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D:\"/>
    </mc:Choice>
  </mc:AlternateContent>
  <xr:revisionPtr revIDLastSave="0" documentId="13_ncr:1_{E1F2D765-5F1A-4DF3-B170-E95A9C74FABA}" xr6:coauthVersionLast="47" xr6:coauthVersionMax="47" xr10:uidLastSave="{00000000-0000-0000-0000-000000000000}"/>
  <bookViews>
    <workbookView xWindow="-108" yWindow="-108" windowWidth="23256" windowHeight="12456" firstSheet="25" activeTab="29" xr2:uid="{00000000-000D-0000-FFFF-FFFF00000000}"/>
  </bookViews>
  <sheets>
    <sheet name="DAY 1" sheetId="1" r:id="rId1"/>
    <sheet name="DAY 2" sheetId="2" r:id="rId2"/>
    <sheet name="DAY 2a" sheetId="3" r:id="rId3"/>
    <sheet name="DAY 2b" sheetId="4" r:id="rId4"/>
    <sheet name="DAY 3" sheetId="5" r:id="rId5"/>
    <sheet name="DAY 3a" sheetId="6" r:id="rId6"/>
    <sheet name="DAY 4" sheetId="7" r:id="rId7"/>
    <sheet name="DAY 4a" sheetId="8" r:id="rId8"/>
    <sheet name="DAY 5" sheetId="10" r:id="rId9"/>
    <sheet name="DAY 5a" sheetId="11" r:id="rId10"/>
    <sheet name="DAY 6 V-LOOKUP" sheetId="12" r:id="rId11"/>
    <sheet name="DAY 6 H-LOOKUP" sheetId="13" r:id="rId12"/>
    <sheet name="DAY 7" sheetId="15" r:id="rId13"/>
    <sheet name="DAY 8 X-LOOKUP" sheetId="16" r:id="rId14"/>
    <sheet name="DAY 10 ADVANCE EXCEL" sheetId="17" r:id="rId15"/>
    <sheet name="DAY 11 CHARTS" sheetId="18" r:id="rId16"/>
    <sheet name="DAY 11" sheetId="19" r:id="rId17"/>
    <sheet name="DAY 12 PIE CHART" sheetId="20" r:id="rId18"/>
    <sheet name="DAY 12 PIVOT" sheetId="21" r:id="rId19"/>
    <sheet name="PIVOT TABLE" sheetId="22" r:id="rId20"/>
    <sheet name="PIVOT CHART" sheetId="23" r:id="rId21"/>
    <sheet name="MAP" sheetId="24" r:id="rId22"/>
    <sheet name="TASK" sheetId="88" r:id="rId23"/>
    <sheet name="DSCP ANALYSIS" sheetId="87" r:id="rId24"/>
    <sheet name="Products" sheetId="86" r:id="rId25"/>
    <sheet name="Sales" sheetId="85" r:id="rId26"/>
    <sheet name="SCENARIO 4" sheetId="84" r:id="rId27"/>
    <sheet name="SCENARIO 1" sheetId="83" r:id="rId28"/>
    <sheet name="SCENARIO 3" sheetId="82" r:id="rId29"/>
    <sheet name="SCENARIO 2" sheetId="81" r:id="rId30"/>
    <sheet name="Sheet57" sheetId="80" r:id="rId31"/>
    <sheet name="Sheet56" sheetId="79" r:id="rId32"/>
    <sheet name="Sheet55" sheetId="78" r:id="rId33"/>
    <sheet name="Sheet54" sheetId="77" r:id="rId34"/>
    <sheet name="Sheet53" sheetId="76" r:id="rId35"/>
    <sheet name="Sheet52" sheetId="75" r:id="rId36"/>
    <sheet name="Sheet51" sheetId="74" r:id="rId37"/>
    <sheet name="Sheet50" sheetId="73" r:id="rId38"/>
    <sheet name="Sheet49" sheetId="72" r:id="rId39"/>
    <sheet name="Sheet48" sheetId="71" r:id="rId40"/>
    <sheet name="Sheet47" sheetId="70" r:id="rId41"/>
    <sheet name="Sheet46" sheetId="69" r:id="rId42"/>
    <sheet name="Sheet45" sheetId="68" r:id="rId43"/>
    <sheet name="Sheet44" sheetId="67" r:id="rId44"/>
    <sheet name="Sheet43" sheetId="66" r:id="rId45"/>
    <sheet name="Sheet42" sheetId="65" r:id="rId46"/>
    <sheet name="Sheet41" sheetId="64" r:id="rId47"/>
    <sheet name="Sheet40" sheetId="63" r:id="rId48"/>
    <sheet name="Sheet39" sheetId="62" r:id="rId49"/>
    <sheet name="Sheet38" sheetId="61" r:id="rId50"/>
    <sheet name="Sheet37" sheetId="60" r:id="rId51"/>
    <sheet name="Sheet36" sheetId="59" r:id="rId52"/>
    <sheet name="Sheet35" sheetId="58" r:id="rId53"/>
    <sheet name="Sheet34" sheetId="57" r:id="rId54"/>
    <sheet name="Sheet33" sheetId="56" r:id="rId55"/>
    <sheet name="Sheet32" sheetId="55" r:id="rId56"/>
    <sheet name="Sheet31" sheetId="54" r:id="rId57"/>
    <sheet name="Sheet30" sheetId="53" r:id="rId58"/>
    <sheet name="Sheet29" sheetId="52" r:id="rId59"/>
    <sheet name="Sheet28" sheetId="51" r:id="rId60"/>
    <sheet name="Sheet27" sheetId="50" r:id="rId61"/>
    <sheet name="Sheet26" sheetId="49" r:id="rId62"/>
    <sheet name="Sheet25" sheetId="48" r:id="rId63"/>
    <sheet name="Sheet24" sheetId="47" r:id="rId64"/>
    <sheet name="Sheet23" sheetId="46" r:id="rId65"/>
    <sheet name="Sheet22" sheetId="45" r:id="rId66"/>
    <sheet name="Sheet21" sheetId="44" r:id="rId67"/>
    <sheet name="Sheet20" sheetId="43" r:id="rId68"/>
    <sheet name="Sheet19" sheetId="42" r:id="rId69"/>
    <sheet name="Sheet18" sheetId="41" r:id="rId70"/>
    <sheet name="Sheet17" sheetId="40" r:id="rId71"/>
    <sheet name="Sheet16" sheetId="39" r:id="rId72"/>
    <sheet name="Sheet15" sheetId="38" r:id="rId73"/>
    <sheet name="Sheet14" sheetId="37" r:id="rId74"/>
    <sheet name="Sheet13" sheetId="36" r:id="rId75"/>
    <sheet name="Sheet12" sheetId="35" r:id="rId76"/>
    <sheet name="Sheet11" sheetId="34" r:id="rId77"/>
    <sheet name="Sheet10" sheetId="33" r:id="rId78"/>
    <sheet name="Sheet9" sheetId="32" r:id="rId79"/>
    <sheet name="Sheet8" sheetId="31" r:id="rId80"/>
    <sheet name="Sheet7" sheetId="30" r:id="rId81"/>
    <sheet name="Sheet6" sheetId="29" r:id="rId82"/>
    <sheet name="Sheet5" sheetId="28" r:id="rId83"/>
  </sheets>
  <definedNames>
    <definedName name="_xlnm._FilterDatabase" localSheetId="14" hidden="1">'DAY 10 ADVANCE EXCEL'!$V$270:$W$283</definedName>
    <definedName name="_xlnm._FilterDatabase" localSheetId="6" hidden="1">'DAY 4'!$E$4:$Q$4</definedName>
    <definedName name="_xlnm._FilterDatabase" localSheetId="8" hidden="1">'DAY 5'!$I$3:$Y$3</definedName>
    <definedName name="_xlnm._FilterDatabase" localSheetId="10" hidden="1">'DAY 6 V-LOOKUP'!$E$4:$P$4</definedName>
    <definedName name="_xlnm._FilterDatabase" localSheetId="12" hidden="1">'DAY 7'!$A$1:$M$1</definedName>
    <definedName name="_xlnm._FilterDatabase" localSheetId="24" hidden="1">Products!$B$2:$B$26</definedName>
    <definedName name="_xlnm._FilterDatabase" localSheetId="25" hidden="1">Sales!$E$1:$E$26</definedName>
    <definedName name="_xlnm._FilterDatabase" localSheetId="27" hidden="1">'SCENARIO 1'!$D$1:$D$29</definedName>
    <definedName name="_xlnm._FilterDatabase" localSheetId="28" hidden="1">'SCENARIO 3'!$C$1:$D$25</definedName>
    <definedName name="_xlchart.v1.0" hidden="1">'DAY 11'!$B$27:$B$38</definedName>
    <definedName name="_xlchart.v1.1" hidden="1">'DAY 11'!$C$26</definedName>
    <definedName name="_xlchart.v1.2" hidden="1">'DAY 11'!$C$27:$C$38</definedName>
    <definedName name="_xlchart.v5.3" hidden="1">MAP!$A$1</definedName>
    <definedName name="_xlchart.v5.4" hidden="1">MAP!$A$2:$A$199</definedName>
    <definedName name="_xlchart.v5.5" hidden="1">MAP!$B$1</definedName>
    <definedName name="_xlchart.v5.6" hidden="1">MAP!$B$2:$B$199</definedName>
    <definedName name="_xlnm.Criteria" localSheetId="24">Products!$I$3:$I$4</definedName>
    <definedName name="_xlnm.Criteria" localSheetId="25">Sales!$K$3:$K$4</definedName>
    <definedName name="_xlnm.Extract" localSheetId="14">'DAY 10 ADVANCE EXCEL'!$V$287:$W$287</definedName>
    <definedName name="_xlnm.Extract" localSheetId="24">Products!$I$7</definedName>
    <definedName name="_xlnm.Extract" localSheetId="25">Sales!$K$10</definedName>
    <definedName name="_xlnm.Extract" localSheetId="27">'SCENARIO 1'!$T$13</definedName>
    <definedName name="Slicer_Age">#N/A</definedName>
    <definedName name="Slicer_Country">#N/A</definedName>
    <definedName name="Slicer_Status">#N/A</definedName>
  </definedNames>
  <calcPr calcId="191029"/>
  <pivotCaches>
    <pivotCache cacheId="0" r:id="rId84"/>
    <pivotCache cacheId="1" r:id="rId85"/>
    <pivotCache cacheId="2" r:id="rId86"/>
    <pivotCache cacheId="3" r:id="rId87"/>
    <pivotCache cacheId="4" r:id="rId88"/>
  </pivotCaches>
  <extLst>
    <ext xmlns:x14="http://schemas.microsoft.com/office/spreadsheetml/2009/9/main" uri="{BBE1A952-AA13-448e-AADC-164F8A28A991}">
      <x14:slicerCaches>
        <x14:slicerCache r:id="rId89"/>
        <x14:slicerCache r:id="rId90"/>
        <x14:slicerCache r:id="rId9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81" l="1"/>
  <c r="I4" i="81"/>
  <c r="I5" i="81"/>
  <c r="I6" i="81"/>
  <c r="I7" i="81"/>
  <c r="I8" i="81"/>
  <c r="I9" i="81"/>
  <c r="I10" i="81"/>
  <c r="I11" i="81"/>
  <c r="I12" i="81"/>
  <c r="I13" i="81"/>
  <c r="I14" i="81"/>
  <c r="I15" i="81"/>
  <c r="I16" i="81"/>
  <c r="I17" i="81"/>
  <c r="I18" i="81"/>
  <c r="I19" i="81"/>
  <c r="I20" i="81"/>
  <c r="I21" i="81"/>
  <c r="I22" i="81"/>
  <c r="I23" i="81"/>
  <c r="I24" i="81"/>
  <c r="I25" i="81"/>
  <c r="I26" i="81"/>
  <c r="I27" i="81"/>
  <c r="I28" i="81"/>
  <c r="I29" i="81"/>
  <c r="I30" i="81"/>
  <c r="I2" i="81"/>
  <c r="U15" i="83"/>
  <c r="U16" i="83"/>
  <c r="U14" i="83"/>
  <c r="J8" i="82"/>
  <c r="X5" i="10"/>
  <c r="V5" i="10"/>
  <c r="N5" i="8"/>
  <c r="G39" i="11"/>
  <c r="G37" i="11"/>
  <c r="Q5" i="15"/>
  <c r="T5" i="15" s="1"/>
  <c r="G9" i="11"/>
  <c r="W7" i="10"/>
  <c r="V7" i="10"/>
  <c r="Y7" i="10"/>
  <c r="X7" i="10"/>
  <c r="Y6" i="10"/>
  <c r="X6" i="10"/>
  <c r="W6" i="10"/>
  <c r="V6" i="10"/>
  <c r="H20" i="6"/>
  <c r="H14" i="6"/>
  <c r="N8" i="4"/>
  <c r="N9" i="4"/>
  <c r="N10" i="4"/>
  <c r="N11" i="4"/>
  <c r="N7" i="4"/>
  <c r="M7" i="4"/>
  <c r="E7" i="1"/>
  <c r="E6" i="1"/>
  <c r="G5" i="1"/>
  <c r="G7" i="1"/>
  <c r="G6" i="1"/>
  <c r="I3"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2" i="88"/>
  <c r="W16" i="15"/>
  <c r="W17" i="15"/>
  <c r="W18" i="15"/>
  <c r="W19" i="15"/>
  <c r="W20" i="15"/>
  <c r="W21" i="15"/>
  <c r="W22" i="15"/>
  <c r="W15" i="15"/>
  <c r="S7" i="15"/>
  <c r="Q7" i="15"/>
  <c r="T7" i="15" s="1"/>
  <c r="E20" i="16" a="1"/>
  <c r="E20" i="16" s="1"/>
  <c r="E21" i="16" a="1"/>
  <c r="E21" i="16" s="1"/>
  <c r="E22" i="16" a="1"/>
  <c r="E22" i="16" s="1"/>
  <c r="E23" i="16" a="1"/>
  <c r="E23" i="16" s="1"/>
  <c r="E24" i="16" a="1"/>
  <c r="E24" i="16" s="1"/>
  <c r="E25" i="16" a="1"/>
  <c r="E25" i="16" s="1"/>
  <c r="E26" i="16" a="1"/>
  <c r="E26" i="16" s="1"/>
  <c r="E27" i="16" a="1"/>
  <c r="E27" i="16" s="1"/>
  <c r="E28" i="16" a="1"/>
  <c r="E28" i="16" s="1"/>
  <c r="E29" i="16" a="1"/>
  <c r="E29" i="16" s="1"/>
  <c r="E19" i="16" a="1"/>
  <c r="E19" i="16" s="1"/>
  <c r="E11" i="16" a="1"/>
  <c r="E11" i="16" s="1"/>
  <c r="E12" i="16" a="1"/>
  <c r="E12" i="16" s="1"/>
  <c r="E13" i="16" a="1"/>
  <c r="E13" i="16" s="1"/>
  <c r="E14" i="16" a="1"/>
  <c r="E14" i="16" s="1"/>
  <c r="E5" i="16" a="1"/>
  <c r="E5" i="16" s="1"/>
  <c r="AB18" i="15"/>
  <c r="R12" i="13"/>
  <c r="T23" i="13"/>
  <c r="R23" i="13"/>
  <c r="T21" i="13"/>
  <c r="T19" i="13"/>
  <c r="R21" i="13"/>
  <c r="R19" i="13"/>
  <c r="R10" i="13"/>
  <c r="R8" i="13"/>
  <c r="G13" i="13"/>
  <c r="H13" i="13"/>
  <c r="I13" i="13"/>
  <c r="J13" i="13"/>
  <c r="K13" i="13"/>
  <c r="L13" i="13"/>
  <c r="F13" i="13"/>
  <c r="F12" i="13"/>
  <c r="G12" i="13"/>
  <c r="I12" i="13"/>
  <c r="J12" i="13"/>
  <c r="K12" i="13"/>
  <c r="L12" i="13"/>
  <c r="H12" i="13"/>
  <c r="G11" i="13"/>
  <c r="H11" i="13"/>
  <c r="I11" i="13"/>
  <c r="J11" i="13"/>
  <c r="K11" i="13"/>
  <c r="L11" i="13"/>
  <c r="F11" i="13"/>
  <c r="O6" i="12"/>
  <c r="O7" i="12"/>
  <c r="O9" i="12"/>
  <c r="O10" i="12"/>
  <c r="O8" i="12"/>
  <c r="N7" i="12"/>
  <c r="N8" i="12"/>
  <c r="N9" i="12"/>
  <c r="N10" i="12"/>
  <c r="N6" i="12"/>
  <c r="M7" i="12"/>
  <c r="M8" i="12"/>
  <c r="M9" i="12"/>
  <c r="M10" i="12"/>
  <c r="M6" i="12"/>
  <c r="G59" i="11"/>
  <c r="G57" i="11"/>
  <c r="G55" i="11"/>
  <c r="G53" i="11"/>
  <c r="G51" i="11"/>
  <c r="G49" i="11"/>
  <c r="G47" i="11"/>
  <c r="G41" i="11"/>
  <c r="G45" i="11"/>
  <c r="G43" i="11"/>
  <c r="G35" i="11"/>
  <c r="G33" i="11"/>
  <c r="G31" i="11"/>
  <c r="G25" i="11"/>
  <c r="G27" i="11" s="1"/>
  <c r="G24" i="11"/>
  <c r="G23" i="11"/>
  <c r="G21" i="11"/>
  <c r="G19" i="11"/>
  <c r="G17" i="11"/>
  <c r="G15" i="11"/>
  <c r="G13" i="11"/>
  <c r="G11" i="11"/>
  <c r="Y5" i="10"/>
  <c r="W5" i="10"/>
  <c r="G18" i="7"/>
  <c r="H18" i="7"/>
  <c r="O6" i="8"/>
  <c r="O7" i="8"/>
  <c r="O8" i="8"/>
  <c r="O9" i="8"/>
  <c r="O5" i="8"/>
  <c r="N6" i="8"/>
  <c r="N7" i="8"/>
  <c r="N8" i="8"/>
  <c r="N9" i="8"/>
  <c r="M6" i="8"/>
  <c r="M7" i="8"/>
  <c r="M8" i="8"/>
  <c r="M9" i="8"/>
  <c r="M5" i="8"/>
  <c r="F16" i="7"/>
  <c r="F14" i="7"/>
  <c r="G12" i="7"/>
  <c r="H12" i="7"/>
  <c r="I12" i="7"/>
  <c r="I18" i="7" s="1"/>
  <c r="J12" i="7"/>
  <c r="J18" i="7" s="1"/>
  <c r="K12" i="7"/>
  <c r="K18" i="7" s="1"/>
  <c r="L12" i="7"/>
  <c r="L18" i="7" s="1"/>
  <c r="F12" i="7"/>
  <c r="F18" i="7" s="1"/>
  <c r="M7" i="7"/>
  <c r="O7" i="7" s="1"/>
  <c r="M8" i="7"/>
  <c r="Q8" i="7" s="1"/>
  <c r="M9" i="7"/>
  <c r="O9" i="7" s="1"/>
  <c r="M10" i="7"/>
  <c r="P10" i="7" s="1"/>
  <c r="M6" i="7"/>
  <c r="P6" i="7" s="1"/>
  <c r="H40" i="6"/>
  <c r="H38" i="6"/>
  <c r="H36" i="6"/>
  <c r="H18" i="6"/>
  <c r="H16" i="6"/>
  <c r="H12" i="6"/>
  <c r="H10" i="6"/>
  <c r="H8" i="6" a="1"/>
  <c r="H8" i="6" s="1"/>
  <c r="T10" i="5"/>
  <c r="T11" i="5"/>
  <c r="T12" i="5"/>
  <c r="T13" i="5"/>
  <c r="T9" i="5"/>
  <c r="J28" i="5"/>
  <c r="J29" i="5"/>
  <c r="J30" i="5"/>
  <c r="J31" i="5"/>
  <c r="J32" i="5"/>
  <c r="J33" i="5"/>
  <c r="J34" i="5"/>
  <c r="J35" i="5"/>
  <c r="J36" i="5"/>
  <c r="J27" i="5"/>
  <c r="I28" i="5"/>
  <c r="I29" i="5"/>
  <c r="I30" i="5"/>
  <c r="I31" i="5"/>
  <c r="I32" i="5"/>
  <c r="I33" i="5"/>
  <c r="I34" i="5"/>
  <c r="I35" i="5"/>
  <c r="I36" i="5"/>
  <c r="I27" i="5"/>
  <c r="S10" i="5"/>
  <c r="S11" i="5"/>
  <c r="S12" i="5"/>
  <c r="S13" i="5"/>
  <c r="S9" i="5"/>
  <c r="R10" i="5"/>
  <c r="R11" i="5"/>
  <c r="R12" i="5"/>
  <c r="R13" i="5"/>
  <c r="R9" i="5"/>
  <c r="Q10" i="5"/>
  <c r="Q11" i="5"/>
  <c r="Q12" i="5"/>
  <c r="Q13" i="5"/>
  <c r="Q9" i="5"/>
  <c r="H18" i="5"/>
  <c r="I18" i="5"/>
  <c r="J18" i="5"/>
  <c r="K18" i="5"/>
  <c r="L18" i="5"/>
  <c r="M18" i="5"/>
  <c r="G18" i="5"/>
  <c r="H16" i="5"/>
  <c r="I16" i="5"/>
  <c r="J16" i="5"/>
  <c r="K16" i="5"/>
  <c r="L16" i="5"/>
  <c r="M16" i="5"/>
  <c r="G16" i="5"/>
  <c r="P13" i="5"/>
  <c r="N13" i="5"/>
  <c r="O13" i="5" s="1"/>
  <c r="P12" i="5"/>
  <c r="N12" i="5"/>
  <c r="O12" i="5" s="1"/>
  <c r="P11" i="5"/>
  <c r="N11" i="5"/>
  <c r="O11" i="5" s="1"/>
  <c r="P10" i="5"/>
  <c r="N10" i="5"/>
  <c r="O10" i="5" s="1"/>
  <c r="P9" i="5"/>
  <c r="N9" i="5"/>
  <c r="O9" i="5" s="1"/>
  <c r="O8" i="4"/>
  <c r="O9" i="4"/>
  <c r="O10" i="4"/>
  <c r="O11" i="4"/>
  <c r="O7" i="4"/>
  <c r="M8" i="4"/>
  <c r="M9" i="4"/>
  <c r="M10" i="4"/>
  <c r="M11" i="4"/>
  <c r="O20" i="3"/>
  <c r="O21" i="3"/>
  <c r="O19" i="3"/>
  <c r="G20" i="3"/>
  <c r="G21" i="3"/>
  <c r="G19" i="3"/>
  <c r="P8" i="3"/>
  <c r="P7" i="3"/>
  <c r="G8" i="3"/>
  <c r="G7" i="3"/>
  <c r="H24" i="6" l="1"/>
  <c r="H26" i="6"/>
  <c r="H28" i="6"/>
  <c r="I20" i="6"/>
  <c r="H32" i="6"/>
  <c r="H30" i="6"/>
  <c r="H34" i="6"/>
  <c r="I30" i="6"/>
  <c r="H22" i="6"/>
  <c r="R7" i="15"/>
  <c r="R5" i="15"/>
  <c r="S5" i="15" s="1"/>
  <c r="N6" i="7"/>
  <c r="O8" i="7"/>
  <c r="P8" i="7"/>
  <c r="P7" i="7"/>
  <c r="O6" i="7"/>
  <c r="P9" i="7"/>
  <c r="Q10" i="7"/>
  <c r="N10" i="7"/>
  <c r="N9" i="7"/>
  <c r="N8" i="7"/>
  <c r="Q7" i="7"/>
  <c r="N7" i="7"/>
  <c r="O10" i="7"/>
  <c r="Q9" i="7"/>
  <c r="Q6" i="7"/>
  <c r="G29" i="11"/>
  <c r="G28" i="11"/>
  <c r="E8" i="1"/>
  <c r="G8" i="1" l="1"/>
  <c r="E9" i="1" s="1"/>
  <c r="G9" i="1" l="1"/>
  <c r="E10" i="1" s="1"/>
  <c r="G10" i="1" l="1"/>
  <c r="E11" i="1" s="1"/>
  <c r="G11" i="1" l="1"/>
  <c r="E12" i="1" s="1"/>
  <c r="G12" i="1" l="1"/>
  <c r="E13" i="1" s="1"/>
  <c r="G13" i="1" l="1"/>
  <c r="E14" i="1"/>
  <c r="G14" i="1" l="1"/>
  <c r="E15" i="1" s="1"/>
  <c r="G15" i="1" l="1"/>
  <c r="E16" i="1" s="1"/>
  <c r="G16" i="1" l="1"/>
  <c r="E17" i="1" s="1"/>
  <c r="G17" i="1" l="1"/>
  <c r="E18" i="1" s="1"/>
  <c r="G18" i="1" l="1"/>
  <c r="E19" i="1" s="1"/>
  <c r="G1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<sst xmlns="http://schemas.openxmlformats.org/spreadsheetml/2006/main" count="31328" uniqueCount="2778">
  <si>
    <t>PRINCIPAL</t>
  </si>
  <si>
    <t>ROI</t>
  </si>
  <si>
    <t>INTESREST</t>
  </si>
  <si>
    <t>TEXT</t>
  </si>
  <si>
    <t>angad</t>
  </si>
  <si>
    <t>NUMBER</t>
  </si>
  <si>
    <t>DATA FORMAT</t>
  </si>
  <si>
    <t>CURRENCY</t>
  </si>
  <si>
    <t>ACCOUNTING</t>
  </si>
  <si>
    <t>SHORT DATE</t>
  </si>
  <si>
    <t>LONG DATE</t>
  </si>
  <si>
    <t>TIME</t>
  </si>
  <si>
    <t>PERCENTAGE</t>
  </si>
  <si>
    <t>FRACTION</t>
  </si>
  <si>
    <t>ADDITION</t>
  </si>
  <si>
    <t>X</t>
  </si>
  <si>
    <t>Y</t>
  </si>
  <si>
    <t>TOTAL</t>
  </si>
  <si>
    <t>SUBTRACTION</t>
  </si>
  <si>
    <t>MULTIPLICATION</t>
  </si>
  <si>
    <t xml:space="preserve">      DIVISION</t>
  </si>
  <si>
    <t>SHOP NAME</t>
  </si>
  <si>
    <t>Reliance</t>
  </si>
  <si>
    <t>Dmart</t>
  </si>
  <si>
    <t>Vishal</t>
  </si>
  <si>
    <t>Blinkit</t>
  </si>
  <si>
    <t>Zepto</t>
  </si>
  <si>
    <t>Orange</t>
  </si>
  <si>
    <t>Banana</t>
  </si>
  <si>
    <t>Grapes</t>
  </si>
  <si>
    <t>Kiwi</t>
  </si>
  <si>
    <t>Pineapple</t>
  </si>
  <si>
    <t>Apple</t>
  </si>
  <si>
    <t>Avacado</t>
  </si>
  <si>
    <t>Sum</t>
  </si>
  <si>
    <t>TAX</t>
  </si>
  <si>
    <t>With Tax</t>
  </si>
  <si>
    <t>Average</t>
  </si>
  <si>
    <t xml:space="preserve"> </t>
  </si>
  <si>
    <t>MIN</t>
  </si>
  <si>
    <t>MAX</t>
  </si>
  <si>
    <t>Rankavg</t>
  </si>
  <si>
    <t>Rank eq</t>
  </si>
  <si>
    <t>Rank dec</t>
  </si>
  <si>
    <t>Rank</t>
  </si>
  <si>
    <t>SumPro</t>
  </si>
  <si>
    <t>QUANTITY</t>
  </si>
  <si>
    <t xml:space="preserve">         TEXT FUNCTION</t>
  </si>
  <si>
    <t>FUNCTION</t>
  </si>
  <si>
    <t>TRIM</t>
  </si>
  <si>
    <t>D   A       11 Arc         Tech</t>
  </si>
  <si>
    <t>CONCAT</t>
  </si>
  <si>
    <t>Batch</t>
  </si>
  <si>
    <t>CONCATINATION</t>
  </si>
  <si>
    <t>7:30 PM</t>
  </si>
  <si>
    <t>&amp;</t>
  </si>
  <si>
    <t>RIGHT</t>
  </si>
  <si>
    <t>LEFT</t>
  </si>
  <si>
    <t>MIDDLE</t>
  </si>
  <si>
    <t>UPPER</t>
  </si>
  <si>
    <t>LOWER</t>
  </si>
  <si>
    <t>LENGTH</t>
  </si>
  <si>
    <t>SUSTITUTE</t>
  </si>
  <si>
    <t>REPLACE</t>
  </si>
  <si>
    <t>FIND</t>
  </si>
  <si>
    <t>SEARCH</t>
  </si>
  <si>
    <t>CHARACTER</t>
  </si>
  <si>
    <t>UNICODE</t>
  </si>
  <si>
    <t>UNICHARACTER</t>
  </si>
  <si>
    <t>SUM</t>
  </si>
  <si>
    <t>EQUAL TO</t>
  </si>
  <si>
    <t>GREATER THAN</t>
  </si>
  <si>
    <t>LESS THAN</t>
  </si>
  <si>
    <t>LESS EQUAL</t>
  </si>
  <si>
    <t>SUM OF ALL</t>
  </si>
  <si>
    <t>OR</t>
  </si>
  <si>
    <t>AND</t>
  </si>
  <si>
    <t>BRANDS</t>
  </si>
  <si>
    <t>BAT</t>
  </si>
  <si>
    <t>BALL</t>
  </si>
  <si>
    <t>GLOVES</t>
  </si>
  <si>
    <t>PADS</t>
  </si>
  <si>
    <t>HELMET</t>
  </si>
  <si>
    <t>GUARDS</t>
  </si>
  <si>
    <t>GOGGLES</t>
  </si>
  <si>
    <t>SG</t>
  </si>
  <si>
    <t>SS</t>
  </si>
  <si>
    <t>GM</t>
  </si>
  <si>
    <t>NB</t>
  </si>
  <si>
    <t>KB</t>
  </si>
  <si>
    <t>MULTIPLE IF</t>
  </si>
  <si>
    <t>IF COND</t>
  </si>
  <si>
    <t>&gt;300</t>
  </si>
  <si>
    <t>&gt;250</t>
  </si>
  <si>
    <t>&gt;200</t>
  </si>
  <si>
    <t>&gt;150</t>
  </si>
  <si>
    <t>D</t>
  </si>
  <si>
    <t>C</t>
  </si>
  <si>
    <t>B</t>
  </si>
  <si>
    <t>A</t>
  </si>
  <si>
    <t>COUNTIF</t>
  </si>
  <si>
    <t>COUNT IFS</t>
  </si>
  <si>
    <t>SUMIF</t>
  </si>
  <si>
    <t>SUM IFS</t>
  </si>
  <si>
    <t>DATA FUNCTION</t>
  </si>
  <si>
    <t>FUNCTIONS</t>
  </si>
  <si>
    <t>NOW</t>
  </si>
  <si>
    <t>TODAY</t>
  </si>
  <si>
    <t>DAY</t>
  </si>
  <si>
    <t>MONTH</t>
  </si>
  <si>
    <t>YEAR</t>
  </si>
  <si>
    <t>DAYS</t>
  </si>
  <si>
    <t>"-"</t>
  </si>
  <si>
    <t>DAYS360</t>
  </si>
  <si>
    <t>DATEDIF</t>
  </si>
  <si>
    <t>HOURS</t>
  </si>
  <si>
    <t>MINUTE</t>
  </si>
  <si>
    <t>SECONDS</t>
  </si>
  <si>
    <t>HOUR</t>
  </si>
  <si>
    <t>YEAR FRACTION</t>
  </si>
  <si>
    <t>NETWORK DAYS</t>
  </si>
  <si>
    <t>NETWORK INTL</t>
  </si>
  <si>
    <t>EDATE</t>
  </si>
  <si>
    <t>EMONTH</t>
  </si>
  <si>
    <t>WORK DAY</t>
  </si>
  <si>
    <t>WORKDAY INTL</t>
  </si>
  <si>
    <t>DATEVALUE</t>
  </si>
  <si>
    <t>TIMEVALUE</t>
  </si>
  <si>
    <t>WEEKDAY</t>
  </si>
  <si>
    <t>WEEK NUMBER</t>
  </si>
  <si>
    <t>ISOWEEK</t>
  </si>
  <si>
    <t>OUTPUT</t>
  </si>
  <si>
    <t>Watermelon</t>
  </si>
  <si>
    <t>Papaya</t>
  </si>
  <si>
    <t>Guava</t>
  </si>
  <si>
    <t>SHOP 3</t>
  </si>
  <si>
    <t>SHOP 4</t>
  </si>
  <si>
    <t>SHOP 5</t>
  </si>
  <si>
    <t>INDEX</t>
  </si>
  <si>
    <t>MATCH</t>
  </si>
  <si>
    <t>KIWI</t>
  </si>
  <si>
    <t>APPLE</t>
  </si>
  <si>
    <t>BANANA</t>
  </si>
  <si>
    <t>COLUMN</t>
  </si>
  <si>
    <t>ROW</t>
  </si>
  <si>
    <t>Emp Id</t>
  </si>
  <si>
    <t>Full Name</t>
  </si>
  <si>
    <t>Job Title</t>
  </si>
  <si>
    <t>Department</t>
  </si>
  <si>
    <t>Business Unit</t>
  </si>
  <si>
    <t>Gender</t>
  </si>
  <si>
    <t>Ethnicity</t>
  </si>
  <si>
    <t>Age</t>
  </si>
  <si>
    <t>Hire Date</t>
  </si>
  <si>
    <t>Annual Salary</t>
  </si>
  <si>
    <t>Bonus %</t>
  </si>
  <si>
    <t>Country</t>
  </si>
  <si>
    <t>City</t>
  </si>
  <si>
    <t>E02387</t>
  </si>
  <si>
    <t>Emily Davis</t>
  </si>
  <si>
    <t>Sr. Manger</t>
  </si>
  <si>
    <t>IT</t>
  </si>
  <si>
    <t>Research &amp; Development</t>
  </si>
  <si>
    <t>Female</t>
  </si>
  <si>
    <t>Black</t>
  </si>
  <si>
    <t>United States</t>
  </si>
  <si>
    <t>Seattle</t>
  </si>
  <si>
    <t>E02572</t>
  </si>
  <si>
    <t>Luna Sanders</t>
  </si>
  <si>
    <t>Director</t>
  </si>
  <si>
    <t>Finance</t>
  </si>
  <si>
    <t>Speciality Products</t>
  </si>
  <si>
    <t>Caucasian</t>
  </si>
  <si>
    <t>Chicago</t>
  </si>
  <si>
    <t>E02832</t>
  </si>
  <si>
    <t>Penelope Jordan</t>
  </si>
  <si>
    <t>Computer Systems Manager</t>
  </si>
  <si>
    <t>Manufacturing</t>
  </si>
  <si>
    <t>E01639</t>
  </si>
  <si>
    <t>Austin Vo</t>
  </si>
  <si>
    <t>Sr. Analyst</t>
  </si>
  <si>
    <t>Male</t>
  </si>
  <si>
    <t>Asian</t>
  </si>
  <si>
    <t>Phoenix</t>
  </si>
  <si>
    <t>E01550</t>
  </si>
  <si>
    <t>Ruby Barnes</t>
  </si>
  <si>
    <t>Manager</t>
  </si>
  <si>
    <t>Corporate</t>
  </si>
  <si>
    <t>E04332</t>
  </si>
  <si>
    <t>Luke Martin</t>
  </si>
  <si>
    <t>Analyst</t>
  </si>
  <si>
    <t>Miami</t>
  </si>
  <si>
    <t>E04533</t>
  </si>
  <si>
    <t>Easton Bailey</t>
  </si>
  <si>
    <t>Accounting</t>
  </si>
  <si>
    <t>Austin</t>
  </si>
  <si>
    <t>E03838</t>
  </si>
  <si>
    <t>Madeline Walker</t>
  </si>
  <si>
    <t>E00591</t>
  </si>
  <si>
    <t>Savannah Ali</t>
  </si>
  <si>
    <t>Human Resources</t>
  </si>
  <si>
    <t>E03344</t>
  </si>
  <si>
    <t>Camila Rogers</t>
  </si>
  <si>
    <t>Controls Engineer</t>
  </si>
  <si>
    <t>Engineering</t>
  </si>
  <si>
    <t>E00530</t>
  </si>
  <si>
    <t>Eli Jones</t>
  </si>
  <si>
    <t>E03496</t>
  </si>
  <si>
    <t>Robert Yang</t>
  </si>
  <si>
    <t>E00549</t>
  </si>
  <si>
    <t>Isabella Xi</t>
  </si>
  <si>
    <t>Vice President</t>
  </si>
  <si>
    <t>Marketing</t>
  </si>
  <si>
    <t>E00163</t>
  </si>
  <si>
    <t>Bella Powell</t>
  </si>
  <si>
    <t>E00884</t>
  </si>
  <si>
    <t>Camila Silva</t>
  </si>
  <si>
    <t>Latino</t>
  </si>
  <si>
    <t>E04116</t>
  </si>
  <si>
    <t>David Barnes</t>
  </si>
  <si>
    <t>Columbus</t>
  </si>
  <si>
    <t>E04732</t>
  </si>
  <si>
    <t>Eva Rivera</t>
  </si>
  <si>
    <t>Sales</t>
  </si>
  <si>
    <t>E00671</t>
  </si>
  <si>
    <t>Leonardo Dixon</t>
  </si>
  <si>
    <t>E02206</t>
  </si>
  <si>
    <t>Jose Henderson</t>
  </si>
  <si>
    <t>E00154</t>
  </si>
  <si>
    <t>Wyatt Chin</t>
  </si>
  <si>
    <t>E02594</t>
  </si>
  <si>
    <t>Ezekiel Kumar</t>
  </si>
  <si>
    <t>IT Coordinator</t>
  </si>
  <si>
    <t>E01994</t>
  </si>
  <si>
    <t>Angel Powell</t>
  </si>
  <si>
    <t>Analyst II</t>
  </si>
  <si>
    <t>E03247</t>
  </si>
  <si>
    <t>Caroline Jenkins</t>
  </si>
  <si>
    <t>E02074</t>
  </si>
  <si>
    <t>Nora Brown</t>
  </si>
  <si>
    <t>Enterprise Architect</t>
  </si>
  <si>
    <t>E01628</t>
  </si>
  <si>
    <t>Jackson Perry</t>
  </si>
  <si>
    <t>E04285</t>
  </si>
  <si>
    <t>Riley Padilla</t>
  </si>
  <si>
    <t>Technical Architect</t>
  </si>
  <si>
    <t>E03749</t>
  </si>
  <si>
    <t>Kennedy Foster</t>
  </si>
  <si>
    <t>E03574</t>
  </si>
  <si>
    <t>John Moore</t>
  </si>
  <si>
    <t>E00586</t>
  </si>
  <si>
    <t>Sadie Washington</t>
  </si>
  <si>
    <t>E03538</t>
  </si>
  <si>
    <t>Gabriel Holmes</t>
  </si>
  <si>
    <t>E02185</t>
  </si>
  <si>
    <t>Wyatt Rojas</t>
  </si>
  <si>
    <t>E03830</t>
  </si>
  <si>
    <t>Eva Coleman</t>
  </si>
  <si>
    <t>E03720</t>
  </si>
  <si>
    <t>Dominic Clark</t>
  </si>
  <si>
    <t>Quality Engineer</t>
  </si>
  <si>
    <t>E03025</t>
  </si>
  <si>
    <t>Lucy Alexander</t>
  </si>
  <si>
    <t>E04917</t>
  </si>
  <si>
    <t>Everleigh Washington</t>
  </si>
  <si>
    <t>HRIS Analyst</t>
  </si>
  <si>
    <t>E00415</t>
  </si>
  <si>
    <t>Leilani Butler</t>
  </si>
  <si>
    <t>E04207</t>
  </si>
  <si>
    <t>John Contreras</t>
  </si>
  <si>
    <t>E02139</t>
  </si>
  <si>
    <t>Rylee Yu</t>
  </si>
  <si>
    <t>E01797</t>
  </si>
  <si>
    <t>Piper Lewis</t>
  </si>
  <si>
    <t>Field Engineer</t>
  </si>
  <si>
    <t>E01839</t>
  </si>
  <si>
    <t>Stella Alexander</t>
  </si>
  <si>
    <t>Automation Engineer</t>
  </si>
  <si>
    <t>E01633</t>
  </si>
  <si>
    <t>Addison Do</t>
  </si>
  <si>
    <t>Operations Engineer</t>
  </si>
  <si>
    <t>E01848</t>
  </si>
  <si>
    <t>Zoey Jackson</t>
  </si>
  <si>
    <t>Business Partner</t>
  </si>
  <si>
    <t>E04000</t>
  </si>
  <si>
    <t>Skylar Carrillo</t>
  </si>
  <si>
    <t>Engineering Manager</t>
  </si>
  <si>
    <t>E02112</t>
  </si>
  <si>
    <t>Christian Sanders</t>
  </si>
  <si>
    <t>E03824</t>
  </si>
  <si>
    <t>Penelope Coleman</t>
  </si>
  <si>
    <t>E03906</t>
  </si>
  <si>
    <t>Piper Richardson</t>
  </si>
  <si>
    <t>E00436</t>
  </si>
  <si>
    <t>Everly Walker</t>
  </si>
  <si>
    <t>E04798</t>
  </si>
  <si>
    <t>Aurora Ali</t>
  </si>
  <si>
    <t>E01249</t>
  </si>
  <si>
    <t>Penelope Guerrero</t>
  </si>
  <si>
    <t>E03349</t>
  </si>
  <si>
    <t>Anna Mehta</t>
  </si>
  <si>
    <t>Cloud Infrastructure Architect</t>
  </si>
  <si>
    <t>E02966</t>
  </si>
  <si>
    <t>William Foster</t>
  </si>
  <si>
    <t>E01499</t>
  </si>
  <si>
    <t>Jade Rojas</t>
  </si>
  <si>
    <t>E00665</t>
  </si>
  <si>
    <t>David Chu</t>
  </si>
  <si>
    <t>E00254</t>
  </si>
  <si>
    <t>Samuel Morales</t>
  </si>
  <si>
    <t>E02166</t>
  </si>
  <si>
    <t>John Soto</t>
  </si>
  <si>
    <t>E00935</t>
  </si>
  <si>
    <t>Joseph Martin</t>
  </si>
  <si>
    <t>E01525</t>
  </si>
  <si>
    <t>Jose Ross</t>
  </si>
  <si>
    <t>E00386</t>
  </si>
  <si>
    <t>Parker James</t>
  </si>
  <si>
    <t>E03383</t>
  </si>
  <si>
    <t>Lincoln Hall</t>
  </si>
  <si>
    <t>E01258</t>
  </si>
  <si>
    <t>Gabriel Brooks</t>
  </si>
  <si>
    <t>Network Engineer</t>
  </si>
  <si>
    <t>E04562</t>
  </si>
  <si>
    <t>Xavier Zheng</t>
  </si>
  <si>
    <t>Account Representative</t>
  </si>
  <si>
    <t>E02802</t>
  </si>
  <si>
    <t>Matthew Chau</t>
  </si>
  <si>
    <t>Sr. Business Partner</t>
  </si>
  <si>
    <t>E01427</t>
  </si>
  <si>
    <t>Mia Cheng</t>
  </si>
  <si>
    <t>E03890</t>
  </si>
  <si>
    <t>Nevaeh Jones</t>
  </si>
  <si>
    <t>E01194</t>
  </si>
  <si>
    <t>Samantha Adams</t>
  </si>
  <si>
    <t>Test Engineer</t>
  </si>
  <si>
    <t>E02875</t>
  </si>
  <si>
    <t>Madeline Shin</t>
  </si>
  <si>
    <t>E04959</t>
  </si>
  <si>
    <t>Noah King</t>
  </si>
  <si>
    <t>Development Engineer</t>
  </si>
  <si>
    <t>E01261</t>
  </si>
  <si>
    <t>Connor Simmons</t>
  </si>
  <si>
    <t>E03612</t>
  </si>
  <si>
    <t>Grayson Cooper</t>
  </si>
  <si>
    <t>E01388</t>
  </si>
  <si>
    <t>Ivy Soto</t>
  </si>
  <si>
    <t>E03875</t>
  </si>
  <si>
    <t>Aurora Simmons</t>
  </si>
  <si>
    <t>E04413</t>
  </si>
  <si>
    <t>Andrew Thomas</t>
  </si>
  <si>
    <t>E00691</t>
  </si>
  <si>
    <t>Ezekiel Desai</t>
  </si>
  <si>
    <t>E04735</t>
  </si>
  <si>
    <t>Nova Coleman</t>
  </si>
  <si>
    <t>System Administrator </t>
  </si>
  <si>
    <t>E02850</t>
  </si>
  <si>
    <t>Evelyn Dinh</t>
  </si>
  <si>
    <t>E03583</t>
  </si>
  <si>
    <t>Brooks Marquez</t>
  </si>
  <si>
    <t>E02017</t>
  </si>
  <si>
    <t>Connor Joseph</t>
  </si>
  <si>
    <t>E01642</t>
  </si>
  <si>
    <t>Mia Lam</t>
  </si>
  <si>
    <t>E04131</t>
  </si>
  <si>
    <t>Cora Rivera</t>
  </si>
  <si>
    <t>E02331</t>
  </si>
  <si>
    <t>Sophia Huynh</t>
  </si>
  <si>
    <t>E00417</t>
  </si>
  <si>
    <t>Athena Carrillo</t>
  </si>
  <si>
    <t>E04267</t>
  </si>
  <si>
    <t>Greyson Sanders</t>
  </si>
  <si>
    <t>E03061</t>
  </si>
  <si>
    <t>Vivian Lewis</t>
  </si>
  <si>
    <t>E04265</t>
  </si>
  <si>
    <t>Natalia Diaz</t>
  </si>
  <si>
    <t>E03042</t>
  </si>
  <si>
    <t>Ava Nelson</t>
  </si>
  <si>
    <t>Systems Analyst</t>
  </si>
  <si>
    <t>E03131</t>
  </si>
  <si>
    <t>Ezekiel Reed</t>
  </si>
  <si>
    <t>E00128</t>
  </si>
  <si>
    <t>Everleigh Espinoza</t>
  </si>
  <si>
    <t>E00306</t>
  </si>
  <si>
    <t>Mateo Williams</t>
  </si>
  <si>
    <t>E00170</t>
  </si>
  <si>
    <t>Hannah Nelson</t>
  </si>
  <si>
    <t>E01425</t>
  </si>
  <si>
    <t>Anthony Rogers</t>
  </si>
  <si>
    <t>E03567</t>
  </si>
  <si>
    <t>Silas Chavez</t>
  </si>
  <si>
    <t>E00957</t>
  </si>
  <si>
    <t>Genesis Perry</t>
  </si>
  <si>
    <t>E04458</t>
  </si>
  <si>
    <t>Alexander Bryant</t>
  </si>
  <si>
    <t>E00521</t>
  </si>
  <si>
    <t>Lily Carter</t>
  </si>
  <si>
    <t>Network Architect</t>
  </si>
  <si>
    <t>E01533</t>
  </si>
  <si>
    <t>Avery Bailey</t>
  </si>
  <si>
    <t>E02855</t>
  </si>
  <si>
    <t>Piper Cheng</t>
  </si>
  <si>
    <t>E00816</t>
  </si>
  <si>
    <t>Skylar Watson</t>
  </si>
  <si>
    <t>E04888</t>
  </si>
  <si>
    <t>Elijah Henry</t>
  </si>
  <si>
    <t>E03907</t>
  </si>
  <si>
    <t>Camila Watson</t>
  </si>
  <si>
    <t>Lucas Thomas</t>
  </si>
  <si>
    <t>E00431</t>
  </si>
  <si>
    <t>Skylar Doan</t>
  </si>
  <si>
    <t>E01501</t>
  </si>
  <si>
    <t>Hudson Liu</t>
  </si>
  <si>
    <t>E01141</t>
  </si>
  <si>
    <t>Gianna Williams</t>
  </si>
  <si>
    <t>E02942</t>
  </si>
  <si>
    <t>Daniel Richardson</t>
  </si>
  <si>
    <t>E04130</t>
  </si>
  <si>
    <t>Elias Figueroa</t>
  </si>
  <si>
    <t>E02848</t>
  </si>
  <si>
    <t>Emma Brooks</t>
  </si>
  <si>
    <t>Sr. Account Representative</t>
  </si>
  <si>
    <t>E00085</t>
  </si>
  <si>
    <t>Isla Wong</t>
  </si>
  <si>
    <t>E03956</t>
  </si>
  <si>
    <t>E03506</t>
  </si>
  <si>
    <t>Jaxson Mai</t>
  </si>
  <si>
    <t>E00568</t>
  </si>
  <si>
    <t>Ava Garza</t>
  </si>
  <si>
    <t>E00535</t>
  </si>
  <si>
    <t>Nathan Mendez</t>
  </si>
  <si>
    <t>E04630</t>
  </si>
  <si>
    <t>Maria Griffin</t>
  </si>
  <si>
    <t>E00874</t>
  </si>
  <si>
    <t>Alexander Choi</t>
  </si>
  <si>
    <t>E00941</t>
  </si>
  <si>
    <t>Sophie Ali</t>
  </si>
  <si>
    <t>E03446</t>
  </si>
  <si>
    <t>Julian Ross</t>
  </si>
  <si>
    <t>E01361</t>
  </si>
  <si>
    <t>Emma Hill</t>
  </si>
  <si>
    <t>E03719</t>
  </si>
  <si>
    <t>Jack Brown</t>
  </si>
  <si>
    <t>E02489</t>
  </si>
  <si>
    <t>Ethan Clark</t>
  </si>
  <si>
    <t>E03189</t>
  </si>
  <si>
    <t>Asher Jackson</t>
  </si>
  <si>
    <t>E02791</t>
  </si>
  <si>
    <t>Aubrey Romero</t>
  </si>
  <si>
    <t>E02333</t>
  </si>
  <si>
    <t>Jaxson Wright</t>
  </si>
  <si>
    <t>Service Desk Analyst</t>
  </si>
  <si>
    <t>E00233</t>
  </si>
  <si>
    <t>Brooklyn Reyes</t>
  </si>
  <si>
    <t>E02639</t>
  </si>
  <si>
    <t>Hadley Parker</t>
  </si>
  <si>
    <t>E00697</t>
  </si>
  <si>
    <t>Jonathan Chavez</t>
  </si>
  <si>
    <t>E02183</t>
  </si>
  <si>
    <t>Sarah Ayala</t>
  </si>
  <si>
    <t>E00715</t>
  </si>
  <si>
    <t>Elijah Kang</t>
  </si>
  <si>
    <t>E04288</t>
  </si>
  <si>
    <t>Ella White</t>
  </si>
  <si>
    <t>E02421</t>
  </si>
  <si>
    <t>Jordan Truong</t>
  </si>
  <si>
    <t>E00523</t>
  </si>
  <si>
    <t>Daniel Jordan</t>
  </si>
  <si>
    <t>Network Administrator</t>
  </si>
  <si>
    <t>E03615</t>
  </si>
  <si>
    <t>Daniel Dixon</t>
  </si>
  <si>
    <t>E02121</t>
  </si>
  <si>
    <t>Levi Brown</t>
  </si>
  <si>
    <t>E01486</t>
  </si>
  <si>
    <t>Mason Cho</t>
  </si>
  <si>
    <t>E03027</t>
  </si>
  <si>
    <t>Elijah Watson</t>
  </si>
  <si>
    <t>E03689</t>
  </si>
  <si>
    <t>Wesley Gray</t>
  </si>
  <si>
    <t>E01286</t>
  </si>
  <si>
    <t>Mateo Mendez</t>
  </si>
  <si>
    <t>E00626</t>
  </si>
  <si>
    <t>Luna Simmons</t>
  </si>
  <si>
    <t>E04342</t>
  </si>
  <si>
    <t>Samantha Barnes</t>
  </si>
  <si>
    <t>E01291</t>
  </si>
  <si>
    <t>Thomas Aguilar</t>
  </si>
  <si>
    <t>E00917</t>
  </si>
  <si>
    <t>Skylar Bell</t>
  </si>
  <si>
    <t>E03864</t>
  </si>
  <si>
    <t>Ella Hunter</t>
  </si>
  <si>
    <t>E00488</t>
  </si>
  <si>
    <t>Emery Hunter</t>
  </si>
  <si>
    <t>E02227</t>
  </si>
  <si>
    <t>Sofia Parker</t>
  </si>
  <si>
    <t>E01970</t>
  </si>
  <si>
    <t>Vivian Barnes</t>
  </si>
  <si>
    <t>E02813</t>
  </si>
  <si>
    <t>Kai Chow</t>
  </si>
  <si>
    <t>E02031</t>
  </si>
  <si>
    <t>Melody Cooper</t>
  </si>
  <si>
    <t>E04871</t>
  </si>
  <si>
    <t>Liam Grant</t>
  </si>
  <si>
    <t>E01070</t>
  </si>
  <si>
    <t>Leonardo Martin</t>
  </si>
  <si>
    <t>E04359</t>
  </si>
  <si>
    <t>Greyson Lam</t>
  </si>
  <si>
    <t>E03268</t>
  </si>
  <si>
    <t>Emilia Rivera</t>
  </si>
  <si>
    <t>E04035</t>
  </si>
  <si>
    <t>Penelope Johnson</t>
  </si>
  <si>
    <t>E01221</t>
  </si>
  <si>
    <t>Eva Figueroa</t>
  </si>
  <si>
    <t>E00276</t>
  </si>
  <si>
    <t>Ezekiel Jordan</t>
  </si>
  <si>
    <t>E01263</t>
  </si>
  <si>
    <t>Adam Espinoza</t>
  </si>
  <si>
    <t>E03935</t>
  </si>
  <si>
    <t>Cora Jiang</t>
  </si>
  <si>
    <t>E00742</t>
  </si>
  <si>
    <t>Cooper Mitchell</t>
  </si>
  <si>
    <t>E01860</t>
  </si>
  <si>
    <t>Jack Edwards</t>
  </si>
  <si>
    <t>E02285</t>
  </si>
  <si>
    <t>Aria Xi</t>
  </si>
  <si>
    <t>E01921</t>
  </si>
  <si>
    <t>Sarah Daniels</t>
  </si>
  <si>
    <t>E00813</t>
  </si>
  <si>
    <t>Autumn Joseph</t>
  </si>
  <si>
    <t>E00870</t>
  </si>
  <si>
    <t>Evelyn Liang</t>
  </si>
  <si>
    <t>E00245</t>
  </si>
  <si>
    <t>Benjamin Delgado</t>
  </si>
  <si>
    <t>E00976</t>
  </si>
  <si>
    <t>Zoe Rodriguez</t>
  </si>
  <si>
    <t>E01807</t>
  </si>
  <si>
    <t>Cameron Evans</t>
  </si>
  <si>
    <t>E01412</t>
  </si>
  <si>
    <t>Eva Jenkins</t>
  </si>
  <si>
    <t>E04386</t>
  </si>
  <si>
    <t>Cameron Powell</t>
  </si>
  <si>
    <t>E01232</t>
  </si>
  <si>
    <t>Samantha Foster</t>
  </si>
  <si>
    <t>E04572</t>
  </si>
  <si>
    <t>Jade Li</t>
  </si>
  <si>
    <t>E02747</t>
  </si>
  <si>
    <t>Kinsley Acosta</t>
  </si>
  <si>
    <t>E01064</t>
  </si>
  <si>
    <t>Clara Kang</t>
  </si>
  <si>
    <t>E00178</t>
  </si>
  <si>
    <t>Harper Alexander</t>
  </si>
  <si>
    <t>E01091</t>
  </si>
  <si>
    <t>Carter Reed</t>
  </si>
  <si>
    <t>E01309</t>
  </si>
  <si>
    <t>Everleigh Jiang</t>
  </si>
  <si>
    <t>E02378</t>
  </si>
  <si>
    <t>Audrey Smith</t>
  </si>
  <si>
    <t>E04127</t>
  </si>
  <si>
    <t>Emery Acosta</t>
  </si>
  <si>
    <t>E02072</t>
  </si>
  <si>
    <t>Charles Robinson</t>
  </si>
  <si>
    <t>E00187</t>
  </si>
  <si>
    <t>Miles Mehta</t>
  </si>
  <si>
    <t>Ezra Simmons</t>
  </si>
  <si>
    <t>E00273</t>
  </si>
  <si>
    <t>David Owens</t>
  </si>
  <si>
    <t>Avery Yee</t>
  </si>
  <si>
    <t>E00825</t>
  </si>
  <si>
    <t>Anna Molina</t>
  </si>
  <si>
    <t>E04972</t>
  </si>
  <si>
    <t>Logan Bryant</t>
  </si>
  <si>
    <t>E03941</t>
  </si>
  <si>
    <t>Isla Han</t>
  </si>
  <si>
    <t>E02148</t>
  </si>
  <si>
    <t>Christopher Vega</t>
  </si>
  <si>
    <t>E04477</t>
  </si>
  <si>
    <t>Connor Grant</t>
  </si>
  <si>
    <t>E04348</t>
  </si>
  <si>
    <t>Natalia Owens</t>
  </si>
  <si>
    <t>E04222</t>
  </si>
  <si>
    <t>Quinn Xiong</t>
  </si>
  <si>
    <t>E04126</t>
  </si>
  <si>
    <t>Dominic Baker</t>
  </si>
  <si>
    <t>E01896</t>
  </si>
  <si>
    <t>Adam Nelson</t>
  </si>
  <si>
    <t>E03018</t>
  </si>
  <si>
    <t>Autumn Reed</t>
  </si>
  <si>
    <t>E03325</t>
  </si>
  <si>
    <t>Robert Edwards</t>
  </si>
  <si>
    <t>E01902</t>
  </si>
  <si>
    <t>Eleanor Li</t>
  </si>
  <si>
    <t>E01466</t>
  </si>
  <si>
    <t>Connor Vang</t>
  </si>
  <si>
    <t>E03474</t>
  </si>
  <si>
    <t>Violet Hall</t>
  </si>
  <si>
    <t>Solutions Architect</t>
  </si>
  <si>
    <t>E02744</t>
  </si>
  <si>
    <t>Dylan Padilla</t>
  </si>
  <si>
    <t>E00702</t>
  </si>
  <si>
    <t>Nathan Pham</t>
  </si>
  <si>
    <t>E03081</t>
  </si>
  <si>
    <t>Ayla Brown</t>
  </si>
  <si>
    <t>E01281</t>
  </si>
  <si>
    <t>Isaac Mitchell</t>
  </si>
  <si>
    <t>E01753</t>
  </si>
  <si>
    <t>Connor Fong</t>
  </si>
  <si>
    <t>E04072</t>
  </si>
  <si>
    <t>Emery Mitchell</t>
  </si>
  <si>
    <t>E00672</t>
  </si>
  <si>
    <t>Landon Luu</t>
  </si>
  <si>
    <t>E04419</t>
  </si>
  <si>
    <t>Sophia Ahmed</t>
  </si>
  <si>
    <t>E00467</t>
  </si>
  <si>
    <t>Sofia Dinh</t>
  </si>
  <si>
    <t>Piper Patterson</t>
  </si>
  <si>
    <t>E03292</t>
  </si>
  <si>
    <t>Cora Evans</t>
  </si>
  <si>
    <t>E04779</t>
  </si>
  <si>
    <t>Cameron Young</t>
  </si>
  <si>
    <t>E00501</t>
  </si>
  <si>
    <t>Melody Ho</t>
  </si>
  <si>
    <t>E01132</t>
  </si>
  <si>
    <t>Aiden Bryant</t>
  </si>
  <si>
    <t>E00556</t>
  </si>
  <si>
    <t>Grayson Walker</t>
  </si>
  <si>
    <t>E00311</t>
  </si>
  <si>
    <t>Scarlett Figueroa</t>
  </si>
  <si>
    <t>E04378</t>
  </si>
  <si>
    <t>E03251</t>
  </si>
  <si>
    <t>Ruby Medina</t>
  </si>
  <si>
    <t>E03908</t>
  </si>
  <si>
    <t>Miles Evans</t>
  </si>
  <si>
    <t>E01351</t>
  </si>
  <si>
    <t>Leo Owens</t>
  </si>
  <si>
    <t>E02681</t>
  </si>
  <si>
    <t>Caroline Owens</t>
  </si>
  <si>
    <t>E03807</t>
  </si>
  <si>
    <t>Kennedy Do</t>
  </si>
  <si>
    <t>E00422</t>
  </si>
  <si>
    <t>Jade Acosta</t>
  </si>
  <si>
    <t>E00265</t>
  </si>
  <si>
    <t>Mila Vasquez</t>
  </si>
  <si>
    <t>E04601</t>
  </si>
  <si>
    <t>Allison Ayala</t>
  </si>
  <si>
    <t>E02914</t>
  </si>
  <si>
    <t>Maria Wilson</t>
  </si>
  <si>
    <t>Everly Coleman</t>
  </si>
  <si>
    <t>E04290</t>
  </si>
  <si>
    <t>Hannah Gomez</t>
  </si>
  <si>
    <t>E03630</t>
  </si>
  <si>
    <t>Jacob Davis</t>
  </si>
  <si>
    <t>E03045</t>
  </si>
  <si>
    <t>Andrew Huynh</t>
  </si>
  <si>
    <t>E04877</t>
  </si>
  <si>
    <t>Samuel Vega</t>
  </si>
  <si>
    <t>E04590</t>
  </si>
  <si>
    <t>Isaac Sanders</t>
  </si>
  <si>
    <t>E01378</t>
  </si>
  <si>
    <t>Genesis Xiong</t>
  </si>
  <si>
    <t>E04224</t>
  </si>
  <si>
    <t>Lucas Ramos</t>
  </si>
  <si>
    <t>E03423</t>
  </si>
  <si>
    <t>Santiago f Gonzalez</t>
  </si>
  <si>
    <t>E01584</t>
  </si>
  <si>
    <t>Henry Zhu</t>
  </si>
  <si>
    <t>E00834</t>
  </si>
  <si>
    <t>Vivian Guzman</t>
  </si>
  <si>
    <t>E04571</t>
  </si>
  <si>
    <t>Hadley Contreras</t>
  </si>
  <si>
    <t>E00399</t>
  </si>
  <si>
    <t>Connor Walker</t>
  </si>
  <si>
    <t>E00836</t>
  </si>
  <si>
    <t>Addison Roberts</t>
  </si>
  <si>
    <t>E00360</t>
  </si>
  <si>
    <t>Dylan Thao</t>
  </si>
  <si>
    <t>E02861</t>
  </si>
  <si>
    <t>Daniel Perry</t>
  </si>
  <si>
    <t>E01357</t>
  </si>
  <si>
    <t>Paisley Hunter</t>
  </si>
  <si>
    <t>E04387</t>
  </si>
  <si>
    <t>Everleigh White</t>
  </si>
  <si>
    <t>E03591</t>
  </si>
  <si>
    <t>Piper Sun</t>
  </si>
  <si>
    <t>E03328</t>
  </si>
  <si>
    <t>Lucy Johnson</t>
  </si>
  <si>
    <t>E04937</t>
  </si>
  <si>
    <t>Ian Ngo</t>
  </si>
  <si>
    <t>E00515</t>
  </si>
  <si>
    <t>Joseph Vazquez</t>
  </si>
  <si>
    <t>E03255</t>
  </si>
  <si>
    <t>Jose Brown</t>
  </si>
  <si>
    <t>E01711</t>
  </si>
  <si>
    <t>Benjamin Ford</t>
  </si>
  <si>
    <t>Ivy Daniels</t>
  </si>
  <si>
    <t>E04749</t>
  </si>
  <si>
    <t>Caroline Phan</t>
  </si>
  <si>
    <t>E02023</t>
  </si>
  <si>
    <t>Maverick Mehta</t>
  </si>
  <si>
    <t>E03166</t>
  </si>
  <si>
    <t>Austin Edwards</t>
  </si>
  <si>
    <t>E02599</t>
  </si>
  <si>
    <t>Daniel Huang</t>
  </si>
  <si>
    <t>Mason Watson</t>
  </si>
  <si>
    <t>E02108</t>
  </si>
  <si>
    <t>Madeline Coleman</t>
  </si>
  <si>
    <t>E03685</t>
  </si>
  <si>
    <t>Silas Hunter</t>
  </si>
  <si>
    <t>E01089</t>
  </si>
  <si>
    <t>Nicholas Brooks</t>
  </si>
  <si>
    <t>E03988</t>
  </si>
  <si>
    <t>Dominic Thomas</t>
  </si>
  <si>
    <t>E00401</t>
  </si>
  <si>
    <t>Wesley Adams</t>
  </si>
  <si>
    <t>E02417</t>
  </si>
  <si>
    <t>Alice Young</t>
  </si>
  <si>
    <t>E00359</t>
  </si>
  <si>
    <t>Logan Carrillo</t>
  </si>
  <si>
    <t>E02044</t>
  </si>
  <si>
    <t>Caroline Alexander</t>
  </si>
  <si>
    <t>E01479</t>
  </si>
  <si>
    <t>Serenity Bailey</t>
  </si>
  <si>
    <t>IT Systems Architect</t>
  </si>
  <si>
    <t>E02769</t>
  </si>
  <si>
    <t>Eliza Adams</t>
  </si>
  <si>
    <t>E00553</t>
  </si>
  <si>
    <t>Isla Yoon</t>
  </si>
  <si>
    <t>E03540</t>
  </si>
  <si>
    <t>Emma Perry</t>
  </si>
  <si>
    <t>Riley Marquez</t>
  </si>
  <si>
    <t>Matthew Lim</t>
  </si>
  <si>
    <t>E01762</t>
  </si>
  <si>
    <t>Maya Ngo</t>
  </si>
  <si>
    <t>E04226</t>
  </si>
  <si>
    <t>Andrew Moore</t>
  </si>
  <si>
    <t>E04101</t>
  </si>
  <si>
    <t>Olivia Harris</t>
  </si>
  <si>
    <t>E01981</t>
  </si>
  <si>
    <t>Genesis Banks</t>
  </si>
  <si>
    <t>E02534</t>
  </si>
  <si>
    <t>Victoria Johnson</t>
  </si>
  <si>
    <t>E01238</t>
  </si>
  <si>
    <t>Eloise Griffin</t>
  </si>
  <si>
    <t>E01118</t>
  </si>
  <si>
    <t>Roman Yang</t>
  </si>
  <si>
    <t>E04308</t>
  </si>
  <si>
    <t>Kai Flores</t>
  </si>
  <si>
    <t>E02295</t>
  </si>
  <si>
    <t>Axel Jordan</t>
  </si>
  <si>
    <t>E04546</t>
  </si>
  <si>
    <t>Jade Hunter</t>
  </si>
  <si>
    <t>E04217</t>
  </si>
  <si>
    <t>Lydia Williams</t>
  </si>
  <si>
    <t>E04645</t>
  </si>
  <si>
    <t>Elias Ahmed</t>
  </si>
  <si>
    <t>E03880</t>
  </si>
  <si>
    <t>Samantha Woods</t>
  </si>
  <si>
    <t>E04517</t>
  </si>
  <si>
    <t>Amelia Choi</t>
  </si>
  <si>
    <t>E04639</t>
  </si>
  <si>
    <t>Luna Taylor</t>
  </si>
  <si>
    <t>E00465</t>
  </si>
  <si>
    <t>Dominic Parker</t>
  </si>
  <si>
    <t>E04927</t>
  </si>
  <si>
    <t>Ezekiel Bryant</t>
  </si>
  <si>
    <t>E03799</t>
  </si>
  <si>
    <t>Natalie Hwang</t>
  </si>
  <si>
    <t>E02633</t>
  </si>
  <si>
    <t>Allison Roberts</t>
  </si>
  <si>
    <t>E02965</t>
  </si>
  <si>
    <t>Andrew Do</t>
  </si>
  <si>
    <t>E04345</t>
  </si>
  <si>
    <t>Eliana Grant</t>
  </si>
  <si>
    <t>Gabriella Johnson</t>
  </si>
  <si>
    <t>E02943</t>
  </si>
  <si>
    <t>Bella Lopez</t>
  </si>
  <si>
    <t>E03461</t>
  </si>
  <si>
    <t>Nathan Lau</t>
  </si>
  <si>
    <t>E03490</t>
  </si>
  <si>
    <t>Henry Campos</t>
  </si>
  <si>
    <t>E04466</t>
  </si>
  <si>
    <t>Connor Bell</t>
  </si>
  <si>
    <t>E03226</t>
  </si>
  <si>
    <t>Angel Stewart</t>
  </si>
  <si>
    <t>E04607</t>
  </si>
  <si>
    <t>Landon Brown</t>
  </si>
  <si>
    <t>E02190</t>
  </si>
  <si>
    <t>Gabriel Carter</t>
  </si>
  <si>
    <t>E00747</t>
  </si>
  <si>
    <t>Leilani Baker</t>
  </si>
  <si>
    <t>E01416</t>
  </si>
  <si>
    <t>Hudson Thompson</t>
  </si>
  <si>
    <t>E01524</t>
  </si>
  <si>
    <t>Ian Miller</t>
  </si>
  <si>
    <t>E02801</t>
  </si>
  <si>
    <t>Santiago f Brooks</t>
  </si>
  <si>
    <t>E01952</t>
  </si>
  <si>
    <t>Everett Lee</t>
  </si>
  <si>
    <t>E00116</t>
  </si>
  <si>
    <t>Madelyn Mehta</t>
  </si>
  <si>
    <t>E00624</t>
  </si>
  <si>
    <t>William Watson</t>
  </si>
  <si>
    <t>E00218</t>
  </si>
  <si>
    <t>David Desai</t>
  </si>
  <si>
    <t>Grayson Brown</t>
  </si>
  <si>
    <t>E04925</t>
  </si>
  <si>
    <t>Athena Jordan</t>
  </si>
  <si>
    <t>E00403</t>
  </si>
  <si>
    <t>Liliana Soto</t>
  </si>
  <si>
    <t>Lincoln Reyes</t>
  </si>
  <si>
    <t>E04358</t>
  </si>
  <si>
    <t>Grayson Soto</t>
  </si>
  <si>
    <t>E04662</t>
  </si>
  <si>
    <t>Julia Morris</t>
  </si>
  <si>
    <t>E01496</t>
  </si>
  <si>
    <t>Ava Ortiz</t>
  </si>
  <si>
    <t>E03971</t>
  </si>
  <si>
    <t>Lillian Chen</t>
  </si>
  <si>
    <t>E03616</t>
  </si>
  <si>
    <t>Josiah Lewis</t>
  </si>
  <si>
    <t>E00153</t>
  </si>
  <si>
    <t>Claire Jones</t>
  </si>
  <si>
    <t>E02960</t>
  </si>
  <si>
    <t>Nova Hill</t>
  </si>
  <si>
    <t>E02140</t>
  </si>
  <si>
    <t>Naomi Zhao</t>
  </si>
  <si>
    <t>E03881</t>
  </si>
  <si>
    <t>Andrew Reed</t>
  </si>
  <si>
    <t>E02604</t>
  </si>
  <si>
    <t>Brooklyn Collins</t>
  </si>
  <si>
    <t>E00864</t>
  </si>
  <si>
    <t>Samantha Aguilar</t>
  </si>
  <si>
    <t>E03223</t>
  </si>
  <si>
    <t>Ethan Joseph</t>
  </si>
  <si>
    <t>E00364</t>
  </si>
  <si>
    <t>Matthew Howard</t>
  </si>
  <si>
    <t>Genesis Hunter</t>
  </si>
  <si>
    <t>E03371</t>
  </si>
  <si>
    <t>Jack Alexander</t>
  </si>
  <si>
    <t>E02531</t>
  </si>
  <si>
    <t>Jameson Foster</t>
  </si>
  <si>
    <t>E02468</t>
  </si>
  <si>
    <t>Ella Huang</t>
  </si>
  <si>
    <t>Liam Jordan</t>
  </si>
  <si>
    <t>E03697</t>
  </si>
  <si>
    <t>Isaac Woods</t>
  </si>
  <si>
    <t>E00593</t>
  </si>
  <si>
    <t>Luke Wilson</t>
  </si>
  <si>
    <t>E01103</t>
  </si>
  <si>
    <t>Lyla Alvarez</t>
  </si>
  <si>
    <t>E01958</t>
  </si>
  <si>
    <t>Angel Lin</t>
  </si>
  <si>
    <t>E01870</t>
  </si>
  <si>
    <t>Easton Moore</t>
  </si>
  <si>
    <t>E01167</t>
  </si>
  <si>
    <t>Kinsley Collins</t>
  </si>
  <si>
    <t>E00099</t>
  </si>
  <si>
    <t>Brooklyn Salazar</t>
  </si>
  <si>
    <t>E00044</t>
  </si>
  <si>
    <t>Scarlett Jenkins</t>
  </si>
  <si>
    <t>E00711</t>
  </si>
  <si>
    <t>Melody Chin</t>
  </si>
  <si>
    <t>E04795</t>
  </si>
  <si>
    <t>Eloise Alexander</t>
  </si>
  <si>
    <t>E03912</t>
  </si>
  <si>
    <t>Carter Turner</t>
  </si>
  <si>
    <t>E04756</t>
  </si>
  <si>
    <t>Aiden Le</t>
  </si>
  <si>
    <t>E03305</t>
  </si>
  <si>
    <t>Hannah King</t>
  </si>
  <si>
    <t>E00703</t>
  </si>
  <si>
    <t>Wesley Dominguez</t>
  </si>
  <si>
    <t>E00103</t>
  </si>
  <si>
    <t>Nora Park</t>
  </si>
  <si>
    <t>Ella Jenkins</t>
  </si>
  <si>
    <t>E02179</t>
  </si>
  <si>
    <t>Peyton Owens</t>
  </si>
  <si>
    <t>E04242</t>
  </si>
  <si>
    <t>Alice Lopez</t>
  </si>
  <si>
    <t>E03065</t>
  </si>
  <si>
    <t>Ezra Ortiz</t>
  </si>
  <si>
    <t>E03097</t>
  </si>
  <si>
    <t>Brooks Stewart</t>
  </si>
  <si>
    <t>E02088</t>
  </si>
  <si>
    <t>Skylar Ayala</t>
  </si>
  <si>
    <t>E03980</t>
  </si>
  <si>
    <t>Lydia Huynh</t>
  </si>
  <si>
    <t>E00824</t>
  </si>
  <si>
    <t>Everleigh Adams</t>
  </si>
  <si>
    <t>Layla Salazar</t>
  </si>
  <si>
    <t>E03113</t>
  </si>
  <si>
    <t>Willow Chen</t>
  </si>
  <si>
    <t>E01488</t>
  </si>
  <si>
    <t>Penelope Griffin</t>
  </si>
  <si>
    <t>E01787</t>
  </si>
  <si>
    <t>Lillian Romero</t>
  </si>
  <si>
    <t>E03550</t>
  </si>
  <si>
    <t>Stella Wu</t>
  </si>
  <si>
    <t>E01052</t>
  </si>
  <si>
    <t>Parker Vang</t>
  </si>
  <si>
    <t>E04799</t>
  </si>
  <si>
    <t>Mila Roberts</t>
  </si>
  <si>
    <t>E04128</t>
  </si>
  <si>
    <t>Jacob Doan</t>
  </si>
  <si>
    <t>E00013</t>
  </si>
  <si>
    <t>Raelynn Ma</t>
  </si>
  <si>
    <t>E03114</t>
  </si>
  <si>
    <t>Jameson Juarez</t>
  </si>
  <si>
    <t>E04004</t>
  </si>
  <si>
    <t>Everleigh Shah</t>
  </si>
  <si>
    <t>E04472</t>
  </si>
  <si>
    <t>Alexander Foster</t>
  </si>
  <si>
    <t>E00161</t>
  </si>
  <si>
    <t>Ryan Ha</t>
  </si>
  <si>
    <t>E04417</t>
  </si>
  <si>
    <t>Chloe Salazar</t>
  </si>
  <si>
    <t>E04536</t>
  </si>
  <si>
    <t>Layla Scott</t>
  </si>
  <si>
    <t>E02857</t>
  </si>
  <si>
    <t>Mason Jimenez</t>
  </si>
  <si>
    <t>E02856</t>
  </si>
  <si>
    <t>Amelia Kaur</t>
  </si>
  <si>
    <t>E00319</t>
  </si>
  <si>
    <t>Ezra Wilson</t>
  </si>
  <si>
    <t>E01090</t>
  </si>
  <si>
    <t>Jacob Cheng</t>
  </si>
  <si>
    <t>E04323</t>
  </si>
  <si>
    <t>Melody Valdez</t>
  </si>
  <si>
    <t>E02687</t>
  </si>
  <si>
    <t>Caroline Nelson</t>
  </si>
  <si>
    <t>E02748</t>
  </si>
  <si>
    <t>Genesis Zhu</t>
  </si>
  <si>
    <t>E01995</t>
  </si>
  <si>
    <t>Jonathan Ho</t>
  </si>
  <si>
    <t>E01714</t>
  </si>
  <si>
    <t>Savannah Park</t>
  </si>
  <si>
    <t>E04491</t>
  </si>
  <si>
    <t>Nathan Chan</t>
  </si>
  <si>
    <t>E01076</t>
  </si>
  <si>
    <t>Sofia Vu</t>
  </si>
  <si>
    <t>Ruby Choi</t>
  </si>
  <si>
    <t>E02843</t>
  </si>
  <si>
    <t>Lily Pena</t>
  </si>
  <si>
    <t>E03758</t>
  </si>
  <si>
    <t>Liam Zhang</t>
  </si>
  <si>
    <t>E00638</t>
  </si>
  <si>
    <t>David Simmons</t>
  </si>
  <si>
    <t>E03571</t>
  </si>
  <si>
    <t>Lincoln Henderson</t>
  </si>
  <si>
    <t>E01820</t>
  </si>
  <si>
    <t>Nathan Miller</t>
  </si>
  <si>
    <t>E02706</t>
  </si>
  <si>
    <t>Lucy Figueroa</t>
  </si>
  <si>
    <t>E02478</t>
  </si>
  <si>
    <t>Alexander Morris</t>
  </si>
  <si>
    <t>E04170</t>
  </si>
  <si>
    <t>Grayson Chin</t>
  </si>
  <si>
    <t>E00929</t>
  </si>
  <si>
    <t>Allison Espinoza</t>
  </si>
  <si>
    <t>Jameson Martin</t>
  </si>
  <si>
    <t>Valentina Davis</t>
  </si>
  <si>
    <t>E04938</t>
  </si>
  <si>
    <t>Brooklyn Daniels</t>
  </si>
  <si>
    <t>Everleigh Simmons</t>
  </si>
  <si>
    <t>E03947</t>
  </si>
  <si>
    <t>Logan Soto</t>
  </si>
  <si>
    <t>E04535</t>
  </si>
  <si>
    <t>Charlotte Vo</t>
  </si>
  <si>
    <t>E00380</t>
  </si>
  <si>
    <t>Alice Thompson</t>
  </si>
  <si>
    <t>E02628</t>
  </si>
  <si>
    <t>Nora Nelson</t>
  </si>
  <si>
    <t>E03578</t>
  </si>
  <si>
    <t>Maverick Li</t>
  </si>
  <si>
    <t>E03563</t>
  </si>
  <si>
    <t>Ian Barnes</t>
  </si>
  <si>
    <t>E02781</t>
  </si>
  <si>
    <t>Athena Vu</t>
  </si>
  <si>
    <t>E04739</t>
  </si>
  <si>
    <t>Ruby Washington</t>
  </si>
  <si>
    <t>E02665</t>
  </si>
  <si>
    <t>Bella Butler</t>
  </si>
  <si>
    <t>E04132</t>
  </si>
  <si>
    <t>Kinsley Henry</t>
  </si>
  <si>
    <t>Everett Khan</t>
  </si>
  <si>
    <t>E02012</t>
  </si>
  <si>
    <t>Anna Han</t>
  </si>
  <si>
    <t>E03750</t>
  </si>
  <si>
    <t>Jordan Cho</t>
  </si>
  <si>
    <t>E00605</t>
  </si>
  <si>
    <t>Nova Williams</t>
  </si>
  <si>
    <t>E04641</t>
  </si>
  <si>
    <t>Scarlett Hill</t>
  </si>
  <si>
    <t>E01019</t>
  </si>
  <si>
    <t>Dominic Scott</t>
  </si>
  <si>
    <t>E01519</t>
  </si>
  <si>
    <t>Anthony Marquez</t>
  </si>
  <si>
    <t>E03694</t>
  </si>
  <si>
    <t>Elena Patterson</t>
  </si>
  <si>
    <t>E01123</t>
  </si>
  <si>
    <t>Madison Nelson</t>
  </si>
  <si>
    <t>E01366</t>
  </si>
  <si>
    <t>William Walker</t>
  </si>
  <si>
    <t>E04005</t>
  </si>
  <si>
    <t>Lincoln Wong</t>
  </si>
  <si>
    <t>E04018</t>
  </si>
  <si>
    <t>Emery Ford</t>
  </si>
  <si>
    <t>E01591</t>
  </si>
  <si>
    <t>Paisley Trinh</t>
  </si>
  <si>
    <t>E04940</t>
  </si>
  <si>
    <t>Hudson Williams</t>
  </si>
  <si>
    <t>E03870</t>
  </si>
  <si>
    <t>Madeline Allen</t>
  </si>
  <si>
    <t>E01927</t>
  </si>
  <si>
    <t>Charles Moore</t>
  </si>
  <si>
    <t>E03984</t>
  </si>
  <si>
    <t>Hailey Foster</t>
  </si>
  <si>
    <t>E00446</t>
  </si>
  <si>
    <t>Hudson Hill</t>
  </si>
  <si>
    <t>E02825</t>
  </si>
  <si>
    <t>Wyatt Li</t>
  </si>
  <si>
    <t>E04174</t>
  </si>
  <si>
    <t>Maverick Henry</t>
  </si>
  <si>
    <t>E01899</t>
  </si>
  <si>
    <t>Xavier Jackson</t>
  </si>
  <si>
    <t>E02562</t>
  </si>
  <si>
    <t>Christian Medina</t>
  </si>
  <si>
    <t>E01006</t>
  </si>
  <si>
    <t>Autumn Leung</t>
  </si>
  <si>
    <t>E02903</t>
  </si>
  <si>
    <t>Robert Vazquez</t>
  </si>
  <si>
    <t>E03642</t>
  </si>
  <si>
    <t>Aria Roberts</t>
  </si>
  <si>
    <t>E02884</t>
  </si>
  <si>
    <t>Axel Johnson</t>
  </si>
  <si>
    <t>E04720</t>
  </si>
  <si>
    <t>Christopher Chung</t>
  </si>
  <si>
    <t>E01985</t>
  </si>
  <si>
    <t>Eliana Turner</t>
  </si>
  <si>
    <t>E02415</t>
  </si>
  <si>
    <t>Penelope Gonzalez</t>
  </si>
  <si>
    <t>E02877</t>
  </si>
  <si>
    <t>Mila Allen</t>
  </si>
  <si>
    <t>E00091</t>
  </si>
  <si>
    <t>Emilia Chu</t>
  </si>
  <si>
    <t>E02563</t>
  </si>
  <si>
    <t>Emily Clark</t>
  </si>
  <si>
    <t>E04221</t>
  </si>
  <si>
    <t>Roman King</t>
  </si>
  <si>
    <t>E04887</t>
  </si>
  <si>
    <t>Emery Do</t>
  </si>
  <si>
    <t>E03170</t>
  </si>
  <si>
    <t>Autumn Thao</t>
  </si>
  <si>
    <t>E01636</t>
  </si>
  <si>
    <t>Naomi Coleman</t>
  </si>
  <si>
    <t>E01363</t>
  </si>
  <si>
    <t>Ayla Daniels</t>
  </si>
  <si>
    <t>E02249</t>
  </si>
  <si>
    <t>Allison Daniels</t>
  </si>
  <si>
    <t>E02987</t>
  </si>
  <si>
    <t>Mateo Harris</t>
  </si>
  <si>
    <t>E03655</t>
  </si>
  <si>
    <t>Samantha Rogers</t>
  </si>
  <si>
    <t>E04048</t>
  </si>
  <si>
    <t>Julian Lee</t>
  </si>
  <si>
    <t>E03626</t>
  </si>
  <si>
    <t>Nicholas Avila</t>
  </si>
  <si>
    <t>Hailey Watson</t>
  </si>
  <si>
    <t>E02920</t>
  </si>
  <si>
    <t>Willow Woods</t>
  </si>
  <si>
    <t>E03220</t>
  </si>
  <si>
    <t>Alexander Gonzales</t>
  </si>
  <si>
    <t>E03968</t>
  </si>
  <si>
    <t>Joshua Chin</t>
  </si>
  <si>
    <t>E04299</t>
  </si>
  <si>
    <t>Paisley Hall</t>
  </si>
  <si>
    <t>E01150</t>
  </si>
  <si>
    <t>Allison Leung</t>
  </si>
  <si>
    <t>E03774</t>
  </si>
  <si>
    <t>Hannah Mejia</t>
  </si>
  <si>
    <t>E01877</t>
  </si>
  <si>
    <t>Abigail Garza</t>
  </si>
  <si>
    <t>E00440</t>
  </si>
  <si>
    <t>Adeline Thao</t>
  </si>
  <si>
    <t>E00145</t>
  </si>
  <si>
    <t>Kinsley Dixon</t>
  </si>
  <si>
    <t>E04150</t>
  </si>
  <si>
    <t>Natalia Vu</t>
  </si>
  <si>
    <t>E04247</t>
  </si>
  <si>
    <t>Camila Evans</t>
  </si>
  <si>
    <t>E02613</t>
  </si>
  <si>
    <t>Everly Lai</t>
  </si>
  <si>
    <t>E03648</t>
  </si>
  <si>
    <t>Vivian Hunter</t>
  </si>
  <si>
    <t>E03981</t>
  </si>
  <si>
    <t>Eliana Li</t>
  </si>
  <si>
    <t>E03262</t>
  </si>
  <si>
    <t>Logan Mitchell</t>
  </si>
  <si>
    <t>E02716</t>
  </si>
  <si>
    <t>Dominic Dinh</t>
  </si>
  <si>
    <t>Lucas Daniels</t>
  </si>
  <si>
    <t>E04123</t>
  </si>
  <si>
    <t>Andrew Holmes</t>
  </si>
  <si>
    <t>E03471</t>
  </si>
  <si>
    <t>Julia Sandoval</t>
  </si>
  <si>
    <t>E01966</t>
  </si>
  <si>
    <t>Thomas Williams</t>
  </si>
  <si>
    <t>Eli Reed</t>
  </si>
  <si>
    <t>E04766</t>
  </si>
  <si>
    <t>Lyla Yoon</t>
  </si>
  <si>
    <t>E01465</t>
  </si>
  <si>
    <t>Hannah White</t>
  </si>
  <si>
    <t>E04088</t>
  </si>
  <si>
    <t>Ezra Liang</t>
  </si>
  <si>
    <t>E03227</t>
  </si>
  <si>
    <t>Eli Richardson</t>
  </si>
  <si>
    <t>E00607</t>
  </si>
  <si>
    <t>Jameson Allen</t>
  </si>
  <si>
    <t>E02258</t>
  </si>
  <si>
    <t>Eliza Chen</t>
  </si>
  <si>
    <t>E03681</t>
  </si>
  <si>
    <t>Lyla Chen</t>
  </si>
  <si>
    <t>E02298</t>
  </si>
  <si>
    <t>Emily Doan</t>
  </si>
  <si>
    <t>E02440</t>
  </si>
  <si>
    <t>Grayson Turner</t>
  </si>
  <si>
    <t>E03579</t>
  </si>
  <si>
    <t>Robert Zhang</t>
  </si>
  <si>
    <t>Claire Adams</t>
  </si>
  <si>
    <t>E00810</t>
  </si>
  <si>
    <t>Hunter Nunez</t>
  </si>
  <si>
    <t>E02798</t>
  </si>
  <si>
    <t>Charles Henderson</t>
  </si>
  <si>
    <t>E04542</t>
  </si>
  <si>
    <t>Camila Cortez</t>
  </si>
  <si>
    <t>E02818</t>
  </si>
  <si>
    <t>Aaron Garza</t>
  </si>
  <si>
    <t>E02907</t>
  </si>
  <si>
    <t>Jose Singh</t>
  </si>
  <si>
    <t>E00023</t>
  </si>
  <si>
    <t>Gabriel Joseph</t>
  </si>
  <si>
    <t>E01429</t>
  </si>
  <si>
    <t>Dylan Wilson</t>
  </si>
  <si>
    <t>Samuel Bailey</t>
  </si>
  <si>
    <t>Benjamin Ramirez</t>
  </si>
  <si>
    <t>E03834</t>
  </si>
  <si>
    <t>Anthony Carter</t>
  </si>
  <si>
    <t>E02923</t>
  </si>
  <si>
    <t>Ethan Tang</t>
  </si>
  <si>
    <t>E02642</t>
  </si>
  <si>
    <t>Sebastian Rogers</t>
  </si>
  <si>
    <t>E00981</t>
  </si>
  <si>
    <t>Miles Thao</t>
  </si>
  <si>
    <t>E04547</t>
  </si>
  <si>
    <t>Avery Grant</t>
  </si>
  <si>
    <t>E04484</t>
  </si>
  <si>
    <t>Vivian Thao</t>
  </si>
  <si>
    <t>E01209</t>
  </si>
  <si>
    <t>Jayden Williams</t>
  </si>
  <si>
    <t>E02024</t>
  </si>
  <si>
    <t>Amelia Bell</t>
  </si>
  <si>
    <t>E02427</t>
  </si>
  <si>
    <t>Addison Mehta</t>
  </si>
  <si>
    <t>Alexander Jackson</t>
  </si>
  <si>
    <t>E03248</t>
  </si>
  <si>
    <t>Lyla Stewart</t>
  </si>
  <si>
    <t>E04444</t>
  </si>
  <si>
    <t>Brooklyn Ruiz</t>
  </si>
  <si>
    <t>E02307</t>
  </si>
  <si>
    <t>Skylar Evans</t>
  </si>
  <si>
    <t>E02375</t>
  </si>
  <si>
    <t>Lincoln Huynh</t>
  </si>
  <si>
    <t>E02276</t>
  </si>
  <si>
    <t>Hazel Griffin</t>
  </si>
  <si>
    <t>E00503</t>
  </si>
  <si>
    <t>Leah Patterson</t>
  </si>
  <si>
    <t>E00676</t>
  </si>
  <si>
    <t>Isaac Yoon</t>
  </si>
  <si>
    <t>E02005</t>
  </si>
  <si>
    <t>Isabella Bui</t>
  </si>
  <si>
    <t>E00749</t>
  </si>
  <si>
    <t>Valentina Moua</t>
  </si>
  <si>
    <t>E01413</t>
  </si>
  <si>
    <t>E03928</t>
  </si>
  <si>
    <t>Miles Dang</t>
  </si>
  <si>
    <t>E04109</t>
  </si>
  <si>
    <t>Leah Bryant</t>
  </si>
  <si>
    <t>E03994</t>
  </si>
  <si>
    <t>Henry Jung</t>
  </si>
  <si>
    <t>E00639</t>
  </si>
  <si>
    <t>Benjamin Mai</t>
  </si>
  <si>
    <t>E00608</t>
  </si>
  <si>
    <t>E02732</t>
  </si>
  <si>
    <t>Alice Tran</t>
  </si>
  <si>
    <t>Liam Sanders</t>
  </si>
  <si>
    <t>E00412</t>
  </si>
  <si>
    <t>Ezra Banks</t>
  </si>
  <si>
    <t>E01844</t>
  </si>
  <si>
    <t>Jayden Kang</t>
  </si>
  <si>
    <t>E00667</t>
  </si>
  <si>
    <t>Skylar Shah</t>
  </si>
  <si>
    <t>E00287</t>
  </si>
  <si>
    <t>Luca Nelson</t>
  </si>
  <si>
    <t>E02235</t>
  </si>
  <si>
    <t>Riley Ramirez</t>
  </si>
  <si>
    <t>Kayden Jordan</t>
  </si>
  <si>
    <t>E01188</t>
  </si>
  <si>
    <t>Alexander James</t>
  </si>
  <si>
    <t>E03289</t>
  </si>
  <si>
    <t>Christopher Lam</t>
  </si>
  <si>
    <t>E01947</t>
  </si>
  <si>
    <t>Sophie Owens</t>
  </si>
  <si>
    <t>E04249</t>
  </si>
  <si>
    <t>Hadley Dang</t>
  </si>
  <si>
    <t>Ethan Mehta</t>
  </si>
  <si>
    <t>Madison Her</t>
  </si>
  <si>
    <t>E04363</t>
  </si>
  <si>
    <t>Savannah Singh</t>
  </si>
  <si>
    <t>E04920</t>
  </si>
  <si>
    <t>Nevaeh Hsu</t>
  </si>
  <si>
    <t>E03866</t>
  </si>
  <si>
    <t>Jordan Zhu</t>
  </si>
  <si>
    <t>E04095</t>
  </si>
  <si>
    <t>Sadie Patterson</t>
  </si>
  <si>
    <t>E04079</t>
  </si>
  <si>
    <t>Christopher Butler</t>
  </si>
  <si>
    <t>E02259</t>
  </si>
  <si>
    <t>Emily Lau</t>
  </si>
  <si>
    <t>Sophie Oh</t>
  </si>
  <si>
    <t>E01834</t>
  </si>
  <si>
    <t>Chloe Allen</t>
  </si>
  <si>
    <t>E03124</t>
  </si>
  <si>
    <t>Caleb Nelson</t>
  </si>
  <si>
    <t>E01898</t>
  </si>
  <si>
    <t>Oliver Moua</t>
  </si>
  <si>
    <t>E03910</t>
  </si>
  <si>
    <t>Nova Hsu</t>
  </si>
  <si>
    <t>E01832</t>
  </si>
  <si>
    <t>Ezra Singh</t>
  </si>
  <si>
    <t>E02391</t>
  </si>
  <si>
    <t>Piper Ramos</t>
  </si>
  <si>
    <t>E04697</t>
  </si>
  <si>
    <t>Eleanor Williams</t>
  </si>
  <si>
    <t>E00371</t>
  </si>
  <si>
    <t>Melody Grant</t>
  </si>
  <si>
    <t>E02992</t>
  </si>
  <si>
    <t>Paisley Sanders</t>
  </si>
  <si>
    <t>E04369</t>
  </si>
  <si>
    <t>Santiago f Gray</t>
  </si>
  <si>
    <t>E00592</t>
  </si>
  <si>
    <t>Josephine Richardson</t>
  </si>
  <si>
    <t>E03532</t>
  </si>
  <si>
    <t>Jaxson Santiago</t>
  </si>
  <si>
    <t>E00863</t>
  </si>
  <si>
    <t>Lincoln Ramos</t>
  </si>
  <si>
    <t>E03310</t>
  </si>
  <si>
    <t>Dylan Campbell</t>
  </si>
  <si>
    <t>E01883</t>
  </si>
  <si>
    <t>Olivia Gray</t>
  </si>
  <si>
    <t>E00369</t>
  </si>
  <si>
    <t>Genesis Woods</t>
  </si>
  <si>
    <t>E03278</t>
  </si>
  <si>
    <t>Nevaeh James</t>
  </si>
  <si>
    <t>E02492</t>
  </si>
  <si>
    <t>Parker Sandoval</t>
  </si>
  <si>
    <t>E03055</t>
  </si>
  <si>
    <t>Austin Rojas</t>
  </si>
  <si>
    <t>E00717</t>
  </si>
  <si>
    <t>Axel Santos</t>
  </si>
  <si>
    <t>E04637</t>
  </si>
  <si>
    <t>Samuel Song</t>
  </si>
  <si>
    <t>E00340</t>
  </si>
  <si>
    <t>Eliana Allen</t>
  </si>
  <si>
    <t>E04751</t>
  </si>
  <si>
    <t>Grayson James</t>
  </si>
  <si>
    <t>E01111</t>
  </si>
  <si>
    <t>Santiago f Moua</t>
  </si>
  <si>
    <t>E03149</t>
  </si>
  <si>
    <t>Layla Collins</t>
  </si>
  <si>
    <t>E00952</t>
  </si>
  <si>
    <t>Jaxon Powell</t>
  </si>
  <si>
    <t>E04380</t>
  </si>
  <si>
    <t>Naomi Washington</t>
  </si>
  <si>
    <t>Ryan Holmes</t>
  </si>
  <si>
    <t>E04994</t>
  </si>
  <si>
    <t>Bella Holmes</t>
  </si>
  <si>
    <t>E03595</t>
  </si>
  <si>
    <t>Christopher Howard</t>
  </si>
  <si>
    <t>E04464</t>
  </si>
  <si>
    <t>Cooper Yoon</t>
  </si>
  <si>
    <t>E02135</t>
  </si>
  <si>
    <t>John Delgado</t>
  </si>
  <si>
    <t>E01684</t>
  </si>
  <si>
    <t>Jaxson Liang</t>
  </si>
  <si>
    <t>E03362</t>
  </si>
  <si>
    <t>Lily Henderson</t>
  </si>
  <si>
    <t>E01108</t>
  </si>
  <si>
    <t>Hannah Martinez</t>
  </si>
  <si>
    <t>E02217</t>
  </si>
  <si>
    <t>William Phillips</t>
  </si>
  <si>
    <t>E03795</t>
  </si>
  <si>
    <t>Hazel Young</t>
  </si>
  <si>
    <t>E01582</t>
  </si>
  <si>
    <t>Elijah Coleman</t>
  </si>
  <si>
    <t>E04872</t>
  </si>
  <si>
    <t>Isaac Stewart</t>
  </si>
  <si>
    <t>E01337</t>
  </si>
  <si>
    <t>Andrew Coleman</t>
  </si>
  <si>
    <t>E03637</t>
  </si>
  <si>
    <t>Landon Thao</t>
  </si>
  <si>
    <t>E03455</t>
  </si>
  <si>
    <t>Hadley Ford</t>
  </si>
  <si>
    <t>E03354</t>
  </si>
  <si>
    <t>Austin Brown</t>
  </si>
  <si>
    <t>E02274</t>
  </si>
  <si>
    <t>Isabella Bailey</t>
  </si>
  <si>
    <t>E00480</t>
  </si>
  <si>
    <t>Hadley Yee</t>
  </si>
  <si>
    <t>E00203</t>
  </si>
  <si>
    <t>Julia Doan</t>
  </si>
  <si>
    <t>E00647</t>
  </si>
  <si>
    <t>Dylan Ali</t>
  </si>
  <si>
    <t>E03296</t>
  </si>
  <si>
    <t>Eloise Trinh</t>
  </si>
  <si>
    <t>Emily Gupta</t>
  </si>
  <si>
    <t>E02522</t>
  </si>
  <si>
    <t>Silas Rivera</t>
  </si>
  <si>
    <t>E00459</t>
  </si>
  <si>
    <t>Jackson Jordan</t>
  </si>
  <si>
    <t>E03007</t>
  </si>
  <si>
    <t>Isaac Joseph</t>
  </si>
  <si>
    <t>Leilani Thao</t>
  </si>
  <si>
    <t>E03863</t>
  </si>
  <si>
    <t>Madeline Watson</t>
  </si>
  <si>
    <t>E02710</t>
  </si>
  <si>
    <t>Silas Huang</t>
  </si>
  <si>
    <t>E01895</t>
  </si>
  <si>
    <t>Peyton Walker</t>
  </si>
  <si>
    <t>E01339</t>
  </si>
  <si>
    <t>Jeremiah Hernandez</t>
  </si>
  <si>
    <t>E02938</t>
  </si>
  <si>
    <t>Jace Washington</t>
  </si>
  <si>
    <t>E03379</t>
  </si>
  <si>
    <t>Landon Kim</t>
  </si>
  <si>
    <t>E02153</t>
  </si>
  <si>
    <t>Peyton Vasquez</t>
  </si>
  <si>
    <t>E00994</t>
  </si>
  <si>
    <t>Charlotte Baker</t>
  </si>
  <si>
    <t>E00869</t>
  </si>
  <si>
    <t>Nova Lin</t>
  </si>
  <si>
    <t>E00538</t>
  </si>
  <si>
    <t>Caleb Xiong</t>
  </si>
  <si>
    <t>E01415</t>
  </si>
  <si>
    <t>Henry Green</t>
  </si>
  <si>
    <t>Madelyn Chan</t>
  </si>
  <si>
    <t>E00225</t>
  </si>
  <si>
    <t>Angel Delgado</t>
  </si>
  <si>
    <t>E04978</t>
  </si>
  <si>
    <t>Peyton Harris</t>
  </si>
  <si>
    <t>E00880</t>
  </si>
  <si>
    <t>Grace Carter</t>
  </si>
  <si>
    <t>E04335</t>
  </si>
  <si>
    <t>Parker Allen</t>
  </si>
  <si>
    <t>E04089</t>
  </si>
  <si>
    <t>Sebastian Fong</t>
  </si>
  <si>
    <t>E02059</t>
  </si>
  <si>
    <t>Roman Munoz</t>
  </si>
  <si>
    <t>E03894</t>
  </si>
  <si>
    <t>Charlotte Chang</t>
  </si>
  <si>
    <t>E03106</t>
  </si>
  <si>
    <t>Xavier Davis</t>
  </si>
  <si>
    <t>E01350</t>
  </si>
  <si>
    <t>Natalie Carter</t>
  </si>
  <si>
    <t>E02900</t>
  </si>
  <si>
    <t>Elena Richardson</t>
  </si>
  <si>
    <t>E02202</t>
  </si>
  <si>
    <t>Emilia Bailey</t>
  </si>
  <si>
    <t>E02696</t>
  </si>
  <si>
    <t>Ryan Lu</t>
  </si>
  <si>
    <t>E01722</t>
  </si>
  <si>
    <t>Asher Huynh</t>
  </si>
  <si>
    <t>E00640</t>
  </si>
  <si>
    <t>Paisley Bryant</t>
  </si>
  <si>
    <t>E03412</t>
  </si>
  <si>
    <t>Joshua Martin</t>
  </si>
  <si>
    <t>E00646</t>
  </si>
  <si>
    <t>E03580</t>
  </si>
  <si>
    <t>Maverick Medina</t>
  </si>
  <si>
    <t>Isaac Han</t>
  </si>
  <si>
    <t>E01749</t>
  </si>
  <si>
    <t>Nathan Lee</t>
  </si>
  <si>
    <t>E01338</t>
  </si>
  <si>
    <t>Jaxson Coleman</t>
  </si>
  <si>
    <t>E03000</t>
  </si>
  <si>
    <t>Hailey Hong</t>
  </si>
  <si>
    <t>E02684</t>
  </si>
  <si>
    <t>Aaron Maldonado</t>
  </si>
  <si>
    <t>E03168</t>
  </si>
  <si>
    <t>Nora Le</t>
  </si>
  <si>
    <t>E00758</t>
  </si>
  <si>
    <t>Alice Roberts</t>
  </si>
  <si>
    <t>E03691</t>
  </si>
  <si>
    <t>Colton Garcia</t>
  </si>
  <si>
    <t>Stella Lai</t>
  </si>
  <si>
    <t>E04415</t>
  </si>
  <si>
    <t>Leonardo Luong</t>
  </si>
  <si>
    <t>Nicholas Wong</t>
  </si>
  <si>
    <t>E00282</t>
  </si>
  <si>
    <t>Jeremiah Castillo</t>
  </si>
  <si>
    <t>E00559</t>
  </si>
  <si>
    <t>Penelope Silva</t>
  </si>
  <si>
    <t>E02558</t>
  </si>
  <si>
    <t>Jose Richardson</t>
  </si>
  <si>
    <t>E00956</t>
  </si>
  <si>
    <t>Eleanor Chau</t>
  </si>
  <si>
    <t>E00126</t>
  </si>
  <si>
    <t>Isabella Scott</t>
  </si>
  <si>
    <t>E00481</t>
  </si>
  <si>
    <t>Jameson Nelson</t>
  </si>
  <si>
    <t>E02833</t>
  </si>
  <si>
    <t>Adrian Fernandez</t>
  </si>
  <si>
    <t>E03902</t>
  </si>
  <si>
    <t>Madison Hunter</t>
  </si>
  <si>
    <t>E02310</t>
  </si>
  <si>
    <t>Jordan Phillips</t>
  </si>
  <si>
    <t>Wesley King</t>
  </si>
  <si>
    <t>E00682</t>
  </si>
  <si>
    <t>Sofia Fernandez</t>
  </si>
  <si>
    <t>Maverick Figueroa</t>
  </si>
  <si>
    <t>E04598</t>
  </si>
  <si>
    <t>Violet Garcia</t>
  </si>
  <si>
    <t>Aaliyah Mai</t>
  </si>
  <si>
    <t>E00156</t>
  </si>
  <si>
    <t>Madelyn Scott</t>
  </si>
  <si>
    <t>Dylan Chin</t>
  </si>
  <si>
    <t>E00005</t>
  </si>
  <si>
    <t>Riley Washington</t>
  </si>
  <si>
    <t>E04354</t>
  </si>
  <si>
    <t>Raelynn Rios</t>
  </si>
  <si>
    <t>E01578</t>
  </si>
  <si>
    <t>Anthony Hong</t>
  </si>
  <si>
    <t>E03058</t>
  </si>
  <si>
    <t>Robert Wright</t>
  </si>
  <si>
    <t>E04762</t>
  </si>
  <si>
    <t>Audrey Richardson</t>
  </si>
  <si>
    <t>E01148</t>
  </si>
  <si>
    <t>Scarlett Kumar</t>
  </si>
  <si>
    <t>E03094</t>
  </si>
  <si>
    <t>Wesley Young</t>
  </si>
  <si>
    <t>E04398</t>
  </si>
  <si>
    <t>Oliver Yang</t>
  </si>
  <si>
    <t>E03545</t>
  </si>
  <si>
    <t>Sofia Cheng</t>
  </si>
  <si>
    <t>E04105</t>
  </si>
  <si>
    <t>Theodore Dinh</t>
  </si>
  <si>
    <t>China</t>
  </si>
  <si>
    <t>Chongqing</t>
  </si>
  <si>
    <t>E00644</t>
  </si>
  <si>
    <t>Joshua Gupta</t>
  </si>
  <si>
    <t>E04239</t>
  </si>
  <si>
    <t>Everleigh Ng</t>
  </si>
  <si>
    <t>Shanghai</t>
  </si>
  <si>
    <t>E04625</t>
  </si>
  <si>
    <t>Adam Dang</t>
  </si>
  <si>
    <t>E02071</t>
  </si>
  <si>
    <t>Mateo Her</t>
  </si>
  <si>
    <t>E03343</t>
  </si>
  <si>
    <t>Carson Lu</t>
  </si>
  <si>
    <t>Beijing</t>
  </si>
  <si>
    <t>E00304</t>
  </si>
  <si>
    <t>Dylan Choi</t>
  </si>
  <si>
    <t>E03549</t>
  </si>
  <si>
    <t>Mateo Vu</t>
  </si>
  <si>
    <t>E04152</t>
  </si>
  <si>
    <t>Adeline Huang</t>
  </si>
  <si>
    <t>Chengdu</t>
  </si>
  <si>
    <t>E01754</t>
  </si>
  <si>
    <t>Owen Lam</t>
  </si>
  <si>
    <t>E04600</t>
  </si>
  <si>
    <t>William Vu</t>
  </si>
  <si>
    <t>E02862</t>
  </si>
  <si>
    <t>Peyton Huang</t>
  </si>
  <si>
    <t>E00716</t>
  </si>
  <si>
    <t>John Chow</t>
  </si>
  <si>
    <t>E04474</t>
  </si>
  <si>
    <t>Mila Hong</t>
  </si>
  <si>
    <t>E03417</t>
  </si>
  <si>
    <t>Benjamin Moua</t>
  </si>
  <si>
    <t>E01516</t>
  </si>
  <si>
    <t>Willow Mai</t>
  </si>
  <si>
    <t>E01234</t>
  </si>
  <si>
    <t>Jack Cheng</t>
  </si>
  <si>
    <t>Jack Huynh</t>
  </si>
  <si>
    <t>E00595</t>
  </si>
  <si>
    <t>Everly Chow</t>
  </si>
  <si>
    <t>E04568</t>
  </si>
  <si>
    <t>E00443</t>
  </si>
  <si>
    <t>Nolan Bui</t>
  </si>
  <si>
    <t>E03816</t>
  </si>
  <si>
    <t>Leilani Chow</t>
  </si>
  <si>
    <t>E03047</t>
  </si>
  <si>
    <t>Gabriella Gupta</t>
  </si>
  <si>
    <t>E04903</t>
  </si>
  <si>
    <t>Skylar Liu</t>
  </si>
  <si>
    <t>E02872</t>
  </si>
  <si>
    <t>Liam Jung</t>
  </si>
  <si>
    <t>Elena Vang</t>
  </si>
  <si>
    <t>E04769</t>
  </si>
  <si>
    <t>Mila Leung</t>
  </si>
  <si>
    <t>E00527</t>
  </si>
  <si>
    <t>Mateo Chu</t>
  </si>
  <si>
    <t>E01095</t>
  </si>
  <si>
    <t>Isla Lai</t>
  </si>
  <si>
    <t>E03849</t>
  </si>
  <si>
    <t>Evelyn Jung</t>
  </si>
  <si>
    <t>E03737</t>
  </si>
  <si>
    <t>Kennedy Rahman</t>
  </si>
  <si>
    <t>E02939</t>
  </si>
  <si>
    <t>Julian Fong</t>
  </si>
  <si>
    <t>Nevaeh Kang</t>
  </si>
  <si>
    <t>E00130</t>
  </si>
  <si>
    <t>Paisley Kang</t>
  </si>
  <si>
    <t>E02094</t>
  </si>
  <si>
    <t>Matthew Gupta</t>
  </si>
  <si>
    <t>E04682</t>
  </si>
  <si>
    <t>Colton Thao</t>
  </si>
  <si>
    <t>Elias Zhang</t>
  </si>
  <si>
    <t>E04449</t>
  </si>
  <si>
    <t>Miles Hsu</t>
  </si>
  <si>
    <t>E02283</t>
  </si>
  <si>
    <t>Jaxon Park</t>
  </si>
  <si>
    <t>E03394</t>
  </si>
  <si>
    <t>Joseph Ly</t>
  </si>
  <si>
    <t>E04618</t>
  </si>
  <si>
    <t>Mason Zhao</t>
  </si>
  <si>
    <t>E01546</t>
  </si>
  <si>
    <t>Maria Hong</t>
  </si>
  <si>
    <t>E01631</t>
  </si>
  <si>
    <t>Leilani Yee</t>
  </si>
  <si>
    <t>E03269</t>
  </si>
  <si>
    <t>Charlotte Chu</t>
  </si>
  <si>
    <t>E01037</t>
  </si>
  <si>
    <t>Jeremiah Chu</t>
  </si>
  <si>
    <t>Miles Cho</t>
  </si>
  <si>
    <t>E03560</t>
  </si>
  <si>
    <t>Ayla Ng</t>
  </si>
  <si>
    <t>E00769</t>
  </si>
  <si>
    <t>Jose Kang</t>
  </si>
  <si>
    <t>E01002</t>
  </si>
  <si>
    <t>Elias Ali</t>
  </si>
  <si>
    <t>E00752</t>
  </si>
  <si>
    <t>Luna Liu</t>
  </si>
  <si>
    <t>E02761</t>
  </si>
  <si>
    <t>Luca Duong</t>
  </si>
  <si>
    <t>E01986</t>
  </si>
  <si>
    <t>Wesley Sharma</t>
  </si>
  <si>
    <t>E01484</t>
  </si>
  <si>
    <t>Anna Zhu</t>
  </si>
  <si>
    <t>E04802</t>
  </si>
  <si>
    <t>Lucy Fong</t>
  </si>
  <si>
    <t>E03252</t>
  </si>
  <si>
    <t>James Bui</t>
  </si>
  <si>
    <t>E03547</t>
  </si>
  <si>
    <t>Owen Han</t>
  </si>
  <si>
    <t>E01687</t>
  </si>
  <si>
    <t>Luke Mai</t>
  </si>
  <si>
    <t>E04890</t>
  </si>
  <si>
    <t>Eleanor Chan</t>
  </si>
  <si>
    <t>E04112</t>
  </si>
  <si>
    <t>Axel Chu</t>
  </si>
  <si>
    <t>E01403</t>
  </si>
  <si>
    <t>Xavier Park</t>
  </si>
  <si>
    <t>E04136</t>
  </si>
  <si>
    <t>Mason Cao</t>
  </si>
  <si>
    <t>E02944</t>
  </si>
  <si>
    <t>Joshua Fong</t>
  </si>
  <si>
    <t>E03300</t>
  </si>
  <si>
    <t>Maria Chin</t>
  </si>
  <si>
    <t>E02252</t>
  </si>
  <si>
    <t>Lillian Park</t>
  </si>
  <si>
    <t>E03096</t>
  </si>
  <si>
    <t>Kennedy Zhang</t>
  </si>
  <si>
    <t>E04800</t>
  </si>
  <si>
    <t>Eli Han</t>
  </si>
  <si>
    <t>E02838</t>
  </si>
  <si>
    <t>Julia Pham</t>
  </si>
  <si>
    <t>E02980</t>
  </si>
  <si>
    <t>Hailey Shin</t>
  </si>
  <si>
    <t>E01638</t>
  </si>
  <si>
    <t>Maria He</t>
  </si>
  <si>
    <t>E03419</t>
  </si>
  <si>
    <t>Jade Yi</t>
  </si>
  <si>
    <t>E02038</t>
  </si>
  <si>
    <t>Ellie Chung</t>
  </si>
  <si>
    <t>E01116</t>
  </si>
  <si>
    <t>Jaxon Tran</t>
  </si>
  <si>
    <t>E00365</t>
  </si>
  <si>
    <t>Jonathan Patel</t>
  </si>
  <si>
    <t>E04567</t>
  </si>
  <si>
    <t>Madeline Hoang</t>
  </si>
  <si>
    <t>E03167</t>
  </si>
  <si>
    <t>Luke Zheng</t>
  </si>
  <si>
    <t>E03347</t>
  </si>
  <si>
    <t>Rylee Dinh</t>
  </si>
  <si>
    <t>E04816</t>
  </si>
  <si>
    <t>Jace Zhang</t>
  </si>
  <si>
    <t>E00432</t>
  </si>
  <si>
    <t>Eli Gupta</t>
  </si>
  <si>
    <t>E02770</t>
  </si>
  <si>
    <t>Liliana Do</t>
  </si>
  <si>
    <t>E01977</t>
  </si>
  <si>
    <t>Raelynn Gupta</t>
  </si>
  <si>
    <t>E00207</t>
  </si>
  <si>
    <t>Hailey Lai</t>
  </si>
  <si>
    <t>E02652</t>
  </si>
  <si>
    <t>Nathan Sun</t>
  </si>
  <si>
    <t>E02971</t>
  </si>
  <si>
    <t>Mia Wu</t>
  </si>
  <si>
    <t>E03327</t>
  </si>
  <si>
    <t>Julia Luong</t>
  </si>
  <si>
    <t>E03854</t>
  </si>
  <si>
    <t>Camila Li</t>
  </si>
  <si>
    <t>E04729</t>
  </si>
  <si>
    <t>Ezekiel Fong</t>
  </si>
  <si>
    <t>E00181</t>
  </si>
  <si>
    <t>Genesis Hu</t>
  </si>
  <si>
    <t>E03090</t>
  </si>
  <si>
    <t>Penelope Choi</t>
  </si>
  <si>
    <t>E00500</t>
  </si>
  <si>
    <t>Henry Shah</t>
  </si>
  <si>
    <t>E02728</t>
  </si>
  <si>
    <t>Thomas Chang</t>
  </si>
  <si>
    <t>E01014</t>
  </si>
  <si>
    <t>Lucas Phan</t>
  </si>
  <si>
    <t>E04529</t>
  </si>
  <si>
    <t>Gabriel Yu</t>
  </si>
  <si>
    <t>E00632</t>
  </si>
  <si>
    <t>Angel Chang</t>
  </si>
  <si>
    <t>E03429</t>
  </si>
  <si>
    <t>Ian Wu</t>
  </si>
  <si>
    <t>E04962</t>
  </si>
  <si>
    <t>Elena Tan</t>
  </si>
  <si>
    <t>E03893</t>
  </si>
  <si>
    <t>Alice Xiong</t>
  </si>
  <si>
    <t>E03277</t>
  </si>
  <si>
    <t>Caroline Hu</t>
  </si>
  <si>
    <t>E04194</t>
  </si>
  <si>
    <t>Madison Kumar</t>
  </si>
  <si>
    <t>E04041</t>
  </si>
  <si>
    <t>Clara Huynh</t>
  </si>
  <si>
    <t>Jaxson Dinh</t>
  </si>
  <si>
    <t>E04165</t>
  </si>
  <si>
    <t>Sophie Vang</t>
  </si>
  <si>
    <t>E00650</t>
  </si>
  <si>
    <t>Emery Chang</t>
  </si>
  <si>
    <t>E00344</t>
  </si>
  <si>
    <t>Savannah He</t>
  </si>
  <si>
    <t>E00965</t>
  </si>
  <si>
    <t>Jacob Khan</t>
  </si>
  <si>
    <t>Angel Xiong</t>
  </si>
  <si>
    <t>E02337</t>
  </si>
  <si>
    <t>Emma Cao</t>
  </si>
  <si>
    <t>E04538</t>
  </si>
  <si>
    <t>Adeline Yang</t>
  </si>
  <si>
    <t>Jonathan Khan</t>
  </si>
  <si>
    <t>Elias Dang</t>
  </si>
  <si>
    <t>E00144</t>
  </si>
  <si>
    <t>Theodore Ngo</t>
  </si>
  <si>
    <t>E03901</t>
  </si>
  <si>
    <t>Luca Truong</t>
  </si>
  <si>
    <t>Harper Chin</t>
  </si>
  <si>
    <t>E04784</t>
  </si>
  <si>
    <t>Joshua Lin</t>
  </si>
  <si>
    <t>Aubrey Yoon</t>
  </si>
  <si>
    <t>Noah Chen</t>
  </si>
  <si>
    <t>E00784</t>
  </si>
  <si>
    <t>Ella Nguyen</t>
  </si>
  <si>
    <t>E00325</t>
  </si>
  <si>
    <t>Jameson Chen</t>
  </si>
  <si>
    <t>Carson Chau</t>
  </si>
  <si>
    <t>E02313</t>
  </si>
  <si>
    <t>Jeremiah Lu</t>
  </si>
  <si>
    <t>E00826</t>
  </si>
  <si>
    <t>Rylee Bui</t>
  </si>
  <si>
    <t>John Jung</t>
  </si>
  <si>
    <t>E01262</t>
  </si>
  <si>
    <t>E02977</t>
  </si>
  <si>
    <t>Nicholas Song</t>
  </si>
  <si>
    <t>E02473</t>
  </si>
  <si>
    <t>Leonardo Lo</t>
  </si>
  <si>
    <t>E02103</t>
  </si>
  <si>
    <t>Andrew Ma</t>
  </si>
  <si>
    <t>E04213</t>
  </si>
  <si>
    <t>Hailey Xi</t>
  </si>
  <si>
    <t>E04114</t>
  </si>
  <si>
    <t>Christopher Lim</t>
  </si>
  <si>
    <t>E03181</t>
  </si>
  <si>
    <t>Greyson Dang</t>
  </si>
  <si>
    <t>E04403</t>
  </si>
  <si>
    <t>Dominic Hu</t>
  </si>
  <si>
    <t>E04487</t>
  </si>
  <si>
    <t>Audrey Hwang</t>
  </si>
  <si>
    <t>E01371</t>
  </si>
  <si>
    <t>Dominic Le</t>
  </si>
  <si>
    <t>E01377</t>
  </si>
  <si>
    <t>Grayson Luu</t>
  </si>
  <si>
    <t>E01668</t>
  </si>
  <si>
    <t>Naomi Xi</t>
  </si>
  <si>
    <t>E03402</t>
  </si>
  <si>
    <t>Isaac Liu</t>
  </si>
  <si>
    <t>Leah Khan</t>
  </si>
  <si>
    <t>E03059</t>
  </si>
  <si>
    <t>Hailey Dang</t>
  </si>
  <si>
    <t>E02477</t>
  </si>
  <si>
    <t>Amelia Bui</t>
  </si>
  <si>
    <t>E00022</t>
  </si>
  <si>
    <t>Elena Her</t>
  </si>
  <si>
    <t>E00555</t>
  </si>
  <si>
    <t>Christian Ali</t>
  </si>
  <si>
    <t>E03919</t>
  </si>
  <si>
    <t>Grayson Chan</t>
  </si>
  <si>
    <t>E04087</t>
  </si>
  <si>
    <t>Adam Kaur</t>
  </si>
  <si>
    <t>E01712</t>
  </si>
  <si>
    <t>James Singh</t>
  </si>
  <si>
    <t>Naomi Chu</t>
  </si>
  <si>
    <t>Sebastian Gupta</t>
  </si>
  <si>
    <t>E01733</t>
  </si>
  <si>
    <t>Eloise Pham</t>
  </si>
  <si>
    <t>E02420</t>
  </si>
  <si>
    <t>Madison Li</t>
  </si>
  <si>
    <t>E04277</t>
  </si>
  <si>
    <t>Zoe Do</t>
  </si>
  <si>
    <t>E02881</t>
  </si>
  <si>
    <t>Leilani Sharma</t>
  </si>
  <si>
    <t>James Huang</t>
  </si>
  <si>
    <t>E03465</t>
  </si>
  <si>
    <t>Harper Phan</t>
  </si>
  <si>
    <t>E03064</t>
  </si>
  <si>
    <t>Lincoln Fong</t>
  </si>
  <si>
    <t>E03273</t>
  </si>
  <si>
    <t>Daniel Shah</t>
  </si>
  <si>
    <t>E01387</t>
  </si>
  <si>
    <t>Cora Zheng</t>
  </si>
  <si>
    <t>Elizabeth Huang</t>
  </si>
  <si>
    <t>E01193</t>
  </si>
  <si>
    <t>Raelynn Lu</t>
  </si>
  <si>
    <t>E01789</t>
  </si>
  <si>
    <t>Charles Luu</t>
  </si>
  <si>
    <t>E02846</t>
  </si>
  <si>
    <t>Julia Mai</t>
  </si>
  <si>
    <t>Adam He</t>
  </si>
  <si>
    <t>E03683</t>
  </si>
  <si>
    <t>Raelynn Hong</t>
  </si>
  <si>
    <t>E00206</t>
  </si>
  <si>
    <t>Theodore Xi</t>
  </si>
  <si>
    <t>E02066</t>
  </si>
  <si>
    <t>Grayson Yee</t>
  </si>
  <si>
    <t>E03364</t>
  </si>
  <si>
    <t>Audrey Lee</t>
  </si>
  <si>
    <t>E02984</t>
  </si>
  <si>
    <t>Jack Mai</t>
  </si>
  <si>
    <t>E04699</t>
  </si>
  <si>
    <t>Ivy Tang</t>
  </si>
  <si>
    <t>E04969</t>
  </si>
  <si>
    <t>Abigail Vang</t>
  </si>
  <si>
    <t>E04157</t>
  </si>
  <si>
    <t>William Cao</t>
  </si>
  <si>
    <t>E03528</t>
  </si>
  <si>
    <t>Leo Hsu</t>
  </si>
  <si>
    <t>Penelope Fong</t>
  </si>
  <si>
    <t>E01268</t>
  </si>
  <si>
    <t>Charlotte Wu</t>
  </si>
  <si>
    <t>E04853</t>
  </si>
  <si>
    <t>Vivian Chu</t>
  </si>
  <si>
    <t>E00951</t>
  </si>
  <si>
    <t>Everly Lin</t>
  </si>
  <si>
    <t>E01706</t>
  </si>
  <si>
    <t>Avery Sun</t>
  </si>
  <si>
    <t>Gabriel Zhou</t>
  </si>
  <si>
    <t>E01396</t>
  </si>
  <si>
    <t>Jack Vu</t>
  </si>
  <si>
    <t>E01941</t>
  </si>
  <si>
    <t>Quinn Trinh</t>
  </si>
  <si>
    <t>E04189</t>
  </si>
  <si>
    <t>Ariana Kim</t>
  </si>
  <si>
    <t>E00324</t>
  </si>
  <si>
    <t>Hailey Song</t>
  </si>
  <si>
    <t>E02033</t>
  </si>
  <si>
    <t>Grace Sun</t>
  </si>
  <si>
    <t>Sebastian Le</t>
  </si>
  <si>
    <t>E02720</t>
  </si>
  <si>
    <t>Jaxon Fong</t>
  </si>
  <si>
    <t>E02428</t>
  </si>
  <si>
    <t>Connor Luu</t>
  </si>
  <si>
    <t>E00342</t>
  </si>
  <si>
    <t>Wesley Doan</t>
  </si>
  <si>
    <t>E02576</t>
  </si>
  <si>
    <t>Gianna Ha</t>
  </si>
  <si>
    <t>E01755</t>
  </si>
  <si>
    <t>Audrey Patel</t>
  </si>
  <si>
    <t>Brooklyn Cho</t>
  </si>
  <si>
    <t>E01242</t>
  </si>
  <si>
    <t>Emery Doan</t>
  </si>
  <si>
    <t>E03332</t>
  </si>
  <si>
    <t>Ruby Sun</t>
  </si>
  <si>
    <t>Cooper Gupta</t>
  </si>
  <si>
    <t>E04636</t>
  </si>
  <si>
    <t>Hailey Yee</t>
  </si>
  <si>
    <t>John Trinh</t>
  </si>
  <si>
    <t>Sofia Trinh</t>
  </si>
  <si>
    <t>E00089</t>
  </si>
  <si>
    <t>Sofia Yoon</t>
  </si>
  <si>
    <t>E02035</t>
  </si>
  <si>
    <t>Eli Rahman</t>
  </si>
  <si>
    <t>E03611</t>
  </si>
  <si>
    <t>Alice Mehta</t>
  </si>
  <si>
    <t>E03519</t>
  </si>
  <si>
    <t>Eliza Zheng</t>
  </si>
  <si>
    <t>E01967</t>
  </si>
  <si>
    <t>John Dang</t>
  </si>
  <si>
    <t>E01125</t>
  </si>
  <si>
    <t>Joshua Yang</t>
  </si>
  <si>
    <t>E00508</t>
  </si>
  <si>
    <t>Thomas Jung</t>
  </si>
  <si>
    <t>E01225</t>
  </si>
  <si>
    <t>Christian Fong</t>
  </si>
  <si>
    <t>E02453</t>
  </si>
  <si>
    <t>Dylan Kumar</t>
  </si>
  <si>
    <t>E03457</t>
  </si>
  <si>
    <t>Ivy Desai</t>
  </si>
  <si>
    <t>E01300</t>
  </si>
  <si>
    <t>Sadie Lee</t>
  </si>
  <si>
    <t>E04670</t>
  </si>
  <si>
    <t>Angel Do</t>
  </si>
  <si>
    <t>E02363</t>
  </si>
  <si>
    <t>Eliza Liang</t>
  </si>
  <si>
    <t>E03718</t>
  </si>
  <si>
    <t>Zoe Zhou</t>
  </si>
  <si>
    <t>E01611</t>
  </si>
  <si>
    <t>Gabriella Zhu</t>
  </si>
  <si>
    <t>Cooper Jiang</t>
  </si>
  <si>
    <t>E03858</t>
  </si>
  <si>
    <t>John Cho</t>
  </si>
  <si>
    <t>E03778</t>
  </si>
  <si>
    <t>Luke Vu</t>
  </si>
  <si>
    <t>E02661</t>
  </si>
  <si>
    <t>Maya Chan</t>
  </si>
  <si>
    <t>E00785</t>
  </si>
  <si>
    <t>Hannah Hoang</t>
  </si>
  <si>
    <t>E02703</t>
  </si>
  <si>
    <t>Austin Vang</t>
  </si>
  <si>
    <t>E02191</t>
  </si>
  <si>
    <t>Maria Sun</t>
  </si>
  <si>
    <t>E04032</t>
  </si>
  <si>
    <t>Emery Zhang</t>
  </si>
  <si>
    <t>E01909</t>
  </si>
  <si>
    <t>Lillian Khan</t>
  </si>
  <si>
    <t>E02521</t>
  </si>
  <si>
    <t>Lily Nguyen</t>
  </si>
  <si>
    <t>E03680</t>
  </si>
  <si>
    <t>Elias Alvarado</t>
  </si>
  <si>
    <t>Brazil</t>
  </si>
  <si>
    <t>Manaus</t>
  </si>
  <si>
    <t>E03484</t>
  </si>
  <si>
    <t>Logan Rivera</t>
  </si>
  <si>
    <t>Rio de Janerio</t>
  </si>
  <si>
    <t>E04545</t>
  </si>
  <si>
    <t>Abigail Mejia</t>
  </si>
  <si>
    <t>E00402</t>
  </si>
  <si>
    <t>Dominic Guzman</t>
  </si>
  <si>
    <t>E01417</t>
  </si>
  <si>
    <t>Leah Pena</t>
  </si>
  <si>
    <t>E00699</t>
  </si>
  <si>
    <t>Ava Ayala</t>
  </si>
  <si>
    <t>E00502</t>
  </si>
  <si>
    <t>Natalia Salazar</t>
  </si>
  <si>
    <t>E00105</t>
  </si>
  <si>
    <t>Isla Espinoza</t>
  </si>
  <si>
    <t>E00791</t>
  </si>
  <si>
    <t>Thomas Padilla</t>
  </si>
  <si>
    <t>Sao Paulo</t>
  </si>
  <si>
    <t>E01540</t>
  </si>
  <si>
    <t>Miles Salazar</t>
  </si>
  <si>
    <t>E00416</t>
  </si>
  <si>
    <t>Everleigh Fernandez</t>
  </si>
  <si>
    <t>E03440</t>
  </si>
  <si>
    <t>Genesis Navarro</t>
  </si>
  <si>
    <t>Eliza Hernandez</t>
  </si>
  <si>
    <t>E00972</t>
  </si>
  <si>
    <t>Amelia Salazar</t>
  </si>
  <si>
    <t>E04931</t>
  </si>
  <si>
    <t>Zoe Romero</t>
  </si>
  <si>
    <t>E04379</t>
  </si>
  <si>
    <t>Scarlett Rodriguez</t>
  </si>
  <si>
    <t>E01713</t>
  </si>
  <si>
    <t>Nolan Guzman</t>
  </si>
  <si>
    <t>E02464</t>
  </si>
  <si>
    <t>Sophie Silva</t>
  </si>
  <si>
    <t>E02783</t>
  </si>
  <si>
    <t>Levi Mendez</t>
  </si>
  <si>
    <t>E03717</t>
  </si>
  <si>
    <t>Joseph Ruiz</t>
  </si>
  <si>
    <t>E02254</t>
  </si>
  <si>
    <t>Jaxson Sandoval</t>
  </si>
  <si>
    <t>E04504</t>
  </si>
  <si>
    <t>Jameson Alvarado</t>
  </si>
  <si>
    <t>Mila Pena</t>
  </si>
  <si>
    <t>E02216</t>
  </si>
  <si>
    <t>Caleb Marquez</t>
  </si>
  <si>
    <t>E02803</t>
  </si>
  <si>
    <t>Eli Soto</t>
  </si>
  <si>
    <t>Carter Mejia</t>
  </si>
  <si>
    <t>E03520</t>
  </si>
  <si>
    <t>Nolan Pena</t>
  </si>
  <si>
    <t>E00725</t>
  </si>
  <si>
    <t>Nova Herrera</t>
  </si>
  <si>
    <t>E01409</t>
  </si>
  <si>
    <t>Jose Molina</t>
  </si>
  <si>
    <t>E03904</t>
  </si>
  <si>
    <t>Hunter Ortiz</t>
  </si>
  <si>
    <t>E04742</t>
  </si>
  <si>
    <t>Kinsley Vega</t>
  </si>
  <si>
    <t>E02844</t>
  </si>
  <si>
    <t>Charles Diaz</t>
  </si>
  <si>
    <t>E00119</t>
  </si>
  <si>
    <t>Jack Maldonado</t>
  </si>
  <si>
    <t>E02810</t>
  </si>
  <si>
    <t>Layla Torres</t>
  </si>
  <si>
    <t>E00842</t>
  </si>
  <si>
    <t>John Vega</t>
  </si>
  <si>
    <t>E01271</t>
  </si>
  <si>
    <t>Luke Munoz</t>
  </si>
  <si>
    <t>E03664</t>
  </si>
  <si>
    <t>Aria Castro</t>
  </si>
  <si>
    <t>E04167</t>
  </si>
  <si>
    <t>Henry Alvarez</t>
  </si>
  <si>
    <t>E04103</t>
  </si>
  <si>
    <t>Isabella Soto</t>
  </si>
  <si>
    <t>Charlotte Ruiz</t>
  </si>
  <si>
    <t>E02555</t>
  </si>
  <si>
    <t>Landon Lopez</t>
  </si>
  <si>
    <t>E02062</t>
  </si>
  <si>
    <t>Nora Santiago</t>
  </si>
  <si>
    <t>E00034</t>
  </si>
  <si>
    <t>Caroline Herrera</t>
  </si>
  <si>
    <t>E03438</t>
  </si>
  <si>
    <t>Asher Morales</t>
  </si>
  <si>
    <t>E00078</t>
  </si>
  <si>
    <t>Eva Garcia</t>
  </si>
  <si>
    <t>E04037</t>
  </si>
  <si>
    <t>Roman Martinez</t>
  </si>
  <si>
    <t>E04029</t>
  </si>
  <si>
    <t>Jayden Jimenez</t>
  </si>
  <si>
    <t>E02147</t>
  </si>
  <si>
    <t>Allison Medina</t>
  </si>
  <si>
    <t>E03972</t>
  </si>
  <si>
    <t>Jordan Gomez</t>
  </si>
  <si>
    <t>E02189</t>
  </si>
  <si>
    <t>Isla Chavez</t>
  </si>
  <si>
    <t>E01924</t>
  </si>
  <si>
    <t>Anna Gutierrez</t>
  </si>
  <si>
    <t>E00788</t>
  </si>
  <si>
    <t>Emily Contreras</t>
  </si>
  <si>
    <t>E02693</t>
  </si>
  <si>
    <t>Grace Campos</t>
  </si>
  <si>
    <t>E03359</t>
  </si>
  <si>
    <t>Autumn Ortiz</t>
  </si>
  <si>
    <t>E00900</t>
  </si>
  <si>
    <t>Eleanor Delgado</t>
  </si>
  <si>
    <t>E02284</t>
  </si>
  <si>
    <t>Josephine Salazar</t>
  </si>
  <si>
    <t>E04168</t>
  </si>
  <si>
    <t>Mila Juarez</t>
  </si>
  <si>
    <t>E01241</t>
  </si>
  <si>
    <t>Hadley Guerrero</t>
  </si>
  <si>
    <t>E03802</t>
  </si>
  <si>
    <t>Thomas Vazquez</t>
  </si>
  <si>
    <t>E02632</t>
  </si>
  <si>
    <t>Alice Soto</t>
  </si>
  <si>
    <t>E02730</t>
  </si>
  <si>
    <t>Axel Soto</t>
  </si>
  <si>
    <t>E02895</t>
  </si>
  <si>
    <t>Mila Soto</t>
  </si>
  <si>
    <t>E02678</t>
  </si>
  <si>
    <t>Nicholas Rivera</t>
  </si>
  <si>
    <t>E00268</t>
  </si>
  <si>
    <t>Ian Flores</t>
  </si>
  <si>
    <t>E04155</t>
  </si>
  <si>
    <t>Dylan Dominguez</t>
  </si>
  <si>
    <t>E04811</t>
  </si>
  <si>
    <t>Athena Vasquez</t>
  </si>
  <si>
    <t>E03404</t>
  </si>
  <si>
    <t>Everleigh Nunez</t>
  </si>
  <si>
    <t>E01845</t>
  </si>
  <si>
    <t>Leo Fernandez</t>
  </si>
  <si>
    <t>Alexander Rivera</t>
  </si>
  <si>
    <t>E04448</t>
  </si>
  <si>
    <t>Adrian Ruiz</t>
  </si>
  <si>
    <t>E04817</t>
  </si>
  <si>
    <t>Zoe Sanchez</t>
  </si>
  <si>
    <t>E00096</t>
  </si>
  <si>
    <t>Peyton Cruz</t>
  </si>
  <si>
    <t>E01760</t>
  </si>
  <si>
    <t>Madeline Acosta</t>
  </si>
  <si>
    <t>E01075</t>
  </si>
  <si>
    <t>Joshua Juarez</t>
  </si>
  <si>
    <t>E04108</t>
  </si>
  <si>
    <t>Jade Figueroa</t>
  </si>
  <si>
    <t>E02917</t>
  </si>
  <si>
    <t>Everett Morales</t>
  </si>
  <si>
    <t>E03393</t>
  </si>
  <si>
    <t>Henry Figueroa</t>
  </si>
  <si>
    <t>E03889</t>
  </si>
  <si>
    <t>Caleb Flores</t>
  </si>
  <si>
    <t>E01423</t>
  </si>
  <si>
    <t>James Castillo</t>
  </si>
  <si>
    <t>Silas Estrada</t>
  </si>
  <si>
    <t>Hazel Cortez</t>
  </si>
  <si>
    <t>E03370</t>
  </si>
  <si>
    <t>Ian Cortez</t>
  </si>
  <si>
    <t>E03160</t>
  </si>
  <si>
    <t>Carter Ortiz</t>
  </si>
  <si>
    <t>E01724</t>
  </si>
  <si>
    <t>Nolan Molina</t>
  </si>
  <si>
    <t>E03805</t>
  </si>
  <si>
    <t>Autumn Gonzales</t>
  </si>
  <si>
    <t>E01407</t>
  </si>
  <si>
    <t>Ellie Guerrero</t>
  </si>
  <si>
    <t>E02063</t>
  </si>
  <si>
    <t>Ian Gutierrez</t>
  </si>
  <si>
    <t>E00184</t>
  </si>
  <si>
    <t>Kayden Ortega</t>
  </si>
  <si>
    <t>E02899</t>
  </si>
  <si>
    <t>Joshua Cortez</t>
  </si>
  <si>
    <t>E04952</t>
  </si>
  <si>
    <t>Paisley Gomez</t>
  </si>
  <si>
    <t>E01432</t>
  </si>
  <si>
    <t>Peyton Garza</t>
  </si>
  <si>
    <t>Kennedy Romero</t>
  </si>
  <si>
    <t>Isla Guzman</t>
  </si>
  <si>
    <t>E00701</t>
  </si>
  <si>
    <t>Madeline Garcia</t>
  </si>
  <si>
    <t>E01347</t>
  </si>
  <si>
    <t>Aiden Gonzales</t>
  </si>
  <si>
    <t>E01422</t>
  </si>
  <si>
    <t>Lydia Espinoza</t>
  </si>
  <si>
    <t>E02192</t>
  </si>
  <si>
    <t>Lucy Avila</t>
  </si>
  <si>
    <t>Kennedy Vargas</t>
  </si>
  <si>
    <t>E01649</t>
  </si>
  <si>
    <t>Eva Alvarado</t>
  </si>
  <si>
    <t>E00955</t>
  </si>
  <si>
    <t>Theodore Marquez</t>
  </si>
  <si>
    <t>Natalia Santos</t>
  </si>
  <si>
    <t>E00494</t>
  </si>
  <si>
    <t>Robert Alvarez</t>
  </si>
  <si>
    <t>E00634</t>
  </si>
  <si>
    <t>Samantha Chavez</t>
  </si>
  <si>
    <t>E04683</t>
  </si>
  <si>
    <t>Ezekiel Delgado</t>
  </si>
  <si>
    <t>E02800</t>
  </si>
  <si>
    <t>Eva Estrada</t>
  </si>
  <si>
    <t>E04926</t>
  </si>
  <si>
    <t>Emma Luna</t>
  </si>
  <si>
    <t>E02649</t>
  </si>
  <si>
    <t>Charles Gonzalez</t>
  </si>
  <si>
    <t>E00518</t>
  </si>
  <si>
    <t>Lydia Morales</t>
  </si>
  <si>
    <t>E04564</t>
  </si>
  <si>
    <t>Luke Sanchez</t>
  </si>
  <si>
    <t>Addison Perez</t>
  </si>
  <si>
    <t>E03521</t>
  </si>
  <si>
    <t>Jackson Navarro</t>
  </si>
  <si>
    <t>E01508</t>
  </si>
  <si>
    <t>Penelope Rodriguez</t>
  </si>
  <si>
    <t>E00862</t>
  </si>
  <si>
    <t>Levi Moreno</t>
  </si>
  <si>
    <t>E00035</t>
  </si>
  <si>
    <t>Lillian Gonzales</t>
  </si>
  <si>
    <t>E02535</t>
  </si>
  <si>
    <t>Caroline Perez</t>
  </si>
  <si>
    <t>E01943</t>
  </si>
  <si>
    <t>Vivian Espinoza</t>
  </si>
  <si>
    <t>E03240</t>
  </si>
  <si>
    <t>Aiden Silva</t>
  </si>
  <si>
    <t>Ian Vargas</t>
  </si>
  <si>
    <t>E00447</t>
  </si>
  <si>
    <t>Hailey Sanchez</t>
  </si>
  <si>
    <t>E02968</t>
  </si>
  <si>
    <t>Caroline Santos</t>
  </si>
  <si>
    <t>E02047</t>
  </si>
  <si>
    <t>Xavier Perez</t>
  </si>
  <si>
    <t>Clara Sanchez</t>
  </si>
  <si>
    <t>E03159</t>
  </si>
  <si>
    <t>Claire Romero</t>
  </si>
  <si>
    <t>E00102</t>
  </si>
  <si>
    <t>Riley Rojas</t>
  </si>
  <si>
    <t>E01264</t>
  </si>
  <si>
    <t>Hazel Alvarez</t>
  </si>
  <si>
    <t>E00943</t>
  </si>
  <si>
    <t>Elena Mendoza</t>
  </si>
  <si>
    <t>E02193</t>
  </si>
  <si>
    <t>Josephine Acosta</t>
  </si>
  <si>
    <t>E00577</t>
  </si>
  <si>
    <t>Nora Nunez</t>
  </si>
  <si>
    <t>E02889</t>
  </si>
  <si>
    <t>Mia Herrera</t>
  </si>
  <si>
    <t>E04163</t>
  </si>
  <si>
    <t>David Herrera</t>
  </si>
  <si>
    <t>E01652</t>
  </si>
  <si>
    <t>Avery Dominguez</t>
  </si>
  <si>
    <t>E03102</t>
  </si>
  <si>
    <t>Cooper Valdez</t>
  </si>
  <si>
    <t>Kinsley Martinez</t>
  </si>
  <si>
    <t>E02554</t>
  </si>
  <si>
    <t>Joshua Ramirez</t>
  </si>
  <si>
    <t>E02888</t>
  </si>
  <si>
    <t>Elijah Ramos</t>
  </si>
  <si>
    <t>E02561</t>
  </si>
  <si>
    <t>Samantha Vargas</t>
  </si>
  <si>
    <t>E02221</t>
  </si>
  <si>
    <t>Julian Delgado</t>
  </si>
  <si>
    <t>E02627</t>
  </si>
  <si>
    <t>Parker Avila</t>
  </si>
  <si>
    <t>E03430</t>
  </si>
  <si>
    <t>Leo Herrera</t>
  </si>
  <si>
    <t>X-LOOKUP</t>
  </si>
  <si>
    <t>Experinace</t>
  </si>
  <si>
    <t>bonus</t>
  </si>
  <si>
    <t>Bonus</t>
  </si>
  <si>
    <t>&gt;45</t>
  </si>
  <si>
    <t>*an*</t>
  </si>
  <si>
    <t>WILD CARD</t>
  </si>
  <si>
    <t>UNIQUE</t>
  </si>
  <si>
    <t>MONTHS</t>
  </si>
  <si>
    <t>JAGUAR</t>
  </si>
  <si>
    <t>BMW</t>
  </si>
  <si>
    <t>JAN</t>
  </si>
  <si>
    <t>FEB</t>
  </si>
  <si>
    <t>MAR</t>
  </si>
  <si>
    <t>APR</t>
  </si>
  <si>
    <t>MAY</t>
  </si>
  <si>
    <t>JUN</t>
  </si>
  <si>
    <t>JULY</t>
  </si>
  <si>
    <t>AUG</t>
  </si>
  <si>
    <t>SEPT</t>
  </si>
  <si>
    <t>OCT</t>
  </si>
  <si>
    <t>NOV</t>
  </si>
  <si>
    <t>DEC</t>
  </si>
  <si>
    <t>AUDI</t>
  </si>
  <si>
    <t>PROFIT</t>
  </si>
  <si>
    <t>Column Labels</t>
  </si>
  <si>
    <t>Grand Total</t>
  </si>
  <si>
    <t>Row Labels</t>
  </si>
  <si>
    <t>Average of Age</t>
  </si>
  <si>
    <t>Average of PopMale</t>
  </si>
  <si>
    <t>Afghanistan</t>
  </si>
  <si>
    <t>Albania</t>
  </si>
  <si>
    <t>Algeria</t>
  </si>
  <si>
    <t>Angola</t>
  </si>
  <si>
    <t>Antigua and Barbuda</t>
  </si>
  <si>
    <t>Argentina</t>
  </si>
  <si>
    <t>Armenia</t>
  </si>
  <si>
    <t>Aruba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</si>
  <si>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</si>
  <si>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</si>
  <si>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</si>
  <si>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</si>
  <si>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</si>
  <si>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</si>
  <si>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</si>
  <si>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</si>
  <si>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</si>
  <si>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</si>
  <si>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</si>
  <si>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</si>
  <si>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</si>
  <si>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</si>
  <si>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</si>
  <si>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Brunei Darussalam</t>
  </si>
  <si>
    <t>Bulgaria</t>
  </si>
  <si>
    <t>Burkina Faso</t>
  </si>
  <si>
    <t>Burundi</t>
  </si>
  <si>
    <t>Cabo Verde</t>
  </si>
  <si>
    <t>CÃ´te d'Ivoire</t>
  </si>
  <si>
    <t>Cambodia</t>
  </si>
  <si>
    <t>Cameroon</t>
  </si>
  <si>
    <t>Canada</t>
  </si>
  <si>
    <t>Chad</t>
  </si>
  <si>
    <t>Channel Islands</t>
  </si>
  <si>
    <t>Chile</t>
  </si>
  <si>
    <t>China, Hong Kong SAR</t>
  </si>
  <si>
    <t>China, Macao SAR</t>
  </si>
  <si>
    <t>China, Taiwan Province of China</t>
  </si>
  <si>
    <t>Colombia</t>
  </si>
  <si>
    <t>Comoros</t>
  </si>
  <si>
    <t>Congo</t>
  </si>
  <si>
    <t>Costa Rica</t>
  </si>
  <si>
    <t>Croatia</t>
  </si>
  <si>
    <t>Cuba</t>
  </si>
  <si>
    <t>CuraÃ§ao</t>
  </si>
  <si>
    <t>Cyprus</t>
  </si>
  <si>
    <t>Czechia</t>
  </si>
  <si>
    <t>Dem. People's Republic of Korea</t>
  </si>
  <si>
    <t>Democratic Republic of the Congo</t>
  </si>
  <si>
    <t>Denmark</t>
  </si>
  <si>
    <t>Djibouti</t>
  </si>
  <si>
    <t>Dominican Republic</t>
  </si>
  <si>
    <t>Ecuador</t>
  </si>
  <si>
    <t>Egypt</t>
  </si>
  <si>
    <t>El Salvador</t>
  </si>
  <si>
    <t>Equatorial Guinea</t>
  </si>
  <si>
    <t>Eritrea</t>
  </si>
  <si>
    <t>Estonia</t>
  </si>
  <si>
    <t>Eswatini</t>
  </si>
  <si>
    <t>Ethiopia</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</si>
  <si>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</si>
  <si>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</si>
  <si>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</si>
  <si>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</si>
  <si>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</si>
  <si>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</si>
  <si>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</si>
  <si>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</si>
  <si>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</si>
  <si>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</si>
  <si>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</si>
  <si>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</si>
  <si>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</si>
  <si>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</si>
  <si>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</si>
  <si>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</si>
  <si>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</si>
  <si>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</si>
  <si>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</si>
  <si>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</si>
  <si>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</si>
  <si>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</si>
  <si>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Indonesia</t>
  </si>
  <si>
    <t>Iran (Islamic Republic of)</t>
  </si>
  <si>
    <t>Iraq</t>
  </si>
  <si>
    <t>Ireland</t>
  </si>
  <si>
    <t>Israel</t>
  </si>
  <si>
    <t>Italy</t>
  </si>
  <si>
    <t>Jamaica</t>
  </si>
  <si>
    <t>Japan</t>
  </si>
  <si>
    <t>Jordan</t>
  </si>
  <si>
    <t>Kazakhstan</t>
  </si>
  <si>
    <t>Kenya</t>
  </si>
  <si>
    <t>Kiribati</t>
  </si>
  <si>
    <t>Kuwait</t>
  </si>
  <si>
    <t>Kyrgyzstan</t>
  </si>
  <si>
    <t>Latvia</t>
  </si>
  <si>
    <t>Lebanon</t>
  </si>
  <si>
    <t>Lesotho</t>
  </si>
  <si>
    <t>Liberia</t>
  </si>
  <si>
    <t>Libya</t>
  </si>
  <si>
    <t>Lithuania</t>
  </si>
  <si>
    <t>Luxembourg</t>
  </si>
  <si>
    <t>Madagascar</t>
  </si>
  <si>
    <t>Malawi</t>
  </si>
  <si>
    <t>Malaysia</t>
  </si>
  <si>
    <t>Maldives</t>
  </si>
  <si>
    <t>Mali</t>
  </si>
  <si>
    <t>Malta</t>
  </si>
  <si>
    <t>Martinique</t>
  </si>
  <si>
    <t>Mauritania</t>
  </si>
  <si>
    <t>Mauritius</t>
  </si>
  <si>
    <t>Mayotte</t>
  </si>
  <si>
    <t>Melanesia</t>
  </si>
  <si>
    <t>Mexico</t>
  </si>
  <si>
    <t>Micronesia</t>
  </si>
  <si>
    <t>Mongolia</t>
  </si>
  <si>
    <t>Montenegro</t>
  </si>
  <si>
    <t>Morocco</t>
  </si>
  <si>
    <t>Mozambique</t>
  </si>
  <si>
    <t>Myanmar</t>
  </si>
  <si>
    <t>Namibia</t>
  </si>
  <si>
    <t>Nepal</t>
  </si>
  <si>
    <t>Netherlands</t>
  </si>
  <si>
    <t>New Caledonia</t>
  </si>
  <si>
    <t>New Zealand</t>
  </si>
  <si>
    <t>Nicaragua</t>
  </si>
  <si>
    <t>Niger</t>
  </si>
  <si>
    <t>Nigeria</t>
  </si>
  <si>
    <t>North Macedonia</t>
  </si>
  <si>
    <t>Norway</t>
  </si>
  <si>
    <t>Oceania (excluding Australia and New Zealand)</t>
  </si>
  <si>
    <t>Oman</t>
  </si>
  <si>
    <t>Pakistan</t>
  </si>
  <si>
    <t>Panama</t>
  </si>
  <si>
    <t>Papua New Guinea</t>
  </si>
  <si>
    <t>Paraguay</t>
  </si>
  <si>
    <t>Peru</t>
  </si>
  <si>
    <t>Philippines</t>
  </si>
  <si>
    <t>Poland</t>
  </si>
  <si>
    <t>Polynesia</t>
  </si>
  <si>
    <t>Portugal</t>
  </si>
  <si>
    <t>Puerto Rico</t>
  </si>
  <si>
    <t>Qatar</t>
  </si>
  <si>
    <t>RÃ©union</t>
  </si>
  <si>
    <t>Republic of Korea</t>
  </si>
  <si>
    <t>Republic of Moldova</t>
  </si>
  <si>
    <t>Romania</t>
  </si>
  <si>
    <t>Russian Federation</t>
  </si>
  <si>
    <t>Rwanda</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</si>
  <si>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</si>
  <si>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</si>
  <si>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</si>
  <si>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</si>
  <si>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</si>
  <si>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</si>
  <si>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</si>
  <si>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</si>
  <si>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</si>
  <si>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</si>
  <si>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</si>
  <si>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</si>
  <si>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</si>
  <si>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Somalia</t>
  </si>
  <si>
    <t>Spain</t>
  </si>
  <si>
    <t>Sri Lanka</t>
  </si>
  <si>
    <t>State of Palestine</t>
  </si>
  <si>
    <t>Sudan</t>
  </si>
  <si>
    <t>Suriname</t>
  </si>
  <si>
    <t>Sweden</t>
  </si>
  <si>
    <t>Switzerland</t>
  </si>
  <si>
    <t>Syrian Arab Republic</t>
  </si>
  <si>
    <t>Tajikistan</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</si>
  <si>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</si>
  <si>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</si>
  <si>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</si>
  <si>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</si>
  <si>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</si>
  <si>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</si>
  <si>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</si>
  <si>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</si>
  <si>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</si>
  <si>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</si>
  <si>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</si>
  <si>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</si>
  <si>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</si>
  <si>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</si>
  <si>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</si>
  <si>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</si>
  <si>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</si>
  <si>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</si>
  <si>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 (Bolivarian Republic of)</t>
  </si>
  <si>
    <t>Viet Nam</t>
  </si>
  <si>
    <t>Yemen</t>
  </si>
  <si>
    <t>Zambia</t>
  </si>
  <si>
    <t>Zimbabwe</t>
  </si>
  <si>
    <t>ID</t>
  </si>
  <si>
    <t>Name</t>
  </si>
  <si>
    <t>Email</t>
  </si>
  <si>
    <t>Salary</t>
  </si>
  <si>
    <t>Date of Joining</t>
  </si>
  <si>
    <t>Susan Lee</t>
  </si>
  <si>
    <t>HR</t>
  </si>
  <si>
    <t>Mike Brown</t>
  </si>
  <si>
    <t>John Doe</t>
  </si>
  <si>
    <t>Sarah Johnson</t>
  </si>
  <si>
    <t>Kevin Reed</t>
  </si>
  <si>
    <t>william.brown@xample.co</t>
  </si>
  <si>
    <t>NaN</t>
  </si>
  <si>
    <t>chris.j@example.com</t>
  </si>
  <si>
    <t>Rachel Green</t>
  </si>
  <si>
    <t>rachel.g@example.co</t>
  </si>
  <si>
    <t>jane.smith@example.com</t>
  </si>
  <si>
    <t>mike.t@example.com</t>
  </si>
  <si>
    <t>laura.d@example.com</t>
  </si>
  <si>
    <t>Robert King</t>
  </si>
  <si>
    <t>Tim Lee</t>
  </si>
  <si>
    <t>tim.l@example.com</t>
  </si>
  <si>
    <t>samantha.k@xample.com</t>
  </si>
  <si>
    <t>William Brown</t>
  </si>
  <si>
    <t>david.s@example.com</t>
  </si>
  <si>
    <t>Paul Walker</t>
  </si>
  <si>
    <t>paul.w@example.co</t>
  </si>
  <si>
    <t>Emma Watson</t>
  </si>
  <si>
    <t>emma.watson@xample.com</t>
  </si>
  <si>
    <t>mike.brown@exmaple.com</t>
  </si>
  <si>
    <t>lily.a@example.com</t>
  </si>
  <si>
    <t>daniel.d@example.com</t>
  </si>
  <si>
    <t>olivia.w@example.com</t>
  </si>
  <si>
    <t>robert.k@example.com</t>
  </si>
  <si>
    <t>Jack Thompson</t>
  </si>
  <si>
    <t>jack.t@exmple.com</t>
  </si>
  <si>
    <t>michael.d@example.co</t>
  </si>
  <si>
    <t>Sophie Turner</t>
  </si>
  <si>
    <t>jacob.w@xample.com</t>
  </si>
  <si>
    <t>Grace Lee</t>
  </si>
  <si>
    <t>grace.l@example.com</t>
  </si>
  <si>
    <t>peter.p@xample.com</t>
  </si>
  <si>
    <t>samuel.c@example.com</t>
  </si>
  <si>
    <t>Emily Brown</t>
  </si>
  <si>
    <t>emily.b@example.co</t>
  </si>
  <si>
    <t>Sarah White</t>
  </si>
  <si>
    <t>sarah.w@example.com</t>
  </si>
  <si>
    <t>james.s@exmaple.com</t>
  </si>
  <si>
    <t>Noah Wilson</t>
  </si>
  <si>
    <t>noah.w@example.com</t>
  </si>
  <si>
    <t>oliver.j@xample.com</t>
  </si>
  <si>
    <t>ava.s@example.com</t>
  </si>
  <si>
    <t>mason.b@example.com</t>
  </si>
  <si>
    <t>mia.c@xample.co</t>
  </si>
  <si>
    <t>Ethan Hill</t>
  </si>
  <si>
    <t>ethan.h@example.com</t>
  </si>
  <si>
    <t>isabella.l@example.co</t>
  </si>
  <si>
    <t>liam.w@example.com</t>
  </si>
  <si>
    <t>sophia.m@exmaple.com</t>
  </si>
  <si>
    <t>Charlotte Young</t>
  </si>
  <si>
    <t>charlotte.y@example.com</t>
  </si>
  <si>
    <t>benjamin.l@example.com</t>
  </si>
  <si>
    <t>amelia.a@xample.co</t>
  </si>
  <si>
    <t>elijah.b@example.com</t>
  </si>
  <si>
    <t>logan.p@example.com</t>
  </si>
  <si>
    <t>harper.m@xample.com</t>
  </si>
  <si>
    <t>lucas.m@exmaple.com</t>
  </si>
  <si>
    <t>evelyn.d@example.co</t>
  </si>
  <si>
    <t>Henry Wright</t>
  </si>
  <si>
    <t>henry.w@xample.com</t>
  </si>
  <si>
    <t>NA</t>
  </si>
  <si>
    <t>Experience</t>
  </si>
  <si>
    <t>Jane Smith</t>
  </si>
  <si>
    <t>Chris Johnson</t>
  </si>
  <si>
    <t>Mike Taylor</t>
  </si>
  <si>
    <t>Samantha King</t>
  </si>
  <si>
    <t>David Smith</t>
  </si>
  <si>
    <t>Lily Adams</t>
  </si>
  <si>
    <t>Daniel Davis</t>
  </si>
  <si>
    <t>Michael Davis</t>
  </si>
  <si>
    <t>Jacob White</t>
  </si>
  <si>
    <t>Peter Parker</t>
  </si>
  <si>
    <t>Samuel Collins</t>
  </si>
  <si>
    <t>James Smith</t>
  </si>
  <si>
    <t>Oliver Johnson</t>
  </si>
  <si>
    <t>Ava Scott</t>
  </si>
  <si>
    <t>Mason Brown</t>
  </si>
  <si>
    <t>Mia Clark</t>
  </si>
  <si>
    <t>Isabella Lewis</t>
  </si>
  <si>
    <t>Liam Walker</t>
  </si>
  <si>
    <t>Sophia Martinez</t>
  </si>
  <si>
    <t>Benjamin Lopez</t>
  </si>
  <si>
    <t>Amelia Allen</t>
  </si>
  <si>
    <t>Elijah Baker</t>
  </si>
  <si>
    <t>Logan Perez</t>
  </si>
  <si>
    <t>Harper Moore</t>
  </si>
  <si>
    <t>Lucas Miller</t>
  </si>
  <si>
    <t>Evelyn Davis</t>
  </si>
  <si>
    <t>john.doe@example.com</t>
  </si>
  <si>
    <t>kevin.reed@example.com</t>
  </si>
  <si>
    <t>sophie.t@example.com</t>
  </si>
  <si>
    <t>sarah.j@example.com</t>
  </si>
  <si>
    <t xml:space="preserve">  </t>
  </si>
  <si>
    <t>not case senstivite</t>
  </si>
  <si>
    <t>case sensitive</t>
  </si>
  <si>
    <t>Product ID</t>
  </si>
  <si>
    <t>Product Name</t>
  </si>
  <si>
    <t>Price</t>
  </si>
  <si>
    <t>Category</t>
  </si>
  <si>
    <t>P001</t>
  </si>
  <si>
    <t>Laptop</t>
  </si>
  <si>
    <t>Electronics</t>
  </si>
  <si>
    <t>P002</t>
  </si>
  <si>
    <t>Mobile Phone</t>
  </si>
  <si>
    <t>P003</t>
  </si>
  <si>
    <t>Washing Machine</t>
  </si>
  <si>
    <t>Home</t>
  </si>
  <si>
    <t>P004</t>
  </si>
  <si>
    <t>Refrigerator</t>
  </si>
  <si>
    <t>P005</t>
  </si>
  <si>
    <t>Headphones</t>
  </si>
  <si>
    <t>P006</t>
  </si>
  <si>
    <t>Air Conditioner</t>
  </si>
  <si>
    <t>P007</t>
  </si>
  <si>
    <t>Smart TV</t>
  </si>
  <si>
    <t>P008</t>
  </si>
  <si>
    <t>Microwave</t>
  </si>
  <si>
    <t>P009</t>
  </si>
  <si>
    <t>Keyboard</t>
  </si>
  <si>
    <t>P010</t>
  </si>
  <si>
    <t>Printer</t>
  </si>
  <si>
    <t>P011</t>
  </si>
  <si>
    <t>Coffee Maker</t>
  </si>
  <si>
    <t>P012</t>
  </si>
  <si>
    <t>Toaster</t>
  </si>
  <si>
    <t>P013</t>
  </si>
  <si>
    <t>Blender</t>
  </si>
  <si>
    <t>P014</t>
  </si>
  <si>
    <t>Smartwatch</t>
  </si>
  <si>
    <t>P015</t>
  </si>
  <si>
    <t>Camera</t>
  </si>
  <si>
    <t>P016</t>
  </si>
  <si>
    <t>Electric Kettle</t>
  </si>
  <si>
    <t>P017</t>
  </si>
  <si>
    <t>Iron</t>
  </si>
  <si>
    <t>P018</t>
  </si>
  <si>
    <t>Vacuum Cleaner</t>
  </si>
  <si>
    <t>P019</t>
  </si>
  <si>
    <t>Gaming Console</t>
  </si>
  <si>
    <t>P020</t>
  </si>
  <si>
    <t>Projector</t>
  </si>
  <si>
    <t>P021</t>
  </si>
  <si>
    <t>Speaker</t>
  </si>
  <si>
    <t>P022</t>
  </si>
  <si>
    <t>Desk Lamp</t>
  </si>
  <si>
    <t>P023</t>
  </si>
  <si>
    <t>Hair Dryer</t>
  </si>
  <si>
    <t>P024</t>
  </si>
  <si>
    <t>Fitness Tracker</t>
  </si>
  <si>
    <t>P025</t>
  </si>
  <si>
    <t>Electric Fan</t>
  </si>
  <si>
    <t>Order ID</t>
  </si>
  <si>
    <t>Customer Name</t>
  </si>
  <si>
    <t>Quantity</t>
  </si>
  <si>
    <t>O1001</t>
  </si>
  <si>
    <t>Rahul Sharma</t>
  </si>
  <si>
    <t>O1002</t>
  </si>
  <si>
    <t>Priya Mehta</t>
  </si>
  <si>
    <t>O1003</t>
  </si>
  <si>
    <t>Anil Kumar</t>
  </si>
  <si>
    <t>O1004</t>
  </si>
  <si>
    <t>Sunita Verma</t>
  </si>
  <si>
    <t>O1005</t>
  </si>
  <si>
    <t>Rakesh Gupta</t>
  </si>
  <si>
    <t>O1006</t>
  </si>
  <si>
    <t>Seema Yadav</t>
  </si>
  <si>
    <t>O1007</t>
  </si>
  <si>
    <t>Raj Patel</t>
  </si>
  <si>
    <t>O1008</t>
  </si>
  <si>
    <t>Ananya Singh</t>
  </si>
  <si>
    <t>O1009</t>
  </si>
  <si>
    <t>Kiran Rao</t>
  </si>
  <si>
    <t>O1010</t>
  </si>
  <si>
    <t>Mohit Saini</t>
  </si>
  <si>
    <t>O1011</t>
  </si>
  <si>
    <t>Priya Sharma</t>
  </si>
  <si>
    <t>O1012</t>
  </si>
  <si>
    <t>Ravi Kumar</t>
  </si>
  <si>
    <t>O1013</t>
  </si>
  <si>
    <t>Anita Desai</t>
  </si>
  <si>
    <t>O1014</t>
  </si>
  <si>
    <t>Arjun Patel</t>
  </si>
  <si>
    <t>O1015</t>
  </si>
  <si>
    <t>Suman Gupta</t>
  </si>
  <si>
    <t>O1016</t>
  </si>
  <si>
    <t>Neha Singh</t>
  </si>
  <si>
    <t>O1017</t>
  </si>
  <si>
    <t>Praveen Rao</t>
  </si>
  <si>
    <t>O1018</t>
  </si>
  <si>
    <t>Deepak Mehta</t>
  </si>
  <si>
    <t>O1019</t>
  </si>
  <si>
    <t>Maya Rani</t>
  </si>
  <si>
    <t>O1020</t>
  </si>
  <si>
    <t>Pooja Saini</t>
  </si>
  <si>
    <t>O1021</t>
  </si>
  <si>
    <t>Kiran Patel</t>
  </si>
  <si>
    <t>O1022</t>
  </si>
  <si>
    <t>Vikas Sharma</t>
  </si>
  <si>
    <t>O1023</t>
  </si>
  <si>
    <t>Ankit Kumar</t>
  </si>
  <si>
    <t>O1024</t>
  </si>
  <si>
    <t>Manisha Agarwal</t>
  </si>
  <si>
    <t>O1025</t>
  </si>
  <si>
    <t>Jyoti Singh</t>
  </si>
  <si>
    <t>MARKS</t>
  </si>
  <si>
    <t>SR.NO</t>
  </si>
  <si>
    <t>Address</t>
  </si>
  <si>
    <t>rajesh.kumar@gmail.com</t>
  </si>
  <si>
    <t>amit.patel@gmail.com</t>
  </si>
  <si>
    <t>neha.sharma@gmail.com</t>
  </si>
  <si>
    <t>sunita.reddy@gmail.com</t>
  </si>
  <si>
    <t>mohit.gupta@gmail.com</t>
  </si>
  <si>
    <t>aarti.desai@gmail.com</t>
  </si>
  <si>
    <t>karan.mehta@gmail.com</t>
  </si>
  <si>
    <t>suman.sharma@gmail.com</t>
  </si>
  <si>
    <t>vijay.kumar@gmail.com</t>
  </si>
  <si>
    <t>rekha.patel@gmail.com</t>
  </si>
  <si>
    <t>deepak.sharma@gmail.com</t>
  </si>
  <si>
    <t>asha.gupta@gmail.com</t>
  </si>
  <si>
    <t>rajni.desai@gmail.com</t>
  </si>
  <si>
    <t>alok.sharma@gmail.com</t>
  </si>
  <si>
    <t>sushma.gupta@gmail.com</t>
  </si>
  <si>
    <t>ramesh.kumar@gmail.com</t>
  </si>
  <si>
    <t>neelam.desai@gmail.com</t>
  </si>
  <si>
    <t>sonali.sharma@gmail.com</t>
  </si>
  <si>
    <t>rajesh.patel@gmail.com</t>
  </si>
  <si>
    <t>geeta.reddy@gmail.com</t>
  </si>
  <si>
    <t>mohan.gupta@gmail.com</t>
  </si>
  <si>
    <t>rina.sharma@gmail.com</t>
  </si>
  <si>
    <t>pankaj.mehta@gmail.com</t>
  </si>
  <si>
    <t>rani.patel@gmail.com</t>
  </si>
  <si>
    <t>suman.reddy@gmail.com</t>
  </si>
  <si>
    <t>Mumbai</t>
  </si>
  <si>
    <t>Maharashtra</t>
  </si>
  <si>
    <t>Delhi</t>
  </si>
  <si>
    <t>Bangalore</t>
  </si>
  <si>
    <t>Karnataka</t>
  </si>
  <si>
    <t>Chennai</t>
  </si>
  <si>
    <t>priya.singh@gmail.com</t>
  </si>
  <si>
    <t>ravi.mehta@gmail.com</t>
  </si>
  <si>
    <t>Priya Singh</t>
  </si>
  <si>
    <t>Rajesh Kumar</t>
  </si>
  <si>
    <t>Amit Patel</t>
  </si>
  <si>
    <t>Neha Sharma</t>
  </si>
  <si>
    <t>Ravi Mehta</t>
  </si>
  <si>
    <t>Sunita Reddy</t>
  </si>
  <si>
    <t>Mohit Gupta</t>
  </si>
  <si>
    <t>Aarti Desai</t>
  </si>
  <si>
    <t>Karan Mehta</t>
  </si>
  <si>
    <t>Suman Sharma</t>
  </si>
  <si>
    <t>Vijay Kumar</t>
  </si>
  <si>
    <t>Rekha Patel</t>
  </si>
  <si>
    <t>Deepak Sharma</t>
  </si>
  <si>
    <t>Asha Gupta</t>
  </si>
  <si>
    <t>Rajni Desai</t>
  </si>
  <si>
    <t>Alok Sharma</t>
  </si>
  <si>
    <t>Sushma Gupta</t>
  </si>
  <si>
    <t>Ramesh Kumar</t>
  </si>
  <si>
    <t>Neelam Desai</t>
  </si>
  <si>
    <t>Sonali Sharma</t>
  </si>
  <si>
    <t>Rajesh Patel</t>
  </si>
  <si>
    <t>Geeta Reddy</t>
  </si>
  <si>
    <t>Mohan Gupta</t>
  </si>
  <si>
    <t>Rina Sharma</t>
  </si>
  <si>
    <t>Pankaj Mehta</t>
  </si>
  <si>
    <t>Rani Patel</t>
  </si>
  <si>
    <t>Suman Reddy</t>
  </si>
  <si>
    <t>1234 Elm St</t>
  </si>
  <si>
    <t>5678 Oak Ave</t>
  </si>
  <si>
    <t>9101 Pine Blvd</t>
  </si>
  <si>
    <t>1122 Maple Dr</t>
  </si>
  <si>
    <t>Tamil Nadu</t>
  </si>
  <si>
    <t>2233 Cedar Ln</t>
  </si>
  <si>
    <t>3344 Birch Way</t>
  </si>
  <si>
    <t>4455 Fir Ct</t>
  </si>
  <si>
    <t>5566 Spruce St</t>
  </si>
  <si>
    <t>6677 Redwood Dr</t>
  </si>
  <si>
    <t>7788 Oakwood Ave</t>
  </si>
  <si>
    <t>8899 Walnut St</t>
  </si>
  <si>
    <t>9900 Ash St</t>
  </si>
  <si>
    <t>1010 Cypress Ave</t>
  </si>
  <si>
    <t>1122 Cedar Ln</t>
  </si>
  <si>
    <t>5678 Pine Ave</t>
  </si>
  <si>
    <t>9101 Maple Dr</t>
  </si>
  <si>
    <t>1122 Oakwood Ave</t>
  </si>
  <si>
    <t>2233 Walnut St</t>
  </si>
  <si>
    <t>3344 Cedar Ln</t>
  </si>
  <si>
    <t>5566 Ashwood Dr</t>
  </si>
  <si>
    <t>6677 Birch Way</t>
  </si>
  <si>
    <t>7788 Redwood Dr</t>
  </si>
  <si>
    <t>8899 Pine Ave</t>
  </si>
  <si>
    <t>9900 Oakwood Ave</t>
  </si>
  <si>
    <t>1010 Elm St</t>
  </si>
  <si>
    <t>State</t>
  </si>
  <si>
    <t>Pincode</t>
  </si>
  <si>
    <t>Salesperson</t>
  </si>
  <si>
    <t>Region</t>
  </si>
  <si>
    <t>Month</t>
  </si>
  <si>
    <t>Product</t>
  </si>
  <si>
    <t>Units Sold</t>
  </si>
  <si>
    <t>Revenue</t>
  </si>
  <si>
    <t>Discount</t>
  </si>
  <si>
    <t>Tax</t>
  </si>
  <si>
    <t>Rahul</t>
  </si>
  <si>
    <t>North</t>
  </si>
  <si>
    <t>Jan</t>
  </si>
  <si>
    <t>Product A</t>
  </si>
  <si>
    <t>Priya</t>
  </si>
  <si>
    <t>East</t>
  </si>
  <si>
    <t>Product B</t>
  </si>
  <si>
    <t>Amit</t>
  </si>
  <si>
    <t>West</t>
  </si>
  <si>
    <t>Product C</t>
  </si>
  <si>
    <t>Neha</t>
  </si>
  <si>
    <t>South</t>
  </si>
  <si>
    <t>Ravi</t>
  </si>
  <si>
    <t>Feb</t>
  </si>
  <si>
    <t>Sneha</t>
  </si>
  <si>
    <t>Vikram</t>
  </si>
  <si>
    <t>Nisha</t>
  </si>
  <si>
    <t>Anil</t>
  </si>
  <si>
    <t>Mar</t>
  </si>
  <si>
    <t>Meera</t>
  </si>
  <si>
    <t>Karan</t>
  </si>
  <si>
    <t>Aarti</t>
  </si>
  <si>
    <t>Sanjay</t>
  </si>
  <si>
    <t>Apr</t>
  </si>
  <si>
    <t>Rina</t>
  </si>
  <si>
    <t>Mohit</t>
  </si>
  <si>
    <t>Rajesh</t>
  </si>
  <si>
    <t>May</t>
  </si>
  <si>
    <t>Neelam</t>
  </si>
  <si>
    <t>Alok</t>
  </si>
  <si>
    <t>Shruti</t>
  </si>
  <si>
    <t>Vijay</t>
  </si>
  <si>
    <t>Jun</t>
  </si>
  <si>
    <t>Rekha</t>
  </si>
  <si>
    <t>Ramesh</t>
  </si>
  <si>
    <t>Asha</t>
  </si>
  <si>
    <t>Deepak</t>
  </si>
  <si>
    <t>Jul</t>
  </si>
  <si>
    <t>Sonali</t>
  </si>
  <si>
    <t>Suresh</t>
  </si>
  <si>
    <t>Rani</t>
  </si>
  <si>
    <t>Sum of Revenue</t>
  </si>
  <si>
    <t>PIVOT TABLE</t>
  </si>
  <si>
    <t>Budgeted Expense</t>
  </si>
  <si>
    <t>Actual Expense</t>
  </si>
  <si>
    <t>Variance</t>
  </si>
  <si>
    <t>Location</t>
  </si>
  <si>
    <t>Expense Date</t>
  </si>
  <si>
    <t>Approved By</t>
  </si>
  <si>
    <t>Operations</t>
  </si>
  <si>
    <t>R&amp;D</t>
  </si>
  <si>
    <t>Logistics</t>
  </si>
  <si>
    <t>Sum of Budgeted Expense</t>
  </si>
  <si>
    <t>Sum of Actual Expense</t>
  </si>
  <si>
    <t>Employee Name</t>
  </si>
  <si>
    <t>Date</t>
  </si>
  <si>
    <t>Status</t>
  </si>
  <si>
    <t>Shift</t>
  </si>
  <si>
    <t>Overtime Hours</t>
  </si>
  <si>
    <t>Present</t>
  </si>
  <si>
    <t>Morning</t>
  </si>
  <si>
    <t>Absent</t>
  </si>
  <si>
    <t>Evening</t>
  </si>
  <si>
    <t>Arun Patel</t>
  </si>
  <si>
    <t>Priya Verma</t>
  </si>
  <si>
    <t>Night</t>
  </si>
  <si>
    <t>Anil Mehta</t>
  </si>
  <si>
    <t>Rahul Reddy</t>
  </si>
  <si>
    <t>Vijay Rao</t>
  </si>
  <si>
    <t>Meera Shah</t>
  </si>
  <si>
    <t>Sunil Chawla</t>
  </si>
  <si>
    <t>Manoj Kumar</t>
  </si>
  <si>
    <t>Sneha Nair</t>
  </si>
  <si>
    <t>Ramesh Yadav</t>
  </si>
  <si>
    <t>Sonali Gupta</t>
  </si>
  <si>
    <t>Sushma Patel</t>
  </si>
  <si>
    <t>Rajni Mehta</t>
  </si>
  <si>
    <t>Amit Rawat</t>
  </si>
  <si>
    <t>Geeta Singh</t>
  </si>
  <si>
    <t>Rajesh Sharma</t>
  </si>
  <si>
    <t>Mohit Kumar</t>
  </si>
  <si>
    <t>Neelam Gupta</t>
  </si>
  <si>
    <t>Nisha Rao</t>
  </si>
  <si>
    <t>Sunita Desai</t>
  </si>
  <si>
    <t>Pankaj Yadav</t>
  </si>
  <si>
    <t>Snehal Verma</t>
  </si>
  <si>
    <t>Rani Kapoor</t>
  </si>
  <si>
    <t>Total Working Days</t>
  </si>
  <si>
    <t>Phone Number</t>
  </si>
  <si>
    <t>+91-9876543210</t>
  </si>
  <si>
    <t>+91-9765432109</t>
  </si>
  <si>
    <t>+91-9876543211</t>
  </si>
  <si>
    <t>+91-9678432108</t>
  </si>
  <si>
    <t>+91-9546210789</t>
  </si>
  <si>
    <t>+91-9456123098</t>
  </si>
  <si>
    <t>+91-9432108765</t>
  </si>
  <si>
    <t>+91-9321098765</t>
  </si>
  <si>
    <t>+91-9213456789</t>
  </si>
  <si>
    <t>+91-9308765432</t>
  </si>
  <si>
    <t>+91-9214567890</t>
  </si>
  <si>
    <t>+91-9203456789</t>
  </si>
  <si>
    <t>+91-9345678901</t>
  </si>
  <si>
    <t>+91-9123456789</t>
  </si>
  <si>
    <t>+91-9456789012</t>
  </si>
  <si>
    <t>+91-9567890123</t>
  </si>
  <si>
    <t>+91-9678901234</t>
  </si>
  <si>
    <t>+91-9789012345</t>
  </si>
  <si>
    <t>+91-9890123456</t>
  </si>
  <si>
    <t>+91-9901234567</t>
  </si>
  <si>
    <t>+91-9412345678</t>
  </si>
  <si>
    <t>+91-9234567890</t>
  </si>
  <si>
    <t>AVERAGEIF</t>
  </si>
  <si>
    <t>AVG 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</si>
</sst>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 &quot;₹&quot;\ * #,##0.00_ ;_ &quot;₹&quot;\ * \-#,##0.00_ ;_ &quot;₹&quot;\ * &quot;-&quot;??_ ;_ @_ "/>
    <numFmt numFmtId="164" formatCode="&quot;₹&quot;\ #,##0.00"/>
    <numFmt numFmtId="165" formatCode="[$-F800]dddd\,\ mmmm\ dd\,\ yyyy"/>
    <numFmt numFmtId="166" formatCode="[$-F400]h:mm:ss\ AM/PM"/>
    <numFmt numFmtId="167" formatCode="dd/mmmm/yyyy\ hh:mm:ss"/>
    <numFmt numFmtId="168" formatCode="&quot;$&quot;#,##0_);[Red]\(&quot;$&quot;#,##0\)"/>
    <numFmt numFmtId="169" formatCode="_ [$₹-4009]\ * #,##0.00_ ;_ [$₹-4009]\ * \-#,##0.00_ ;_ [$₹-4009]\ * &quot;-&quot;??_ ;_ @_ "/>
    <numFmt numFmtId="170" formatCode="[$-14009]dd/mm/yyyy;@"/>
  </numFmts>
  <fonts count="14" x14ac:knownFonts="1">
    <font>
      <sz val="11"/>
      <color theme="1"/>
      <name val="Calibri"/>
      <family val="2"/>
      <scheme val="minor"/>
    </font>
    <font>
      <sz val="8"/>
      <name val="Calibri"/>
      <family val="2"/>
      <scheme val="minor"/>
    </font>
    <font>
      <b/>
      <sz val="12"/>
      <color theme="1"/>
      <name val="Calibri"/>
      <family val="2"/>
      <scheme val="minor"/>
    </font>
    <font>
      <sz val="11"/>
      <name val="Calibri"/>
      <family val="2"/>
      <scheme val="minor"/>
    </font>
    <font>
      <b/>
      <sz val="12"/>
      <name val="Calibri"/>
      <family val="2"/>
      <scheme val="minor"/>
    </font>
    <font>
      <sz val="11"/>
      <color theme="1"/>
      <name val="Calibri"/>
      <family val="2"/>
      <scheme val="minor"/>
    </font>
    <font>
      <b/>
      <sz val="11"/>
      <color theme="1"/>
      <name val="Calibri"/>
      <family val="2"/>
      <scheme val="minor"/>
    </font>
    <font>
      <sz val="10"/>
      <color rgb="FF000000"/>
      <name val="Calibri"/>
      <family val="2"/>
      <scheme val="minor"/>
    </font>
    <font>
      <sz val="10"/>
      <color theme="1"/>
      <name val="Calibri"/>
      <family val="2"/>
      <scheme val="minor"/>
    </font>
    <font>
      <b/>
      <sz val="16"/>
      <color theme="1"/>
      <name val="Calibri"/>
      <family val="2"/>
      <scheme val="minor"/>
    </font>
    <font>
      <sz val="16"/>
      <color theme="1"/>
      <name val="Calibri"/>
      <family val="2"/>
      <scheme val="minor"/>
    </font>
    <font>
      <b/>
      <sz val="14"/>
      <color theme="1"/>
      <name val="Calibri"/>
      <family val="2"/>
      <scheme val="minor"/>
    </font>
    <font>
      <sz val="14"/>
      <color theme="1"/>
      <name val="Calibri"/>
      <family val="2"/>
      <scheme val="minor"/>
    </font>
    <font>
      <b/>
      <sz val="10"/>
      <color theme="1"/>
      <name val="Calibri"/>
      <family val="2"/>
      <scheme val="minor"/>
    </font>
  </fonts>
  <fills count="16">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theme="8" tint="0.39997558519241921"/>
        <bgColor indexed="64"/>
      </patternFill>
    </fill>
    <fill>
      <patternFill patternType="solid">
        <fgColor theme="5"/>
        <bgColor indexed="64"/>
      </patternFill>
    </fill>
    <fill>
      <patternFill patternType="solid">
        <fgColor theme="4" tint="0.59999389629810485"/>
        <bgColor indexed="64"/>
      </patternFill>
    </fill>
    <fill>
      <patternFill patternType="solid">
        <fgColor theme="5" tint="-0.249977111117893"/>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59999389629810485"/>
        <bgColor indexed="64"/>
      </patternFill>
    </fill>
  </fills>
  <borders count="10">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5" fillId="0" borderId="0" applyFont="0" applyFill="0" applyBorder="0" applyAlignment="0" applyProtection="0"/>
    <xf numFmtId="0" fontId="7" fillId="0" borderId="0"/>
  </cellStyleXfs>
  <cellXfs count="85">
    <xf numFmtId="0" fontId="0" fillId="0" borderId="0" xfId="0"/>
    <xf numFmtId="49" fontId="0" fillId="0" borderId="0" xfId="0" applyNumberFormat="1"/>
    <xf numFmtId="2" fontId="0" fillId="0" borderId="0" xfId="0" applyNumberFormat="1"/>
    <xf numFmtId="0" fontId="0" fillId="2" borderId="0" xfId="0" applyFill="1" applyAlignment="1">
      <alignment horizontal="center"/>
    </xf>
    <xf numFmtId="164" fontId="0" fillId="0" borderId="0" xfId="0" applyNumberFormat="1"/>
    <xf numFmtId="44" fontId="0" fillId="0" borderId="0" xfId="0" applyNumberFormat="1"/>
    <xf numFmtId="14" fontId="0" fillId="0" borderId="0" xfId="0" applyNumberFormat="1"/>
    <xf numFmtId="165" fontId="0" fillId="0" borderId="0" xfId="0" applyNumberFormat="1"/>
    <xf numFmtId="166" fontId="0" fillId="0" borderId="0" xfId="0" applyNumberFormat="1"/>
    <xf numFmtId="10" fontId="0" fillId="0" borderId="0" xfId="0" applyNumberFormat="1"/>
    <xf numFmtId="1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3" borderId="0" xfId="0" applyFill="1"/>
    <xf numFmtId="0" fontId="0" fillId="4" borderId="0" xfId="0" applyFill="1"/>
    <xf numFmtId="0" fontId="0" fillId="3" borderId="0" xfId="0" applyFill="1" applyAlignment="1">
      <alignment horizontal="center"/>
    </xf>
    <xf numFmtId="167" fontId="0" fillId="0" borderId="0" xfId="0" applyNumberFormat="1"/>
    <xf numFmtId="0" fontId="0" fillId="4" borderId="0" xfId="0" applyFill="1" applyAlignment="1">
      <alignment horizontal="center"/>
    </xf>
    <xf numFmtId="0" fontId="0" fillId="5" borderId="0" xfId="0" applyFill="1"/>
    <xf numFmtId="0" fontId="0" fillId="5" borderId="0" xfId="0" applyFill="1" applyAlignment="1">
      <alignment horizontal="center"/>
    </xf>
    <xf numFmtId="0" fontId="0" fillId="6" borderId="0" xfId="0" applyFill="1"/>
    <xf numFmtId="0" fontId="2" fillId="7" borderId="0" xfId="0" applyFont="1" applyFill="1"/>
    <xf numFmtId="168" fontId="0" fillId="0" borderId="0" xfId="0" applyNumberFormat="1"/>
    <xf numFmtId="9" fontId="0" fillId="0" borderId="0" xfId="0" applyNumberFormat="1"/>
    <xf numFmtId="0" fontId="3" fillId="8" borderId="0" xfId="0" applyFont="1" applyFill="1"/>
    <xf numFmtId="0" fontId="0" fillId="9" borderId="0" xfId="0" applyFill="1"/>
    <xf numFmtId="0" fontId="4" fillId="10" borderId="0" xfId="0" applyFont="1" applyFill="1"/>
    <xf numFmtId="0" fontId="0" fillId="11" borderId="0" xfId="0" applyFill="1"/>
    <xf numFmtId="0" fontId="2" fillId="3" borderId="0" xfId="0" applyFont="1" applyFill="1"/>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0" fontId="8" fillId="0" borderId="0" xfId="2" applyFont="1"/>
    <xf numFmtId="0" fontId="8" fillId="3" borderId="0" xfId="2" applyFont="1" applyFill="1"/>
    <xf numFmtId="0" fontId="6" fillId="2" borderId="0" xfId="0" applyFont="1" applyFill="1" applyAlignment="1">
      <alignment horizontal="center" vertical="center" wrapText="1"/>
    </xf>
    <xf numFmtId="0" fontId="0" fillId="11" borderId="0" xfId="0" applyFill="1" applyAlignment="1">
      <alignment vertical="center" wrapText="1"/>
    </xf>
    <xf numFmtId="0" fontId="0" fillId="0" borderId="0" xfId="0" applyAlignment="1">
      <alignment vertical="center" wrapText="1"/>
    </xf>
    <xf numFmtId="14" fontId="0" fillId="0" borderId="0" xfId="0" applyNumberFormat="1" applyAlignment="1">
      <alignment vertical="center" wrapText="1"/>
    </xf>
    <xf numFmtId="169" fontId="6" fillId="2" borderId="0" xfId="0" applyNumberFormat="1" applyFont="1" applyFill="1" applyAlignment="1">
      <alignment horizontal="center" vertical="center" wrapText="1"/>
    </xf>
    <xf numFmtId="169" fontId="0" fillId="0" borderId="0" xfId="0" applyNumberFormat="1" applyAlignment="1">
      <alignment vertical="center" wrapText="1"/>
    </xf>
    <xf numFmtId="169" fontId="0" fillId="0" borderId="0" xfId="0" applyNumberFormat="1"/>
    <xf numFmtId="0" fontId="0" fillId="0" borderId="0" xfId="0" applyAlignment="1">
      <alignment horizontal="right"/>
    </xf>
    <xf numFmtId="0" fontId="0" fillId="0" borderId="5" xfId="0" applyBorder="1" applyAlignment="1">
      <alignment horizontal="right"/>
    </xf>
    <xf numFmtId="170" fontId="0" fillId="0" borderId="0" xfId="0" applyNumberFormat="1"/>
    <xf numFmtId="0" fontId="9" fillId="9" borderId="9" xfId="0" applyFont="1" applyFill="1" applyBorder="1" applyAlignment="1">
      <alignment horizontal="center" vertical="center" wrapText="1"/>
    </xf>
    <xf numFmtId="0" fontId="10" fillId="12" borderId="9" xfId="0" applyFont="1" applyFill="1" applyBorder="1" applyAlignment="1">
      <alignment horizontal="center" vertical="center" wrapText="1"/>
    </xf>
    <xf numFmtId="0" fontId="10" fillId="0" borderId="9" xfId="0" applyFont="1" applyBorder="1" applyAlignment="1">
      <alignment horizontal="center" vertical="center" wrapText="1"/>
    </xf>
    <xf numFmtId="0" fontId="11" fillId="9" borderId="9" xfId="0" applyFont="1" applyFill="1" applyBorder="1" applyAlignment="1">
      <alignment horizontal="center" vertical="center" wrapText="1"/>
    </xf>
    <xf numFmtId="0" fontId="12" fillId="12" borderId="9" xfId="0" applyFont="1" applyFill="1" applyBorder="1" applyAlignment="1">
      <alignment horizontal="center" vertical="center" wrapText="1"/>
    </xf>
    <xf numFmtId="0" fontId="12" fillId="0" borderId="9" xfId="0" applyFont="1" applyBorder="1" applyAlignment="1">
      <alignment horizontal="center" vertical="center" wrapText="1"/>
    </xf>
    <xf numFmtId="0" fontId="0" fillId="6" borderId="0" xfId="0" applyFill="1" applyAlignment="1">
      <alignment horizontal="center"/>
    </xf>
    <xf numFmtId="0" fontId="8" fillId="0" borderId="0" xfId="0" applyFont="1"/>
    <xf numFmtId="0" fontId="0" fillId="0" borderId="9" xfId="0" applyBorder="1" applyAlignment="1">
      <alignment horizontal="center" vertical="center" wrapText="1"/>
    </xf>
    <xf numFmtId="0" fontId="6" fillId="13" borderId="9" xfId="0" applyFont="1" applyFill="1" applyBorder="1" applyAlignment="1">
      <alignment horizontal="center" vertical="center" wrapText="1"/>
    </xf>
    <xf numFmtId="0" fontId="6" fillId="13" borderId="0" xfId="0" applyFont="1" applyFill="1" applyAlignment="1">
      <alignment horizontal="center" vertical="center"/>
    </xf>
    <xf numFmtId="0" fontId="0" fillId="0" borderId="5" xfId="0" applyBorder="1" applyAlignment="1">
      <alignment horizontal="center" vertical="center" wrapText="1"/>
    </xf>
    <xf numFmtId="0" fontId="6" fillId="14" borderId="9" xfId="0" applyFont="1" applyFill="1" applyBorder="1" applyAlignment="1">
      <alignment horizontal="center" vertical="center" wrapText="1"/>
    </xf>
    <xf numFmtId="14" fontId="0" fillId="0" borderId="9" xfId="0" applyNumberFormat="1" applyBorder="1" applyAlignment="1">
      <alignment horizontal="center" vertical="center" wrapText="1"/>
    </xf>
    <xf numFmtId="0" fontId="0" fillId="4" borderId="9" xfId="0" applyFill="1" applyBorder="1" applyAlignment="1">
      <alignment horizontal="center" vertical="center" wrapText="1"/>
    </xf>
    <xf numFmtId="0" fontId="6" fillId="0" borderId="0" xfId="0" applyFont="1" applyAlignment="1">
      <alignment horizontal="center" vertical="center" wrapText="1"/>
    </xf>
    <xf numFmtId="0" fontId="0" fillId="0" borderId="9" xfId="0" applyBorder="1"/>
    <xf numFmtId="0" fontId="6" fillId="13" borderId="9" xfId="0" applyFont="1" applyFill="1" applyBorder="1" applyAlignment="1">
      <alignment horizontal="center"/>
    </xf>
    <xf numFmtId="0" fontId="6" fillId="8" borderId="9" xfId="0" applyFont="1" applyFill="1" applyBorder="1" applyAlignment="1">
      <alignment vertical="center"/>
    </xf>
    <xf numFmtId="0" fontId="6" fillId="8" borderId="9" xfId="0" applyFont="1" applyFill="1" applyBorder="1" applyAlignment="1">
      <alignment horizontal="center" vertical="center"/>
    </xf>
    <xf numFmtId="0" fontId="13" fillId="8" borderId="9" xfId="0" applyFont="1" applyFill="1" applyBorder="1" applyAlignment="1">
      <alignment horizontal="center" vertical="center" wrapText="1"/>
    </xf>
    <xf numFmtId="0" fontId="6" fillId="8" borderId="9" xfId="0" applyFont="1" applyFill="1" applyBorder="1" applyAlignment="1">
      <alignment horizontal="center" vertical="center" wrapText="1"/>
    </xf>
    <xf numFmtId="0" fontId="6" fillId="8" borderId="9" xfId="0" applyFont="1" applyFill="1" applyBorder="1" applyAlignment="1">
      <alignment horizontal="center"/>
    </xf>
    <xf numFmtId="0" fontId="8" fillId="0" borderId="9" xfId="0" applyFont="1" applyBorder="1"/>
    <xf numFmtId="0" fontId="0" fillId="0" borderId="9" xfId="0" applyBorder="1" applyAlignment="1">
      <alignment vertical="center" wrapText="1"/>
    </xf>
    <xf numFmtId="0" fontId="8" fillId="0" borderId="9" xfId="0" applyFont="1" applyBorder="1" applyAlignment="1">
      <alignment vertical="center" wrapText="1"/>
    </xf>
    <xf numFmtId="0" fontId="0" fillId="2" borderId="5" xfId="0" applyFill="1" applyBorder="1" applyAlignment="1">
      <alignment horizontal="center"/>
    </xf>
    <xf numFmtId="0" fontId="0" fillId="2" borderId="0" xfId="0" applyFill="1" applyAlignment="1">
      <alignment horizontal="center"/>
    </xf>
    <xf numFmtId="0" fontId="0" fillId="2" borderId="6" xfId="0" applyFill="1" applyBorder="1" applyAlignment="1">
      <alignment horizontal="center"/>
    </xf>
    <xf numFmtId="0" fontId="6" fillId="13" borderId="0" xfId="0" applyFont="1" applyFill="1" applyAlignment="1">
      <alignment horizontal="center"/>
    </xf>
    <xf numFmtId="0" fontId="0" fillId="13" borderId="0" xfId="0" applyFill="1" applyAlignment="1">
      <alignment horizontal="center"/>
    </xf>
    <xf numFmtId="0" fontId="6" fillId="13" borderId="0" xfId="0" applyFont="1" applyFill="1" applyAlignment="1">
      <alignment horizontal="center" vertical="center"/>
    </xf>
    <xf numFmtId="0" fontId="6" fillId="15" borderId="0" xfId="0" applyFont="1" applyFill="1" applyAlignment="1">
      <alignment horizontal="center" vertical="center"/>
    </xf>
  </cellXfs>
  <cellStyles count="3">
    <cellStyle name="Normal" xfId="0" builtinId="0"/>
    <cellStyle name="Normal 2" xfId="2" xr:uid="{FA783750-38E8-4D08-AB5B-E42899964B74}"/>
    <cellStyle name="Percent" xfId="1"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B6F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pivotCacheDefinition" Target="pivotCache/pivotCacheDefinition1.xml"/><Relationship Id="rId89" Type="http://schemas.microsoft.com/office/2007/relationships/slicerCache" Target="slicerCaches/slicerCach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microsoft.com/office/2007/relationships/slicerCache" Target="slicerCaches/slicerCache2.xml"/><Relationship Id="rId95" Type="http://schemas.openxmlformats.org/officeDocument/2006/relationships/sheetMetadata" Target="metadata.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pivotCacheDefinition" Target="pivotCache/pivotCacheDefinition2.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pivotCacheDefinition" Target="pivotCache/pivotCacheDefinition5.xml"/><Relationship Id="rId91" Type="http://schemas.microsoft.com/office/2007/relationships/slicerCache" Target="slicerCaches/slicerCache3.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pivotCacheDefinition" Target="pivotCache/pivotCacheDefinition3.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pivotCacheDefinition" Target="pivotCache/pivotCacheDefinition4.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'DAY 11 CHARTS'!$D$3</c:f>
              <c:strCache>
                <c:ptCount val="1"/>
                <c:pt idx="0">
                  <c:v>JAGUAR</c:v>
                </c:pt>
              </c:strCache>
            </c:strRef>
          </c:tx>
          <c:spPr>
            <a:solidFill>
              <a:schemeClr val="accent1"/>
            </a:solidFill>
            <a:ln>
              <a:noFill/>
            </a:ln>
            <a:effectLst/>
          </c:spPr>
          <c:invertIfNegative val="0"/>
          <c:cat>
            <c:strRef>
              <c:f>'DAY 11 CHARTS'!$C$4:$C$15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CHARTS'!$D$4:$D$15</c:f>
              <c:numCache>
                <c:formatCode>General</c:formatCode>
                <c:ptCount val="12"/>
                <c:pt idx="0">
                  <c:v>5988</c:v>
                </c:pt>
                <c:pt idx="1">
                  <c:v>8723</c:v>
                </c:pt>
                <c:pt idx="2">
                  <c:v>3617</c:v>
                </c:pt>
                <c:pt idx="3">
                  <c:v>5111</c:v>
                </c:pt>
                <c:pt idx="4">
                  <c:v>6683</c:v>
                </c:pt>
                <c:pt idx="5">
                  <c:v>4078</c:v>
                </c:pt>
                <c:pt idx="6">
                  <c:v>2863</c:v>
                </c:pt>
                <c:pt idx="7">
                  <c:v>5152</c:v>
                </c:pt>
                <c:pt idx="8">
                  <c:v>3851</c:v>
                </c:pt>
                <c:pt idx="9">
                  <c:v>9740</c:v>
                </c:pt>
                <c:pt idx="10">
                  <c:v>6859</c:v>
                </c:pt>
                <c:pt idx="11">
                  <c:v>2905</c:v>
                </c:pt>
              </c:numCache>
            </c:numRef>
          </c:val>
          <c:extLst>
            <c:ext xmlns:c16="http://schemas.microsoft.com/office/drawing/2014/chart" uri="{C3380CC4-5D6E-409C-BE32-E72D297353CC}">
              <c16:uniqueId val="{00000003-E3FB-4FC5-B9AD-45E80228A017}"/>
            </c:ext>
          </c:extLst>
        </c:ser>
        <c:ser>
          <c:idx val="1"/>
          <c:order val="1"/>
          <c:tx>
            <c:strRef>
              <c:f>'DAY 11 CHARTS'!$E$3</c:f>
              <c:strCache>
                <c:ptCount val="1"/>
                <c:pt idx="0">
                  <c:v>BMW</c:v>
                </c:pt>
              </c:strCache>
            </c:strRef>
          </c:tx>
          <c:spPr>
            <a:solidFill>
              <a:schemeClr val="accent2"/>
            </a:solidFill>
            <a:ln>
              <a:noFill/>
            </a:ln>
            <a:effectLst/>
          </c:spPr>
          <c:invertIfNegative val="0"/>
          <c:val>
            <c:numRef>
              <c:f>'DAY 11 CHARTS'!$E$4:$E$15</c:f>
              <c:numCache>
                <c:formatCode>General</c:formatCode>
                <c:ptCount val="12"/>
                <c:pt idx="0">
                  <c:v>4049</c:v>
                </c:pt>
                <c:pt idx="1">
                  <c:v>8159</c:v>
                </c:pt>
                <c:pt idx="2">
                  <c:v>4052</c:v>
                </c:pt>
                <c:pt idx="3">
                  <c:v>8015</c:v>
                </c:pt>
                <c:pt idx="4">
                  <c:v>2312</c:v>
                </c:pt>
                <c:pt idx="5">
                  <c:v>9344</c:v>
                </c:pt>
                <c:pt idx="6">
                  <c:v>2959</c:v>
                </c:pt>
                <c:pt idx="7">
                  <c:v>4959</c:v>
                </c:pt>
                <c:pt idx="8">
                  <c:v>8114</c:v>
                </c:pt>
                <c:pt idx="9">
                  <c:v>8886</c:v>
                </c:pt>
                <c:pt idx="10">
                  <c:v>9146</c:v>
                </c:pt>
                <c:pt idx="11">
                  <c:v>8163</c:v>
                </c:pt>
              </c:numCache>
            </c:numRef>
          </c:val>
          <c:extLst>
            <c:ext xmlns:c16="http://schemas.microsoft.com/office/drawing/2014/chart" uri="{C3380CC4-5D6E-409C-BE32-E72D297353CC}">
              <c16:uniqueId val="{00000004-E3FB-4FC5-B9AD-45E80228A017}"/>
            </c:ext>
          </c:extLst>
        </c:ser>
        <c:ser>
          <c:idx val="2"/>
          <c:order val="2"/>
          <c:tx>
            <c:strRef>
              <c:f>'DAY 11 CHARTS'!$F$3</c:f>
              <c:strCache>
                <c:ptCount val="1"/>
                <c:pt idx="0">
                  <c:v>AUDI</c:v>
                </c:pt>
              </c:strCache>
            </c:strRef>
          </c:tx>
          <c:spPr>
            <a:solidFill>
              <a:schemeClr val="accent3"/>
            </a:solidFill>
            <a:ln>
              <a:noFill/>
            </a:ln>
            <a:effectLst/>
          </c:spPr>
          <c:invertIfNegative val="0"/>
          <c:val>
            <c:numRef>
              <c:f>'DAY 11 CHARTS'!$F$4:$F$15</c:f>
              <c:numCache>
                <c:formatCode>General</c:formatCode>
                <c:ptCount val="12"/>
                <c:pt idx="0">
                  <c:v>6133</c:v>
                </c:pt>
                <c:pt idx="1">
                  <c:v>7969</c:v>
                </c:pt>
                <c:pt idx="2">
                  <c:v>3772</c:v>
                </c:pt>
                <c:pt idx="3">
                  <c:v>8584</c:v>
                </c:pt>
                <c:pt idx="4">
                  <c:v>4106</c:v>
                </c:pt>
                <c:pt idx="5">
                  <c:v>6363</c:v>
                </c:pt>
                <c:pt idx="6">
                  <c:v>3046</c:v>
                </c:pt>
                <c:pt idx="7">
                  <c:v>3728</c:v>
                </c:pt>
                <c:pt idx="8">
                  <c:v>7397</c:v>
                </c:pt>
                <c:pt idx="9">
                  <c:v>6899</c:v>
                </c:pt>
                <c:pt idx="10">
                  <c:v>4656</c:v>
                </c:pt>
                <c:pt idx="11">
                  <c:v>1641</c:v>
                </c:pt>
              </c:numCache>
            </c:numRef>
          </c:val>
          <c:extLst>
            <c:ext xmlns:c16="http://schemas.microsoft.com/office/drawing/2014/chart" uri="{C3380CC4-5D6E-409C-BE32-E72D297353CC}">
              <c16:uniqueId val="{00000005-E3FB-4FC5-B9AD-45E80228A017}"/>
            </c:ext>
          </c:extLst>
        </c:ser>
        <c:dLbls>
          <c:showLegendKey val="0"/>
          <c:showVal val="0"/>
          <c:showCatName val="0"/>
          <c:showSerName val="0"/>
          <c:showPercent val="0"/>
          <c:showBubbleSize val="0"/>
        </c:dLbls>
        <c:gapWidth val="219"/>
        <c:overlap val="-27"/>
        <c:axId val="1645093855"/>
        <c:axId val="1645093375"/>
      </c:barChart>
      <c:catAx>
        <c:axId val="1645093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93375"/>
        <c:crosses val="autoZero"/>
        <c:auto val="1"/>
        <c:lblAlgn val="ctr"/>
        <c:lblOffset val="100"/>
        <c:noMultiLvlLbl val="0"/>
      </c:catAx>
      <c:valAx>
        <c:axId val="1645093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938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VALUE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'DAY 11 CHARTS'!$D$28</c:f>
              <c:strCache>
                <c:ptCount val="1"/>
                <c:pt idx="0">
                  <c:v>JAGUAR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'DAY 11 CHARTS'!$C$29:$C$40</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CHARTS'!$D$29:$D$40</c:f>
              <c:numCache>
                <c:formatCode>General</c:formatCode>
                <c:ptCount val="12"/>
                <c:pt idx="0">
                  <c:v>8152</c:v>
                </c:pt>
                <c:pt idx="1">
                  <c:v>3941</c:v>
                </c:pt>
                <c:pt idx="2">
                  <c:v>5384</c:v>
                </c:pt>
                <c:pt idx="3">
                  <c:v>8810</c:v>
                </c:pt>
                <c:pt idx="4">
                  <c:v>8762</c:v>
                </c:pt>
                <c:pt idx="5">
                  <c:v>2151</c:v>
                </c:pt>
                <c:pt idx="6">
                  <c:v>3502</c:v>
                </c:pt>
                <c:pt idx="7">
                  <c:v>4406</c:v>
                </c:pt>
                <c:pt idx="8">
                  <c:v>4308</c:v>
                </c:pt>
                <c:pt idx="9">
                  <c:v>4256</c:v>
                </c:pt>
                <c:pt idx="10">
                  <c:v>3033</c:v>
                </c:pt>
                <c:pt idx="11">
                  <c:v>9712</c:v>
                </c:pt>
              </c:numCache>
            </c:numRef>
          </c:val>
          <c:extLst>
            <c:ext xmlns:c16="http://schemas.microsoft.com/office/drawing/2014/chart" uri="{C3380CC4-5D6E-409C-BE32-E72D297353CC}">
              <c16:uniqueId val="{00000000-FE17-4907-B173-135AFEE987EA}"/>
            </c:ext>
          </c:extLst>
        </c:ser>
        <c:ser>
          <c:idx val="1"/>
          <c:order val="1"/>
          <c:tx>
            <c:strRef>
              <c:f>'DAY 11 CHARTS'!$E$28</c:f>
              <c:strCache>
                <c:ptCount val="1"/>
                <c:pt idx="0">
                  <c:v>BMW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'DAY 11 CHARTS'!$C$29:$C$40</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CHARTS'!$E$29:$E$40</c:f>
              <c:numCache>
                <c:formatCode>General</c:formatCode>
                <c:ptCount val="12"/>
                <c:pt idx="0">
                  <c:v>9916</c:v>
                </c:pt>
                <c:pt idx="1">
                  <c:v>1561</c:v>
                </c:pt>
                <c:pt idx="2">
                  <c:v>4732</c:v>
                </c:pt>
                <c:pt idx="3">
                  <c:v>4928</c:v>
                </c:pt>
                <c:pt idx="4">
                  <c:v>5677</c:v>
                </c:pt>
                <c:pt idx="5">
                  <c:v>2345</c:v>
                </c:pt>
                <c:pt idx="6">
                  <c:v>5193</c:v>
                </c:pt>
                <c:pt idx="7">
                  <c:v>4784</c:v>
                </c:pt>
                <c:pt idx="8">
                  <c:v>4556</c:v>
                </c:pt>
                <c:pt idx="9">
                  <c:v>9040</c:v>
                </c:pt>
                <c:pt idx="10">
                  <c:v>1391</c:v>
                </c:pt>
                <c:pt idx="11">
                  <c:v>6321</c:v>
                </c:pt>
              </c:numCache>
            </c:numRef>
          </c:val>
          <c:extLst>
            <c:ext xmlns:c16="http://schemas.microsoft.com/office/drawing/2014/chart" uri="{C3380CC4-5D6E-409C-BE32-E72D297353CC}">
              <c16:uniqueId val="{00000001-FE17-4907-B173-135AFEE987EA}"/>
            </c:ext>
          </c:extLst>
        </c:ser>
        <c:ser>
          <c:idx val="2"/>
          <c:order val="2"/>
          <c:tx>
            <c:strRef>
              <c:f>'DAY 11 CHARTS'!$F$28</c:f>
              <c:strCache>
                <c:ptCount val="1"/>
                <c:pt idx="0">
                  <c:v>AUDI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'DAY 11 CHARTS'!$C$29:$C$40</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CHARTS'!$F$29:$F$40</c:f>
              <c:numCache>
                <c:formatCode>General</c:formatCode>
                <c:ptCount val="12"/>
                <c:pt idx="0">
                  <c:v>6674</c:v>
                </c:pt>
                <c:pt idx="1">
                  <c:v>9741</c:v>
                </c:pt>
                <c:pt idx="2">
                  <c:v>8466</c:v>
                </c:pt>
                <c:pt idx="3">
                  <c:v>4741</c:v>
                </c:pt>
                <c:pt idx="4">
                  <c:v>4266</c:v>
                </c:pt>
                <c:pt idx="5">
                  <c:v>5359</c:v>
                </c:pt>
                <c:pt idx="6">
                  <c:v>4231</c:v>
                </c:pt>
                <c:pt idx="7">
                  <c:v>8162</c:v>
                </c:pt>
                <c:pt idx="8">
                  <c:v>9048</c:v>
                </c:pt>
                <c:pt idx="9">
                  <c:v>6925</c:v>
                </c:pt>
                <c:pt idx="10">
                  <c:v>4846</c:v>
                </c:pt>
                <c:pt idx="11">
                  <c:v>4670</c:v>
                </c:pt>
              </c:numCache>
            </c:numRef>
          </c:val>
          <c:extLst>
            <c:ext xmlns:c16="http://schemas.microsoft.com/office/drawing/2014/chart" uri="{C3380CC4-5D6E-409C-BE32-E72D297353CC}">
              <c16:uniqueId val="{00000003-FE17-4907-B173-135AFEE987EA}"/>
            </c:ext>
          </c:extLst>
        </c:ser>
        <c:dLbls>
          <c:dLblPos val="ctr"/>
          <c:showLegendKey val="0"/>
          <c:showVal val="1"/>
          <c:showCatName val="0"/>
          <c:showSerName val="0"/>
          <c:showPercent val="0"/>
          <c:showBubbleSize val="0"/>
        </c:dLbls>
        <c:gapWidth val="150"/>
        <c:overlap val="100"/>
        <c:axId val="1772865535"/>
        <c:axId val="1772859775"/>
      </c:barChart>
      <c:catAx>
        <c:axId val="1772865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59775"/>
        <c:crosses val="autoZero"/>
        <c:auto val="1"/>
        <c:lblAlgn val="ctr"/>
        <c:lblOffset val="100"/>
        <c:noMultiLvlLbl val="0"/>
      </c:catAx>
      <c:valAx>
        <c:axId val="1772859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655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'DAY 11 CHARTS'!$D$52</c:f>
              <c:strCache>
                <c:ptCount val="1"/>
                <c:pt idx="0">
                  <c:v>JAGUAR</c:v>
                </c:pt>
              </c:strCache>
            </c:strRef>
          </c:tx>
          <c:spPr>
            <a:solidFill>
              <a:schemeClr val="accent1"/>
            </a:solidFill>
            <a:ln>
              <a:noFill/>
            </a:ln>
            <a:effectLst/>
          </c:spPr>
          <c:invertIfNegative val="0"/>
          <c:cat>
            <c:strRef>
              <c:f>'DAY 11 CHARTS'!$C$53:$C$64</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CHARTS'!$D$53:$D$64</c:f>
              <c:numCache>
                <c:formatCode>General</c:formatCode>
                <c:ptCount val="12"/>
                <c:pt idx="0">
                  <c:v>8152</c:v>
                </c:pt>
                <c:pt idx="1">
                  <c:v>3941</c:v>
                </c:pt>
                <c:pt idx="2">
                  <c:v>5384</c:v>
                </c:pt>
                <c:pt idx="3">
                  <c:v>8810</c:v>
                </c:pt>
                <c:pt idx="4">
                  <c:v>8762</c:v>
                </c:pt>
                <c:pt idx="5">
                  <c:v>2151</c:v>
                </c:pt>
                <c:pt idx="6">
                  <c:v>3502</c:v>
                </c:pt>
                <c:pt idx="7">
                  <c:v>4406</c:v>
                </c:pt>
                <c:pt idx="8">
                  <c:v>4308</c:v>
                </c:pt>
                <c:pt idx="9">
                  <c:v>4256</c:v>
                </c:pt>
                <c:pt idx="10">
                  <c:v>3033</c:v>
                </c:pt>
                <c:pt idx="11">
                  <c:v>9712</c:v>
                </c:pt>
              </c:numCache>
            </c:numRef>
          </c:val>
          <c:extLst>
            <c:ext xmlns:c16="http://schemas.microsoft.com/office/drawing/2014/chart" uri="{C3380CC4-5D6E-409C-BE32-E72D297353CC}">
              <c16:uniqueId val="{00000000-7FD6-4107-AF6C-E143C1267E7D}"/>
            </c:ext>
          </c:extLst>
        </c:ser>
        <c:ser>
          <c:idx val="1"/>
          <c:order val="1"/>
          <c:tx>
            <c:strRef>
              <c:f>'DAY 11 CHARTS'!$E$52</c:f>
              <c:strCache>
                <c:ptCount val="1"/>
                <c:pt idx="0">
                  <c:v>BMW</c:v>
                </c:pt>
              </c:strCache>
            </c:strRef>
          </c:tx>
          <c:spPr>
            <a:solidFill>
              <a:schemeClr val="accent2"/>
            </a:solidFill>
            <a:ln>
              <a:noFill/>
            </a:ln>
            <a:effectLst/>
          </c:spPr>
          <c:invertIfNegative val="0"/>
          <c:cat>
            <c:strRef>
              <c:f>'DAY 11 CHARTS'!$C$53:$C$64</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CHARTS'!$E$53:$E$64</c:f>
              <c:numCache>
                <c:formatCode>General</c:formatCode>
                <c:ptCount val="12"/>
                <c:pt idx="0">
                  <c:v>9916</c:v>
                </c:pt>
                <c:pt idx="1">
                  <c:v>1561</c:v>
                </c:pt>
                <c:pt idx="2">
                  <c:v>4732</c:v>
                </c:pt>
                <c:pt idx="3">
                  <c:v>4928</c:v>
                </c:pt>
                <c:pt idx="4">
                  <c:v>5677</c:v>
                </c:pt>
                <c:pt idx="5">
                  <c:v>2345</c:v>
                </c:pt>
                <c:pt idx="6">
                  <c:v>5193</c:v>
                </c:pt>
                <c:pt idx="7">
                  <c:v>4784</c:v>
                </c:pt>
                <c:pt idx="8">
                  <c:v>4556</c:v>
                </c:pt>
                <c:pt idx="9">
                  <c:v>9040</c:v>
                </c:pt>
                <c:pt idx="10">
                  <c:v>1391</c:v>
                </c:pt>
                <c:pt idx="11">
                  <c:v>6321</c:v>
                </c:pt>
              </c:numCache>
            </c:numRef>
          </c:val>
          <c:extLst>
            <c:ext xmlns:c16="http://schemas.microsoft.com/office/drawing/2014/chart" uri="{C3380CC4-5D6E-409C-BE32-E72D297353CC}">
              <c16:uniqueId val="{00000001-7FD6-4107-AF6C-E143C1267E7D}"/>
            </c:ext>
          </c:extLst>
        </c:ser>
        <c:ser>
          <c:idx val="2"/>
          <c:order val="2"/>
          <c:tx>
            <c:strRef>
              <c:f>'DAY 11 CHARTS'!$F$52</c:f>
              <c:strCache>
                <c:ptCount val="1"/>
                <c:pt idx="0">
                  <c:v>AUDI</c:v>
                </c:pt>
              </c:strCache>
            </c:strRef>
          </c:tx>
          <c:spPr>
            <a:solidFill>
              <a:schemeClr val="accent3"/>
            </a:solidFill>
            <a:ln>
              <a:noFill/>
            </a:ln>
            <a:effectLst/>
          </c:spPr>
          <c:invertIfNegative val="0"/>
          <c:cat>
            <c:strRef>
              <c:f>'DAY 11 CHARTS'!$C$53:$C$64</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 CHARTS'!$F$53:$F$64</c:f>
              <c:numCache>
                <c:formatCode>General</c:formatCode>
                <c:ptCount val="12"/>
                <c:pt idx="0">
                  <c:v>6674</c:v>
                </c:pt>
                <c:pt idx="1">
                  <c:v>9741</c:v>
                </c:pt>
                <c:pt idx="2">
                  <c:v>8466</c:v>
                </c:pt>
                <c:pt idx="3">
                  <c:v>4741</c:v>
                </c:pt>
                <c:pt idx="4">
                  <c:v>4266</c:v>
                </c:pt>
                <c:pt idx="5">
                  <c:v>5359</c:v>
                </c:pt>
                <c:pt idx="6">
                  <c:v>4231</c:v>
                </c:pt>
                <c:pt idx="7">
                  <c:v>8162</c:v>
                </c:pt>
                <c:pt idx="8">
                  <c:v>9048</c:v>
                </c:pt>
                <c:pt idx="9">
                  <c:v>6925</c:v>
                </c:pt>
                <c:pt idx="10">
                  <c:v>4846</c:v>
                </c:pt>
                <c:pt idx="11">
                  <c:v>4670</c:v>
                </c:pt>
              </c:numCache>
            </c:numRef>
          </c:val>
          <c:extLst>
            <c:ext xmlns:c16="http://schemas.microsoft.com/office/drawing/2014/chart" uri="{C3380CC4-5D6E-409C-BE32-E72D297353CC}">
              <c16:uniqueId val="{00000002-7FD6-4107-AF6C-E143C1267E7D}"/>
            </c:ext>
          </c:extLst>
        </c:ser>
        <c:dLbls>
          <c:showLegendKey val="0"/>
          <c:showVal val="0"/>
          <c:showCatName val="0"/>
          <c:showSerName val="0"/>
          <c:showPercent val="0"/>
          <c:showBubbleSize val="0"/>
        </c:dLbls>
        <c:gapWidth val="182"/>
        <c:axId val="1774557535"/>
        <c:axId val="1774555615"/>
      </c:barChart>
      <c:catAx>
        <c:axId val="17745575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555615"/>
        <c:crosses val="autoZero"/>
        <c:auto val="1"/>
        <c:lblAlgn val="ctr"/>
        <c:lblOffset val="100"/>
        <c:noMultiLvlLbl val="0"/>
      </c:catAx>
      <c:valAx>
        <c:axId val="17745556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55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'DAY 11'!$C$3</c:f>
              <c:strCache>
                <c:ptCount val="1"/>
                <c:pt idx="0">
                  <c:v>JAGUAR</c:v>
                </c:pt>
              </c:strCache>
            </c:strRef>
          </c:tx>
          <c:spPr>
            <a:ln w="28575" cap="rnd">
              <a:solidFill>
                <a:schemeClr val="accent1"/>
              </a:solidFill>
              <a:round/>
            </a:ln>
            <a:effectLst/>
          </c:spPr>
          <c:marker>
            <c:symbol val="none"/>
          </c:marker>
          <c:cat>
            <c:strRef>
              <c:f>'DAY 11'!$B$4:$B$15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11'!$C$4:$C$15</c:f>
              <c:numCache>
                <c:formatCode>General</c:formatCode>
                <c:ptCount val="12"/>
                <c:pt idx="0">
                  <c:v>8152</c:v>
                </c:pt>
                <c:pt idx="1">
                  <c:v>3941</c:v>
                </c:pt>
                <c:pt idx="2">
                  <c:v>5384</c:v>
                </c:pt>
                <c:pt idx="3">
                  <c:v>8810</c:v>
                </c:pt>
                <c:pt idx="4">
                  <c:v>8762</c:v>
                </c:pt>
                <c:pt idx="5">
                  <c:v>2151</c:v>
                </c:pt>
                <c:pt idx="6">
                  <c:v>3502</c:v>
                </c:pt>
                <c:pt idx="7">
                  <c:v>4406</c:v>
                </c:pt>
                <c:pt idx="8">
                  <c:v>4308</c:v>
                </c:pt>
                <c:pt idx="9">
                  <c:v>4256</c:v>
                </c:pt>
                <c:pt idx="10">
                  <c:v>3033</c:v>
                </c:pt>
                <c:pt idx="11">
                  <c:v>9712</c:v>
                </c:pt>
              </c:numCache>
            </c:numRef>
          </c:val>
          <c:smooth val="0"/>
          <c:extLst>
            <c:ext xmlns:c16="http://schemas.microsoft.com/office/drawing/2014/chart" uri="{C3380CC4-5D6E-409C-BE32-E72D297353CC}">
              <c16:uniqueId val="{00000000-5CFC-4ECB-8031-951D3E6E2589}"/>
            </c:ext>
          </c:extLst>
        </c:ser>
        <c:ser>
          <c:idx val="1"/>
          <c:order val="1"/>
          <c:tx>
            <c:strRef>
              <c:f>'DAY 11'!$D$3</c:f>
              <c:strCache>
                <c:ptCount val="1"/>
                <c:pt idx="0">
                  <c:v>BMW</c:v>
                </c:pt>
              </c:strCache>
            </c:strRef>
          </c:tx>
          <c:spPr>
            <a:ln w="28575" cap="rnd">
              <a:solidFill>
                <a:schemeClr val="accent2"/>
              </a:solidFill>
              <a:round/>
            </a:ln>
            <a:effectLst/>
          </c:spPr>
          <c:marker>
            <c:symbol val="none"/>
          </c:marker>
          <c:cat>
            <c:strRef>
              <c:f>'DAY 11'!$B$4:$B$15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11'!$D$4:$D$15</c:f>
              <c:numCache>
                <c:formatCode>General</c:formatCode>
                <c:ptCount val="12"/>
                <c:pt idx="0">
                  <c:v>9916</c:v>
                </c:pt>
                <c:pt idx="1">
                  <c:v>1561</c:v>
                </c:pt>
                <c:pt idx="2">
                  <c:v>4732</c:v>
                </c:pt>
                <c:pt idx="3">
                  <c:v>4928</c:v>
                </c:pt>
                <c:pt idx="4">
                  <c:v>5677</c:v>
                </c:pt>
                <c:pt idx="5">
                  <c:v>2345</c:v>
                </c:pt>
                <c:pt idx="6">
                  <c:v>5193</c:v>
                </c:pt>
                <c:pt idx="7">
                  <c:v>4784</c:v>
                </c:pt>
                <c:pt idx="8">
                  <c:v>4556</c:v>
                </c:pt>
                <c:pt idx="9">
                  <c:v>9040</c:v>
                </c:pt>
                <c:pt idx="10">
                  <c:v>1391</c:v>
                </c:pt>
                <c:pt idx="11">
                  <c:v>6321</c:v>
                </c:pt>
              </c:numCache>
            </c:numRef>
          </c:val>
          <c:smooth val="0"/>
          <c:extLst>
            <c:ext xmlns:c16="http://schemas.microsoft.com/office/drawing/2014/chart" uri="{C3380CC4-5D6E-409C-BE32-E72D297353CC}">
              <c16:uniqueId val="{00000001-5CFC-4ECB-8031-951D3E6E2589}"/>
            </c:ext>
          </c:extLst>
        </c:ser>
        <c:ser>
          <c:idx val="2"/>
          <c:order val="2"/>
          <c:tx>
            <c:strRef>
              <c:f>'DAY 11'!$E$3</c:f>
              <c:strCache>
                <c:ptCount val="1"/>
                <c:pt idx="0">
                  <c:v>AUDI</c:v>
                </c:pt>
              </c:strCache>
            </c:strRef>
          </c:tx>
          <c:spPr>
            <a:ln w="28575" cap="rnd">
              <a:solidFill>
                <a:schemeClr val="accent3"/>
              </a:solidFill>
              <a:round/>
            </a:ln>
            <a:effectLst/>
          </c:spPr>
          <c:marker>
            <c:symbol val="none"/>
          </c:marker>
          <c:cat>
            <c:strRef>
              <c:f>'DAY 11'!$B$4:$B$15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11'!$E$4:$E$15</c:f>
              <c:numCache>
                <c:formatCode>General</c:formatCode>
                <c:ptCount val="12"/>
                <c:pt idx="0">
                  <c:v>6674</c:v>
                </c:pt>
                <c:pt idx="1">
                  <c:v>9741</c:v>
                </c:pt>
                <c:pt idx="2">
                  <c:v>8466</c:v>
                </c:pt>
                <c:pt idx="3">
                  <c:v>4741</c:v>
                </c:pt>
                <c:pt idx="4">
                  <c:v>4266</c:v>
                </c:pt>
                <c:pt idx="5">
                  <c:v>5359</c:v>
                </c:pt>
                <c:pt idx="6">
                  <c:v>4231</c:v>
                </c:pt>
                <c:pt idx="7">
                  <c:v>8162</c:v>
                </c:pt>
                <c:pt idx="8">
                  <c:v>9048</c:v>
                </c:pt>
                <c:pt idx="9">
                  <c:v>6925</c:v>
                </c:pt>
                <c:pt idx="10">
                  <c:v>4846</c:v>
                </c:pt>
                <c:pt idx="11">
                  <c:v>4670</c:v>
                </c:pt>
              </c:numCache>
            </c:numRef>
          </c:val>
          <c:smooth val="0"/>
          <c:extLst>
            <c:ext xmlns:c16="http://schemas.microsoft.com/office/drawing/2014/chart" uri="{C3380CC4-5D6E-409C-BE32-E72D297353CC}">
              <c16:uniqueId val="{00000002-5CFC-4ECB-8031-951D3E6E2589}"/>
            </c:ext>
          </c:extLst>
        </c:ser>
        <c:dLbls>
          <c:showLegendKey val="0"/>
          <c:showVal val="0"/>
          <c:showCatName val="0"/>
          <c:showSerName val="0"/>
          <c:showPercent val="0"/>
          <c:showBubbleSize val="0"/>
        </c:dLbls>
        <c:smooth val="0"/>
        <c:axId val="1783482831"/>
        <c:axId val="1774785919"/>
      </c:lineChart>
      <c:catAx>
        <c:axId val="178348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785919"/>
        <c:crosses val="autoZero"/>
        <c:auto val="1"/>
        <c:lblAlgn val="ctr"/>
        <c:lblOffset val="100"/>
        <c:noMultiLvlLbl val="0"/>
      </c:catAx>
      <c:valAx>
        <c:axId val="177478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4828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'DAY 12 PIE CHART'!$D$3</c:f>
              <c:strCache>
                <c:ptCount val="1"/>
                <c:pt idx="0">
                  <c:v>JAGUAR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movingAvg"/>
            <c:period val="2"/>
            <c:dispRSqr val="0"/>
            <c:dispEq val="0"/>
          </c:trendline>
          <c:xVal>
            <c:strRef>
              <c:f>'DAY 12 PIE CHART'!$C$4:$C$15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xVal>
          <c:yVal>
            <c:numRef>
              <c:f>'DAY 12 PIE CHART'!$D$4:$D$15</c:f>
              <c:numCache>
                <c:formatCode>General</c:formatCode>
                <c:ptCount val="12"/>
                <c:pt idx="0">
                  <c:v>8152</c:v>
                </c:pt>
                <c:pt idx="1">
                  <c:v>3941</c:v>
                </c:pt>
                <c:pt idx="2">
                  <c:v>5384</c:v>
                </c:pt>
                <c:pt idx="3">
                  <c:v>8810</c:v>
                </c:pt>
                <c:pt idx="4">
                  <c:v>8762</c:v>
                </c:pt>
                <c:pt idx="5">
                  <c:v>2151</c:v>
                </c:pt>
                <c:pt idx="6">
                  <c:v>3502</c:v>
                </c:pt>
                <c:pt idx="7">
                  <c:v>4406</c:v>
                </c:pt>
                <c:pt idx="8">
                  <c:v>4308</c:v>
                </c:pt>
                <c:pt idx="9">
                  <c:v>4256</c:v>
                </c:pt>
                <c:pt idx="10">
                  <c:v>3033</c:v>
                </c:pt>
                <c:pt idx="11">
                  <c:v>9712</c:v>
                </c:pt>
              </c:numCache>
            </c:numRef>
          </c:yVal>
          <c:smooth val="0"/>
          <c:extLst>
            <c:ext xmlns:c16="http://schemas.microsoft.com/office/drawing/2014/chart" uri="{C3380CC4-5D6E-409C-BE32-E72D297353CC}">
              <c16:uniqueId val="{00000000-23D3-4816-A20F-6C57B1CB3BB2}"/>
            </c:ext>
          </c:extLst>
        </c:ser>
        <c:ser>
          <c:idx val="1"/>
          <c:order val="1"/>
          <c:tx>
            <c:strRef>
              <c:f>'DAY 12 PIE CHART'!$E$3</c:f>
              <c:strCache>
                <c:ptCount val="1"/>
                <c:pt idx="0">
                  <c:v>BMW</c:v>
                </c:pt>
              </c:strCache>
            </c:strRef>
          </c:tx>
          <c:spPr>
            <a:ln w="25400" cap="rnd">
              <a:noFill/>
              <a:round/>
            </a:ln>
            <a:effectLst/>
          </c:spPr>
          <c:marker>
            <c:symbol val="circle"/>
            <c:size val="5"/>
            <c:spPr>
              <a:solidFill>
                <a:schemeClr val="accent2"/>
              </a:solidFill>
              <a:ln w="9525">
                <a:solidFill>
                  <a:schemeClr val="accent2"/>
                </a:solidFill>
              </a:ln>
              <a:effectLst/>
            </c:spPr>
          </c:marker>
          <c:xVal>
            <c:strRef>
              <c:f>'DAY 12 PIE CHART'!$C$4:$C$15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xVal>
          <c:yVal>
            <c:numRef>
              <c:f>'DAY 12 PIE CHART'!$E$4:$E$15</c:f>
              <c:numCache>
                <c:formatCode>General</c:formatCode>
                <c:ptCount val="12"/>
                <c:pt idx="0">
                  <c:v>9916</c:v>
                </c:pt>
                <c:pt idx="1">
                  <c:v>1561</c:v>
                </c:pt>
                <c:pt idx="2">
                  <c:v>4732</c:v>
                </c:pt>
                <c:pt idx="3">
                  <c:v>4928</c:v>
                </c:pt>
                <c:pt idx="4">
                  <c:v>5677</c:v>
                </c:pt>
                <c:pt idx="5">
                  <c:v>2345</c:v>
                </c:pt>
                <c:pt idx="6">
                  <c:v>5193</c:v>
                </c:pt>
                <c:pt idx="7">
                  <c:v>4784</c:v>
                </c:pt>
                <c:pt idx="8">
                  <c:v>4556</c:v>
                </c:pt>
                <c:pt idx="9">
                  <c:v>9040</c:v>
                </c:pt>
                <c:pt idx="10">
                  <c:v>1391</c:v>
                </c:pt>
                <c:pt idx="11">
                  <c:v>6321</c:v>
                </c:pt>
              </c:numCache>
            </c:numRef>
          </c:yVal>
          <c:smooth val="0"/>
          <c:extLst>
            <c:ext xmlns:c16="http://schemas.microsoft.com/office/drawing/2014/chart" uri="{C3380CC4-5D6E-409C-BE32-E72D297353CC}">
              <c16:uniqueId val="{00000001-23D3-4816-A20F-6C57B1CB3BB2}"/>
            </c:ext>
          </c:extLst>
        </c:ser>
        <c:ser>
          <c:idx val="2"/>
          <c:order val="2"/>
          <c:tx>
            <c:strRef>
              <c:f>'DAY 12 PIE CHART'!$F$3</c:f>
              <c:strCache>
                <c:ptCount val="1"/>
                <c:pt idx="0">
                  <c:v>AUDI</c:v>
                </c:pt>
              </c:strCache>
            </c:strRef>
          </c:tx>
          <c:spPr>
            <a:ln w="25400" cap="rnd">
              <a:noFill/>
              <a:round/>
            </a:ln>
            <a:effectLst/>
          </c:spPr>
          <c:marker>
            <c:symbol val="circle"/>
            <c:size val="5"/>
            <c:spPr>
              <a:solidFill>
                <a:schemeClr val="accent3"/>
              </a:solidFill>
              <a:ln w="9525">
                <a:solidFill>
                  <a:schemeClr val="accent3"/>
                </a:solidFill>
              </a:ln>
              <a:effectLst/>
            </c:spPr>
          </c:marker>
          <c:xVal>
            <c:strRef>
              <c:f>'DAY 12 PIE CHART'!$C$4:$C$15</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xVal>
          <c:yVal>
            <c:numRef>
              <c:f>'DAY 12 PIE CHART'!$F$4:$F$15</c:f>
              <c:numCache>
                <c:formatCode>General</c:formatCode>
                <c:ptCount val="12"/>
                <c:pt idx="0">
                  <c:v>6674</c:v>
                </c:pt>
                <c:pt idx="1">
                  <c:v>9741</c:v>
                </c:pt>
                <c:pt idx="2">
                  <c:v>8466</c:v>
                </c:pt>
                <c:pt idx="3">
                  <c:v>4741</c:v>
                </c:pt>
                <c:pt idx="4">
                  <c:v>4266</c:v>
                </c:pt>
                <c:pt idx="5">
                  <c:v>5359</c:v>
                </c:pt>
                <c:pt idx="6">
                  <c:v>4231</c:v>
                </c:pt>
                <c:pt idx="7">
                  <c:v>8162</c:v>
                </c:pt>
                <c:pt idx="8">
                  <c:v>9048</c:v>
                </c:pt>
                <c:pt idx="9">
                  <c:v>6925</c:v>
                </c:pt>
                <c:pt idx="10">
                  <c:v>4846</c:v>
                </c:pt>
                <c:pt idx="11">
                  <c:v>4670</c:v>
                </c:pt>
              </c:numCache>
            </c:numRef>
          </c:yVal>
          <c:smooth val="0"/>
          <c:extLst>
            <c:ext xmlns:c16="http://schemas.microsoft.com/office/drawing/2014/chart" uri="{C3380CC4-5D6E-409C-BE32-E72D297353CC}">
              <c16:uniqueId val="{00000002-23D3-4816-A20F-6C57B1CB3BB2}"/>
            </c:ext>
          </c:extLst>
        </c:ser>
        <c:dLbls>
          <c:showLegendKey val="0"/>
          <c:showVal val="0"/>
          <c:showCatName val="0"/>
          <c:showSerName val="0"/>
          <c:showPercent val="0"/>
          <c:showBubbleSize val="0"/>
        </c:dLbls>
        <c:axId val="1847657343"/>
        <c:axId val="1847657823"/>
      </c:scatterChart>
      <c:valAx>
        <c:axId val="184765734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57823"/>
        <c:crosses val="autoZero"/>
        <c:crossBetween val="midCat"/>
      </c:valAx>
      <c:valAx>
        <c:axId val="184765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57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'DAY 12 PIE CHART'!$D$25</c:f>
              <c:strCache>
                <c:ptCount val="1"/>
                <c:pt idx="0">
                  <c:v>JAGUAR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E4-48D5-8BE0-3F700B1B83B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E4-48D5-8BE0-3F700B1B83B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5E4-48D5-8BE0-3F700B1B83B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5E4-48D5-8BE0-3F700B1B83B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5E4-48D5-8BE0-3F700B1B83B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5E4-48D5-8BE0-3F700B1B83B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5E4-48D5-8BE0-3F700B1B83B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5E4-48D5-8BE0-3F700B1B83B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5E4-48D5-8BE0-3F700B1B83B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5E4-48D5-8BE0-3F700B1B83B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5E4-48D5-8BE0-3F700B1B83B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5E4-48D5-8BE0-3F700B1B83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'DAY 12 PIE CHART'!$C$26:$C$37</c:f>
              <c:strCache>
                <c:ptCount val="12"/>
                <c:pt idx="0">
                  <c:v>JAN</c:v>
                </c:pt>
                <c:pt idx="1">
                  <c:v>FEB</c:v>
                </c:pt>
                <c:pt idx="2">
                  <c:v>MAR</c:v>
                </c:pt>
                <c:pt idx="3">
                  <c:v>APR</c:v>
                </c:pt>
                <c:pt idx="4">
                  <c:v>MAY</c:v>
                </c:pt>
                <c:pt idx="5">
                  <c:v>JUN</c:v>
                </c:pt>
                <c:pt idx="6">
                  <c:v>JULY</c:v>
                </c:pt>
                <c:pt idx="7">
                  <c:v>AUG</c:v>
                </c:pt>
                <c:pt idx="8">
                  <c:v>SEPT</c:v>
                </c:pt>
                <c:pt idx="9">
                  <c:v>OCT</c:v>
                </c:pt>
                <c:pt idx="10">
                  <c:v>NOV</c:v>
                </c:pt>
                <c:pt idx="11">
                  <c:v>DEC</c:v>
                </c:pt>
              </c:strCache>
            </c:strRef>
          </c:cat>
          <c:val>
            <c:numRef>
              <c:f>'DAY 12 PIE CHART'!$D$26:$D$37</c:f>
              <c:numCache>
                <c:formatCode>General</c:formatCode>
                <c:ptCount val="12"/>
                <c:pt idx="0">
                  <c:v>8152</c:v>
                </c:pt>
                <c:pt idx="1">
                  <c:v>3941</c:v>
                </c:pt>
                <c:pt idx="2">
                  <c:v>5384</c:v>
                </c:pt>
                <c:pt idx="3">
                  <c:v>8810</c:v>
                </c:pt>
                <c:pt idx="4">
                  <c:v>8762</c:v>
                </c:pt>
                <c:pt idx="5">
                  <c:v>2151</c:v>
                </c:pt>
                <c:pt idx="6">
                  <c:v>3502</c:v>
                </c:pt>
                <c:pt idx="7">
                  <c:v>4406</c:v>
                </c:pt>
                <c:pt idx="8">
                  <c:v>4308</c:v>
                </c:pt>
                <c:pt idx="9">
                  <c:v>4256</c:v>
                </c:pt>
                <c:pt idx="10">
                  <c:v>3033</c:v>
                </c:pt>
                <c:pt idx="11">
                  <c:v>9712</c:v>
                </c:pt>
              </c:numCache>
            </c:numRef>
          </c:val>
          <c:extLst>
            <c:ext xmlns:c16="http://schemas.microsoft.com/office/drawing/2014/chart" uri="{C3380CC4-5D6E-409C-BE32-E72D297353CC}">
              <c16:uniqueId val="{00000000-E5EA-44BF-9AD4-DE61B382C3C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ofPieChart>
        <c:ofPieType val="pie"/>
        <c:varyColors val="1"/>
        <c:ser>
          <c:idx val="0"/>
          <c:order val="0"/>
          <c:tx>
            <c:strRef>
              <c:f>'DAY 12 PIE CHART'!$D$47</c:f>
              <c:strCache>
                <c:ptCount val="1"/>
                <c:pt idx="0">
                  <c:v>JAGUAR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2B-4E4B-8302-88BE1DF55E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2B-4E4B-8302-88BE1DF55E7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2B-4E4B-8302-88BE1DF55E7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2B-4E4B-8302-88BE1DF55E7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22B-4E4B-8302-88BE1DF55E7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22B-4E4B-8302-88BE1DF55E7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22B-4E4B-8302-88BE1DF55E7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22B-4E4B-8302-88BE1DF55E7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22B-4E4B-8302-88BE1DF55E7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22B-4E4B-8302-88BE1DF55E7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22B-4E4B-8302-88BE1DF55E7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22B-4E4B-8302-88BE1DF55E7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22B-4E4B-8302-88BE1DF55E7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22B-4E4B-8302-88BE1DF55E7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22B-4E4B-8302-88BE1DF55E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'DAY 12 PIE CHART'!$C$48:$C$61</c:f>
              <c:strCache>
                <c:ptCount val="14"/>
                <c:pt idx="0">
                  <c:v>JAN</c:v>
                </c:pt>
                <c:pt idx="1">
                  <c:v>FEB</c:v>
                </c:pt>
                <c:pt idx="2">
                  <c:v>MAR</c:v>
                </c:pt>
                <c:pt idx="3">
                  <c:v>APR</c:v>
                </c:pt>
                <c:pt idx="4">
                  <c:v>MAY</c:v>
                </c:pt>
                <c:pt idx="5">
                  <c:v>JUN</c:v>
                </c:pt>
                <c:pt idx="6">
                  <c:v>JULY</c:v>
                </c:pt>
                <c:pt idx="7">
                  <c:v>AUG</c:v>
                </c:pt>
                <c:pt idx="8">
                  <c:v>SEPT</c:v>
                </c:pt>
                <c:pt idx="9">
                  <c:v>OCT</c:v>
                </c:pt>
                <c:pt idx="10">
                  <c:v>NOV</c:v>
                </c:pt>
                <c:pt idx="11">
                  <c:v>DEC</c:v>
                </c:pt>
                <c:pt idx="12">
                  <c:v>DEC</c:v>
                </c:pt>
                <c:pt idx="13">
                  <c:v>DEC</c:v>
                </c:pt>
              </c:strCache>
            </c:strRef>
          </c:cat>
          <c:val>
            <c:numRef>
              <c:f>'DAY 12 PIE CHART'!$D$48:$D$61</c:f>
              <c:numCache>
                <c:formatCode>General</c:formatCode>
                <c:ptCount val="14"/>
                <c:pt idx="0">
                  <c:v>8152</c:v>
                </c:pt>
                <c:pt idx="1">
                  <c:v>3941</c:v>
                </c:pt>
                <c:pt idx="2">
                  <c:v>5384</c:v>
                </c:pt>
                <c:pt idx="3">
                  <c:v>8810</c:v>
                </c:pt>
                <c:pt idx="4">
                  <c:v>8762</c:v>
                </c:pt>
                <c:pt idx="5">
                  <c:v>2151</c:v>
                </c:pt>
                <c:pt idx="6">
                  <c:v>3502</c:v>
                </c:pt>
                <c:pt idx="7">
                  <c:v>4406</c:v>
                </c:pt>
                <c:pt idx="8">
                  <c:v>4308</c:v>
                </c:pt>
                <c:pt idx="9">
                  <c:v>4256</c:v>
                </c:pt>
                <c:pt idx="10">
                  <c:v>3033</c:v>
                </c:pt>
                <c:pt idx="11">
                  <c:v>9712</c:v>
                </c:pt>
                <c:pt idx="12">
                  <c:v>2500</c:v>
                </c:pt>
                <c:pt idx="13">
                  <c:v>3600</c:v>
                </c:pt>
              </c:numCache>
            </c:numRef>
          </c:val>
          <c:extLst>
            <c:ext xmlns:c16="http://schemas.microsoft.com/office/drawing/2014/chart" uri="{C3380CC4-5D6E-409C-BE32-E72D297353CC}">
              <c16:uniqueId val="{00000000-D113-4FB6-9039-A6AD97C64CFD}"/>
            </c:ext>
          </c:extLst>
        </c:ser>
        <c:dLbls>
          <c:dLblPos val="bestFit"/>
          <c:showLegendKey val="0"/>
          <c:showVal val="1"/>
          <c:showCatName val="0"/>
          <c:showSerName val="0"/>
          <c:showPercent val="0"/>
          <c:showBubbleSize val="0"/>
          <c:showLeaderLines val="1"/>
        </c:dLbls>
        <c:gapWidth val="100"/>
        <c:splitType val="pos"/>
        <c:splitPos val="3"/>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ARC.xlsx]PIVOT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CHART'!$B$1</c:f>
              <c:strCache>
                <c:ptCount val="1"/>
                <c:pt idx="0">
                  <c:v>Total</c:v>
                </c:pt>
              </c:strCache>
            </c:strRef>
          </c:tx>
          <c:spPr>
            <a:solidFill>
              <a:schemeClr val="accent1"/>
            </a:solidFill>
            <a:ln>
              <a:noFill/>
            </a:ln>
            <a:effectLst/>
          </c:spPr>
          <c:invertIfNegative val="0"/>
          <c:cat>
            <c:strRef>
              <c:f>'PIVOT CHART'!$A$2:$A$4</c:f>
              <c:strCache>
                <c:ptCount val="2"/>
                <c:pt idx="0">
                  <c:v>Female</c:v>
                </c:pt>
                <c:pt idx="1">
                  <c:v>Male</c:v>
                </c:pt>
              </c:strCache>
            </c:strRef>
          </c:cat>
          <c:val>
            <c:numRef>
              <c:f>'PIVOT CHART'!$B$2:$B$4</c:f>
              <c:numCache>
                <c:formatCode>General</c:formatCode>
                <c:ptCount val="2"/>
                <c:pt idx="0">
                  <c:v>44.580838323353291</c:v>
                </c:pt>
                <c:pt idx="1">
                  <c:v>43.783171521035598</c:v>
                </c:pt>
              </c:numCache>
            </c:numRef>
          </c:val>
          <c:extLst>
            <c:ext xmlns:c16="http://schemas.microsoft.com/office/drawing/2014/chart" uri="{C3380CC4-5D6E-409C-BE32-E72D297353CC}">
              <c16:uniqueId val="{00000000-6BFB-4470-80E5-D55F022A0E74}"/>
            </c:ext>
          </c:extLst>
        </c:ser>
        <c:dLbls>
          <c:showLegendKey val="0"/>
          <c:showVal val="0"/>
          <c:showCatName val="0"/>
          <c:showSerName val="0"/>
          <c:showPercent val="0"/>
          <c:showBubbleSize val="0"/>
        </c:dLbls>
        <c:gapWidth val="219"/>
        <c:overlap val="-27"/>
        <c:axId val="1779482559"/>
        <c:axId val="1779481119"/>
      </c:barChart>
      <c:catAx>
        <c:axId val="177948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81119"/>
        <c:crosses val="autoZero"/>
        <c:auto val="1"/>
        <c:lblAlgn val="ctr"/>
        <c:lblOffset val="100"/>
        <c:noMultiLvlLbl val="0"/>
      </c:catAx>
      <c:valAx>
        <c:axId val="177948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8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WISE EXPENSE COMPARISON</a:t>
            </a:r>
          </a:p>
        </c:rich>
      </c:tx>
      <c:layout>
        <c:manualLayout>
          <c:xMode val="edge"/>
          <c:yMode val="edge"/>
          <c:x val="0.29705064430342015"/>
          <c:y val="2.085505735140771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'SCENARIO 3'!$C$30</c:f>
              <c:strCache>
                <c:ptCount val="1"/>
                <c:pt idx="0">
                  <c:v>Sum of Budgeted Expense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'SCENARIO 3'!$B$31:$B$38</c:f>
              <c:strCache>
                <c:ptCount val="8"/>
                <c:pt idx="0">
                  <c:v>Finance</c:v>
                </c:pt>
                <c:pt idx="1">
                  <c:v>HR</c:v>
                </c:pt>
                <c:pt idx="2">
                  <c:v>IT</c:v>
                </c:pt>
                <c:pt idx="3">
                  <c:v>Logistics</c:v>
                </c:pt>
                <c:pt idx="4">
                  <c:v>Marketing</c:v>
                </c:pt>
                <c:pt idx="5">
                  <c:v>Operations</c:v>
                </c:pt>
                <c:pt idx="6">
                  <c:v>R&amp;D</c:v>
                </c:pt>
                <c:pt idx="7">
                  <c:v>Sales</c:v>
                </c:pt>
              </c:strCache>
            </c:strRef>
          </c:cat>
          <c:val>
            <c:numRef>
              <c:f>'SCENARIO 3'!$C$31:$C$38</c:f>
              <c:numCache>
                <c:formatCode>General</c:formatCode>
                <c:ptCount val="8"/>
                <c:pt idx="0">
                  <c:v>78000</c:v>
                </c:pt>
                <c:pt idx="1">
                  <c:v>65000</c:v>
                </c:pt>
                <c:pt idx="2">
                  <c:v>93000</c:v>
                </c:pt>
                <c:pt idx="3">
                  <c:v>108000</c:v>
                </c:pt>
                <c:pt idx="4">
                  <c:v>161000</c:v>
                </c:pt>
                <c:pt idx="5">
                  <c:v>123000</c:v>
                </c:pt>
                <c:pt idx="6">
                  <c:v>138000</c:v>
                </c:pt>
                <c:pt idx="7">
                  <c:v>183000</c:v>
                </c:pt>
              </c:numCache>
            </c:numRef>
          </c:val>
          <c:extLst>
            <c:ext xmlns:c16="http://schemas.microsoft.com/office/drawing/2014/chart" uri="{C3380CC4-5D6E-409C-BE32-E72D297353CC}">
              <c16:uniqueId val="{00000000-6A1D-4298-B820-E3742C70757A}"/>
            </c:ext>
          </c:extLst>
        </c:ser>
        <c:ser>
          <c:idx val="1"/>
          <c:order val="1"/>
          <c:tx>
            <c:strRef>
              <c:f>'SCENARIO 3'!$D$30</c:f>
              <c:strCache>
                <c:ptCount val="1"/>
                <c:pt idx="0">
                  <c:v>Sum of Actual Expense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'SCENARIO 3'!$B$31:$B$38</c:f>
              <c:strCache>
                <c:ptCount val="8"/>
                <c:pt idx="0">
                  <c:v>Finance</c:v>
                </c:pt>
                <c:pt idx="1">
                  <c:v>HR</c:v>
                </c:pt>
                <c:pt idx="2">
                  <c:v>IT</c:v>
                </c:pt>
                <c:pt idx="3">
                  <c:v>Logistics</c:v>
                </c:pt>
                <c:pt idx="4">
                  <c:v>Marketing</c:v>
                </c:pt>
                <c:pt idx="5">
                  <c:v>Operations</c:v>
                </c:pt>
                <c:pt idx="6">
                  <c:v>R&amp;D</c:v>
                </c:pt>
                <c:pt idx="7">
                  <c:v>Sales</c:v>
                </c:pt>
              </c:strCache>
            </c:strRef>
          </c:cat>
          <c:val>
            <c:numRef>
              <c:f>'SCENARIO 3'!$D$31:$D$38</c:f>
              <c:numCache>
                <c:formatCode>General</c:formatCode>
                <c:ptCount val="8"/>
                <c:pt idx="0">
                  <c:v>75000</c:v>
                </c:pt>
                <c:pt idx="1">
                  <c:v>68000</c:v>
                </c:pt>
                <c:pt idx="2">
                  <c:v>94000</c:v>
                </c:pt>
                <c:pt idx="3">
                  <c:v>105000</c:v>
                </c:pt>
                <c:pt idx="4">
                  <c:v>161000</c:v>
                </c:pt>
                <c:pt idx="5">
                  <c:v>120000</c:v>
                </c:pt>
                <c:pt idx="6">
                  <c:v>144000</c:v>
                </c:pt>
                <c:pt idx="7">
                  <c:v>185000</c:v>
                </c:pt>
              </c:numCache>
            </c:numRef>
          </c:val>
          <c:extLst>
            <c:ext xmlns:c16="http://schemas.microsoft.com/office/drawing/2014/chart" uri="{C3380CC4-5D6E-409C-BE32-E72D297353CC}">
              <c16:uniqueId val="{00000001-6A1D-4298-B820-E3742C70757A}"/>
            </c:ext>
          </c:extLst>
        </c:ser>
        <c:dLbls>
          <c:dLblPos val="inEnd"/>
          <c:showLegendKey val="0"/>
          <c:showVal val="1"/>
          <c:showCatName val="0"/>
          <c:showSerName val="0"/>
          <c:showPercent val="0"/>
          <c:showBubbleSize val="0"/>
        </c:dLbls>
        <c:gapWidth val="65"/>
        <c:axId val="1506383952"/>
        <c:axId val="1506385392"/>
      </c:barChart>
      <c:catAx>
        <c:axId val="15063839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06385392"/>
        <c:crosses val="autoZero"/>
        <c:auto val="1"/>
        <c:lblAlgn val="ctr"/>
        <c:lblOffset val="100"/>
        <c:noMultiLvlLbl val="0"/>
      </c:catAx>
      <c:valAx>
        <c:axId val="150638539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EXPENSES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0638395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ARC.xlsx]SCENARIO 3!PivotTable4</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'SCENARIO 3'!$C$52</c:f>
              <c:strCache>
                <c:ptCount val="1"/>
                <c:pt idx="0">
                  <c:v>Sum of Budgeted Expense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'SCENARIO 3'!$B$53:$B$61</c:f>
              <c:strCache>
                <c:ptCount val="8"/>
                <c:pt idx="0">
                  <c:v>Finance</c:v>
                </c:pt>
                <c:pt idx="1">
                  <c:v>HR</c:v>
                </c:pt>
                <c:pt idx="2">
                  <c:v>IT</c:v>
                </c:pt>
                <c:pt idx="3">
                  <c:v>Logistics</c:v>
                </c:pt>
                <c:pt idx="4">
                  <c:v>Marketing</c:v>
                </c:pt>
                <c:pt idx="5">
                  <c:v>Operations</c:v>
                </c:pt>
                <c:pt idx="6">
                  <c:v>R&amp;D</c:v>
                </c:pt>
                <c:pt idx="7">
                  <c:v>Sales</c:v>
                </c:pt>
              </c:strCache>
            </c:strRef>
          </c:cat>
          <c:val>
            <c:numRef>
              <c:f>'SCENARIO 3'!$C$53:$C$61</c:f>
              <c:numCache>
                <c:formatCode>General</c:formatCode>
                <c:ptCount val="8"/>
                <c:pt idx="0">
                  <c:v>78000</c:v>
                </c:pt>
                <c:pt idx="1">
                  <c:v>65000</c:v>
                </c:pt>
                <c:pt idx="2">
                  <c:v>93000</c:v>
                </c:pt>
                <c:pt idx="3">
                  <c:v>108000</c:v>
                </c:pt>
                <c:pt idx="4">
                  <c:v>161000</c:v>
                </c:pt>
                <c:pt idx="5">
                  <c:v>123000</c:v>
                </c:pt>
                <c:pt idx="6">
                  <c:v>138000</c:v>
                </c:pt>
                <c:pt idx="7">
                  <c:v>183000</c:v>
                </c:pt>
              </c:numCache>
            </c:numRef>
          </c:val>
          <c:extLst>
            <c:ext xmlns:c16="http://schemas.microsoft.com/office/drawing/2014/chart" uri="{C3380CC4-5D6E-409C-BE32-E72D297353CC}">
              <c16:uniqueId val="{00000000-72E2-43E9-8DB0-5DCE70F2025A}"/>
            </c:ext>
          </c:extLst>
        </c:ser>
        <c:ser>
          <c:idx val="1"/>
          <c:order val="1"/>
          <c:tx>
            <c:strRef>
              <c:f>'SCENARIO 3'!$D$52</c:f>
              <c:strCache>
                <c:ptCount val="1"/>
                <c:pt idx="0">
                  <c:v>Sum of Actual Expense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'SCENARIO 3'!$B$53:$B$61</c:f>
              <c:strCache>
                <c:ptCount val="8"/>
                <c:pt idx="0">
                  <c:v>Finance</c:v>
                </c:pt>
                <c:pt idx="1">
                  <c:v>HR</c:v>
                </c:pt>
                <c:pt idx="2">
                  <c:v>IT</c:v>
                </c:pt>
                <c:pt idx="3">
                  <c:v>Logistics</c:v>
                </c:pt>
                <c:pt idx="4">
                  <c:v>Marketing</c:v>
                </c:pt>
                <c:pt idx="5">
                  <c:v>Operations</c:v>
                </c:pt>
                <c:pt idx="6">
                  <c:v>R&amp;D</c:v>
                </c:pt>
                <c:pt idx="7">
                  <c:v>Sales</c:v>
                </c:pt>
              </c:strCache>
            </c:strRef>
          </c:cat>
          <c:val>
            <c:numRef>
              <c:f>'SCENARIO 3'!$D$53:$D$61</c:f>
              <c:numCache>
                <c:formatCode>General</c:formatCode>
                <c:ptCount val="8"/>
                <c:pt idx="0">
                  <c:v>75000</c:v>
                </c:pt>
                <c:pt idx="1">
                  <c:v>68000</c:v>
                </c:pt>
                <c:pt idx="2">
                  <c:v>94000</c:v>
                </c:pt>
                <c:pt idx="3">
                  <c:v>105000</c:v>
                </c:pt>
                <c:pt idx="4">
                  <c:v>161000</c:v>
                </c:pt>
                <c:pt idx="5">
                  <c:v>120000</c:v>
                </c:pt>
                <c:pt idx="6">
                  <c:v>144000</c:v>
                </c:pt>
                <c:pt idx="7">
                  <c:v>185000</c:v>
                </c:pt>
              </c:numCache>
            </c:numRef>
          </c:val>
          <c:extLst>
            <c:ext xmlns:c16="http://schemas.microsoft.com/office/drawing/2014/chart" uri="{C3380CC4-5D6E-409C-BE32-E72D297353CC}">
              <c16:uniqueId val="{00000002-72E2-43E9-8DB0-5DCE70F2025A}"/>
            </c:ext>
          </c:extLst>
        </c:ser>
        <c:dLbls>
          <c:dLblPos val="inEnd"/>
          <c:showLegendKey val="0"/>
          <c:showVal val="1"/>
          <c:showCatName val="0"/>
          <c:showSerName val="0"/>
          <c:showPercent val="0"/>
          <c:showBubbleSize val="0"/>
        </c:dLbls>
        <c:gapWidth val="65"/>
        <c:axId val="2021331488"/>
        <c:axId val="2021330048"/>
      </c:barChart>
      <c:catAx>
        <c:axId val="202133148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1330048"/>
        <c:crosses val="autoZero"/>
        <c:auto val="1"/>
        <c:lblAlgn val="ctr"/>
        <c:lblOffset val="100"/>
        <c:noMultiLvlLbl val="0"/>
      </c:catAx>
      <c:valAx>
        <c:axId val="20213300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EXPENSES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13314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0000001-F7DF-4555-BD04-5A3011B56D3C}" formatIdx="1">
          <cx:tx>
            <cx:txData>
              <cx:f>_xlchart.v1.1</cx:f>
              <cx:v>PROFIT</cx:v>
            </cx:txData>
          </cx:tx>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898E67B-5DE4-4F02-8C72-D5AF9C87EDD1}">
          <cx:tx>
            <cx:txData>
              <cx:f>_xlchart.v5.5</cx:f>
              <cx:v>Average of PopMale</cx:v>
            </cx:txData>
          </cx:tx>
          <cx:dataLabels>
            <cx:visibility seriesName="0" categoryName="0" value="1"/>
          </cx:dataLabels>
          <cx:dataId val="0"/>
          <cx:layoutPr>
            <cx:geography cultureLanguage="en-US" cultureRegion="IN" attribution="Powered by Bing">
              <cx:geoCache provider="{E9337A44-BEBE-4D9F-B70C-5C5E7DAFC167}">
                <cx:binary>7Hpbk5040u1fmfDzwS0JIaSJ6S/iCPalLnaV7WrfXohyuUoSEgKEQMCvP1ltz7S7Z6bPN+8TjrC9
t9gICeXKtVbm3x7Wvz64x/vwl7Vzfvrrw/rzCx3j8Neffpoe9GN3P73szEPop/4pvnzou5/6pyfz
8PjT13CfjFc/EYTpTw/6PsTH9cX//A3uph77+j7eH3w0cXszP4bt7eM0uzj96ei/GfzL46+3uduG
x59fPPSzj8+3U6b3L74PXXz9+QUu8hd/+enHW3wffH3fwe9e3W99jI//9IvH+yn+/IIWL4kQRV6y
gjOBKWIv/pIev48gzEmOaA5/E0rIi7/4PkT984sMk5csZwX8khDKi7yAsamf/z4mBGcUIYYojKLi
Hztz27tN9f4fe/H981/83N32xsfp5xcw/fDtquelPU/MylwQJLBAGFZawvjD/VvYfLgY/59sxAvJ
7cplnwt9agucX89M22Nh84cm8u78w9b8i+noP03HGUyS5xxjwRErfj8dXU0qmnkQMk4NqezGBtkU
JlR/PgtG/2qagha4FFzkjP5hGu2yfcxcFBKPgh3KZVSXtkFrhTJjLt2s0rmZJj/JYs7Y69Xgp36l
pP7zh6D/vLWcsYJihgmD1dLnh/xha8M6onkdkpDdEPovrUPqzW5Pe9u0T33fF1+neaEy69102THi
5Y71cmwzH8LBBzvcstKSz4WZsFwWm08HQtvh3WJ6fdmplX4cl654GxfbVnsf7bWZslFJ1Dt8hTOE
WVVOVnItGn6c10Av1LKseRWyvq1GjRp7aFHnqy469JWHxtKamRIeIrHp2Csyf9bep8972G6pGJrX
bHC44k73R8G7dFdmxFc4C23dLbzbK1ymoL+9w5++xfD3o/LtpD70wxaM0t+D+B8f/+fV37Hhb88/
++37ZyD47dPN8OjfxfD4GF/dD3+88nc/hOm+z/+MIb/78E+A8mO8/28H/3d4wiCY/z2c1K35ApFu
fsST5198h5P8JcUlxojSHMKV5BBg3+EEvyxLnCPO4ciTouT4H3ACaFJilOeioIygnGHAs+9ogtFL
gYsSA6IUgmEAqP8ETH4f3RDVGCCuJGUBd6KCkj+ceNFnam5jSeSIkzozzmLdlp04/bAf/18M+T4L
zxGjGDPAvz9A1tiaXaQNZuGWbtdKTfq9w4HIP58Fkz+uhsJ6CBEU9ocQzMUfQMQt2uQksU3aOVIi
ow4broeh4bd8nvl02mxJ69HyYCWgR1mpIbZLLegSbwfBIG7jMvs7vyXDDh0qcP9qaRTJL0eL6CJz
Fdby6G2Zp4PxvVnqGBuxy+DndarXgswXtMWNOe/7Op9wuVPtahXxNgNkrn0Jj7JMg6/R3BRvjXZo
vFJiyJsqz9rdyIFS9abpfeHPaF7KWJfGM3xgzZo/ULFP/EzXiE9lk4dZOu7DJrPZtjdNT0Mue5bW
q1TmxduiNNzcoH5F7zdCGsAU1tpflqUT6KBW37+mJEV3jGqc/TFru3U6jbHpukOa0b5IuqbeyiAK
nqRtloLX7Y76soIv0HAIQWM6SrMiys5ro5v3PsWFVwVpCn4aLO+Hg3GiaU9zx4I7iMb45SorjO1k
JKXwlfebuggk7fE6FR2l97QvRFezKfb+vQ90uArtTsdz6MvttjGoCxKHlC/SiS0aWZLNFDIoP963
QyPup0Gsv3gehqely1kHI9F9Vgtxnw2ai4fFLPkTpaLwn7Ky2cdqcOuCD9gjws9CZ6GQRZvN5ox3
nNIh8jS054EAUL4VLA4rLMwtrVQjn8Yr1K6Byw6vg60hiczkcwwZ9XVPVqJheZGqA8VuJSckxiEd
NiFQK3c1C1IVaG3Xi8CaxRwhC6KyylUbkZVW4fSRzzxiqQvrh/M4sPam2NVy/Wt4/BeeX2AKyPnv
8fnaRD3fe3P/I0D/+ptvCE3YS54XtBRlznLCMQHY+IbQBLC2KAUBnMUEyFsBI98JX8FewrH5Fdnp
r9j9G98r8pdcsBLgp0AA6nC7v2em3+VQ4MX/AjoJLGX4je6VCEMOoDkjmLFn/oj57zkJbQrn1FAM
dVk2g6gHj2kvkafkPuMq2rrvlu2DG/RyF9b1s0NTU6HdlPa4m93hw4Z1OdW2iN3VMrXdcNinrhxk
3mc8O5BFRX+YzbiIW6/abbpaV5xtdZjY+v6HLf8X6wDG+IeFUAgJJghnwKxJQfgfFsInnpd7Fpaa
pV2L865GPZ/4rul+OaaQK1laZ74aEsRV2aHx0QzAqSs1pklVZjDKyVCanMqh2EddL2RQv8QumFvW
0C4HSjW7q5XgvK3jquJbpCLgBKaCmYu12Lg9jnlHdJVx7tQ5K9k6nicSt1EmhDIl26SUltvYu4/N
nNBl6pZgJJ9Sq2Ue2kRuhUrde7qZtZRiQi5Ueh/DKFUf3cPAdbcckipXV2u3NU2VUM+0DCYuo2xX
wnPAAdYWB59456TZFqurLsvxKBeW47KiNtuWygQ13Oo8JleJwfogp3Lhw3FSTRqlhZd8vZaRv2Hc
GSX91KH5YCfCUrX00+Rk7BiezkyoLB1nnsK1n8eNXxaFb4YTnshOJCvd8JWbcrwcd1FctYF3lW1b
Hy5csYRPbdkGKk2rctikbBwDMFLsAf1zsZ/HMKtPxZ7i7aJjPh8B6SAJdpwvr/lezlii2Sddk2zP
2AG7Eik5dM26y2xTs5Kswe1NB4DM5SL8/rWJIUTZ6ZQ/jTaICRbh0h1285JVLtfkUZGx1ZW2wRzi
lrWvsY4tuelXT67HxBKVnQMiXSd44g6SM6qGEjiyLFDa72yu8vS2ZCru0kzdlh/XsZhuUGdElDjt
pQb9BEKqzkdTXPOpwLjSTc/7mndzp4440OK97wl/MKnZWMX0ItYL1qq9rwhFi6/hHuRz2flVwGvT
mzoIH9ab3esU68yjdqz3duH0Osu4EKfVtUu4GiG3PaVhhWMMPB/TClnRT0c4gshJN807l3RJ+j4N
nS4POULi08YigzG67730i+2bg8JDUnVqC/qOxOVEGGJeZhaSfV2uKc0ybxzb5Y701h/R1oxZZczm
LuDgbZNMwRanjM7IVs48iwu3N+kDpzSkQ+j4fCtGPPVVtsT4oWkxf4vzdU93OZnaj63rSyYNX9Nn
Oi5ulTrLhlUOPsyQ4bxn+mLLVjRJ0Q/DUzbO+GHOdByqXfvt3A095ye1c/fkiy2+6krb3zGyVHaa
mwXiQJBcOojeK9SE9KXTil0CQ2j3k+J9Iz3nn2LJ+XTe9dbcbXGEt6wzOHapH+KDG9AgLsS8TTsE
drZMl2RoGaonNDThUJYef9nmdsGnbBr5RzHPSzxrvQojxTB0SQqx5Kaa1Foe4mQXJNtGA+3BRZNU
NWdNmR/sgvPtYgtDjuU4jSugE87KJzA7cHuxwH7XXLPeHOesjPgwFTPnNQqhB6IGoO0rjUgzyKkf
p1LuQk3NIVA3fSGFnT4UXvlc5g41l2rxoz11qMxGOec09vXigDNXIDLIXcwsRPHG0jzXJVGZqmK5
pU2SVG5fbEN6f2hWd2gFATbZ53iyBwzz2SpNvR8APOPmDgsNdJNtBoem3nmIHyxgqqgsMTRK3cyr
r7JCl+wQzZLyK1QCO5zMKi4VfG6kZo39YLaUbUe2uiWX6zp2hRxmp95qAZS6wrNZVYUn7v2VQNsw
AreJTSvpCIRQrqZpiqrP85nIwNZJS8awwbeqwVQddWdGL8H66Pojs0O71x5kd3mMFnfmKIqoXpuw
j/GcBdrADpWp5NedsMZJEVy6JyToO55PtKu8s+wrmQVdD2hxy3LNAMm7r8zovdIQ3EzyvYkEJsup
ki4QsV9mmXFaTi3raD0Qv12pRHhXJ47We8stfmXWOMwVIDJ9KMAiMhJOdZRbIwCresMmJGcRyTth
WLxKo9t+0VvuHBzyyb8BW43flNqSN6RZp6fAe/IlLX4NR2vzIpcQvTZW4HSUTk7CEgERlkP4xyay
cHCA2DNkKq1u2q6EHNGnwlPJ4HRJOzYKX/MhTveb2W158LOYesnzzYCJMAxxq0ws4y+Glq2Q67QX
cNiXstjOTZbtCG5l5vHItyV+BrehneUW2r6VRFuzHppU2AddFMVa+4XPrRz7qWlrPjp6Z5oNrnYd
qIDLOG+5qijExy3LuxXJQmXMyjFtfKsyEudcApVZtFRwxOoypSlWbjbTLhewhuw1Cb24TSHGu7VD
OtY+puZ2CyNupc21IxUefeCH//LiuD17hSCP/z0r/r9OPYbfc2K4/hsjxvilADYMLiMF8w+0NAj2
b4w44y8Z4yUFJ1AQBt4ig6HvlDgvXyIOnBj+5BRx8C1+My34S8EgnwnMCwwmIvuPTIuCPxsGP5Bi
EIpAJXEhClJScFs5kO8fjTpwpprQWXPZJ/DQ7F1AE6WvFrQWANFy3UhaTc2HBodOorzxY3tSYrdr
pZ6Xmwk5iJTF/DURG/rUbUnlcZYdG+apLpcpV93HXsVVlAdBzYZGiVr4Lty3esboTVkqhLXs5s0k
sPtWMS7+kw5OaHAVMrKmVe660PSX0rhU1g6beX2XT74AEOnmYqkhnRbLge+ihNTJ/XgVNWmSbDH4
F8etR/u7zU4WmInQ6jWzcTAVprYjQFgo24ElLfqryrkbT33bIg2mg86Ga8wMYtVCSd/LfWqLrMbr
nplzyT0A7yjwEl9tPstcVlHqi7H9ROM6rLpSOuzsXJKZte9pT0Y0HdxSJvwuG7aVnyZLc/VqnMFE
dGIQ05lm0Yrb0STwE3T0ayfhrTN0THFm/tzxAVXWLNEeiV/hWZzGAFrED7uSY+xcV889qDFJ9Tac
10H4VXLX7V4OPQT6CW+Uq3ooc7+caD4xVmVrzFh35Hxl83KMwU4By2mECsN86AqCFOiHzCyQWds4
UHTpCrNecJYVIBgIDl+sxTpVY1dO3WE0nZ6RgMfxmqjjuGwaYGbLMA7TpQK/Fmg9VdSv77YBleq2
CzB2bFRGV1kKC8xTFjv2cLggR3evkTC9knEAO+PYZWLLpaUq852cGo/8ebeFDuAX4z1WHcmApSWQ
H8O5w/nYVcDbRnu0bC33g+jbxVZmGsVS79s0pku1s+n1WPApO4EnTe1p8Uu3nlOEqsUb3Il9Ozjn
8FI3ahlHgHJOiipBGsaVIJv/hbGNvVFF334arIi80oyTX9iOVlK1thxu98zxUXagXq6zJoRXm845
l6Vp8md5Q7dWzsXA5nonjIIp76x/H/mi6QXSg3oqNWv9acMllCFCoyi6blpip8q169rXSE+OgZm4
baCGmk6IeupZdsOyfixkapPBFRgswl8Wg9Mf13ZIBJhGF9ABFDqfq0B7g2Xh09QcEfhTD3YvFK72
JestHNcuu8XAY3ylCJiX0nkkpuPaQomminhgn7Ho5kmOTAlUCZa8lyrLN1tx3owL2D0FvLNSmRlJ
3mkGSbtVFJ5Ll1mQO4jY+wnm/LisXfZkeRuZzFusTI1K4pLUXYLEq2JMQYaJZ3CIlAezqO+AkFlu
+vy6X1f9yYWxxFKMe0wVWo1Rh3yYxX22luVYW6/z8ZgFQEzZN304Fcg3PVQ9Zve+6G2JK+snbyqI
1v3Kswm8Lj4SUMAEPNFnyQr4O80HpHe6XFLrcnNQsbDw0radsvHIyNrOp30WayORGCK/1xz8v8ts
2rvFyR71GP6hEGvpkIKb2N289C26aYY0uTd8K4q4SFs2vquBFseuPwTu5uY+LWlZG+A+EZxHaXKl
9dd1BJSAwNpH4FRgbxaqFiwTe3HDtbErrQsXUH4GAUjsh8lp7s8iIyPQFtu67a3ZF9wdQ6v1ftX1
wxTXw7AOcXxndV66OiytewZbuoyduoDIBNwGpOD7xg+rIH1XrxPetgQVFmJdX5dhMrOGUgog96Hx
NCsvwdlthvdNuzB6ApdNi9cG+9iBg/C8ZdKMRWO+JNYJdsMbJxaJo7CgorKG0+ECLIVYfigNieT8
DLpdc5h5BgJZtkvJ1dcug6AKMu0gUOXWLRmTmSZrftTBD/5gOLVl1Q5tsHWeOsokSmM/XETv+X1s
Dfm0JJJl75al2FcA0pm+oQ2b0+22dvhe75nltV/bbTiNE2SVKreY6I+4w2g6bqkB2ZVIcjvQRDTr
Ws9Fcq/5kG3pNLN8pneCz0CYaM/YKhNN6h0jM75zCG8rGJZmLiudeerkYE3ZViUf1yAtydUmdSyb
a9esyUjXZp0Cx3PoIJEMJC3gPxXDCKHYD1kd6GjfDJTo7pSHPf2y9IB6R7HS0VzAK9ZC7mmB0Jr5
aJoDmTWY5ZTYBTRJCGXZ1SCxxvyicb2gcIQCGhbguwP+VJgSWGJRjOvzZmdFdlIjRA/IVjeG07Qp
0MxrtA2o49k3uywYiGQJ0rnpj3OTCSK1dxz2RvfurXamLeqCmnBENK3qlBykjgr4pFJnr+k4XoAc
xXcFGIe0xiPQ7ld4ojOVeBl4fspztz+BPB6ZLJqAP8M5NhP4Q4ao2ncKKPm8gK0gTdk17aVI4/Aq
YSD/mVt7e3Swm/b1tkBp+NCAc6ijREbj6aA1hR1HCDzzy70L/KjGsfcnYlqw9wvv9FBFW06sPIC6
tVB48BbkIuyHRuHGs0hRBUJFwztCy/KuZW2MkAUofpp56zppMpfyGrz6aQNBMKxUtkGVt+BF8Ba8
GVGALbaq5W7rJpXX1Bv/bmkD+6xHHBo5FkyvVWy31Uq9e3hh5TpgMCAo+KjPJIfpgwUoegsGgI3S
ka4DmONh/bKTxvMjyZr8Dbjlc345D573Bwzkih0WMpXgNAL9CTei2yGf1wRQgF6OYlzNvRPjBKo1
ctzwRrYgxNIva5tCe7K4bx72Piv6CplJ3UUsNnylyt3413EZxvmhX8v0RBsMb3bRhLnKOZvp2s2s
WORMxzhIBHxGVG0xFmcTYjGcpi5EVg9t7sHSUx12bxq62exsC2PKI196IIC7Z6y/wSrvluPkEliA
bPLjsYjZONWN6UgNAR1slScPqmc2myll17vBSduleax6ztQ97hbU196GEM4q9Fl5EQW1nwayb/EG
u6Ec3pJui+FdprMpnHDehyfhpn08UE+aRpo0b+jSJm7ccegIuHLahMQO0B3BtmoTk2svDW83cW/A
lIJ6S77h/nZvc0sOJoNSx0ef28ndEg767l3RAok2RqYuLHbLDlk3ACPQJw21lB7qV6yHZUwQyFk+
GwwhiXRrClstu8qn6ybo9kllBdqkalGpT2TDrYMUHQjYfWMfXw8B7bkcnXK9zFowryXm6xZkFD1c
khxkxkudB3Dg+NAadwbPmb6CRAvSHAiQa2S2M/1hd9a+AZLVREjZOXg9jWo4usjhZDHwYLZtqBZG
6CduOQ/VWvSkqSxiA1BxASS6muaB3w8NWKqS95H2FVZ91gLH6rJFQp5Lr8plCTezn8AAaBq83AN5
2daj0doV1b7R8XMJpfC7ctwtqpp5VG+sS2Ste9b4XTLc7VMNSnn/BPA4RjA2NeoObRmaY7NkChhW
Dvt6zI0uP5rk0Az4RGkLFCtlBbg7qH3KV7oMp2Hppk72LQ3v1zUHE2A1/QqG9LD1n0Y8oC/wPwLt
Anm2GWm6BM84jzlkKyY452eoiA6qBkcSfcEFS4Pkc7ONFdTJtnd911sPID7nX0tHSpBEKqGhKtkQ
TOV6NU4SlWBUSxVc31Vas/2sukWFinm6uJNFGTaQW2z4uPXAnCtEejbJLHjvqlmP9D5CPfCxbRq3
yN6Uczi0rgXiSrNlBmugZwuTAqSH/lbw/W9F64X4U+XuVe9+V8yCy7+XsihI8JIBVS+eJTplMPJN
uIOkZ1DnZ88dBQVcw2Hk771L9GVOocz13LokvjUp/EO4Z5i/RDkH/xkjEPDP/Qv/STWLPVfgfxPu
HPEcpkEESkA5yqG29YdOgF6jmFMw88qWRHQK4GhBNaQbZjO7Ewf387aDkvO7bXpO1u26x4s1E0VW
kVFsX8FLKufKa97dj1sOOmWe7Pox7DrdbMWSfY4GxG9Nkk4fQluOtJpim17TyDS/cnMMXUUFkECJ
u5A9LDQDbSayVqxy7ryHJpusLIQM7eaGytlZvGuLdQ5QcAbnr+K035bDAjW//NQkrsQHZDIPNi4w
tru+sCgcqdXNk7JIdbVV3bpBBWROokKTM++3rR17AGEDM5RmaO9KUDdQVcmKoq97EHJIrs08t/US
oE4MvQSW06rIST9WfBgRFIY8ju9pMmq9HJL1YMdOpQFnTUHxHKARbH/1KrPBnUrkl36twXEb9g70
JmnNoRvy1j/9cOT+RT3v960W8CILUjBYOpg90B5WiOfxH1ql0jDsZGPswiBf3lhUpg9Ns4rhW0vR
7zqKfux1++NxgcaYkhMOTS45eE1IwKH9cRbhfJwXgm8S9FPlddbTsYPGgHnS50Xtxtz++ZqgHeX3
xxOjAs4mnEqYEMwlkT+P/7AqD2ykacz8Bdyn4Ooxt+6jF2V3bwSYqecd6iX6UvSejAfgZNBRRZgW
IxhOOxRP9GqGq16tOTSGRZ0+QWmNAiWHlzZOj2BWcNx/VGoT/gStWep2tXM/y6giRyBLtoZfQbqO
CYgF5B9JWANnT60CWjvyMXegU6C8e5mH1UMO7JxuJbDO4ZXAOou3ecQ9lHDA6pV8iXmqd1ryw74r
iiuXjauoZ/CcOqlAevO7JuVDCW43zbvDXu45MGI+hJr+asSC9grD2YU8bZelYctQZ0OX42PR9vNX
BFWpj1Bt4LYqAm936Te66PMEztN53gMYOlBMy/ipKFzxGLkuLlMxQEUw2dnusrVg04h4GKd1X7ea
jCD0lrnqydb6qgWb6CaUW2Zk2Mk6gSLZuy923HcK3RfgDshpZdlS03xYy5NAXXG7ej+JS8NMnmS+
wxYAK7b2S1SL8kfIOYZXOyktqssCN2NV0L4bZYNyco+12lI1227DFcuCoXLSWdMd3WY9ebvvYGQ+
986VSa5DP7+e8m4qrlnslqlCUAC5nIpGgTXvZiuuAnGcVLug8wedi86CcV4OHhgfPOclWOF7WxUQ
/dd70q67aEM23wWwqJTMFPRjHYHg5B92oMRcNmHOtoq00IR10N1U9pWlnX5eFbcBLPsxxcuYcdgK
Voj13aAaYoCxDrmBwmtEVG655+tpxRQq32lpm6ka+ZhABYRNlZc5dC5dQ7G687XO8zW70NG2ulb7
YIZTOzKQGqXXyFRtGhF0BeAWmldGcGLeW7CYHpPa7KOmfAazPoO+V4jGnY2XgwodtPNkc1FZPg2s
BujbzxEV5TUXUC2Se0CugnLDa9ICd7gcTGjxkeetvdzHFeTLtO3Fh5zv6y9gjg2XHUrxMKwxPa5g
SX4wsItQ1qShHSrQd6avVQI+K90OVdpqgNYJcCvJEm4ZtxuvQAp7f0h+a4nEM/hVdSQFv4l4pw8M
9vgDcNX+baFV2M+AK6GtSMCWV9u2LdlpV0Fn/4+9M1muG9e69KtU1BwZJEGwmbI5vfreE4QsywAI
9gQJkk9f62TWzbQVKTtujWrwRzpyYsniIUFg77W+tZWwbjQs5UrgkZSeisLMUU3fQkys7d3iDNW4
aSmUo8TXixpTJeo6485o+7SMFqU3Bn7U3gRr973ELlMnRVNbN+sM6x/WiMxuXlOvv3elnt/ZaNFI
WRoMewbwQmxBo/QMpXxVvuNR6jDji7CwU9HEtDnMmQb42hLwm6aUtNgVawsvBS0UGdJmKWG0i0CZ
HspGE32NvLG8IMsyu8dxbaPvEubelV8G9l2uTdvnpKMMLFpflgQvWK9kUtqyXtOAUv0g17G/CNt1
/j5WZxtpJhV/bqupKxKsERVl8KCxV4GZgtHlD+0tqlN8Gd4kcBww3NSSLaoNr4Sj0R+XwvbhpjQh
qeEwteKtFn77RKVeQE2Fq4EQQLwyhhUJ8iFlE8ciXKNK7QaKvnADuSq+5VENa78OlYMbNs0jLnfx
nS6rudM9cJyRGha4z9+DlQVFEpwp6qSJS2dJ/XKKTsajTTS+1XON0hpcQ1ElHGsWX2OHKjqhV2xu
nGFuVSK7uet3cQm2Am6VWP1mSxt03euRe+tZSB3NWWF3GJkOMLgZFG7IWSQDGs6AHFZTGCZ+FYdH
XS4rgaDYtzfe0to6pdgLpiyqPXW1hsy2aQD68mIulAjzNmbBFy2cKtqRpazfVSAo2wRCLg99R3iA
5onUXormTO1MDSsxodDPgJ6Jwov6bT3Q9jJepjHM0JgqCCP9srjbUou2gh7QBC16LRQEGZe6ATvA
FdT4UUbOIyw4973nXfSNVQx31SxCXoFuJ8/zVIBq8zlR3wux0DXhQdmNBzUoP0hb3MglARVXqdSL
RjamLp16PHsUNz72ADY1Ofo3ESXCiVGIwL5zRF763TAmkTobvNPKV9AIczcXkJcD4JoTD/iCDirG
GaCWtb6H0kzeIBT7L/FqzBX+vfCp6XvnreYczm8MuRG1D12jBS8q9JisHFxrUrd3Jpa1wumWJMKN
h3Pe8+KpCAnxU8AxTGX+NNkmRffFnQQiIuty5fv0qwwqDwq/t1gUcovXJR1xzBXHJgyxGXC6gWtR
+M6RVQ17FI5RdwYLvk/5wvRNrz3s/i0c/Ct471GZFKHPeLZIheck0TW+tGJi6JjIKpsM4t0qM79q
qwOb8XolEIV8keEo1Ne2GEYcPUvcsFRpaa7dFRUlZFW3fKto3YKIRLH0vQOs+qwnwb9F2imHBHBK
9BxNI56+WxMnOGvvwiRe2ATfSskG1JJzu/gJjU3t5aWeg/u1L4NXA232pTJ464AUGYhLjh46s2EO
zKXEEys0IMgHDgX4EaOimeBEPFc1D56RzVjZBr5XHJI1KXU3l0dtbWubBII3tHoGweN75S5nQdsf
vMsZr9mXBubOGwstwByJU3dKwmCVIisq2umsKnU4ndooLHuc7Fb210MUFxDjVwOHSOliB+dGyhPp
NV/ScJK1TmegKMMm5KMGb6qjaU0HrsM6lzzSbcpZV8J/atXqnhhQlnAbmpKYI4jatn1aBOV+OhNF
pttZ1vGUCmvrO0Yo9y4tGWaAqGQ1WJEg7uYePUezcn9O4Vcbd0rboGfu15p3ApCo44mF1WmMIhPl
WdAtNRu3uis8KPYjLE2/xWXArnrSCoXloWNttXCc65HQMqmFZYC26glNQ1LpflVfFYM6uFtESee0
aYBMnMrWDTyLys8LIUCj0OHVNQkW28JdRzHhpbRkTKLXh2pS2LRC7UpoGpTKI9fLOq76FI0x4SIF
o7PKb17PSrKpar8Ir3UPOe8b4jb4PBGvlfJz0EJVtHeiyYnrxJWzdsZ0tTVgVi+OgLm03OvbrOlm
fAqmogUNDYy/JdwO4diphyGGQlhmRRcV4+O6dGvzAGm+8jbloB1+PxYVA0ej6aqCDQoSD6JYPBTd
mDDooN6NkoAiw8QNWR/AJUALAgxQzqjAYSGFOEZJjavNZr1q2UKsD5rhYenNGMMMk4GDDVKQNcwh
BfrDBZGNrE9110/2Ygi70DRJSyIdFomc0f7uud93ztXYAUJIK2Ru7E3bTty784Y2Ci6qXoA9WOgy
PcZgJfD6aQ4lXy8VipzIrlXq8sKnT1bOy/cBVmIFrqufznZa55W7GiTa8+C2I8/hFk/HLlhUlAya
WxQptMdxWMPmuyeosOekLpw1yBWvChdlnvHEqQhCMCUWTQYoDTgT28r1KE3byHrPcvXaLuuH0Xd3
nfTLNY+albX7mMnYO7gWKAfCI6qHt0Rx87G+OHiM1oRnAslfQJ2v1dyMV50BcJeD0Jl0Dt6inTNV
Eb89FLQSCjARLL8GcSQo6lEdFwkCTf2twyq17paBVV7ucwcF/uKW5nqOKK6sORZTJXyc3SHHByGT
QrNgfRTDHZcVzVjkl7cWzvCbV8T024ruVzwTp1PPZduLG0SmAK6LZoKsHNChn6Eszvab50xecQ3g
HRs282QIea0G8YWP3sALDlwc39Bfh/ceS0ImLpnVLupXQO26jxhaCmcp0X9HrJ/3kwzHh9mn5pHh
GDwbZ10NFX1SQQgNa7A3UdMMAJbmwPG2cqBllBL0vNBL4X1cuUUIY8aJhbh3+qB6WVEvQePCCUEy
+Jm03HSSSLxCUqxf17CIQELOsuwScDNQE0AqKH/vsSJ663gI6j9QM8+KdsWZGvS6QncWUweHEjAf
jlfEnc3mz1b3f6Sz/03BFX9OvSRjP9bf1I8k+Pkb/lLPqPMH+BX8CQFWemFIIWr8pZ558R+QwBAH
DJkTIxh4jvf8Rz3z/oAwge9wED1xQgcJlH/UM/8PSHAQFADD+PgPuMp/o55F0c8MNQN5gwtzfSgi
cHo9F9mfn/SJoh8VDuL2cWG+czN0LK9igpgGUc4B58hOLqV/kIEpEotuuLMvNNpWjUmpB7XY6Dxg
dxO9mynYv0hnIAHj1FMLmld8w+SlEbk16x2oj43TV4emOiIXcmrGaUyCWbhPVByod+uS19IEO8/w
nPaICwGkJI+N+62d3Mysx87b1SFN2fCVdD06j0rvEeoos9DtYYMUjtlgfSfSNXkYFSkqvgyW/zvv
66R2LVTrQaGPpE2RjbwgaR9LaFxXRUnj3B/GfXmWziuWBsXlHPW3bL1VVJGkDcSdFPD5J3voJnLw
I5kQEqP+6LDF6oYklTFZNw4UqB8Ehb5wEqmmLe+7HTHjtveqLBzKrWTOsUMKj09fpnDq0WsOK05W
kslAfGsqWLGmuLD+ReN4KYhpykF4C+yKZVyKdKXjYZhw/XDmC1i1bi0yaW3SFmeTlWws2qZxKKGe
L7k133GQATX+Pkqa+2uzbfqHKP6GMy9BV63hJ8e3k+9eGrdzkgHt9nbgBuTGeKFZ8LDOQbCjLuzY
2YkEmEjclRpJFl8ldJTvcrAw94OsYoAUcMg9oqPfdLArIXPuIiiDibvAISFe2F04SrVn3vtAqpPn
v+qZPQeBRsvpkRcIMJBHMxJe2LjZT1ZTQAymxPnnfeXjWm9LR43HgPrD5Qg6mdbscYRTxAMG7gIP
mfWwEGEoCObcdzbIQsEf3brMXMW8XLKnQK3bZrCX1TgFIvHD4bCw9To2q9yq6Fg3LgiIeF8KNFel
YMfZn10FR4le0MnPl8lufOtnszvnIPGPjTvCihrfO15iRTf9YQ7q3IHVTrFIO9l/dwudIAu59eMK
Ro7auNA2ELpye7Cu85yI9QxORxcBXDR77m1anoWIWYLc7MmWQHmugE6iuhNbd0K9tXTw/KJdOIKC
sjYtSAvB12ZzDyp6JOBF4TLpmzGugkTGSzKjSoiiZUvaCLlQdcXDIg/1tKkm98bzaepEd76yidNb
LxV9nJHhIvLp3kHfiLNr58EXTkJyUJOfFjQridrUw9vQ3A9hLp1HLiEZ+vN+4WXe+Dy+duOh3kNS
TVFfQd0gxzZyk7GI03r8cu5yg/oGfM/ek2iXaidfbNBe0Qq4XC2X3ezY23FmW3dtrvzWRXapTyic
84TUI08i59Y2T1yRAzjxpChZ5kuE6FQ1bJz5sjCIDMDmQjbmOBRzDj+WrE/Kefasm5Qt725spbO2
OTvgo4VFfKrnvWG3ehAIRFT+uDHjjQui1HGqjWcOs2/vxq7Yr8NNg5dfTb3JwB6dirnaKbkkPLxC
iiVXAU9HD37+ClZ0gQiIc1PaYEo54AE0pXkv8boXwZ6ie2o1uW70SyC971zAAvNlMk73M1fPSDbD
OltrrKqvdWjTEPRDS5usN3OyzF8NumkUJnkl8aYBdERtNSTce6isSTq85q3jIkJi03l95+R7rZtk
govYslt4lFtT3BQFtMPpcmIqPq7UfWaqxNKu08kVX91FwysbHpoAlkAXOjkj+lQxk6zFAVUzuhyJ
dNsiD5Fvr3t4zRzLpTLotYiEERHKYjf5PiRMC42BOvNGcmyAK09GuPdmwq3RN2Z9iqPXmMCFBODi
yHrTuE6OdRfnwpm2QA84Lh4ABCQSzdOwmr6H/XqAbHVa5zughtKARvOjG6iw94OBKSj6l9YPt1LA
L3fRyzVVHezLpsMeL4BcniLkKDLPl5c9U+bSADOHwKLKrwOT18SDOhbG3TUCp18mvLXIw99gvICA
tuG8DDhr+lrPX3qripTUsXsSesi7CSoZBcEFxaBLTCOvqordeKi+asYAtVurECDUlz2vli9x4aRO
5+55NVzYFSY/eolNC6j9smlAmbiNLQ7aGzfwop1d57tjjky+RlJnuO0q6aboJ3DvnLDcd9Y5UwPD
xE60lfNT0KsBTGnZP9DaTanCIesEZHifbOw9Ac7Ru36GRzoFA3ycxtPPfb3U0IXaA0cSMBM1zwwv
/XwaBr4dwIUm+IAbv5l2fhe9Va0rjmAAxD5A6BKCbKxAQozjAWDm+ICkpclQ18L/ibATNQpMqUIU
NZFTBA26TpS0YSJi9TjYIWUuDv84tDesjPFGyotudh844XnMHIFSXoR1ErmP8YJ71/u3A5SnLdrP
62mN7L5cvaxw/CfowrxOOm9uN7M5CtF+9x2gf2Hj1F/drg0PCDM4K5Kmo4vmOy7WFAtrTXTjCLxP
0n3wGD/oaTwuvtzN8fqE6E/G1/lNGdTR+AT+xlNzurBgH4ft3jWRygbYLEk4VhkK89zHoZRSRkwa
mFJthBwz08knp7bPDfOeWq/NBXJC6Eymvay6awT4N6QZnvrQbiVCqxmQOGAmrgPCpu52jbiagYDB
lUGzup6PFzQHkMQC1lmZ+oTsKsQJZAHRQSlidiuiTNM6Hs0cRKCA4v5YtvWQOY2pH1tOos2y8DlD
wIjm7kiGMY2RVsW5ahQ1Wx/Z1htDaJtV/uBflWAh1o1WEjqUY/h4X/uNzH3IgF8Cv5MMu2zfu2kr
/aVJhoAl6GzLtPUEBaa1YNNuVWgz1i5hGoytd11zHwWRKoaL2upw2/uLf4OEM2wCtBzjI28DX+5B
CrU3nFFkUQZa4PBfkHbZ6UGZVNt6q1cksBKvFGGJLTSSZVIrXtTQSJv4EBLEpPEkbFyeLdfqoDu8
RwhukfCIt3q40nEUvvgL4irxUJmTj4TsiC1sYF9qBxmaDBCW+oo8e78JOjI+N1gM+TQa42Sy467Y
jHGLvE2P8/UA+6o8gboKUStqs8eeyHJ/EstGr5L+GSHGKaqXbYUYzNFQIW48i4PDuEt9QQzaM+2/
9fG9Du2Robx4HCFT7o1v282iXZE0MqAnOnN7RwY5v/i4+stA4kCyBadZXAD5joYhuGnAF17Ew9zc
4FL4XhXzbVhyZN0KKHJ10T/qxY33RVxGUCtGf0hwAevbaD21Ld1w3yK0mcVVxK9xGDubQdIBbjbl
qAedo24puRzdpv4KobZ+lGHTnBi4Xrx6cC3GJcLPq9dFZM3QwuNAX05BeD/A77Un1Xbb2G0ztIe5
JmW1KWhIEsqi7uAAQMoI0w+i7J8Wl/BtzAUCLgEiQkWPNFLhAmVZmwO0DJX3SGDdk1U3rxV060fl
I4zUNNruBgeVMpBLYE3jwjfeEgUPYR3LDbGNtwNK6aZdZwkS4qA190tE5CbW4iYuXJasgE4uoKSM
R0TriluYDW+q4Ye+Nk8WsWcV3azd8CLFfdesNnf4pC/QqO9toRqUcG6448zuAfjIK+Tqde7b6V5F
HNg4BA68o7E8+bN/T8DepqvTXRDEUvKKR8DjGeJhk1LvnUXTUIPZTyjMLq+b7/pmTjGR4M/acIem
ne9bCDQnJVCwl+oNgSaEoorg2R3Dx2JyWNqj154Kds19OxyCyT8V+nuJZ5ktpbrlxWCunQInMS9U
nfWKYCwHFD1GvKeaIfzpFqIAzw820kNYXUzxbRmJFNvgcYnBuJdQloBnPNWTuTZ0GA5mOCOYXZkI
t/a2IN8elsl/ac59i4cmRYT64HpIYaqFpEFg9cUUzGhDEDWsE8Sa5kyGWChBfIgQGbrDZoqiuHfX
TUOqJanmkW1grTwKNfcXFfCIvTEyLq7DeGizFev2vWCyy6jkfN8TEubWJdHFzJdabUDZdXscsgyG
LI/tBi/9cKHLcbzUSiHeP1VFk1Rdo/FmVHGm5q7ORB8iQtGUZwGjExX2UzlNKaB2N6+MWtFHRZV3
WlbTeLgnQ/9tsjOxadk2TlZhfSPK2civg+lwt6k8tAsZhpOZSshUtS9GmDX9riU9hwOnHaaOwTAn
/rpjsDYgHq0678i0DRb3vXDabT92YaZlA17YDV7QFBdAyuZXsDVTamG+7v9HUfkrRuSeo9qfSyrX
r/3r23v5v/ZD+Vp/G36UVv78zv9Eirw/YgcRTgwtQpqeevg3/0MmuX9g+AhCPqEDJx4Ezd/aihv+
gdx9SDEghboI051xof+MQWF/gGVC0YUsEmxUIE3/jbLi/hwoItBUQig1iNj/LKhAC1cNplwMB9YX
l4VGKoPjfDPOpYbVus7hfqLkGWbC5XwOsfQUdisMTZDvO5cHKKNpC0+RQxqkux/u4b/wNQz34wdS
6u8rYh+Qlxmab4Ms53AoWucQId6UgbKG2B9X9TGS42ZsMIMC6accmQZziqAhJp0Pgbhax2/wGh67
yKBZQKjendxXP8SIIbzTIeQN5ENUFVYbdOD3YWzOhuzSoFUpNIzI4tYLRXPr+m0BvAQhmlG9+BSl
/9rcr1VxCcbrcVkH9FJzb3d1OYgdKCqWr6Aq86LDBY7++s6wvYqqwcQQce00zb10yvuuGi/DSoeJ
xImbWFY8U6sUaCv3zfbOozvOwbYunbvlHMtoJvxvNMHVCqzy1zeU/jzc6Z8ber7RPzA9rmkDYrp5
OsQFrO6pi1KgDeccSaTyGE1pG9MsKGUGyjVRvD0tbfHS1OG+ERoppVlkqNG3DbPetuTNrhLBO3qZ
pJq+jAh41GS+NuewVaRLsYlqW+2twHgQA6gljQtvyvsF+6BdJ6RD/BmEbLec09zBfeiC5IHKdNN1
4V9b0afUlPczNvXPR/1A1wWzcSZN4umwcHtdlvLY18VN0NML3OSdmWonmQB0ppLx8AkALUKeoUUR
VBY5qF6TMNPtbFBsVCvuCltuWey9YTAJ364D0NNQlM+08aYEi72+QeD9ehTd+hfS+fml/6xw/nPp
56f3w1PSTTwtBXG6A+JEu2WFy8EO8PqzOJqzkGKiis9vUUBqgXkMYVy+TIHziGxcGlcy071FYgxF
com4MAaIdSXC+RDHKvSMMR3SGMyHmO3drxeU+9mCOt/9Hy5V1i0GtYSyP4wjbG+UAbWIkQ2H1TuN
wXn6xFvPsHyi5r6kxd3aD1AhpHB2/hSkfdOeUDCuCbzEw6+v57OH/kETDgq86Aye2SGiI9BzjRFp
eLPm3z0YqNj/uh+dH9gPn7aWMXxlp+8P/tKeurI7DWaxSResJmOTF6dTWBsk22Er9b67xVw7AVsX
7SrSAHfizDTDRb7iwhzHYQDRVuotZbBHw1K9OKW+c71h1xTh+6/vxSfbOTt/iB8uNtS6n5fmLP5B
ZvTFe4zpQcAkoEaJFH3Xb7aUD0Pr/lmsHzBB5DIGVSEvfYCCsIenDbO3wv0R28nDAAf3HENqL0dk
6WO2pL/+ZN7PiOI/P/PDScUx/q+ey7o72Hi985foWMDqRg2IXm2wwXetICn0y0wetACUtIAOCthm
xiyOjCBQjYWBHm6eoCeVwnmGzVokQz99jZH7Tqpo6VMWYhLIb671k8fgfzjDArYQoByguYydXlq1
eJDg4hbnFOCxyF89hK7KLfJ5D543bCSST+Brq6fek24SCQb8dhD54pjnCkIqFwIquM2qmGcWna6W
wRHx3rdOebd2acHgY1Zi1rokxziUi998gPPi/gdX/vtm+x/OjBXTnqz0aXdYFUxAjRlPQx0kHg3u
ndV7QreWdd64rXzEIUSfLW2wGSGjjIxcISF7gU4BsE9wQ4Axrt4IudQ5gud7w0a74xXQPyqg6v/6
Uulnl/phz69rUi4Vj7sDiHvodqMXnVbTgs2CF38ZQ/XKxYIKRc4j2Bo7t+g09C2AIOeKuegPq3NC
KpxAXGmBoSSV1yaMG/AIvKK5wdCCXenxB2KLR8rdh6WhXxBSaxKryy28mldncCUqEcwYQASgydxw
OUZVOGYB8+9pPf7mQ57H3v3r8/hwOvBOm6hBwuLgYchCUKPyDzhmMMbvE3N3TY2epH/G4zqylaL/
MUenDjZ1WZPfvPDBJy/fx+mUdWR6qMusPeimdDAxZanSqULRg3E78rpFSYEgj83cukKy1bFfEYp6
a0lnUgTsGhxXtN9i4mXiROjqS7DqSTx+m6sZ5DCDa2GGAkMTKncUaduDsJOYppG1qwGDoP0d5miE
VZBBtz5W5XT0SQ2rBENmMoDwLI+jLt7Uo4fJD1ZvYyJ2JfdeV48A/0V0Ke0qjeANQTXlOOsDRq/s
6UARUO8xLYh3zm3TI7o8yf4L4wXSOoxfs0UCEWrI5VSbB12GUBT1y3RGgfyyOVWC7lop8tkGPTxu
/+XXq9g772L/9sJ9OMRCZ7BRMHnjAfg72AjR3Q+T32FgHqAZpGTaZJae2dCeQu4eDcbEWCBMiOCI
DCex3kQoRRCU819jMGOZav0K8reQOTfm0NvZJBjtKX6zGP/cBP7tWs+L9IdDZmowOm+i43TgZ117
QoLokrb1tU/LIyRblfgjOzALbHUO3bxHXRC5YHLifkoxdQYTZsrtXGFgn1y/Y+zSlZ5fVlFehMCm
uxZEUdTtwLymVgUY/uTv+pVuS8yVCzg/8BiMqQ4yKCy5br7wKN5V1INMHfa3OgjPqss2mKp04aBj
vJsyOGHvhRF6qqZvsxduROABoSnz/8dn9uGw5Sv2OWmn/sAAH23NqMp7DcY4M26v9m7Uhym0GYyp
dWbIwUGUYmU6GVnjLajJ9VWRXuww3AfDBKu6zAcH3Trtoip3vamC3QT0CSD8+ruLPV/Uvz20D0c2
WSKQQKIyh6LSDOpDjCmEKiiWC15Ljlo5uhJlZ7Pm/AI6FKKM3xQmFXFz8gNX3AKqrAY4mlJdRwrp
OVtFJAWb3l/EE7jMqIYBUK8OSfHOFnkw/KaeCT7b+D6c+sssGkVY3BwG5hhg/SMUTqODs3Lrbqa4
XXMqW5P3tLDZ4jc2m6o6SoKRaWT7uxPmSt6GHb9qAckwt5XwolAzt2Uh83kMfIAonCVAH+OUVoXB
RIGw3CBGBCjSK4KkxRy2pNPhnA6uehljcW2aSqQeBiXsaqL1jnrQqaC5eGkp8RediyEVyoGT0Bpz
NquKW8ZR9J2rRj4gnS31sJuW8iXq5bWy7rb1y+oCb9Eew2suAbjmBUeYE1IzaGdBHSCzgT/s+aI1
3qNzVe/U83aYgiejDYrqsBGI5OAxeWVp4TRGdPObpf3JaqEfChi308GI5hVuDdRGPFM0E8NgW5x7
mGeWYriFSIXokIdtxndMEkWqkbQYqjsPLaaAjTZv6MDyrnGf3IEd9EpvpgK68yo7dCeUXc3edPIR
pFtq6v7miPqsKzlTLT/uSo1ta/jTbXnQGi4QxvgYOBznWWjQBz0JyS94wpyXJ8zAu5rLwWzLpsdO
GRCkVWok7DtPXQ+InC+Fuv31Tfz0ij5UJhRbrpzDGkpG56ordylATajJM3ec1jtJAvsIZrrLPJga
uXR9NwMoa3dlRw4YACHDLTYY1iZApd0LwVcFQY+L37xXn+k+f4oFP+zhHjBFMxinPSBvCteddnHC
6CC2tAxYjiJq3muM4wpJcGUE2uY1Ng6GVDFMqKiAfc7l7F/JsXGgio8e9ASnwcZdmOQ3d+6T05Cy
n5+lu9YqaoFSHGpf773V3VpA2w6k2TBqMIPOZkhhbBiLwCrKm9/8zE+62jP79OP6qbzKcT24xweu
3C1S9VtEbCTcr+gIjjbjvrMdMMijY9BUZzAeBX84W5fAhzooKCLIVrpeR9Icf3M5n8hgf5a7Pzwg
PHRmO9edD+E0PdCiDFJqpiVp9HzNixld3QAdBfNS3yu4UDV2CSqbOx9df1r4K8upIQVmX4q3RvkY
5dAXr0FELn99bd75lvzLWULPu8YP14Z16bQjmcfDiPEhZw1HfOGomb+7MIUOPUYxnnENjIhDMarU
dNRQw8ph+OKw5gTbeILdT53dFE0wpaZRHVBd2huD6EZG3fKWTRTkfPGCiXU8qx3k9jtz9ZsL/2xd
fTgEeUkQAzXReHC76YGZOMqBaGCGAomStq9eXG2+WIEDAhbiwffNa4j9GRO7gDkhGnBZBeRiANeN
AiekG7FiveMmIJTQqXdRo6r99VW65032327vhzMvaAHIE8vGg+civIQRuhduN2M6jlN/ox3mSML9
vwrQ+CIo1p0QzDy5CGAmoRPhyjDQJsEOe79GOLA6/hT2KM5Gm5HWM9s/r++/Qijvmwp/Pk4wh9r1
z6zzTyein3/Q31/2/8ec8/Mj+FzoTxoz2Nf69SeFH9/xf6PH8R+Y+YpZ5pjS6MQMIOTfAn+MaWKg
3jETN8R8GiQs/xb4CRT+EAlPIJf4PQuOg9+48LfCTzCXNwZQiV904PkhdjNI4f/FIF2M7Pv5fWUB
8rtxCHqS0cCFdvlxi7ORgZBlKnS4/TpPWU/7QX8lUocavY1rndQPtMAIMPjk0RVZMME1hoIzROM1
pkIrlbGOYJ5444oCc71xE5wLUNIYhIPJsIJvJnCgOMgqrxxPSFTo+OCYAQZxNE+DeQjnOMDcgrUX
T2pEobALMPWBX8RWlK+YV4p5UPUkXfzmATJFr5RWqDhkPF7zOfJfwwImsOaDflZhg1SQxa7Taalf
/AnTwv8Pd2eyHDlyZusnggwOOKbNXQRi5jwmyQ2MTGZiHhyOwYGn7y9KarulslbLtLx3U7KSlBlk
AHC4/+ec72y9pEZdn8lMGSyGRCeKW+QtzEwG6zW+1d89e62jHLOMVGQT/M511ewkAK37vsqbC1Zy
2GHnILwil77aQLvN7smaJTlBtIhQyOJbVsyVK4FnENDcjKMln7GCqLu+JjW5rVSbPowmDa/qKPcO
q7+a26BpJ1J/xUAMZsSjRlOCe0s4h9UvBJz5bSMEo6SImLzysEnmXtzrdL4clmfoLa1cm92SFASt
5KjMgYhYPcUDZoGz7Y2QCjofjqIOAPfgXiMQG1TPXtdkpyYz6XOUdoA3LBWmR9efw92C3f4ln2z+
XF/rYodK8bsPu/e6L8t4IRkLk6HAuynYEMNVAPSeRd7JIm1zIGJbvvjufFG/0WGQhEmapkTSwKhh
Cm28fQsT4gpEG/Abt7Z4C2r9Ug5K3GUJqMi2fMldFqdhCfH0OSZPSUL0yRW5HAJPbTLV3z3QekZ0
1XoUbm3yjQUj6cafWVk3jt+3cVDAgsz42QgVCFx6Wk/mrFFUNqa6hGPbLspOY9JbzAId6ynypyyO
9IVhI4ty1zV+e4iAK3FYh0MCQMQ7J5UzYACelv2FDILlPeLz8EGkBAhHF5aMKeHlBZ04aXcJQJ25
N02PeOuX0XIdKf/WU417ZWfYvSA4WVCfetxtlZPeJM7cPTdFUN8m7VB8r3L1IWPqsT5VmK4OGI+B
MslMvfooPo9rozrE4TD7qXWttnp1i0PTtB6+Sru4VSBB48VyCNia/D53Q33S5F6w0q7q3Cxlvu/r
+not646AhVAbCZcSwXzG+A+K7GJ3czouQk1IIHSwYhXeMu78HhdWRnDsGT1SPCoLVacoUnXZx7ww
o2S0wuJBkqrNFmwrzXkEqHa1kr7cNo74gLtVnAZYwxgBKDTYpBJ7X9v5+EeqztyFjcGsQTKTvdrk
xVVkH9bVru8Gy2v2ZCfdG/xvyR0bFF5KgTferLm9ZhcOj/xuU0ygpEvnE2DZ/EoBDNmLQL+JXqQ7
/HQhWg0eFwApQwwl7TUFtG1wYl2cx3NUDOHecNXPqc0wDuzYgjcjlc8kk+g6iDLilwQszNuwAtJd
82VXL4qrzZy++giNU8VMf/LN0GMhEdIMcbvCONwYUZJsvYC8gPwRRGPm1OOxTNKGaKzV98Up6X21
9ZO0+jH7owvHW8ir0lgl6NfSPbewguyg/3am8isXXXCvFjIoNW0AsWbTn2500+pXUxfrcugj1sYo
5noerblJMXMPJZvrLy1KnJs8Wx4cXDoBWhw3ObymrU4Z/UWT3XzSKcF0f+AQqwrp3yTTVNlbylsQ
a7NciUdgYAEmD761vkSnCcQ1ODmWGsfVOHdSCM7ZgwH8G25EihHMxTsP5hRoSzvemEu8vbW7o9N3
J2JVd9Y6MjnjXmOPR8JSkGUp8+WVaN9ZAaDz+YxrO58oPgi+5CVBI7N9F8g9rH8nVnI52lV2mzp1
cqFdPw0uxlKTMB+p1NbGBsL/etDC3tdzwr+3xwpuVxgsP2X+ZAO6skLvHYtrbFIbQvV0aCfnJnT6
fYPjDjbZzq2xwBXhVVdomGnV1VS7V1RPHFooG8naHziBnpaiI9DS3Ia9swlIQHdTtGOstwehdUfG
CUI59rUoY63gXG/BBhMDPl+y+h0sC30GWcEp1sVDXFrJo1sYVgLnWF7M7U1yPXPKt+RyPwD8Qo2U
z6xmkYB/PCUbXlvwp/BIwWfD2OnFwegvD249uxsKhtydU2cPClwfZ/rmTrmA9NLiqazLfV/1h94q
+q2qbefo2ZW8rSov+7YcgF/nvJzFg+h5u2ZWqbdNmPgvysFDvStF+RIEQQbOAINuEbiCw66/DPHE
yrnHV1rvvaiyGHN3RJDTwNuxJ/7tQHY8QMuzYw7G1/hOfnY+64ffQveaMtKCE1G6U2Tmr8QUw02S
2To2Y++eSpUld75pm60K3D5u3PZsQhovTAapEpoGUclCnlkD4R3PDE7yTs8EsLutaLNj2kV3bdAv
8TgAcistQOTKTbtdmwRqB3CEZ3eYvpO1vRHgLYOwHL/WxuWJiO5qd3WOyRz1+1S2T56dPHlWjfFT
WZ9DgbEewJPaeBUGysjHEF53e5JIe5xSt8LY6w262BIX1cyMYjxTlOHGpmH5qEz6o5imdGum4AxV
+5wm+sFO3Ws1O6yIU3UMRxc3eG/XP+a6BYmJI/84qLK5Uc0SfM6UbpxheTWHZLgMgaLI5Hv3ksWc
h1G8Z5i5Kbog3ODm6cixOmLvA2mN/FznXPs1xGlP5eUbuE7rfQ7WG14b+IBG8mebBFLcL+BUZ58a
j9NAj8lFgpjjBkWDNKn8SNDhcDSPYufNNtDGMaiaw5yF78KkXkwRyNNcgYe7YO+3gGrkxQ4J6aLt
MTjMsq3vfQeNA6gC/jreQnm3/kiieo6BgtyVMOa6yQM3s2pWPRewXe9eTzM27Ur3pCSsd5Hn+9BW
Y5yFyFtGVRiH3QdvrZ3bmjlQPeYA6x1BqqBYWSkc67fuSJWk6/y42uXj6KGVzZ3g/u2uhsrfW2O7
NVlU/saK68YXuv42cXEmp+Qniilqj+U0BduMfekGFR1eZU+P1qDs5UXnqt2UFbsuvFQzLkX3PRT1
b4b9zl7VRXhcuu7KD7oonmv1wwfwFadTC+ugCOClJTWOza508+0kiebtw6zvbjrw4ue1MmIbgIV3
HPZLEOg+odkbZD29nkrSbWB0FQh58Zjp8K4oPJfYnxLLdU8Zxb0OAoT8IRM7tsBQVhLLP0DWbr9T
hzxyLODWvwh7iObYxwzw6Wl6EKawIoGeIyi7eC6WC2NzeGj5xjZRLpUNJNZ+BanNFCcEeFeszgqJ
fuLfx1mt1lGUUY1ykMqSGjHcGsPYBhTVcE1tnGrTguGFvC5qCdD5zZIpJN2iad0HcvXVh7RSPtBZ
w7ukKPubwUOTULNJblPfrPdDV63usW7UOjNY9ZsbTXD8wzZzdglPi1MZ2CNvIzOdCGNyo1GUs0mw
5NALEFBk40BgYfhfugfIuQC4/TI4mwDUPkDtHN4nwx+UEHGlRSrf9KLY3VQVDP7BU3vDTHoHZfN+
zYh7EWL5MvMojiUQ1uY+xV/bbUExhtOrMKFVHLohCVi0Gbyd177X5mBPRXvbL+NyNQphAUMQZrFJ
CkCKD/ShMO0qvo236qMVkby9EYMgVF634WMiIZAdoxzlEWyM6V+IUPLAwGQVn1OkaHdyk3WKYR96
113AYT7Y0LGEpyNI0/7btUrfR0G0uPgLOMtqB0amcM/2WOf+DUVrQONZq0ndsIzn1tbCk4+Cg8e+
2iyhHC6YuYHw/cZe7GQ49L4s7L0TEIcjuemr6EdjABM8VlnPJckI5FiPRhdQbSQ2NKJNBgLDyMPu
+2pnUg0idB3zznkrgRvKY+eHOcEzLDLedswa/WFMF+pNUNd5vy0nqHmngNeOcz/JdWBxBdeLzgmV
lRC3YnAzMr0RYccDmxK+TUrP+5J2Uj8rx+qnE1jeaXpSU028nJMlr+lA+eV83Syg5TZRsJRq4jXb
T5/N2DYQ05JR5g9ZHZEccDM8mae1h7B4nPJKbNZlyg22+rIbryipyHduX/N7uUIi8C0KFSUd0m3f
WJxaijb/tTRTenIHUX5VRN23hIenBwbc3ilcGv8+q0MCxuOK9bP0rbgIdBgnEwRICMZM/kJjZfcM
rqvnPA23VZDF3Jan0MNgUGarvyksbSPGWS9NZRElmvZOKfxT4urgiISwdQvd3vHa6EiqcXyts542
ibDb+aNSO+C5LFPRuA+0UI9jng8t+kt0W84TKO42/Ez0pf7Kn14b4yp6U4J+O8pW3DuJyp4S23+q
an7Ovqtf1jFrMQVja0/UOapTQhvjfA8abAuySuzdyroSJWzLwnKfNdpZIbt6I3T1SgKKeVxuyt0a
KRHbrXxA7X7vweZyJEhiIpk21qf24JTDr6H1d6ZdXuc5up2X4gdeaSk3akRpJIz3yqV+J55wn7V4
/KlR+ayoAhrKk9cMPwsbE5m/XK9r7R2nQr/TCnMKKRGph5UkVQDPEFNa2qkTtjqWocx6dRr7UWl7
n03iboygXw91gxg4/7KjDpUGkerWsfQT8W8cxnZ9n8r5EUc/YzMH6Way+njtJmy9+ioJnPvBUHfT
2sPv6KL1q5KeRbNcuy7gxXZi+94aQGUOG2M1PazU4SxR+MFRfD66ZXLylQt2wec4xGPo47K9vASb
/Fir30UCmMhHSwt5lbnujnDFnsUXs63tf1REQ7ORxpAL4Rrwh9xbdIStHDDSKvwaFr4PbzmFjvu+
EPlspjl/XzJt4mTOT8uavFdh8ZMKDedK2A1adU0LB9U7LJLbeknXndPWryZ17N0op8NoB59WQvca
WX2GhH6Owm3TFrO4LTAHApnpcBt0ckLIcdbPQXI74unn50Y6nZtRnsZLnZeCpj76q4sNnx/Z4W9y
dPNOaV+7WTilbugR+sb/vW+HDLc5C3rsiOLKVPZ1GFhkucmhWXB3GvrCpgu38XEOipem9B50QdLK
8/oHtBCO9yHfcuifgig/OexuwxXIAv99eYlVhUP11Fn6OJDd7ILmAOzlyWbrbpsUs6p5NWpOXqqx
3lU5YUVnvXWj8sW1py3I53M22Sf4vId87Y8BhPe+R0HDSb8xQbUj2docbGe+mobk2CfLORxxceny
BSpuTL3QjhjWCZv5kxN2RNzm6oyouxWTzK8x+J6HThxsIuyutl4SWlrjbswRwrTcQexyMesNZ0zk
u9SJHt0l0QSTecB5zxPoIRWvREmqhXFEtfT34WqFd5Ov7hianJjPvBU6/07YGK68orchSsRt7srx
2p5B+/MWf+/p07iKqOY42k6w7TNWjGJqxLbIlnkLXyu6n2eaTqYCo0Rna3/HOQqmJllI6Tp0G80G
FHMy1A+E82kkdLqrvOf12w9A1uCo3EH+efK12oWFtSl8Yph58uyV3n6do+hxTDOGFFYJPBTOvRGK
oUZ0qCc3DhjpnNdOnkWQEjwmvlAO1pFpjr1pK2fnSO9pWLlvZRfzbku3ylJXqwrlHopUfWDG8ZAQ
IGaSxbmbkeQRdj8nQwsGwHT0mro5KDvYO+iPhN68L7oF37RFNqfs6EYKeVByICuybG7dgr4POzqp
lOWq1ANMqOAcXMgQdcSmpjsVIWm/sDpKY1s3Vn/bt+q6ni+ZY8iiiMvMQES4LSOyojL5bnK1sbtw
A3YtZDdBPWQCBoOaqm2k0h+6dblj9UHzym45MwaevGe93kDa2GL13QYD+/g6cK0bqMWPSRLtq8bf
LcMjtNtTr8IX21m301o/OnzhMupPo8NprWGPLtiSOiViNARRmwJCsmZuBCLIk5zN13nPEfziQlKf
YbbicEqf+5mjOA4rfy9SAo6kJ7sYU8Fxap1fTW0dV7H+hp4UA23LoSD7Fc90cvmAC4XPkDQJpptU
8KNrEM/IgI8Z3NdNWKCRNJBZAAHhVAjU96Qa8sHzB+y0m2pO9oMw2IfXH31XvYsI5k0ClKjvfEYx
TQvsZ74PU3fXeMPV0qibmT0HmTYQ5vLV0D2zKUX+A0vC3UQOWY76qlHyNi+IXHs1a4eXMMToS5oD
ggQPyOK9L728K73+tlkcsxE45lnxqyHuB3FiI/EKGn0P3R2mZfvO8Oxk/PpA2BkOcZLC2E7ma2D5
MEF85ro0EgDPGZ2XNGm3Q53CIOKvgctubop1DDYQlZ5Cu4atKy/5DnJMs142IrdpDHO98+A1Yi+I
pQGPqz8rgfHTmzRxU6o2TyIrmKMK+S7NJXrapfO+ksy0gWb3HLa6/tzVkq8la7KYWd7XyCXY5tEc
HGZfH9kPvpfasmOR9TuoUwkFAg2kXx091EX10iRjNFPhBIhqPueSZM0ARw98GTi6msSRDxQe47sI
j2GdWnjLa53VdOHBlzPLaMVB3gNQGS/woD2cMadDgybyuJ8tkTzqLKQsLAdw015hTykzbN+FfFlr
mJBcD/pDCCb54hmsb4YLTGUq4wjXdu/EbkS1z1lhNUeuOflug2SeKPYZvN8kW4PHdp3mR2WHJTTt
CBDcxrB7CjY6hBmFMVaOjDPRvvTOT/vufXYx6mEIW6xLGVfY8Kar5/J2LWbrUc1e9+atHgllkL3U
PzhLtrxFiZ44Z+tsyfFJM4YHqsg6EecyzF8ccyG/6ARQGGDoOaC7yjRrciyV4jJGpmi4Izrp9erQ
ZGugCbe1PoZ48DhmN9LQxfS+Ca0D9tr6wynk8DATQb0TpiR+1wj2vPF/Lq/9S+3sz9LZ//l/rU34
Yof91ypbTEV5zxnnzyrb5U/8I0bj/41QTSDCAIktoHEcU8XfYzTh30CXcA9CuyZc44uLYv4PRIlw
oQK7rsMO1aYvx3f463T7Rzc5VGCPdI1ti0vdtW2jcf8HGtvFl/B/FdvAhZ2JuOYGqGuoX1L8xbfQ
llokbldtJ4oAj36iwYG487QrrHX5N86cf3Yp/Pcn8UF8Gw4BoL94SzAEF1Cqqm3VhJQ6ZsoD6Cdt
6It1YH/5kIrKf6NG/7MP4e8f6EvX9wkpOaibf7HXrGOCITgqthmFWOwVjIDGMYB7WsJLQYLOEc7w
L4JHM31kvf7pBrj/+xf4rym4//hs74+oU+Ty9f7la01mQYc49gAeUbva6k72y0EKPYBvbMu0+jdf
7f90EUOfyjNXOi55rL+4G0yWDI3sWizVoAp/UA4DWC+dQ/YAczeq6f5//93+p+81DLktI+dSvX5R
jf/spcjFks0tQ+M+KEBzOMhMQxm8yZJDUdIGMDMA89+XDv/43z/3coP85VYlMx6QHPN94fMd//Pn
Tr7H0Jch64S7j1AOeNhy8OPCd38mFKIgPJEG/88/MYAW5ZBb8xz/r9kEB8hXH3JAZ18wk8sdQklE
2J+uvM7JnkjLr1snncd/42D35eUX+adfVNLAIIjIuPwzdP/ICv3JrBK4XitN6eynwYIauZh+LXBX
UhqyGVlJvvGpJjdZayXRMUgchkpiyPwTHYD2MzO1dI5nBisXjou/PLKhQFlpROj+EsOKg6RwB0o3
8x7k3rCUFxAOU4trJNC0jEsxNl9zD5F8A/Ff3luR3wOndbSoXyTQW05QFPzQtKfxOKLJKtB5vkkY
ZC5js9zJuZges6EdzDYMC2gl3BE0K4DOTXb04XZny2lztJeiuojceQADmI5Mb9mZXicO6JUAZ4qV
0yjDO1q07VWY5uVa7E2/DBewCJy8fMvUmSA37NSCM9nSSf+Cxq3BbRsDCQ3luvHBE05UBkK9MW8c
LnL/kIu8hDwktf+AAdPbz7In+tplfinJd694IVWDra3CrZ3tOC5UUCNhAM2HfIxIw4JUa5AkAWwU
e6sK1g/6Ui6KCDZT+v+KziX9q4sW/7JVeezI2vIjJflLCldyc7HrbsQLw2HZHCKS6uEGnIMo9/Sp
UlCpnYmgC7CC4dZbjCMJUoQ0NqHCwgSahoVSjaj4dluBaUsluuDgDCfo7HvFlByLVk7y1YWjRPeT
ScvmBPoVNXW12Pa9Mz8CRzAvGO7fIjdjdMI5BBn6ljYSdoU9e6el3RVGN9lrWSOZERV0vCTZmqFL
u4e1Lm3ralHgYgwIVV1wjiknWao3q0T33w9Ya7Nb9uoWPV5gZlQ53zZmkOqudLCnI2ZBf9lnQ517
2yoPQeGJ1vgz62Az2tGWsEhYQqTL8+xc2/Mib7JsalfEhTBq0S690gqYz9hFnV6LuvOsN/p6B7Rg
25ANRBKufTZ8SBjCW94ZOlYLp/jeqa5n5eoZdMs0qW94QQqXxQWEmNL67g8TrI2w57rcCgkv+Kc9
0vX1JEOTuHsaetmZbroLVX7rMZ2a39ZLbwJmObvH9OhRXvnOA9ZjZRshR24xJCLV1kMb/B6rC9uk
GMoyihexzjyP9PiksU2JDIBKn1w8sjb8TOQYrTYIKAQ2Sl8ub9kUzc+LMV6BwloDcyHxn4XEGhvr
KQ3n+Q1YNAM2yVs6Fqsmb9NHEwf8sCoThKDef3cheRzqVQBCZKQLw4JeI4gsBo361u70yLycXgrA
eGtPE1Pt03J8nYam5fErFvGU+WJ9qeGV/7SEEZ9RX1bvLsvIT+VEOBoUP9OwAwNW3acwRb566J7f
5ZJ0nzNzcSafVY/oYkI1ca6BP2DDuvStBx9lDcd84Lk/0yAAs0u9jHxqsAkrKDYR32fdBuo5FwN7
b5pFgCrjlil/u052SRPRIPgJ9HPFtOsBBYnlZC/1h8KZsXBuZ09vN6dJNsW7GHHiYHIJJE4zDUOS
yfVw1nIqx22USVwFoPe9dwaEbRarsaTbqPaKBCe4sbvXzvbEAp+E/7iEXRMqgvOuhp4NTxAgGyD2
Lbl+UiNZ42PShi0MK8mSycpB3e04C4ZOyYUjg0Mx0JIgH85RM3BxhMifsRCsFxsmZOa4zyfvrQtL
YSPtB3gve3gu3OwqCh4HKgJomg1Vwv0uZf2hmTFGO5tzZr2XRUuK3mciP+w8wJv1ptZN3V4lBdPi
mzBaGeHNVgbkCdcB1njNoHLDlAX/+x8E95pf6xQGXZfd5SFztV3dS+Z424C1JiG1UTvLfdeP2P9d
MXLGM/VI18sqTTCfkdWEf9DOHPl7KCptsm0nKo028AloQ3YQ927QtJLkuccVsO79BjsMy3vjTk8+
tA/SnAVHGljmvJA29UxL41bSCgSJS1FCuwOnIofdXFkhIw9ty4zwXzcRMUs7RIdrGElhwsijQiyX
kWW5V0NRrRcgq6mybyE5OV0zj1hqmJ2hXE6ESClbx7Ayq/uyGzp5xZob5DyIbRfyoobrdTRlBlsO
zyHVNYi8nVG7xcOJ8x1Ztt2AuuGIe8Mvtq5vegyNDbA1SRdeKBJqymNZ0N51RwNreiGYE7v96k1t
W0S785CANx8dXCuEl1GDpHVV+uU3DhwFVgJ42xs9LrAypnkCTjVOUJi3XT7nT21I6Q4BnaklBjpx
sofp/zvrsuwRLlJ+NQRYwRgNWNa3hoZ3FGGNfEdLEEOtwmRQV8Ti8+g5oKDxIjSVMrHj81F7ZAwm
p1GY9ldt6BELSDqQ2JugwysdT4ky+jAkBC+3utDezyHnz8QOoFXuELqYY8sdsltr6Wkxzv0moYZ9
7sOfeoHxhrCj1dec8TbflZFW7kamIq2PqR0Ocj+bJnn1aVRnskALUMhIuUjMm+u7jNqFb5VXbkFE
mSs+r9Wps7NO3y1rRXC9pGcDgI2fECD2ASdeR2Or15u5aIR4ck0WvmL5YNYcdkG47nQWhJoEBxhE
cHwFyLjZy+f2afJsGZ7WC5pgC0WDuZ8qRVCfp0BO9U3b4O/fjMob6h95z5H7jeUbQ2BpUZ60EV1C
J9FM0dU3swjvDcpU9OkNvnWbzqLhUg6+uHVpX3sj3+YT0LDzro3RdxiRAeNt3f2QthgXDLluKqjK
OuzBnVuE50ltVWvsWgMgktIWHtIW6zwQER4gkn/VcvlaLYyHsfaVU8SAVNMPKmCWG0ZLa7WZJvY/
YGMy68PpfOdGU2ANwYzSUlrh2rIFnpv46zd2an3dllgakfRHBPYSfcLa+95g6phKuLD/MZPGsvY6
167/ZcJLuUVgAaE7ovb6FpmgdY02FtNUVtGwNOXZYGygcrQpVLKH/67TvTVc6ss0bUUe9ejab5/h
HofjdY/NPLuyc8NCQ4aJ1+Y2oyCdntSMzUScwgPR8dBaHIw2zowwuxUql2+S1SqBfDLAunNLqZEY
bTIIu1lXScZeTadnGdB9Gw9Exb4CsYJRSgNnYU8aLTcoamG/65OLSDsvdRntxbws2bYmcIKFjB5H
ga9ldBeLEXsy+t+zn8MRBHQleyeGKJomvwu3nfqD4xseSkre8uJHHbkd6mDE1xf+pBe6qHbMKYdX
ZkntF/02FxqBszC7cWgnAHPFOf6zTe1lPcPjDnIm25DqJlPlt8MszLtWTf0IWzly50diyD2dN1ZU
RzEZJU5PwzxcHtdUXpE3YZ6GsSJBF7Dd96mW9mcvHWA4bjouH8CEhDmFU5p/BKutCQex2YF5b8OS
N5RK/faRfx4iS3TsL+GuvyugBjJOx65NIfY3WUXttjR3WT+xA2QBTq3NspRpuS0pcHjXWlYssGJS
y471oBwOUw84GNCZkha7CE1OMS/WHxXNpPSNL0H+HaoCsqNolMMltL35JlNKg4IqVfg50rRC14Ci
Nosrbx8H0RbtbqiS9Z4Ame3zxu9tQF0tkwCMfHDgNTL7VzZ76jR1TWRigxCFfYLDfQoSsaw+Rz1G
93J2PIKzbr1MyjrwMs9QNaiy2DqCQwp7Lnx7DD17pMUmn9UuYssY7JhLO+CofKVTsp9OfQ/WF0o2
nRvuWzvU849uUc0PWSXlLVsy0ezZieKP7Iv+fQnGqKARTJTwyIfq2acktMZQMFLRHTkStFIkp7aN
KUxfv9x1XskUUQD2MRqJIwA/SnhFkRAKlXYS/weoRP2g53V9HtISg0wQoIzHUWqo3kDZd2DVNx4W
tF5gGMmKzH3ukktTcSc5cF0VmZFUBqiEDgydR2NEDiiU8pA0y/IArTFHh5W8GmtHSnIuroOxpAEw
lceSvdPzQPoFUYYdNVW4S93sBfTCBudTNVw7PqE4nuuCqpc/DtL/kfH+/8/J4AWK868ng5tf9C/+
eSx4+b//fSzoAi72aKWJIg40vuQS/fdY0MZf7zMWjAJGch6u1og/9N9zQedvbnRB8mC+x58f+Ix6
/jEX9P92mf24bCYgDMJYD/4jvI4r/jLmuXyEDGzH8y6zxtD9a12UswDZwYPCCCnzTH6YqA+SQOVd
xaPhERrdOyE+HkobV1SMjZhlGO6mZG5/zbyvoMTP2vwkIo3nNuM0ip2gowYq9kyCn0Nz1kroOSqY
B86NQoZSq3K8XQ8pDkILNDpry/RFPA/G82/pHLRw08/pClSPxkMMxqZHAp7HEetaCaNcondSUhDb
M3/lcc0SMDn0qhIMDbxqbq9ar83hTo19Op4CCkCz+0JZiEpQ8gAIgbKlKTCwshD9KbCzH06WlsR+
mfWEZz2zHSBroy/iFax9WoC6aW9ER9uUYcBOP5GRyxWuFDKwrePzZhAkD36rIC8eRyzM/o6/Qup4
hD+AV0uYItsrV6pn2Yg/CAt98pJkOsfCBWueDFLlSd4rutdPTiQ7K15SsM8MJLQFtL9r589c9RhB
sdb37s6wbwXzuK4VUprUggOU7Ef8mCPtoN5aUDmeWRzFd6awUgLh42jCu7qZeCuAYAtxrSVeMe51
F6ivqHToN29K7TAdoJq4ApI0dq+Dcuv2YIjMXQ5mUyp33jq1t7QrFCFxWy/z8I9O1sqml/FjHLD1
W3ZOr7VzcMKL69u1pAgQLJLgA4rFzI7GGX9hA3aqKxhOZKWwvBU4Mp2+GrkMXrWcaGgPhiPEMs6W
LKgI2bTGwHwHQg+aohizYNnSFuQCIoJg93tJLOMcDN/oG26twUOoz+qP1vNo8sJgV3B260grU1hk
dAl9o4CtfxicgRT/mgcUn5c5y15cT2hBm4F94r1n6FLeZW1UvK+LozkCQHGWFLBMs7cJ9OB+cNIO
PguH1NvBrK66l0JMpHAHnwxeEYVse7DIotApfHL1ts4n/zqcqM/e2npKL9WrJVhmCotXBCBVtkGs
rT+8zCS1kru0RrON3WDfLGYgHeyAGIXnWTPAm8enkTNEtKfTK4V8X5eIk5Ux4XcxafmjmHG9xk5P
0oId/5J92WK0bmm7SKjWxlBebtxpolIcwlvzNq2O+0bfBcY3QpyhfWN1xuU9nSe/SblkV6CH0u9G
Lc7j4IXOJ+MTGP/4fZOvwWrc3znk/3dnnNSZabp8SRK/ebfdRaujW0wpnKae1q5967Gh3fXUxp9t
X1s4vzHW1tj/7XQJt8MUVNyXPI9wbDl3v9N9slh7nIEY5HIAIzgKKNlpAU1NlC1YMwNAkmOFT0+I
pquYuVy44uv31TjFHLs7ONARfmnYR0yIXc8NtoUnqvu851y6nbGlZ8zJ/eyrpWD7zQ3z4QVtGBg5
FUiAS7OeOU4SLuMvQHhcamje+jatZ+eeq9tw64jhVGdd/9UXHCHIh8j+yyoUv1SfF7iAAu1O0WW2
BsscwJ/3ix4epv5Z3/KAc+CMUBqnXHwMbjtcDWjoJRFrYGCc/9Mk4AdOg2hfMsvJGeOO43NuDxjP
4dS6CdjlnsmQxqATQS0sfDDYWUjjqCTxvNyFg3HrdU+CqK92I1GSjEZdEJT5feNJF+NqW/4Xe2eW
HDmSZdmtlNR3IkShmH9totFIGufxB0LS6ZgBBaAYd9Tr6I31gUdUppPZ5d7x2SIlkiKREe4kQQOg
qu+9e8+9bIWbdIB8UCXuBkwgb5RKHvHXjmpt0sE4ku9mLPcXAX4h95xqi1G2rRpMNhT36U1SBxW5
chP5yoTNxkZ3atUzqyNcSdPa0pGQdbruchyfW7ste3Dbju3vGhIgsm0Yme59YaqKUJA+Nd363sdC
JTau58enVEioFeuWLNYTRTEdn/D8N+ajgvcyvSNnks9W3Qi1lTmr2z6w7eqKsh6VaeaDaVlXmm4K
nJm8u4wV2TR4TXtDsSkQtYL4VFKiOqSiv0aRkOV2dmragOEQgshi/44F2ppM3Sf0418ibLIPMkcU
xaPOyxJKxLfA3eIjW26CjhFttXku497505r6P0ek/2S48Ksz0vFj+I+Xj9eFRPjzSenHV/15VMJy
6P5hmoI8px9xpvbilP+LROg6f+BF9E3Lp0wk/oFT1D9THgIGr4RCMCmFUGguY5S/jkqGIxmiOsKj
JALlAsnwb0Wk/hiS/mtgw55j2qZgEobJ8Mdg6otJl3DzSruq188UQJAzUDUl9loxYL8da3o8q74h
wm/lWLZ+7mukCBs7VIgiPQSrpJUiJ/0GIAcOWpk66iGFofGtRDCf/XkIZ7AefSBGzCciVn6eSS6p
Fj/NlZbLdN0febFsRZw5rS8TWMNVNirwDoUHQ2FgW04XPFKHOmehTqsHUjG0h5GuHDkp1U71bBqD
fWyd3nhGVtDDw8fT/f2nO/1/uST381AYByJXQkQGVTImT5NMDi75p1EXid95ZPm9fJsIVot3Efvg
9wnPRcXcaJHiZ003e+vGGoMrn2MhGRBM+R5L9oC35fR0FuhAdhvsR7O1ajqTQIDSd51xz/mU9bab
Zu8C8TvyjT6OvDuS5oo9PTPvbC6i6AYNWXejy854neteo5Kr2ezJuhi3rvCGcjOhXXsi7rQ82jjq
jlgr4fgWyC74zrMApIfq1kf85Jj9ZTGMQCJCld5PzEdRXjT+qeHhid5QZVfWxsPMcUXDwHuPG6c5
jbreftPdYHxQdNUX9N5Cui7WVN6yes/XfiLSq1mTR7EzA0j/sIIaYvpQr+vHys5MOidCAeWqEcoF
pzbV53NJyOKZzDx9wzCqmpkjGbWBXJ90FfovgPN/M3P+Qixcbp1cjBYet9DyLd/lzfv51sUQv/3G
MsSbKC1x7WcWuqCaCLsr6ZkeoqMGyTTeoR6daGKZV7OThc7aoogoMKIV6LOxozdHUrH8a9IOLAqN
ODHsrWia8CrOnPojluyRK4vgRoIp6AlLfE+yOVhDIW88t3OOJEAOp7UZdx+/firNZYL9r/eZNQNg
CvNl2/JsjMzsUZ9/NT2OvZQEoTwbcdE4HE4U++4UGNVLltXY0JKyGW8HzrbvZA/F7nrIengcRVeO
L3RxwmsXRDtNUSP6y8D+//oKc2U+NnkzYDTsSWQjP678p/clF7Qpx1llLwCn1H2VwsVcBS5ZDXlf
wC8Io5QMUhKgqusZQOuNqA30xHM0ekwdfaaeKxTuGJx/83khRvn8efmeLSk7KVr5H6v058/Lc/mp
huWXL0NOf7QSNIVXTlkFDxSRJj0Xu3PBZAPBx9TkGskLiCjvyPGretU41YhRsiEe8+9cn69C+yEH
E+AQGNr274VTou9MBEMQAZ06/92lL5f26VbDsLV9y+EIJE2WoS9CjUKyV1B21S++MozX0kmcm6WR
+8oZnfARv6ijBarqvBE8SaPNN3XRrfosrolbMVHZ/e5ylpfmy+XgnadoYD8z8bx/WQ+TIIgKBRz2
pZ4DdauCquPBA2TEOd+v53vTyoBlhSTOge42GbJsR5xZ6aqp/PEbTH7c13DUnfMukwG1MifF30Lr
PqswlifQF+iR+LzYQFDzfHk3Jquw4hhY6YsdlOo6ZZL9CFZWwAqXZJcxECtUsBMGHgNqpbFakU3s
HliF3AfTscLD4M7e+4x7I1wNvkn/DQB1e8s81LvsZDA899bEHHrqg/DM62igrhtakN89Q/TEYwxo
l0cELc9p6wHUFzod8e37/S7JnOwyQhaOT4+e4GOIj9/Cxuw3xrYfVfw9QE96aTOSeMhoG96EwFPL
k9+8Bf9+78jYXjgKtG4c7uHylvz0bg6mKBKRifmFABPadU7gDQ9B6lSXFTSfN39owju6/eaLHDtC
Nn2rzU8LkaPi1bNnLi9MG97WCHwakuPe/u610R9nNfNMyR1bolQ/X1veAhnEFxm+oDVD9yTJvWFK
afOirTwt2B8rPy3uctmNxzzVxkNQloOzHjobd23ZOvoS58H8puLW/ehsUt5/dzT5rGDiqQoYAiNn
4+GyBJkOXzaT2g0V8tOofA3ddjrtihbInoff4kqpNEJqPHcES+O/ZgpVJ5f01JOXUETBY2USRpQ5
5XTBUu4V5OU0RB5ad7/++CD7fXkvkeKxSEgEcpxX8Ex9eS+9IRgNcO3262yXBjxduEzhzmOISgIO
caJPwUTY0zmxqTg3iLg28eaWaZijSlEdXpE0JfTYUAQFnqhQ9TZSd9tN9i5HBbTsYrAI4ikEelnk
CmFFOGnXzrw5rb6VcLA/FIL2de5zMjnUaaOeioI8+jxWSXhwpD++9xlJ2RgtW1GczpicaLkEkR/s
tPL0i8qYdq2ZihERaBAf+Y2Q2PTGd0DHYGN1h7OgrLL8nOrHPCi2xZb6WRCINZuNTca9hZnwOh0V
em6tgvlN4sk4nd2h+sZSXvlPwiAAdcvBBCNnlenu3VVuNq+HKFn4uaMoxSYp/eKs44TLGj4w/VjF
iMYAaziEyThJBoC1cnCkrwk7arLNWE/uQ45SENpCzBQS3oTT3ePCasVWitT3z9hUyA1xA5XWF2g+
6ukMVDg66aZguz6RrQvqyeXYhTrNyEBrt7LrvkVhHlwTC+0Xq7kegj1lLkCIKfEo3Ydy4DmvXWu6
TgO9dB0rhOQ1SmGs3ra/WIm8Qt0EEIRvJl4gfR67bnUjMt081BxInzhezcW+HRzzaBI9aXPaiVgM
59ZMnV3H2U5wfMjxB80Ey2yiUVqv0AisaDsQMf7RFXKBiYzMtZnxq/KAwiC8ZWVwOPIgGcbPY7nF
RsSdq3eatutpFLvzA08C+gSPRck8oTfhX+GvL55MzzCf7abAWeoUHokVUTi+d11BR5TgSOOlAYKG
Mb0CJd3poKeLChoTvnU8Bigr4qTyFtMl6fB1UWEqcMbI46PRbrdfeiX2hdaRfVmakUNHNu6jfDUS
DXw9dHnxTY6aTjD6MRPxUVnzQKhBDSzhInbqTdWx9nHkLR8blmzQJ6ILvxFo6Z3bcWuDWisBiSep
OwTY5w1WwdkKGoRvU9d9B6wU0bYpCpT/vUfbGauTj1YNq/hFk3l4vdsotME08fdujcY3L/s8UEtQ
s4MoXsdxSEi7jg8tYaMhXFovi587HNLBAdonE016plhJGjKAH3UDywDAWuBBfWmNa8AiLuMpE1wk
cc7t0RH9bN5C8Yp4l13ecjp8oo+fBnecbmIrKq8a2QTPgJtAR8W1b6xagkDhbixhg6sKeTy8Ap4k
xK+xY70MNhntZWVkI4mXIcSQfhDlvkErFB2qFmHpgQDt+EXONRL9lJzl+dLpTbLQxOiThQqYOrdu
cZpGT6oce5v4q4knPHBmDAXmDA0Niza2lTxPMPy6M6a50rZu+iCfvutSx2Tf4iV7T1g9j1h8+nQb
RPN0a0zVwJ2skuRtotOH/rxwvTs1ppAjOXDTTY3dbmNnDrBoOYkWi7ItrgXjxFeUSvWzSaQVZmd8
RJcsg0TyNBRdL0ZdqZvcXXiBZMjQg0eRQufeko1Cj16bfLY+txnaavNqEcvx1rCknzVgVpkvlKU8
x9BJa7xsPb45Ikj/zBvS+SHjnWpWCHwLgkRGWe9bOym/TRiX3b2aMntYY7rjQsMglM+1xuYNF4Zj
/AZivrqUehFRgDOKEQpYGjw2j4HNQLTs/dvItvOrGucwkkYyd9H7YJmkOa9Ej2/MjZ6arke3TCi1
2e4gsJrjOYfxudrisKrYCeDMHpEJKkiTMq5fC69P3uhsgU5BZ2d066ie6F7Fs4OVpLXNNNiSe68f
wzo1k+2w4A64iWF/3ZRz/VhaITqEMGVkGMGWBDia9e0paysp617WaZfDtfQfHaxuD8KtcbUhkTg6
APqRCLV1/pomwqi39KqBOpjCQxGns8m5SK0ZQB4NYy4iav34IgKOdKO5rWBp0tkienKieb/K4CEh
TAjdGIqdrd0ruvusHIk7J994oPRBRML5GPBF3VuFWYORCUvv1YflQZoJf4t+uFfcsY0GzxFykwc5
xO6NSqf8pYk5+G6jCGLqziUKxr/u6O0J7ubQPxVt0uVrSevY2biFO0qeuARg5ZiiRlw1jfJuIjMF
yYqs7LJmAyM0uwqYnTdOqrEXuazWZu0mazdugWYnHUQYdCitBo8ctNNJIpryPhqjgSTAVLJo+aKM
vmMmte+gC+DnrCPZ3WmZFmznA8X1qplEcagDC+5FY9s3dWZjxCN1d4cZvjgw+EV9x8RavgeEZ2LR
cUVw6TKh+D60eEDG9mCR0SjY7jLkWLYTE1vk8nMSkAfnRDvNb2kbFo9stM24p+gR5ZYprvHK6CW6
rcbeR0NWgqtHA4RKzY4ISKtQXNjrCcMUTYlEagJGyxmljB4C8WEjskU63DTNZdBH1C9ePiYdPc9S
gTJoTcq0GPJ7RVgEBOGid7cyI6WaQ4B3k5BPdZlyd9O1hxc9hTplytsGAgixO5TjN6Kv3Dt+7RxP
cVISxKmruXwoU3O+cFANnHZTPYijH0Mm3FFXG3dunyyx76wvCSK4mlrfYYFbu86yzKDM47PrKRv3
oouTayQ7nQWYRQa3MxNGvUowJYPLnFGzNHNI1hIvhnM+Fcz9SN5hTauNyDtHoO7foQRO81VAQO9D
GOSMLse5EXcAoNynWRbzG3wo8Fh1osiiT2KrS4D8lX70iBpIJNdLpWtfjYNOrJq4PmUADGLG4vJO
N3jIfdTo8Vowzr8jVAc1XDmJZS1D00RmnAFf79oxq3yvay8ozgu7rA75pFL6GWL07NM+sjpUQkOh
1Lb1KtpKjXBxnNukZvOrIW7ve3c1To0bPlr4hfqLhAMo1dXAN1wpVyJ4jlGDvvpVH9h8sYU/uqiB
Wp2iYOut77qrJ+chSzPC7LSn9COqQyHOGgZn5i5KCPomAY8xIAGkIk8vp6YEObJKI+VsfbQ0R2sA
YfA+zj6HccfqL5iiNvLQCTQE24TjeEOLsGvsLayJ6LJleZWndtJKwF29fCD6vSLvLYBCqzoTeXOC
AAjWADKsZ1a8DCw7T3y61xJrEsF6sTXuBzAON7jrq0tUI2nG3pKCgVL1GFfLZ1v1t8yip/BQof4B
YsjEkMwuHg6GkRhzG84vgXOeOhEfqx+ptjwLMjAPp0ysMrmh3WC88EyoC7sEz7Ougmoi/zMgu30l
mxRCLURgS51YSsFSaSPdiJMuyIdTLOe5fZK1oXM1l42/wDR9r9vX5Hwlp3UyRcNZ2y6eB0/TMFqj
g2xIAXRgdm063Ru3yISdeQvzYcr3WQzqcNegF5p2kpFUurWMIqj3XsoJBCegO9nbkL3GOUnpOKBs
80Fookibwic/GqbXHFF9AKK3SUW0LWmqWsc4rbG2aGRXJWk4tUquM1B3ahealOJndJ7rS6BeE31J
k1HVFMEr6FIwi/BsYDEkMszOSOOunrxKm1uWqSnYTlDEalbugbT6JlQFiYH23O1pZjMsSUUIaYjE
df8R2797S3fEuEyjAtBejU/kux3o7DmEpmWtXNPuDjq1aHomc0lhFtQJlgM/12cqK+J9ZYw+Q0ec
deid0II/BMDknpDHo92z4wbyvRuMJgD2oRsI2azYX9aK6eTJQLeR7XWAcEk/1n1s6Zlnqzw0FloI
MI9nJ+lG8wYbcJ9fMJz25Ybnp35HfdW8UWPWioRzc74JrWlMt/9o04zUYsBoL7QbQVYGJlKtNaEp
3bD6R1ZXVircqn8xMFseDFV8Ly3J59sazdU/4EaXsWoduoJu7F3naMhDZv3VGGwwSJe/aUrKz63y
gMKTHptYDGPIAx0r+NKpCqyeGT2YmBcxT8beYlx5bgbjtG808AhXSePgmCjmVTfbu8aDmMLwT93b
YYNolFbannAZsRnqUO4aR407Sspoiw4B+gnLGLt4255JQ3lb0Gy4DrCeb4RZNrs2w75h5LX/OOUE
1/26sP4Cj19+KSCR2MECqiiGsQtL8ueeyRz09ArZgV9nTBbf5Jz27M3Kmx81kkGyR6K6ewHeHj1E
xDQ/5F1TPznWyLo+xFP7avapu2f16d5cFQxXTTUb7324NMSUBKnoI0p8b8wy5beloL7/9bUHn7vE
P66dBEQGpAwuBJXGl3FK2uvEmQiaeq09fsgGOmPfkQFphado4op7vo6Q51IIecKMFAY1GEFU4jZc
m5uMKIJXXxTetWBaATKkdvqbqoAro1MPaJifjnjJs97pTns59I/K1hFlUaOQQERhCZRmHqWxzeYC
fQM6/alc0xmWB1qL4HFYipKHAHQW2mtLBchEvaq/D0BKohX13fnFmBZQMHule4Y3Tj001OJYpccm
gSPWDBU5r4rKzkZg+9Bi+Smhigxo/QvkdBxtoPGRUTR45B4zzwfA5PRudfSTKXS3/tAjjtXljKMa
Hg+5VoxLrggHNF9FH8YZ3ZHCIsc1c+W5xwHijlcZ0ZnIZf0+JH534fSxczmj8CMud57xNft2jUZO
Tvoin+LmG3Z7/dQ0SXgxdhMD2TTziErQHjP+E2/2+w8Diw2a7Kkj7mBQPqBM1h8wVGnpnHtOizk9
7A19H3eoQxAoO+1ezGnwnkRtsEP02T/6VZkcXTmBXGxgbL/C8x/SdZ/xInmdWVzmWA5GFjgHD/Ov
H6kfYfD/av/ySKEWtGxMEcwTTe/f2mBalqrUqF5efW7sNySxMblWUXlrdZ3ERxEhu3W0H1+2uU8N
2uGcJPmp6y9ZyuebnCr9uggZTw9JZVm/adF94dkvXWmGhxKlOyAfxiPBl/YmZ2cDP3Jov/q6xP5V
8evfh7Iao90wuSZoT/JWTshgmZ4Vgd/XtCwk2s6eY15lOt1+QHx7pqYfziPE2Wy8MvBPDByylzVY
bjqQKJxO6Qe4z2OTVT07uqXpSNb9nRHEwYmDAV6t0irnuMbKhsU6YVBoshDUFXmV+XS1tKOI2pSN
h2kjaX2wS8n4XMCZoStex+5xEsi4yDbvU6AaEWfVWJOlttKUwPUamxTpXv5sEcESJ/JBgj/i6fL6
5s6LRZfDCQU65jdde7T8GpBqHOXFpkGLW6xQyvYQ8YYkO04ceyZEzrY6nYU9thvqDw3HomF2SBfB
0deK+gxdQcDSsR+Ydz+Q59P95kH6wcX9+UFiTuQxQWA46XvCZLTxeV21nFooHYTmNyEq8ZaJhdxP
SN3W9Do4cREKHR/cyhHeqFoDSTUe6izQJ5NLJpUZZxA2yYgiYrtFcTdPNuDUluTvWU/jFkPWeD6L
xt2mqqgsqKRmtRv6kiMbaxllEShGXr5uObXnW9dV6YVuSawcu4RDlWLa47Roy1kV1JYJwQL5ceT+
1+/Rv+2VMjDZKdFCOpaLxPIrihxAly6L2grfsjQidxWQZnTVtswLdmmlxg+VDc2TIQPnCcuGPSBe
rBEilmZu3izeIHudBXZ/ERZU1hvMCLCqwkwI4koms75GR4ZysDJadRnafnyNpK06N8oi+w5h1nzT
udBXMBPEYdkb2h2tLvmbSYOzmMl/GhPxDKMKZeBGUxqXqM/09fPtbWXQzak9dq92MKQvtOnjA/ts
Qywy/cLHoZ78Y28iIVijtMucDbZDrBqcTPJzs9egKVAhundYSvt+j6BlqAlbgdJepKb/7PDVd6ZG
G7gqHc5jKNA6+75Lguzetavs0NFH41xv2919ZdEqWXmTnm6cqOr2DpEWH63RTbAYFIGfXSTXzI/j
aK+DvNNb4ebiXXPQGzdORKrCHR2OoqZLrYYrDrF+usX0EdwhpRjNC5/kT+Q9diCK945f88MeC+u7
MfSRu+67haOQe+Owl3SzSaEOp1aBo5L9gMeicM+q3kyunDZx8u0sRwJ/Ys9CXxSbT9iA9Fms2/JG
1cF0dOgV0XLCr/5RpXQpBVpQFrCRnUhwbrxIRGVcNRhNzzJP4n1FPu89DsNihiXzWZ0npYUEdPIi
9ZFghf1GA6l87ibLRFVFQA7h8qrlGN9TeZ9B2kw/YKb6866zqhGYXuwphYTSFc2uKeXknZRTwZHb
GvE13VEdwK+cRtXgIwRbG547mdNd9hhGltyf0bqbi9ChKeIlWl6GSBL6a43kWJ6zhqOh2UUUAIjd
s1YDIupAfmBkCyqLWiTMneBDFs0QHVITrNoW6ah4GtoUjTrzrfw8dwPjhI69OzCmHxcAjFsXl1gv
0jscpN20RkfZXHtmDy05HtMr5Y3CXFUuHwcZnKbOd6KFw71GTg8Q2R8HLC1Uv2Z2luuwP85QyZea
oadQZH0ZIViYlZ+fsBKZ/kmH3oBgqz7yn4fAqUKEftWcbhYjCmQemCz5hmlVf8kS5555Bn3jg0zK
0j7E4Kbyx8IOwLKaXUzYskpNCPh5bPaEptR1jRpsTNtLjA/wprMqIVPNCqrkrZUEXq+SoZumLbOx
+Eh7J3iX7hCfj60L2oekCQtrk+NfEJ2g65MstePsxM77dN7lUeDtO6xiV67f06DsbYxVq9iu2/DU
UQqmcDjFRruu/TDtQelgjgJF1iCS6CKVDms79FxEcQ4YuxXyxvqNxlRGbFnvzsBJaJJleqI9IcPE
rmC0JeU9j9Y87tMsQj+krCg/0/004NItKk5thluEu4HsEzKInZzBRjNnM7JW9urzxnH87EwNlJCu
9uQtk44uXlnGyHQVM+JtVqrqOPemdqFsRv6dX4+oOHwzkjduhlKG5Csyyqwh09fRWDe35CR5B7Nd
KrWuUuitE+0G+Bp9Z/EMjU0T0/Dw46OgKqRXRcLgRZjFFodj0zoIgVdz17NEEBWdd4dIzwM+JnuU
16xgfbnuE7t/kgQC46rWXM2YM7RZ3qj5PMaijBo0zog7GK2qOM5MkqKTkDClxXM+5Me8n73bONYS
vfGYWbceKsUzOmGz2MYTLTz67SP5xX1eqMdgxLSxxVFbn9WzU0G8Q2v7LRFdP2xztwfWpGUN0RBH
6gBAJWGCgm7pAA0P5LpHwFiyB90+vEbl4B1TNMDbTDEg3mjZKZZYu8J4SSBKhvcrCkh6W9qlH8hP
9GmTBqi/rLp6jUecp6Gp2Xf7uIXkJ2TeNChMZzirzGvSu8gImORxsikvcj3G70SEFjts30OKG1gP
F50b5SRqBkRBW3E6nrR+YXy4HKuSbRE0CY5H009fRNEXD15lE9TSlkZEeayarLxOlFOjL0/C4ro3
8+5JN8TExjng7CnpUL03ro7Ikx2rC/TA5MaNDWiilV/TIMOqakzlKXnc9YfHU9VtYpToKXDX2Awe
WdMT6zjUaSFQdTJzWOVM94sr22hGmlOa0SloKKeLLsD7QDHMDXTESKvkglQz8Kjs4nIYJP1eQ+V7
C82Pw3brynERN2H3y9QonwczHjVjsToYYjSdk4ddh7CTo5GVub1CpN7d1PAOSg50erhui5IHE8iq
dSvQMww7acW1wWNu5v3B6lj7a8S4rwwTknNYcpDNkpBDxpYBKEhTzHRusa5jw6zPaVO1h8akaFkp
U6d0auwgvrI6UxXXkhin8APNHf0DrGxNt5sQm5en7B5zgo+ttbIV8rf03rGIJWRxh6G3r6NslJsM
U8NL13ljckmeeH6npAC4UdQNobfghtLvbtrawRGZse2t0Po2Oda8BEnD0JXqCMpM2k8qzbKHGs1i
uiNJG4B33NVxvtZFBaWpVYaLiCycSZ/TAkkWx7HBvafzUKd7gVJ/ukAVbcpj4TVGdhpxoEZwz3sD
chwyNZ1Ovw2HTWLFzgmGe6hgoh05eHTuzuKloKuZOgtDz4AUjDk8BOFU2PgbVqZdKWeVJV15Z/hW
fWsm03zTignzahB5tbmlARZmByMUCCMKf8R1kY9DtnQSE2PEbD/k756nGai1apJXQZY4z1YJ3mDV
ExemzoZJMt+paOhMYCBCkiNi4QQ3gy8ZjvntrG79wKpuLNZoyoTSmx5AEhS3iYfeeA0k38o22LRd
byvaJDtwi8R5JXLhnBXTwKA6kn1p7QBW2sbal0A0H3swX3QrKopYaI75PsbNd1DJnMhtD7AiflSh
IGutJ3UAAkHsKvWoqJzv00W6t/Zq3uZtmM5DtmkQA2BKG5pvmUMJBSrNYXzHZDV+6np4UCx+i3ES
Tpd5YSoZH1Dam9dO1eGexHhrf4+yZAlMyIz8kBpF8i5EnNVQ2AyLW8BBF3swQ3HENUg+Vt2gWTcs
ctjpTCdsrJnSFgQBZQa7IJE10EWgtsT3mFH94uoxpX2fFPSIjb6iKzSXvVz1ZWDUK5bu6N7rxvRZ
idy8r/PefdClrPVZhkDywjKMkGDiwZgw+nvKTaBES4/EmiCDAkwLQB9zjY9xE2k1HwNG8Q+5UzPm
aVNDbwSPg4LQb8bOLqF/ZOw4aPSHGH4utbDM8BSX5bwgz4c0vQ8Kxz9JmNQYxCyOdOOCODq3aNQ8
8Gww2eZWVhfKwEqIaq6AStBbeXznV3gqIhjGF7g+ErEaPCMdt1Pb2NdzOUwP41Q+phHzoQDaBFtg
6Q/kLYpOeZthCIYbYxycm6ZU48AQj3pslZIodKELTYxtaDd8zMwC+M9MnJM7QJDxSdK6yHsrFU4f
rVMULvB4kAe3aTk3CayUjKQT5PrHMu+ss14Aa93KztLcazpau9lSmDKsibPZj7LpfyTo/+ksQrr/
3qZ3+wrN7T9Wr42O//f/yj+K6Wch+o+v/UuI7so/vMB26fVZ7M50YP9UoRv8dyox879E6D/+6L8c
e94fgWQ6iZMPpQAqcdqEf8nQSdLxSdKhREdvTStROH+H5PWl5ufgtnSGkbnjhvA8gm2/aJRCHTWj
nw1yI2eEI306MWHSBiTw9N6C6c5A8qTW3keQhnduwjmq0ImxbZrxgDuuW7HJ3xDXGwlxNaRQOllT
T8uJBkva6QctFHkNhDg5mrACUx4itsWNrPEfsSmEmz7Oz8iXJtCkgVsTECFJy905YdhxcHvnr5Di
v/Wc/v9GkFvyCP/7B3BNRtO315+fuuXv//XQLWYFVM7IeCzu7VL0//O5w3fwT7+Db/2ByML3bYtu
Ov/vJ2uoDTPO43sIyFnLH/yt5+wLngqvxQ+/qhB0WLyFi/VFq+ermV6zh2XKs4J5nt7aGCSkzbgB
x4++LzjKkWDg1ezai2eco1B5BYI7qPUmZ8DYLmhfxwHko6ndsf0Vc9EO9qkdMbkVJxp+b/qa66xq
k5M5GbSqmFrbTST31rI3taeYAUHHXeDbz/xy7aNxyeW1C+udvI3JtPkxoIMmNd+GgIE5WjadbMxj
OtAvwpjneCb/FvUggZL1X5fVIgSqU1ArGCrh02HdaqhsQGdJYJt1V1c5OcFtKlAIlQEyDVZ1M/RT
b5vO/szwBdq5aMLfYcA+K5PprSMA9kwTLSKO34UG9rnHU3DWIh+SgbTpUlZgQUUO7YqtWNaTEqpN
vSSuGN0Q1m8GyHfO0gluinLcZYqz0kOfoNGTq8FJOKPDCjWpaBhKguGpthE3J51OaYNHAcoZuv+F
zRGi80mrzfzQ4sN2i4ym0QlK4JowI5UT+UGnggwWMRJHDgE82qbxkHNdiD4k1xURzEObto1SCxR/
ADZI9ocCR0RWbRmFCO8a4X7ke+sM+5j3DUiWWd3bfI5cXWmI5Ru6DQwquQfD3i9lnqtz/rrjkLwk
90abhd6tYWVeS9xXHWpByA+asc47yUKDambn4wJSxUVUqlR9YyJu/uhY0vTCAGh3oecRaEC3Vu7r
OjH6/twnmp0PIdM0JMj2TAlh4a84dsmvXSvEvDnt/3q0jRPkEqZRr91OLNefdHA1Aoz50qnffnrp
r/7sz/7s0Pnc1ltuuWei6meoBIiRDebLLW/gjrp5OjQPM9KPyDu1HFBDw0HgonAdvImVq+OtjJA0
DKcIjGYeckNng073Jp0gN/tNG3XpIv6riczlOExNfAdbuY8jE5Hu5ycQqAfdrHEkNlLgSW/WNEJx
BG5MTsxGsVXuuHxU/RAXKr6GM6fc/hxhSRkl619/LOYySft8Iax+TIxdWp58OssC+GlKCLAxpXXs
3cPaqJzi2DNo79OTpskS174OuCFUjFHH85jPKwlHvYLSVPdokDbJ5NvDtAvnbvlHP0wUiJuiU442
L720nyzjshjz3n+rLE0C3MVYhVZ24ReQ8K9//Vt8nt/yabrE4nkoJCzBWows8/Mv4UDzrLWjpnsk
amkMTbufaVVu7W4g2fiE9kht9YfAKNsK1fyvfzRI86+foGeyvoERZVWRMD+/rNlFwzg+nq3oHgUV
kK47ZkyZR+u1BYeRnIRWvvxwL+mXd8CumiKVDBSxY9YX5Uyah3VUEs0NqWZJtLypPX4XDM5dW5nL
cxEZcaMXrreXEomDnFU6J25XLsvJ0McV39NFpeuh3EKSyCpc9VhYn8OC2At1A+gj5S1m6J+jE6BS
ZyYE9J/nOqDGS0O33k2ycpYXt21zLnMaJ4/vHFiqY93BU0UOw7Zo/eWtxEi6rEmIrVxuvgh4nBos
BGOmwRjhNCXhWtXd8m5b0pv4M//P79LX7vKtmRAk/F7/h7MzW44bWZr0E8EssQO3tXGXSFFN9dEN
TGzrxr7vePr/iwJ6jlgcI2f+K5kksgpLZmSEh4c7sugSWBgcoFd56xVFKLc3obKLlk3ss++nsqUf
dbRKXbeiv4KYnuB815pgQBUoaKHA8EKj4AkXVEpc3gKZDtFifNwc/aBXMcUGpEgfbxkYU0jHQieB
TMJw4VNSxThFXxVoYA3BE+TtwtF+UbLLY8/csOblTXWXTdV/QOky/pGhMZ73D5V6XaLfZ4lRYvOc
0JlLwM8Xjd1AgF2Gjh8dq0yu2pPxQ9ZaEkJRoc0lUS1fr7PW4lF7LhgH5rdKm45jsqcTCgfzNGej
apEX7h3AY/raAZIuR45zs351kk7jNW0fBbmvm52v9hpRJxSRpm+0UtrxCLjBXM0Vc7RTZ3zvy1pe
bmw7epL96IYR8Ycd4yt6EtymUSE3PMLXdfo7QwHvR08FA7s80o/3xtttyZyGrgwCHfOHjmcqot3b
bdmP+oAK2ghXJIftA8VKjxySAaXDMUrvBmgqBIwidynRP9uVb094+WoORiUdX5Q2UHm5iAj1gPAb
Mo7afYTaNR+fuQGCa6jY13DMaM8HPFpqer2liz43suZ7r1bytzKXZAbcOAy+61WSQJX4+Km8PYnk
0tDLRWjVdJhVMO3Lk8hpF8O13UDdty7TUzQFtDQiZvE6tO6mcgcD/a8CqOopNlvZMUhtD1yYHSnJ
qz6+lsu5VS4GIRTUZmmP09bjmt6+osaRA8oymnt8U6zF3G/PxI+yQX1DHaO2+kOvd676lSHKRUzV
zQZbG/pyBfp/fk1x1uwZyYO+em0P9JWN4ydX+PaAIr+hG2DQlGNiC0EXRubfXqEKVDZo9WLdj7nn
LdEP0266KsUjPbW0Z692YTfiTB26+Z8GT4iFPQ0JzarbLpxGzf8CJTAfR5g3+eD2knWQre7oFtls
wkyGmH8i9me2jF34OsmVrRt4wHyyD94e9tzC2lR0DJftYKkzU+e36SXsXgfdznz49Fucw/GAF1tp
jQjaMx6ULS9eDOLyQN5BXq1jhsKj/vhBMnf9+0nPVRhYriowEiplnYHCi5O+s9Uwkj/OD0lTZg0O
rXVbes2DD2AevITwR5F96TR6YhEDjufgvuWrsUN6SUuH+RnrC2yQuUqvqqVW5T/INIbpL9Da0BJe
WouOg3b0eni4pLczSLI6lqFHJATuDHnuZRt1hEWXKNfsgdEt3lOdT6OEWsh7/NZ28pThNMCt3BUd
w9yvvsPAF6PKnEnye3El5xBLouQPKGyyvzVvsMd073llhzdp7dVGhECbTNuhnZJ63oxkSAXDf9zR
IepF/tMXnVliNZ7IxwYJRMDCHaemnLZDOqecUYpxtwq7yTBixuOKtiTDi7vQa2U3ZkYUIW7g2vmU
VgeQ4Lbrbps6ikcLx5w5Ui8fv70LySDeHh134gblm2/TMb3M01wPxc2xmuMHM40SDpVqvX3GNt0x
uiUtUoHH0Y6TGxa4dF+4U9t2O95AmhZMe+zrNctIk17+ppDy5+ktVicntWG2dvqw3Xa+xFP5h5qM
UI2HumZE59cn9yLB9785J/fiOuRMREBGvpBhv9wPJlWEjqRyc49hY2UXf1FuRWZxsnLHql+3Y3Xb
qUuhyYbldObcX8N2NCBjoj7bHW+jMikkTnikiVRLVIXkcRdZXOQEql0Wr3spe5jCZ4IU4sJ4ZpzT
c61uJr7TGaCFgR7DweaPsqhl5W4/YsZxW9c4O+Wd9sSop9SVcB0bFnU3us34PDSByttDnzWyuPwI
iR9eY4Me95WdJ/BGdrTSGtt6TvTJjkMMvXwo8vYzBidGt3xTNFfDb+OU2JNzX7u4rusLKG1Vu/2d
udZ662ssGT/gC9a/6CbMUyL0mpjpwywleoKENJdloyzEvrCBnklZmtmuW+2xglqtKodJkAEvnx9b
YaZPhswjaPRUe4xFNV+NONpVc0Gw2N5U48YhRlNEAnAuLDij3nBlgrRp/1KoZZJj6p0NK+LeREqg
wscs6+rWubVTRiex3Mz1Ba5wbuuF6SDSgpqgOtr4PxjJJ8fvec73v6vP8jiSqP+IwojHo19vXbxp
cdogfbbTZ9dhD2EuSj+Dg9UoyKOM/YZiBIjFJvG+mxgtowWoJ5Fu35mzOVJALGWN289nJ/Hbc47L
AloCgsJDmi3xHpNY8Fyz4zlu/rA7Y+Tm0YGSP7IWaWr/oavQN/pGneCVlBYdHaHxL58jpZqvJoM0
SvsLoi/8oQdfn3qkmwymKWpvXwQcnnjOTAXzvLu6wbvDfdC8xLFumhBydHz38da+vAkgUuwEEFb3
oUeRgF0828lGAbMyauNZx5Eq1PYxfPUwTqCPODqZXxHAAzFvDI0GSXVFo9iwjO8fX8HbsxYEzWAf
647NwlaymS9OuaWhY4hs8fiMokfqQthR6D/PJw1ZPpZ86pop3auIOUPeNbTgs46Zm0NY/iSgvL8O
3yDJ4wIQOcBL4uJJpLVBOEM297k6p/GG3UrtwM6nQj11AbKJOfq8BhromI01Nokw8qUC0Xz8OCQ7
+n2x8xhMS/hMjNqTx10u9oTZJRpjZssLabWSXJaqUjNxvcKmykDTskvyNr2D7+S64Sco27snwBeT
6oqanitP4SL7X+YSrmFKVzBCJx6gkmDhknQNAY0tgMQ1+JhF38zljRkNA7MkAWlS+ckTAOW5fAYc
mDa7CjKxAehy+QzGzCvbNGfmv4z6ifBnrhssQm3E8ejRdoTzK5TEGrbbVm/n+VyMw31UBslI+66w
QU5PeC9LyE41BYwR03mvX6MOH1MRkLPP97R+sAnmEQGmItYGRWiMJrvxdlFdad30PdZQmUi+dgHS
5tpRuSmChDeehZq2c2cUGBQPt2RZTv1qQ3OnIIPJUmrNITOsMG6+hT6STPFVpZo+mW8B87ArJ40M
wEdOSaQMLiVekcPOb3IOINwtJXXbwj/MQ4qLtkHQbrhtfXgD7f0A2SkOrlIdGQj3SjfiEMdv+imk
XCdjaJfyj4LhHs4YKM+cztsJWCqMA8jPMMzr+D+YADkXawlxdbxjthxEkzIPHW79Bw7JGe02LND1
6QFylMFxhDgc93iyzQ747R6jQnpzu24OArQOAi8IkPkarbRC5crCRRzvJC/rxakYKWKt+oPnUnLS
LrG87BO5acolMPEccQk4HEh5PTY5Oqa7eOncaN4T8PGqOi0GGv3x1Yh2Po+mGhbJJmM4/VxY5iHo
N984HqON/Z09Mebk74wVVUWvS/LV7Rd0tjULpeDMJScFXpAHzMRDyEcDVMXkjzmcKO156CzBvFUy
QK+75qAXsALGt3xrg1oZf8C/kRUFu1cuupucjPM0qzjh1REJQULokYRAzmpUGzW+zpoio0FIDD44
+r14J8yhnSLqaKXZ8OfkGukc3vV9GXf9Hpa+G9THuEfA6wn/WHtJT+1QdOM/NSbKfPKgdzPPCPGy
MoFtwrCGov4rIDFaT1pYsMYdM07QgXbXrbHQPyA+dUtqVjS5AzwDPO0+X0LoLwykonuG1V6sJV70
Tw50JTRkCk6/fbKwO5zc2wYBDt5CUliLG17j54XoLQaRQ0zseNEsOFn1LbbWIX2xDMt7EthmamkF
MxKSh8sdwi/w6b8w4jn58zM7ZikXlO4DCwHXK5U5MQ8SYdZ6wWMSORQ7v9HX/aTcTtLgPKxyezgk
6Ptxn6RppuEwo26mfJEbNoJpbUDc9r4RspP0qFjTKXh/8inbqaz1mkRu+MiwfK5XtOfjwP0uenoG
KQqao4pUxYa7TlD7rWass5qhvKKMvq3nB+A2GbrJHU1PCGFJCWLBoOPamcMX+KA8AwcfX8O7w8Nz
5dig7LZE08qTa/z9GmK3TIZGG56UgVnlU6RKJ32Y8ftbXpAoBJY7FQAFHGsff+353t4cWnyZDghC
nubrvnNZHyQOI5Cx3zXfIrhBXoitvB/7Cei8UU3acbQm9PUe9DpqcSXX9YgRjCN7kXlbJtOCbln+
8COt6cPrsVp428e8ptCvMMIbSVyvW8M2edfRkuhkfUQ1FLow2MP3+Fs42w39tTpRUTJeGZXVpEz0
QSTtQepAJRmDiAldlXnA0deM1CcwwYUSBsc0fT8azT5KHaDYIFdvnzfCfeMYOln/Df8SR29+USA3
5HlnEzWDwSnspKKd7o09AQEiFnRFiJ/WgmRVzH7z0FZgujoWCUgBVXXV8qIY7Ff8ANRsHDcPag7q
LgWu7QUfT5q2l4WkRQnT56jdTNZ49LWGXiC+d4r9deeCiuQx4uwh+cuNA7We9CUfWkYg77oCY3VC
Ew7GsfV3zUD8ZN/psHO872FVTRHy9zHdgPF2qkYEpo9KSxvLg03CKRQwzWPo0PLQWlV41z1NFWNZ
1TVgtD9oJ5fTV0eDq/V73WMIhvMGPVqmNmd5y4iNL+d772Jdndi7Obzrj9fgZSJLAYjQtkUGozwM
ri47hEk7xT5Ue//JtOJhqP4EfAaRWxAhYK9JzkL0ZuINStdpMnAU+gyYu9x6NO0US4BaVNLod+lj
Scc/nNG4f6IXCjpkr3t9NjOXJYBJNLMfexJ4YsLH9/1/+V60WEDaXMgYtrrsS9kw1YAwFutJWRrf
C8FRWo4jVi3smXYyQadAbwQp+/h79bfoFGtfOrK+3DGizXSkLmJNFsVIcCLc/TToLH3usQOWQ9t/
TVcJUJFR3jLG5bracaYar+zHOqNmi5mFiua8pcS1Ere5KXGY1+cdfPIx+xM03BvH/pPU/mKUiGsV
YJvXIhgzF3sZnxgwF9N6M3qasGCgSvRSRDhocjdO6/0kB2Aw4sBMe9D8gWws7YV9ETIQ+Rf1X0+u
u5UiQTX6CxMicZclxQGymFaPBybu5UF//GwvoA0ulzrIVuKYhj7ROxi+xejHm3BqebTneWK/o98i
q2iyILmhgnI+ONByx87NNnojn69UEws+mRomNm+fXMy7BcaskwedxpdVrSDTvI1xkiZgYxUMT4XT
oyOzU70lyZVpt+BYh9ZDSOWJubh4efn4IejvnwJKNVRDiCGxtd6V/WjAhxSH2IdPbg3QXjSDdAoL
3NGDdI8DlnS6lrKEDii5Z1SmT1vOFbamHBgMVwSkA0jTSWJt6/HCZW/NI3TFnLkHJpikZ2cMM04j
X5DhWDCxdqdc4CrAytSO//n4pmw5EX4/KQ3o+hyUvFtd8oXL7epbMwIXQzI8bc1DHw1Y52uvw/GO
jrG7QInEVTteluJQpE6dhtcxQitdtXdUJqyRsB0R7Nl1jaGTCg7ULVnJOgau+gYS7eLlQwPRMbU9
ol+UrkIg9/GhxWNGZcDueWSnqH53loNlsAUhqun+GExdgQKvyYIx2tJbia1I+gQbgNv0FMPtfyKM
nuHYL26bhNPRnVWVmVdI2DEHvwuAjocC1nhkeAjJICGpPS843lvd6/Y68KYQRGrpZ3lxLS45JuWL
pZchNxdmetac0GqU1wHClrOat7ZnhqMfN97DZ8CZV8aecdvOzFKurwZonscr6jwvZ8gSRzwUqW7C
XFWlThY8kQ3vgfJjHLg+fo/vThuYQ3Sq6EHSHnq/NtE7CBfLhfgPA1Z26FJSxbxmEcxoeDVVLM/Q
1bOgu4E5Kyj0/+/Xy6agOYCgNue5d5F3kGthhNIO1dMGZVoGY7DxPu09h+9HUpyuLJPpghvDqeal
f/L9xrv7h8BnOhh8wNKgD3WZ+ESdlaBqUQ+PoQM53N0nGfkbGCnGHAm69mPAlO+By1mozWogB16g
gVoY2wraPl5Xp60204xRcMOegMw/boB/sbavt3R+Ln3WUtDaEOigm4YDYyqaff7WbWXlVibtePTs
OzzpZ1d0O3a+6vrEOXT67Ir4sYe6BpNqGQNOufZJhHwXqPAYgPEOYCKMMgYM30ZItG9So4Vn9LiF
KMoRSxoPK6/KpFytX1OGXrobxylMVsvsICz7NOIt9Blpxr4IL9AxUd1lCA7RTkbkL5sOgT5ldjhn
0/e86LQQcfYJOa3XMYU3fWh9j/X48UJ8h83Sq+VuXNsSQocPhPf23kfNdkLY3OH3CAs5XImR0qFg
2+kz6BUpYxn5w6/RcsX2u+3wWdplxLpsotMDRoH4WQW34LPN+Y6UR3OARyD5IL2B90dWO2XdXJZ5
9D1EQZJIMqPbxnGfQvcg/V0TNJwcOLgqreeZ5NCoeWHL+ZzhWLPSBxvdYjl5wSh4jGjlUl23MU0n
Y78GyjxEYPzFTVoDffUFSVDjG+02mFL7NsuFGbQmoDW5M7uwdWay0Y2CsbWJnTxnSWSMQSObFbUD
/oSYLMAp2VWuCnDPwj1NzftQcyv70NJuZWtjpMAg4TVuRjlVHMOKZ5yj8SWf1TGY4PK8XpNic1rB
u49f92UuwKanvUwnCNtaSLyXLrI9YvjKp0/wvFWWeeN2w6mMmWY/UZriQ7nDlEF2+8ff+/bUtKXN
Y9kiNQhQjcruZQ5i0EbzArecHmdN+VP1N8pmaDi90BzJ0896XeZlswtOqEG/i6lEclzBg98uaWta
DA8/JPcxKksYfzv0BAcTsWW7qhpadZGFkud1bnSCV6W2Yv2EYYW23T6wUVuwceUISn4wgILDGzNV
M2nPK+Aw6OYsP3fmmtgBvEN7D+MaiiVv2XKcnw7Mdv4tIcpQ7QFHSv3Yd5YfYD9AMpqYt91oTvho
9oMvH8XRuHAZHvC49qyj+8ZHYanTDy+oQibLdGQkr0q6fa4BbSFssV4oFnlyY+4EORp1gFC52ZcI
ExKQzXxsQGYP1bLQA9pBth8xfpsms/X5zpWjUtDYoBttN6HvY2a+PoiRqmiaf+QTTVFrb+BkqMyv
kIyGeL7Nk9Zx+lPnT7ZV3zlTC7/mKQTu5AYKq65bpHOaNOKZxW0ulIXIp2DCXqUe6GxezyqRg2wg
f3fya1rVlYU0YMXUT7hHOkBl8dG0p4GrjowAV8P7kC4fL2wRcE/dRKQBS/CYoTGpJ6dyYApTtFcW
QW6jbAQUfApA/J2fAW4qXEpsMurrP6TAJBxJ2ztIlxRka0eKVRfBt20f+yp1AEUL3F2i6lib5mKa
X3rVYdMuLogh/Fwz1WkuX2lNKNe3gNJBGdVR08kDEtpOXrk2yS0D241JvWsVIKfJhHm60m8cSSSg
pMNDWpcQthiS+BkIfvfaMehma84PJc2xJjpWpVXzEC29almhbZ+ZuXadBnPIP24NjKlRugpuY0Xa
PV3TPaejcwh7zW3DBzUYkLsQugnBfK/SOR5690ul6mmKvkeBkbfNi+GkGOntmOjpeBqV29vjfEMX
kZV5EzNCzGrNPEv+D+lan4G2uOr0+y1JgZxGyvSAtVltX2uofoXH0LBaJ/6a1FHKNfaxXfGrH4cO
XvibM9GmMCdkcRLQvOasAp5/u5/5dttTU1Y+DmQCVnNgIMDUUEjPkaXELaYoJ1JHs3NA1/croW1j
vnkrx3WO0G3KwSpLQ7h5hlOFtfuiwfDzwj9H5o85OnTT0XyqwRUxTTsEga5qNWfYVSB2AI3xQIWj
FbiC4haX9TdT1Sqe7kBDSvobLXpA4gx35hD7Ci/eh8kOOIZiAjLxfllZzzYfwc9FQytagXoQT3p9
jCzIEDkiLwNssnDEj1ZDHAjcZ9xRN5hg5F4wM6q5y7VB4NyMcW8S8K2zXOM6RBd4VzbgemC9cVEF
7pHu6Vh1d5mOiSWOFusvzobYouyDjhXLyF89uHN98LrF4g8bOX8RE9WRiv+xpXGhWaHscppMOx8m
NAJY9ZARV05HZKRSsK4tio1CYniBEBTtpQmar8h6Q/jdeUGK5tP3IvGxUOUtrfA7rJS4RAxRInFE
NjVL8rjlkO0S4jHY7bW8F0yN2JkzquE4Xd6wOiuML2gebPnjRqxL7NZa6sfEWmy9vsbVT7onRj1L
h4giBzmxgz2AaMVXQAQzv77xA4M1ea2LyeQlbp2ljaVpVKRLnPsK7L7am/i/Uox1qnaS/zANGlbF
0WjtJStvipQExt1vgLbPkptN6O0aDfXbj3fC25wdjIj+OcK9LgQt0T5+xxyTzJCJ2+VLmJXS2lxx
BJX1ZCYeN88y3nAyND4+B8jeZsl8PWqDBsvVBSK3ZSjn7TYcYA+WOebCX4yCmXQKutoSUGNLlgnn
8fQUxjkKUzu/gPfG1axEw/8XcMGQb/tvHc7VUL3AK9cZXaIMh+v49mqAYt0UZDDhtVn9nDNDzCId
60NMNFDaHtFl9BuOQ1WW7BV/7MiiNxoThY7MUGyrlRYQSoCP4DO0mXYRv8d29QOsumcE06TvGLrn
jl6vsSx/9aUHr+3bxvDZWn+IA7tOfgwJ3PNnCToA6MWdchiBiRLPaacCV19m6FbUOSTcXfgVoRp6
mkfSEZztTqQiLHsE986URlqcctLgiOEwLL6GcL+MRPJsbjnB8hvDQ4IXLSnV9/19F6BQeAow3uYN
sl0mpj/MIWJePWqi5aWFG0K+DQoP3NlnsRD2x5W0Kb3M6cm1YM7CzvFz+VbfCqQvogeJ9JCqsotz
CwMoSof5OPTAzDCT+0Y+xOkrkAkMbRCxfLWMjgw8t/KUj6o5PISb6rlSjmPQrNHAho0vtHcoxSb5
cT0mglhpIzOENtDJmbVNdc01JooQ/5XwSNd/VwCOzPeI/jBJcudpWsMBng3ZmRs+hUjwIoo3BVgH
ITVHXXXqjUrAXWW3VN1qjEB4nkxaw+lzNTJVcrPm/lOeCpEgFrqMLG2YQyhfNGFe5sdtpift4GbH
e9huLT3siddQ3a3FSmUpuX17Ysw6OXl548Tl7TBy3pWHZsgpJhHN9aJx2qkFEKu/CxfIs9gXJnDT
mr2TOpwllqpm/g3dEXJH2udnCHQDqJt6SAkJrZ6FjnuTOLVUMN1kKFITd6pRBaFvkfnXBTI6/oxO
xpkPuV2wW+s4X566xpP5lZYhA75TqbSVB2e0AcO2eZFlDXVLVM6BBTM27TUUrRMzDPuvNpO44XDl
jSrJjJOBICsdgzG1pOERu4z0p9dYmcrD6wt/IF1L43QKMUeDvB9jjoXbubRXSncGq+2IZuzAJOxH
P8T5bKzC5sZIsPm+iRjpIbGrlh6HkTsW5cQjVZqV8Nuc+EL6x9aCTv5QsZcVmkoq1JrmpXEqgV23
LMYzhwIu9IwjGheml5yNxvX2MKHJWEsDn1KvkMMipHsE+GbRJAXcft1QfduUO5P/tOJ9Tvu3/Bq4
DUQDP8OxM96brlNxXZOXS/cSSQoaC/upc9wK7YF8cpzDWrmiAi2MFA5Jltj2lxJpO34XjEPeemdN
hNSNULR1z1Jdw0DsWkfho5uwhNHxwj4NaOqo5woEFXnIyDYamRdzDOFTlFrJHPgdCjVF1O2JmBK5
t82o4sLFbLmqQ12rDuWsZL+E6wubHEsW2Qo/+BXNwPS66TMBq/HsOq+1flism3FO2ty7Mzh9hnA+
lCmub5zzW5aQDaO0jfSOsYvTkCkC0gl0P7brfRslZvBM10of1W1NWwFrQQ2FFrik2x3bY4N+GG63
E2MDX8oScVQaYU4vIugIfvfFa3YOIyMri3jA2V9N0yOJmOsyf88ZvaCpnFVkLdOVG4WMwO1ilUfp
LeqCVl2h2qrCwf+C2IiUEN1gy/tKPKeGETCuqKA210Lm8m3WIlgM+iF0YJFapU+jugXZN6Re1wbd
MCjpNGxcNmOZbQIrB5f0FtDFX+gt4jsr5POZZiLveBvewRJIYo+GVRChjXRKmA7b01s6reWWw6pW
/c1Std4jvBAESIexkMvRE0vgfEbKiQ15ACAOOOeOvU6C6WJhCxNYzxiOYLAlGPDbQc0/LtJdC9M1
qZ7dkFcGVZU8Yy6Oad+Hbn/7b7sCSJjrDjxNdmQaNJVs6LUjVQeRBCazyHSUkVAw9n9ZaQOR2jLQ
mXJ2nTNjz7dL2hZDKAD9aHCGZL9ts1EbA81EvGZsFjBGVDCaGDe7ih8Dh9jp615GHsCBVxeXqaxg
kxYP+sD4MMsNMneimBZpDEo39S8R1F3o6KNcbWdRw79WA+qALP1EcRKd3BiMI4QJjRdyf1PbPbRW
L52EE5JCRCcUhNwtIWSFc/C296v0ziEPr4vHwF8kYNVYaXNFEwUz/7el41unTnNUOuR7iLVJ5r3M
rut1NyjsBryh7Xry9Uwzzt3hCUWuyvy2va8+g/EDLa5PLOpiYABNAvbG08Zwvre6E2KygIEPG3UN
pZZawuTKZxuwWucXRvSl+dDSr2sNZYEarcG/w1GR8+Cgy/EYIRw7PU1nvBLJdmEvjCv01MI7Z00T
ns8PmdDP37wkLIcRgfJ+aZLraqLOVcfBdUAA93bLTN945US5bLoKPTBWQyijqq8ZeED9OvtL6aH6
uG6T7QY7jyYjq0blZ+JnVkhYaCFh1K9biKFrwQYwfYw9+dj1uAyyUb4ZApPF098idt6PDre8EiTS
FamvK092kRFristHaQjF7cfBQiszOiAYLtsOkwUpWLLMlO+ppkKK9n49IJsCIWwOiKWU/GWjK8SM
CrAJwiUSkuqGGNRpJcCOXQzSmQqZu+NvJWLess0TmOkxUy2tHANb/zhdI+ByBoybM4g4ry3txerP
q851Z0ab6t6kO3MyNK8jONjoWfClWzafGCGOqlfpZAF4GisVJZ8m+ZYEHRhWA2qoFcc+WlcDOxUV
bvltB0rH8oKOF4K/Ny1RU023eBcGsGi2+94W0fYwtp2N+YbQHNq1L+pNbsHK2m5/C8II/huViR43
mzA5hCPNG9IYHQo18u8GtLYbY8h4fqdxTf6K3l44uGcboLS8m7pKc7N7u8lTxHCZPwvGv4HgCZaH
LAg6clqjZcjkp8U/ksuuGFo9BKbZHlOmSgOXIQVb0K2QzJ/fsjk8QKI8cE8Jun3m8WtBL6/GCEHa
f7bS08PBHvsr/hg8d+RLWNUNYIVVouLjPyAulgh+hWYKn4ixiPzhWzGUOoBvK5h+mYi7Oj+F6MqN
md4kG7VBxiD7QnuSy+1M3K6zA+SdrDZ2TmJgwogmv+B0+IQJTtcuk6zcFTYigWj5ywYUhSsMWDWV
HPx9HAs22VmBQMYfF5GX1QR9dFo/NBkomqjmLt3AIlSYiqIrzS9jzDGDHg3CcyjLm9hzkJGv6641
xqXE0yIZEjO5W9fdx1fxrpaE5sEYAv0Wuk80oi76X9gSa46ltcaDh71Xf7NtnTRiNVB2nPvjyTRI
BlKsGzZfO+PRmhl9fDFvQXFKSZr09BqY0tEZZH3Xc0kgStatHQwPkT0JAXwayLKIMOd6YBnj81Ys
Rhlk/PiL370LWzmOjgAp/Q5TB+N6W8ManceYr28hE7seuG4DnIbv3drC7a0aPsOWCwxxzzjK3+Ga
t398GW97TpTytP8cSNyowOt4dV/2AoeZprALfnnvLlrX0G1BsN8MD9pEXhnt/leP3FUwfGwTiN6V
OWJdXslvPDeAqJozz87vN5R22yH1uv4ZcMfg9lA7sMeMTxpelyAKw1g2820e/lzgGe/WfzrU0g0b
0TqMEpe3nHO4OT///f7MhX3z6ProAdIA0Aeml68/ftjvvh+eHeZLZ+QCC1D74s6Rdo26mbHMu40I
OULukTPrDUc7R4OLsF4bjKx+1vp9dwG8ZrrI8EDhbSsG5d4+eofyzGHWvr2FniBVu2adD7FtDDHU
OslcGdbLa+ZVmrh1f3z8AC53G7pjEO1oBzEeh0fWJZUnnUaLwZNwvksY81q+e17fesj1OQFJFBfd
aO3JMRgN+oRCdBaJ/R0wYnsx0ebT3mW7seYu7jtF+N9c8rK5g0cc1T1OJlU5v/h5kyw3W4eiQMXB
/NHpjbQK2DdynEBCFJQrDoxE6ss66TkYRB4YV0qIsaTUp8bIJZvcWiCARueSPcSEoDhAu1ZEscFk
yK/ZYZwFvRuoWtpMHz/Wy4gK54iFDXMHQgMh9RIPCxCWmkpDT+6wQTJppjMOEafujnn1Jq2PfZEO
dvIv09uegSFeeyjzg5IzDJbIJy/5MqR4PGtesydXBV54Gd/HrPNDs5uTO/fcI41DOvwUVTJju6bZ
H9/8+68jcoGOMfYA04jh2rdrGmMkG2B4sW/Ry3BJRJH8IclDz5Lxi86qP8dC7QsVB54xiTztTHay
ZytEZC6+Ejm+qRbtzNuNVZWcpxOmMK+Wl74dBcuSAe8hu4tmpNX1fVM4rVV9MfpuqbITI1GBau6s
iubTcL9VAxt92g6hApK7+A0Fy5QFZHFbu7YMRh9yfQmP+9Fe+i4Ldg6fSmYt2u3koMDbAhFVYyvt
J+YtZe1mDjYo9iEKwEagXJ+nY9wzyTFb++Z2Pwhc5OKhQUDoIvidNiDBuQ1dIgLJ4k6gYVD6lEFG
Dhqvp1CBowBY4ZALaTsfDKpiF7N1vnGjHUXNEC9qnwU1EBqG1nQAbuIV2BoKTej4i1vIhUIXlrS/
gQnPl2zj2WVY2KT9Q9XLLYl8wb+E6DZxpADeMtXAXmTDlYG3kPU2QSapeXee7c7kXH2dkZpDurjR
LJzqx0ZrZueqzaE5+zdJjQYkXQlJfhDwHLnvBAxiMU92yEDd4/qwNox1C8fJOlG0JaZbMV5OZrG8
bMA8dYPM2Rvnj11rL5JXqcPOxB5V2GpOkFG1tVnfrzyEDSrHXEAeplsPMpi0YY2lNYr4RHwu4n4n
L2zDzVZhxdYT7hPjAHGUCsKCEUeZUP0DIO7hp7kgTfGrs8ReisZJFne7kMcNWxubkiKh9jhDr0Gh
GzxArTdk/IGmS1OcKraV79zmRjX6d3Hvtv33BPECiP/U7/aCJuh5rh+ONcrBJxXkbQ7eyDBgaO4T
7IRIxGvm+n7RTY7dfQeg4dTHQVVSgYYxUygv/dxFIMKgCloIQxG2y7BDjZ7C4VhmSO7FO/6JCqFL
E4UGV1hIFYeVkuOLfT385z+XFTXIHK0zv4apwxQQDvXnInfrihgrML2VeUEP1+MV2ceBHBvac2p9
aVQ9phj+Ln26/DE2M9dl1po+/p1DjUHHIUqWyH6Z+BwMulqGk/8iQ9StF0Dnof+KbkteGSdNQ4vv
xbWWSeu+wtUvifv2YgksmzIgh2cXH6O32aFdcdatAmeWUEgt8LTPaA7GA+x9l3qQxQqHzNGZocdr
B7TEBddbThvYTjQkFlwtue80w5PrpZ0GtrNWsEReSWCbNQpsCZw/O1b8I/cw5npal3XvTGzZ9Lxx
B0UNGx6WwTPa8jh0Spbh2gwINPCE60oztCHdD2u7dE3RU0ZAWJgrUSYx8IFREFyYYl0OVR3Y1OAo
SQk+sNHkHTyiwuao6tzuKZGyKIwYC2mQUHZTM0S4u91IMsUUcdhud7ouMW/GiPFFZWDF8Ocnc0GU
ZK1W1q2eer6n/RjsZsBiaQ1dG7aGXW4h4e88S9GdyUHqPF2xPaZtQrBJMuHephxVfPeKSlBKAc5u
hXHmKSLxxgeyoGRRJaOzEqqXqSO7AJvaZhzx+eieq9xwo2Np2kNOibyCCCsC5KDBzhruxyXjBaKb
IU8ImekQf0bFk/HDw4pSLYYqKee3qZMcSw5+zQcg4OeFe1G/bgo03Qhyah8amscE+Pm8TF1KWWJa
pAuIgcudHT3YceksCKGsgTIuAo8gmk+lzWZMy0iliNz6mN+iVq1ZdIHqdbON6+ed0YTGnGfvD8Sr
eLu7AAsjxIwZkNIVq2BtDK+v5t+1fY56LU+BIO9COOSRrZES9iuXp3uN9Hg5ZOUUQItdMKUVHt9A
+7UFZRWNwEfhJMjr0Dvnw22dwtmwbPM8yb6Fh7Vy6xED5wFbZEK8V2dtvTS0CVmXBWrWiEnvqyrm
nfq1hnM3TAKkCPp9oTVCNEYNXAaV1iDO5JNFls5cozCL8XIXvOjfgZYzuv1/FtuZVT1iP8a+x0hA
ft5c5RfQM5MHUKwZZYj9dXezvSClkCXHEXTJoiX+lrRzQi9uO+YstyOnGb1FzrVNwSItuzNUtbZg
58WUpTFYIQDLg0maARiUrto53RpXKnTApQEjCK92hOhhq5IuQidYInk6gNmfVYCtERIdBrQA0oT1
b/ra653Wb19zN/p1UjhsvV7MmYVhlxJQubmgL4iRDPpIw85dKc9UnLn+kGjerO5r5wxlVV3l/Wyg
rEc/QsDbYtcj9qD9nSWOt81VZdkgp/oG+lW0tzkQN5xgtELSSRnepD2S9DIHOBgDK3bjtPsgYBrc
eqYbkEwJQr9IzZPmQKwo99bKC2wttKmQzKhGOU8oxK3M28NvDsLi4DDs0bfHXilG74/dygZcl62/
Th1umcB23KPkQwS4iWujh16BgBl+m5ghIqIbAUnmpoaoelPK++UNceFbQN4Sx22ho5wiQEg6S59s
wz+LhoP7aasQMzufBZtd236+xggjHPcKcrlBp+ic4/ZrUrX1UOE9SzvPH0MJmQxyyIoBkWLf2YVh
k2ghLidx1ky6ngVD6ymanjvw3a48xCsTulnFGAKDaq7cJTrAIsOwZphHh623Q5NVskpr+0TyQz6R
E13Y3XnUCYdi671W9UDV4a1dMsVRwFW1YMDs/PU8wleZRqgG0Ype/Rqd1uSpWdNDui8SLTZkNVyP
eIQa6C2tyOq2PJf4TBypRxmoXBPSVZqhXTNbyFz/Q9mZ7caNZOv6VRp1z96ch41dfcFkZmqWZcsq
2zeEZKs4MzhPT3++yKB7d/kA3ecABRSsIZVJMiLW+tc/uNi6TalRmUytmfhxJdnkHcYMuO0ymTll
mi89ANTTPCZwbZjtqDWXS9YY0e/MVCDMdD2zWe+aFJlWkBqux679VqmbTX4AS2HI0UCiW0yZ4T9Z
ri4BbYvsw356jpOpdgRETynvwx1QjltpASSgryZmWp5JQqijIF8QmqpkUM81NZEU21TTcOouGPfa
O3j3n7IYUn16GHtbwmg7gzhXQ2mD8oL73/bYEYsP+pxZeD1WGYIbJsoFNCWQ08tuva8xuIhbN0a+
n22le72DFVoyk/l9SJChpm5IMNTF9odTEi/yYWIzmg+rDlAKCq5IA1bpyFk9fwfZZ+itWLoP7FOX
N71Xr8WiyWfR4Ejmydkv8q7r4IRGZHSQ49x0eejViA6VTz34R5qQRTSRnREAk3/99/3krxiFNJ2V
SkyGHliQ2r9iFJvjLgID8vKmKhsYb7DbVD2/STx2VfDgzt39//rD0K9p4YFnSERxQAR/heLKwhpa
X2zpTV6Stvu20il4MCcb9NboTlttqepjzVHBNv/v/zCGDfTI/4KPAAYbLhI4oprAh3Xn15ZdZ6rJ
9ZjM0+CkJL5xXCe1jSsLuXQtRikkYfI/YWTUm4eNBHEC1zB4TcWjqZxKXIsqj57F6wztzRh5kLE+
uFgR7cYrO7EKTA1aRVh5ELrSSMdvVSNwlEjF7r6DarPqh8pLUztHAKNLAicW2iNRbSAKDt3EPA4p
fm1UyyuLr714SzESk8w0e2omlAIBVESTA0XuS2+78lyUTd1qJGMHhMOeG0TbPQ7yee8094LSo6jO
AI29+YrbItSq4+pUlvdSbOSRdCQGamNfHOOJeDf7tiWbKtXPGxEy8QMTtrWiaGb6QgBH7RSZyM/l
GtTxvSE7PbgUTqDNXcTQpSGeZe1632rQNWWyU8VvYEugRky4P67Xeg+JfYmsOc604rif707f+4v2
x7oiUBeH3uqwqSRHvBTasz3rOkGodBndWp4KFNamd858p2R/mVdYfSimtmEtk2M29T2+XRcKVKW8
iGIoy953BN1pfk4oe4nhTIsaln3UtcO8+JSjF1fCTPlQzfBWciRb2go7KZqW3muTw2CtdI8HViOT
/OsKYfzYPTMLIvvuRic4acue6EbyjBSaXHh6j/fp2BSvY7rM+hsVl+lfj01nGES6LHE54gwFIwsi
3W5lqAr1zE9HbkhXxONa3E1+IwX6inS4+zvu54/GLeVoUr0CQSxSqTQUjazgJhi9Y0/lNDsjAc9U
FdMPtdUleY1rAMnKM3xBF095vYtmS0wYpeS+lr/8hyWGnvOvawzcEeCR7QTrY6SeKAP/ilPBva8Z
CDTO9UTaLcFxsBMSkT8bjMoxCazqNL7CrBsfJ0AbUZdB1yDANWOitUp8IaNFhnXc4rcVGxHu9O7d
PA8NeNBoJM/41mM/HJDKOd+bXtUTDbbY7o3ONRhZzOzRSXEDgQHsqCBVY+gJ9ez4XnquzEITj3mB
ffGN1uCrQLpO0mTESmfTa9wXK+kTTjZDZzeN7iN6xkwc22bQiULffJRjDST7+dplLl+eBGEvTdTG
CZb42bBAMogMwpCM2yAgykHz0PaEBGvzvI1VOkczHcgW1qnfRCACIrhJHKixeBfX3h3qvzo4zjBE
fD5s4X0q69G4J6aVVCTMQcxvhhtkN+Xi9G4IMpE/dFUwRt2QGS9LtSRhMXSvbpq2L5phFg+lrS1G
uA0205wQn624mjCUSHFpvAMiQYsTwW3fMjKmrK7qdcIoXe0HoT3WGQedKlohuB3hqiQHQvf8Kz6r
cdS1lD1I0HM/u6ijw55JDlYQwXY3bDL4Nyi99bNe2ttpAAMRB4JI+scpa4lFsJruPoFAeyrWwfk4
+Jp1jgOdGLq8kV45NKy3qJ1wOadajQzwQqkR9+5xeE4IL/WHZ71xnK+r6aef437onlZ87e4SDC6u
y74bipDJsh2JTBic0UTBuEtuQ8rc8uVat4bxVkDVfBRmT2bT3OVH0n9MjDEmApXgna4/Gn8uPrWj
PX+obH24wQYjfZg9vSpCrcvbY1l12y3U6OATvg7ljZHEzgcfxosd5lhbkglT+rc6hIbPpTN2nwOM
U8iczbQDvXl85XQjiaycYNUBiEKzAep8+8qe3PpTM5CdeJC8qhO5KNprYmbiLhANXTaNyicZsgh1
qrPOsyfMe9NKtGjepu296GLxlrgZIvs11iJBtiFASGy8GXh0XBFQW1xZmbM+bqY23LtJ35yNdJqu
0zmHjxxvKxyhzM8PWSfsD9i2+ssR01fCRzyDqFD6pdumsUkN9/3OO/mk6vwJe+QlcMX4ZnC8nZk9
B2GBYhO2tsN+mBX6s80GfNSWwn90Es+7sjYiDA9WzwcAinSeieTA4kqbEcxEgoDG17Ei0iRE4iTu
eDQpTWWsju6YNSxtbC9C3S+MuwSl+OuS2Rp0qQ4aNyX2tcN28iQEuZmcmfULYvEtFNuUv6Z1QZzk
bNYwopyZyMsmNlAnYTYC82OyEJTMZf3GhlpZocn/8pCDpwDPgFsfrqbWflk1bzw5iE+ui7EZ2TPS
rXjCBGd4mjls8LHrieHCTjz0gT4/uQzQzTCuhFEUBy2bUroyMNtlIk+q6r8a3lA/pPQeR23GFjKK
J08n+B046IiQ44W0iwmil/gjxTHmGnvv71NvvbhgzRghF8tJG73isAVme6LYbrRrYyDh7w58qLri
g5XWAT+V5oGKIg1OjNPiKWpbkyM51cAU4KA3bK81vIaQAYn+Ct1+OcyBQxyC3WhftWQgKKzpMlK1
eVflD3ernas81exb8pnbb/DPtZuCMprFZS/3iW3NN2PW53gluk4VIVFtv86cHbfG6rifMUJpya1s
dTuq02I4uevsvphGX3VRHGvdjTc4HtblqLTetbRKifAamwHJrIlh+zEl5O2+XawRdXrcN1FTOF4d
Bh7yIf8Lrpr+wew74j5qrvDNOFVmpIsZutHm9h+JEtOOo5mn2YnOWf+YgD5PYe1XMR9IsJdA0PiI
rk57MnAZeRfWyvYTZNYdhmV5FnLh9ZsZ3/mjb43VMzoLkB0is19jSySfC8wA+1AwRt5CrkLzyQhy
55QvZPEyGuvKcyL87JuNPO/K09b0ze4x+LTjwUPaPNORuJtZhktcxyxNtDMnLGTam4ycswi3DJAX
u4ijPGuyH36Ttody8f2nDvQGG36bTB9/W2gi+wGypJncVtvU3JLg88Ab/44yqfrebkaNBBkfGlFY
7N2tNRyhXGT8FnOhm8IeggeIqPZxzZzuZLVzUoXOnDVR7mjOnd0sbug1+jdE8vbtUizeIUjZhCoA
ADzpWbtR1jXll802U4yQHdHjWjkEV409dWRPEJF44KHPHrREMw8cwuJj3S3TFZlz27XObnae1zW+
svnbeeRNtvYx9ScC3ARYW3lachLQzkXip/m7YkyBTEmWyJb5SD6LzZDi32xrJfijaMDNRqGWHTLs
lqkizSAhlehxb1GURFR12rt+eBcr9rN09vy4s5MKNhR6CAW1+UORAlbBtcaC6zjgL1MGB9LJ5i17
8VDAUMfmGOLzI44yp6C4ko2QmiFtCL/HOtSbETJsSOPKTGjJhqT9I3aCapl+Nvdk7PgWZT9M4+ug
dmr7+473AZdjNnXoK3zTonWcpu0eI7eku+piIHVsJpJmbUJWnVs/5BVJ5KOMwBryI1FBRXrU+s7q
Ik2raaK1uF79dx1Tr/gG/26jgphaUOJpmL3Pp5aRb/1kkxqdfxnIeBwadMi9yD5iFxUbBmBgUZr6
LYPGxXHP6BgTsnpHTMuw05txE1+PsVun7t0yeqBz2xpjDn+K55yDK0RFKymu/cKUZ5+q5UEJ7Xo0
qHQihVIEF0uTdtuaNYBlkVXDO5Z2xYg9MiQz58dPNxmT0KZ7ywKOuplslxLL90RzjouYwS5YT7G5
rzNqvzjS7E0viAAwivrDblFebYxjiSBuEuZRCpkPsI716UFSLqOXTkb/J25cktqhr7NsFxanku0/
XDpERA+qNM50TUI3O6QNUwuKP1n07AJPuxfMztINYrt03WNscfh1D9RSILTzTlBVYL01mluVHzZf
69fkjFVHw99UwyxtwwvoWmFSEnjHiOKCz++kH+iZHJQnnnOprsICRsoFFAyeqq/tI4CdTCtmU7pe
pvosh5BKGKP6iJ3ipsQLkyL3tlktYR26IAmX6op04yle4z63UO+msHzuba0YSDtitU8TJkNOaxAB
xESusvn4i3GdepMzadfMl6wMGbvHpRFnuu+1I9eSuCnx5xC4Xpff0hdDLw4npo56c7Ml5BFMBxNy
fwMzEadTFrky8K8xA+3xfksVB9YXjGKhruu2hMtjD9YDQGlskPMUduYECwBPzQKa/3lnAgoCOGmO
2nQGYtzHbgojcnWfi77TwgezShkDJybdwXD0M7yY3rEITQRjstivHY+nx5WQ1mW2KqffqX9Ns46Z
VSiIT0BfSPAgCuozKZwjKd77tWptc1kgGnjaZOJvc0EsJ6XemExzg9akiQLIMKwtaiI42IrUuAOX
lsL+a9HIucc+inXUbfoJBTIgBbSrYrExBpnSQN7QmIKldO7ywm7AnHaky7vQzXZ5BJ2FhKrcJTWW
/FzNaGiofeKiW6kG8XfirdgmHF6o1jXjJ2arvcbQBb2AfBxbOXF/W5UV0bgB0gtYonOakLI7N639
GU8faQA1wNnQ00OW0znAIHYIY8WB6UKi3mefO5HbbaeJHmUhc49s6BKDlOVlweCjf9up+SLIYHrv
0/wehVbGu5j7du1RLl9m4ClJD/m5tTpX+5yzLejPOh5xDbszIefVCbnANH2ja8tea+ljNzOjDYzi
o56WI6Z2i9WBDfddm9sv6Zbk5V3mYh966ujH3Ce1lwwu02SGOBcsd0gqJFGagxCAxLpB/yd6qxbd
PtradWKTojpXUyavqFmSPvmyi1d2Gcp0mSWTCsQjWTejnBGjx4SnzIC+clHX+xfH7o5V63ybvcUI
vouUUvqtcAbZ6HeKLrUv2ot2S6FAfaxLJgEyKjl8GBqERx+rVcTVa2PiNTKGGFQvZGiuNpZ92UHt
R7ungOJ1YJIn3w6ipGk7r5UPCyP2apscKTUobIIZooG6RF1RNJUEiP015lmgfVy+qGmc0YuEK2Ur
99Ht4vekMGt1YheQe9i46sWWp72MS+bdWAAqfHGOdTmpUBwatUfvxzzxkPggBMVqvfcOXIEK6Q7e
s0+7HgW2p+RWqNEDqbzSsrbEYs1cogRbcudZbWVY30m29D6BVbPOXgEoOj5HjLRnJQCrhl7+4HiB
12MSTGASKQEVuJd8i8ayypXaTNjEjI+7ir6r0POJMFacQoAfyQNXjwmwmTx+RNvID6/M7vDUlcfP
Tr4kCHcRAPCTSYh8tG/ELiNqVjuyD0m+wm1fCveyCU1tGgX4gXO71PMyqFFPns1yYG6RRLS9uNOK
W+o1WXikrmBXjv93RT0vipywxH3S0i655MRPbil3AqBBWfOoqd3aBFLmWDOAFm1olCJjp99TA5Sh
0k/DtDWWs8QJZQQH2ayG++q+7RrN/WYrsrbATpXXbbtEbjfuHMvjOasueQqe8C4g9GXqhSJuZMer
cevRMDxFpBBQ/F7ket1FoGdvxTR2V3FW99Z4RP0tyvIG+NNvu7PRE/3DDDRwlwXrKbfi4T9jw1Ho
KBE80JzppqhSySSf8AhDDTMyBccXICysEmXG1T6H2ZR/v2V3coaAo7h8WpFdWWlzKOuyGb73pSHw
mrA6u7KzyNGn1ZtPhrFKLw8djyeujJrbiimQJPufvC0KeDmxLSkfn9zLkaOVvTxolRIvoQGVNPeL
Q/nOU6cklq+KrZC8gAjeZAVAPCPHVQz1jWulK9srdXjxdRKBQ0tqJBheKfedSWy1h6AVMaZoruAQ
4ApzI7Do461tFxqWPeib1K9UDDvLaNJoKQlNbAmkecB1mdY0Sqx08Ypod97dpaaBjxaRkExMC8oA
qudlJe+PsVrQdToNVnyfkAq6wUPBEE2033oD/s5RYDc+rREjW5tPsVc6lrr/WaV51vCGp/bl8bpQ
pJJECB7tIoDeUh1dr8+4VjqhqiyIXZeyi7uUZDdTU3d0zpKztl/AgiRf7o5DmcmvibGTKzSPUznM
yRZPHrNNd7Hz6n1fTo07LUfzjqVUn8NJw8yAxyW9uOWNxJ0jodlH8/vsc6emMGyTQ15TDZl3Rd/u
3KL1GIghCFWmZTsXpMFzn9ts2Tqty1NR4D1hPQiKPpLC6pxMAYQeHMH8XiKqDd+MIi9HIPoF11tZ
GuhxwpBpgKTHJapdnBWwyB6ojrBdIR9X0w5bAZEIxBkmXEXmzqWM3ulsEPfxq7+eNCvz+uinNQ3J
QNwX4nIvRQFFC29MBUyoE5GwdKmr0xzwHyfahTBOX8kB6YrbPLOvfLULs3stCETnbe3lLiBMxw1U
LEDRrT0P2f7MdI0ph78QSKRufYg7/FnPfhAzYzhnuK9cBD815RhVmVw2irjkl7pcZPt1xcNTrhQG
2nIZLjFxqUhgZ7YTJwx6pJk6ocjNXFUHdbYBpcv5/goYOR89S99qAVXOIrX7an9m9s4DO9lLA9Jj
53S9b/uZ8rXaiX04F0vxxN4mrfjx9UZUIxhh/qE6UgIZJSdqyNOBa6YO+X1NE46lPjs9cX5qlXPO
angYnHPGxSh5T0rptW/YmtIQ8eGlJmyPUqrU4HtniHhqpO6vltx197mevWIcj/5fHW3KAwrdhDxy
9i0b9ovc20cdMxZog0roU+ZIVZ1IGUQxRLebM0Qfazaum0v1vTPStMbCm/82zQx2vuOI9QgfRl1o
9cgFsOK4RupLpqKiKB2vqTRUP++mYuslXS9vvm4v4E0hpGNKqK1HDYikapQ6ecL+OKpXULyRGN51
C2ALhjqGLHUTJky2gPGBnHTcQ9B186nUfbAGX950xafp/ERaDChGb6JK7v0gD5R6K1Cyuv1fwAfy
Fu28IAib8oA2eif1MfX17cRBrqgWRduTOZKffnp9KtYA4mz5uNZK6JQqymmHLSoVFFxBjY/2k7ml
3vLQLEAAO8lPUddSxM58mJ1fpGgj+OjKR12dA64CNMAoL6kR2yZJMr3Vymuvr4uUAMqLKUkSSvED
d01utQHUeq53YgrZie2JXpPhSRwF4w6pl9w6hHL4pAFv4AU4jYu8GStbNC8mQLB5ld1VdNcH7k0v
oe5yer+r0EaloBqxsuY1Zbsm38ulhtmrxSmYsSqNpDsfZKwhnpMemoci9iqFHZblcvMfLhWbAm0S
ywfBPDiggx7xlhw33BuaUakp2yVrlcZji1LuYrA1L6Zkj6hidz+6CSqkyrRV8kmbklBAGabIjPCX
qe5bUA0eGPcCjSju2y6MVVVUf2GkVqrST+xG0u9ytVMU+Tg1YKOUN7F2Y6igCBxs6H92NsZ+LjBq
u6Bl6lnfr52WWovc2y5wy77iVK25QEPgc+wSvJ2BAMtA0iVV+RRj/dC+QW2m5ffYyOTtVXCXnjUX
mExpO3dDX70pppoCr+hJMsc5LB2LB+TH+jYfWn0JDKoe2c6IvJMkKVVqM1OQVI89M8ba/GaVVgs6
snLopvI0xXFClrEGlGp5Mil8juxzWRMXscFjrnhxHOSrNGhMcP1/2bWTu1QPLqLc31Ur4Ktdfr/U
cPflcZ62hbzrnnshkHtLnJrLvQ+c6NoHV8X5GSa1vBPtwuedhbfTEvcNCM9iWZco/Es1QNoCceAe
F3XDASMerVn4+yFS9abMIfupNPxX12SIUpdFp4hwcFvkJSKx3PYwkspGqJL1ET9QqcX6mdKlyCv0
YrLW3xt8mYnGj/zkligOHMuULlE9DjuESbbdijUAfr/461YXntUOuTRJPnjmaTEX/ZS6mjwPd86Y
epCVKyRRIQMXD1G9vCfglbR/1IkONG1L6/tdON+Rt9bfV2zfAt3DVK2PZYtFqx8qluTWdZKwuUtM
9tNROY7vTse7EUfW0qYYR7hzWzfdGE1FrXJCYYV1xDV7oaQa7vueNwvJa9vdB1qlo/3JpbzUaAlu
WqzyHU8RNHWyrOwmuVT3VslyZ1k2CGU1vm9Wu0XBzq+vVeUmHF+6PKQVeI+4NvVBahpJfrD8noMU
TVNzhrIg3xH+D5LSbjh+OiyoY+MCjGl/t32QkcT2uFM0mSzLD5S466J3Z0x6fWONwOikQWZpeBbr
UjFJXdn8c/mUaQLBDjx1YGPcagv7HT4VixjBzkkRuhUssDME1SLycqB/mtLWlmVGp7tStI1wUr6q
V9WMd6KdWtu2bGUc1P1F2LFrpcBLNz6us3XyUdgLk0nJfzdVSe3OzVLyKV9T90d+oVdlzU75J08e
KCeKhxzzwYOSIsQbbgrm1ewMHqXj3kvuPGZVHxiXFn8cobAlx7Q17KH4xHYnC3PME+UF93UsUDG2
WhmMAIaSqOjHsDy8toUOcHGVTEsEIfzggFwMVEJpEFXPLGxbFtFNQc6JCKFYyc19pz7vi8JL8GZ5
C8B0WX07yRYTWVn79YqO2NXp6rEyC6svqKsUaVM5I+yc5mDpk/FY+QM6M+ZOl1J0h5x3pjfqooBb
mKqqz1dq5FmBh7Ui+uFKJMHsGca8rR/EXPfr9KKlgLx0lH5tGMvNZuDPjmu0W5Xjdt9ANV+cByRK
2IlIrHSLmzJ9X9DQB+vJK2oz/zgUsGvcc2q6k+MjqzGSUT8PHt6IoQOKPI6H3B3W9h2DfDEtEaq5
rXig1TbKyG1A4cY/etyUbD8yEVngC+dsm+Udmxhw6LxNXuNGEo0y7vscq4bbqYUUlZ6Dkk78w5pO
o0wrr0X5UvMY/elojHVfSncMphOmeRtzzbxaXeB4qFM3Ym7HL3rTduIBJVZcneOJ9weLyoJFLFh3
uDg4RyIQ7TOYXzp+WDqerVNlxqt+boQ+b7cmSt+oELkJi1uYHnVBwvYL3cQOxBoO5KONkT4v8L+s
Pp1vOmdyBUgN/Z1xV291PSMqanL3hGA5QNFtbrO49bNy07uT3QfDIMLRJ2EjO9nlrBHTkgltvNew
9y3XA3xQWORhxghw0UKnjufCIklDry2Paa2G78th3Lp5herk5/1E7AXEMns5iAzL/jzMyO+GM5yy
P7iRzjKwiKKzdecuhtpqilBLi8kLblD/Z4MbWpOhL1s0MbOaH0vhVt2rcGpYLcGUOvMtysVRnHDk
M2uyTkr9KiOMEotGFBaPTeJ7zXUL4mnfB2UvtFtH4G303WdTbr43uuvmYKCIKddv1QbfqTim4zLZ
U9hDbW5AhskJfHPLmZkTTqJ/IH1gfBXuOLZi1PKISBq3w8GdDmCN7pbxVHuW+OZslFdSVrWAtu3u
9wo49Iwk0e5gxpjuB0gyXJmws4NVWBhNF8yi8OxlCJWtlWNfJdK2bA2Za2LXIdS2rEFiYV/dCcd7
oaxKfMV8z5ALTH/4IO00B6pEEomUoZ2VO5apMhKUwapi8C7ESxb3isKqXiRX80t2P8mbV69iGJvH
ZyIcganOPsvIK2v2WWGsg3iNFDF2P3AU5KlGpDFq/svejGcCD6sHe1s/jAIoG845wac4vpvb5nyO
p7bT/cfF3mrNPxaDARqUZZ5skTYDpt97T9yDgLp6KUT/2bPJ4mgxWna3Hr6/eB4aP67fsqFw4x8z
cdmI8vRJr56GcrBJZOxlaKz6tOuOO12+pBjd2TpnIMxOqQ8mw6C+fPE4ydajAF0cfax7tGSxIvzl
JD5RKLF7dqlKEj6kCYeDoN6svnPGvPHP6zJAzYx1k0yXx9YYkxJtKdNobO1Hh3aiJwDPmHtKChSf
j65Vx9uXkcKD7HcXIuV0QI0EXnC0hgI1wqtZmrmhnUVfZjh+fPR6Xt5rr6D6GMF0m3Yj25+Gfm9N
RYCrZZYlxCId2mbCZnKpdKc5jl3btSGkKVNDPkXg1UOzBC3kp3VOckoAxy9OmBl0J2eY0/IcDCv0
JDToXgBZOjU/FbrW6g89qp5octqFkVFZfi0QTL7gwllcCdMfv3P4DE3kbToD2MCJ0YusKX+09NLh
FhAR69puaub3KQODu6KvEx9TUMyHKp+sGz+fpuM4ByzEAXzZ/tGQj1dHPdFH3TmdyuV7Z0MpC/3N
nLPD3I/NW5s0pLOucIAilMTepw6B7C3eVvYdjvIWg985T9eT6VTtg+ss+RsU5faR3a3kLud2iilO
ZX1Om0678mL2eVSK63RllsaM/pcmW/9GKAO7WtmI4Q9q+eSm5+aXXRiL0fKiBK7ntQn6/QO2/3KD
wVYK66MLoCIwguDiFU1vvjGCKJx7kzavxsVzzo1DykC7DbsuAyE33Mk9Jx6VXpgx1nKvHWfLCoQV
fpJDBjP7t62uYCAlpmvhgMH8Dh5FSXznaiL+MXO9vccDmWlx7ZVmEeU0SMztWnHtVZkV5YY13+Vx
YnzxdeF9GzGq/Z6lxXgD89F6nBeDpyxw41PQmDr8pdK+Mee+8A8DA9QlNPW4uyGkUnzlbONkmBDK
fNUMuz6lCeuOVu/zCNv7S0w/RN7hnH+o9aA6DeYQnB1HX04W9rnfzMpMX+LMcQ9OUGSnWdvij2kO
d8ebzZJJ7GguB8JQ24fatthSMy2dIhh2VXu2Ki/7sQjN+NT7fboci0nvvsN9XbwIZiMAoJ1qUxM2
RcLOEuNMdGg7tHeEKGDtV2pF8+APS9cf9dGsqmgKaguiqZ5NZ6TJ82se0ItFddLrB9OOJ4ghi32b
Y7Z373DG327JCG8wXZ1PRt2WpzGPSdHGcvcaC5METuQwz/E13M0xObIviU/+uCZ3GHj1/rGhgnua
k2z+YTZDQvc2+Uzkrbzpu4gPYn2yZK7WB30hX4BJdO7rhwaXu3v+LELJJN5OWPpX30sN28Dn3J/I
lOQ3Tr6cD/yZcWa+1ppex1e6Nrnj52CFzOTc+/PioWKj/d4C99nxuUNLQZb6hMv1GSdUCL1EsTFA
RVijjak5gteI2LCO2woUjLZvqJZHNDjFcG/OyBauoec0xjU4WmG8rSuGwvnBD2bfeUng9udj6Bms
NvYWE8h4iBYCGqtHXTergoOfBakvVVSsmhtsFrIzsnDyxwxnX5hEAx0N9eAN0WCc72W3zlFVx6N3
v+i5ziRa6Lp+N68Jo916Qjt5Ntds+yCwu/BCvXD6D1keoKvGj9hMgw6CIpS0MNcZsF+tSLgEptDM
iiJMywdEGmPS6tc8BqX1IR9LZ/uPuUR/5QmThoozhAW84EFSIVTxF3sUjC9Ww4HJdWVdZHJ7gzhw
wv0nv/lf46gJKEbI7tuYkEA5g/j/i/+7pvlWh6ogvarntfHta2JhBze5CUiSww8X66DR888Uj52B
P9U2pn1ZH+xstcisc9HSdeZdcZEUDTr5YsUjTnvj3Hz498zpX80+LVNnimAgG8YRSv+/gw3XUbZI
zWSde6VHUjZ/yx4K2+XwWULdX5pSO7EImtTLmTT6nv9pGaamac6iXDAJDE3aVO1TJzJNJAfM6DBu
DSubXas62io4vk2rsuSRzkqtLsPR6aCihSkKVSs9VpAMYZ+rQsS5ZBpfPuZ/fV/+O3kXH5TYov/H
//Dv76IBo0vS4Zd//uP8Lh5eq/f+f+Rv/fOn/vo7/3gWFf/92x+5z753oodK8utP/eV1+ev7u4te
h9e//ONYy2D7p/G9Wz++YzU9XN4Dn0P+5P/rN//2fnmV57V5//237wRcDvLVkkzUv+3fuv7x+282
UfL/9a8vv39PXojffzukrz9+/en31374/TfT+jtBaWR3OQ4UCh9a/W9/g7PJdwzr77bnmiZmHwQq
6fIP1KIb0svv2GhmZMAa33VdHd+GXiAa+f037+82buNuwNcCl4PPd3/7+ab+cu/+917+rR6rDyKr
h15+COkA8b+CGijjvC3qGF4UPw7cfX5ZWXBRcPAx3JtRK1p0Kb4RV/N1hytqg6FzapBhZFaaHpb+
UBXPFmatT1lMxb+RO41nfNwWMPiLLXgOjITiHZ+HxqW2sNbidhvrRb8Vdd5+ND0wa7iPjOtOud06
cVhuuPisbGpV1pz6rja7z6kxBuQEawBmEGphe9IdNFDtm3AosSRbD8zYxK2TM5Xrrwn1JgMht7ZO
i0hFnK5s/MEhiJcET+JSbc9ZmMJZ/oCbbnfmZBgZt9r6uc9gKZxnDemNmbA5jHa9Rm7RVqFRCT15
WDqt1h9sQlFimBq1qd/VrlZ8Id0vqK6KcjDcL+QTpq/J0GxYDw3TFuptbX5wTbs/BmsXiO6h8Zwt
6sr48wiy0Pgh4HXXO1A00Q//YfESUQH71Po4j8RbPrQFxN0vXefionVgWvcxrzhIJUBnMSk41MPY
lndUMJWTohGtrMe6S/30I7SCET4waEzd/Fggbb7Dwdalv9hU2AsjxNpOPuGjCXHf0Tq7/opBqVhP
K9OLQ2Mt8w9D9w1ri4pOvDFkW/8cypWMRJSXbG9HiKTuo73SW/YxQ6jQpWPPThClxnsf9438EWEW
Gy3WWOYj9nCxhnV4qoGLJ7WxfvZp199zbEabpzJ2045umKRrH5uzpHlukSTddNrqRfrqu1e6PWVP
TDGLqxnaD10lyl8kxf1yxMuGemGd0TlACPRwlTvRFSU16SpNgPf0YS7iRXD9GP7/iSJa2PJAxAe2
DVOCWoaSStTTYUdjpTdO+N7QPBxWHJZXI8SJtGtgvW1NIOXsmjWgOAc6bLi8SYVgaXTs0jsuTM79
2wG5kBHh8Lys1wm+PT0O+Jj73eKaVpXnJXb9D2Y8uOPNtuR5euPicRnDnRrGKcKEYejwswFrv/Jw
uKmvNz2dX4d5+zNF1XmCgVpHpe6Nn4K1HD94+TxGtFUbuUqN29ytVZU+aFXVo3aTCNdIeOsDANJK
4l28afdxqnnEGZXW+mmFDtYdmZ11V4shpqckbdZHaCIO/h5oqR/8vh2hxNeGd1h6sy6iCgvUFwNC
6pWZwo7BQIuVcezXSjvbIAZ2aEOY/mQKMvjCdEjb66Y17afF9JpXBPfu15gnDMNkT6O3hSzdiHDV
6WbhVCTaGtK2Ws21Y2FAHPlZkWohLRDtWAZmqt3luKP+4cZO+rysrf1Ak0CszoSBRj9cr2baV+3n
YZyRf/wA7M+laiUe7NSrNPpwjUU1H1ie7TB9Z3OwIY7Ea9t6AT6dFoTLBLL2MvKYhrNewC46B129
+AZM2RapzzE10FJ/MzERmc3btEc68ino88k4DGWQurIc1XJzO8ZLt4kKfkJfj3TP3WxNUOk1PAXS
POor+us7ZgB5E2MDKfypQ/AYDDOn91JCRKpuCYBrjQGrzHaBZTUby2CfOvwvaToXa7blFLUOysPi
cfHDDQ0hOludt3lvzb0zzy8VXPrVOtjIOcg7dJq01M+wZDSzCpMGyi+zDzO2IBrWU/pZJOUg6INM
RmyvdpD09UswjLX7dSttUTz7JuayJyi+iBcDutbu3o37LTsGhGEYhADPYz1+6NIF8Wbe5QIzomKu
IgiNVJ1x57ivY+tAf9eL1rsicdM+D4QFhOL/cHceS3IjWZd+IpRBi+VAhMyMSK02MDJJQkuHfvr5
wOqZJqPyZ1otZxZtXVZGFiICgPv1e8/5TiUXbzE31zUcemIE0BMoYeT1QRtyjHxzOXllnJPDZxZp
tqFrzlxRNUC7qvyHrhejaQ84TOy7mJgAfx4WM2gTrUV/D2tL2jq9XO6saRSvmjaqHkxQ6l1JW3qQ
tHmxSQgmsV1ZlMp2Kpz8icOKdY46lOGuXMlOoFY4x7QuonKKLZ1SPpfOvVmP3ggEdre2abczvbK9
XI8Jwv55Mt6GuYf9Qh/Uh925+LIjil0bD5h7WNUlxDrL/JC1RkzoRm50AV4YDYNIkSOBUyd1C46G
hCGacs5G19p0m6ix8mhkxd0CgxeLadEf6l7+AU9QebBqqmq8OquYtG21vUM+0VM+k296JLXM2ELx
/9opWdO+keTca4ee9kDzDQeJqK5p5+PqylK01q5pWeJpgimQelnFnvsK6dauEr8sq5LDl1Ho4TXl
vx59y5ijfsGGo0ov5sSo/YpBe2lvIM5Ioc8LovrayCPDEUy1Bo/pGiYOPREloXhzvUXzkM+01ZC2
gzeZZHz0hE2t0r8SEzqJTEBxEWtd5zhGS5+YNCLli7nbpqqYOZh2yEUjkKle4xTzDT1ofQm0spfp
3Yosdfb0mMm24jRmwz8AVI62KTYw0gzNNtcgMBj9IvvNqKupCyo7vS1AU9A5zcy7rl0swxOZE7Wu
rKgchhK7lDgdGkgvJwmqU09DbBNKnBqCBfrU/QSD2vT6MO6+DCb+8ojhGNuNm9J6WN4FAJL4FGbR
aG3mApPzNkyS+ajB/bwqapz3iBYSesqWFP+YFz1i9reUzORZIXuKsH9faP+PBfJvdfe5/l7ed+33
7931l/r/gVIaW+Kfaultn5Tfv8C5FuJL/2tR/fPv/V1VSxTPKx7QdIA0qrJMWNT/KaslxfyLE6lK
Bqcp8w+WRcX9n8JaUf8yccujjeOkpigEVfzfwlqR/4L1SUwWYDaEica/Kasv6IUciSF02kxOqK9N
0748GRMdOQ/kDJwjWQIpZooO3x12b3kb8pcCxBYtlstWkdxffqb/VPe/VvMXMWmMUrkuYzBHxZyP
olRZCXS/ACuLckDyXCfnOApIPLweiBmIi6502/HKTIrveq4GIkxy9FTZyyeX5rDyyzni56UhdUBL
RFXF8da8uPRMdjjslhbrqNYeixT1aJAy+wBs3aWPkqmKwdXYdJPDTOd3n6PiDl3GEeNIpduq0eaT
j/P7sebnx2F+wgSX1GbySNZH4NdfYgQMgeogPicshKuhjh61L3JdZgK3RMCqUrSxWGzLJWdPqFrB
m100YeMRmpQhDEUJPfN8Km32CQDxgydDB+XKA8sg1HG0FZD4yx0qnYw05MU5xWkPAR2cC+0aHFrF
Iz3zaQ5INKybIz11mBF//kUuyIvro8EZz7S4SSAmLeXC1G3AzC5iImpkHoKvldFXX6fKMaH/TdiT
lUJ5HgrDulljE59k3C+ffO317v/3lPn37cCVixhNczRCJS9OmYWsIysUzimN2vgpMafuq6qp8QZP
Y7T98/e8MK///T1tG60qzyKTnPUG/PIDa3HMTi2FpzDW5EdbEc1OKXrlk4t89HVIxCTRSYevSPjB
7xcZSKNmvKSdOHJC6GcI/ThFMjEKTdc9/vuvY/MiGyqUSpne9O9XygfV6FADnXvF7B8AFDZny0mb
/Z8v8tHXsQlVV3UFOSVVw+8X6RnBqQxXzqR9zY3bMO7by3qj34E5mY9/vtRHt2fN5dF4JliDL9/L
itYxgVLZWWf6C8AN1I0HWrmfPnnePrwMvWzWcYYfhnnxmnXOOFtdlvBjZctDWtTRlUjKz7LAlQ/W
PIOVg2mIAs5ToxXz27OGUrodliI5K73et7TvoSFAlmuGcqPbxEKWWtHdj+piyIgxO5W1N7UL20MX
q1hbohhE/sn6/8G3NnSij+gMsxFASv7984DAqYwit0+iK0kj0US7iyOs8H++g+uXuniVWVcVGlrq
T0Lu+qP88oLVBXLesMGBp9KZSfuwd/uqfMaO+XVy2k+ypD74QuAnVPotJihmPDW/XwsXcuE4xnQa
Kcn2Vs+0Vcba+tlesf5XLr6RScOAHoKOEd34CVH95RulZczcO1dPzjyoh0KQGV+0Ncp+y64QucME
aUIV3HuFlMCFMme8GOYiBfiNtKspbOx9Z9nz09Ck4bNK5CIDcLmdPE1K0zujd8pPlp71Xbz8sHAw
TOA/Gm3AnwDhXz6sjoulAVl+MtVWOi9QQL4iXKzddtZJUJsJXZFH2bj78y3/YO9g4/jvNS8WIQSS
U592+ilV+Uxe3eEgxjvvBCgvJTfWajN0y7zj4KDQcL4yhSnd/vkDfPQcIEQxAP/AIIcC/vtz0Ner
9spQT1bYkTUptVjU4jj55GG7aIX+3KTW+kkxQQwRzXnJFiIVulHIQj1RVGha0AMq7v10ko1HZcaG
7Mp112HR0wp78BattAe3Ne0y0FNZivyCM4IEzqeAb/nn736JPFp3NJMXDvECjWDK1ouXYOFcUzu0
SXiGbT9sq/hO6ZL8awWmNViyNnnCh8KpSwiNOWVhTC9TaWDST4aEf3IcEiakctsCOcIJZCxXedGN
n6y2P+vKy4fS+dne5i0CqHzxgMA0dkbhyKc+SZUDLQ019fJsGA5iEPquMqbkvm9F9WqWU3Vs2zF5
1kSHojdpBM041HJqgJNaJa6wzA5lIdUPf/4JP3p8sApr6J3XKki7+Hhm3QvkcvJJao1yC6+FEXdm
95+wqT5YFy16+RQEusndutxECReJkiwaTkUNk9FvaFg9FnIK9QXzsI7tYyo+2bU/2n5+0r/Wuo7B
gr1u678sBfUyjASbi9Mk990RgA2gOiApb605qjcjTS8HEY8+vY1WUQHnSGc6e7ib7sNFU7RPHtIP
fmFeTKZeCsdneqAX9R2qLAxVdnvKI8kECtD/kNUp/6R0ULR/Ln2WTQFJIAQSH+fyiNGtvpIsFiea
QYaHzir34la02zCMKcKaxdrrZQgbqrJzV+XAD340Ciu88TPJ3t4CwTeg2yJ/chc+2Dz4ULyksFNR
l6xDnF9vQtu1VptI7WmMOTcUqvJaL/330Za/hpXjmcuyRWH32Yb10a/Ncod/yHZkjhMX18xqmyyX
qj7RSATQUqMyCUnmYSrskLCpK/wOgFnI+biCnPssreum1t8acxd0SvUWrTXIv36/LI58zDwtvIac
eX//DRYIjoMDOsVZonbPg176Dv24T771P780s1WdfehnRUD6we8XkcqoHduqOaEqjh8TOREPSlyZ
//qbOBDtVB4uGyy8bqyP4C+vVKXMeQGJ5lT0evsOyyE7LEZWf/JN/llucxGG2ZD7GPCxVPx+EfCX
FXnm46nDyHRfM3rYk4RURl46GEXxyYv5we7BKYVURjoe4Pos6+JZmU05HfW4PVlk0s+ujqPlNp6M
5EkTcFMCKGqTp9ap9ghrqt9Lk54cTThxr0bP0bcxZbiGkjU4oZd3k6CR3c1ZFghN1KP/52foH70L
fm9jzdlYWyYs1v9YQgwjnLVQPbXjAKUgS5iXuXOlM2syzKT0bGEkhac5Diggc0VGM9if510kKiP/
lw/B+kk4OViEFtLGgTL4+/3JNDIR42am12ktuIowSi5y8llg8OXjzEXImJANRWc5o4l1UavPtk2I
RdSfCMWCWmQoKfO2Mj198qOud/fXjfnnVdZTMOWMyaHg4ir0oJDIOUjAilbPt0hOrcOaF75JBLQQ
eTatLeCb25Yhwk1pjNL3zmmcgwr98/WTD7K+OH/4IM7FBsHgLjLVqjsluhDXbCPlDbzj/kaWx+uG
bNagiWbmGJDLAAQ5h1yUZTCDqcD3EaEurFTIeZ/c5fWr/+kTXbwY07wkQL3b0zJKMr1sRaHBLvLb
cTSFG2ZoMzpFN4Isi/GK182/Xc3WG6MaikYkA7MmmhW/P2N9mdjw7MXJKpTRA4BLRS2M4pOF5qOv
uC4xDrUB+jjZ/P0i4QLQbVmaUzQzrY5NvURuz+lmSRXCPav4pZmiegv+qtiKOPlMHfSP7Xr9ikTn
sGIjDaJuv7jlaFPSxemaE3RImYDEUaWHLubl3maSt7cTy7jCOtoyiHeYjnkNE7vEheAafTfwKlme
GeNIpGdYKc5na+JHD6OhIAhHdYF4SbtYgLWUZC4wd5xnIue4DAVlfQLCpvbCVHphsVPcNYQJ/g+C
XbNsATwxpQ/sML2rMrW/qoq6+fLJ+3F5rFt/LGoazSGpQ0aScbHmdENhV6bWrTmPkuSrVQyNjFQb
28MCl8D7WJJuV8HQaAI8c1DYkqorFV9vhvFemdE1IkJMnMpbdBtokxT2/TZF/jS5Ui4rw0EnQPD7
J594vX2X7w/rNSslayTlz8XSwm4ikztUnAaLsIMACxRqUVtebMVPyOIgghzWP82OSIDKapkTn/tx
nLjblHbD9s+f5aO1dD252dxSBOqXG2qLEDsyh/qkSM2CSryXSf5T8n747Ln5aDUFY0Yqk2lRiZgX
71Nua2WKA4yvrJVwPnDUf82qmnFc1EzSHraytrjoEpfGW+JMKfy8LYyTmWOj9Iho/tdNVZ4Zook4
Gqo6VeA/Pg5+lEhFh3Mt7Nm5AoOb3+I4id+SpR7v//UPjBJJg7fLcsL/Ll5lC4dwFubSdTVb014v
CjPAdCpd/fki66938UDRg0SSp7Mk0lBb39pfai+LCj3sVfu6bnt9F4ZT75c0k7HP123sOhQFuz9f
75+ro2OjsFIQJ9LKgmT8+/XKhektxca1SFTxIrd1p3tLOeI0Hm1kQa62UtGONCcbIibwaX0jTRH9
5p8/A+vN5bemMmMO5dg8UhxuLpWNnKYYvPf1tbZybr1sHBDvaanUvSBAcF4MrRsfTcdgPhEjP5re
dcCisic1TSduJhpamhthNTauiYwPIb45+HTcJYydfl840ZJtVQX317MsCWs5zE0uH6ReE5LroEtB
vtUyWkWKVUQQncxuOgHxhKlJZsM7YwKdGE1ZKWoSJ+0WwvBS6oWvM8cfAqOwpK+oBrLbAf4S4hF2
yHdgrRGUg2l+N0wR6SAhcqGAJMut3TQbs7aPimwS151JAvqm6Y3ife60XGLmjrPHr7SivxO60obM
1zlnuEqvhv1GtqJ+9hZyU79ZpYp6AleVdNcgyCq9QRWAImVKGWIEqvG1LpGd+YkqLZWHIzZvfGvQ
tDcFtUKN6cVg8BWBRjizoFYNUiANvwGK27I/TKnTYwkCabjrSqZYCt6lGEXJ3JgFTFJ07kLeOrWj
1MFoz5AsfbxgdvKO/wqZg4jYPQhz0dlHOHjO5UbLsDN5QI/tYlsMVea4TPDjDH97Ylt55Jbsw5Jn
SVpv71pwhcZ1iENncWeHLOVN2EvOdONAotvCV+SPOzr6pp3QQuVHmSby6HfaCDt2WLJywUuNUQzn
HIuxa4NCiNzQbpdToTXgzinlmsztILbYfmsii/KhjaI4CRVezccuhVrtp7qePagDzFPfGURiYu+F
6gseiuOn2yym0WDEQJLsDszDQn9h2H4rAcqpeWZy9ZYkG1U56QLehjvgDym8whBKHiyi79udws19
zVIRrcp6Ju1YnVA8e6naMZaUACoL13IS5buQ6PCiaZreUMXny6EkVETaRoiQ3iszE8sJlGIJjRWC
VU5AdFfddzn8BX/WcU67HaZjxTMTxbhB4ZXdRUvDEwT9FRxkT+xq6YbOZDlehZSD3JKh5qkGRIH+
XRP2CDIL1/K0ofRUCCButUGFQUKD1RumOaeBMCqzE0ROWLR4SCVdu1LBGPd+XaXRF72LO3kTaaV1
X+EFfdBm1YQcmaTxsGEONmHSSafsAcW7zW6IOzT2OLsON0TUDLdKxbzO7dnuySCfHPWbmU21glHE
UYNiSYYjpKV6q+UVb+k4iF2FtF3bh8ZqMm2c0HTHsU4fTWtWCjfs2/ghaUrlytJ06diYEfg/SyjY
Kgu77s19JZXdA8aT5Dx1ocCuHCcsbQ3No6dOtkv8bFPs5EG/AIlyl6hZlVT6MPV/76L/Sj/8/6ms
gbrkf1YI/69esChQF/6tNl4lxQp/4W85g2L9RQ+PqSzkbfqHJh2UvzXCzl+GhmyYZpfKGRHVL7vY
f7QMuvMX2mDG/MzbLZOtmZrxPyJh3fxLoy7TZTp5DINIm/s3agbC8NbjyH/3ZnKpaW5RyjOH5Hr8
31qB/bI3o3qBooe+0ZMxMh1EX7BIz8E0Wi8hKsuNZjUHpxVbWdtqNYbESe8COo9Wkvas0rmJI7qM
Hxxj7mlBYHZ8HNMqYBPz5mhyx/gB0R/xVfGqfKo8TviRp6yuGQfYo5urq/DzQcwalG692w/KwOyF
438VRy6dcAymw75HDaZmLx1tsSvN+dq2/QHuNGSGMHP1qc18XUCeinAJ2S0BPfVhMge6hKp6XZYw
7oV92ziyV+rPkiLcDm5aLln7BjaPByThHI+Y1WibbtVQbbxxygl8kQKpvcY8R26Z5BdZekAi9Top
8F3SNtsSxb1ppJQ4vcLVRfhCVb9Ts25dDPogMUJSkN6wwLv4VJX6rescF7rzCyIovcZCor325be6
Vtxyeh5IOvPnTNV2loOTRxAgLkxxaHv5scmLbSnGxz7T3xe8pW7mZI/VclBn20+czCGFpbvKhYz/
BmS1pE1H1Ac7a8AaoTibXsfUNart4jlpvNPHO20KD2NcTk9Wo3nCfrCcs9W0fE/D9vpCgfI4nVv8
ql7JRH2blTEHSSu+bbDUtrG8kzRr26gFssi3eEid25z4x6eqtpsHRUr6azmsnjrMhVLbvRVOFcij
/azANs3l5lXV60OH+bpq79NYeIVAk7dEY454r4t8E7QJOsRql1dqYDlfQXResyMcu3wa/HqqcQ2P
B2N1MQOX2w/4jQa7SZ7ansHdWBQLBpk2sNP4rlzmezqmzdel6cfvdv0cQto3pvkLYAU/Cu2bPs1v
WnVERH4L4oxjFJLDHH2cNjHgKerKK2qImLBllisykFzR6g+W7iDB68vHOc9ASRdlsUsqWPRMA0sc
VzJS4gqNoqZ4NLWRGA+eUT5ypgpG5ZrMklvVrI9mKA0edlwPjg15D84Jiz2Q6sgXfbJDZ3hbO+FT
VfGTMp3PsgMKDldkuew65nZEpBoWqWtG17W5D80UVpnsyrG+m6TKjyRi2dTi0cZoZljf0ogE+OqY
WcVZIAZxSXmwjaOh9pt5GI4rH81xxAPWovskf1+iI5v+o1of+aPXppb1gUqZYw5vS4Gh/tbU04MW
9/5UbXto+tApIWUfGViuiGw+vzIfR6n7qhCELU94JvX4NlT591rhpg1VHq17bnLpzpLwyiZ5bGb5
pl3S5zmyT/Kib1YWs2J62uxQjU0NUuMDapn8ilgKt3EQkpvRbW3tadbtrXBQ/cJQdoWgIxzBH8Ue
2NSuOkQ9xKBpJwnpx5RYydGw0xsla6+1pv8xJskbVpsY4WH6UhHwtI1jEnYG7eSoQNd7iVCIMjXm
d2Vpopelru3bkQn/NieK25dZN0DzKw+xzpxrmWxxLhan34BelPj5pXE/tlPspRJjQgZON6ow7lut
uiOi5Tpz2m2ap+WPDMzAU26No+L2ke6S2vFgEEADctnlhtWJuMtg9xoiPkSy2A2xdN1nsg8z2m0t
8UYKXux1hVm7hvoVvPEuD7tjO0v3YQco3kpfQXF7KPK7YLKHaFPmovdIt+K02tujrxOe5nHWiJov
HLXcqCotrxrUc6n9ABXnj6k5vfQrW3zBA9oPzzY1YDBQVHwbw3FyVw+26i7t7My7CaMwxDPhaVbL
8alY5Lexz6wrpY1DLy7tKkhEB0Yjkx2mbzymDYJ4NxOG5IvmTHE4YxzQMW6HXbTy5V8K1X6IlVbe
pgRIsU8s8vvQ2JrnVLnOaaSZA9OwgqZ5Vq3mhYhQ6tnwpS0OUuvYd03yrSa+MApzy8uwj868ZOlu
4OWoJ1jovmSdE/mgdxFyepTM71XrdRGvRs0K2RznvNpzHHoju4ZoVDvcAZU4ZEIGQq6g9OaR1b4k
FK2EigRaMnt03d1spFrGSFhN+nWO8QRtPrQiJd7K84tgPVMt6VXmiGM1FOei0LOtgfc+oC9gubM9
3imhHaRje6Xay1VdpHexYd5rCGpBWuVVfqwL+2TVyRsN+9HFrn9l8/UGlNJDe5+oV8LwewbwPCSq
vPiLfUuL/7VIEhLvAeontt+LK12/B6PDAyZ7sRy96anAFjC4UpeBRF8p887ZMVPXrvaivRLRS9g1
bxJk97g5DNrqdG/wNbYu6KjAKXI/tgiLkaITXs2tVeEanfJXyOUIeR+LvH2BFIR4rpqPNmo6d4y0
OShlxNF2WKXQDvMNthTrZNbkKur0/+KBAdbSKaMrYJ9B8L5VufZeX2r4/1FEqOO0kLZzKqNxC8bX
w7BGUAYJbAN3eXa+6XO7iRrVJ/rAdlOji7w4z7f9kBwnlFKrSwYb0frEWh4whIG2nmD0nKcz5W32
WknVQziWX/W8Pk6tlbljEfpFiuScJ1hazE3VVcN9XyqbOLO/qVNm+mqkf+tMhwhmh2ZB1B103nw3
ElDnl6I1NzNEiGMo6agiDB4Vp7Q9mcORlL9OpsSCNy1agCnU1cf8RYnmaT81gndRtSfXxk7hFnwZ
eXiA7LmvHCxRnZRsFMsJUqulIVA8SEp4q0CT3zRdvYmb0HHJ65i9esmTrc5SFXcL/EqHuB3H6xbt
CNtmE07bXku9qq9BgvRPHMKxSdPliOumd0Gg4YJRqUyWKshs5VhV5blP97jJmBKM+FAbi1+nmV1z
HdBbwy7PsAbo4xEqPNUBlvBkzyamepkIN2lurYGfvjkl56pV3V6Wvg9a69aOxVwwuVWK5r7WCuJA
+rNqTndSXAUTBqNXTc/cvDfvs6Z7leUfGNS3eC8AcR5GcVSiL5HRexg/96Pce5M07lCcbjNSCQSv
jUxZV17H9fVgv4XqQR6eFN7osNQh0AdjfTDm59Ipg0aed1m6c7CUlND4gZj4kvNE28Czxy+isANw
VxuCWBL+4jBF+A5M7p3uowJ5SHMD3/C0G5WY7aJ4S9cCD5yw+tzm2GxCw6s027VH2zXsad6pIxZh
Su0jDAfPGhJsRv19OtpmkNB6qcL0B8wtHxLXMdLHq4SEDddqh1Ma7xXdOgIdASpZyKdpavyk19/b
vvGcSdapZIhE7KQNSihW3XpX5w7nfJJwGhghvMK35ioEsKevZd3sRkx4WGskT7HVg5qY+zzC8CEv
Eyis6hFUSdDZzZ0irtWWxyBWb/vkB1QQf1EyVlsZ07960JbyxlHUxF8KG3FTl7HO98RuktRhdkGY
0C5HERYwP9rQg37Sh3afUDqdpDypC0+ECrIEFk4tnvmDepwFEYmI+HLnxpPpWUzci9Su7E0HgKIQ
B8247qEas+hoP0iseVztKS7tQg8WiXXnpFq4A43BkSJVb6oG4+tQ3Bp1+5UGMTGCRECByq6OSSrd
5aXzNjH1XhTprLbKmdnlfqy+GVXjh6gqqS716pDLPw0cnjDS+355xDbn4ofwMJDstczx44UDulXZ
1+Ce4LO0T52+7BJnfjbi8SmzVDwPCmaf0Btx5qSVfGw0mRZUfK1W1U6VcDIqS39kdKpCLxmIeWrp
yZtWsSlVfRMj4WEhVusAkx0ndjmodexWizkD1yVzuerJMV52jpT5HHQeZn5ygkmwH7GoEN94NZS0
dUSHFdgcuke7mKh1ezkOiFDepjpkOjmCgJp2X0TCKWDs5XdK1xYZDus/cUfyiZwXncVjKLdLpnYe
CJmZMHhHMvwQdAdkA0udXUlqjjAikl2kEgRbK9pulcTu8zTyky68z80luskniX6caOvHdmlZceOq
GK2zBJvwPBHoQ1ZyLW/0oSx8B7Hassg6tfQ2xPGHGMv2zdLZ4JGj9G/4MeJSep7sKryRVI56g6bS
ouymzRxq+6XV6p3VGw+ThKfNbhweeMBzXl1N9qaVRoWWpTmsuu7dGinvA78JbCuWnmOb40BaWuEb
vvwbJFstGVtU7KQunefUWjbqmCFLzzobqALZU0gdsPlVh8wJ76xWk7E71ac4qWoM/OVNO4SEDJff
ktQI8rZTfVMnCbpJMsnDvvlFMdMUq34kvinGInZ2bucePl9vTCjdoGguHsh1aWtXkrjqLJ1UkLXL
JxKaOknvXJkdG1kbSWTWyNLBGPQHVSJlA51YBRlT3hklzI9J/UL/U9tUZd/sEl0lZqjBX76QNOJa
A6Yi6p9trbQsfnVK3iF4dQFYmZu0qbF2ueZyJp5mn1jtrZCdc0H5Fyehq2TDN2th0K8vvWu2kY/U
84dp5xCUzLPVg4hSKU1VrFJqQfXYKRKnvyoxvQUCzHkqF7FlZt8HHd1VN1xK06sN/Itzq0FtNkii
6mTxVrfqy9gqd1qt7mZhwY5ogk4rzxNP9jFLfjS6/drK/W50rB/EWvhZmX1vmWslIvyC8HunFu+2
8xSNypOmiHsMTg/GVMQHADDvkmV+MVrxVhHnY0n9XaLx7SVdPRdxmwctmRR1xKsgJ8FMfMoun7q9
UGufhrCbJN8KDvHH2KS/a8PScodBM11DGKBIe8AkWcrPSyGR9stzSz7YpgJGhnksp6tAbJgkLSQ6
3ar1FO+0/K2Gv+BG8gA1yujOldWYgYFr3yd95nrJRXyy0lJz0eV7jP42SzS4iyw/CbYQqCYPYj0S
Jv3XGMYD8d9LzUJjTr7dpVtiXA9VFD2T23FPo/YUMkYmLNA3coqpevk2JL2rsfGijlIwomYxYjS2
68mkaJtHxuqyL+fpllP5XV4Pmy4jPxEQxhfNMg8WEIErACw/EsocJUqPeTOANhm+OTSSfe4sh36E
e/lSvtiLtZHRiniIoyjaMUC29ksLRp7Jid25Ze2glrVAzxMnlSpvSdrdQJrdGQuAq3UjUclYzxFx
BUwxOKxGfq4uh1x3ti1maUb/h1LRjvLYrwkZjwYmdKws1jacLGhEip8pI6AfwjoTDUwfmWAOK1Vm
zru2m1wC3eiqaurzkkZgVXTaG4rgmI1Mds0h6k1KKeuLpmHw6/oDrvJHu6v3vUZLYwol7DE9M43Z
ya/A2njzECo3Wq2dOrvwMPI8wQ0YvEqqG3ZcACZuTNmKDqXur0jxwtPQTPsBUtA6Q+i6Zyqi/spp
1Hedva6TFh/7C5U2rXBPHiLjNMxrK19jigjUYk6IMFuLExDRJvin2p5urRGnrj8iGLqFLIblW27v
tYYorFTW5peuVg8Q9WhKOQrw1CEu13Cfr4CnAmf6lk66nxXdQ5xMJ4w536tSx5NajUgCtFqqPUNv
58coNEdkczgUVb9h59WDfpbnFQbVRkAMm2qXSkK+a8LyyMfuvFQW9wTY8CTwkgSgBycsrdN5qLpg
KAlQHPgFmQ6cc+685BTYa5rrWE42pCNUW7mzS5+JsukzLeE3X3LfHhsvgqwX5/FTaFSBrdOW6UfD
uDJo5pyISSS6iCOyls4vdW7v23pGT6mLxjfqUT+YorprSTm/6mcMNBh3NiMOmG3RAdTT2JSzyZog
tqXZQ9PWrV/Mg7zStzNfqjN78mkFgR+a3otKBIZSd6BSoOutXYrS0jmJ7MZuDQIbNkohRxvI3FlD
q57Hvhsi88Qinz3bKo29lLMA6/UraRlYdEfql84stq2BXRBsxXzqDTE9zkUyf2EkH/3ISpqd/akp
pF3SRO8aaJhtVGshEdOE7doxhy2aIoe8bl0cQ4chfzIUztFV6EXAo127N+57i1FCN+0yJsPbQduD
CfuhJfQ+YM8EhZHcThWTqHQB5R5xIHOa5RoUzrOkyftCau9GXmJ3aOI7IQ+hSzzejy5ut2uNAlgz
COWrOD0CmfcrQKu6IbZKmz/Y2rvWIfPO68DR+ztGVLNfNNo1mP9v6tiwi4JfGtrsmFhFvlPBHUF7
uG5UZStPtKZm7LK7oePRz9ffJc6Tu7aQrwvLmTZyNOiuBO3nOQ9fyW64Iv3CKe4as9xVS7sPQzM6
05gCxkqfM9/W6WRABWiUt0WQLCJSowwGOfXrJl9nUddJ+LXW7udeV7zBOCWt9oIDtDVeVNpytPSm
pYCUkJ6SaVWG4jjtYsmXyjDQG8Hcpl9e6HkcLEveAYBbPEtD1lyx++UKZwGluR9CifNbYrxKctG7
ZWaCC6NAp0vv2pl9l9QGOfHmG75iOGCmE5itmnhKV1g0VppjajyIyPIN1jJm+H5PL4GQpmNeKQfG
gIcIzqgr5HQXybMHPshVi5Eugqrv4UnvZoc4rREUdjfbz1OYtmuGhztKesFJmkALaWjcsnsV0lnQ
lJ4jhoLIq9l4ZmPazhPce5H6urWwHC2hE/lyNI0v+Hl/SFb0Y32r/jd3Z7IcOZIl21+pH0AKYJi3
PruTTicZnDeQIIMEDDAMhtGAr+/j0lUtXSVSi5LePHmbXGQGk0E6Brt6VY/ipFjbld5brf3WU2XL
lbg8NhU/r6tOOM3b6ogOeupC/xhkNuVUEufifoxfQTLz/LQfhrL+KEjnrccx2VJwd4x7HsdT/6u+
PiqsJ+qfNzWogIlffG768zh6e/pfeDjH+8p8Udf20cWwopM3cIWrYdzRFPudM+FYiJ/FUG5KNuUB
XMggHE6F6Xdsz6phW4hfmfkW5W8Vvc1qXCXZHx7ZNxSpbtklr4PivZPPKBp2STk4UrvtLTCwJrBu
PmgLRgaHNWZs7YpRIalVHbv/nwayJE6OcwsTrE7tfTTEq2SeW7DENOf5Lgc2fw1KYwUmI9pZ2WsY
FDuGXH6BXnoS2UcmgGSq8miN94qd67oIhkNbegfqcwlaBfd+9StyfxPyXok52461eCwVA33rWftB
jP3Ka4tLR51qwsy24sCwdQK1ITy5qRYUam0ND8EyfZZEvGuHt6DpmnsViU2u0wd/jE4LTzxdySPl
dCwmyqw6tbZ4bRyQHvpVj3cVW5BkenFcuWvSH8MuAaBLK16r6TL1IPbLl3o2/HK7tRcs5f1iDdTv
eRVG0cdiZBVhumBPmm+riujkyfEWOjSCcLoZ3TeJr1U205MSH2qimXIMH0kD7HPgFaC4Nk5yk/rv
nowOVTNitovD58GvIRCU1S00973Uig7ZC6jO+smRUNQt66DzcOXUhikx3oTJL5knN8INgK9be1fM
u9xPCURM60IIXvosnDEZZuGaNCAvwcfJe6pwO0RC0LEjt2n/MYjTjNjbH4GCMXtTwzDl69E+seNx
2lvmKM+5KZvzgnstR5zMTkV0pOPraKWnitNxRicpB0W5rQjvLxcaj3a+/WHxCs9vm/pk0vBAFeo6
M0/emJ8nuVU2/R4JeFuWZY27Ii2wibTekH2HbGxYjNUHufxJXLOJQZYrgvDavEbevE4FnGLVndGX
KQ9Ddl7uHMyC1eTu7Cq9Jwa5VY67z91D5sm7Vp993JI06Jp17nFMQlmT0bjxfHEMtX/BRBEnrzz+
KeWqtra+ocfVV+eAw6d1qHukop0rnVXdfJsKm/CrSLZS8P5rwkdd8kcJFsO0e8qFOqgx2FlLwYbZ
emmdfEtUkectzAfKtKjM3M+Ne6inBnzqwHLnrhVct+lex9O7m0P+31Cjs0JeWXl5c1vhTpTDGnm4
d3mwSJ5RYufFHJjsLlpnuMxWbXl/deyypWD3EQFBjsMbS1iavtKS/Z9XnkdFzWkVNT9JA0qlXoZD
wezF2Ymu6uVIDHjFmmDTOTksVgqVdE0SuLRDqL5JeJjZZuTNkqzGLBI87aDG+BlvHkVBrR2VR2/u
mM3UbeOg16rhtlv6+lBZzaXPkt9TUH+4AJSWfnj1vUi/5qOqTlhzORFCwjnPcftemLfFXjosK91X
reRtWy5rig+u7SFrOTTbKNuwid+V1qVI+tVVH4/ned+GFs/iYNXMl8Tmh54/bPUoISt4FmRLXctn
z7Mvc+jdzjopd6bbG7BxWCk5laD4PhXsIYBe+iAr5LYc2KpBltHz76nalvHL7Lzo/M4VyYoT+mqx
qHLhEqXyapfg13THe6f7mlzrKGsihdHvuJePOSKskPeJ3bOUabcYt/YpRAzOCVNBU506ztcunzcx
3VT+L0RuOo9djt/9shY0Y658Gw2q0/2vReXZ2urd99ifNip+j8bmtgncTdywZNOJXIUUAmIxPNLW
d7Zn90+Vfnpox5sBmTIWBt9REsqdDqs75AIXKaox68Ibb0ebv2RnA9ub/ANulOJCpWfxHixJQJex
uOf26rc5a5Ltku0jBInYemfM5o4KWQJ1w3uxVOusWHauch/SMmtWdiC/E/zvnRJn+paXkzTVtqdV
hGaXFl2uOqSRRVNnzsUM5pr3gYWyOIeHMbRi9so4gEBtftZWfFctrHEt27tTRRwBIO7Hp3HxfhNJ
69j8mEcHcYgk5c/Q6+OcJ9Zqxu7C1gvBP0adXLc9KxFjHuKYktjet4JDtwzRKWiZKBd8tP5vzFaY
mTzHoBShsKR4co5hPJ+7wdVbJ0yDDRVYBkkw0w+WnzwuA8PH4GfPMUysNUJkA024sbmruvSQl477
UDq7BN4sp+vLlFE3OVvTBMve/R1DfUVFTWcmTuNdNI+kVdTPE0hUjy16asvklbkw5hKKl5vcSft9
NMXWiX5Ex9/SbFPsQpT3jVe2hyY0r6nh0wD1YbZe+zpN0cHK/N+x69Oo67HH9sRLakPHrcWuA7xS
iOUSjPrIgniXRnrXdtkRnCel3PYdFZIrldMiUgtjTvlir5ohzm5N0dobtVjYubiS7qHs3jh1OkYr
uEXpsYJEtLObEKjomCv1KgAh5VuBSLLvOk9kG5C24cCU5AKSpUzgSRZDI3DZZGiXRcb33eRzvp8C
te0atz/RwhRsWeK4N4PHz9SxdECi7YskWScgzHdJ0tTQAqtH3xXVY+2wH40hKYBxFjBAq7zfFoEU
z2HXnEHyuFsmTTy+IYxWp2G0GRu6aCgzZlue2f0v0ufuFkHfuZ+UnaVrWhF6Wp0Vq+rBlJipAyHn
B02BHRx16BG7RjAa2x6SQ+k6v4qk+RqiwSnuqkS48Rp/lfs+laH+Ga8abypwqjeQvjcKMs3PIu1i
hcVw+OYeBIOWuANx1DbECdwirsD8uYkbS59Lvg4jwzwyVV1598wvKSRb9hNmyybzDwUa3UplSty3
QfgyxihkdGxQbJwUu2yo3Hc27uyl62a40NBpbT0bZFFXTQ6tR7ai+lnGb2mRcc5V/fSB6f4boJDX
H6pg8m81iOPfLVVTNyl2h28OsVOJqY+Tve1gOJmsQ5z0kKLiRSO0BdnA0WOpDpPtVbeBheZUJwc+
C+zhjBunSrff/eg0Fx9qGFVXteKVSw9v4yxI/ak1ehztJvuYWRzN7G4a7hw1+29jBVRh7XRd/GNL
Q0jTA026F6rdoXpM/lbm9bzJGGj2TWYh+yaZ7sJVyjqLMVjN6rv1wuLX0CfN41iZjv3JQtfvtHz0
SVXu7HJR33Fey3YDDGphEzs2EGpLWeUPEFpDuHOc3mCGEw+GhLZyx4i8SV2Kdawn8e5Ug7hoOxHv
PXPNsSn8EgjqoveiJTdWMj9wyGk4VGH99aAEXX12faE9mOBTwvpTJTrgvnbq2zyPUQenLNo32sit
B9mCz61ln5IUTbCv7HMRzRaLRONFfxp/LLcstO12A9pPXOy6ij9Vazn7fLHC7di0WCKxz+1sjggn
BGrOUbxPLx0tVa8htjxgwyK475y52wVqrNAqGz8gW+rG4MQAFI/kqk64mpqVG1sIEkYDnOX5P36q
KfXbPQxdxpaEVuTWbSv71HYR70+ROo8OfZErzmdhDceZbS4D2ExLvVUjzBUgklK37844QsDNUWGW
3g/ov1vmzPG+AHKlV31ELXnu0CGHyTY7+w7L4GvpHOqUZJRDZ98XhNhTHPv2a5QkS7vTpTQHj+T+
x1j0eHGhIi56w1vMehQFrp8wtP6Qz8JLSJvTH6I8YlVW7JyIsjlbiZeqQqFI4jvai/zbVsXDps/D
iI9F+ken8+9JqdMSxg5TbhOQwSgbgcOkWIfOq6cS6LBWRya2CxrlEHoqBguuYFIyIjQOXktr2MJf
zR3uWUHz+4RNY8z9Eey0v6GSx9q4cx49hA00JPpK8hu7zcdtPeEYSiE0HCKQl4+JMvKhYcTQIizv
cs6SeD6m5Ac6I5jzRKfYvmt5b+Jm3mf4Vh1QabshdNnjJgsicSOukfMmfZuK0Dvlk/8Ky05fvJ7m
eEFtMY9r4W75sQS/6yQ5oCH1N5r+jLfro3BHfVtxEWDlnyd75EPgmqB5XPj7uW34WiO5ijyioeRl
5qdgCBBdTOlwKsRDI5EnHuxWDA8IVY3F5n2W0yqiADfYZFPeQo6xPJ8Eal8+ZywSkmjyVqUqp5uk
mPsT1SqaOyIFU0l49htjKEsaP+p3dcPSl3uInQqtAnLlcNL/k0/ZfEaP+6wHFuZd1Ozjhb4wiGyo
Mcos1V1Y0zGzyjtO+DDpIeG2hX0IjOASntz9HGOcoV77GIawKLoo1Dic9Ukzaj80lTec2Vl6O0eb
+ezO3by16AXf2TmscbzywSPd58FZ0I50mUffHMpaFy9RnSM4NbHwBlwKZrhzWZKQOJU2Zej8p3vA
NXKXXcXYXmSPM/7Zy8xnO1DJYLlbKxXhQWXmhQZ69eAH8XA7emHyWluzjeBWvDnoDOvSolxtMaY+
tHW5i0ePBsaxBTvNqfGZYoc3kjzQpaerNlqDSnyJJjcLaeNMA1hjQY+atIR9c2ipzFj7phDnHMg5
3vja3nH8YY2ksBNHHnvKhf3oJfQdXFklKhCLZNrUJ/eu0wEF98XygdCDPoOR/TNJwB1QUob1YgoG
FHThbE3TLlDaWaSr6914pTmVikHcTlgWl1CsxyqU23BS1YYDQ89Lg4NIVXTNbh7GY4mYB4mb9hbE
lw+RFo7HAzuoPJ44JqEOMC5+O9DbVonAV+CW5F1WhbzaL7SZAL6lWE56XSbfVepEtzOqn8Zas1lc
CyNPrjZ2XIdrQnX2iQuUki8xhZ8lEMO9zU7ygofD5Ru14V4tWXDFEgrrzhYZP3cNFa8fWkSY1ATU
TI/sgIybMj2TyrhwtTGay04rrE6JhLtWIXvF0Vhv80bIQ8/5Aws6lj6l2u6gMdZRBw6BgI8gckJA
mJ3IiMKHgLZFMfSoRpjY7kJbOfftVJljDlcDv+cwLGsv7PLXhhkBy5eWYtM4qfmZSi0vnlqCdR3Q
rO6DmCOlN8XmhPmVhU7G/09yPl5G5zaKGn1feHPy2ZmQX10dDIxHytJ/5r5efgql6lMMpr/Yhilm
bt6I1wWsST8wYPgXiyf5TqBBncQ4yhpvjJ89WDN5RLhR/c00oJJP9CkdFjN27326pHQs+pymXdU8
xoOWZ2SseltOglN0Zt4pbcOHTRMHgmGPx+NpSMzyowr6beMkGXf0AsXlSghLMvCFAOtsjH9Lbdrt
PKNaxMLHGquyGaTsAmp1U05RewGndzB5Qeshr6QjFArnBHo6xolkqjM9ddVG5vN8MTVunlaGj2CK
3J0J3fw9iwoNjp7R9WawhhqGbbCF9rt86MQ0Tx2d30ed12xcQ9O/2B0X1cpIu0Wj68MbSGf4E6cH
N0hRDDu8CPZM5l/n7p5w/nAxdsJ6WhZh/NwGQ3OoaRKh+MHRW6seugeQKLwYzKh4CwHz3IwUVWJl
iyrcS8D/7sD900Gf9dZt5jreZ0ux/TlzocZyH2u27BVKXsRmaHUt8H1YcrB97hjYC/6eIK/WhuKi
beHnzisPk8+BpeKRrXC88lAXttNkUUQrTX5O6JsJQenm3AuTv0y/g3iOH6L0rBI2H9lN7N8nZVae
0jbu/mjj8XZKbnWx7JGzV2HQcwRo4dSHxPNWHEhvdIpU6Q30fpkbf8R02PawCD0cteWNV8meqEjs
M04mi+Gmj1xQhb2F2sABxf9iJeG98+ZI9lgVFdUOdeh/xdpKXuDIZweFnMHynA29WanWtjjY58Em
bAjKb5Qig2Z7mmLSKNuXTnug8OmFnEEzrKPFSe8j90Ts7mZIKsS9dmJ3XLfLUYUKmSZFiJHsPMXc
vA9+Cth0uQVZ+gJyvKXmg+8mEPL9+b9Dg/+R9///ggX/J+rh/t9AyK9/m/9hkv8/wg4nW/bvkwGP
383wqeTX3+qfv/XZ99/W0Dnr/50T8Pjyv+cEor8Czw0cPP82/wQh8I+ggOP8hS8oJEIKh4NAuUfQ
7O9BAfcvrnySA9jtcGwJ7p3/CQpY/l+kBOAdhBGBAUEi9j8JCrD/+KecABFMogh2CLLpilAIAvdf
YqzCws6Rt80uIAqzcVPOx2cWsy6gJL1oDCutxdQYUaahtrzLM3MywrRvGa6Xbh3QhITHabBwQS/z
NOcbDhEDzmz6Eu0VaMOg3gw81mKKO+ryF2VBPszfmQXltuhm+UIoZ7pOrSVrwFpMWblxiyz5qfyC
hqcZRtdTF9pYLocsHM69S8ppvdju4h6GCF7DPrw2oJBaoFZvhSEknTaGat8XLcO4PA5kn+ZX1C49
n5y5t1oknBohRUvudDJ2KmXNRLvKuslpp+S50CYfXk8Sk3fFgLcjb0rerctClfnKlggOK+PzkIG6
7MtzTPUVojhiA/ZSZ16s1QiN/bMMRfiBmwXTpnF9JIkcIeWF1Lp80+0AeTU1cX9XRFWTrKJYOT91
3zOnz2FbT2tqIoLjZKj/W9WyVvdZ7eDDxXBBy6HLSCu3C3rzvMVEwdtY1jLBIb5EzROTbtvyI8kZ
r7erLVoAqa3/hVkaOHJV+clumfy63k4YfeqN41AAtXWNHKK93QzMVZXbf3RyVMxQQRXegzVv76oB
5WGjO3roMIe3bEpVNxXD2rMbDwxooPLfLZPiY3093+CD6YN63RJ4mjch7Uu3lTsuw95extRbD44E
Vutg5wGxhbGasJSNr3YvdACRVkc4bx5NO/bB41LqSR7kyIEfQdKiFqsbci3XpSeKDA/0Es9I43Pt
oIK2CVY9+oKwqvFGbddBa9GROI7CNHvoE968pWtsQYb1pd3fFkxY/S0d41ZJ92LQmI0TtHbEMORW
+tQVQHa1Cq38M5oh4NJ7N+EkJ9PHzh4FWjtbjcsmo+iKOtlNaTyycZV20TRVrx08r/DmhtsZlRUf
n3TxOGncgM1WN61pDxZVOUgpY1446D+jdCIkZ8aLpxoouY/WTNnJesZUn5/aYrJeZanxTmXE7T14
VQR5biWtvuGjHHSHr4JqpYwGEyQ7PMM5sbhMjVjNlMVocy6qpDsR8hnLG4rJxHiXGhVPl7YHdX3U
E5G2XbNULE/GoXCTt17EhffD39uq9+zAcGl0XEAs1+bZkRtS0HXz4EP3qNAFZ6ohYWwgFJh5orit
ydJeHp08asoViKth2ZQYBNWd35ZhdFFVy0mBbIrlYkfklLyxCME5+wzOzE/oVz1+djjw7PR8LDzM
z3nngpMuVb3TY5DBS/YBOx+M29v5PnZVxop9KU17ThNI+VRHDU15J0zKk4vGoF78qfPK4GS3k6HH
+yh9zmXGVAyS2s5xPSVzGLATIA2wpmrE7snW9UG2barrfxVuXdCJ4nkaKUXh9kBPgn51JxyePAfo
7Co7dt2kmgMViKwPBdcRSPxsJO+J0QcPW975cFfC4Rq3pFGTo5IP19KhL4ss0wpPuPR+YbIqsPtI
z/ibzszRixcX/HX49PmiKuyiU2KqUW8y5rf3QoTtj57Z8dPq5jQbygfrV3u6fveyc/kXhHrbecX5
zXa5xVAYMMAlTcLzzea/joHgcUMDdsEn4el4q5NIqZ1HAcJF+D0aMyT98C4bF/tP4+GvPJQzqW2e
3zlGhnoK5bcjdHjHFJGzfhdD/YrJqv2hp95ODp3ntT+zsfyfXDgVh1hd5z723M7jZs1U/QrFk4On
T5HIH4r/uHyU33CTVhTtEO9MrtsCd/ElJPZlfo8nm1AwZCB259y/nN9ykzIZSX+5GiLdIYqOAkKA
t1LSb+WxjaJ82C1VYl6Q/TJ965SyeGp66rz3k99OFn4GacjmuFh+Nm7iuW++7ReuhR2y9jHHt9LB
c1qCiceBUjDYoUlcxxj6qK5u+3J8Lp3I/ZaTR3aD8Xd+HMNOU6Rl7BQ1NBnsJ5Jv7NIT4etdWtNo
c7Ur0YkkPPdPOyhyULMTkL9tnZ7YZp/kZt4k3lATmHJVfyuo8kYxieeSdiq64O6GaSCF4xO5foIM
T6MkFkoSZjhOKcjwqrKFZZ0w2gxuOT+0AmLavpfxELNvSWjAomUKAc0xrlvRgRtfxw9jC9wzIMZW
QYmnfbcAl7phh8DCvwriTq6HtGD+sq1yeWo4GD9EygSvucXQidIso5sEq4i8po7tD2+ZlmarIL5/
Xr9FvU6ExzJc4nad1yEuFYQnt1dPi90WtwCIonxntXn73ruc0ad4cjC1qKS409TYvTZ9Ob1WyhJv
lm1ixmZPlPdDQHZ1HdBDxOtGDwl6YpKOGh2/LZ+dnnGFQH9B0rCNyhAnbGJlR9p5ag0gbbZsC7/L
mJPcIl0S8GxrBCJos1wXh0WQiwCnvhv+wUiCtoAuMD5AwOieGhwoHP6tAH0NVxy8wBwrOAqV7NuD
3WWY41McPTSYR9eFKViOBFsTRso7QINIFaWR7WMvkvqzGOBMgGsxeMukS4x7DQkdtHlTYhrnugqN
QUGQaHewg75Udf0oaYeT94FHV8mebHRXrsdamsfQ9exPkc7yWcmYREgVSaJ9jZENg1SMs3nvxk59
VyuX32yns26DjxC/SaL99iOSdvy5DL56Emnt34ApcF9quj/JUhqFizoUBM1KJTNWW7VxmSX4H+td
ECto+ar1vVfNc1hvoioV3NSB4xzq1m6t9RCJrtyI64tjnTtj9yXB2Gekj+v46ptomHhUHgVMUJFH
1KcPPIU1HqfTL0uqRqxdRWfexvLy8V6TSPO2Dgeab98f0vnEZZW9Y+rAQWaRah3XDScpDoLzHMkN
jixQ7YMdZV/dWEKGy1rLu+8nY3PpE4Ca2APqotgtronylTN6eb9Gh+hyaBfLgl2Gl9GpbujMgGbT
LBGb6brYOrpJ4FWoOL+vm55SDwUIm3fQ9XW6siufneRCq+G7pKn1ZkCmpFgmtiSLPHJnEfwl7RE9
CmkpxyE34s9xkxTckN9eS+1cv1FnK63qYufQ6/foxZTdbWFwJfclfRV0zlRL6mHpCzDuOJxUyDs5
Mn2jENr9ae2MwL9tQ2TjwqQkFAy/VT5z8JsuNOv1tH4W/XxGc22J0M+u5I8l7pXCk2m3XOtxqdSu
a2RCJThoUYsV5lT9pkFQswsfXAR1TAkREfI4Cj+axHgveZ0P1sbOcmqpcn6jpAOpWtnGGS2x18YR
9ghdjzzJo8zM3zklH/QfDgN0sUDOj5C8ui+XOEMP+MuMb2Hd8foAvMuyYo4l2RwOzZxTZXDd/RrK
xetNiN/5vu0s+QXf2n93opyQVMeZAeMjD1jO2anN+G8oG+lQpPAl3AABaNnqlsVC1kcnOIzoBPDW
ytXBA7Sa8F2QhuTQhbn1D0HKMN7ofFyeHTurn5cunTwgnNSekfLrWMdTFNj8KWQ4MFZToolnBt4D
+waVRlQ8zIM7Yr4o5o+8vFaEZ1EFTwIhPki2PnV6j+nAaw2bsI37jfGkuDOwdth+25kmaxFkuDSi
ueRAn8D5+GqMj2MhJcb01rN5Zk+PlP419XCsVpMuAiwSvaiXLelgDJO4dYgjdzoiJzibpiQO1s48
0SLftl5rr0+Cx45w4Wcbl+PHvExIBkQkFkTarkSzXKYpYMNe84nS1UCXsOf31QMwxaTeAJNjN5DZ
ND7iuPeS2xZXLB6mISAz4tNBtE8q0wJEpaBpIGQqUkQjuEfEpWqVY+ec8i+29fZ3JmbqQOPYBBiA
l9Tc9tbAc6VDyZpxWrnTmd5noXbkT7tfeTBT4lg5DCVzoqaXAFTMq3Fy/SlGAgFsLTyeUUOLgcce
qJruapUQb654VaxcPRavhCYYiKycSwebbBY/eFUs7ubQjd5LtjckGMmv+nvRR+N7SCoIPxsUE/Q4
K5UasyQHF60Xaplo8Mg+45qZYUW4GR8YQTQfQobv9b+JL8tPK3PzT1Z+PcvJlr4sZTns3YbQz4lF
YuglK9tWj/RjNh+MN1SeVlfV3W+97i3OcyVARsfcGm/E2FLWjy7j2yrxy5ZEslcWz4WJg2e7qq1P
AvkU90ad9N8WAVOOAVhw2c8mWvIdaJjhEW2XNVbFcec8T2X5s0zGvBpMDJ+h6VSyZaLvvofM19OO
C6s8hRW06pVWI36QKE8IK6WdR93yhFH0TbH2/KDrkDBdyMmPwg0noyA2csoRHi4Gd07NhtctRqwq
eO6F2053cR4CC8kJKkWnoewlvp+JoyjGYXoKWHI5f5jDGgVUN/XyBxwFFumCevSvD7By3GUUTtHP
LQP+RUWoitGTntI7k1VzyYGhr189f+C03jjYGbcduaivrhgdvKxdVlw4FENLZnvK7zgZpI1NpEAG
/uWRz21ZYPda8fTpiSBiIeuI4/DYrtatXLhxs6ABqnPdkw03vFSDbaIXfM9yqEOS02ztim0pljo5
xwsFlVjtey96pGOtu/4hk9nvRvQ5ZymrGyz6RlOSOkQ/WqItW3dZUvEqQePep01EMQ6/PJrL/hup
9B/pbf+fsjZCpKV/L6ndyfT7X2Eb16/4u4rm/QXkHgCcCz0rugIy/qGiUQ+CEgZowyF1AFrcQV/7
R3WI+xeAsYATESA9ngj/qzrE+ws4h4hYkYWxE+EdEP+JikYD4D+paKFru5h5afTi+zl2GEb/wqcL
VScY7yjJowSvwbRrmxxLvaDY6LhgIoyomLv2oJmRZq3z0IdsgDgxt90xTw1PmbYJyN0YEbRPIaBB
TnXFlE6XuPYhZiBhaCFX6YCl7dT0ToVhzhNCqJqvKKhPdroGZIwubVKn17kxP4SzR7FcY+d1cPYA
TthgO4jNMvnYAzdmb2FqYcnSZ0Qmc8CJxnLYYAXokFS5YUMkS98V7tnzM+tjsbiPV5juOV/7fjif
vS5OPwrK/q7kAt68a1KPkC9quovox5hYfq2KKA2bg4dHG5gGPpiFxb3I5dqd8rjdzPhPcYLlIe86
9oDa3bEUqINtYEv8thzoCIXQV6Te4rAQdx6ZP0ILPIEv7dLHvzO426Q5eywJiYjJks7+tfCsvXa4
z8PgBG+J4Fu+po7GD4ud0pTnWai4PE1jgcm4qkUSbgbegdHRU9Vc/3KXPGAj1yw4NQGIxh0vizBa
WPNl+G5yf4hgOTB0//KvMseZPkPyIUFCFMHtLUVMS3YDQRjKSLpL1yW2Oop8IFADkKiA0eDybK67
ybxVECuGHWevbMIdaioQEVk+ejvsVVlJb1/GfiMNGHbIpXX6k2RfzZFAR+FXFlQJZYIzbL514vak
qVtxjRvl1KN1cpj9dUGH4VeX1HW7ySc5dfugAUOyjhscV9grEVlW8EtbjOy+BR4z4Gt2WCihPDil
j8PQnoMxBDdeutTNOfy99n4XGF4QeugOPbuwP9losUU3yIo3TtJljxavhR/WGs/sJkCgZB0r0rWi
XRutMI/gh7Pvl/yGCr1Titl0bS0t54uAIeZV1AYxDMc5S8dw9v3HgflNYAkY7HQtOULh5lIBnvpE
TB3zuSmvjPSA3S7TYfUlyFfTZEczY0n00l8etAp8/m6OI8sdYg70KFXB2uJwYLccWMrkizVXdWG6
cj4lwX61i6Mihb42QOxbdVSOW6tQheG4J9UTbucKLyOrcl2+JghKzUrOMS6ggbDcb8/ym8voMrus
tG7JbxYjecaN3SZo21GmAT9lvJHqk+hbt1tJW9RynfodQwS7ttleCbk4y5sq0uSrhAZO5K9EIrnx
o4GcBO3gTfcr1px/ti7ZgZ+xF8W9htSSnq6+gT9aj2LZpSTLylU35tEbFurgoQ/6+K0Or+fVsXFC
eWRA7DF2Urx20apGwS+VSBgZZJgT/+qj9Ft0M/wGv9XMrFSiLSiXmnPrynfrKV0nxqjnKaOOkqcY
xtvnHMH8HdoKn0ysckJ0eABaejGHZcw3usUYHk4zSfjJ0clbBl6aZ5ST6nMc5eWzzfEs3SZhPr+w
JnCzy1h22GOdIBiKx9aw49+49C4V4BtoWmcJr6c9YHgcqmkbGLX186md1xhnPVBg2PaxXeZLsIB1
sUj4QfnioywGkK0rKx5ApOjYAL6raio/d9c6oSsso7j+hDGmIObQmsBFqUZ5pp3P9VY1LTgFqd8I
+SxqXSync2iNBEXC+r30tBiAdlnXc6MW7BjwTgCNVANSMf9MCa8FjDQXALjTZwfh8YbFNP49VsxM
RcUM7mbTsSF6TOJ5cbb4PjCHTCzzHTbYQPE2Y5HRKNRwu0EwdBdQ/yhFLkn3IMqnbRg2TXZJMhvB
oxgYgBYSeo9SlyQNoFYMpJI1j2Tt8fKJWJmXINR1V54TJtj6pi8VM6Se83SAUwSYb1Usfl7uoqTs
ibgkZfVB/IgLY5CpqfApxOFjR0PzsvKbIAtwyPC643o28l0C8B7WbVchm0NolE+eF/Q0N8N/OiVQ
1LttkUZ+vk7xAuJKbohGEtpUtKzMWvgRG9SSgzxbeszf+BRZxda5KF8kJfVkY3vbv1q2fQeDmrGb
FyHr2FoTEuMCHKWNmUxVDIvUWhbpuvfGYtikJuxPS0Gr5coJQ++/2DuPHdmRLNv+SqPmTNBIGgXQ
/QauZUgPOTGEpNbCSH79W56VQFU+oNF4865RJZD3ZoQ7hZ199l77ewxis0Z1EMmbL5VrFntHt9di
RkUo32qQeBrxrfEO3vTztbXeEvDncRrnA5VxVvqbjBbi9ejKJzb781vWW80X/eM09YEPdL8FJ0Km
t5LE51gmAfbZtil/nVBG23H2ymNG6ug9Rh7CJCDq8jqG2egsdcLOpa6zOF3GdSkepm4WL64kZrDI
vStmUPOnXxWFELgMA2t+uGK0f1OjGw4YAMkXN7HTbVkiz5AUBgBPyGVIUgmISrkYmJuYauuItoAu
GsRe9hSSrnudEimeuWkQ8Ho92IsiHtwLvjAzXaaN8vDZKqerNw4MlR5xqMFjObB0O0dZjdIyGqmP
DFeR4Gc8mPz70J5FxmbDtTHdEALECRf6emK6T4o8ELziiSp+pIEJcgw6QMfhW1ts9e5mNDjO+Zar
e/8UBtQsnFxclwnvlXFWxcXNUKhXFAM4XAOpN6pdn/JgQdYJc1PsJ4M94n0z1b5Yek6TIY14blAg
6tnV2S9rPzsWXYT3ywOQ/EUIVtOSO01hfWKMzK5Q3jhXDPY0ojLApMq+/skJPM4U2Z9hZiR6aZtT
3hKidh3VkSyMFbjEsTMVq6epj17cuTOcdWu0RXLppqFgjlYJOS8V69ClKJPHO6l/dNtrKsWa+Nrn
dlDveIdZZyDXB5Rp9KXv0fMRZAMuc4bToC42jZSD+VPj7GA8ZD1sbieWU5RYDgEDqYZHkTs+FnL2
Fr8dEIn0hrnfbTadnfvNmRxK2ZwVYl2wj4JUzCQFOFqMGux5gcU20lXvHcM0AcvmsHwJT6huWfhZ
NvB2VlE3En8aE5l3S6og+UGtqFd6N6qexlyGwdB2vvux67NDmA5Tekd7ujkjvQa+Ab2s7syDqqaB
iR0uCk6x2qjdTW3ObLG4TEt7ac9wHZ9bc7ZISNYeJ2EuZDk+Ed8rILxJyXZtkVh17aH9C/FKgnck
/un36tdEScV5mqIb8JTA+U8XM3IY61ku5lU35H23obrAwy2cNem05zNnKzmZw3Ub3SR1d4tv3MyO
YBr6H+Ki+uyPynun9dL0NsKfUrgsDdamre0PAeVtBbtJ7NkC0aHEHS5X8+zFFGnyYL6p/BY33NQL
s8LDJMPwCpeJIYMYtsArxUl7XDSVV3/yTIj7jRww//FUMWPAF7Ye/NvO67nNhZ/Z5drh0FFvMWuH
MMVg0vVrF/zFL+yJlAN8cK26oqizttdub9VUtRZRqlau8MaMw8fQZVtOBvhXa0lqGDSmjJieeW8+
OdTs8H9tp76gD8XRpqdGSy4brR3YDEpgFqqA+j3g2ox+qZtNsBIDPGbXOzrTsatUTkSCE3W3AicF
SYNiPYq3cdZBJkBlcv2DiEI+4sYzoxcDF2i17N0wNdmuNEm+LCQ5XmSW1Izu7L4J+30h0bE53U59
eQSXc8U5RWpica+NpNgFusRImvL6hmLRsw871yOa2aLM/No64hKYMj487E3roYfAskxKoYl5Em4W
Cy9yU7l2Sgb6Zcpfhneur+FVdSTuqAOtpqJfhrqlp1onkWZz1Ab6azBmwkBzG5U/YRVn10VYUSef
VVYBIVqxhWW2mNoY2vrsiracl3XpDX6/tMPOpQa7HLoe5XKWOHhwfoVdILOVJ0OLQvRitA2F58vu
QA8RQg2eXF6iapOmdmw+RA3Lu3vkIRY+V57UaHrLhrO/cylHndgcEJoqJ2Dz58z8v/LBP4TEHvPf
ywfnj+xDx/9uwfnzD/xTPbDlH0z5IMCBjDm4XYBr/gXrtK/ygeVSOgcqmyo9D4znX+qBEfwBnwN6
NksLUk7XSoZ/mXCu9M+r98bnFpTsDIX4/9EP8AxcbTb/wnVK2jcB7kP/dFjwmNcyi7/jOnN6fZPZ
IjEajD7KnQrKej61lmnixYfDGBUm+R1+B72O8MRu6LuQ+6jI2zvWgKSDfCs/thZ5b4y1/mbkJXqo
BXCxIqzEqQ0wWvB0Y3c5tyxgnaHuDhgDyn2FjYANZ0Lsqj7SQnSUbm79WMH0lg8NETT10M1kzhRD
Q1kOUF80iD9zrJ6dzpz4Sbg1rNo5ZPzXq56Ygda3dsN6e6qKem8E7BToue7xqlUBkeABo3nKrlAY
v4YVvPSsSEij8HaNeNULuvUoj170GEzWo+FWh0rra2QzLtdz0ID2aP3VxOnlUtcf3HT4vWO56y2W
MKFDDXNVi0dw1RsGtZvOMTBVm/lldDMy+qzmRphkqt51CcChZtpx4kfapWx8Pei2XdRRdFswFjeU
bK8iC89KjG5ipE/KWLctEgabm1uRxS8RB6jaBr+WxesydVahW70rd6JjDDPBIrGtH4KC0ZsZusXK
7OS0m4DurVBHZqaXzN7HIZDjUQXLMfBxHIf5bspTcqU87R+KJjo6ZfzVmHbOk9AH49mzZCMag8UX
EJBNP9Wqk99R5R4i07iv8gs7jRWpUk7DZ0TVFWOc/mik7rfSdsIHXzQ3ddoiGb3AAFNTAEu15fhs
2ujeli73uhOvXFGMGj4syaB7KKziVGFwX2CwtbaAve7mYvpp6K9c2W2xD4Zx2Mly/Aw1TC4Ge95k
6UH3EYeDOf+O4/4rdOTt7HItNT4zp4l5J4Estcwn/UspTE66lSg6jiQ75wHNCQEajtMnu5Gwu4HS
vm7YlDNRI1cvYN4kt4kJb7IPh+yQwQyzeEVtC63jjbbVA3TsTQtAK8OVA04wTndm1d60GpiKk9Vf
qhdfRems+mmCC9UfkLSvUGmW3o0QLPM7UFdVmNz1afqDFn8vmvnXuprgPWa6dSniH6exN4QWF+aM
g01WnPkL8ui+0z3hVrkJK/PRMfg3ch9+TzeJlWXVsDFGUg0q2pdzfUC2+YQIOhO4DN2PwWk+QU++
DoGdpssxEbeNZsMbNJegtFe0RiyEARhRRBZqWfcddn++N7jp3ce4GUlGhzG2CfbvEN56QVLZ+kox
2x6IIPnUVQJvqcrKXSVGdqhT+WFpDDWwVBtenfO0JzDFJHUHI1SCKfTaFjspSxmxUwwhTSC+3Uke
LBVuK/gqw2YGDjqMEtSBYYGLwwTnxsxQeb4vmq3tGdBPm1XZqM00NvDauWZgeNR80d1CZwN5d/NU
ZJTGPZajt2pygRDHrjLmZ+eWh/L4oZ1tm3GYql4G3/2G/4eGVA7eVR9xGR/rpROaWN+vwv277rQg
CNWwPUE1Il6Crz5tkhC6A7242B0mUGUPvjkZ02FoZjYaNmAW+SVR14J4w/mAcNuiMGLf2Qe4OKJ3
MyFtBlBi8tLi3nRbB3FIVHn9VlZxLnbRtSIdPnItcg5DHvCEnZqsCQ2io9DsOGdT6sI+tEKwf6Zj
1TxSI05kbhfan7zW/VsziIh3CcMY7ruodwxytE61H8n9IKjM+SCXXcIuhWRhghUYNIH9kqUZdmMU
ooroYm27XyE2eeY/zko2PaTDwNM5mWvADECe6mCJxYIWnqyAmL50Q5sFewuzOF93vZElm5n3DTYj
qx+ZQasQQEHR2SD3OI6Ud4AIvLVqG38bUYX7xvqLxV3GDe/Lpcl5Dz8E5K+zQp8mObiihyx9zfB0
frSzuCmS7BaEO9USbYFdRTFjVNgciF+7ExDMiqCZ43VvJS7x1ajUs81WbBnr/jtwnGrXEb64Fd3A
rYM3pZEswoJxV1jNwcij4ACQZIKc0Y3psZP6DKCA2QGoH9soWjqWmDp3Q5KsmUv44Ms7jcI2BAHx
LL53QxDQUjkB64yWqfkgdAEgDYyqZxAzD0aoVFV3iYm9cGKFWGLHa4jy3glZGI9B+zM72c7zEUq1
G+3y2NvppieOLUk0J1hCll666ROC8raDMdvQHZyuXh2MCJRoo7dkz+U7Iygr1dFG6Zdut5m5i/Zu
2D+72NeaYcBjFB/aq8U0rZlLr4kNBvgHN1Znvwo385A9khcn98rG4xJOUX4acfYsLdRJjpbwBQzW
+Fl2zBsUenxkCnyJGhaDVlu+TdCLSJWEM39Ulv36aSIWdiPiXTRMFSNGmu3skON163lka+TIOn5C
guLem3W29lWU3+l8IsST/za9cXII/ioXr01j3vgRpEdye8g2xxxeRVfIpW1zCrd7QuvJtg9vi8wd
1gNu18gYT1U1P7hZqRacL4ZV0+S8dNxh2VXpNqvmnWc2v+bU3Xl2npHzxvY7OrTuicZfi9E4DbK/
ge0AijvFLLjogXtdAmf8UPpWUe60kIkRbAmrYW8Daj6fGjcnKTesIG1jv6Hl87uU3bOTsG8gF8yM
OIpobeQW1JHR3ngRwZBqqp86D9wQBrgbZeQ712zCE9rARsbWXScZ21jmoviN+V0u03SLs+QyRx/F
0K1hfG2GWYMwJtE6kSJWVYVzL3mDorucbH9plAWvl7oP9qJLjn6JF9XjE2AMe2hxDTc9FBSey6OJ
5u+X6N2VGxyNNPr17HmdOcZnBjmbdDz2HEHdW0ZrARGioM6ZH7gA0CXSbRpPz5VVbybIHaEpdqGX
v4WqIZIXkeXhBjEB1RrFTzKESzbIawKXGceYGd9w+mLLbudK7kVV3KZZy21ohiyE5VjsbYgzNvyo
qR03Ogo+wZCt8Cm16hTFXFt1TUElwFUsJE1wacfqNI8m55snEm8AiNxtp19qu92xTcie+8rkLXhL
cCeA7VTuawVR3TJYNgUsjsBOee6LWX8MufEV4O9tklOJt/MHW9mRzOUSCDuo7w7BJdj2sYEnL1fr
MPEs5AE/fyZZ9iIQGB+5J/1FiPUS3MtwLqW5DTP312WLYnYcaUBX8PS9sotsMHhF1DwAA66nVSuj
EpXzxaj9ZikV0cFJg0YtHcUZuliFDY9Cf1pw4iPrYmB6sfmV313Moumxje/zWK6TgRwGeJFoWcYQ
FXVVvkg/vukTcJyyc0DfFqSCI9zgseqPOJw58ZQfo1Mdq86/Qbcx9jVxSqSYBiSU7864bKWMWALU
GZDCdpPDknzVZGl5076zjAcPXotwHehh3XvbkBaT5WDeOB0kR1op/B26gnpKtNoF8a4qQFfkLlD3
dlwZpfMW1J8DBSvQdXdDCWOT1DoR0FivTNvkydDSy+Kw7urSvt0kLiuySOtlLIFWJFw/KDGs6G4C
4WzDAA4IBtuaM1HePJVFkQEMd535q/JLHH3cdMPJHtkLEIGbNz4OqxWxtfSMQp6h3zuXpuEVIyp5
V+bT+DZb7fwbs/SMAXuZwo7OCdcQjpg7TMtP84TEmQQHEIf7TKqrcET4DdjpVLOimcKTncGXq9wN
ToOVrLu1dBi4Depu7ufJ7QDiRMNzFs2X3OKEZUzHutPtGrpEvyyjDNwy4SNFDtlTOzsf9k3XrDKf
+DEZ0pM/RqckDhZRkNwYhf/SQx2r2uQmKu6DXn6qOL6+XF7rUawiSLRkH9aJz+tJq8a9SFEYO7ZT
pMScDAJNs3O78iiS+WwlIcj1QfN7KEKyBJEGaT4KF+ShrjckOkknXRU6BteFZdZwFnzCv6hWzTIk
Wa+ld1chxUVEioKp+8IY5+6YHiKcWtUSyPquhddVYT5bDhUfXivBxIdDOu2EPz7hVGeYy31nYXbp
BY7HOcrTbWOpva37Jw6Ch77My41qMaaxhqJ8EGeceKnhKC3NSIIbb50vGRsHzfOLOPsn/rZo3Wdq
O0/xupP3vFYukj/UOD0MF3ysi6Zx2BfJYaEH1R+qsX9JbYPul/5mrkSylI34Rd37CUcCxGHy3BM4
7SNkfUxXrw5kMGcauLeD3cTX4qpdl0FOLt+Vt4kbZgKH421JFLEZzHVHsQ0ORVBRZK1eYMUEzxi6
upPt+KS1vXFZZ/3GEebtHPNGjj34yFXCTIhe9+JW9nuROWKF7H6TdcYHzWRrUpMAqAivJ3lAw4X4
7jsCK3YNTGu4ra1pqbxmVze1uTTZa+jKuYNd2jzWTrFJyEOwreF0imh2n9X+Rs8enpVY/4ZYrE69
skoeEcRjO6TQhQkndx30w7qGE2qqFLIu/BR1VbdxAaDojfnOSMerdIzJUHUb9jvDwvYZPuyr3V+M
LadE58MBKbAMA58JX06P/ozQ3ZQXxnvh5BQYDSPawqbr+02e1emqTb2NU4YPuq82UlkPGjf8YHlr
qZM1jOjvgkZ6X4+PkBhfqcldZqAc+pYZqciWtX+k92nTdNmTKk9Fm997gawflPRW8TDsGsCFHHEW
VfQJM3Ab6xdsg965qWuoh7ObvKep36wdocCaGVH9EBITZVK4Y48XfYVRbNJwFWfRT2izc0+chMAH
zAGx54oyynWX9HzBHEgwjmt7HxGmXxNgsC6tsKo7U8zmKSW4D5QGX36GPvtC/r4Hn+ibBOpQlxvi
GjSEzOc654jLcswFKFyWG87zERM1F3AMW4BKeXbpM0AG3hXmRgfmp3KiiaWLGYp9mosAfEs97mov
zrYwZt8NKyqeCEiTsfdD6zMbs/ql9QSQmgZjVBB68bZQFREdx2/3TtqXd4yw4l7ZcOIg5smdqgcw
VSWMPmDDvv1kEzjSSyMyaYUywsl6kLPCXMXplzHHQGi6KF5lh6ogTDobcGvYnVg85rMBHI9K5cRL
w02hAGCBr7deAr5RX2UOjKQ99O1I3Bau0occpzFoCp1O327gIFVOQDF5ApV7DJbTfihD4zBTAOU2
lK6VbRMiGMTWZsJmuDYjODBpMOd7mVrjawsWBr7JUPIC4Md8cMdR/yrOU1ScSG+LeU7tzFiPt6PK
p+9UBgy9GAHWE2hUqsuK0A/oQmAKKvnNyhMtfNFalNW87SIYOF4T+lsi8clH2IMyC+SUUqyeHfB2
RGtaxkxYx34HkAsvyw/9utVrNwwS/BGrn4t2u2lJ94dzsm3WjDC9HbUb/DLeUZtLIQWjepsA8Wjl
YKd0y1XMv3V+8XkfkvyCXrbp+fDPedEW+IzBcfYCo+V68AZpLa76YsWjxLUfEWHADbNrvXGtzvsc
rTy5mHnK5+XaFnkWszI2YG/UZdBReSyTyj7lMR3kuTCPqRGnKM4sMNc2RHpAoWbZ3XsORnyWjf1b
hDuKZ2rXzfdeXDOQ+DrPPkM2CB5wN+AOFqdbSOsdhMNksne1MzLE5qQtvtkNQSHEUa4xk6gu3dcy
bo6o5+lBGmVySjgevXapnvZJb8ujEZM6XXgqoPmstCx1sPmvEojtamdDMlVyXC9r+4X56Qox5CWj
TG8fx2CW1LyXgXsvJNcAbZwP9It8WKrZ0iJy0GkTbiNhAZImaI4DKG0hdXWqg8I5tT0KQOmVNG9l
rNWOVZzyGFHDFXA82lEy004RQB3Tw4pBfri4hrZWDf4w0FPM9cXK7TzJ7IEMT4U4KADG6a2DgGuv
EtdTDyXM4y1gKoS5iSoa7oEt4K4wW/Vpz7ATakNtIbkmm8avxCpvI6yuvqc/fDyLWIzFHaEFh3NA
ccwwulaGRz0mLX+rFLbTPRtg72w43kMJmCr3cd6O7UBhxUwVHNnmIcQ63ntn9tbUdTSUezyGRfWe
FuJ6p5JQ32NAb50lrsYKCEzVxMca2yYu5ZRHKjzABneK8ykVrmVUIn88hxL8FHUZuXvihCzWxWSg
toI6KkhnDF19gF8IiKDs1NZtAkywdlVU31B70Txnenr5RkdzXPZFc69NjtqWxSzFYaQf3qIqB1ox
99nM00/1/gIweq1WscB3TS60eTLamnSOx997UGGTrLGAZqfZc4ZdYoV74IDeog7N/kyq3l/bYrAu
NoBqjh6zP+y1IzI0RU9Nhw6hgtdrWrXnUTntpqfD92Rh7SJZOVCJYGsmRO6tWSCqdN0eUWYd54yB
RW+uiWCb0NaG/lOwu121mmk4Id9Hbh/emDvAd7S3fa1PVNTpB6vLme572xy/PEwx4HI5hzAwp3Jm
vmarlPASJ3mY1j8SX8Jm9lt2l4QYmyVW3OgMsXo8zm6LXGJZEQvQqi/DgzuVd9KXFYefPGzus8C2
3kNmMPzofc1aj4Zu7rYkPNpAWBdJ2gy3WDienb5+SssWYbEL78VAirAwYOzWlArhwOEL61mReW6i
saewx/fsx87aElLVb4EyylNmo7SRDD+QgbuONvG7LYxopzNg8TmNOWN3gYL8y2NkqfkoOZYyhxs3
Q+Nh953ABThwBmuzfUUC41+ZyAIqKgDdzNfE2xKupdJfmXTzGFROSI5sMgtBRmmVn1jbWqXziJIk
tqoBLBRk9p0ePTZuutzm+IxpDwCSq+Uz+ImINLDT3aMz3cUFvWBoq4l5wVAARFymnyPPP5pw0HsN
6dSnvjAgnBmI6bD0SLxOfJGLjsPJwJ3kYxgXHnpdNOlNRLPXO4vFCHO44y71PHhPceOuWdou0968
TOjzi9H3QZRzcpBB/pU51o3pgErjhN2vep8MjkymTSXN8ktyrVQ8lVd2n92a6XDNgKq1n9sr7WmA
+XgwWK2DcyKLsracEbwAyM3Z/mo796NLnloFxEOB+50He5t5L2XGBqKH9bpK8eAsw7SaVkJ+zAGu
JRV7T9oMztOY6wWZZN61AIQcfHo15pUtMOhFRTyyRBuTYXk3oPINbbUbq2p9RcFIngiK7UtOiSFz
8/M4ebzXcwezdJ0cAk1/GYlgwkyO8+DVkBqaornovr+COTGGJwhes72NTeaFGNf6OoZXFbUDZS+d
9zCYdbJLOacBwM4B8ofxORUc8uiN3tjQdu+wiBK0CZofGwfabqZ25A6B+GHk1A/1gFlZaQnyVx6m
CnH7GsVed6ZgStY7djrOa18OTAXVc+ZGG+aiegXw9UfHid5mUYUpVkeJeRsnhfFkWz7FIVQm5lvb
Nd5QDo59gVYtfP3sWz1b+3HcmUN7X0/ld9X38XJWmiNamf+2YYK8Zf6OhXjxawLppU2BDFQJkh2h
jLeNH6UbFJUnHaOam2F9H5pVekB+ns9GrOpNrsN242SEaz33So9r7RNU1XeYvPsgpLGX90pLFKW8
oMYD/s1xRLhxt8XKRtvR1LI8Ypmxl7jdS6etvQVVI+W57K+kRNpo5pbota2AuouaT05dW5wioLXw
oUJzfJ0kmNFiCE6Y66wzIO8EoLSv78deUL1qMsUSot1Mc0lhq4zIgBKc4Decfd659KrU2T3VD/56
DK2LZ9XUsiaJ9Q4sUO9Mbbo3Ntg8wCvBlNxiOSEBQcwD6xjxzLH79ptW7meD5MY0D+kbL/KRapno
EyJr/IaVxL9RrdoVPZdLaLiMJ/V1PUJPcljBLPIOCoLTOoaUtxTXEL1NZm8d++10wmFnbGzbWhEN
O6m+2PZECoUffIw1gh2yh4EkxWIssKczpjNsUfrH4rlcZ+krvljA/R504jHdzag4PNEIIOGuXkdR
L8+Wy316LXVunfSbdPQG1vlCcMxbeFptMjt9qpuOIhVRUaOHUE2ScK0Ngy8JHq7BHKfsJ+hiI5yB
rkWP7n6Ttn6dU+CDgZesptATdIzyUuGEsbDDGaB/LBYdbWpFbe5bIVG1eURHTLixmId3WRsNAcYW
TFbhP83a/hooMiPOdRAJhNks3QYp5ypMC27Z7iLMVzJV9Sk2wvpGkzKElhCyzLF4VAemwhNE7owo
dVguzTjgoZbwS6JdldWp7kGktj7swqSXOxGcCkfmO6fKoC4rEmV4ROTSrdLLpPIXwx5/2WLx68Jg
tK79gs71hBC9BghMfZ9hZ84bjvrahNMbPxEGInlYRHunnvdQqKG5iLNsXHpKCI6w9TvGjj7wYmzR
gEViXveam05iv0wcRhGP7UaS4pSMzQBzHBRRa5YvUGy4csBEQl6X4sA65HIFzg99RfWfUb8pttur
wVPOOeU32ZS4mJdVfi26wmdnEhVK3lr9i9lixdaYD0XMxJPnWP50oft+LRJoPBxXuS1YYBUIvo4d
PJH5zQ+y4oa1whvABJcyjj9Ks3mDcF7hkQHJCppVX8uxsIp0tTst5ixyNglAv1XAhBkIAwAZjDXF
8YxjQyjW11S0bMX9UOOvzPkcklgTRAdQK9WyNs1jFzo5wBieDthVgEiXJgOEATe3uDK0NtqtIaBT
FEMP5aKtymvuGAMaY/9NPuZilUnBpiuGtmHbzjbCDPbkpejLehYRUG2vvXVc+6tn2zG0cKdRuQdK
OpeupeiOiESxIhLwLpPyPklOOh3XeQIddM4cBpisvNR8Cqc5FTzAhXsRKT/fRLFQRICXmgayfHzQ
XHdY1H5d8ysZGv3ZsT/cSA8Gf3pHE7IHHwl8HUmI+wYwXurZt0mFDqSr/DklkoiXcebEPTwanDV2
s3ntKew/Gq4vTLOBfrYRZBOc7Yupc+9NK9zNnUebRrlFU2WpETlsyHm1U8SLIvgAy3WJQSNdzE3y
VGNoW8SaqqF5U7T8xgunLiHyRuGr1SQbnflsFkmvzTnLxpFWijqcwSl19w5YOSqrq0WY/4ZuRnkK
XaXAiPRWYj+nukTdgjd496oCd5jEDIgNK6BRqgBaHYIGsqlaWHqz22NVzHeQvffwITAem232xQsF
nkjgVJvCoE8lRl1vr178wKrRZ1jjAQMsbrm10lVfzg/MQkvXZSmnytkBN+SUqzIjm2B5+oICjNzV
VzsVsQwW3xz8dzlFgkXFbJ942XfY6rObNS9OQNRpAvs5RHdshJYDV3IKKI6wgU3NWn0qOBTmL/Dg
90KxSCEzyfzex8+5yDb2PF3LgIR6INAG6zV7aDV3memC1HM7xMcYGCiGARG+ph4b/EpUv3mJHWEy
QtBRIX2vZnxdlU2I/jKcFhZ26jyC4pS65dnqGzyVrXM0w75fZbDOjCEi+aqnd9fMmxdI48NWG4h/
HqIQRZDerpuMt9FJ10VUI9GBF8YHopcN7L3Wo0Az/84SddPR4xFMEW/H8RJhBvdN/VjSstBY3S9a
J/tMU3FjKaiBfhK/90NxNzGsapB/JgnqdID22Pv10e+6o1X1d8X8Bp12Wfk53gFwiZl3j2y3pdkd
imG8vjpjLK5FZTdbcgE1k+nE0xmIhp3pPeboaAuTb5UP8U0HkJZAHf/gdzdtxauZsD92hVvWA/sq
EZuxtL+ItvD0a7pzMZinhmc83CjktHtqgThnYukowv7WLkjp2s/5n1009L47j4VXHrrJPFB2yVHA
0Qo8AO75yCSpzRvRN16NOmevLIZjC8RyTKetsEdOSu0pKRW2x2DlD327hzS0NIad6YM9l1x7sb/t
pugLquCiKyEml1d3K7ZOnnFZ6F1atPy0VAAdHblxKl7pQfpgtfVLRA8YJOV1lPjYhiNg3p6Ifu2Q
p2xIRn900z0zPuxvdw0ubFyEXbhv3Oncipg7yyJ+nIYvpjEcUoG0kt9z3NSbhC0xoSljkScfklqc
0DEuXd4SwiHKTyOZMTM3EE5pG8HawDr2jbOvsOeS9LRRcXNis/yYudXkQDfMaCmHeAebY2HDk/Db
eUtm5ZAnOKtmd6Gy/ENmzsvgAeh2cfSNaPtucRyaelcEvLxkDUGuLZTB/geavgf8ZBkn1fRD2p+S
pMn5Jcu4zGY+KFk9mEH6OMsDKejVlFmPcTHcUFqb82CnwMit2jXWdOjVaYototyyaiRrOMAsmH2u
7In347qo0xs7q+enluMpD8gIwRU5xQkdavCKtd9TGEZq5Kvl4BQ36WOQzY9+q3dx77Mnz4NzMvv1
qTb75AZL0nxbDuNxtGaOOur731x1d/90pP0HMZ+7Mi66lsLrv/Oi/jSqWcK+6qQka008v383qlXB
MKuUYj4eXZ68nVLl1lun6NPvwmuyF5iHCKlxMXmnEdYNJ8BoAraqM1a96//hJxH/j2XOuzrvMExK
3zSvEb+rpe7fGq7jmIN2ThyOMJxsP4KMOPtCoAlmiywv0geKWoxvZHv/kvVl++h3tqZnRrfdChtv
+vPnD/O/vst/OKDH/nvb5eonL7+ajw4U2v/MRONv+suPKf7Aquh6SCGCEKbp/ouJZv0hgsAjx2l7
rvTdgC/9Lz+mvBakY7lkeIQKS/E6V15bklH8r38Ywv7DwYRuBwQwxT8ha//nP4HKhT/lX9c0VLm/
/fPfrnHb/Pu1RduQ69sO//Xr/yy4RPzo/35tDX4xMBAE3KjTqOmTDiE7LrByTVX5W5otg3RL/rkA
58IaheIpLdTKbCzrrXINFurC1Ww4cQ0m3UKaNlZuNoLRfuhoMl3kFLI2K5WTQtkGrundOUTVP9y+
Dx8jOjNMeNyIaSwRgdJAEMsiHGuKvSiTGht1KdPEW8Y+xJRFIqDmLGlb8nnhuzrGtJGQrBxYI9GV
O43WC+oNoUIYZtlTCzAjXJc2BK+lq0K6Au1hnI3NRC4v2hMTQdvtI9LRy9Cd3a8oUuMbH3rnH0vK
cljbQ4T4VvStdpuBkfDcmwml313qZhEwIa85lDQXYVWcXNozG///sncmy3UjaZZ+lbLeIwzuAByO
RW/uyEmUOIiiuIGJEokZcACO8en7AyMqOyKqMstyX2mWqxAl8F4A/g/nfAfmFfNIDOi7qWMrnXlZ
/TPwA/IdRpbkqMJx+Ag02nBjILfypnV83mZY1p0a+wSr28PMKufs2o0VPCMoPXWA3vB/B3Z6YBHG
vMEyZSQ5J5xaRAdRZ461zVuiovpNQyMsjS6TaDEt+6gNgPY2CDRI9bNgKHYE703PUy0hVPhFjs9R
r1n5ov2G2nuUHf9OiF3jfXGL9TMeV7hNa8LEdWcTiV4zFk34CIDHvIeOdvDPFdk4X7aG/cuFE7vZ
SqBMm9TA6jYbqA+jeCZcqAvkKeudks8Ff+iDO9dsIKilXUg0RfCShVuKTQ6q9ykYGcicZZNvdTjJ
E4Wv2WS7TLiv167M37wuGZ9GD4YU90e8MqJmeXyXNr7/KxzGVhCMx+h1N0db+lsXMFw8DAbm85Gl
DOglOQya+mEUQt2lFtcqsrDad+JLSKVwmvZFNmWWwHaIN2hGEnAaYIWZe42xdk+YqYx3HqvAeQFT
tty6zNXX+CzoFOsL1cGUxlxkQZl5SQQ/dnQX136CcpCxwR629HC/5Lxni58wQxjDaUtJgDzR67u4
D1uA2X4BSfqGWtvWqCRb1KK3nUXYcBxBZzKTi1rIgSwVGAqUmJamS0h1OEl3BoNd8LJIn98z8hE+
odDllrxe8ygayYbJWErEXQQCCOGMM3DF7VAcI5ic4b5lnNdcsVQfiZwcFSIeWziAhlRcFu4np14C
+ezVvp88rNBWAmI3qYkoRfQ6HYY4Ld2vY0mqJgGTMo1fSlZj1dPQKjndMqskL37ArxA8100W4Via
YNMgbx1aA60nyU1+X5IynxIhwXvo3q0YtO9x8MTt2WVzNt0aM4TjtSlw+h3mzebIBxY5Du+DAaby
EccDHbtPT8fNvanIMUfG3Wca0mwrAMJNsxZbL/iOZm1NjkPVCrSfmLnIIKoMAQmkxarvCVggKIr5
VD5NzKHZOEbdjOl8o+qtXbWALlYMNPLQQlarplLYS1H39g0rXqU/TWHBtiCpQKhhMGtm53PkuBqj
Ci8be+ri1Bt+LKm/PsR5FiJrxdqYHfBlmeyTaPGNH8mEqPp7t1bwZspG+3fh1GjiBKJ4vMMyKRGo
RSmvpgAYT86vE5C/C3SbVbpc7UnGI890RkA7yGOPr3SHcgTsShw48oG5SV49BHmW3WdFx/SoAMBz
gc4S3D2igWQUiF5Yqp6wcgV3cCn7n2umh2e/SA2go9wdTlMwT686dBaaR0SUvGkpkJv4NZn7Kr/w
CkX9HkVeNyFWy7gGsBGhc0TdW/Z3UZ0xOhoo1CkWh9riV1kyPiZncBF7JDERYzx97fKZb5+wJYKD
EZ8VLck4KTp8ErRUuoJeT2QI8Zvm/bPVQYTFBDFWtLxLs6k3cJtrIDtJPJMWqssKXXSTQSIfR7e8
KkzegrGJWHXeFrUtvgJnqbvjTOdMd4Fo60tZKAxqdYlucd9GpM0R3Jtlz7Ydve9luEj+mxLmu69y
Mgqnha0o8ICyb+9h3pgb4iFtSVxBpWa+OkkM87qsaXQoeZCfRBsNy1GM6UaWkdkE6SkPHxy8Nf0B
3opYPpGBRXizqeL3BhU2FnSdMKFJbD+dW8Etd6G8sUJPp9OE0YsYqsc4CZnfZ/Mwd7uOMycCoCkI
dQADbaCbeWODhG2I7I64Ti4VhRuY3jS3GRDGwcEn7kyMKmAZSLlBfk1JYxh7ZXkcK70gAw/c7/D6
2vwomMDB2Bzp+TITjz8z33GTK9QgdF/dHMEJSLw56IFGD+FXtpNst+Sy5UZ7Dh79PfctWUqA+jmi
Z95mW+DGVNE1kTd4xFnqAnVzGXv4eVSTOCOzXu0tHFJ1AUqHrMrMuAzmKoxTArxZr8xh7kiInQNX
hwebG/0oG6Z8u2FaovvSdy34iTzLX0tO55pJUc7LrIpXFAZSEF+y5ML7OpqV7BDUDf1n7guXROwA
Jbg22UKfzSfySlUTOKcptHCw66l6BZ5BaCEmfPxgC2TL7Vb2nMe091MmpG3ENrGYQNxRIig4mAkX
ETCQt2BeKpejM9WXueq4nqL024C0MZaCO7bmZNmHrqooHfSERtDF4b/rmfHgNoHOFzxonhukabVI
iWFPTJceejLXqxss7glCyEo4bxj4VXNiVcJSJLGOuWQ8PTGzwXeu9hrFOEr7vPk8zEWA0rsgUXmf
R033WUK10vucwzo7yjkfvsRh3NrzbDyc+rOlwAJLlNTREflJ5RKnwJups02MIz9FE8MwXlQILMaa
SFoo3fzxOGOpua+bAZV51hpqlWKe0/hEykl5M0XgzS/6jRF3mIBmsVBN8L7eAs1ZvhP7i/84QBr8
7nUhbEK/z/R8DKDxVzf9rAmQxdmx3qjOM79AzzjfCjjzaIMBaLOwmaJXA2nMZx9ZLm+VG8YD2wXD
HBWRZYXgyPFuunhA22cXgHPY46vsYpz79YfXIfbeSdZUFhWa53CPakTxlLW4rwcR8v0ssg9vS0az
RF0hLAB1XcL93KVdl197c0tb12ZtfOUGI7bFFoLrXU1J+wtXC6OUNeurB/rf9iUCMYKZYcZ+4o4h
otp59LKXFr4JIrusq78OYIHeGrOYL5ArYhKqEIw+YjopCEGYhh+UsDHfn5i6n5zJ3R0ehxnSayOw
MQMuzp+yIBPvslvWh800dTE5cAkxWzvyZQRveD84RFMQQlf6C1ZEoM5+bxuqsj6JXkEmJd+WsAx+
YNWEZTcPff1q4FSU+6FYohvrKaqrGAzIxpLoYE5xp7DAZ0mNejAviXT1sJTva1uu6DhdSWoaYE19
M4ULYtuFPVTLCJkIcOhyoXlVbYvqbwHW4e1sN5jHxJknpnvzjD0BEsyXzvc33IAkO37nr2v0sJAa
stk1cHAwfoFUmOsCfqJJ0IRj4QIBWvPyxpC9eiHlktdvgH+/DDqk3dwtshghG7XYVmHnVx2W5V4j
Tjl1i7FvRvbdi+/kiFnUhIT/SFIUM1MfgdW3mOXkTxSf7iP2Aw1k1sLc2GUU+l8XdthMW9Z8aBBZ
qPUCgQCK96RsogTfZM+0MLazgsAbWJgihdmkw3FM0OCFCVZ2A3JamB9moitI0XQKG13YvIN4sII+
2VIhqKYZ/BWspZDjEgbNvAWVG9Wxg9YpBpAgHN9c8SMxrGfsLogk08VhGAbMheUOGnyyAtvF/zSX
CBQvuggV5q51yoniUo3qmxJ+jzY+GJn/6pF6fT/aykioNXUFeKTKm7d5HskAjSeq3YPUnU/BukSc
Lo7y8h+Wu6TCcztzACFwd19IpKALHFPTK94O1ZaGHIdWA+DhHyXuZfae+Z7NF1GQP9ppB8vEMIDZ
cpyofI6tZNIMdoZwM2hU6VMKwUFv0Uvpek1/2VQHujB/3ddFPL2tLsg0Lkm4SDzxYicnHpfhIm4Q
pB5jueU2rhAMm51MtniyjnavwZPk00SamFnSvirFhkeBmJKe/BnF/2EkMNzj5Ut2GNlupTQoqKoO
UXNgERqpAonrjnCWKTr1QZljWYAVwVeTJk667SlIhe8xAW1hM1afCPFYCO9VFjkJeMcIdrgPNwOE
7Dp0t05g+/ZcRgAqwjkf5bZjEc2+nR3GXVXAq+xgMTCDkxxnkZ0QalFthqMooUuomDxBA3ZQPZQe
vLWD5yS0peG0ZslF4zUcUzPhI2Y3NWrMzxVoCGwYTbPRcL1K1ZdWlxqQcc2uA+k2oDo2l9CUYdCy
GT8EnCyEe3szqYYUNP0jPJIG25xyNSQn3Em8MgqBv6o0hrfsmATBLZI3D+sVqqH7GcOIPfcdhMPd
AtYk+jQsrIz3ItH8asUURb/yDojIvg23nhhWjolPhl6DPUSg+oV9nWizi9K341d2noNzNopZGxuI
XkpiSd0o+epGrXWPSKKmdqcWcjv2XQqMCAGQQD3N8wIsg2xdjS9v7ogIjxKOIbzcWdSc25Jb69QR
TADqc9Q5padXcv/6H5jiHl0n6Q4CeMthDGImBN0wjgRDpniCzhXezPgq9XpkqH1VFmCQcfWnl5Id
X0iO9tw2tzHKk/yCVC0DQrlCGc1qy80Snu8NsxxFcrGX5gO/zHQ+VKzZtv9qPxDN+gPXLAOnt18S
RvobMIL8bXI1gZ+cDEq46haWIgl/rkPICBw5j5NSlBWb2PwDE20+kNFcYNGcGD133nENNqy0HQLb
wZrvY4R5G3k6d9mgncPteD+wnIu8K5jd1D52bQL9eaBTL2+dMLMrecOtqTg2F4jDUbD4AEc+4NfO
uoGw/Q8o9ii5++96eO/ZoSiLODgZnYfi4LC2bc4+yaGIByL46syRZNvp0+gN/XQ5zU04fV4M2AKE
xs2AeJd3RHlHZFqXPcZhiwzSZvE4fcdgwP24bZVXtBkrreYNLOzA30GzwKExLrziFzN2Oaq6JS9Z
jJsgOHkRGIvHwXygxms9YARakSItp5YGFxl6x/TkyA0Fo2cGqYh7fQHxc1PYdmOZ/841/2Cc08Eb
6D6VsumFzH3sKLK0MNEZPzP179NM9Eel6ih/LUzjPOuwqtor0/QbaFXqZj4sfMTQZhg12xtoSIvl
RM2I9bFL4i3HFaiYOSuvosfUABKYSH0Q3SXkE+hK+VSLo59DbTgwys7TY29Bm+5Vy9r2MisqNhoc
8AN3WtB16h5fVprfD2GN2dkDHV2dw8JrxQnaBOT58XcKPWIuTu4POr0Xzd6No+dhOUD8hV9vPlj2
IwDE+3wD3E91EiAP6w264WXYGPjdBw8fHQdsfKK3+lutAOa7c1IhXRzL4UVbIIYrqj99lh+c/fmD
uV9zxc2x2VD8SYpDZT/V/vKAli4GEbnms38AUIbOX63aPCqXrSMDAGHJ3IGQvBxzhoJI0Yuw1vvs
IxXAz9byC8MBiDoB3OZLxm+o/WF1q2S/9Hn1XRPMFNPoEDeQrbgsTg5t7nMGw+OJbf9CsIHaUgpi
7JUvIvOL1+UjxaDNdUOv9ZFuAB8JBg0saKK1JJ8zb8stC6HA82F2c7rJO0CyYC2TVRS9lI4lRYF1
MtWK+EhXcHIIt+zjm/4XDz/5C1HY4SdgRyaWb122ZTQsW1zDMLA/48PHJbCngsf6vSeWemAhRVL7
kH/iYarZBy3jbKfb0gzZgJgcTAWFVOPSPYM/Z/erDsqpsnJGN6kYr53jQYDe96Sql/x+9Nns2EsX
0XW1dHtIGoU5EdNm7MlVQ8CQ1gmS3jxgCIfcFDBDUscgzovp56BXyUK8DIfOe3Mc348PYdvWznXa
scA6B3HWMo+oh9mtH0VTBe1RezMb4lYVfnYAKFtn5tQsnYtBtkfyt5CEmErjOydfoaoE6ZOO2Qle
uUMuNuZkdVGGXlwexhbpwxW94Lge/YIGDuHJwGScVYsIdHfObbiKH2O5RON9mbgV9oY0Dny+bJWE
93XB1uqtx5RFhdqVA13l9USeQHNmOODSwlRtEnDy0CSnvC4KM+nhZxql4/TJNR2dXeeF7ghxo0Hu
CU8b+5okemeSErUCguilfSXFfIlfrFTF8FhAk2J0SbwYXQJyU8VYDMxeb3MEojVAm2cK6rR/DJJV
5/tVkn7zS2bOxH4bxv+sHuBxVcMhLXD5cVPZKCMNOoMI9znh1mjuOZDiAGJXlxvyxQQeH38t2yvo
NsvXLhVzfh6111jW17C53W4b8mITY3bp+OsF7X+LrFI6Q7AnKqe6ZOWu2iuilCx2+nRzKExzWr65
S9y+kWgnnixiFiipU7spsFuf8jBr4YPzcp1zc05sgXEgEvXqoN9HdX3oHBvehMZ24qoEhY1Bx+i4
38N2gy08e7Wez9rLhE8mkqFOFvThvMUcszz0DqL73dS3E8lhaG3R4PF5U8O2BepE7jNRHXQUFZK2
TPRybyImSoyI3PY5Qrjzy8lLlO12KZwHkzZRw0LAVBJ8HbqtPf6yzL+s5yb9Mkr+pn08OfYTo6Jk
2k3tBO5gaixR2JB5gi+1bFDosALQ7G3J45vJRp3KX5D05qd+xUJ3yEqNbQGVyQzPYUJewqMdZ++C
GSi/QpgChK868Fl75pdAWdlgJD1rZT3+bCEX8DqXHg5vHVsCEPNl6p6hD+N90+Uo7/PJzuNB2EUQ
suwnpywsi/uintNpP+kUCY1V7VdSEQDODGtAOJm1sqd3kNt+RYxTjlTV6OTEcg+tMHcz3fjsIYXY
wyELXwCuBAZbv+zexnAA9di6Y3GH7tUmR72GOVvMBbk/lhPBcrdgrRnXoe6P4BbHe582pTnQ6qVv
lkLxnqEIn9Fou+nBRstARJjTxQUfDKmNDiTEmkvE9owqled5Tw2Rb1lOekAeWWeYgUqnmb5Vgavo
NIy/fooQ8ROgMa+UmdiXqUch6tE7stUZwkNcxu5E85XjS8rWwnt1smiaefGZ6p2kAPs2ekl2IEbZ
PSwtr4sbUjY4xPGU0c+MSevwBDoR3RZqMDyx1MTLoW0SJv6ka02PgOij9DIqSTVlIZXN+iAF5+7e
d8Lp0xxtmn7+6fyNbioL+IwbfeOlGfqBJhE1Q1u03SxUuEEvZebrdl+CV3gP6k2vk9uaxU1gAqYs
vgd28jafNiJJblzkdHzBfn7IfNX6R6KRyfvoeAemV92QNBTKljEScLSSF7PFDsS5Evh8JK0jHpOk
HLEI5JlrN/QCJlH8LkD8jJNQ77MVI1OEOQ2LIaU7Gk/TOYw/aH3VQzx57pO2cbSeyNZN77zObbmX
cnLJ2LnX2a+Ctz1DkUnjo8NdRVPOMMMnp9GY9mc0t/NXwfMEuSgW/a0ZKqjVoWqcOzDYWcZsvCHF
Oekt+68B3OJjh7lpYHTrIXCHaURL30YsQm4pDPWdmZvBJyu75Cdj20ctxEBXhBerqpSLfadFl9fO
0KErxB4Xa+xPBhUuM+K9K/ES7KxaqmJvQWZWl3SA8oH+Df1lQqGMDjIP5oMbmyrkzmJDhzonh0GS
q5o8Pq/1OmR0a4POsR2rYufCQvwV+mtV3Cvb2+gg3W0UzDCGZZDWzXAPSDFyrlVYe7cQkGak/b7N
n1UFnW2iC7NnHxhVdtNzfTetzqMQfWC8PvmsnnD0pNJDHTjW5t03BLzv3UmuqGaJkp3xron0Hhxk
80N5AYa0xW37J4jVCcIvUzY//3dNb5fLX//3/0jUD/98TY/kq85+/MeP+td/XLx161vSjFn948+0
pO3n/0AtR78pEQkoy4IVvPDUP1DLIvgtlDokqszTvvK9gJ/5YznvB79J5BgSDrIfboAlFup/LOd9
+RsMZhmSZaalL7e9/d928f9qN+/5f0MtU/x7CAM8wExu4AMB/ZsABVmvCSr8+MzEqcehdvvMwGOi
eD/xeilxI9SmJxqZfBN0PEnILKZbB46lNuFoZiwx5afcjfz14PfD9COxk/hKhABu5XhhcoI1lvnm
cV6nkPZ0DLBbz9jJUHtSoWsUR8jpDnKco5n9dEXxMCvQC7cB21xkAkxP311BmAQ/quL5OLAWTBmh
OOWTE6AnYjAiEyY5QU7qfExOwlUorUugNPSpp4gN+LcuSYubjmiXTY2mg4dpShW/XlAgGmrWmfKF
Eng6YrJkmtUkUlyIbJQ0aXXkXulFT90ny2txPVcM9671OOFwYSWkjgklLIrdMnpwQTZ+ysDxH5QS
/LVUKAiWMLbdZgsiJDD7I53vytoFVtNAsLQlI+fI1RfPvF6667ICB8xMcelhWhYTJDQAOax3m1aQ
p+J4eXvfgcd47+FTxdec5zMEzIIy/sD0OQIJzKhAH9uxj7yL1e/d+KbotpHfErjxUZDRFLFf7ZAP
h9Q7L5PvMuidOAY+e2kRpHv824jX0rFMPjG6VC9OV4EjoO8bfzaFG/5kNrgubGKLFmlUBD4hptm4
SOJcI5HTVdruxzJOv0LxCzgFw3ometotilswPij3ZM9gVepxBk2TxtxlKVN2Bs1CyBtVGBJgu4Fa
Pqsz+STJxrssKErRaS5ld1GpkE6WD3+we2D6Azv2ys9YDYP+2/FcmK85lfRrnSpG3wP6Kb1rq2r9
BtKRQPiK0YlzhNz98U+7sEzLomYML1w3+LKOYGkOjQmVPNSKqM8TAg4ZXys1QOTChkGMu46VuCZt
j2B15gjUnlibU7QAKrUP4+pzaW3IpNFbovySwXGTX2IUJOYwr6bbUK3Faza79nZWii6vGhNxAxdE
yt0QqJhSp0vUbqx7BqeEAWPULzuBrJqyGmi2sohAeMJISLW1437tbWjB6q5meuk5nLf9V98BP6mr
RbBn6NMHJ5JIw9HT6J9ZPjrfNMo0Mn6GfL6TTSy+0FCxmPBzOVJrSx467M7Vcq7TsDCHKsxHcfCw
hsB4iHNvvZoTJZ6CNkQlgXfHPmoZ44fp/IVMQzDaIQu0Kk1BbS6kthwCnDxY6VsHdw3VFISVhRzG
X26ZNwzNImf9UhRR/S2bS/kTuHD3Vk8MEsjNrfjgluIOjsH0XAViei5dWdzjWfGW89i79bzv59RM
52YsNCAjEev7eBRgYOOQ3e5OBEwKQOAuqkJAqrton9cumS6liOs7lLQk204JIu8QUkTnDYZUVLv+
TNG/EoHoovvjOl2sgY2pgYqxNDqnMcbcnaWxvWI2wkxUt7X/azKF/91GiUmPconFwP084Z7wPeCf
c1nF/j5KLa0T69cUYEGRrgfl8c+fNAtupOMsTF7LpRKvSeFB+0jd2R2Psz+Q/gMyhMLYkCqjr7Fr
iCcWFVuz16utjKFUe6owBlGHxQUwTSet1U3YbIvaCc0F7IaVnppzwqkPQYN/cB8wB712orVhAtSJ
EJm3yvHxOlrM33qWyZBgCfCjyAYniZV8mjNi65sU4DnTmznYO3NO9ATMT1vd4r6rfyJYzCXjsWm4
myPyHjDh9upehq371s8Fq222KiI/IP/iNFjtKhEER+saHDIC1YurkE8DkbeJc4d+oElB57orXYE2
ORCWyEQB7/REORdjzKqFwTWDnV3FO+oJWRvLWcy5xCDVXqIfnLLooh3kojI4Odp1b7mxgAgoyDbm
rkW9kB9CrIQdI+JEvC/1KLHUJ1WQP9C0lOUVCy3H+QoEnT/O+NfHFO20VhxDyWrhGrx0AkfIiMg5
DhzaL9EUev1O0OYDeQ5DG54c0F23LlTRe+j1jjhAmR+I6QjV/DrA7PiGhqXBmNrE4XWMH9NCCe6H
nzbNps8jU9v2OqgJLUBN9jl14escoXKyvctAyAHqHtL05U8VyX+jLN3O7d/1plv9Qj8eAlqE7uq5
uMC9UEZ/ldz5NdltlSYZK7J5/6VykvSSc5sojpA2TeZ1cCjHqL5ecnZK/1sV/l4Vaj7Ef14VngEW
/aUI3P74H0XgJsPkq3CldH1Ul+4/FJqO95sMUFmSTav9SIWuT6n3RxUoxG/bt6hc/qf+yLr9zyrw
t5DpmnQFs1uiFbwo+HeqQF9uAsz/f7egAPWEy/9FCLYTwejfq8CgMGOZEgZBS5rvUuOy3GVbCTmP
4YrztWPec9NEJfDuEe6l2NcsXdjHIgRMdsvSmMsq9fAYBIEY3T3wYPnDMkoELcS2GdagZed32bZd
lh4xD2XjZzC5wXjVOyuSJfa8m/KbCmSdbuKVoTo26pHNJSruYryOeZCzgyFd4wBkpImYsrGjp8rK
cxfMZdSPV9RM4z4IWLA94sCwd00MqQYE/vyWE+IYXSMBILkQKuCQn0JGRN/JL+xdPDX45a9l2hhs
cLnpgx/lsi7u7dpCxLvQETMIfMymQigivKHZ51KM77pzw/YY5SjxLumae8Jz4xQmfdh4ECPyYdQ4
7+BEnJkEAO4Lo84/m3Ach200YhsMeDX58DnFXHLcwoLYl4kBfjP6PXUz48OBjDHGwVsN7uaagCyF
kxdzMm1mlLcTIo81+Kp7IlxZTQlz1agWZ7Q2Y9RcAKSY8XAPafsCWLn64XLclzScrTonMSR/nFYL
eeqkD3aIuyIGQWjIiq/IhvI3P6kSUP7g+j4ZDA13cPIRZ7mr6wNMdoO0u5nXxGHLVS/x2wAFhJil
XjlfnRiKBH+bdvt9NCHZ5VMqw+CcNi26PjcCUuAoUYhTHUcoPpT17auf+yT/mQblEgbdGQ5Jhnbq
QJoioS1RI8fquIYVAKFxiUIKLCwgh8Dva9xeVGmvjKgBkbCQMCjfIqf4jnWzejEhCZ47ZmPUm4QM
evuROQgnKb5ccKJJxxiwrqMRP5GYLsGLTcvBqwPWUFlRO2R4dquzn7MsRenKnXU9FUm2sVnTLL0s
jJ9BCRwHLjV3ej49kTqO3LWYbyHo2L5wtvqUwzHRQwqknQWON0Jgukx8Eb5BcWPbjOTRvqp4qRkG
q6E/OltIyWFy07g4zgQ0XBsmCK8w7MHWEIra3LkZu689q4PsbVAGn6nukhJDUjUji6r8eT0so+7G
g98l1S/GOilF+hKyo0Zls6EJvCn8ivGvYPlbjoBPCbaElxQ0VnwrWc7eNj6BuzsL1oOwpwTHAfSO
oXgwXb/5LlPVGBh8VMRj0L9C0y9SXNd+/Ey+66QOmnEJvVpugAlOBHO8u26P2kWDLtkyEfwMW2UU
SOw1Kh/S80S19SuLRiyaWdQR5d4vJZatsbA2xGfVJwaJ95C8dy6t3T6hAUM7vUKa4t7r25s4DlYw
ZB552ZdTVsDw6FtAiTyc0bgcGJdFPG7d2D1QuA9EdqW91Kd4ZNS8A9thC0b+K01GEWW4nkjX2bHN
nZpTZ40u0Vf607FrG0C+8JQcVjRT/R4n7Av3DhrRX3Ho5cVDlobTexgCG0px+Yc7lOUN77sIriX7
Ei2edeGHzwGyb8iEhdBPXdaNqPvcsHzBFt98UU2HGHedRP6epTkrT7Cb0Q/eU3VK7kZNpgaJ5tEn
IBLJm9f7Zr6PjeRzUdyS5Z7mqrqqWnddj0My08A6fC2XkgSLy479EewCmrgtWyjA9aQROj4xaNPP
3VK642EdO/r1mnXevl9jtQ+TMJm8PXLvNEM8MGM8R6ihunvLfmf5DummaK9ggISXvDUYAgYgvNUe
mA9St2Ztwm8A13V564UDEHinjPV70Vt+uXqwAdYhu3qfUGawztFFFr0K5n/1KVEb5Sfqpu6zMBGG
6S7K61OcGnwAXJ+HzMxLeaeBOw93rNhYkxDhbL/oNU48gtYITCf1zy4WGMG8QAMOCj1f9B0SRZRs
oXqEo0ucOZCO5HM2xhMZ33Pc3dfIwzFCdm2A3al1mmpPKejfGcKNtyAMJIsMgzlySCXqazhL2g0N
0Ril5HmZZAVgt+7sY46xKNpr1aMMW3qR3OJKnT6+dxJvFclz3EpV+4vDAFFpJgIUdZBaioUXLjCY
veRFs54C4S/D0SheajtLdgghRktHJghZ0TFPNBuNns6lz8NnqSlMX/0QpOcnhpJTeplwf06X+FpX
HrcGdt6+oDkrDz004yc4gBLPbT7J4nqC7fUtlLO3pVu4pT4VQqQYeFyT/0RmmxCAFEset5sxxg7w
NANylXt4NnS3tky99c505DHg+Kp8YkVgnnxbcxwb5ypqSEfcqSjA1h06U7wJd5PxJilokHael6TE
O6aQ7jGFyzuGQMs7OVxVt/fTqlXxDjRn9UIIsbwQ0DeGWxIMRfE8c1neYymcteCucAPvUAfsj48N
i763lqhH1CiBOmdqzu/UGgLw0Cjm0FcW/k31DQCrzxqiFgOx9qwzccfrObthSkw2XcTAF4Wo1ZhC
G7HO7zGuyRltKFExfNgxOQADBVZ0CZMkRm4LFOVbQ9Tpa59CMCjJ6Qr1Un8BX0fwVpuX3QPefOPc
OIT78h3Eun5uk2mGLrKMKPrJHIgZf73nciWA2WuDX1VSNfV5an11k2wxbLuqJpWAf7TDfPe/9fbv
9baIIMv/84L7S9PZIflR/nnw+vEjvxfdjvpNaLTvkVKKMtrFgPSfnHoiJRiwCm+rxX8fsf6j6Ga+
ChJHeWGAf/Ovo1fP/Q14I7PDALy83MxR/07RvTVgfyq5t2qbAl5LJq8YrRg7/bVBI86rhEvIGZ9A
jbuFxZTdjT2wDD0mGfywjLGRYUG+a+si++QOKn3402f13zSI8u/WQ89nSIbXTwVuyGUIPus/m7Im
A+Qq9QSlpRBUcr11QMNIVj9+PV+OHUkWkFLFyAa5z26DygnRKThddEScq7MdQ8v1eg6UeaoW9Z2V
WW927exNhCUTFnt26NNHIJLhEbVGf/7Xly7+66Vr4Xs4bXGuATQSZBn8+dIZluKWlIwQlAL7crG4
mVAnYif8iWNDhs9kJA2EkpHDx+/ESZtdNt4sims8XH38++P3T+1tf220uVOUDDkYGcjLAAyT+tu1
OEXUl62c5/0MdaPaUUoJdcHQTyFYREuMWg23AYmvCavGQ5Gy9fsfLkBsaYh/uZPoBCM38hSJRjg2
gu2//8m52S5LXyWpN+2bYp7WY4SRhVQCwEvEc4s0f821DU4hpBkNEaFaG3z+I9A48kisi067ytKr
JmjG5SSdIF6AMbs5wNQJQdPZz9B5X0t3Iuv4f/gO/9Zy8rmxdNh8rz6PG5/e326/cUWSKizb0TZI
NxwcYcuQqdkE7AqvHIFttE2Up1cuo0fnS+UvEa3IODQzJyeaiPi+QJ3ZI/EsHQUQq9SwR/I2s0//
/mUqvIs4KwOuMVR/sy7qKCOViGSwPU8SxXTd6+EB7W1xMtD4ADFLhkj7Tg5wGdDAy/TWrHOan+cE
XeNOums7H2kZhHdQdYt7jSJhktf/+hq9//I4bKEbAV07HFPNZ/n3HY4j5NI1kllPQ8nxuWyRAuzz
1DYRtsVJgZ4wS3OqACpkTMQrNssKocDJd7QMoc+YkT0rW/8rklwHTkCMNBSgxXTdBuVr3uYkXaq5
6O5psFu9Z7E4Ooe6Rb6DVmOKXRb7EVvSQeXV+LmjGQ/OWDdV/BX590QPEvw/6s5rx25k27K/ctHv
LJBBD/R96O19mp3+hUgpU/Qu6IL8+h5UnVNH0jHV1W8XKFRBJaV2Jk3EirXmHHMGEnY051ZOx7D/
z56jnwdY80ptuDRBOApidgfW98sNcqdMFGPnZst+Nn8teVfghuQ6zM8FTFWoAFgNMrEkwQdF9ij0
58jrkfG3MkScWZIEuaxFItw/+bZosf3yVrqsrKZJV8VikOez1fzyVuKZ6jyLhq+FzsvdG+VQExEx
wk0ntacuvhDXBtUB0UfRMQNq90XclShpiWJYjK136xc6tbfRK9DYVYbirtc2wBTlU6d3w8No+i9+
YZv7jOgsSvS8M+gmA9ZfN1Kqk9/O1q1CLTxXFDeIZQBuxqItDpKpzBbPVbL2Sk9/KPvioyiCYmm6
2SNEMucyIhwAxzki6kVEnNFRRmwf1MOaxKdlaVjtFbE9gvds/NbXDt3eqnhTuhxTdGtldRw02QTr
vLL0nZCg3IUr86P0mExj7NQ3Rd0SI8njEn2kUpsmoo74fnlUXW/d6CqCPhbX9tkfswYi0xjSXu26
w6jUPSYGmyOgbu2mSlVXwwmvzYQxIuSJ2GUKDDCDHrivXlCkGxTf1RYWu/eu1RkE2xAIMnoMIiVk
4LyxlB4aU1o0ZxwouJR9O5uojgO6W/D3oYsrQLU4ppeZHfY5uVnCfq4BxoNl0a5TgsyzQY0B/2gM
t6gKYRPGLtlHI7pGtx2G+6oUjzQ70htRIZtA8GfADq9HXDY0Q+LiNIaa+yJzpb3Jfnan5frsKNOT
dtIP9uAMoA+QgX2qrq4/ctwQNihaz2xSAh5UdqsxPl3XJA6iUWrfYuGrDe3kT1OJulnPEgf4+mlj
2otRd6Y7zZDJF10a1bRUQEIIsR2C5BvKT/eDkAT71rc651mqwPusJNHgS91hOoc+VbtYiRNvoQhS
dwgr7/bYUosdDTjC1PTiSAPN31eGACCCmaJa47MwSUtj2L0iiMGlTx/Gd0PbDnvgvLCQyzwvt0NS
yktPyubCAHRoLSa/3zo9ySlm4zkrDVPyVqA8fjLHYBtCgzsmYTAgdh4sktMiMs8hc0IS6SPE532Y
7Sa0uqz6dl8+VnX/tU9DKNSZXch3z7DlFzGY8zhisIBmx6K42i3BK63IbAdJWTkCJMXZ9e4X4bjt
Ig1NcYuP2muq9llzXbFkM4fIQguWfccTms7pEnzgred3ers0GPjTAMqY7CJN7BLepLRo8Ck5rtxH
jYrhzlnkQObxC55PE1yCDNZaj9KPhTXdDZao36KhzG7rHiy4pxNfb9CKh/ET1zE+HkSbLLAPNakk
uLVdCMyQnDCXItxl7CZS8WjH/YB5KGQtZ0LE2To1cBzjwT2NaT2dQ4nGsbMJ2BFRfMaERoMhsvxd
YTv60ezdAhOSbm3roftS6VP3aAieWNQ2Qh2GmGS8noPRMs8turfBcJsP/WvbWf1G6XRy/dFDuu5S
Ja+Rcw6v5ZTGd36PKc4fUuPOG6zoHgC6thf9UBBPPBZbCf971wyRfFC1rYN1cVNrR1Fzy6/ip0Qv
wOS5PZ0nQAHuPozN8IH8WPWl15zkpaVbJOg5gwDB9VNext6Ydkba8i8V4XeWJPl+GCWWNDyKSfHa
pmMP3Zr+HRdp3AVSET3WZoHDUbWQ2WM6qTuTOe0N4tjxiz+F7bIeW/y79qdf1wOEaVOLjsiZsmsu
QYmQitR/U3ENWWQyk/KkWaG/ZaQV7RpvcnZiMrl9ZgoNYxUo8n+wM+ePeTN9MDbG+Kq15T20/QGr
tukdYk0iR57mi4DhPPqacyTdo/Qm/mEeHaw40OZrhamRlNuArgc+s3EbkiKyNhA47AyhkQfH/Hqo
103dFk8i9cwbBvmIw9xcncyycXaGHqWEz1TvRovht2hVcrCbSm2bCj61Y2vpRSoH68Mwx8DSj34K
iio4ZYMU+9FLxicV9O1tTZTBTdPyaQN/Go41YkvSPXHA94oIhiAjC6ohx5IKbHimi9peUpn39tYJ
YdluAtrDhI+kcX3jocpaxJI+IZ6UMPwklpopbaWz7qd5fHEYAxwHhwBVjRqK//obNWWfjKn7M9TX
AjypI29RUeT0NADZNg76MswDT1VBsAANTbRtjXJeGJL4G9r92FqIAyH5KgiGcgnuD8lGOgIJ8/r+
LpQiPcMDiO6NQcg9PB9gu0aeoVe3/D7eu9hBn2oOZqeg1JwTPn0XTysJxKg+PDKc4rxbSxsBhIEr
+yuo1E/cIGJP4ql3oOLHq0ODhxZJwIoG12BApl3Eya4ZOQfIGtU6rTLixiRkbQh7GubyzvrQGhM4
fpSDwbDarr+JO8jGaO0Sreoem7wwtqDDnIeqhHgw4xb2U1qKNxTfm8ZziV2ihWV8gqLj8R9FcQvn
ZlbNR+pVddV0gfbTXeKZKZWF9KSdakBsWldkDsKHVkcznsabFj71juaZhRqC8SwrgHmMES089qp6
7iffP2Cy0vACuWN5qgILGkKUMUb34vQYZ5y6Jp6TrcRicLBwDO9y1WvpMoBqTNkhPivHGq5aP2Qb
a15bPDxhS69W3sOslwLYSTj1dlDCgPJrlVfe7Ow41RJ4oJRwwDwq8IUVgCWqtcmCa21rT3Qa9Qvh
G+6rMnPkKHUAoMAMkIiOcGsQVaQchGqj9x6wjsgnXLJ4xgbFKk87d/g0OJjeot5j2NVAhlpbqsX0
x9v8Lnrryti0WVZsQqCF/WuQKgn6KguvvRDWt2Eq08/Qr6K7OA7SjdNqzg7ZZIb1oEESkVZeL5bG
FJNUM7unYnTFmPqYIqSYCKFUIoWGdEECRZSe2/meCStEVgrqoIZQV8W7xIH1mya8IibqvWsZAzUk
35HqQjHv3SZqMmbUiEELro/DOyDD2C9JVYk/DHoXR4GUl5N7odlfK9AZ18DsW2vdEkP2NPSVdoer
Lhpg9uSDsajw8LxMA9n2OY3Ga49kEMp/DNysyb2PSNiEEwN2YQWwIij1EDbGW7usGo7aeWUekDd5
N+C1+dlpY4N248XKcO7z1m/o0kanHJQ1htFUZ1qujx9diXp1ofAMCIJhari3IfP1hW6U/Jvyz3tE
4ekSOsOsK1jxsHY4T2SCMFXLlTpEQ5IA8yAgY2Nknc+OiYSOt32wmOazaEvAgRuO435NwTryG1KV
tX/Xx9WIGAbRc0WYS0hyK2kyonJ2gZONtzwdaUgy7BjCzKodx2cmM/b2RsQOC06I7WbXNa3/aERd
/iHMttr1HPa+hUjY2V+HHPsqGI7bfMKu4fUdolQYa2PHuuN3wTJCz4rEvyjODEZK7PGG/4FGxUMB
ZfaUPKFbv7LzRqfKNXQo7gmWz0Sh1d92pIeMK3gu7BuCbOhtoMUIvluzIkODAELSnJMOOkRLfbNi
5yFauw5dtQboGzw60mu6je5NE8JbkTGp6AEE8+xrTi02TE2yj3YwvUeyrrSLGiR/cVfWRArJpNTe
EXgRy0qJWeLc9tzwIUUT+K5PHkbC0dTyrQwyRWaTV3sQX7Grb7smc18LZGfNUuHVb7eGP/pyFVOW
SyCbkfuOslwSqPdARei8OQwHwCa7LVwxvWzSi9ZFJoNkzS5sYkAxuW+cQZb3imKbmgSRQ77QQfYX
qwHGIWiSWESnrOzhL0NszZbzdp0txyEeBlwfMEKNGjHLFuKobRy1rgN6yaTET94Ks4tOvMqFdtCx
4LRbyoNu2iajXaK64mO6ZYsfOzsO0URgEn5pKNaw9/QncpUZ1Za53uO9RHQMgxZNO84PvbZL2H22
NkNfCPnG28iY6GjiT36yXfobKzQ1Kl57VYdP2K09imM075FcBiUQyCXDb/cOK1h8QWQD3gyL/bDK
Mp2pbkXaADrJujhrnfJeI6k0hVLEM9eFUzj3yBcPjFWc21oPxKESifYuIiPHJWAhel4gsQfdPFTI
HctoiLY97sWrHUi2htxBH2dIy3+uOrIPPIbI+bpUozwCTTLfFYv3hTiE/ptPL9LiNdLKHdy+liUv
khacpDznzNlJgd0sdVrkeRjekhnN2Y32hm/ddDbK6tHua+CHtFUV2ZDn/qTngSzip6YXEaMuhwqX
rodN79Ka26s/Nr3SCIY1wvGFW1dkm08Rp58YGCBLp19tCUlT3iKbsCSyxSakBeK7JmUXrSTKhp50
xqWbtWF7A5iTRGrDY2gD8W+yiSGzRcSGFrfdaydUBrI7hVapgwhweTr6gaR1Hn9r4WiCpNper7PD
wFBJ27K0kIHsgbxmpB1hQGb62ILYoV5I7WWcZ03yu9Lm37Yev3Ozfuz8uQ7tHoumo/CE7Qhnvkg/
XoQidkudM/Qc2RJ+tXQ/L+Z5avk5ore941sZiKesjLsw6ij42dBTJrITjobWTo1z5gAtJoeTYZsZ
W+ryn+/QPzVp+eaQhxl005G32Nav35xee0Nb1VR9DVLGR9AsHPykznScJ7DO+9MQesk2sxRmvHZK
cFO5GSrWGaPL2ew/fy9zD/an6+ShvAF3Zrl8O7SNf+k1hhWA+aTvcw5ZOOzqXh5zv1Pr0DFJlUsT
+08eToTb//RxME3pGppIt3/Hof1wW6zCb4Y41vMZbfjeagS8tk5DJHbr+AiI/hh43P7+I/zIVvuX
n4TdF30Q6D6OpT8/AIg2tKRE1kHfxAdAPqJarnN8Pq3fW/vvH/WXmHwPZc4//3v+mq8gJGQcRu13
9fk/fnUmUrVsym/tr3/qpy9Co/63D169t+8//QKsWNyOd92nHO8/my77/QNAz81/8v/1N//r8/vf
8jBWn//9v76WgIDmvy2My+LHYZFNI/WPqz3/9X/7sst7zpehTS/5UX79gt+HS5b1GwsQQ3BaGoJ8
YeMPRZeFoouZjoC3ImCRwA74Y7akoegyUYE7/PbfZVt/1/XTo/3NErqPAc3XcdgwgPor06Xv7cV/
PPK0qtmv0DEhIBN8f44/94x/eAZl3WCjJqRlUYWddNg/7XHXGt50302xfm+2IWe0obOxBBv0Tsi5
h7uCGfUqioZFMOFF3VNpvRL8BPyeEwWNKppFEeLuAgBzNDkMSgeysm6DRnJ4JULdPRO9wRB+gq4G
s6AJu4fBtoOnDBUlrkezzd4qAqBO5PmV3QpC2kLrcjmBO7XUmQVkRhxXQXWGETa9jJFrXTtsTUS+
NeUqzqNHivjyWRtMxK16VoFO0WvD2aJYpvIsB2+dekPwHFMfflW+JGPlh3v/L9408fOGM19QRoUm
xQY5KgxbxC9TlsjPUaXn1MaxnRkPU9nJA1jPjDKBk/9diTDgg6wXtvDJmrArtoPSl5xD6/sJ9B2N
XiRk0SKzYCO0BuU8jkgreaTfMqGPi3O8m7VrfE64xoyFzsUB6Y0w609+iJ/Xwe8/A8MWy7EZfqLB
nl0qPz4UmTaFGaUx8OICz/rg28G2EBBZHbJc14Tf6H/SBf9lNPXPH/jLcIzzToRyhgFA7pB5QhZB
ns8kY/R7nXU3WulGungJLeUd8NESL1Kcsim7ZJk40NR5BkS2bjxI+umw+893cx4K/Px2sDrrCC/p
Cri+Z/6yIQjZqIEH314ks7lwCvLyAAQxOP9/fApYK4YUXHbb/eWRqQh1IR4UP0MMqeMkpSHXtdn1
f3JTf5k0fL/IDspRnwm3ayGT+OVVN810iqFeOXS/PCaQcWlp9FeMgFCpbAieoi7iTA8xYXzWHak/
SdvRUCI4evIuzan+Fuk2IQN8ggluBugMbMUJm0Cep5+GyBrg4xN5jlOnIE/QKK1Xs6kW7rGfAdU0
z50fdreGqXKGF1lYXfusQRxRRc5htHNJLmWQrRHT0Qqoi47qiXzColkWRrZHB0+PDgngtDcLk9r5
+9X/SxvWv92NftrBbqrP4trKz8/2/F79D9i3XMGughLB8hhRGMLQ/7Mw+f98GT/jH7exf/n1v+9r
s058+GxaLHDubx4TWpfigtpJ56z/xz5m6L8ZiCqcmRZMcafbrCN/Eyb7v7F1cQgz2PwAOzKY/Cu7
mPFzfeOaDIcB0M6D9Zleixfu5wVL0QMdtKp9G1mvnLVFo6iWS+LSoCwuFLp8nCiM8Kr9UGjeA64S
CzZdmlfSu29SO8yChUlzqZJvVCwSggPHVUl+duZSzmNbjiz3619/5v6nPU3C4qr/+zKIgxy++/f/
2rw35Y8P0fcv+9tD8xuDZ4ZlPI4G/F0IxH9/iDT7N3p4c1lj8CSBOZjrpL/L2+3fdI+m7DwmpTan
XPrhKbJAIbjo3j3PZrDOyvkXTI5YGufT4D/We+o0y3Xm6T3yILj8pv3LkDhLo9zoarGEg4naq+3r
6WLmvvnZarRFWLFQuUwoMYGvOFu6VuIVsOKG6MCdBlIYva3y0fuOxjoK2jUhJsFqwP0BbI+xilH5
7nEKiM8AhLeWAuOPM86JsRlO/nLkAN0GUl+1TVIuC+tRyvYwDjUyQwYz68xzaxpMvnMsm+QaaRN9
0KYHyxAGN3EJmK31nY0uIU+NQUhAmoCIYVTDjddbBK6CLSXkPgbQ2cn2XpZuuKJteYdn7TkgwXn2
8rS1u8mjAMMX+8EzJJtiSYvoNBpID3MiMFbD5IiXXDXRtpoI6BE1oI2pMRVTDGzRgd485n1i3wyt
YNhMW4MQrfxbnhFExFS4udWdZPpGttSb8EbGvZOBKrFMEwzsZM7SaAhuEr+zjoU3pHcO3PHZKSCX
HJD6x9jNmSZ2gTIOdkBuwNqwbfseJbqGcce+m7N0x4pxLTEiH6DsXSBpCRi1VYFW8G5URc8r3FjB
yROKcLmmxP3PeNkEAaAX5XoIE2cT5qhTCfCwSbYxwdParevBPK7y8LX0SLVYMDZtbsNUuM8ZsTUe
FrppvC3rLL+YvBXMOnLAyNhezX1je0N920yqOMfS/ea3nJvxyaZTvxboHfcja9gWaaozAoX7Lq0F
HTLrbJPCc5YwA+NkaRYDaisAQv0KJ7z/AgTIU1+aBiUCpYJ+U+VmYy3bntjVh5q4+jlf7K5waFDQ
X4yZ9GUZ3CxIMAi3Zxlwx8zuRFiyJEDFLEgxzFR+UCJzbnpG6BBA4gp0WzzdBLK6cPiAD1lT+V0y
CqIFIQfjYQrdJ3coRHqIhVVsGfCTZjxz3BBMI/YXbzmJY2DraJ2oKX6OoSWuprLA6UDDDsnmtp6Q
bQbC3Xs+OTgjWO7DOIk1QCiife6+G0nyroBnZZ2sVD8lDA0A4VBijC9unZzDKV+HXnwsMF2tXA9f
LYOuLk978KsoOon8jUbSgBPAA55Lk0diMu3t+uy66Q1TzG2W97Aog5XKmweX3CScN9lW6YJGfK8u
ikTn1tm35n1fXmubwL9+pKf7lRydtRpRj2X6i24nzT1xhTdBT4a8BSWYzu1G4j+hrXbMGFODMjmH
ZjHDBRTxdkDqEoFGP+/X/uTtYmIsdySiLlEZc1c1/+jFVbHnVm36TB0ZsaAcJmW7T21jSVfcWA6O
uU/iqDn08LtviScJFlGCtEiDDb2u3ay68tqcjOR2ZPjr6W9x6j3S/Fyak70diYKao9BNkBb+VOzH
NrmhR71ksLcc5XQEjr2K4m8Wq4qL9mvfmLF6HKQ5e2eZEiSEC5SutXQDuQ4iDALIRwjgyG3WueYt
0IVxihLi01QafwNyfpthi1lMiestZ0hKVQ8fGj4OTgoIWoTVHdGOrzqVXYq6eYe8sDU0Ne1a0/gy
FqkKzxkkw9VAH387JkWQ3WEoDlYo560Ya0m5HHyS1vQxNpmvVxe85MsyKeNw3xQTNGrOgtoq6dPo
2OTwCMG/JzJ8pHlt0sf2N2ENriEiQIfstrHJrigEPmNN/1KMXCoj8tI7UK9LUreIu4D6UzicNxOA
tffWGDQf5iTvdU0P7iVwNbEIhXZJor4010Hm97AHdb8/o4VD1VJpcodcwKW67rI9zBnjyTewWZRA
Fl7IpidWF03vWismYCZJwgw6Nab3VDb+2TJjiMSCViPEoLWsMPvSayXvzbbOjtCvUSCLpR17L5nm
MV3JEkVAG1osiBwnSWYUjLjKP3i4SpaWSKpTIEaPuZuPdZYxaJU/YI2/pWe2ilrIEnJqs1MdFAm4
lZa1P3p0iZNYlXr7XJNAbaXvcWku4Qxe3XiEkFjqn0zWdqETHIqm3PVxipolZlcxHXUM+5p4vLT+
ilH77KXd11wxEwsaa85eSu+kYXytNbCenGGzRWjAHu9S3EgJU9xApQDSJqta16mvr3NI2EsOdpAE
xoKWLF12lkABhSUAEJhP1dfA0NNNhjhJEdr8wZTQIze++PBlCYZN6hs3TJe5bS2rvAf/oeOxDfLL
mMc3NRUczNIRD0kRrVOX+Oi6IoUUFYH1ZKinaXptbJPzOWFiXGWJJmp+2Bq3fPb74URMIkQ6VGFt
p3a29hprJBWlLjJ3MT3jXN0m2itg5V1XD2daFMBFB7koZI37AJIg56FFSf5upxd3chbTlQpirsNr
IJyl5fa3YVvdmGF3jCusckTwfYH8y6nfa85i0vddIylaIZUV2dmvrccAQElgaYe+h1zFw1tiWArb
5Fg4ON4Ko+dopr8FMro4ebW3xmmZu+fJ7Z7Bv+EaN4n9YurpEknp+sXn1F85eEYbAysHWhdyBXoy
VpzAXkOO2Qbi3erSlZdoBmF9sGyUfUUL9DI233I32/V5eHZgzfgS/ZipJ4wCjF1F4AK+5/iWodNC
4HLyGUotvYjRH5NYXm/wOG7TbjwvOkfmERFbwp3/CpVwH1b2WjTEmFXk+44GcEDGdL56i5nlm9z2
RaRscz0K4wydfFsTM7LHTbb/LugMIMIaBGHykEXNMyPGozk+j0wzvDzcKHLENbhwCyiE1UEXOJDj
sL/va3/Xo/AABQYD1S/WXeB/8LKuosbcIkugOU9Q6t6umQfEg/bhVNU+QjrABVvyaCzHLNqDeGML
9LaFBBeH2pHpOxOedxnpWzPRVhPLRajHNS+evAQMw/WivRcyX7pmRu4ooac9UUy4kwNsFAyj4hmt
BkUrPXsNEbdTlr+mzScYiYsqmhdhjJuuHndWam/salpNoKIwoZQrPdsObbIP3d5bYZHMcVNIfysz
k9ur4xxJwWzaEUuUdaILeBp1YmR0I7zr3O6RFG9M7cPrBAksd7JyB3/CPapGS/hBfXJi8w9u5T4V
XBOQqKrLz7xaJB4nqz61Dk4T2AsMWxdZEzZWDO4d41C5hFSQrE0yAlG2wQOJkRtG4j6sAsWdaO5p
PS/6tr/VIrZDZawISdzLCU+dj9pFkPxtKHvlDBB5zeaqTGGvyhbaNQSkavaydCvLUv1uaqwXMgaK
h76wQIbZjX/0NR4/p9chFSnNRv0Yvxjlgz+pS1uZ1xI0og39tNPau4g4KkeIE0o8SGCohpgN45Fr
DtCwMIzVd3Ae7r243ykyXgfdu227fKP5JwGTK8JlJuKAeS3JTVZzIr/hwTJRPeGH/5gX8g2If/aB
st8CCgOb3T7WhdjrZM7PNekGDrG/0Nmt/Yipj2ct4N2u3L7duOPzHB2B+TfbAAjrtg1qkRK/HIhS
/JrRWndjYz3azPsAb63sJMcfKL6GErjFGG8p0fEjWZa5zkX3VJj5qzF6byJTwcF2Z5Q/RFPNYL0Q
ybM5C2Z8Z4/CjvuWslfMaogJIrphC3YMRlELgoLfW7tfMgm9oMxbUJUs3SJemkzpAsSdTeowpT/n
ZnCxwksQvxWkNHnWTZY2277Q9nZTvzYMQlHjoZ2tlhpZ2maYbdKZLAAxDOrCOtXLtV160GALDJm6
3JS5t2oDQudYY95rZxYyMCyLuSG29gB1Fv1rtazQHHLu3CkTPqjweXgGIgUrjMQFSdIxUMYosdY1
Er51WrrBtsUBVFvBvVvjP/LGZeEV7may7gGTmGtyI5EMplgBwUPXIf7I2Db2iQ7NzHVPHOw2Afbl
mNHw0svSp7rHYTy6O78pn6KERpWWffHhQ1nGe+Nat6PlfjHCr5nuqK0TEQpCOmxnPJuleLdT2BuF
+QBSIgKFBTpfuAHqHTIclAW0sSxq8y0KjODVC2s20AJerLYYxLidwFjRmSPbrJbyKpVLtw5y9Pz/
wvHcqMretHFF7eC05R4vDBsmQC4EAdRVZmhPLBPO0YQ3icbwZWB9BooXIIrFUbUoHJqnYXwrRvNL
rlwCIuL6aih3g4ZzIti2eRZ1dD/YlnxO9PQjmffSID1pdBCFMWwlfhR7BJArqvgSdPpHU2sHGcOH
ZPhMwqa7IhYDEenMycwXvvLOwhGXzAKXlWGI5Sqi7CCBkJ2fXGntFLKV3iY+xzxhaCmRbXVyqXyJ
ALexBVVpJv14DdtlRvVApkMoanXapi98c98NqX3FRN5sfK+IXlrHTd8CbaKbXsAGiy3RnJByjMu2
0qY3DVb1ckAtvaaP7517RsA738O9uDRE1TeLBgr1Br64djJxMQ4rk+QIYwGkNi9XRj5ZBN9FFTR9
wi8uaWJ2N6Et0TLZE+QuKIy1MzGQ6EL4YsB+4pXRoTJbN7GojFNJfTvU2yLVutLfJaXqMFyQ7GY/
5ToatqVnk32NM2bUzgH62G2s/NkvMsFwjxPqDrx2/W1F/jv4U5bcZURo3sWPzYFDt9buIZwjQ2t6
CLZpFhkHT0j8gG0WRohOkGC2+HXg2nGxMO1oPflE6562B60NCovnjnUUoXgqOILOnokdHHKmrSMS
W4ImpgbWPto5bJxGCOdlFWWWsxlope3BzCFVzJJ25yQ4bC7M26HqKZSq+6nRIm/RgM/fjdKVR7/L
fOaH7ASNSY+ZkqycQLXXIU90mls4hOG9uRf4bNoyBsXBHeQ3dx1V76In1eDchRM/fEeG4h2to2z0
iGPRhuTGMzTb2aAvmaYH24pjwGbK1jg5+j5GUd+IUb5yTFuRujM+1QWgkY1j8S5JTJiUnWjfnESv
miM4GDYw1wUKHIKmcTXjq8e2rO9bjNfI4nAVydREbpXqNfRqozaqs9aTfAQu0ONC7QOi2rJTwmxH
rX1pTCRNJxN5HIvaVa68ZARsk2RIGLy6Jh1zok8ObpH7GRc+y8+Ah/0Q2YGjXvIY2EGLUmNHJxXZ
SYBZfYksMEZNWjrGfW0hOyHmvDOOAcQbVqZY1QB72iQLtnYLig/ZE5U12X/gpiCsFN45YR6PYbgV
nb3qlUqIOud/URL4mPvJr3a4F86UIOluULMhGCapCg92an8h0tUimLP12+4QqMIuNiCogr20zShY
mrVC1ZmHs8RtbG3ox2WnuzeVItxoReaXdu80mflZVH73RQhT3I2Gaj7Llgol81ObOM4q2iqyqw4E
cJSvlWHMIrDUFtN+0EddAHQIXDTP2SjWoNaLlpHUVN9HBAQeepIj7pIgIIbVqydkgI4K5caJldgX
eASWBAvGLwTVNEcIU8yUG12uLR2V4iJiGUDJPgWcH9LQ+GyJB93bfepfq9b27uvYK88CnvUdQA4y
AtNiMA6yqTq5dnLbfwZrZt/VxSDm4zbkWmTlDdoSeIjjSOB7Mh6cPAc/ridDQiMktv1bzk028qck
2WMRzhd15CISseFfWhvl6t6zsqP2my7hSiwwzYzL2IwKsihN84ZIG21Tp6M45lbIecE4ESdOt8tN
qSFyo8r3DhkwGc+HbiYQikNxTVkuXwDEwe03yvAatJi5ltbQ+LSwerpsNsX4Jccd8NIATmerjoPE
X6GNDN9h1aAGgrW2TsBPfU3djGFk2xv5E5Zlm/ZiSBZSAgD1MpmG/DTC4obnCGg7qOpvWkJyxBKX
Gakwom3YYrjOzsbx4oueEbkLRHTghJuEVXef1LkxLIgKt15RJSORRiDreCdc986zQTzImn4HiauV
2Ru0fAyOb5MlkEyWnUu/orYVaVBFGw2P9FoHElEHvd8RlY68t7Qokq0b00lZrjISfSvyv11mipj+
OtU0O5zt5h48lH0rDS/gsGZiMpjeInk/kBO6DHC3n+h4jkjMry7C5gOT5PxAOoUJLLUt7QXcTMpn
zYg/DdKlyLgn8vUgMhnehqFnXQez4IDAnBcZWNw8EGSNBIPWc7MJO1udsy60OLZW91NqjRfDrgNe
LtM72j3nK653e2eywlB2yGI9qAczpTMgaC3sMjjtaIBLjcggG/qIpBXJvdDVMTUN+i4AHzbQ+rEs
kXOycIYC2opNGpzbXrohOsN62412suW1ysjPS1/q0b5KfUbTbmFfH1UefhRWhpGE7BJKG7fJ9rk/
7jqfLFwRUHZMAQgw4OXDTAIt48RYVlYpeDhB0Xkg/Qn+kP3ZImHuYMnR5vCTmh/ERmrPs8km3+jl
4DylGauTaax7cUu+R/ziNMkRjL78omA6nPNRmd8wRgN6Hi29P9aVSF+ychw/M8vMXrEYWYdgzp9A
27+WYPJwnMC4l7s+8ip/32ba7Ewgv0tteT5zYgAdX7yQ+ZV8mETI3qTpZH5FAlcnLMoahrfUyh6x
aRmvTulXF7PRyYsYkkZ7x1YPUN7V1D6K4C4bZFxjANH8/mYEK3g3uIS5rT29db4kECMOIqaM5Q9t
UfIh1lSW81ERcXuKqJCMNfb7/l22Fu2Joa2Jnc3ynYe7YRtPmsuZy52g4YAgN4s7pegLwdYYRyis
WRuhIotU9DLK3NgORAYufRw9y7y8IVNgXAUVbhAH6OwCKoW/1wNzQ6jWARgEcOeMag05KK+kisnn
nupzP+QE8+A1XIR9eKSdhdTaDJmdZQYBBCG93anznadhUmtVmLtKaAiUXZuckrI5tipO10HXtbsS
t8QqnWyYqho4Zp9OPT72a641HGbbpkfSzh5koArBE7DGpIsuskR5KqxkiwAhOZVGDqX0/7J3Js2N
K+u1/SsOz3ECfTM0CfYiKVFdSRNEqVSFRA9kItH9ei+ee2+8Z0d44LmHp1EVSYHAl9/ee+229zd+
My+PgWo+pkz+zocpzjEppnaXc8iq66NmBb+2B6iGhZUeqQ55M0oDp3Tn/AxmbW9akRtbEhWQsvUu
Devk0IaEYFilv1o+F74ckuCq65xNi1FJsq3NZtY9Ix0YBWpntLz6rfc8jCkuV3OBL6aC5MsO6xMi
RDx6/bIzG+MD3MCyb+h3gGxXbSNKADAvgoXVDiTA4ZteBA4Xkb1viaGs5354SlKfTpmaz2Uoq2Cj
w+F9SgvJ99i7sLTJ3xg/i10DVm7D7X2XAPpaTUS9+WPmW+jkMXrQNi1Fsx2A9+DCaeZ94wzewQx9
6xCx5N3PtRw+QNlTAYFuzwMjNR5L74cXNjuF+yRlpbuZ74cbaHNPVhHRJJnmJz076b5fJhTSsCBi
Z0ogK1NVpHQqkAtWrn11KMUKpgwmZsF3qcFhQWoq9uHFheOvcBlhE/vmluN1e7Bsl+oi9oVjUFi3
UvSb3gyqDbiiaWNY3QYV5nMOSWJ3RcvEpPt3t2Bl3kUd9iIbDc31RjJrksuDOWyNW76gvDvgG2hN
BzX1VHSwc8xFJp/GkSumKKcLUkLPvc7Pt2WlywfKuNtnmtXOVIRZB21UL8qaH+x0+p6m4Ni19E8v
wQPZz7fo71Xf2D8zwUNcaKryqbWC6TtlcUfjgbwo8EyfeVYEV98sSnYUUu+57+o7iqk8hVWdM3zw
ZkbweE++XXz1mghfwjdNoCpibacYMYTYhp6TXih1eXVZ3pt5U7G3t5ns9QGW6xpYyRPS4L4Kg72g
1mg9hBNPJ4KUlDPsCyU3ytDXGptVO5FuGpbgae40TOO5fspV5/1spiG8eZFdLihMXLaU3ZWnqE8Z
KybbfZk4CazvVJ/NCBND+k29RUhn4Ya6shv6sqcvyTnaLPGwp44XBZriDey5uCaG2sIhym7g1lm5
9bTc6XaCpDhA8xFR+LPrkBPXXTPb55EOVgCMQ3IwG5eFmBX3pfk5L521r7EPh1lkswgcd6OTWlt6
vF40t5J4Sid51HXVfxFhChhGi5aLor45UDPMenkILf9mKOvLdtJdyS0xZAnIb/ToEHewo+eiRq1J
s3HVj0SREuOUFu7BrpnPo+aznUeqkAcypqRlE8AsMfzjgnQ168S2LVmpc2OPSuBHqjV/OZS9tSXv
Js+7b8txbq0s6P/JrqWQ8ZwTa2K1T+wEk/XeF3TZ40V5m1k+DsJ2XnUVwbTvDjWOLlJ8f68F+SJM
wlZv05yr9wm4aNGhtkAbateSYPGWbjXvFMjuI0/FyW1yRAKU7WXdQc/dBlOXbnguU11vjj8CFbyr
qnnmOFu+8nYow/XGbt2Gh7GlE8JlY0yAPNZ5+uB4x1G0J7Dh4nHUJsmK2aON8htrD02UuWIv083D
Nqjr9cSB8AN87fQl5eRdyYj131k6an+jcgfA7h3iu66yLkrWBl9BkKLUyA/kxtzoqaqTnjE4nKI3
OiAb44QyblydOaw/mtTzfpr3nVvJq6SSKbx/n8LWlAbdD5ZUG4rmuhjcalnFZLF7Rpi6JLwxmCSX
7JGtc6KGK6QO0iStMM94S4ollgFClFuay69AMGKwj6l+M4ym6If5sO6DkrresITmeEodRMuVkfzG
tbFSzEFZ34w7m8GM6JOff2Bznsdz4lLJulVkpI27vY34btPP/7Ba/Z+l6N8DHHD/swdkA6YS2Rdz
8j98tX8jJvmJf3phg784asC3A3NN4h2ayL/sH479V3S3fkRYof92eOA0+Zf7w/0LH/bd1GOapo3N
B0vGPz1Ezl+Y8lyX8zf/wXMwbvxv3B9e+F+T+AHRewArd0aAbbEk5TX+VxNRXs6QeH1WG2lB0/CR
Rbb3aLesB92VsFN5lHkPMiBk5U5uojAdYQYswRfjg2z63XqRu7b80RF9uBsX/BQ4VDBoG/xzUHLx
sbwQR0FfZXbvicp81vYyLDaWaP3w0COVZmD4m4RHSJVb7i5fguQD02PyqMjNVmu7KKjUwp3LcZU0
bfXdt3XxWVSFFawVz4p0l5fW8px1+PfiTKJOs0AE1xj7YUv3azmN2RMI+v4xYZgwVp6fetPO9GTK
orEiFwrmf2yLOO9beSL2kHrHfF4CmFCpKZHvOXFbryrLx/YA6CEjJDjDTuLt12l6IFkWAUkAMYfa
UplpcXR4sptX6nYMuas8tihbAjeCQGpqh2pN+Jn2IiwpBEGZGCbHia55gyeDSovQZIxVBLPoo6L5
lO3E2PfcO1p/ofY0rlHHcjbGsvWhHNaWO8XdlOMN1XBM0uU5wOauXgaiZN5yyIj9qPALgzP3tFM9
Gb2pn9CfRMnJiE6NPOI4ZPpqvNlGVS/dulKCXqjDNEweK6RVpt2qW26Ln4NQWw+8qftdVzFugVlw
sjFaK00lA7KOjIJtgdSrNz4B43uuvXPaU8uGvj/RnFN8WgYdf4i3gejCx3EWyFFELykuMNHPhucU
y4xJ61IAG8sj4Vjfmq5zirNDBL8g8HBPfxNFlgZ4kBDXpdVp4IawjBMU+5QWrdjJgF4clj4kPQDE
bySFAkkCf9Hs2RqpnPNurO8lDKucQuQhljm33A2GbTa9Pu4jrqp0MBkHZmE254aUlL8BdFi/RHXF
sRMqDi1hA56M2HK45lYLCwuYxWWgdj0FM49CKZQcNbqOzTolHR74DeXXzONEuI/o47bAtWTTjyDI
RyzkTTjer1s/oYbHN0k+HQbVEN7OfG1xtgoVJImRtjh7N3m9R/AyZw2C9B0yf46enOxP2+jpLaDj
SkGbcwbdnaKJuoXVHFa2T2wpSVv5xBoguEUYobL9NJgUBHYLSyJSlNKU1qshc7PaYa8avW3GtU45
ETUh+oAfUJDVjUq6pXhyLl5+9uZAcRAlyun6P9DOGmZUnKgYPPLeDcWPoRiC/jqXfl/u+rwv3c9+
SU0OUUBNDGOb9RGbY7wxRZNclwk8/Nnjyz9cRMfCbN3Uvdf8svJ6mbA0EdUyOxbaa0dwzNbIbKDI
fDbdVtF1F6OzRndtDVb41NHkVQK1aAeaAmENnwRjxAD5zSGCi15Bn1zH9N7APC3MJw4cpbUhHzd7
cUjIiw4/s6jSDTXi4bMOZ28f4YfXK00r2rKZS088pZOD2F9QCr5S0XIHBbiIpSu3qxQ7LnL+YmtW
mjS027HDKgp6ueKcmVjvMIW2X16az9EmYx9KiQiafbE2cgOjgracNKYNenjyOZbcBCYX0DyCL/5q
sAjH4tUsBg9kh1fgaCK5zV67CdPXvBnmnxzLzWITVlVKg1CmrImjA5LbChtWSbAjorS4MOaQHYJF
TLkxO/PT7w2SpR1c8IMrYNOvWTpQMZiYd5OMZRDPG2bPoU13nhivieeG9qaJEhtEOJVYC7V4wsQB
BT+RUcWpaJ+vyxNgGPd1qOHHIexViWjei6gbn33vfh+BNzv8vrvrvSP+NiKfaZ60L5mY3UtrmaB+
0Ch9bNSjpam8s/L54k8hDwNbm1XD5e+rEKa1yKGxDL58ogkcO3zIEHOvXpaABHmSieWh4J73WBdB
wei01HyhUntgnKVtgCWGAWsxtlw9P0mvTY0NgPo7WJ+Mkw6vs8E3GdR9maBQ2ACKwtXiKzpv1y2l
wLSYBAVnzJWslE9nXVm5POlCfyQJmKcTtaKcG9EpbYOGBqsP8SDktPZMkLnHqCpX6M/sJWfD95+I
qma9Q+0W1kqemcgjK/Jt5rvk8N4fCZbRYOATkAvXFPZWwTqqXevbZmSsN14gVH2EaYMkShKGpx9M
3K7cuD1d7GvBpuYbvvAidzbFDUShWSJoWhkLymy3Dh2twCyNOqHBfSHoTH2QzuKaBu9zZ9eCfb9i
YzVsDLCDqH6ZdPTrSHDlOaHpyF+psuw4Q0PsXWHsnHtcDsZwYDvK244cq3lfbK4NqmAFIHiLbHix
ye000ieaGwqb2oqs84o/tciC8MC1gWRQWZ5D+Hii2ZcXOUv0VUQJpnEU2PItKNjVgK0SOn0xhGe0
FzPr3e4rh0vAp4vyh+xE02Fuupjpc8O+g2RUtmyXFp5GbINHIWBCAZm/5Uow3pSl4KS3pq1uQzo6
YmsHQXhpRE8nzmKSZy745NBYG7qTmJjBIRPKjkSxKYyi/Mn/N78hSEe3OTcWLpByml9YqwaXUYHw
XUVj1/3wICPAJeBs7RyXEXPZapFj9Iet28IKocDMF5lj9hzNbv9oRwktVnUaLe9Rn7if7VQNH7kh
l3NWUJqCISVrn0of7IdDVXa6Sp2p0KjoPBuxWkZs1Lm+iBnT1g3JpaJ0C+U5hILMafQuVyn4Sswx
ToNG5UUpfB4cjqzYxmpaHhI1Yhmz6ird8zilx3bxBwL5GdT3nfDd/ljzVlhyFoW8Gd406nWqu/zB
iQq/AafiNW+Kfo/LgLIPLWJp81uYt+p7VMq7FZSwuTH1ABSWgMRIqD8iNA5iSaBDly4NsniOSD4T
ox+Dg+d4xJHKsbX8VTZ5FfqJUzavHqSLo0F/poxtNbbfxCo8qLVikj8Yz/TdnCCcX9xdifxMrkeb
VTcVPR6AMJFXgaZDrGoZqN3iIinJLkaJgYVG6HHf10lWsUJR0F4c9qcEWDny+h1YWuyVI6B8CQ+W
U/o8o8lXnV+/LCYexvsGOA8I8IYMPHXd9A45EAmfLxIhFjshB//DZClE6aqDr/4BPGDbIrCRaV8t
hqbdpOotnF2LWVh1rN22rjYBYXR+L64aPqAH5j9yx0I703j2uOMtfsG+h+mFjV+k8aIMhgVuRQeL
8S11CGAnd6usWHn4twG5UKPSx1WNZMDqYMb2yN8/btSUUDSNdazrzTWL3qQP7u27YcTjotP3lgdD
RNzg8P/vm3ScKpwYi3+dEkfYsQf9C7zwXDpyJZrKOOugkdbOYBTMdn4EXxbgoeurmIysuad2ZlF3
/mm4QZFOwm1VGeNtTKi33s0ek6LB7drlE1th6bubfVD5fje8JfMZ47Zm49BN9Rsy7FJSU+G6WYTU
knOIIGaxmDfLNq3gRSqX3hYfYA2UEVB366rv2yejt9BwymCU7xGU8NLZZVGY3jlYEGMwyQSN4UXs
/NtsOnc0k5Y049VgXOOZvBy2YB7Yi7ctQpAHconCK/UNXCOZ0KCEfdixTFOtBcDO8i1zxZ6+o1jV
biqH27qJg5F7PzZQrGgVTOlK4YFNh3Z+C9Mya09I2pbYECytAV5XvppXedOmPykinbk85rJhLgmT
cmdPY+HHBUzWnH2ABNX396nz/87f/36P0PzP5+81x275s/y3//gjs18/63+7/W5pksl+/f/n8fuf
8M84RvCX6/uEDyPrfu7lAPyv87jl/sVBm6KBe37IsghC/L/zuPXX/SAekAokqUb2glP0P8/jNoFW
VjgRGUzPDkMW0P+b87ht/n3gbsqZ6fkf3RS8APKT3CXp5SO+/9+T4RrKMbnwe+8o4x5L9tFTjrHn
4AsX3aDww5UMd8ppdyai8qe7YEDoIARd2zBq3imqn64ybXPO6kYAWjqxojfqQb+crpFJzIMT0OCQ
+bvApzu4gtRM9F2a3u/AQbb1KsuP//4Tpy6bYkOXX3NhW/GsID+sZBA22AyrPjvM4BwOJuvRt9Rr
+4eOp/zNHaX34FsztZ1h0/LTuUEBZyfzK5OA/5oIATtpAOnaa/XtkrEg+w5N4KAoqNoDPXLOoy+c
dWbxs1SK1psoKetzWasYgEx/FVlVcLLS33neB5cAjnvsl459QAA0906pgAonxnvGdvXK7ExPi4WT
1Zho6RReCoVD3EeZOQsuum/Vn8zIvobKEIf7T1IgRZdn4XgvNAx9d4QrT0MblQ9pyEseR/7yCWPd
nw6yBY72ItiHS/4FKNyKl8AprhKUiLP++22IOvD3reBz+vtVhlQnX027Y4SY2+8x46eoiImp5sQy
oYA1NzBi9zXJjzg1eu+PmxPiJRFCf5Gwx/6qkYn2Hk3TVy9K6MC2xBRTxorjJPD+8FudIOjRlHIw
DQC1lG9b1q4kN/qKMZUPoBImBJ5h3GYVbzu9v3ByKsV1TrBk46ksrqNLfy2AqDy4EHThnRi8fC9o
zZPGLUAFEAMs87AoTfTFctqwefCZfbsAZxCnxW8mwGA/Fg7DJOAsaBl///LAhZkr8jbF7v7h5iLE
TsNGmLD1nNCKHZRfXV3yNzrjNzWrX1IZNskarzncP1YKrHGZubzleuYDdrrqizMl4AZaIuOgTf0/
YTjLP56bZoDz+IWUhKH3uYNrnUb2i+sV84X9i/tpNzafIm1jRY/IgvF9XA+KfTX/65uZmI9WmTRs
NDoAVdReMA7osSufZdcHm1yMAeierjiBCMt2wTBipOEAF77xZJdMpNK8ejyBN61ywocqYomR+hET
XeRAzme0NWKDr+2lo/92Y7YTRQEEw85FHeF4tLX8yEDRrn13ou3boTvA8xxs6gEH5ZWhgvR7YQe3
r2kLS2I4vsk+0KHz7aA0CE5rDagVqftmUyWSBUizqHMPTnUNsrL/nY8eXWJDBNgznQCouJw4ViBR
1XXkgg+bgFVBNFnwZRbH2wVu4T915uiAOgnHW+4GzUayweOI5MziZzrwRVgWX57C0rP2qTmPtzkN
8gtXvX6XwrDAF7vdAD8Gmz00sPSifGo3gmU0t1aFUOGrhoRsavndprFH+2LMXXKLmkBwafXRIwv7
Iu5y+B++2dnnYo6WS9pOFDglthO7xdCvZUa6Zua2IcBdUR+Qwm7YC1QChKc6DXeZs2BZGnP/0vva
uZp1Mj6bTSK2XajNNaealJ5cwhEInpN/HjWtptVdJ5in0jvoqvmlA1/dLG6V2N+Zeo5l5XmbqI4u
foZHuE4p47A69WJhtWM5U9RgqhCZWdq3Ha+wlltn4CtBHNWLbVJCByC3CZ70ajwOhvsGYql5FNqy
LsSSslcSHvJo0/tCrKmlp7awTRJLvklzWtX1xbFSNifPCKjPwbpvHk0/e6fpyXvXrU9prwcVsh/F
S5AR4eKoG3LBkTherGreY5maYQ7UogcyppI3D+maxrwewl/f9I8QsvWeyiOnQTTzWCI4RY/O3xan
3sqNsy+D5GYWS4T82A7dWpo42T1/tDpiZcaybeEi0JsdZuU35N7fsseUKYxp7wgrgGG4ZM9aZdFe
Y98zMW40AaQZI0+25tTjAhHSf1c5ZmCLYNB6pCV0T98D9mhtStrgEEO0q2jiK6v8iqW33gJP6l7T
sVuwNFneUUAhxVoyUZMFtD6Wngu9zQEkxKrI41utow2yo8kOsUNVB328ETZ1MFpybDIbW0JJCNKf
yx3f7UlBBtzuemiRxg+aLxZnNcnG4KsyNcVxCZfqvGAiAoZq2wcNnjuWGasYWddI1KM1RBsWQ9HG
02Kfumij2HqAa7r6LPOQzEPP+w0N71ROFK3Dvh4OJnlHEgIlp7EQkDQ0W9y3Us/yXHQNvw6Q+RPU
psGxToJV1Gm2BUqvJfF/25hjbjCxxZ6hZFxXJlbkOUqwjZuD/y4HEyc0dKtfxgzXlEX2ixrqjL10
W72qNlreTCcKoXqn5v0r4VwCQT8e8/xsH3urJt7vpz6ylj8aHrg2Ne89KjIOE+X1D8ncLHuH9uON
bd+7G+87Lo0strlnGC8Jp0omfdXtKl4IbuyQe6vZ8IUgM32QQ3BUS+cc/SGJrqSX+w3yHuX29ycV
zzvij8LNn4w0vZVaz5fUG2khAn37rUd82k2C0Rv/9ws1m9yfLcIwrWNXv1Nrrs9+Fd37UZjXk9yl
pEQvzSPooOcqnTO6DPyEPGeRjL8del9o/rmLkWtu+GpPtZ59CkkLPmE2zXGxG21w9PkL8asO3TWC
+PedE0U7KRabb7Y/fRizcgEbDR7WT1fXW7rhqqdS+Q2IWm5qPqvqVZfgwoJg1NwcxBpYfZZXo5xm
ybVvuqfJReKzW5xHvts9cUSp+QGDq1329t7jz996RvWoWSfF2cA6vB5VFRe5Me4SUV3hQr0VczA9
EsRicU3uETJbOqxZd955f0RynerMd5XMXsdFjNR5HAOIAlXbVleE1kdFJQxYI/tF5NgXquWLCRbD
DDjUbRN5n1FicZn2ALNaaRp8aam5sNA31m1QPjtZYG2ljNJN403msYI+tmJMM9Zm1APEHEVw4k5T
byyWiujbRNbqthi+Fowqn0U+0syehJm8Lh4+BoMSwKuqDZpK3Cm6ZW0U7VRDzoFN0PJHRkhMbFme
LU8l187OjIuHaXPjdnaKY8OZ46rjOeePd7pfF+Kbzzq5txtDbga6nzZidOZtPvvOth21+8vJwnpT
imDuNjOYMwxE6tXn4XYGedWxwpst4+DamoNZ3Rj2yLfG9tYhwkU8z7X5Gk6V/wuLJkkEBt81RkGx
IX/cYg7UaqcxsG6zkEJMp5mI8wykLk1NQGQoAPBFXo8azlf66Hj9WSykWwdNGaryTWSlvK527LPO
ME7YZEi/30WDqi+GwX0CoqL/6vTVew41bEMFYLfpKTg5YB1rdx7KCJVDc7UhEuOuc47qa0iiCYit
8Qkqc751ogzfEjdFMPoBmb+OW1zaeDh2amPG8F9hbZp7AkkINqdMDNlp6NAVMJnpfcgic9eykNxB
ljK/Z1H4u1xFrFmUM294T3fUoF5ONNIuj1ALf1J12v1K8XeCrpOf1KpCn3Tn/GlhXtk50eQ+NHRL
Yo0ILy1+M2O5Bw4pV0dSqM3n2bSu/R0OWNuweRs9hzseDFCwKGcaNkNkKKqvF/ej5On2i9R4dKjb
gauroRjxUNdjaG3NZG65jxeGc+4LuH8rgtGhHSOGjKcobCR7+dJ55BuLPWdxvXPYSmdcdaT3fpgB
KyHPxLxJnLVP1vPsTS9Db3Q/iRFAYrMbsaefsXnUCjuY1Qz5uSrH5RSG1ZKsZIt82WaKYig9WN2N
bED9VJEy/7AcgQPJpLsUw4camg1PlaAg6FDPjwPVnzcc8QsQ/8ZJvrymSPbMhOrNwx5InE4t88HI
lPsKnsm7kk7pt0nudTvPDwh2YWkGF0SkEf0sas19YJjlyNOo74hwRTXGGap/4XTWA+BT+L9fJAiD
bx4UywG872DHvZ+KR3+wlx3Ae/o1rVDvym4M3kY80BtPwFle4Ty2zmlUVgeKyPLHzKlbYg6DMqd1
hhnrTBXuGdlSYIJSy5HSGkEYzMNaFeS2iCeOSjfD6mNw3+ha2iWG2VY/6apN44qF7CmcqGUPSIOt
Jz/CKTeQIppT78ekMsxEhvVawcpY18HwLflXm7QymRmbmZs0z+kHnaCHTFCdr8QhFVai8CdeW/il
csCeJMXw4KZm+TCk/c8CwwW/aZIR08A0nsL35n43i28gn8U6rYZbsLQULwEU57W+zfgm1/ZYHFPt
j5sBVwuZvc6g6R09Elv3eSKwenbtZfwqfFlcSpSMP1bUWk9jmmYPkZ1nsa4DhrI5o7mZ+P+e8ecp
qOfP2cKE52RDep74vsZLTo3yPCb+MaAA6QjoHX+M49pxprsH0tlUAHAojWXqNrvWEGBppS72czBY
b8kdnugHs7/ODbINGJQehmL+5t5JxKwW4b7CQn3npW7g221LI3pLZAWUcn6ueq/a9j6mujybX+qG
ZKZU5qoextepIrSMru1+tMAcT5QmBY9wxetXY+roZQict0UPH0m11I8aQYJzIKtyPDXLuW3pq+70
d9Z64Hor64t+pHI16WiIdUj4xpS+Xo9VXm6pypWvJq1SD6jr6tAw7267JX9mxXAIBI1q1IxhbSX4
P8C4ubJBcAjhyK85I6Z8n6Uygpty4ikZJUUMSFMc86ro1pNXfNI9lq97y3uGf/JnqrkGl+bamNNH
MzbD1p9gcntUuNaBmulH842jT9fRdvGduGRnGsOj4O3XSKLaMt6tAV4jE+DDqCHeFgNCNgJavolU
YZ+dvB023eI2xyJlmuzN1oOFhHWtddtyF6b5hbGUTI7p1gRzJgzCgsh1SzPiAbEkw4KjMSkNzS+i
HTN8QW0S7/esBfJxOMR9NE0vcE5DTHpD9AkNRKE4ofwSQcDDanPaj5xfJk8uKIrhCuTsNiybc+FV
3jXq6mGXMwuz29V/5j7Qh3F2ulVv5PMqaRZ7C/CX61jXp9yPPht3eF6ki4IZ2WcguyeksD8URv3C
/krzAAbewKP/mZkio8kaDFlyytCrz2xyLiJirc8ayHDyU84Wfu2aFRhuFTZovPNbXRrU6oLrytrx
7BLguVFpG5Ioav74Rb7V0v72jOWQRqHAxcpJDr7iRWvKyYSmimNWYtj0lvXemRGJXfxXvQ1vufYQ
sXjMhSCUUM4VqHWNQkUChlyq/zzwkCy4IMiuGR84s9qVjAp3l07jjxEWKu70cDVwLEyBpQKFgO1o
6GaXuMGVTXG6soG0r5ycnXvZY8wKbTSULswwHarlDxf4ws/MLc8Ac5dU01ubetWTg1K2M6L6iNux
ZQGAcdpKd1VpYC7M0EPs7s3oo4dWl9PRNvVv9nPIxi2lcbWr0A+U82IbyXvlGMtTm5sfjaL8oBvV
D2wST41n/SZA+d5F0dc4p3+AXzwQSkUUQjtxoj9paR1C0BzIUvRkp1VP4gGSPPXfP0VDQ+K4LFxt
raO3fkm3IqLpj9Yw+hWos+Las4VkVqT9HKoIRhLDCWhuEAWDpipxvvr0aEqSwTzxkP4U5dcuZAsM
SnhVIXKh5u+GFngGGWHZuPQvpZzqSEl16fKNfD+xoy8VYPHlhBj0wYf5DPJ4jzBzqUMxbQQJcO2U
PFb1AQopEiWgrE1TSHT8RXTbu7foWmtaMzmnrfLReoZvjsLYDVtEIiLBptlumyxap0F7K5jNQVMi
uvocm8rgEXY9faLVMRz8g7wLq5wqEOtI20a+PE4ieysXquJnoVAB0p9+7vAQwYgaVuOOZVPyShq2
XMNyuntyq9UwBO2eOf7JWIwz34cdf8qNZNDVzjDk0N58cZP80E+SbF9Y4uxHbARjkSX0R5oM0piT
4yZfXlH0ZjpEMyOGoOLEyhVPFc8tLArzmz1R3VMmV5CBayr8zB068bCOiugg0iKB6a33WAnSF6dG
SjN9/eEnxLPQHyFhV+7abywBQcexdpOdJqtWBVy9MFzaXdOaANuWMvgpJfaAAtwrZkED95FR2O1N
tcMrS0KLjINhHUVaQi6hGmznSij45E2L0b7iWbz7ISAjbIcMhXmsu4B4cobJEFw3C0g0dz7Cfqhb
sMLEB96XKJWHkAhSdpNTVT8HUohfiaqsDzZj7r4EX0Ii3qj0lYeJp7FCEPO2VEqaAwYJcVjaa4yK
vaObYCLISAVxxXD7tmxbD1vbwpuxctpcfeRSJHE05fxzBBkVKl5PFLP2K7zVfbuto47Ddw+4RldZ
OJ4ChTUS9AzayyGnZjJYeQRzJ4rdrRQTLRiiGg01VGlsREiSmwo+iLyMdpfaFxCB6lRUd/w53o4M
Kba2HXFtTRxGeQtPHM8zSbqV7imXWpXMh1tV3cEn0qniJZ1gS4BecCOGvkbMeyjpwRMrwcU8z/fu
31WD/ENpqAJKE5fz8NKWZcrmLrKRXEUI8rxI63TatdSvy23al3i92L4X8qermVhOEY3uZgw3eoG4
TxzP3wFSNcEbBN68mymW2AnXBMEY1vYzxFc2oaNH19Aex//cHeigQCQwOSZUDm/g2XHHNDqBt8Pb
lGFC/c0Rzte72nTGHmeeX1kkkXp6cVD4CyFfW9pW/VNrFF8JFh3rE7pHNDwINfrh0RVLQTSgHFmj
x2GIlP8wdf7wYePxFQ9z48lvrl6K0lhfBJ24VyUIZnZCQuOTG9GnxWLmzsz3WhwPm0KOyYHGOTbt
d+PrY4e8xo8Kkpxg2fz9lC33mCagoXmPsSzn4mwa85ddF+zRlsmzAFSUIoPKnDjO8DK1LMJNU83R
LsX8UO1t4rIS7bJ1+m/tVx0IeOpG6T324Dus08wM34D3+STxgwXeurME/a5chu86r1PYniwYUPL4
79ngcDTtqUh+dMeQpaLz1S18VDy4ogjAS4ENC0U6c/ccVsgpOyAA42UKrU1zX/Zz9eHXQ5Va4s6Z
xu+EsymmkLKeGUYjC5fx5EnvlpltOp1lWdPDiSfrzwzzI7q3c4jugbZYkFB8mPyliTUj3UdTm/+m
tqaatlB82vJaktWFht4E1imfM8oCcDJ74maXgX1tE9PBU4ZlCKAQaV/S0TWpvm3XLHfPOIFZimIW
sB5vCWNg8izxqenYCNNbnlE8JVasf/0GpoLB0oa+rW/bQpy+5Qo1hxmkWuRF5wL2ia2U/GFWJFzu
R/fybeG2HeeRWox3zE1j8A6LJkejRliBcEVxzKmku6tYzZSw8kuPsDSv2iCPfoykdeWZPdOrBv0c
L6NBpUeVgse5uIPlhbupCbnXZE2PAaVPTOstmxrD4pZVm93Bjqx0jkfMhWuPX8srZkKe+RiTvE0A
9xvw0X+ydybNbWPptv0rL2r8kAEc4KAZvAnBTpQsqrFk2ROEZFvo+x6//i3QWVEipRIj7/hGRQ2q
7EwQwMFpvm/vtUm8JnKluVb6TtG3aehjdJtIkYbwgZiUHNYuD9hIldmt7fuqS7FM86gh+0orthYj
6tKnz7jUWGB9vgPqtsv5ULJ2kmZbl8rlpJL82SPwrtZBy8RODZXkjsDPww0gVfuG03m4KCThdYs2
6BsK5vlY8HkZiGm+9TUcmY3Rx2AvHEI5ye6ifpO0G/ZuGRXdvCmvBJHinLYwJ5ZQjAZRV5QeQQAu
gw5Z4dKm7YIHFj8PcbNZ230J+BkNWCojI+xEaHYDDcc0f3vw36g/9DkrUcLhFacCQqQXLDHG6OZC
lL8CpEP6XsS5n7mmCIpXOfnaXilh9C8sLnbnjCAB1ro1gRwqsqi8w8A1qJdRqo/xJeXfAtYAPq49
SoM5Ka3HY7ZDYkZBD4sZliC1oWAQeROVBicPbo2OPDKA6/QXdKButpv6upKsaiDWirqoKwfbnzVZ
9Cf9PunxPjspysAsnkAZZIUyw0wGajWvAwl6blYxUViyD5d8f66DTHKpeFqKH3KckxVUc8+Wrt4o
eZNdaTkR6Q3dRJfdzWYKiuYr877OQ2ui37UssxpCiNeynI3YxMDdYwpJHrUy+TKx8al0NFqL0Bwv
DG2o0DTbjpsjynFzRBG3PE3wBPUINGmE9eWNt4A0cDUl1ADIOm5cpdV/UlDFmZyDLJqo0RpU9ANC
yteRqfzAkiNpDmi3DTswxCNMFgXdwcYx0g06HzovUb6EWdlDpar1Zdeb3lVh6vdpBZglNNAIIvRZ
xhIEhcwyNlbYYmdmUDCxbQty8F4Wnjl1WAYlQHvOAjjB8YHWs2y8RI/VOt9HK4PbpyHBJrmzWfP+
9K+T7IktNO2vk2+UNNsoCZBfy9GOaYwC28oaumal+pn9DegasrBSq0h2GeDBRC3SE6w2RLbF+G/Q
pqAICtnGVvmUXYdhFX4rqOGwHy7q5Koos/Kr7GT6JRj9hxRMH1iR4tHhiNkTvCR7Be5EzPMFTwZ4
9dr2LDsJOFCZ5LgTj4IsuxIFKmciJsiPkSsj14abwoo7Yv+opTZUAjZNAynP96A3a8klsJdbmabL
IpI3xlRsOfJeKCpcj5IEd7dWlRt29xWyVGIG07S69Tzkn3ZsQVVyGgIiQrIHXXzKd1lCORqt1brR
gTZQ8b2CJhkChdL2rcqB1MlMJLoGMIMMBTxVu/gFm7q1RoOW3atdTJxJMZDg5yEbpl6puhxlL9tB
jTcAt4BTqyoIBbMh3qmsfZMKx2Qg6YVruvTHQPAO/eimdDizBVWzQb0b3RL4c+mXROb5YrzwtWSl
cLy5wO/6zTBIZSdFess5hi25x65l50Q2RxStzR8p9vbPIsw5BaCn54gVflOKIL7M9PgH6YTB3ZCI
7wOAa7ep4RMQ9Efdr1frjVn5K534+aKcMDYhiUD6x+o0A8i0flipMKS3NbafDYnI7W/H8n5pccCW
OkvHZZlS2Uz04jGmAn7RAyK8RlbBKWIKkqsEac5cMS2WGK0vEkUf1sh5xFJI9j6OJqZfzEzhCu/8
cOfU5qtQLTR0g/NV1ObNmFkXSta0i8Yub6taJ/qq6qjWpkEzrFFTPrSow11p9A9SaiUnfbAB04gq
ucYDsjdCquWNMT7bwxRf6ZkJ4DAyfusincGKeQa1YaLqjop0zSs1V15NVwwwAXQwO3q2iL2ba8kU
7ERLe1EixsRD0ruWbdxT8/qVKBUbimGwOSFFzdIapy9N2RbI61EHFKP1oBjWwIqPEIIuIlt3Vbe/
57GwNoZOHWbWPYeh4uaD8SPqMHvjwrzv4tc4E1e4FH7aLc02SF8T7T9216mfVV+jlrKYpoVbR1NW
WuWviXrj3K7sxtRE68hrr4WdXIy5Lq7HwLtNRfcSRfcw3faxwu6odMhiCUnHg5plYGnDZ6bckOKO
FbDBEtDq6YtVJVAtfTrl0fCtwc52LUuZbhQL/oY/WC8CCo1tWVtdbSGI5A8w6bZdhGYyabSfnto8
+WHQPEChWVLgYrcaOz+liRczZRaqGvN7VaKiDjN/rUrGbOANazbYO9Rv0mU6DraAqvd+YSb7NPJD
+hrjtGtgH9EXGfY+/FHX6wj+bR1Ud5ZG8YWsiFCPibJTEeotVGO4gkIwLMrOWZuz/LK2BK7ERsgv
MnRu0nboMXqFe1MmD4DrLsD1hEsFggGsMkgPRrf1hu7FAS+wcNLAWRFfcC3hN1CRqx7yJtg1VUxI
bfGssw2MZ2FhU2c/a6mRX5I0mFaGjtJVhpWR7I1ERI++VW50v0AQ0dw6an5Za9neCvvtRJRaGCVb
PWyu0aqZl7V6iG9H9r/QuqxdRpBK/SzcGehJIfTQyUD3s7QqUNlssB8Cm5zMzPBgu/WEo4zKGizV
rmljHMziOs6xJXQG3gc7i2DtmR1eEb6BBCgsQlpafNHwog0x+wdO5kCVcvlDj2mCkjwWgnISdMgi
O8GbmFtuibFhLj2KdaUMPbYPq79zYP1cdMjI+YYblBtaCT6p7CxsEqUwrsy20a6B8WHBDMTkzVFx
eOAA28IDC5fEujUp/IEwnqhNlVqeX4qUz84JDNp6Kkm6HISzCy3w9hwtlX0P2Gkp6XU5MT8s6SnR
FSw2UyfvEhk/2mz83QDZ0dZuvYWSGSzqIDxM5lFjKq+q0nDpDvMbK5EooBcxvKLR3Ax20F5Qiu32
RqUbrm5Zyg2ABoAQGQk3ely4VivLqyy17askKms3iPvb0PA2E1V9ThVxtVTjlrxHr7N3LdijTV8P
l41eXYeafGSRu1QzSQ4PoKJFmKgYYXPN3MZ5wyDojfS20Xv9puxS6fL4D5TQq8jXVmUbbjmmUGXt
yk3sFZugrHqM6i+imcsmEWm+am67xmQry1BWF43VXylNdYUW44s66Rd5kzyyJtF6H5Z6SvIkKcTg
04iaAy+AMXb0PPuXYZcyc9uZxbKi6yd/97Agv0ROFl1RaHW++FR2d0FYgvPo2B0uvU4av0ydHV1Y
pq+xw8JJEy1FChuyh7dq+1Zjn+z2M9ARiREhm01hX/dU/65SO0/d/1VZNuMsPZSIGj9RWT4Xv//P
4+/q1+8jXSX/zB9dpSLEX6bJ7AvIWtcIlp/B2f0Blq4I+ZcOv9hg6RamYBX9j7DS+gsZJkcGIQ0N
EZRDsMTfwkrkmBRSxYzGlhzmVan9E2GlcZxQIfnnifN1bH7AXAUB+Xfsc/RTE7MtSuXFoKJyiFHx
woygt/tdAoba4WjU8VADlWVTps9cBfa5oRPr+hqZUfqca9Eu8FqETIqSm0uIy5yK0kRN4Cc0xrNh
5+KytdUUEEjYk7ZNrDrqFRqA9pPHermP2pgzRjzm6TcEHO2VgrYLZK7FWiE0fVtpDhCqMmcuifJx
E7SGfKGnoDwb6UjkcaFhWkOe40ogLPhXuvHCUgnUjE0RPrx5qR8leczP4T/yU54TrnJioHVy4TCX
QvA7fk75GCUATfRXSnUCIWGGYRzZdr+RM3PJ8BOsRoRwon6RGWGsgdn+lCMptGjcLdQbqDqGewU0
Ctp1S3SPqhlDi2TfRJ6lEnzJEUMnK85pEAiaipBpNo5tuMrY3179D+7Dmhn8BMYQWnyaPK93NVaq
Pn+l0hLcpZ73O9DjcZMUEZO4qUgXw8SvCn8/07GvE08VmHdOisCmGanVjxZh2V7jay9e4nU7TzYQ
WlP1qot6cWH7QXUZZ51xo2cBBEoS+naf//jjJJLDO3BQIlMg4LMxpHaSjl3paqJzFHnNUi+9ylTb
uKLGwLmr6cSVhuFj+fnlTsOoeOcOwnYUx3wYc/rJDIj/+XzHTqj+f//S/u/UJ/RdhPWbIv2TEsuH
IJm0lSygmjU5ri+v71V2o0iFYf0y9vEQfP4D9PeDzkEWqeJyx8pgCPskCSWN6oESdP47nJKZNxfJ
FPlWDZsg9zLxOiVeqWJR6y6QBchwVXbq+JIa1BrcKZTjc6+VtJBS5G1XySD2MrNwIrRTUv7oKF+s
Jg5VwZIzKcrJKVWQP9jCzFa5ZikEJhbrPkisZBmKDgdNXAfWdwcbMs2jjv4WO8/8mR1/+VXx8A8u
2sQuzgTUi/ltHn1xDnOTLaWEB+ZIVN/HT99ANOoHQQOUocKdlgtz3I2oXZ+qoexxKKthvgbNoL4G
Kl5PtD8EDjIjeDWk8sS8D5BTYBJFr8uGq89H9M20T0HiF+03U1Gba9w+07QepH1r2rV8HIKhv+b/
qugYUMxiMsoRWQTVF03m4VcMebegB6yLz1/wuwHNYYpxjGXdEZppzDkHbwcYn0jud5V8KUra5WSe
TCswiDNNT8s4kXvG4vPLzUr9k0eqUcETGtOYNg/qeTF4M6DLSLWETp50S4f1CX6+XOGQi5dZ0qQR
sk9HPOuxY207jspB4xWjG3v1naClwbEVyxMbbry8UhURcyxNt5+gi+qnqdIrfJaYOneKape6q1l2
00LR4bg+jaK+De2y+4ohWQD1bPz+KxwvYh3hDqFCtHDYdBn78krRgXRLZE9oZ9pXvn9tzyFFxyZa
YfD6/EG8H1qabRmmoRKqhcrsYP5/8xxSg+S6IZ1+9tCDlySAq8uRp7UY6KRc4k1Z1KwvZy75waO3
+ZRZzHFsqjQWjx99EMLbksXwczb6XzjkUC8pMPtLGbMx+/zmtHdLOt/LbNhg5iIxTM7birdvmcWa
qlBV/xyd7mmmgVExaurku5Z5bjQ5eeyafj9tY1wWPQ4cK/kRVlH8ZTQ4m535KWJeFY+/4cNgU6VQ
+UEIBY9/Suxw4AyE85LTl/pOwSptOCYa1Y2IKpTFQ4c6zg3IKn+IvB55CyHZylOQ1T0pBzB/Mtol
+0Fv8wRXXTsxQofsN30riW8UGQ9d3M5rt5TPZq9UVWWXwgv1gr4wLmLK0Z7JJVOrOvMm5w3byU3p
9Nhmb4sDc4Jxe3xTBOTaJTDM5yQWGD7NZDB/qTXtiorPfI+krIH5aWfsc2DXaauCL+c3lEZnUYeG
QRET4q5bVqCXFuhCo69+C4go0EyapYiYo5ee3fvraNJZoJc8DewlJnGPDri+jv3ReILR1D2W2OP3
itICTIi0beyV4W0cQIBbWKNNYCEKBR6A2mDFIOc8z7ZibMfvcdJWJLeN9OeLRqK9R+ICDKe9gkeW
4hREb+IsHIkiG2k6SlSNoMOaSKcO8ebnI1S8H6EQNSxLNXgAhsXYOH6CetfUfe2L50SlOUmeBg4X
aIPDorVs4ER04LB91tlI7I7mDOmlmZsD4hhqLxxOE/Qu8PiWamdRrE7qmvM3CznykY7IBRbG10af
22VVCijDGXwOmUpT57eHW/hfU9m/WCHevM13AYeXv7Px+e1R5/D3/5x1DO0vplPat5YA/qlxoPj3
UUfX+RMi04jtIc3HdCTT399MF/mXqlHFhkHCBmueI/ijv486ivEX2WQm/z4VoqmBzcz5J2edw3L6
n9kIS5tk14t3jIQqje38/PPeToxeAKuEZPQXiWNTE0947QfwoEyhmfJtojdY3gER65WLoM4h7xp4
t7NbdNf40TVyNopf+E3SSt11GVE33988xJs/P+K/Z3L++Wm2KTmI8VnMi9vxTxO+lRde3P4aApgh
K13xjNSVaUJShDa0hbX5/GrH0zLxqpbJgU8nmJBYSUO3TzbSkO6rCpw/BW9f85dGPSWPxRAXf74R
UtAI1vzgnj66iq7acwqYcHQ2HMf3hLEt1gMBHtEfIefG7GYv6NF2ZyJjj9fyP/eia7gTca3PaVIn
szGFM8e3AAOy90ujdVf0Ki1eekAZ5e7LOFActGfFb06445nbO14G/r4wJm14REAROG0c315ZolTu
QXZRrPeTzUhz+YLmYbzWxqr8U1z5r0/yeJ/496UMaRPCyKp+KBS8HbgTQWaynGahAVwQt22mhlWh
fO6V6RUGhXZmen53Y0zKfNWOzvQ845lORoeThokWqRA+4tH/BnhAXdlG/Rux43TmtuYB8J/vkdsC
pj1XRPjwrZkCNf+QN9swCOJxZUDjpTOvKUt0o+kqM3pY7WbWu1Lts0sH0+H+H4590FIq6XO2Rqgl
MwHTzduLegahSgO5M5wKKqCEU1+0r1iP0Y3+D66Dhp1dtsF/1ZMUuo4dvwP8Ggk6yYdstvG0+GER
vXx+Fe3d0OB2WIkP/0EKcTjDvnmGMopG0SDbWxgRPZmgIBwxosq8Cf34a1EZXxKfXILI2NSUKWh9
bxkubP26iwmwz+hAyNSq/BqI7c3nv+vdtz//LNsQlKhooRgz3evtU4aajwxohnVHk6RqLCOkO513
bgB9MFIdgYSAS2kaRbKTd6lOQAnQwQOC7qseVZ5G4wY1E8Z1el9j3J55pR89a4HVmaLqvJCc7uEN
FLcKXIdgFk4q696wf2idfVnbcufL3D8zR398McqDjqXTwzotdkj0KKB05mQEI8226aQ2txopnaD0
FApxHjqGc0Pp/edITU3XLJ0lkiX5cCB/M5Q8yfmn1/gcO5geRBvZT7Vm75wc3FSskwY8bZTmKcQE
MdQCsTCpI6kab7H9m/hJ6LrQKwesnkWPgUIL85+OJ0GQrsRmzus2iKE9Hk84rSyL34yyzG+RiVF5
cYWejmfO4+/HE1cxeAqWzqqFuu34KpoXBpzekO2UdAfHy6EI/GHZgU/vN74HvebMTZ2c1OYJkOuZ
JlIzDuW855MJUIfpDUzNR9GCBj0lx8c0E4qZY3XlG/AbqaE2LxHkpMhVqtonbVe3lW8q/THcfkQI
/MPk2fnXUFied1qcTwHuHt99084l3Yq7T2Onrbd9h65pO0CGFWfu+/3kcHyhk40B7LNA4pXC7gLp
bpuzS1hpGgeoz4fMSfnuz9NlceZQJVSTksfJmIFyV+YlHUscD/TMG4RA5HNgGH+tMp12ZOPp5iN2
D3o7jQh7BChNVA0Lp41V/8wNfzSudFDekDrkPE2dvOecE9YYNsyGsaVMyLcCZw3HvFmCDFa2n981
Djpe09GqOq8HvD5KS1yT/3H8GlWwCFnEERjETl+X24RAp3ZhVOiXmSYzX122oU0r38DThSC+thCm
kTBHk55KlfNL8zT7IUw9slGhz2Zdo7Go5NOIiVOh8vfCHr/MflaBD0HAqQrSJha4ZfRhwc7LL9w4
mkrve1OMrbazQOMCqclCobh1L4b4Vum1JHXbKhnVu2AIWYKyviQKnNSqycs2alVIAxU3uY/KUhvl
1Cw9LE7XQTH4httG/CZXmboKCZJAlbXqBnz8dC4HfZPaOI5cJGrhL1/xyT7IagUxpp47AIhsoMdY
c5CLxZvaQdS4aFK01QtqYTo4/jD3qmWDJzfdVI5dlSQIJPIHWyM9vUKMXYlNalohOscylaQEGDpx
YyCHEuwabtCB+6LXGpBW3Htfqrqw/OQWqMKIqUzNfaOKvkcF8FsUw0kQdw7d3LRzjC0BFANW5KCq
bJRNtuJXcIBzr3k2Zi4j3uzw1jrAGmuYr8RyVjPEsQyNYkSYDtsxduLS36hgHiy3LaA/AsFOf1WV
Qg6JfsBD1qMVpW7Xe85NPPMjwwNKsj5gJWEagZikUgxuUjugJ+2hwscVHpCUxgFPCQsr/N5hw64u
p4ztFH6XZsRl17EjRKvYG8iKIz+BeKknwJSXNo8NFmbnSPT1TWCUO6/3MXUvLE8xbnxkxYCXD3yX
5MB6AZMRoXGcETDTgQaD4w0DIpUD/7mMU0RJnoHZdZEfODLOgSkTdOBlDAm/a+0dqDPt4BlbH2SX
hyXgAKbRDpSaChMOcq0Dvaa1TXzZ0Qy1CQ58G4UopH00Q29SxxrkGq7+DMPpDR8yTtUfMDnWgZkT
WQeAzvQHpxM5M1sHNtAM2kln6I7fzvyd7IDiOVB5Rt2sruoDq4edEdyeTJ8G9Q7rDzUqZMWBsyn+
gH7AanbZI7IzAEAHFhBuDbNa2fjgtY0zJCYefcPIlcy+zOj3KuFFxKIVXnC2ycxtCq+QJL2gTdLN
ENnqDQ44akda1NBNGqBkLbMuCQFUKol9HWg17jiL4wI0rTyzIpdVoEzc2p9A9EscWMoixG/yW46J
ByElQAm4IiWIYIhhkLW6jATKh4WUxoSbmDBFwD+ZYhLL2BUZLSPRqO06KCcLY3qWUbIyfXv+V2qG
QGmJrAFwF05D6sf6AKOzgMQVb00k6QaMK3u6ipQBehQWD4LJOsOR1bKYnHrPqS53VoVVIvKK8gqV
bGlpDIha9ZMrE0ant2gy36ATXiTQSutMR+8fpyFYMy/IRuGaQ2iTAYmJ+llzJvktGTWjXw1Bl+C3
0IVYUtmOYmqLSvE96Pve+R5P5VR/w8mAz6MRXvyzTGyNr2CqTLExEYE6l2RCS31nV1ZhrTTLgh5f
YSaLyFFNdRorTaKtS0wOaPOdoVSWnqlGPwMbfuQmhaa5FZw/slURUcLidijCLnhKFN7qKirBn6ul
ZboBxRUiw/igMQIW7QhlI6oJUSLpqryutdx4Spw2egXu6YHKq9sJSllZYjwkuSd9IkARV2WfYrF2
Uz1jltADHcNu23cgMWMPjayrNHnabHIcjHd+myWmm5j6zJsAaGYMiz4i9LEb/SC5pDVQjveNqcG7
wRrSlMZGiCADrKHAvtHWNWGL1aolgwmyVD+EOFstzXdnjtQUP/ZEENjxlu0/29lVGbZVwVusLL1t
mt8kIsvqexoUsoHX0lUaacgScmC9btnVtzdD54sLBV/pD2J5CZ4YPIluxpJlHIM+kEbGjAOLbpWF
OXYYtzIdUhlc5Ou9CdTSsHrf2DhiVOPyzy7xf2t//5rr8/9d6rDyx6J5W/qb//qfyp9uAmaGD0Wl
hx0O+xx2zn9EDsL4i3IfB8B5M6L/iX3/u/Kna39BU+IkTrr2v4uC/6ZHUUl0DEoPHHJMwsC50j/I
8j4uEVmC5ilnfdug0MCxRlon+018I7lWGSb5AbYB/QDZep7sipLDaVkQh4GcP/z65sGcLX39fUVq
XnMbhgXrFFZVpIEdVBOJBTEmRhA1GxJjz21vKcu+2ef9+xomDR4A+JRc5z9/c1xDhthAkrB9l5jM
C6aARCzNV28XbsPFflj85k7h9P2sFrvCdc6ck0621odr00Cj3sbbM5CgnByUxkQrEmJWyAGtfgb1
PgG8EJgwjtEN+75CU/k6Fbmbjq+fP9b312V7ySijGczFLaQAx/ccAsYIoMXMuVM6wCESairtGun0
pUl0n47bOCpuRSI3tvnj8yvPQ+Q/m2pumNobTHEKtabF6zx92I2t5D6JFrGbGzmRzx0sSpRXq6Tr
vua6DoJJA7ny+SXfjVou6di24BHjKxCnJeGwk3bKYXdOJhhf6mHodlZkU/hrlRs8Qg8V1fK7mviG
M2eVDy6L6kiCYGc9J6n3pBKtInGzEDUHCPaYdhe9Jl5iKA9zRO8FsvGl7uyM3lJ+fn6zx0fCw/Pl
qtSiDYQWKKJOXmypEbxCuTFyEwW9odtqTfJtTGxMOp9fZz78nLxHBhBqK5OCNK/yZCow/cSs6hKb
tFcnizLX1gPSfsShl5hLzzzI40PffEtS5aiHigt9F3PiyS2ZfkcZqaTZl4H9CafrASU92T2f38/7
5zZfxFEp4tNZYRo4/iCKKUlyTYEoh/If17HlccwZutXnF/nwTtCoCZ1+uS5PH1o6sHttOz1yK4Im
11Awi8UwIbeN1GD5z680n9fntiAsQu3kdvzIiQTfOMMgAJikIDvKE5eP78wNffTUaAaxVBmCcTB3
o95OneT2UboscgDIIvhqyeoe3OeZS8xRBCcjTarEEfDtkjpIPeXkVjjqtmRw8Wa6GsND7OniBr0O
mdlVfj+pKTri3iGSUGs74iQd0E/OCHYha1VCgcH7uEND1ssAcejMD/vgZQqUD5S+LdpuKBKO7x0H
uO5TS4JBSISd8IMF3HbKA+cKdgdx1PGXJln5KL/Yju2YzukSCBJAa+oQhxbt3ReQ+AN+zeir6iQE
BcX4HISa41nIERqmYKeD3AyrhSjbehdKNb4qOdNtjWiQF6UBv9Zq9demRSvS09xfTirRop8PvPlt
nP5agduCNhJQMj7X46fCYQtQtsHJaBrvk+GX5V0nrrgd9YfPL3NYGN9dh0IK5RmLVqd5MilwDOmc
GJK6Kztz1xZQCHvAWdc2Aa4KriugS25Vc6xYjGBRTVrjFeZUBMEVCsLNqMS5CYG7PDMpvp/y2bNR
RJ93Y7gST6f8tKiFOrYQMXLFh3g0+jeD0z3HzbaVFw3exW1WasqZ1e2DYUiSg8MYpLc7iylOHjgZ
C0z3WuyWhrXKe5uw7jDbeXlzRjP4wWfImsJsYnNryA1OPsMhhFygYpVBOpDhom9ge67T3PbuPn+x
p5eh0cMazRTJyomX63RDFGmEircp46fA6rgH0ewt217UZ27mdPU6vcr8K95s+bBgeTpGXG4mL8Uy
0H2LwJrJvBSdXq6QoLZnBsbpSzq93vznb64XqA7h6B13JasvhnY5lY/auQf34SVo/yM+ZrdPr//4
EmautlXjcAnAomYGGt2GOoJr5PPXc1JptwR3YiAl4LODVUvH/mTWEzDI4yiD3Sml319RIjU3iVcM
3zusmFifq/q5rmuV5IeSFOvhpp7zPae8neozP+R0njn8DpqB6MHnrt3p7RI4qhFSMYLdwV0EzINM
JK9l+lPlqhFqt4qc/MyYOYzwt1POn0vqbNJJ05lrTsdP2Ja9LtWsA09itcPGKFI8SC0lGc8E44xv
IrpH7y0hQnsGNmsyYnRFrIc4uCFaryCs9Bpk/la3bmkclF+b0jvTv/9gAIDKRvgx94Hnttrxz5OT
wdkIz65reH39U7H1GA5bzVJIoeKc7u/ctebv6814LuE8ShEx+46Yf0eVFMrRWQ9hfuaW5jH77om/
uaWTJ66aaR/0Ezt3+AH2lZ8VOzyubm8ae+AKd5AMxaLJ22erQtj2+Tj/YBqaM5A4ObNXY+9+cuUJ
siUUk4phbhISPlRmfFkJ+9yc+v5rYvVCPQ7W1ppv0zp5jqzBiMtCwbYmDTDRpel25Ni3kLnqSmzL
VeQ/5L0PXTDbEWOwSZzgzMT07iDI1p1vGmk0NgjSCk7FFz6pjcNkE640+P4vqzGuEz0B56iGM0R+
r1XNV7UVYBt0vD7execP+d0oOrn2yYht8s5R45qwx0r/2cMfFNDWEAifmSlO1UoYMo5v8eQhwwkA
YEMZwS37cWVZLZCz8LmhxLIwifA1SWuJMTyUSXuhW1TZifgm4qPuNp/f7Dxijsby/CsshBqSA40u
Tw8YsUUrNKx51U2MITbodqGiEOIY3euJt/JIOTpz2x9db54HbHZhoOEO4ss3n6iNxzuGUIgM24zB
mVgb/Lw4tCmyyhlfduZqHz5kFJzcnUPtioPU8YxAo6arazTYPGRnGxQhUdvdLSkSuww2pRY5Xwqz
IgkAiSb4SrEoRlssSJ84M0efbsDmV43SDVuPhYpcnG7A4tDq277BLTuRfN9+bWrBHDUBPd4rcWlU
jxlpdcU9Ubd5uR6SrpB3n7/k0xFtzeKb+alzdQxKp6WGJuiIbuh5Clm6V8ZLpwamAwjq84vM4/Xt
SJovwivFTcGMMZc0jh91h4yBI8d8yCF5PQ6XUl3RSlhYQ3Rma/nRhfBGIe3G5sIm82SXRNK8kYp5
CTGGcuWTvRFlcXVNCEl5R6L1mcngg4vNaXO8Pbr5aENO9i/RoBjYe4H4GZ26pgbmWkTt5rAodf3M
83s36/IAMUOwWFLCRAx5qqlRrQigrabSgXty9pm3NqsHL8WS1S4yIBbkA9vyAvXgmaf5bkmhSGJT
h6WwC4LfsE5ORlk9KFPTcC6JSZ/nC/RxHwY/Ph8aH3z0FpsTtFIUuygVn+zOcpRfuRi4Myge36Wk
nVEEN3bj3Jlq/tR4fycy/lc53Ye39OZy4ngk9rjkp8CHcUJ4XUt4Wbkbuvb+81s6HRdzbentLZ08
tsE2yEbVsJOw6wIp3FfLPrNWHa3Qeb04845OL8bIQM/KMGQjTc35dBCGEGl91aPMkNRBtoRArH4b
PAjBWZzktNAj5cygP32A8/VQ88KBoB8/l+mPH2Cg94IePp+yE9PGsslaAFWtrT5/gh9fBPiG4LgM
w+/ky5JqatV92FcuBrpwQcAbWPfAOOfL+ODROersseIkii/jtDfQ8o7qXufRZfY+7e6y/hf4uCp5
/PxeDpPbyeTHZYi0pNeByvl0WYNqk8YFrF082/q6jeLHOuyfE7IYezPZ6VF0w5Zxjb8tXyT4pa3K
3sb4dIXVuk5vP4iMx6zUoGWc3LmxCCg68/OQHp7MziZFN/RV7OWocXNYOtnUwNO0gwQA3aIyMZUN
9QjMRMKBrF7byRwTvP5kYy9rU4m9FbFN+X1OWUsuwMsTT1SgBoNGQpiXBKVBItLe9r02+Bb4tkyu
sT3S+i/GDuc6fDE53YvJGq6TXlOeoAtbl/pE//1HXaN2W5qNke/TQk6cCIOoe616rXrVarvdxlVZ
3dgWxKPfmR2Kvad2VfzgaGB12JC0gCrBKFtRZEMhUKwHC9vpbS+C3r4KRd3b27F3YNI6YU0Sdo8h
oFLpcmoauYNQhrrhUe2JDLyeJnvczyDHi8HUJZAN4b2GbNmf/MQvvgjccdeRJQHnxU2xNeL4VZIO
aVzU8YDZs+g0ms9+MPklNlYTpGOFP3U1Jr5vbkZBjcvNqBSUGy/TKfGAZsREYlfrEH3YLqOPBW8V
EC9tFeCPT4ASgdXVXnZFazwKXU0VrXfRNaF+EzfkXIsmuOyl5+1KLe7WSWxARCgr85uqxFO1laOm
XqlaZtxiodChSkz3Jkb365IAnot+CtDwxZW9rtsARUNEQrpWO5brAftd9TMvf6vkXt6/1DIZU7JJ
8n7dtQZBSzCw91XXiJsG5EJLJF/KgOZ9IthRpvbex5n4IJuh7il2g0NdDrZ00ovOzqZLLS4I6y5F
yoNLV/hV2nAGLA7Y+9Xgpk/HXY+K1Z2ydlHaKhj1IraezDypXyu1IXu6w42HbcS1kB4G6ljepANE
XsYlqNVkeLVNoE30tKFfqkGmeIsy3YCKAjoJqwJ6mvmroAUfuWZGxEA0JUsl7E0iD62CLHnD1wmm
EPEN9kf1lvdFukkYqtoXp5xepAryQ+Wl+SjmSa0iqxiXTMxZXXeyV73DH6tG9k0+V6xzpXH9CJBK
nxuweeA9fYvr6cXSQ/M7zBV4SXUP3SGbf2AYFxddbuLgz61Jw5elXIhCvBa6AcYk7oMSKV64gm6G
M8ZZKEn8EA0+aUoFoSAdNDwM0Xde8NsZaztbqP6oPA0y348575hlDb3ECGtIr3K3n0YCKIq0c/lL
kEWssd9V81FCIfARoKiG+7BoBZxlZDdTTpr5BN5oBY9KW0datzfZQ5PQOWrbPqU4mfTsN8oVrtSv
BGx16IAi+pAIFSmod92i1IfwBwIssthk2tK4L3/qYPIQACTFF0fTph2HsniPcUr/1Q+tOrnEZxo7
r/oxJdElJX+tdx2kHc6TNYykXqT7pJkeUvlUeKu+1fqHnOGR3aJ6HvKV3UOhzxLYkEHtkLYHBDe+
7xVawQtVK8V9q74aMGeXqt0uzcBZAjj6Pgnx/5k7jyW5kWxNv8q12aMNyiHM5s4iAiEyUgsyk9zA
kmQSyqE1nn4+sKqtGWBYxs2azZj1prpY9ADgfvyIX7wGCttsIJ1a2QoQFz5985TQRbys41p+qn00
SLQyRqe8YOR4aAhsZReBP1XKbatY+vc6UqxtVNbuRRoQFTbBgNRJol1XhbmZZUfGEFeVwMVCCGXx
WopDFgZb/G42U1NzgFBvDh1rSNG0FagJqjpmnXgJpmunyT8HnSw8C2odHmTNSuvjahOlNXQmaLYg
1qedGYZ706k3SAxehKmJnJH7VbT6Fpa615BeyCnadib2MHH7PCB+rsYRy8We1CSKfsjB5bQ/9rVm
bRqc2ayh3RdIx4Dig+266tV+hYe7xzWw6vK8b/YdmljPZa8NHn4PL8Qxz7Wk2h3w1kZ/tsAkTZ1+
AuhZmxHWb6iPfm6KocPcg7AQWAKky5QMxZZbSfumqX1PCgl/jX1xMCtzusZjyEJBPiatIJmgJdMF
bf0dnvN3JxD3kyrl3omtWTLGT0v00Bp/0ymxVm2szHnESt5hn5khYgKTgn0ckq+I6/rlA754E9/b
wLYOxSz1TtckgqYYAX2bwMNddKP/w6nRuMJOyvqsZoHcT0Z4PQu94dj3ORPmCyajuHuAXQ8QGrcw
CN/YtbEPMLS/E0lXPpQKoBvXHQivmdJHoHCGkv0UtK52IRDtSg/VOJigzJhwaIOPFV6IWRo0eu4H
2NvPTZbra99pY1Q2s7IfDj4tExTwg50/cLx97PN+mmnRqhuUCcfwKWuQTsfydNgpSqpcBZb0rd1U
p/Zlk0F18UZnctZRnQL7N/UDRy64cpxc8ZAUWKMHhhNhDLqncdLVpGnf63Z4VsFQFgdGlSjMARX8
jkjbgIfMANh7EuJOGmlBLzBNvN7Kr9U+0fYUzJ4yIMGMWZOTjAdqsJWsik2DTpkeIcPajSGIxHrY
RzD/ZrNMXzC/aNFwsMg8nmNkbU1kXrPKfKgDw3irtJIEuejbDdXxBqXsa0MNr2m+7mofZVkcPoCt
+eVN1N1ENTOJwkX0W4b5hZQmxg49HV1okFb5UI1Ve0A2s0c33IhgNvRO/IIqwSgPNSRTbWUKuLBh
OgDWwu5HcqA5onj96dVFJS7iwKg+u0MiDgJ89KpVM73EHCCT7uUQiGld0vvEzylW0djGBWqVjfSI
GfRYqzCc9mEfTE/AlrC4kkWJ2pLRdVgoYNnSrRy8P7ewlKa9D2zWI/H5HqgGEkX5hExnrhUvRKpX
pmgF84nGhHQ5uON9oCtIEqG+eSMV/MGw+1KHCDfs0bhRDIk1rBYMY0WISXqJqmqCbGzsYKo3aj46
rIOSXw/2qHqg1eJPSlLl/SqF4rkHOoYbNC3KBMkPUUV7vbTbel0FbnADeNf5WlZFv0MKEKyfGogB
z5fa6WuAAKA2vS5ySzErHj67KIHGsfVS24XlGVKxezjiw1WjKxeiKB8R8cy/RrZAGBTBn21hKfhE
W6LvNygU9jeplY532IJBVlXdZyNuyuvCVrBSzHtky0PUrewCpwn+VHCrDXkerW0itWIoSNJ1KLAj
hTYVWzXD0kXEzFHLvoDEXbrxdZMidhwHQfAS6DkJih85xNC0xEsNWQq07aYv5jjeZOh0x3srMPah
U6wthB4KAHoGavAZGTfd5+Ee+CkmV/mlBkDtIQfh6wEmqz2grbAe2jC8ypz+oglVA5siJ0ADOf1S
xciNZ7IKN2Vyn/rOU1Zk9a3r288ILAC+zIztJIqaIcOAxFDFnEPBzyl9CSZew6Wsu2RXcCGsCWL+
DdpT9t6cultUrx6dRKAjOrYkhPhLA21F3/fB0DDhXiHqimQlOa+ycqX5EJdwgBQ0Dg7mmGNSpYf1
C272D0hl3xv+8KyMxq63ZRPspSTGyGYjDFzA+RsD6zXpJ6Pb+JWB/Tq+6fGdEXG7NP5FNZndXdTk
tQ/TVvHdWcWq+taHWfnc+E71ANdIvS3rjIqmnoonrFEv8RVOKy/vi4coQghfb1DHShrby/Mi+TmF
KipN1fBSFDaYTjti7lNK83Mo4oHWkP5qt9Fbmk7DVagPAe5PCCAfKru9jmK932nQEnZ5ptNySaLP
hpHnKC+2qPANCiIzyMRjWyYvYeUgXCZjfacYDLol/hyruuVYNhVe3fj7eAZx4LFEbNuLo2FADL2w
vTiPXq0qXFtdYf+sbIumY1MEt2nrHKwo2RSOtaWRsbbAxJhtrmDxze0vSyO/6jUj23cAZLcWNkB7
eB8Zt65TeRh+xwGWo6qBrtk0n751Hlp3I7jPLtHLa1vC+5jGBBajwEhw5yb0QvpCck3rQEi6SwOt
/HA9VP7OGiy0eDSoz3HO4EiFbFiv8gHv8sRoxmCNOYL2vQ1sVFRFr6+h1/VfK5+8R0TBN0tHCq31
A5Tjw/rBdfOvWTmGm04NpvSqrNC0ImKMDbs/TC6qVmuvy4KUKmya4Rb7XZD0SBjk29hFOs9qUbTy
IsgSzPOZO6xgVnSbQrMQ7mNqbUZET3uo4EIOYPt/IhOtXFSYYmy6uIwBhQdYX2xigxiauhUN7jLK
N3qCx9MwNfFGi+pv2UhZjtMcZto+9gA9+dMYlYRsVMGLraxac48gBfIV7AHEv5Lhcza7yICZxn0g
+ZnrbXUfW00mt0bvytso4lLcNwRNHMDanqxTa2jn4qFT5oHHqclep951ywMVsh9cdpNeZFdDpo9T
ThpvIGWWIFcHRXiGelFQQg1qNSCoaA43abJ3+7YaUCxDctNeudyQzXWSNlirrP0BPgJWSvy2UcNI
+KGiC2xsmdx2+B2OqnshkNSerQ3xcF9hUtiWXg8KBxtYM3UwGowbBR88S9u0cjTG56iiKYN8W88P
wEO9Rp2WyXbROPheN5jpzbJy+fRMajXEOzgc4QA9whh+Gq1dvGJxXSEDmSTZLO6uyk9j3dly0w/j
+IkxYWLsymJ03wIdmznA2HaBuI8R3tm1bB5dK2i/tLrws00wjeFwVcRdf+BPagoYXQcL5TisnM/Q
9zscuXI5GN8ifI3uqDFyQjAylcYt2Yfdfw5bPdv4OLTrKz/Cof1zpwSZfxsWHWrLQTHY0VXc1lZw
kxujKlCWC1AhVZGR4v5proo81PZD1T/0WT4hRlni7mdW2K8l6L2LrKlXRUpVtQJCUxmHNMlK9znH
Cqa9ZKols7VSGO4uSYS7i0i+mv0wRQ2CfBRNeiGCZMNN7VtsRvcGv+r+GigPWjrxJcB8CClZqdcr
DQXMCrnQLvne49X8KdL68KqoRkl9paEHVLcIBIq8MYdPUWeIvtsV/pPiPiLQeoisnKo7JqhMILp9
Gk/9lluu6EI8ucGkmm9RUD5WGBj5B7o2+hV1eHDg6uy8wKRkVXeaei9wK/awMMN9Mq0MO92HkycE
0tw91ZlSax4+lBikiFb1aj1ycC5DtGKbNdqmczAF93jRNzLyL41IbAp1vDSqZ9P+Ok6o1FZatPWN
MccaszLkfVXplr+HSYIX9jSx7W7Q+s3vAf579nTHgvlLr2vIBXXx7HGFkc0E6Ue7nvznyvEUOuLm
cDnWre+FsaCZG1flFgbbN7obyrrvxtkkq8quijq6Cku1uW4o4SxnVSi8JauH06r5FbqvQ9Ovkkjd
dcOkvtUMH9tVJCbfXtOqrJ4kib9IOHcjc+2uuqQVZzzAdSs/93r5qbik91dd2QiJcFPCeeFIrWOK
a6Uxr3SjKRD8zzFUxWJnA879xoI1lhHNLVfZFrh6aVupJv5tZFnjSo9aRJMqapqWwUWofNPRrrCy
AQeRBsVyYmw2tcjiF2sUtVf4d2z6LrMI7hJx8i5aw2reuLwh25AaSr5meiHcCSP7qLJShel85BLf
Asy81pkV3o8qthhbs8KE/ToVyiHU9a8uZKzvsIwSL9eVAgXQ3nDCNRuSSsbOLKyoFDosWU4HpmKs
l105SdRUW2WQ4QaN7siDmozYJMbv9Q0qxT7dG8MHNxiq/GCyNLlpS9t8asbhMmmD0FkhYPxlSNQL
G84h+ZrZDv0mD9jxyCdr46psw6cSrGqx6W3zrTZnakz9DG1AV/cpxCtYP1poeTaohxstywx4abNJ
DufkiQQ0eGjcYivw8Ao2fuiLC12j34RVpnHrjIiib6USlFDRyrQbnkwrN1f0uUrscB2/92q7Ria5
eRqsrLC+tRpOHjEuNLQ7IrE2uJjX+iRgBq7SmniXbUM0JpWLVijXSVLj0BZWhz7vbroKyR8/cw/Y
3xU3rWpuslzF3rd16gSNy6lDn7lVhIbQVd4bzFtSRSRXNMkhqDUBeuEFBKnroqzgg5E1vKJ4Hg/r
kbT6YGcptoIiAbhL5wAFE8gnw22XJURFJ5oouuz8p5ShjO8z+uiPCFBQc2r1VCPgIpXnPInDq0Gx
1ewWgXbs1lFJ9i9ap6x0rLf0tkTzxcfv79DB07kyQGo6Gx9WX0ayELLLZDDB0kmGeJvQqshX7pRk
T2Hi9hcTClnPeWjE2VUdYhy3dhJZ6ji26kmPF24XxLtJH+3xoOG4YXbWiDSx0qM8gHSS+VNFWQe5
14RisFP02Gvpjl64mY49GTpCTzV3/g+pVomyk7mPeLaLKJ6Cu7FH1GtuJb5vF5laILOKg/k24Vde
+aXiMBHU4mDvT2i7rP2kyaEd4+tiYKOBks4I5VM4W1SehzLb0qAuUvFQNDaCtWRLkxvifpq3BUXn
lz4yTAosxRxmE3OttonuK7UNQCtq29Cf+CsAfiRI6OwmywcWExYF9b/IovCO5Mn8ROP7zqinbJ8w
yLsc1VrcDin1j9Zif8rt2ccH7CfkU9yxp2g/aDkWg2rnIBqySmOx0cuRVvt+kGrR8/xJpU+l8tr3
oPwUFOAlPLmhFxKzqlKO+/e7+ctWPhvvF/IS91wTfKe9mGnDC53CMGdwUjeVF9HlGonelvvkD2fG
xsux9bwQqACL8YzqzMON4zGQPpSNi/50hXq2bNa4nhXrVIufk9B6pjbtPabZKEF35kdHkr/WFRBO
GD2pkN6W4ycYJYEiGT91aSp3ahUkN+mYF2eG8suh5LyKADHIcNfGSmP5GoMGhlMoeY2haa2NTMMp
TUfT3Xa2WYqAQtOp53SRTnw4ZtaAT2dtNvCEizFo2KR12XKmqQw1TNMyumfdWGQXaPdrawMw0ZmN
Mk/QjodSporuHMx59FMgGiw3Sm8buV5Qajh1vHODcS0d5yau3JXRjvsepf8xrL41iXz56P40gUSj
/MH3YzguFoO9iBNaJuh14cmZ7vi63gA7V9TWAy62Z2aIf75RljLREJxFO134Bcc7dMDBS+/mMiKl
Q4NHFrqbK60iCT6zV/48CWAngH+yGV2h8fWO18noPLt1AeTAKGOPiYnXtAWjnmnTYw84wqHm/joH
B5gnyEdfj8MNEXAG5sC+ZR57vKbTWwbG5Jy+FrnS1ThouybUkjlBYWqlfqq15Eud1/uAFmOpkk0m
1NNG8xDHjBXe/6B/PD26NDaAclDuOtjp5VvuFK0eEarGMyTiaY37HHUGuvYroyKJknsoou+v98e+
ndfDNWoW5URU11jsW0HLWa1ynQbeRt41l9Oq9ID0PTe795f5IwCwzDzknkHsEOntxXGE/9rRWiET
ozOVreBy2GvQSQ+FUJ64KKK1o3fe/9uKC2CCmxlOqtNPX1vyRyWhDkiFVib9QKXZzoLz76+2BNGB
ETRnbAe4W4I4Y/bFDgKPhB4j3qBrVOAOmuXfGDjtFmSQs7o5bgaTu0WHfhsWfwtRfohB+ZSn/O9/
z//N97wYqygIm18cv//80+4tv3lN3+rlHzr6b+r/8+tfI0k1a5Ud/cMmazDau2/fqvHhrW7lX3//
33/yf/ov/+vt19/yNBZv//2/vucthR1/W4Dt6BEVkj36DnOybF+bvIpe5X/t2ih7e13+p3+xKDXt
XzCuZpAdn8OZNUj+zaIU/6JZBLgI/wkUiMHisBf/zaL8168/zb+ieEXWciZ0/Fs/jb/PcmaRSw3I
MWxEJF0+QKP8JVPxW8ThroV4N0c5G14L3L9F4E6SlIZqBrtaD0t/ozBjQSG4soe3SQ3JLTFPk75n
aKP2VFC4oKfZlhm9h0xrqmtZBHbvYWlqC3qw/USfxxaYnfudlby4UYl9zKD2uNq1rtJ+h9KrvIqS
/sSlqYY1Bg6QKGtv0oUycyFM50nNRt9a40qdNdtodKyXxmiZyULPG8mIqcE2CiRFZttmOFyYhaFn
V62tGNiClHQdL377mnd/vYLf1dsWAdAgz+KzQXCdb2/we4uAFJjTIApUKREbYYatR8pnDTbAxYCN
HzL18PnhNYkQi/k8eH5/5QVI5tfK6NRYjsU1zhdepGCh1pq0dVBmZmK9bi0yai6C4owwjDODP37/
8BpMJo1AiKAoNw30y+OrZuxLRisIctK2gNxNj4syH363uFeRUkiMC4y0su4SgVO63kqndveYsoYR
yiFK2yabup+sKkLvvkjyFNQDwNZVPQXVlanUuBkl8QiKVJEBLedW6rT2Utou9grQSGuuwr42mSsS
fD9pbpdjO1I1Jbh1GmwmnQXRSa9t+kZsm8BoPZt+wmNCWf1jLGSZe2ooXKN/QP9CPrTML79UpR3e
JGGo/6xyxP+8IlBxs0BdTn01VBtt1FAHZrCiCPU9dMexlh3HsvjmTrV8K7KOlg06HEZ5SHGEij1l
hOC1qeSkxtcMs93JM/MUVf+66rIAyxu1/EJLxGRSXjvVm2MhDroeksnRN8nkRyWOD7VN7zuQfrPO
x9ZS92Yp6/HeZ7ffoXgRkpLpuE9uzELXXnSGsv7aV1qk2eBl5G9pq0/DvuvL4RFDM9UEMOHSdcXB
llmgwA/Q9XCu8ZPLxMfKhRJJdjl1eEXRXpg5U7MJpRto9eU3UwRyXOtuWNdnMrBfzJf/7B0HRWHw
TmxMjFJnHUdrsUOVKY8SWf/IsXQ5iLJS7jvacgU+gUyTe9lRABV4h/DAX/owGXDCMG7STKpeXyZI
uWphsP91Yj5091xH36u8zn82y5vl6DK6BUj02FRvb831a7H8k/8f3kFzgvLOHVTR5Tm+eeb/4G/l
TuNfkGLFDOWfVc8BqP375oHZb1IIEWAAiBHlZlWwv28ezUG60+WCUXVDg9w/3wd/3zyajrOBCaB4
pof/AhR/4N5Zxjhijjaz5WZhLm5FfZFcR0KZgWlQ9yGC6ts+ALWQDMq5bG9RKsyZ6/y/mZVHKQtR
5jjGhXWS61hRQpunD/LSuHLY21ne4evdhh1iHH16JtlbBtW/UmWoaVBfQDmK+bF/Q7oPk12mNkF0
NZRccO5gFxeMRptDklnxmaX+eINzVs5B5PLmBf7BlhhH/NIzJRerFg+DryjrFusAD6qn3/bTiVtw
CaafXyEVHcx8iPLo8i1h7JqFZAhypTgIJ25xl9k+U0W9V6pHXVFwgpJ5/saopEOrsNWN7aDZ7VZq
dfZSo/+wnVVxzsCKT7xh9i4dAnRn2T3mYuPUxuzP1/J7YljnHerlPtZOdVO/Qqs/Bzo/uRZlJqM/
agZA7sdfM8gY4WQx0IMakvZtUfbtEz5pwots0qJzifuJvQrLx0IcAIixg5Hg8WJ9VI0jc1WQB3Vs
HLTK9Z9QO3U2Vc7UX3RdjuKTKA+wdIj6lYYsX6nOpkwgGlYgZ3AaVmdRsFyPO0zJ5Lg1MY07o99/
Ys/BQGKzURRTWywxwrgJdZOWoDFWpgqzHgMITKHn7cd3NlK2SPmSgtGLWoKE1Qwv3tBJUMsprSFY
2ZP5lNgW7oDvb+1lgsfOZgcRzdAvBovsLIJD5KZVnyaBBfVmarbW1AYXMTID37EFqS7QIUQsLaTH
spktWx7fX/rUqcJs2AGhTNWLYu+8836LE7pZ9HEThOhiQ7/HBrCx7L0bkF9vO9tHJB+DomkVdLog
/3PQ0Ancqkb91tYAZVt9/kZn+Jwzxolvy66zaR3x7nEvmFsTv/2kwMlKK08SYmUq/PukSBB1qp30
TDw5scsh7UJ1oH9Dn2qp36cAM2egy6wYN7UU4OEEHk5l+GmvUktMW5Pz/P39d33quWCmzMQ5emJc
A8fPhbKXWuZRIFZBxYSI9xigdiaE9/FVXFQOcAOC+ExmfbwK9YFmT4GLdUpiqRskHPD7yxVn+w9W
oe2Euvp8sS0VNaYUB50hBVoV1UV3p+Uy2uBFXZ5R0z0R9hDCAwmNli40sSUnRdEnTTJspaYjp9hp
YQ+sZVRyr1cU++MPBH/V1jkJSF78EfTsTANE1KSCKRfJuTN7SWf+dI4RNtew/0lXyS7QKpjbaoIN
h07wMmypQ8XMSm1YpbZa4mRvM2tKNoaP23GlP4YjjR9pOHdd6J4JmCde5Uwdp5EmgODry1DmiEqW
ShGJldnH4aoQdcpkrsPlrcrOke/ny2j5kLR76SnMXbS5LXB0fu00sZuBqxw3l3wrW6vD1D5bh2rQ
YtWmH8q6PUezOHGyXO4ClT4hlBFIEMcrCjd3mkZiF4TkIv7vdVp7tcF87v09f+oVQu9G4V0jXNP5
PV4F122sMplCrkTWGfuc2n/bNinm5W1rnDnEp/YJ0ismVA6uYJorx0sFZtp3Vg+bZ1Ct4AKZM/0i
Vdt+NzdvrmIjVda6ksinagq6rVqY6pnlTz0pbA2XHh5aKeRdx8vnQAsynOJm+yWLa08x5bXlVs21
nDnb77/UU5sFVQNEbGAWkcwvko0MpAyt9Y5PV/W3g589jBF6mUkF4tePcWDCP/j9Befffrw7kcCn
3UorZbZKWbLB2owI6XRMeukhG9s48fVLDKXF5uOroHMME3Hu2oDpOX6DA2Pk1vczE5nCAg/HutG3
ufTtM35bf34n6ik0uuiaqRA8ncUqAj7WFAQ0UPFhsR4RzHG/Q6Vofkh/mnbvP9CvgmH53ohd5N1o
CyCHv9gTOsbqPCoVDLmhrQKscYrWMyJjMrxI68St23ctABmnB9GWis6oN2BKZm+VslcbT0GY8Ovk
87esLExiMoCZCT63AVWZV2ZV9bmImONvENW163VMe0tfARJMv0BTQOxQtWTTbXO3iq5HsBcJaL+u
N1ZRrJQ/3BC9zHUUql2xwpgAgcEm18WTPzYmk9GsTfBLicxUbpsoEt98C3Cbwc14iy9D/Jwz5zBX
RcFP50frVn8p4LQ8hZkgr2+km9XbgF/9BRvSNt3oWSSu0AEMeE6rDA6+7YSJx96mzYJFpTKBraDX
sW4NMUSeKlPTOTMJOrF5mabZJGtMrkgV5w3xW2okh9iOQoB+q64W+nXaFl8dALln+o0ndhUdFUIP
DTnUpZZXRVKE6PZqEK/iLhkvY5qbe6dwQ1xBZX1uV/15GGEVzpcinTLO42JTxWXEqEUAAp0GZq2J
lVjAw0cReGk3ynMU4RO5Lmr5BqNdynCqhuVkJ5M6g2tJFZUhr/m9b4UGvFUCIQM5CPaEBA3AtO2m
/lqrVBdQoKOPP4wQF2oQf/F9KdzmzKv+lV4vThVvEhUnwT0JQ24Oj7990LYwzCYnzwVgp8tDU1h1
jTloJPYK1pw2WDvpXJd4wpcrQ8T2rMcZDDd1Z7nGKgfrgJxxJOxhNRgZxRiawf59OTjqOUrrn0Ga
702bEorurKRiLIJ07uhgPmis8YpS/Vtd0lxLCkX8pPLX3/pRs26CMG7fzkScE3uDCoCShK69CYP+
+NXYoYzUMB95NYDMr9K4xQVajbT91CTKGUmNU8/n0FXAXmbW1FrKBSUaPgeKkwnEpqlmVWeyVkhK
3VdR/jaK+Mbu83Py4afOGKAGWk4IuSH6vtj4hg+zLQ7mnknbl/u6EPpnyf8JMWpA4fbjL5KeE0MV
MgoGyIsXmWUtTd68JlfXivZC6xVrLXqjuFJKsGT/YCm2MgNNOnScteNv5nDlTV1O3jI1Wr/HUJvd
ISnf8OT+JyuxF3G/mB13zMXV10/pGI8dxZQ5qsY253KFyqQ58TanQj2nWngq7P7lxwU5Yw6Nx48V
2oYrMp+A1MMbuIZ0M22pmq1v77+8E6sgzkBRhaQZSfqy2tGCVOug74lVWGrpbVIl+R7uM3zDf7AM
z+EKxAMZsy1Cjqv2ca30bIeB3sZFFurGFf179a9GOC3s/4k9z1zpUEtZc2aC7IOGCdPxKyOQ0QZj
5LcSTd3dD0jlekHp6mcO7hx4FuFTpwdkAvSgDqUxeLyK6NVcNFIRK8p5LkUz/elr7Z0W2VeIjX1Q
3+fXI5EBzTcv6CBjCdmJp3b0B4PFuGCMFy0Hq+OqYb+rQv3j7a153Erzm3Jjxl/M9cFv18JgKo4V
98g322rgXNUTlvNg/rszNe+Jt2egLUGVRkI3n6TjVUStBTmumzRapGrvHQWReOSpzMcSDtc6gC93
pmP6JyRgdhtB6nTeeTzf0nRzcGt75G3RbCoyJGvtLNGfhWY2B4Wu9P1UaNMPHMK1R8Z+COjD0+v2
Pb9v9/4BOPXYxny+2JfMJJb16WRYg4+Et1iVUTHtS4BlGxB8+ucGAtt6xKPrzFE4tR7XJgowHIc/
ASUpZwTzTZ46qFTgVkzit24fhp9wJZhWBGzl/v3nO3G3MBZhbDsLGIHAWgThqhvoiP9qFit1u3Wg
C3paF1gb+m0v/2AlWmhIhlho4P1ymP1tm0axqfq2HEiV1VCHK6ch1x532aWE7ffh/gXSNbY9y3fq
TBuWezVwc0ULTM40lOe72sjszyB3p2vLGc6NaubItIgpXFwzqkHMIkHLYC9CHZlQn5UqvUvukCx9
dGxl9KADMqkJbSv1OmiEGJiQn73/Ok9cAPS5aHQZtPoBaCxOPWa8PfhiYmYXDs4n3gGa9jiZntke
J7Yjeq5cWbRMKEydxamnr+E6ikFscexBrhxlemHijkmGFr7Vfv/xAE0Tg2BJF8GZ/X+OQ0yJFIra
6cRMK4gxA2hcNLzCJFiPsdpjXmmlZ7bJqVfIuGUeJzL3ono8Xk/ipTCXdAJMbDk8yMCWu74Nz53o
U6vYM16FSE9LbXm5kWxJmEvseyAYnxh/t5s+PlsbnFxEV5nDkCMSLBcZDu7ZOZoV1KE5k/prq2jF
TYU+y+b9PXcqWND6p8XK06DEtdhzWW6gvlk6YjVSze7MyDIPQwn4AO915R9sbxoiCBoRe+c75/jb
hGZjkZuR0E+Fj1VAMLjQcBRxpmc8/+Dl8SWLp8HDSI5G6yLbxfEkIa9lB6C8F+2DSgQbp7bzbWdM
0wVkLIglSnFVqT2bMLfOtklOrE72RnrAvUX8WDxjgD1E0KodRzhN1M+yqIPXqHX128w1/PVHvxyK
ULPA6RzqUUhYfDmIXOCBakG62DnjGj2E7jHMW7nDwvWcW9ifIZGlmMFrtOLm+Lu4UfpSD+E8TLSt
la4M10g+4hNYluI1Uga7WcF19xw0Iua54fb9hzyx8gwG45xxEfJOF+e5KqfJUpzaWDmO8CEhivgx
yYXziRoUV7oQi27IfHbkTaPOKOf9tf88GhSEJGDMakCdMig63q9uJsEOUV2smkiP1nNhtkemLrgY
kdM4s9SfZx39HpKR2b4J3ftfMJffLlIfjqvITVpattLad0nWNxd+0338fqG4YO7EuPSX8cH8sn9b
hU4rIkGSBzLHwF2LUSgA97VzyIMTzwIoh3kpScEsXrY4Ak4ejgRm0nFdKs3eKqFTGw3cpw9/HLY+
UYTZKWX7cpIiLOx4tMIxgL1N6sZo8D5ysfdY17U5Xby/1HwhHkcUoHegyZnZYAL6R9tohDqZ9jTL
wQuJ7FW2GV3IsGlfTT8ab/ukkNsu1LUPX2QsymSSy4xpDcH5+Fv5ge3KoBpocgZ+8HUYJ4hs0Bi/
vf9oJ77VLEhNP/GXv8bS3hRRHRMdhYkdQRm9rafR9JgMjd4/WYWQTBOHmm+5SpFbiRI3rFJlsb/h
s4FjSOV0ZpUTx3WGKFKazeNVBjTHbwyMoBImjW7gQ9ZNcH91hF9cBx6uY/RnQu+Jth3RkELQJqUh
w3YXsbdndDaONMpWuBmUNLPR+N8odtLW6HWgzjFwA3yJehN9F6g+Xt/r6Q9KVdddlYNZ7aQSyo1V
if4BZKMOG3c0P9wnnqM1gicgAoicS65HZeWjOZAvY7LWooeU2yq/JDoXtf7MJFmF80DDh5kpL/P4
jQeV70duwhmEIWw9Y8mdHRAjQhBIYrK95oKMznziE9sVAVo6pfOiXAuLTzwi2hcUJZ+4CCz1GrX2
aQujfzwzVTm1CsnQ3FCgasP64PixdKVp2imyDPz0UuMTP+Ol9dtzJ+9EM3oOxJBGGHDTw1qK6Q5s
mVE08xQjL8xrmHXWhYVh1mNdobaCYkGQPadJgvMQZnLX8ODljykJW6RSuri+FnaYnolyJ44PnYYZ
LkbviRbv4qYdK0ckCPPyMSkuH8zUjna5VTaPZjPpZy71E0vBP6J3N4cDLB8Wn9GUdqBWOgCPGALn
Lc7NiHOPGOUgS1GdOQinlqINBR4FqCAl1WIpI7ezv+ZwwG3Lb46V1bsx9kuvw78sPnOJnzgOYs7T
aQaSlNHmON43ba+MPmgYuhuQivflNMQ3oWK7XtRZyrYeo3NT2hP7lMEpjVZi3lwWLr6Ya1KBOFpq
0pX3xQZhiWhvodhwJtYt3yDvDOw5M1OUekmDjMVTAX4uG7tilRFW/b5sINuqThA9xVL5KJAQeUnw
zTMkByFQVV9uQWtk7Fcnkqk3U7u1kqjxZqib4sxn0pbvbV6GVvCso6/N1LtF8IbBPyFywjJOEqxE
KnYJfHkjkt404A1T2ZvJxSADQcUVKOeta/qfZiQzkHJkvM6RDf98u/yWmWPFBIhzteyg6HLsJtVm
gisyma+Bfetc842zy12j8T52C89AOd4vXRSgGXCPlh/SyprZvm6GVRXxwbXC+rLW4Y1/fBVmDQxa
f43ZzUX2Z0hZphFHf1XW1vBVE2P9XJrZy4cXYUsifuSQkGF/s1hkhBRetLUK89q1USRN9BoMf/TR
tIVWnUZchvbi0iVlsePzbBV9kw09LywxnHJjkddeigw1oDPPYi7jxrwOSAT8QYBcUOLM+/W3tBzg
fdoz1DZWFojn7zmwxq9dasuvk5WjYDTpdvGzKdzhU1L47qvRI+ZkRHnMXKzHXRbNr9js8DhPswrL
IXu8I+CJcq/20j50uVrZT30bQz2AxG5XSFKkykUw5UWwt6OiuWu1zh4Q9WIedEEOnF1lWZwyox86
4/soE2XaRGj67bMuR5BLmUajXWcclZrmmKrXmwFH39ar9L68wnQXv7PSCpsvRuWT56VyaIN90Xcw
zrhDnL3EwP61bl14yV2XxuZ60K1IbDNVJrN+jjOOwR5nR9Va5ySlwe2AWe6NHO3xc2dqebtuZsEd
GO5mjRxlFutbPCkm5LPhWFQXqikR0BryNH3OmxZFozEqEDS1pug6rUrjSXUa7bXodeQVbVkOaNBJ
LcXdktTF3zgCPRUSguRr7zQlXjLhYGrbyh0097qM/y9759Ect5J26b/yRa9mFlDAm8VsgDIselIS
JXKTQVISTMImPH79PJB0p8USWxwtZ+KLjrh9jUgUUIk073vOcwTzXpKaVXbIZJKbkWJnB0PNz+x6
Z/lToAENMEE4akZdFpsOXIC/qXHkDHsTzVX8MWnGqYuUW2NaioMhPyvgSWYbjGFgtkTTVxk8Ck3B
iXKb8bHWa+POwhQzRDIRQRMuZRl8sJ3JbQ8JTK/nBJwdG+hg6s2I6U3dOEkur+1BQaJrxUREo1ek
kphFVYloVg4IsU7WXoN/Uo06sLm8uTA1y74zoVJU4eS48k7n7xnn3eCetJqE7RFMftPvYOUMajME
guk/Q9oM/q9YJBuDBS12CE1rbBFy1GAC0sZ0n0RWmneDSFV1Qu4jfwL8AIjFxnOaL2WsEnGBvGqR
0Ks160OsS33amkUmPnnNPIgTD0PVrTf0/jWmEuuQzX1wSBNbwQGEHU6mMvk8CLIfZk24d5TwWzdE
h4rtVrM6fNRisTJaQCB8msjKBpAdaNOKad9S2fiigynEjlOME4Pd91ONSVBpT6ul6DOJb0EdgcXJ
+8hH8jFFAWb/W+UMS71panacYes1TXFK9SyeQ9dYy2OcfqWOL2rw7oa2yoxw4eefh2EiMRUgzXRe
kvXbhljYsxNc+jnAJNMGUAugxAjC0m+mLx0Zv09jh7xnm026UDurzpJPE8WGciMA4l27qG38Ta5X
CgOuMfmiDPOytrFjZXWfbGlXLOfKT4vpCh2F+5io1Mk3Y1A6za6TbtdtifBE4WA3pe+eZ6afjVdO
qyzrg0PELwQqf455GRpYXVFpYwDd5G4wgkFzpVfeoJNo75O1RbXHP5Ga6HGcQdxnwFSLi3RJxiEa
NCU/K9v3ieWbGhh2ZZPOn3AYNVUeAgnK/Idm0RbAjOlUnUMUk+NJjfwQDgi9rHuVLAm5rN6cMz90
5WBE0qmTNmzJv/vckxR3G8OLJDKbZ3EorQyEF8gOPz2tYVEum47UYxfsT26PoW6zfUavk09svjCZ
jBtfxakfmqXqEFEsgxjOnUQvjJMs7cvzqlGFCocu48uD3PpQFK7+nvm/fai7gm6JbzUOtIahXjVM
dX1fD3Mb7Eh1aYKtlUAr4FilpIriYOyusjkDjTPpLdxX9KP8Rwd3x12Syvh6mN0UVmdnLj3RuLnI
qXuvvDhtVM63PKh2se3lj0Zqx9dSNI5J2IVezeAZc55JrGdlEM4cD/KoFgnRts3iV3FUBBP+SBIy
rKuuaMiZ7fIFV1gwmyWeK1Bz46ZD8RvDYW3zmdTCDvbqgbpoDkF1Ccrxw6zEcBMbvcR5AlLJvmvs
YcZf6HTGgzBs40H1TAWnveFM1qPrlhyFD4OwaHXWfiAuZt7fMRpLZd5rIOJK5v/U9CJkn9LZtrMj
r6mnMTYbS7XpjjQul4dt+AXI3CBvb1IvyVpEFrL392bL6QYyWxDILRCk+VIRYQVraGA7CrpQb6Zt
M5X2pZaK+kO6eIARUcN5zqmb9MNXJFxLQ8K2Nb6XMwnT1SfSZpvk0HTK/lhgNq4VMVi6VXybY1VD
o0uc5VTKYVzCMhB4NtZGE6w202/7qOc8X4a1oXGeDYTup9FgGfLUwuM3RU1p+gen0+C2lNjfH8aF
WQCo0+w/aQnyfe5vwsJnC7MLoRqa066l2L0wy9jIe9NqmB+1oEo+gjbsYPdafg7GlReKWniepypa
iMZlAJPLDTKYSvztktI193rS1Dbo8sWppemSNCsddF9ox9kcbB3XrZ/SsYdk6aPFIcbCbjh7LEWf
HtLOX4HfTdFSnLWTgdIsVKAEbGNQgOichNw3o0xvOiMdly1LmML56M/OyRA0wXtfl8R/tLM74Q+n
/+RsjJgpY2sz5d3UU0oIQCL7GhZnZWm8+4EHXZYEA+0MDOugwatpemgnWRLcLGLASElIbnPZ55O6
7DvPTiI7WcRWRwxP5njVutcM9GWKypIF/tmwkkTA2/LlgNkUld9FOxFMdbUIY5yWsOuF983OHU3b
9VPt61cG2ths2+IzsR+Ite7yPcPa66703k6ZOwxG6QUQpcxECu8m7m1qt8x9qev28y5Jwcl8bk1J
zq/da32zBzyPpiptFye70HJzNsDYjQ6EPwnx6sCRp+oPCXZPaLNJOjo7kbXxGGlBPj6quhv7qznr
rVuA5ULMRD0ltn8CqGwwtsITDFVOxE553wPt+vbnTeRvxwhSGj1KIoj2+L/fvFFEsrdM5zNmhnms
tolZAHi2Y3nluWN8/edLraejX6uh7FbX5sp6aFn94mtK76+7Vc0y0I1YC4w9pKasS667cZXFWLe7
YCJIRfSnadyaB8jGy7Zt+3L75+u/equIFtaUQYSQxxqCUeqJTIqWY0wKQaDpHOtjI6wJ8rJq3hAK
/HZQ5FbpxnOkX82LbGhf3moiAejOPtrkStAA1gx7Bl/XTX9ZouCB+lSbdBxAtFcQu728iubqpfBG
Vi6zreQ289h99T0s9LrT30JpvPLdoedc6wXImOg2HFVDFt3Pl25BwwvOXQ/NwkIc66TpHPqJa10y
kaW7bKmTiz7z6lPg7/7zn7+71x7o92YOkgfQLMfXbzLNK9nCoSv3RbOfZwHVy6GN+uervDZC8L5Q
tcA/hATp6Hxf98XCSWq0ob9X9daeNFCaHhsLkuiDvx4hFOdpZtCBQEr12xFRdXYvVekj7UiDbLvQ
FbhwW8f/+ucb+v2xrVfB3MDKRnXp2IZveAY7GCpO0FcQV5uDj7d5yro3HtvvdRF4OTphr6hicOJS
RH85ENPUR30Qcxmtzccrzt/e1srjYsdyAGBVtbV/ObUTmRHzMF26haFtq1lKgrkQmxz8dhgoNAOA
87SgfKMZsr4CL+ccOvkuxSe22Ksc9OgVKeamtSs20ED/Xf0xHhxtB9PY3vWCLbqPUQ0+Xp+8JQR5
7bEbyINWqRCVWvvo/C+Cua9YUteZDupiWxDNPE6J9cZ89upVMN7RkqPXT4LHy6c+yX7smDntsC8L
AhOK8ZOuT281LH4vMWBQXYlWVFupan9HMPxSYmBBS/3YZX1AxB9AXDX6zyD89NBopXdTFcb046b+
2wb/r7Vs9p9t8B+Sr/+1fyye0sdfGSzrz/xwwhN/+w5xAmn1NgVOfO/ru/wjyl4zSLmnb7W2GqmL
A89hJPzjhbfeIXJc7VR0PiiQrpXRf7zw1rvvATOoLNmrciR0/gbCAq3txau2yk6Zz5hLWOMtTDn+
0ZoHWd2YOX7cmFM6kkPCeeWhLJRzY1GRgqHsZKKsr2wj7YIP3hC0gjCXJvig08z6stRAH8NY97PT
pfaLtcTi559ArDJfaXUWHCAOW5+oD5j63kLGtQmSdLlFgyGLSOdgmJw2IKe08wbdcAYhrE8/9qyB
D8oY/QFc4DR2O0eJtrlItUSnklHkMYG2jg/+sAQL4pIkbm6mBsp4kPpVSTEgphiQerXVhT4iaANH
A8hzcgTGooX+TZWF2RRJPcxfYW/dgPASEmo1ZUVzP9AfmP2AHDr4i6rb8SshxdeNBZhNNUz5fqWL
53bJkd+PpiRBY8nsJN7GpVGJTWb1a0OaigGlFBtuqDvDmNy1bschUMQjhTtHrnm8Go6yOuqGIaOD
KKfhQ62TN9j1eI3DplkcL6z6wQacagdJFyqQszIsjGaaN0bXaNnBspN5q+nrqdLqguKTzDrAbmNh
N5/GWuKMMYJGS7cuQXekDagsNbZLbeblxrIGePXwOrzLVFsI6wQNxUleHwHBn8xeBh99HumuRbGv
5HSi5dQ/IwHdMxrsxfziGIkdUxwnU2sDynWeQhjVuHso+WR6NNcjqy4EQnPkDKR7cdTIngq7T9zX
hw7ltm7ctWaSAsKvJZb9YXEIBDZADy+Mmpku1EA0zmkO6bLbeaQbxZGsA5iQplnYl5wd21OO2kZO
dSSehrBIgoVgnqozOVxMklNPqol/dPT/Pan9CxXwuo/+z/Pa+0eG/n9dPKouLf/rf+zUY/n89X/+
OsX9/A0/ZznXfMf8ge8Nne/6l19mORcWCJsY/AGg+VaVyC+znA8mBL7D2qbw8ZvQd/1nkoMFsuLS
0PR5nG/IvP+bSe7lboIMuNXpzr6etjWqN/xAL1dcuQ6QiXr8hoyVZFfXVPi1cjora8X4LMy9VXJy
/OVpXf/YqvyKcPquOvv3DubHNenzUtxf96RU+V9e0yLvwJiywNpk7YIxooWrDP0VO5wdWdUUxaM3
0/ihQKPcAH5yFybMwjtf8UkQItr77ltKXAL6ozVzxKaGoAPDsyEbe1J3dn/+sPb6YY4+LFrN1RuJ
OpT2ytF2i0hXrx34Djdt5d3FciHLYfBzwj6Si4ocKg75etjU/keXc/jGo9egz+U+m7DOFK2vsx+0
mGp6Yn8ay3+SafPBU6kX1Z0WFV4DmsvBL0s5Eiz+om1kJaF1pEO3j4H5oh6fQlurcypvlNGJXLLM
uor4jr4UrhpumtI5+Hp2pqCYWGn6pRA1uPlgrCO/EaeOqH4aOf/qpf9/DdXj84X953d5//j0ki63
/vEfL65hv1ujStddogPwKzD/z+7EfweIgY0JWwxeQY5WjJmfmxNgPAanBqRYjBhGBcexfwhx1jtM
Jt/DJNF98qqhQ/kLUg+/6JdhSUd4DQReaSsc+00OykfvrZ37XkMaDXvYJruxK4htderWtIhN6w3V
8ssrQZWioslTMPA+slvGtP/ybe1qanDEdYS+UeNSaEoaSwD7CcMU6sdG+f/SJvPzSmzpUH3zoNCC
vLySnyZNMTlo5WDebZAwssRP87T55ft9ZfZ55XZWMs/K76Oawe7y5UVixyfcjg2Kk/KyoqSPr9qZ
HQ3ZHbSe3rjUdxf8vycP7gjhA6K/tTeBDJBd6cuLCYvI0NhZmQaIV8O+IteGlDM6UlRyCZjaCBJV
EjDurbvNSQbqzwLbF3RK0sVa0yPcoowWIF7miuVvm9CPAbJF1Ntp/wQwm5f3QZ/q1pagGvLGMlI6
TMyHrbySo2Wqfadb8XNjiCDeOg4VwlCrPNJkHAH2Ox6n0rjUmpH/aMaN+y0tF9qopMOxM7OqwfmW
LqnmRfwKO7uZi4YLG6lmfLG1KY23NO8rMjxGIoHYjOSBfyoyDwA9tCE1XoI3d9muDvxui7xBkEtG
QViZogHx7GHlzKPBFMRBTTLIg0hKb76fWn34nLT2Gk+frfFNKh8ydqrlynvvPKs4HRKnGXfC09uv
pRwLsc31aX6C0zZ9msai+Ea92LloKjmCv4YcfjtN/gKLOzbjgRu3Ey0K2tT57BeVXUdLWWlPbQ/q
TtiF/Cg6RxEyYAsCrszeiIlQCDBZfvazLDf1jZEU3efCp6RJ04EnXfqyfqAgV96airDC0OzG7LzQ
DJ8ccttDndi1QfdZseV7Kts0feKt6R+TOQBlny0V1XwBDHhYuzPtI/CYhUQSg29G16DRk51SFMR/
WLNkQ9414/3qa3HIlZjnNloQf97HVmldmlYb3JA2NcAuNS1yzcxmkJ8m05+xx8rpaqnHpMJC2cn3
Za9g1YFNsu+MYdK00Ojn5ikNgo7s0ny8a6Qm/DB15/TZsWT7vsVtne/MmUAGJYmrIELHzYkTXOLp
3A8mN8ZCkwMSTOpJ/0rGWPY80NDJIhMHCYFQg4pvzNhs+k1vE03HPt0nbEeUmXFK8ghU+qBLtfPc
zIUeybSsjYjUDgHIpHDKm04HI0WomrLEplezCZywikuCncj8WW6mhRJuWRjDgxy95ClWtKxv2RjE
n3uXVgotxqQsI04kYPpnjWJC2PT6yNrbEWK0HRoJwWHolFAEOBn1c9u0FnWM1Os/Qyao+tD0RuuZ
6MZyjGje50voiqlJGH+Vl4V6pslLbdHXGmjn0i3Op6W4BSSbnAtp4/kJqIpVoeXTx8EuLeeHIUuR
I+TIsy1cyY7Mw1rkvGU5V8y3CKPqL0bS6jj2SDmgh9xro02mbF99VBzOPkqm/WCjdDf50tv5SK2i
Tbz7wmrcG1NZhh1VuYd5gA8jaeKoQN3oyB3MM5RXVPg6ach6m08641+vKSht6sWi1x/YhXPfIpF/
9lu3uJ5rFBGbGW5sEwZtrNETznRv5chbhRlZrkgUMYXT8HkBt9hh+tTb54kBdGtl5ucqEHxbsuvH
y5agoK/+QMwH6DMhxwhXGcSDQAp/K+Oq7Dd+jYM7pBXaa5tGTPadYsokMQeTSsguaGzYgyKuOgSu
KB9T4qi0sHUtwYiKZzI64qqNUQUJdqTEgNUZHnVYtzZHJGu+qIqm4zZtDaB+rBUfSa/iDxh6RlQg
c9pUbOI4sb4tBkNlIkUuC4PKbYkOTYVGTEIOjnGb5jNH/cXJ861Jhe025gbkbpDE1/g14BZX5abc
2CJuPM6u9iiQD1TZtCNYxwFBPVMx3A9kZE1kAZrWGLpo3c7QFo73RunUU2QUKZ+Jjf1IDxOLO5NZ
XslrRxga8To69e4grXV/Y+dTTMPeIdOOLq5eIYo0VL1J04QUxYaoPag4zM+eEJvBag5kJyhrOxhe
SZFhnPQgNObGuVZDARNOLCp9thmtaeiZfZBu8sTPC7D6PdvSiqN3QbJlkNzDjIWnOpVO/BXXhkND
zsmGazsvMqJQiFkzIx/C2fvetcnNpfXSzNtVpWmfyJJQvtCaqiCNUmsGLy6NoX0WQM8SMDe9VZBY
VjP5tsQPnARlbAZhOpZps0GBY38qbcIAkRR4wyZJNf1rL6oGdZ1BLCynZ/fE8ucEFJhnklZkL511
oi1mc5B26dMuM9zkfFAJvnFL2Gdz7+QfdJkHT1rjqAfDn1DmwD2N282ouvjCKfz2srP02oIcE1fD
tvLTxsKBlaTpplB5+lHzav1prNLp1jZGVUSs7prcg7FLrwssmlVkz6Z6ruVofIqTgVN+N2oiow7Q
ZOQuog6RcMG85klnbtvmvU/EWW+K6qlEP3BTKQ5ZdqGMa5YF77KtlU6zbDJ3pubBX+D3z1QgkwHr
oNv16kT6o381j+46zmPFItNkTlnz/pXtB9EWyW1QONO8U9jNvkh6rW5k1LlrbDzyD1h2Peav0DZq
daqlUJCiGBolJp9x7SUrs/OnqDMSdegYfE8NT6NDHgS5KhwssvM8M3UJi4pByZbBmsdglERGJajM
UAKQyYQnL2jeo/fwHtOmacmyXYbxorZdJYieMDsHD0JWHFh7231BWa2kL50tnxibxmNFLCMZsZPB
ApL1sySpzBgYTgTM5XXo11l3TzwXWVPznDIDpGogJ1Vk/XRFHccszoEgLKwp5oxmqm6C5t5h8Mmd
t1T5zcyh+RspcfUlOdatxT4gIF2MkMf0wR28BTpx3M8PZZ/pfchv0x8XRM33NNzFpWcC990L0eVn
nVal/YbC14gqC7JLHsK/YHHA9uB+jMcWSK7+HZibzzaKikKB2915KEILwllXwO7IZjIIu5W7Oytr
RcBoiNSYiCgO8EhRVHdyO5CYSWxIPFKsK2mFyxuK+Plw1hpNg+KniR37xvRW/C/aMr46VAQQY0lg
hB7LBN88DQg2c20BeUjuGZzZ6TtzlgLSyp/VTV+eQWYa3YNCpoUCyqsMa9uN6XCdxaZZ7UlcsbSz
aQ4STrSjR5Su38TLGMJrUx/qlG1nmPEjKDgk0rhuLMpk6xe+IizBnCRiN+gcIUAIFCyqt/niae5P
T2Rzmu6GrC/9FB4NIWuQZos0ktM4y53vtwF9+7Iz509LoZk3Zmt28Q4gA+GK7USqxXVnumyMWqLS
UEUspn+uat0bdmnnZu4mi+kbXiYepdXNPLXs7vrJcPPLAiDho8qqxgwdFsd8IzXLSzYk5Q5flGnT
EPGTbvJpylo0tBO7QKJkEl8NAXuO/Qb9w0CAdLwg87Cnqv2yGhooSboVKkIZa0YBAsVm1Ylb1Y6R
CqDrRFrrum00dUzEqFT0w5jnmBsK0v58FD3EMt4s09S2F91gZcAKW2EFqD/04SQfimR1a2k1mW75
QGcXVINrPXkj2Slbc1HE1Yo8MNuFjRPMyau0y80dqG5zORTzIHk7EpdliCCtkkzkbNLUVvZ6V+xS
HAgG84452CfCjTtRb9o4KPvIoyNdbMih691HI+EMEDLOG8HirMel+9TWnoX5NcGKi44ploF9QUlX
43OJvP5sCKiH21lvM/1OjNVUP6ZpFjTXazaQd12bNrolvY5ZiNncufLr9yPUX1Uc/v9ECKM+/uU0
uQL1f+LvVw7///rX7/D67z/ws6bovaM3tiqL8VUClSBY4N+dE+d7D4SaIh1MKND0LP5pnJjvMKZD
x4J0QYniO1/nZ3HCe2fgEgXCh+TcWEVD1t/UJo7sHPRm19/k6jTy+GwWu/6Xx96sm2IW/uRCU6N6
nHII3avQcPiK74kEU53o2mvHaM0KtJku+i11DLI/0zLLnhy/L+aD7NqxfOPcvxZE/n0U//GZDAuz
HfUSLF7HhgSQsY1uTvnFMs/1+wJMxn09znmAUkjIhyCIx4/BmAefOSgbb7Hy1grJb5dGYM+zoIzo
HHsn89HUxOBlF2WdaTveSOec4yunVDPVr7vZSJ5+GSivVDheu5ypr1Vsk5qud2wzt4qJSmaeoeHN
MwpEiSqe0USWD0QD4vXwCu/Ln6/3sqLy48n+ej1G3K8iGCvTXNVzPcNcWCKkXh/cptX3fsY//vlK
x/24dVxxT9AV6MtBHjyq3SSpqqt5kaiRyu6C01hxyJJ5eMMz/dpAMd0fygxoZccX0dos6NkvX1R0
yfbzkBnfVJOykuPMOZjMm099444blbvmG3f3UpDy8zn6K82Mq3IMOHqOrVz0EqHwRQyI0IpqxCEk
yYzxrb84/m059cPZlAcD0kJXuxWsdn/niP15fTw7DNGVHLnWO3/9HgOPZGOHPOhYVrBSEXbv6Ri+
5aB5ZXBCcmSKoZiOxerYRyAdv8u6KrkghNZ57olZ2xv6kt1MUiYXZq266z+PmO+e6KN3D6cqLhdU
S1z0mE5gTqT5mk58kU2qOgNtpn2uMDBfV7olbnxTm+4Ddmz72eVEqPdSb3cerw1lr7Gcd3/+KK+8
JmuLhf8xhK3fvt6hHBjdIr7o+tyICEK0N6Jv1xAOUuj++korzQJgNTYXhEXra/SLwKFXmiwL+IoD
u6vP1pRmxFot7m7kmHLy5ysdQWy+jxnYGSszGJDrCkV7eakCWIbwMus8BUZGL7NoH4BC+U91IJf+
dMQJeeeJJKMumBTykTwF5KMItsc3WDqvvLJIxrhbG9EfK9/RmzNxACeV0Djn7WFzs+S1/VBTdtwW
+rJczLCk7giFLA4Fbok3xDivDGesdDo1Xrw3rKrrl/7Loy6WJPPoDp1XsfRPzDnoSNhLCDaWs9oJ
o4wPf/+8V98hTnR8rCggWPd/vV4f2AlrrnluGy5RjYWSThH1XrBmNTZUscbBms5V4vefUs03TjRR
Wp/ItH2LbPba8/71UxwNMOZ44fW1ee7kNXUxMSfNNyx9zb53IGmVoMj2c0XId8eZ5Y0B98oKAGFE
pw/HWOPkeLQCuKVEaroY591UoF7uTOcEmo/5d5C476Ma3ceKpUb4hQbkqEGJg0LodW2ca0LvtsIZ
TPK+Cj1qjbJ7Q+94ZJ7+cSlkSNYa9qM77MJefqFevAyaM8CxzZl/t7U7t++9JOl2dpciTmKViS/Y
e4+H1JzNTWm38tzhYKWHZeHQShyr6tKxG+tyQh2QhKaj/LfYcq/NoPi9QA+i/FpbQUdDzi/bRMNx
c04tYT4fVWtvjTLIr810dPc4X6bbJCuCXZsu4lD3Qb+r1NQcREXGwhtjf32LX07lQLLwXJIOwyaK
9KaXjwrJB8ANzT3T5lReCSyraC3sfusObrvXnXyMEg9RF5m/+UagQL9BV56cwH8uT2oWy7cMca9M
fWtnnm8MdRI2/uOpz5r6sQLEcTaoKt+JWfYXcZGSO1zUBF17SXyrPK8/CYx52CzGaOzS3hnu3ngk
R81pNtp4Ny10AmxoMZ+zbX8xHZAvtwRV6Z1RX2gvKmPxzs1YiEucLdpGOV55i9skPSkR5JxaaUk2
X2mV126FEOiND/L74vb9ScA14mHQ5jx6LynPWAMBSWeiaLMvwnXqDcr/A+bKDZ0pNWwaL2gPcaea
E8RO6bfAUMNnv25KWivWckiQ6dLxt9WlP75p//8+Lo7GDXLl7yclk23j8SuGX6fg+VlnjklBKQr6
xNn0yMMPZj+Rul48Cn3Jt2yyyo09DVj1emHSftH7M1F1BPhVFoaFNx7XK0PZBGRNm5OPhXb06HHF
djdpctbPrD7tRUiodH2NyUGhdWDvEdd1fjsHRBz2ffuYmFNFhacKDmKo5ptEUcd+Y2fy+8YTZgGT
EG1eMAmAw1+OojzPdD1zrDM/H+VeeWCBabwiBOkn1W2Xqqs/zLANstCuy8tl8t7Cf756eVQhxooI
cpH2vbx83+GAbkfzLB5iezcngaLV3OuY+4Op3czl2N+oPtb31EfuJdbUN1aU14fH97gW9r7refXl
5dPS7vXcM86ysm1ObK1L93SzvJ3n5PpNrgLjAbeZ+hoUiUc1SE/FYQryg5chejN5PpuiCLq/PoGs
qBNAwPT12bYezyzkx0xCLdlZWlXLo64Mhioewyp0ISq3kdW5cxJ6bPFOCJj/u5SPdT3CfU29iUwZ
dhgsgS+fhpaMtqSqdGbQFT8Vom5PIQXLpzfG/+/LOFdB1GkwhUJ+Pd42OWlXm82SnC0e4eez2w4H
VWgyYqZIuT/P3uWMiX2Wi3Qj5IS12amRIWK1mDZ5by33MNntbHUOxm+cwX7f2fDB4CEHbJxZ/YOj
wUDcZe4qPhhPxzyZKqO4LOyAkPbJjCOflFiA36KMeGnfmMnXx/pyjkLpxf7V5OIQVI5VRrKji1gW
2qnvSj/fTJWvuqiGqldSda9q2jajAGBijvH01qnv+7Hu+NLorUGUgi2hNHR0y92aUbVMyZnynOrc
aqj7FWNKmHCGKrGSQ4RvstkWy3QTD417NuLW2zna3O60tetRY3u8VigaotwR3XvPbq6wGS03i+Go
i6IZhqgZ4mel9x/6kfwccBPZtqRsHyn8z1uXf3xjl/D7hhyYq4XsYt0nsHM72poirsqZU9FONev7
keP0IxtZWHvlNEG1hYMT3/x5LP8+lNcLAlBg5uTUdWwBYrgU5mK7p5OH2iHu/WYnZVO+sb6+cle8
lTpCn5XBiETm5VtJ96RetMw5RWMgrgfPXu2DJQK52TDyORyXRHv/57v6fT2n4YH0Cb8PzX7AXy8v
iMBCselQp93cpJsAF+o2Twx3h7XOfOPWkDQejX1qVOx9KRfyvXGD1tEAbMq8n7LcpfYt7W5H4wOw
RBvr5Se9dOcy8tPBqWnEF8sns2bmgpinKXNLp34oD24r3AsTt2SC0q61cPrLxTxp6dMl0ULrvt/2
7pxdGWOb0vXE+7vPvYBY96Kdqy99tRRfNdyqzfvZNuUS2X0t6qhtcutuVLk8H1ARryKBOdl4RkLa
/GR7qFFMtxu35GE643YUfv6s6h42AbbUfgyRq2eXNV8XJsoEGcjOpC8kIzUVzjawFy0mFivPn7vY
XM6RLo/tpvQttdDjbXXBiovWIxxrPOyevvgydGurf+blV9+afJnOZOWho0mrUeKLyvv8W1ujj9kk
1ux+RaKQ3XJM1b+BJzdvSOSiaZjUyhujmCCep7Iz8nijSeyVocfB4jGrXGyfg6aLB7tA6B5WZZ5b
2K2RFJbSljd9nrd+CIdU+0ARwEz2Is9rYpHSsp3OEHhXNEPwqqRha04o3GMR0KCmI8rDIwMnxGpb
HbI+KCMza7SvilPQxw4hjgiTyQ0YwfVsDFuvzDtjj/wgc3d5oj6ZfV8SkmJ0Y7PLkrhpCHcUyRKa
9FEG7MNA/xGaqBR9JWKHb1aiY4ofcvezKmU3biwWSh/zaMmPVO0SYLhMoVOFRhfX2LnBX52B5F7S
TU+1t406PR+WKB+g4HiaW6MAccpkDJOSvljYliyFm9byx5O2LcjM7JqEuEc4e0UVOY0jrgo1WAAi
fJd+ttRS89oGKZHsUW+Mp12mhoVe/NzEkUtD1Q9lrfg8jd7m8ZYGjYNPOUgNcTYEMq+2PQEW+0ST
/rOTmam9WkAZVSSroekO8nK44zXAyD/pzox6wVFtt7WUPR+s1iru2VWZdcjMI556J1m/kjLW+rBI
Z3noTU/dMSli94/nyfpASmyC1KqZaBy1k/XFLVlnob039q3K8UJtRLc2QItlRvrDsFzWSlXpSEbn
7LwfEVnc+4nF5XuZNFlUu/l4lvtN7uyHlINzqDqENifxoIL0NCWtFrmGzKgTAOAFDCE6T8OG7sn5
uXZTRG0kKeDVpiNv7NNREsNce0tBaxPTOqGa1VLrkaGthOKWwdOf2Rkoy32ceWzNAxPg2J6mlFUR
duqgqxCqYKMEQiQryJL23TzKi6LvN83cQQwgrjTAjR/L4cnNBk9HMOIlD97iWPDSZyvXd4Ea4nOb
HJb9oKeoVTQ7y+4YyL0bxigVrmo2gzhmcQnxL/zEPrfyAOHKiHCiORiw+U8mNbs02Bw99bfLrBWo
k6dSnVW1xPNa8SUP29TXxZO9QmC3lkS/v4lVC4pzJL6tOzGrurv/3+ydyZLjRramX6WtN72CDPOw
BUAy5jmHyA0sIzMD8+QOhwN4rn6DfrH+wFJZKbPqSqblbetdlaQIBkHQcc4/ZmFYTffBlOsnDNR7
/XaGKDh2uJD50XDC7GM31CUipXqXS0zaHMhGcEsOmkxTPJgS8sHo1GwhrGeJM5gkjnJWNVOW2e99
GX7QHnhURt8GzAfuoSGlIThEQ9CGN/U6oIghtkCvcdVYHYqnijPHxRDxlo9U/FLTOlfftqC2r1pz
DF+cyq3RnHBHmjFNZUZ7srLNFgcx+jRI1IgAgsRSg3z2kWiJtBFAA/FEOr0DVtZxQjej6hhoh33A
LktbfShV7dWJpfuuAu2umEiU1a13UMbbB9RVHDv5bLcXedVvIfucNt6D0vVWtHc+Tbi+txiPVbaw
WPlI7rwEg7hLG4kt51u1GnbHwdP3j74jBaKYJcJjZs361bMxR3OlCB7wi7D6wAdA6AJyw2e7bAwn
CdtuXpM278z+0KMhrA6kkkc0dDiLjOIlsoruaOdl8ByxzQZIpmAREoqX7BsqvbbXSDF6xXRdZip2
ZvSQce1ZmxmHENx52pd6JON7DuFpV5dnSqJ15nz3Ql3eOlVXecnKOxwuPGMrnm3XGT6Bt9hvs9kv
35agVeRZF6ieAlbXB7cS0UcDfdJd7mQIz/K2M/xDJ01f0c6Yo07cmgXJC8FcWU0RjDYf6e5F5UDF
C59MFBCCkojBZQ/Du0zhHQO58UDtxcSjb2r0RRk51Sfbna0fQLHZQwONRhKIufhPfeahhyGmlKAv
plyTRmY+OaT5WxmcGOuHMCZvgKck1q0sTzds7+/aZDpEVlKgk9C2parDEDa+SstJEmcyc1P26aDI
/78i3lV/jrT0vcNczkFzaYIBfR6rqJ5Tvldqulw9yxfXa1gYL6sReAdjVE5xanSLoLPZoioiBKNr
PqBQokMbkbF/bxpj0ySqHXLEG4s5WTihgpA2shDlU+yq1bphaAGwr4yF6B69GpzanlcIYr6NjG4F
d6H3b4Gy6RKPPhUkNpsroNyFF82Xw1J3V1vFIGFx4N2XGlLlh+fP6sLiWaMwapmdulomx6YNuXT6
MSHbJ7wXbl8iOnFyjnSnHpwvrtHWY8owtPXIJ1CGpnXlz6+18MtLbRP2iLnAQfiIud546poWL9Nq
2/X3EJ5sTZaC8KAjaFgQxsK1REZqUaueWLm3KuXFGwODgtd+k/686KMboLi51au3Opd5E/kXHT3J
Vgyz6jocaI33jcCC/G7a/OGbLkVNzSW9Qo9k5BlvvRPlM1BK57apNAYktZOKSNWy3AbRDDDxyIET
Vc+OPy13Lac8bBbzOg8FNe2S3yxHLrpRDXhlso1s7J+BNj7RebfUJzMrInWZ0VuOYKPD+RbjyTbc
W4vzh5lwZaF4cF1rNhMHexbaGDPKCp0iVazmRFb0Ih0Qsph2bPfcmvHSoG5B+wZ4fsAwpT76fcZM
MRODD4YGHXVofE98lqNVZWkeBHl1FIFffCqJO//uZ7rskm5m7EEbW9rfXRXoRw+akHJKm2Kw2PWE
/zhniHsT8iNQQIu13aNSOq5gkoXM0bG3aR7n4bYOJlK33GIgCh3vc2GUxc2a++HztuXrM6Gk3ouD
v8y7NLoBEIa1K0J0ZGYDLYPTMnsJWrThejIrpEUByuBP7lqvPzyhpyFFfeK9LLJYXqIwd6iIJU2y
I0UrC0g7oa/6voC30ceoVVP2NHoi1xxL3rRPWF42JtrZEA7mMhzQPAdVZB33wfrWYFYYkqXq9mdP
L8jm0GvxpTXGKZ2izb0l9loeBquZihOzPGeK1jIEPsLteWdQjbUdszGqEf/yT77YPYBxWiwYIw8V
x++tp+b5ZfPMdrysTFcOF6Ne20cUUsGJQ6bEXLMO7nbIMx8IILMLt4vd3s1+ZGTaPA3U/hwGtxvJ
8MjDWqem3nhOOhyfmrZuo6XIvlrHLcZ9P0THrZ2M4oi2lihxm1CRjRFXRe+WxNGTkKrU1mnbz3x8
a9RO1m1EtlV+HCKi99GATy5aBrURULlumffcNXPzYSj4qSNhTh2JIIacXueiMkTsEprUXodZvm4J
trLVStS8et+rta++TuXSliDGfCYpNYLyjUGXZPhI6rw7TjR3yWQeHD6TZg0pdY0mN/jcGyVwgOFv
7Ys5th5j2sysfiCUaK0Ppp/ln4ZSW7cQx9uXhf7Gj+7UOVdhowqRDLZeEQ+KEAHoLNXJX+oA2RdB
JYw/67yefADT7MKZ5cvcV9HJMURrJWXNsHVyhG0cOkYv53bh4jyqoCqrC5oUwxuet4SrsKdJJg+v
NxClX1RzuxQx/EZPDIiYXzoXBVfMIr3JNNT19Na6/fy6Nt361HJTNagNpz0RaVF9l0YIxfwLjlf0
hnK1zDrZqma8honJDLr4JOhDtg4CH+viLt/JKuF2KFy53G45b+YwSDm/OmCKRlxZuf19WfOaO3px
huMwrkjPI2fKno3V65skl2t9BxfdvAcbWfwpIS7uZ4rT5uJglFZlJ7nVd95VWS2Lxr27LvpCBHVo
sViNsoiJUIoEGuGRDCGjwXN74UbL5KfOsAg3MZTno7ItzPWGFA9CS9s58+pjRqMmQYpN1qbeWOU/
ALOCOeHZ609pMxnLZ19Uyj0F2szeG2u2Lz1nRezdcR697mzEXTGhkLzkU9AHzvcuJ+nEXj5Ggq+2
bGR7H+aNIiBJT+4Jy3vBYufXnqQbel9tbMobnxxZWiCu4EvHYAyXInUQwt1uNe1JCRMhWrd5XN09
3yZ/K8QuQnSHHnlfRAUX0VRuzq+LrD0pTHeVin27NR6UjUw3HnO2nJSlR79vtTDUUayW0SQIRDTe
2C4KXjv+yS3BbvJJzo310GRcsLiz8SjEo59Fn6Xi6DgOcgqseCbJDum8X1D1uOXK+Ix+CbV6MUKA
H7Vjtu+EdBkvYxVWXFEV4K1dcRfxm7ym3EfT3ZgReTnKbMdpcFsEFRPcodVazUcD18GVJ6Btj8JT
zNHIpnFut8yq+yToMnzLrvDmWzF4lSb5cNmihFC96ItLXShpGrjuah42Rn+fC/xEu/ug1HFliuFu
4+Q3CPAs2TH7xVhfJ+EgOW4QI/ZHTSbYi5gKIcjPsfMPZwDn/wvn/qe966f+a0ff827OZVmeODiV
/KMt9/yDfzDlArGbwV7rBwe4++d+jx7AlAvJiX7K3X116H/Aq/6poAuwBKJdwasLb4Mpjr/kn67c
4DdMucjeyAIiOZiUzL+joPsVlEUY4xM+DCuDORd59q8SjrY01rrqLCsdxiwA+SYFavmaL/l00UWK
ecar0vJqdUT5ienWSxrDf0blktpua6J7Xdpk1O5nogKqY7YFb3iU2pNo5IOlTUayHgyjD0DVVZAf
grx/7PWWTGiX/wHt/a178L+bXRQG7M/uruT//O/px//4/r8u574UP/54d51/8Pe7y/7NxahHtgXw
KbR55PA7f7+7wt8QebtMmNhKkQSCrv7r7jJ/C1xCoIGt0ShSAMtP/X53ub8hECCNgh/FXnpO+P87
3tEzXvxHzB9AFzEUtzDxzJgnvF8g16pxMH6NK4tPlk8vS5ZjyUoU1jT1wolr4jReB98Qrz5pZOUX
BbBgP+0dZivZovlotRPkXD5V4fdlJA0sOxbD4PXfdetg3rpdsrD7THp1lScRg6JxU3aLoEdLBMNF
l0Xdw0xqz1vOuf9G2lPxKSwCciBmly/EpSrZJokaBtJOMiCgNaYHa3mPpjCLYv7kouO5YwVD6tbh
Ut7UdAMvmAQt9TKrrRrjdrSUl26a5i6yEhHVmw4uhyEPnR9bbs7roYBOc1IuilXfr+ZQOS+9ZVj1
ZxtlvrrL+8i6QLjWfvEKVOUZCy+TUlJMen0vOgtUtdkUCqNQFV/c0SAm1MVedRMaOgOijib+3qwm
52EP0fC9+UbjqRxTgiNrM11wH244KfuS3VHmREoEU6isj7Yq2TnKwdkXEpw2TnGgTo34G99eSJh1
m1x/UiUgy/WKQ344mBNxpc0YoHPvrbzGzjH0W57o3Bv05cY4UFxC8xnTrRMykb+1lqyCz45TWpLA
DmTnCa4pcqu9HnyaZ+28RjGn3aoOrJB0vfu5qCVeEqcG/7G8vE32zaVLCQAcv2dBrsqjwtFzQx29
LpON2rS7yJfklzsNWFhC6Mv0ggmgbRNn88cap7vZb3fgaOtL4C5MO9mymO63wF5yN3HY+kPQTSvP
r4uoEJQxwqbUqSKbY4wDeyzkqUIlV8ebi64oDiZVcc09i19sToW650PX7aGvTXpKa9yBxP6aagLj
czvLP9Cd272S9YgBJSCFxY8DaYNBSLOOPnZdNpVI77PsUucRlpLcIO8pVlqFWTKSwMSyzExZn2yL
mwKbkDRyjEhG+B3gmJuuiRpBYTkA1poK9r8yboopC65dt+5ytugteiDaZPs6LJoa05VcVYB9NPhT
TDb5DhAN7vIlNOzliX7V4KscFgOfgp+XZTzXVG4dtTLZElfHqT1U+XP2tbKiTezZTtHHcpycMQlt
DFuJm/M7xmGWnyuj7R4BRnJyVnpZ/6hGMnfTHjrvLV9K93nVIXYSPYsFF4I0aEqW+Adi3MvOSZZI
kS64OsM7Ybkd7wzf+wcDbc9H/kuE/mYpikMwq+kZCRYVpFGF36wiodAG3u+IeoQ2wa68uHhsSPyN
ZuJR/WKNN7xrC5e1UeyBxWC/W6Pd45rky50gJiITxQQZ9WPsrtOnfPWrLfHk5FXHxtrTz3GqNncG
4s0+VtUkv9XkXt43EjtTuo6QNsncbP4dCWC5PoqxNk0mYsnypQwY1Awxw1eoy8o4MEwL0nfdqbq2
LZxGWK9k1oAal5rPAll8lthESV75Qbe+mlpOb84SsPw6qFruNneaBXTzhhzWrOF9wDzM9sNmVYSV
S9LKQ9qbxXRTG4b5RmrujN1TBcGYmmbfPvKibpU0dMtjneut4N5mjf1kZ6HHTUdwzTUGDP+tX8fd
kDLyc1g3i/WjxJd3R+nV8MyyvOtQ1qD7kM/m9BRkrnO99GNjoyGvrWMflEj8grZQn0vKWfCC5ms3
Xg247OSxldJ7bQjCqS6zkSCYJDey9lHVLU5PO29XDKsjcRGcDeZ4G0T+0JPq2Rh3oxPUfZoDDTy3
cBA6tXkiPiuCQcA4vKm95n33AstmAQjLSwGsI5YwqoQsC9FSytDWr0qE3cfRwPSWtHLWZhppn6qz
OW9GffCsqrwZJk6sxK85i7Co9STvOL2JhQprdP5mOODD7M5FEKRBZohvtWgpuAhUYGBjFVXzg1RJ
b4l9IibvwKI5S4l8naHnlX5wcugFLPf81bHtU+0YL0VRfLODBWBP17iAIcdW3DG+Gq2BRHvl26kN
3EjQW5ftaayZIK5WVyN8AgUN7/bgq1fE7vgVaTYguTnPzQhIn6iHF9chyiWeilwFMcYe+xa6iMzq
JuxXOybpxPsw1ZnzxJ0C0wKS5XyPsl4LMIeu+JznDaTMYuolydxefmx20qYOJEgxaZxmGVc7rdPq
ETjQ3ske3XhrcLLcHiJI/YMUKn31UZypIjosWTcnxBIuHzVs0rTzSupMMYVnuqkFUuoTngcEm1Zn
Sor/7WH0CoOBzqAzbdWRvXbVr0ZUnKqd12JgheLKXJz1sbszXwSfQ4LJMyEmzuRYbZj6groOKLPI
4TCPVWuCJxlOB63mDTwHF08oBs0z8aZDQslT8Gl9PfiASABh4YJ49EzZYaCGviMT2gxiWB/k9tvO
8AVSiKtmZ/2AeQHrOqvJQB/O9KDj4hw9hGfasDV1O6e1P23LKTzTixNdH/JWncnHLhqcD9bOSEoi
D16079RA4lHDO5vOPCaHEgQavxAXuDWBqF1DnAagTGcOtMPS/tIiagvjZW09vmxn1lQPhNTEaidT
DbuFV+1Ixf6andlWoCOYV/IB7TdISPhYtJNws1xz+zFzR+sdbK16sqYy+CHOfG4rs/q9OLO81Znx
HXbyd7CUeA92Qjg8c8N68KuH+cwYM85sWbxtFUyyaqdZ4iKX201OnOs31B2wznTQewfrzEVnVSui
I46XVeHvhq6eejVprmbIjTPvhLYbGI4+qDPPbZ8573CnvyX24iLVOymuPVXfEEbhfOSpF1TX3PkZ
DHC7TbdFPkzDqem9qL2OVOiqk6i75VGH0fYd3R+oEuFVZQq75t879sCshM9OdgkkGGxi4En3xxAJ
l8pJp1juLZcUttTj3IPVXXeY3q86QvkLa4WgUn5lPk8q9PorVVhDdOrpq7kuTeKBUo8s7XsEIOsQ
l9xDDqdMbt1VoLa32Bt9zloyoZkYfWsj5XYOLZ4GhR7HhEzb6dUmseNa9NX8oRwCHSaEdVanrt00
mf/cMYyhczA8iJrRIeXA6/yE/6+vpbLVK8h3OHJe5vraZqYImLI62BRfR2FPiAaPy1OOHOhTqzHf
YwBQxk212Ab6AzrjvoqIN3UlOmu4XGrT+RpMQjzl3YIqcZ7ckvvGlOHz6K05xGpvSxH3rlH4fK/E
uhE+PrhH7Jyed43uQH+whBu9R2snujiiz5B2sAWp6sl11UzSOZjjF69SkD/bRKw0GobJviLMSr/m
6yoMhqmhexk5Z569aYI0DzuX2nWnISO40QNp7oZ5CAzMsPHqG/6lSW/7D2fIqxdV011wUTuT8WmB
9/+UjXZ0jc5rrz9oLIKSeZYrYJPc3zdSMruvcsIieCsqb68JhwqYJPPQ+FENPrPBMDZdlNah8DJC
upuiICu8FCd8kKuRLAiUCV/TFgw1ILF6anEB1DGk13YTapEv6bxl0kyLasYHG6nNJJLBz7KWfMmR
oPlinPwjVTUDJRKVXT8IFBt5bOluDmIko4z70VgSQlJTG0to0xjyzPj7WM1/tz2ZTMY/25NfKH6T
Pwc/nn/iHwuyZf2GDJe1GKEWunKURP/cj3eAxUJ3F6ILJHkoYDH9HXtx+Fd77dwOzHiIVF1+5vft
2DF/o/HRBMrZFUu7kvXvYC9s2X+Q4p1VcOQDsYUHeM3Y4X/R5oImb4u5EuHBhJ59b+xJHDcXKUKR
qflZGw3gotiWh6Az9TWFZvL0h+v0H9x7QEi/vDyLPxrckBVjl3v9qob1GUo89jxIjcJ86LtNvZU0
WTxHwhnSv/lSGLEiFGuoTf0I7d8vNofWyNxFEigALVU1L8tUUTbC4zUdreavsoH/7aISB8y7opMu
RCWHw+1nPZkjgAAEwtnY9BiqJ8ugdaKO5pbCzs3rjxsv+eLPYQvDlBfRD6kl9OOfv1vr364s7xLA
w7EgOrnxvF/erixVDtkMqUwQe9VfaHqnZcJIBmAQbqUbxQ6P72cZrM2rl6PUJAuhHj6CaOCa1B2z
Vu506iM2MygFH+TaPnRaDG3853/mz3pCbj832O9kZ1fi7srw/Ur+wVFUriGFFD6Qchds8nYwqvnK
aCnc+PNXOQv4/oUAnV8GWHFX4dIthQril9tsVNUQjRbe/9roOPipjkYk5cxbzyURtvkaLHl53ypD
Mp2zHW8ntA26obnYcr/h+RLF42ibxUMZKFkm4zj3rFidNrC0Z435MpUWw0UO0cnkMcADEvTU3VFQ
NNF7mDvBfJqi2VtRezvzHp0xuN/+/P39LJiE/yA+mNy2PZmdQ4ZQ6p+vIgGy7YretY1tVddHH5XN
ceRLF0Ml6oOcCv3w5693jp3+4/XkBbHaAScjIXccgNufXzCPKqVD9ISxVZgnFAM1gjU/JQUltfEX
h5l47kPvVMGbYNZ61aZ/ZYYZ2r/p1PndbT6TiyCN+S9u+V0W+m9/FP1WDKycm6DSP/9RgWeYnjGv
sE/CK58Hy2wPbbb+2GQdXi8uUSPNKJvkz6/Er/evjZqTYDy+H3zP+c7/8i3b5qID2YGopgyxvyxg
VY9dI+fbv/8qgRnyQvA4CF5+eRUF4ygpJidCDKVGohVGhcyX/l9cv//0XngWuHywWG6xOf58/dbF
9bO541XGuckvLQ9Or4+C5i8C9v7Dq/CkA2WhW8vei/l+fpUxQvgNwMFXsRy/tq6jv1ijcL//xQX7
hVLgK4FNkZehrQDWY0eSf36ZxSKyypq9byJSHPlmob36wqc2YPjhWw0QEzqkTzJn57rIXdew0wao
xTvk+OuIa0KSqimscHr7jox8mFYMGkF/57TeJC+kX615smxTP15OLrx7gtt2FxEAeaI/k0HjPbbz
MjbXtt+Ezg2RbPysq8Z1uCoyb+ABhAxtS2ZJzssFmqmuTjtRUHYXFJ17v42wuLurExkbqULVRV6L
KDqN3T6bzXwgY8wiRpqGgOF7mzyrrlIx6Y4neLuD0KNkybgf5hxx3iqW5pMBlRokUx8Y8qYpWrU9
KWfczA9ZX+T2aeZm2g6aVeVbtBhGfhSiBeIwiSBp6QlrHNQ3YGFz2q2mhmMkm2hMJwLdsFyRVdMe
x8EL89PqbuKTORhzmypsv9MRntC770ZRm4dVhKG6Iq+depe6AxNKp0Zm6y27zsiCheNnTb0SVwxp
U1bxEvqbYkr2CgQYxooHKwavzVD/UdZCTcekOjSbPSAksAkGObpipGdRIbPzv3K2UEVb0hTHfGt6
5zK0XK5PLb3tMqxpWI5NtNZfenDp+jDgp2MJoKVmPFoLTHvKvsoV9Jq2mQ6r7+WP07LwyCt5ct+t
dimWmGyuJY+rYQolH8ZqANVW2/y6rEP9Q6DRljBMVR0dev76D2IW3ASN67Ltwgjf88sQateZ5bcH
UaMWONnDMqyHss62T7Vdrubt0lfFdLCWzmRnXZfuuLqEMV0ChJAxQ9odmyv5V3XzYMyScd6qbcqt
SFNDmESyu/HZElFPKPQwtmM8NKJ9DZ25fUPrM4M1uUFZ3q7jnrdVWRNaQU5ue0GOI1YVMwZ2P4wB
qOAwLWVzXeYCq7Yow8pOKX4av9tGrppYi8q9KAEr1zQffRRaGvr9st8K1Is9JcmQzuO20nriGlaR
zCEBDPDqVAMyX7QYiBCuOk5CzK7z5vV9aBw8nhAExzK1TcciWKyGzZ+enjiodHVFGQ+S0mVWxXo0
25yWuSUYJ8Co3ujJFewkD+yyD/KvazBGLo3TjSsOLbJHFK8DoLwmoYhncLsYbpqb7UR4ztIFl0Rd
9cfJ6or2YNW1c0Mt6Do/eA2sOYJljerfBpRGCDGKcElMhKFOSuR5kB1n4mjKg9EP/FoeM+P7EK3R
nY1If7rzCDFZTt2qtuBBzdJ+9Y1xGB4yuebZB2uSXnlF41t5tZnjTIrXMJfjDhR2RSLrhUSrUhc+
nToSm36lpYGWal7mHgYhsIgPj2T3ZY1K/eiwErKyoWoKp0OoRw8wuiZa8+jKyfcPwzxYPuU6K/Ke
oh5cgZhloxvHLmqvT8sctU8szDlwLljtEC8wphbPBhqRIQmo6NAJweMLIxJnapSQLCjJ/1O545O4
FAXQJp0Ir8dBzkjLmha1ezuV45NrIFNCHt8XDfFKrbs92KFC0B/ao/vdrJzMOrnLWhZHUo7yTxTM
UfnFjDl+L50puLXRmONWGUye02qhTQPLrTSSrgqHa+w4PvqoILulcCfsaZ7r7CxGwCCddGkQn5SN
mPlag+IT5+V1/nOJTvzSCAVlWL7ZuLcU4IHdQywj2qcJsc7TsiFvEKX8EF3ZRdOLW/IxmJaqwhHO
pY1Q7BlCg3c8t07+PcoVyaHuFoyXLQCnTtywYb+2XXbrE/lr1FA4cFHjw5yhErz0/MEFavB05FPq
t9L+RnTU+FV44XpNCxnWIbevAyuZ56L5aC0tNp2B0+y0lZ1FOUtXOOOxjEJaqbyKGxhRK0hrsFn3
GyrW/DAYHkKVYuO5F+e216aFcq2rsASTvPEjw7juRoSOXIhoeEQZadfHoRP+CFal0Ytvgd0Qs4lC
qEyRj6BBESAx73w/5OfVtfyv/dCj39Lb6Hg7wk5OFHmsE9lIxdDvifHZCJq85CsCTqTPdGb5OeIt
E9hckg0deF8it7bspCjmUALU07MWe7KYOuAN1DIr1XwwWRreINl4zW9up2V2HBGAWjFaX5SoGFeE
edCEJtiHyXHyzxUPr+4K1qeAlTL60YtF7xv3edZGUdqqtX/OUHAVHGhlwY2DHeqlRnDyIVqG7L1V
USUTkrls84adC3k4PB+auq0Y8ncZzoV76dVO+3FlwkMtm0tPoc3blx+/zByQLFCZkPgoIW6VyuSN
wVd7jMsaLMwffM1Emc32hyYrpjDheAlft2kcHj0CWz70NcxtUtuF7SX4dQc6GHuaClIv81cqp3a7
4GMwVM1yYakF3g18Txin/YLcOV3Q6yssC1SvFCGFbEhwR/2tnd2OT8I3x5qnqzG0fAajioBxvI3m
c2SxmT8B9GU4o5Gf1sh20Zh2ZneBDtro2lhx+zpxtpeVJ5O9f62icv9U525s79yN1LvUj+oFe4Iq
hQvnJ1bDOi4DGf7wC1QOP9ODVFFPZ/nBFFz1/DO6DAic2AvkugDvajxwPhZTanUdR9Sxt52MM3eV
zrsqXKuloCEPu/Yga0q42vQ88v0t+cX/o9lZe5Pufy0BuinffoifwSdr/4nf1RkBYgpiu6l9IoAG
c+MftD8AU4SYsLjw37MzRfuQ/Dv+FAI/RTRMI8LAuE0/LcvUv9QZPI3RddAO7THG4zD/G+oM52x4
/tfaxtaPFYDfR1osofN+sCNdf4QAwrVxlTWhFJVO0B/xJWFUqpsQ9DE7I5GTbTL52meE0ggyHn1M
gvVDxBHnxe4Zz4RXEcf2jHJmZ8Rz6nLKMigV56SuqbVa0gCh3zkxBZfZDptSlOYjZf0HmqryzUhI
FRCnOet5SknSxTPiBus+SudwFj6hlMCzCwrtCPU4oG1fCFgctUO5plaLGTtjMOEZOqO9wRn5bW0j
utY7HNzswHCLncq6cHe4OMya9off9cFleEaTW3DldgeYlzPWHO2ws39GoNchq57FDkvrckAtTuKP
fp3qxr5CprsDGWc0u9+B7ZxpFsniGe/Ozth3dsbBB9lH75l05g/LGSfv0Uod1Rk97ze/ZOw4o+ri
jLBPO9geyB7cncUWDN5oHfG07sB8J6PhUp7Rem8H7hlZwPBbLEw33RnZL3aQf+EA7lBgwgVi4rBC
gd1/5wRU5czX+zjF8rCTBpUNXVCfmQTmxJBOz51g2Fi8urg/8w5boKpTdWYjBmmlTuXpp2ybwut8
JyxGy+FIrc48BsWgpR1n4US4IVniHIHO4Nm33k6AjFEZkHq6RvAi7k6R+M5GIgLu3OnaITL4M7HW
okm9htDjq/nMr7gtRjAUB9Au6kzBWEWzB2WfqZlZy+W+4Vf4CAngbvwl+tqtTsXTmPoVhBe+B8WD
/t6/12fiJ9s5oGVng2ZzXR6zM0WExh+6qDxTRzZ+jYMfUmfjkEJlxS4eAecp88ruR7fbNgtj0tnl
jJH6NGQzS8q0WzwNv8/VgcRoFgpZuYt90dD4cpF1Dd5QyFT/1tkG1V1ib8I9qpocJ+mqvfVTdPaX
hkOJ19SkOfrTGuY4UO3RsKcjT6v8A3gRIs2cDKCXlicpslRvoRYHxcb6am09nKZ5FnrWu+aTYHTk
n+hL+bxN6m/uvbNANOeRgkAbsvwLeS4m9EYXoNxFbe/Pt/ggnYYVYJecUhWB/HQe1RiSOLzLUoNN
d1fdWawanoWrTPaIWAvoPyj8s7i1tElkpQp3y+h8PQtgx1ruHog2yF6WXSFLFLJNnthZOGvuGtpd
2WSgh96ltaPcZbbTWXK7GjpC+7wLcQvocT82CS/hPkSp2++aXbGrdzN7Ih+U6F+EW+ZZ4EtUwPIu
zrLfdqNYD+qE+UYS9qHo40YjPJ3lwkPXAYGxq1h+Om0WuiVrMoyvDJoYHkd70vy6s/zYa/zb8CxK
9rmZj6jjN/cozdVEj1Q0gRePrrpAToxhCq6wH46G3vqXiCAv77DiGpBXjrCqd1+K7L4KSSqGuaGH
EsclCMdTZOfF1zCzOYLwYUD+xAWcaoD+3gpQGs91KZ/miZae49SHg3qYCtu9G1cO60cc+nSURmIN
1wRB0xoeZpeRbdrcvorrQIxmLIum6pIxlOIzUe7iypd65QvUd4RTq9G8K0UnxCEkJhSIIgrLt0zh
+YPJlXxpFfcAH12vIbAXj28cDNm3cMbPdCCKPRqfStuuRVoV5vaxaWbzc0sT5wBvS5DY82jVIyW7
AChDda/15Kz3eAqb9djosSlTrHitSrHQWttRNluLxwHT1z0R3AEWM6fPKfntGEjKR8fo2YmjVdKs
ssmgwkcpiWm92SgPIC9WiuF2kJ3PkMc37QtlQzWJuVMFDxsY5vBxWItuZFn0BsoEDEdyZfoR0Vzi
zFQV45cQhKrantEaaSsD6kEt4l/NyyDXyiVAqJEpMPxUXw5R3b8KHHWPWbOW5jVbcmfBbRMEGIdZ
aL+s1ey3FxWH1y3x+Pn20G1wficy1eoTctmOOWzoePCZbS1Acvp6efIXgln3jiwUaJzpOLivCWC1
F+yW/5e989iRXFm767toHgK9GWig9JlVWd51T4hqx6ANmmAwyKfXyh+/IGkiQHNNDu45uN1lkoz4
zN5r68w5O7EtoOwhOusew3Ud5oOs28DZ0byNT4IPst5GhnNt6UqcQbIYp+koXGVO/79408v5z3/7
L1Q2/7fi7b+3+nv4rYvf3/+7uvY//tB/Lg8TxrD/Mybu9r//s0AjG/S/hk4apGQpRbfS7fZ1/rNC
EwlU1NB1PWg7yMB9NLT/LyXabUtym53/ryKNxULspjeNLsJcdluAnv7PIg3jbOV1ZZK2mMiWehy8
hjRlNy0St7nk/pB5OIWZFHRzg1hE/+sQk2nnKUO7KJ4Zg5QVfZNqhmaAlN9z2nqoGHN/FFcfAYVd
0A6lU9lfYg71IHtwCkwuHKo5sc2wkhelQVpgXQ/s6wjMEYHbitnRmkvrR8gjHvLEWRDfsFKnFWEy
2MvtMAsdPCptXXuliKK3XlOHAqyUwzL8cUZtmv0C7WT5rQOMqJs8h+e3Zy4wdPuJY8w7Em+2NupC
ABzW5a3ORpFVQPjZ5J5AxhOcuMG7mlY3S3g53xxi0tfOjv2DWx2mNFzvyTjpq4dOszO6jEXdJXh9
0BWp36P1G/1JzED2woeX7nBSTjeCszt78ppRr82fTCyXvZvk+S6QM4tEk3MY7mUsuu6ZXVL3zldo
v9O07x6soEncDKUvm23kZZE6hVm8XPCy+jmXVnQjGWBS/1Onfq/vFrr6pxEHF4TuZVRZeY9gpjhW
fpSYLwy7/TkNHILixij4rjSqxblYIumhzKRUFBiq06PN6d8nWF0fxpiB8SU6bybMhGfky4lflkab
qn0yApx6ZtxpUFZkM9fGhcJCfc6NXKgBGZ3usrWJ73Dz2HArVvZ/h3lssl1XqfaQqTFz9m7OAXwq
w1GvRwvlOvBeB8nz8zGuAEL+jVMCkW0rBNK5DRu8+FHU0ua73hEx6YA+W4JzVJSYbJkC5undwDiq
+kU8dHNMtOvd0LzNCY9nfme8gAMcTsOrAY+UMgrCfcZxWcS7PqrE4zSHxW70WL6MC4rFBKnYRqZz
9bQu83DTdMrmJ0MtebCKJJ+tm0sHDS83zNYRQEaJfvEYb/sWwVKdiexQxSx8qZWHT2/kptyuEak8
m6x35Dvc/vkphdAJpKBbi7d1YPy5RWSj7T9UMp3eh76azXMbxnjEPDWPj1zVfJx74eFjz5jQzZnc
t3JcTkwevWSnfdtsGWFq994dGrGXLAqKq2lq8hABjUdcNBV/xV0xxMN/WKuJxSAwfUyBe1eiTjRo
SZYPJI2QQYtzlFHDd+PW/sHhVj5lmGflZRKSlUbrzZn3lze4IQvRZpeGj07cy0wF4ylYVkPV44xE
ZlivHD6auInkk5UV6fZD5u/H2B+5p4Em7/suMH/nkMjIdC2akxdq8WUmVDZbL1vJYjVG1VftrfVr
ijmSfJmJexIehzyolXITkpg35Ls4XcfHilqGT57NCkI0THvtJqf8sBhLY1wl84xmYI+pnq13nLX5
iuOqVMjZitHfT9OanNZ57vbGFjSL2eRXCVsLN8dD7kwk7+iwjvPfke8P9HjkRtzBHE7sKWc4Xx2o
YUS1n5APy51c5XqavVaR/pIJL7u3QVFfTZIULy5F6SfYIPWuF2/+xM2K9qcxobPjkACEP3gV9stc
SRcAjgqSZt+qcGBu7WQXsPXBcUXp9WRqluDHfBqjfFsm5NMgzJzFdipFcq86W15BZkSaqI50uI4m
NZ9RX07+BzpBz9k22eyjOZUslYge8leeiiV+iIM8I8Uoi+xBTSa+jnKkewuapFVH4/l4TqebUwcn
wkBWE+JXBFZ1/nCLkIdJrwLvoDvRej+HYDVk1i+96JD6c4Cw+RLdozGrDjCbxeteNHaNYM/jkbwt
ArDcFaaMrzNj8g8wznxaXrui8isXttyEgnjjtRUufBRrMxv+8BCuPa1dnk7gsyJ3YdJmXdb7tTYZ
UEvbvCpAk/flgK5ExWl1qBmx+zunDt0X2cvgETJO9iufJXkdLNE0iArbqgg5bN/kEUyqmDhz6THL
ZXpXsRaAFRKiuldNYad81xr++AcDWMb5wZI6/VMfcdAwpYBzcZhnyvznGPlvdPLa2SA9L8Kfq4pl
h5gWlgXdVFOlh6gp+1MrbcfwLOdD9MGW7JLQiKDFOSygY9L1DHSmvPfFC45ycbf6XVv9IHimuCBy
HuCrwKG0287J4D2EHbFXiAX0jr7TeYbdSPmK+CN4TmPBeZ50S/4jDtv5XenGd94Kh1AQmpJ6/TuO
LsZsjqj+hrpx+LDr+ujc3ito+QlCMt5U0soT6aGi1TwqN3lb+djBR3X2mS1hKk8I7rjszJzujRdj
zZ7DtfVPaV8r50S04G2NxVaxuv1JrX71EZSgI1R/LmIP6MeJmr9zT6NBOg6RcPJqLLDJ2jElRi2U
bHrPLbnpxzAYaxyxyP2b9C3tp4BB9W17OgzxLbnF09GwbccEQwTf2pA1R+yTar0wLpsfk0Lh88hq
fOYHGzFV5xnmuGdDgNOCwZDDugDpspRAGzW9pOOsB+B96Z4lvXuIm6BvAB842FgOzLzNJRlHyzrV
E1F+zieHnADt6eaWsIKZt9+1DXc1Jh+ZLQeue/fJNo5Agznm8fxI+bRwEpb1cV41v628vknwgBSG
36bpguQoFaMIzAUNxsuNJVvqxB4GUz4sHX43RNjC4MJ3JOr3lKWM3cM1m8D9zPApgtLD+h3ykT2I
uamTEUdMH/FDke27HbKias+uJGtiQyU5zkdu3/ksCHQlBkIEwZ7riY8pxWWRAbMJafOZaY/D5WZb
1ecuXF0P46kNfrfuOuSnPE4x6AAh0eYF1f1cXzEbVE9tyglInmPb2VPr+CrcKHwqz97NSbUNJ4gl
W7cN4GzwtrvbMeDSfc+qxXlzOoxMTI+C9N0ZVh7huK7bF0Jskp+zqQWuiyLtrpkx4fBIKm22Bb0w
M4duiMMgk2Stir3neeapp3XmXiYpLt4mcRUXn1Uu819NkQXRNmOnPDAxBzp3Pwlvau+SVbh6Y4Yh
vDXqDiyRNBf+H/4msn5DbPkviQp7e7RxToGC9wwD9Tw4aC0rR/flrmOJSI6l56x2l9CXnjXalHaP
M/m2OmEDGm2KdO7WjUjX0md4eGM4Yy/3mILmVhxmR9jmxRB0hgipSez8unoDMctFsXwtLugn+KFW
T4fK7bFVk8IRAyLqUiAMop/D44g62L4vJaEYe1bfKY9vt5bpIfPzqD6U85De8xHjokDCFJ0GXqrn
VXTet426LtsXBl3itpoUnpIgqXq+PzFVDMnmNiGLZgp6khGdmIO8CAIT7RNJdDUlbxl3lyGyTbuv
miSFP+70vuiP/rquEbPSdM7UEccXELC4jOa3ZQqqP2M8sumLbS12IxZ2sWUDlpBAFXgd1fisk1ew
3sK9tOxIih2Gl1YdTFt2AHNQRfkPsAioUupR9gV5XslwVYjXub9Tk5FG4gbqG5gK6/acH5+QNBef
haE31k8gWGR20WHnHJcaHMTA0xMeVdjE3Xevm2LN2S4lBDOjsutfbDSt/TPemxXn02orwQIPNULK
YLjC7tCvJEnT4Q/ybgzzONmaqF6ao59i/toAacLdJeNk/pW1InQvaNjhp4CDJXaFaOr0Xcs0FQfj
tjCmpcjhe5Q5eo5oFYqV1mzkuBNlH+Hn13OebG550tUhJzKn2i84Jk6LqVN7qYtpPmbsImNi68lN
ZiZDdOWLtqPFSC/W5Ny3rmNJRIMks0F0Wjis3jjx+ThMeE9UmxvyWHhzdehN0f0r6gp01YwO4k3d
7tVNmnb5QzlNfsFme3VJrgwIx9knYSe9p6pbAVnm7KPlJW695Feja9UT+Jpll5hgLaQjg+6IZlQ2
YgcqSvkThsvMwpIfGJZXPsTjU1I4/t+BbpEhsFdO1x5VxnBm4x9Pdw66/m+rOjCaDOSfm1KI4tDi
cSAt7wYOogPttx1/O5YzNUI+BF5JT3Cu1yIN7r0Z2+TdUjadv5tGJf50npxgRIBarX4FuJXMH4ed
IsygbvAHhWttpvico+bXUs7LUSKJAn3sF5cIPTY1W57/iquwR3UxNuGnb8FjwPMQ8kPEa2T4W3BC
RaaIP/iZHcTwHecBbKq0x+LJzr9nzMsWmK200u8GIXl2rUOdxmTHyQIpoRga/+qmAtFgXLDm/ph9
Qhreqsk3chcB/q9ebqrdASZVVEAMUjnt35ZpUFWfLbpP5zpbnod9Z/Gxbpqsx1AWcZl9Ybsc82MQ
Bctb0GIEA1wiZr2JhqQ0D56Nsp8TehwqXiM9lreohZac3bQXkuMOcs/+nR3dhe82qm5hV+Ra7Uod
mmMB9u2F5ajz4SaJ996YaDo3TrF2H0Ev1t0QefqHz/2UPLOnX6eNSULQEmWUMGkqbynDmZtgh0hA
sQ1HNbs5FrMYdQ8utC7YoiNrHglirE7x0CbHApUf+hIZHwd8RlfXZsXWySr3QzgNsgysTCFaKiav
HDroMEh+p47bYdEC2BfRyT1Fa+S2+6FYfTyI2AHXY18gktgzgnQYD1ewH4B1xumVinf6QTEqcwaT
tTo5/bLca00VhA+mCVO0QuDmDgrblcsEdIjIBpugKDMw7Xij2xTcxier86a9dqFLdwFGRC6ntCFd
EPdjWL41IKSZV3aBR088R2aLvLMkPXK050Yk1W9F+b/Lsrx5RZ6TOQ+ljZAYFWn0aGe3vwaubukl
LCIb0SyOj2UTb+g37g6aGI8U1UfsRO5WTkkB9kEF9mF2lZ1+KMCBl7BM+otH5Lq8I6vK3E31uP4h
Dh5PGHKl5qHOA3O0ad5h5ysNi/SESBcAo3G1vrRQA4zZyCJdUMxa/VpZJLZICzAVYBdclbfVUo5/
VrbQ76zSTXQZB4VJq6ucHpBiEafvEbu810n6eGdRugQbI/y+JZbUuNkee8TyHYrFfSUk0v0oFqS1
+YAyd08YvT7C5zK0X3GdfY1+Lf8ZDBdc9OX6MNqWT3VNIEFhBxozKswooGaDCcCnEs24zHo8cUcB
+PBxYZ92TA1ouB2mQnHgi47JWUvr79k5SHvPqirMtmzD24knhczuLe0EQgQaaNxSYqx3DuSV2ww8
E9UXrHo+PCfBEINojiaAkDMq2Sd67CT725oy/8rnkBbU8qRe0ihQLzHy/jfkrCvJhmOu20dMzgsL
JLJPvL2nHeeyUp0PR8qB7jfSV2g4cOEj0sEmpvz32PO6W+PqXSt6WPvCpRb+7P3SOSeLgYAEV7/5
alOVLJcByzdWrDAlCIT08O1UDdVrQr5gtK8Wq8ITwqM53sIPmu7CJZP8vmcVBecsbtXXGsQhgrKh
yJ7ydYLKW2BKhV/DXUKRzKV/WlOTvNuU92s/zmza7ioZa3Nul1gQEOEJ8x3a0L/6kciOroLhHxSz
+b0GQVcfFROmfa7T/BgXJv/Mu8xBreDNC4mcbm7vc+OSf44pFnblDcrYzB5WzDhnsE0icDc+UBXH
B678FLRmlK8bztb8lhCG35/iNLDDswMhqN+t0yCKV9YVPDxsYmasrUsvZ67nPgqnsxxb/SgnZgtT
VPnytXBTaF52lv53LvVwV5giIXStDOP4AqIvefUdyh9emPIIjqIiby/OUH8kyROkixwal5qa6CQg
Le3QaaYXEnHJNMwmUC92UdU7kpfm1DRTJzFk0v2ylmVjxdUc9z8bnGnuh47i2btj93CzDPK8gKfy
Zw03oFqbbcH2mfRz3McJX2pIsyPXZfoqyxUND6I1Bd6KDfVzpmX5U2QhR+5t+HAdsppRQBqoWh+E
Tkv+z5EwJ1HVAGX6ORE/qKra5owqqv0DnjLa1e1E1rrxBtp2IYYLnBi2gaARU8YmZaqyS986sYd3
XrpXZ0iCbI/aD20VMXl1O7zHuu6mx2oVdv2n1GyfEi6m5aFcF2ZjUcuwDpgCtPVMSPNZlk63bDvQ
3Lslhli3J1m4QMS5NhEeUjlwTD3ErEDqXc9U9drpsGnffVkE/SYipoDkOs6pCPd8PS54dQsRMQGG
ofq3axvnJ8D1RB66wWnsQQajO2KPqiovfcbbj/RZZCn2b9UFGtb5kukDSSd0ywEb348FIzsLT5fM
7iE0DgiEQoChS5axvY+aDlKmO0/Z1mdm+adk5lLtiD8yM9b21SG3Fs7VPXV+d4q8nLgdsJjLI6/y
8t5k2fyis5yJAMeKDOjNgWMVjlzqg9up4Li0sDdhHlYF6ZjC4GNt/eDLxlF1XxUTzzKXwkTi6sID
gpRXEs7SdfOUg33zS3v2Cl61XSHn+qvPsclx0Cb6ySfx+F3WM6SpdE2C6kwGc0fMaJAVb400A4Ku
ZTIE8q7AcnfD0ETmvpCtZl/oOD9rNDzBXrctEuZlXMz8vrjJ9NN0SfM1K0dvG5ipgOFqjIzR4C8X
4diQwVI/T+9y0RyZk9M7y94nvPiEWqFqdyob0+XIadqq56wS6YjYFmvbcwC51t+LPOXstmmfsD5l
7LJRuS6Q8sV19+hV3UzyZtf+XOFE34uoWdgYimmfakDqVSTh0I4mmmGBOkt4KqRrIRcyGa9omuLq
z9Q33oHRGvBEjLLHBLnGfTtpe4L1F56jwQ0fEV47P6thNvf8XN2j9D1xMph57m4x5PGxla6ALQYv
EbKVQsNQG72cpiXqjoufkTI7JsF71a+tvLaWeOENO9Lss4QF+5y3ojxlWpM0n6XDeHEJaUbg6omZ
pMF0DRqgtDOs0BZSHu51HFojqj2Z/AbOEfwizHo8+wxrz30UU28XS1EeELmVH0UfrAhZAdDp8uCi
1P2J41/zGsXKfR7ITC4uDDhVcCn8hKTuqp1iu09bNBu7RpfjSSfG7XdpgvhjS8Dn6h+013n1sQ6M
GhkFIEne1UIG3P9KLZT3biDTO7LZo882AlUIG2GdmQF6pbhH/dHHfxk7NiMXKL7srfCczBwads5X
rl8CnfH/psfZUvb6sCcfcgC7N/QFvt1Dv2CZBknpg62gXe9ZvIieV26K8mdTThpFUNSaeb+uNw98
lSMYogDw6ie1TNNXtnj5W9Ej2+XYkqwlwmFOAIK4izc9BXIqd4mh7rNbDHANU7ZaFsWTcef4GfnC
NDwE6IgRHULFdv5x7mVfazhFCnJCmVwNzIkn5u18BH4jTkOuApywqJygpGWBdwkL2Ng/8HAm31MY
11cSkON9CLf4K+06uCOswylSV2GSE+6dGSE/tWdzMPNtfkkOztyeOGjE/VLdQrbxf+tlgzyjeozW
pH6uLZKFi+gTxAtF1CXfPq83kZihD54l6xy7KzqYpyGRCzvWTisX+A1usTVITUcssOSIwlDGt8LD
Fahki7h1rADOeIl91XFeHRsvCS8QKcbvdQXlx1vqT6hOI5HsUin8U5gKJIootYq72mYKfV89jT8R
Q+4QGe3NsuQHZNCDu4N0Xp7RwIAH4AxfDl3ii7+TvzBRAS3BYKsYmMvQaU/QLhvdsIv3guVXQpFD
1tYoGPqKDne0qYPfuTep09qL6YVzxe5mUpuzQ2ZEdh96oqz3MasceRzLPsDm2zIr2IdkfqMoY4X9
grakjLmb5tE79IBIzI0OW25t4tTvAwpP9vN++s8ptfOSq1B91vkqD2UJl/Wz0NhJmPkCJ9078M2f
R3AmigPEdf6hyViumlgDdfGNR+kdtYu2nIZ1oE59mlfNll5n7bbIkJb+memIHagjZP4EB7ga74DU
jfZOjkbKM7WMfvQJQE3eWs/3+6fQ7TTh2/yn6ClIkhRoY+Inx6WIe7p7Fc53Ogix4OcJvJpjkpt2
WwYFJYCdwjbcAZEIYdYRA58fdcLLwiGcsfwCjxceHENu8w+Z2j7e114DCKBcPdPtoAT5hGzVbunu
GHrqCck+19/dwJh43TLkG2sJAebGlAmWLgyuMyXy72xN+uIBPfaszkGH63RHS5yoXdzyIHLkVfIz
DfqRdYww06vflcYljFzAldQdjVcRCMXzvbAmikxVvspKzu4O5JJLzUu67S7yBwjqbDEN/HvGcusu
QUnFWFqgDkNHMtVZUOws+qh0E4LeLMx2Iai23Uayn48zb//r6iSOJo7WMJ9eDMIUsEQi50mGVpBC
DSo3g+xjuLsFEsHKx5SeMH5l0zR9r572Pp10XN4S/BYWswoKnk3l53raep2/BlRI1raXMurX+oMA
+1ncJ3Er++cwyNmBYq72ItZ2kXoTVRc9R4My7aUqMXjsVlQn94tB5cMvN1Pdc5smIj51mTeKY9Z0
JtsgAIynH/AmPfUzyEdY/uto1xvCJWYCELhF2R76qqvqZz+dE2T8OFDgDshKz38GKBAGyOEUJMhq
Jpyvln0eu82w6QX5ymmG+QeU55WCZf7uNJEMJ8WvE+dNPF/hN2r5sMwoMmeuGgZTE/jhbeOPrQuD
YgnrH0jco29PL/RnqXWrk4IWDOOFXcomQKI4gsBW1VqeByblOcCmxr9MJSiobUgcA3J5b4DNW2EF
qKPWym2zTMAW+8RAGaww3R19ZPvyjYsmHhj0RDGR8poQKHZBSk3v6BCy9eIY1RzDxdjoIdddytKy
9ELI0/6qO3P1wDOmZ5ch43hA23IbrzP6eC8qj6d0zc30z3ZgIi/4MZS88KEGd+wbXFjDDUTH3Vgh
edqlddi4bzYyyl5m1fe3W3lR8MtRDzDTus3cb9/piiTAm/TBomKbX1vVeHsUHMtX11Q0Rkvhj/JS
c1qYs+2L2T3jypakiIolYnfHqMJPmrn6xXxd7Ke08+wuVSQPH6NJVUBO4Z7QHHUopiYd3z4F2vmB
ue2dqFP3ZYkAHCeV5K1O4tCcYCIF+8lx7Lmg6lQET9MiZF0fj2+YKtBzTXVbiOsg3Lk+uxGYnBCu
8n6uXeeO/Wz3iTAp5u21kLOWHYIr9+rOg/tSEf1gdor2gTqYyIFoJyQBRs4QzEj8LdxpbR3hrKDB
sxDE51ji+KvC/Iv48v6OUpwFmg2GEv5ZAlP/HW8T6T+TXHl/0C98cO9lcoNZkOnpvcUitLonihtn
djZRwDj6K68bWRya2u+jx5XuisYe4epyKNUwFa90qrG36WJKv1OWM9aBpJE2Zv0JKMQPlx0bo664
zyfb3DIz8jKN9mOGVj+/byYvmct9MHQQbQ+o4ocoPZZQlAGRxjijd6GoRh38wsMoAB81gMKumoGn
gSvOPbHu8gnUzJngHFwRv/ixKu8UDC4ivW2aB+F0hxVLJ1DV8RZ77VnyZs5fVVjk3pNSJi6+sB7A
iIU1RguKbGwoo3arVs8RD55HZ70bo95oIgdD8GtNUVbOcXVxFAGT6VX6wwOkpPQW2QMt73bxnG7e
iwmt3bHDmkjGXsZs+jAHU4cgB+Pi+NqzgwHlyqspyzfXr4hUo4EeGdtflOxEZbcqDAO97Ew3q9zZ
mrUGg7TzBuq9/pgyl5aMWkN3PoUL/r/xoS0Rcv9qeWqo8he7qn1BiaApimOPcRKPSxDO9zBQ0Um6
gn0ZLQJj7P6pQQFon0wFhqvHZV0DTZdYmIN4ZzFM4PLxyZIAhIuNLopPgt5VbdzFqSfUb0XtUiRb
5vPuNmkWPZ0kU2u7nQLkjXeVp3r5yMmhqadZ8bIRbHRVuh28agj7UPMrZwyBorm9wtiEV2bsDmmr
YepdstriitkWBRLlvwpgePzuJoWf39PI9s1+biOZQygnOGSLZy5e7/qMKBG5cTL4PLx/jJg/lCgb
zFrMqto9q38OtxaoUXzu+tytHm4xXfaQ6mEGaScTnR1VnaXp3wEJT4Mrcuqxyp3gLyp/F4AqT8Ot
tOFNHKRySVu/Z381x5fIVk3oorURjAVZF4M5fAQqk9Cp26VGNXiScSFHLFWp9m4zaY9OdIOapPgz
lKzHbsU6jrob8C9rvPBYW0j588tYdbm7vqbO4IdHhDUs5amUdOAcJdMYn2ocwcmwyVNMQ+0mXtG+
bBX8GLKUkkBPd1b0OHNkhpgrPrPA0OpEeJBdjjpSjo8Rsr7ZwYe8YhylUG8mR2cooiE7cjbMznga
HKs0gPWejXANAmX+yxYGntrBTyb8qvx84XCWK8qS53kurPOvTDLBeJu3ovvV54Ldyr8QhBxL4KBt
A/ZYFMtQbXPfK1TZEMWAQpgJcsgNCl+F+QbpLbYfFdBmv62ONWqT4SAk/lemwkyD2csx1tt0+VJP
Dz50Kvaz6LDtxSRLJB7KcakU/mC3Sp9SP225RmVXiZConW4uUa3C403/iTEqlpMcOkfd10VDhUqi
1GpZGhfS+y6jxmHfFTHNcu/yahQe29RwiP8RHo4ilXMQG43HfHnEnrt63rTpa1tNV6OC9s3BqUnk
lHLT+ldpHa0Oi16SsEIGujI8adkgS7Tx6rxaFAlvk6+bTO8rKcLyoWJe7x1Mz65gP8VN4RyFUl26
Ryk25V+qpgg6B1JY8fO2JojOIxd2/IPjsdNwkeuu+kBduwwPY9/Fotk0ABPNNqm7fL1LcXzNLVNp
Mj8OU8FZx20xlZb4GykS75CsedGpPSQiuR5SbLrBrh7qRXBVrtJ+J9GYez80w9DwnkEUxfMmdbgC
XusgEvWxpXkQ9ui63biG22gdy7XmxIrZJbMYJPEcGAfqn3piJuZ0EfP8pqmJyGmdRLeIzl0obfuJ
sje9MMtR+rxSH69fHcCq4AJJDljGzfvYp7vOLJ09o9rx+quZMN38458LjZYTzEo/JDGLqObMaITm
zCoXinLjLTyRtD5ZUp7nkoSKQ8EsLDsgVazqF0fBmm6mli6BMxFlP6M+YQ1dhV/PCU1Mxq/moWWD
lX7iGumXdDsBshwvc5z7zWVEvZAdPSx64slG/MvpZurBtF46IzHem6BXgBaBkyIieLpBrPotoQ05
GPqbfSA7R3OumgNQ+Lp57Vr0wy+cH+gqjqza1+alrBpQ5YspkAuD2m6a5T4XiXGovU3RLFu3ieGE
BEC81V/TSCf/G3X9VL1wIiuWUR1y8d3AWePdD0L3N71zWukPWrAkP4GhM+l3PJDHEh4qj9nUIw/5
3L+vtkvrQ77MwWBfJixlwX3tzlrvKTFZoS3RigV5E7nx0nwthWKRuihc+etlncCzHwLtVe6/ILad
wfuvk+eQRUDUsWZ5jHPjjahMypBv8hF7cAZxnpoVX/C5ic1kDzhvnKHdMw7szTdmWo3gjBpmynie
Jpcgmg3+F1neMQaRpkfPRVTy47KSAwGTDLFJIX9XSbEa82gmZevfGHVpChlDFUpHhC9R9/v3MLpD
S/XC1Gpb9P004Dh2SsD0UxyJPfCliXWU51au2NdlE+iXQNZr5x3n24b+1avQ6Z8kYV8Bchxb1xgg
YW615Y8I+lPX7WFyo90kBUaa1R4qh1UP5gliNfxrHrowHumiGjzZrkS78aRQ+bkoP9BwVScUKACy
Gu7w/CvzvGXGKK+bJWerb8aIYtWYOLGHMZj4oqAavecSezaw0cLDrcBSY97ChG/ecY4tJGuuo/9H
znL4YYoxeCYuKpoJ9hH6fuq7KNiFQQQMrR2cMn2Atucj34UJkUwII2AlHqFGJut+SBp8JpuGCaDe
R87gqJ71hZEvmYft4ZBmumr+asPY7xFRlzf/8KbZQ9Wue6xHEMRi+rxNumYRYT1dN/HQrpXrFrS0
TrDcu2DrHyyg2sOQ9cvMwkgg8Swq5HOExuBzHsH3MBl2g+GpHbP0lCU9a/QBP9dpbdfhwaIPawDK
ab1lfKh2eq5gktZQfV+CMg8e5cjmilVMX/4YSDI5FsaPLqEfFQHzzMGHtCHEjygK+OOZYMID4DH/
IFw43hWRdL4pN4PjWIXuncunsXVMR/iP5SY6TIq9X9SGwWVwwnpHdNHKXmcs/KfWNOZRSiE8kmAm
J93ALY7YLS7hQ26Hduf5q39Nl9xhd8wM+qwS07w61nrbCH/8i+dJsTGE7dZbRrVeT9O9oPTjhPho
6Yz3cblOXzGi4i101/YYEygDujsptnM2j5eSKy+HfqqjTycfulc6J/Ks6DAky9m0zW5JcAIf3f/g
6Ly221ayIPpFWAu5gVdmUqSCJdmSXrB8ZRuxAXRA/PrZnNfrGVsiEfqcqtrl92LL1rH5qKoWeVm0
8z+ipjEhjsmHfLfqJjwVdVb8MWZqqGjkQr8/Mgv/uwlXTbgl8fKjiheQVfzv8XtCQuPWiMrHZAiq
L5kPOFyIX0XveGjxZ4RLzBFhHIKzjtsE12ORXX0SNFRL5BhU/KmUfM10xmx5yPb4L7sBK01mc6pp
8fLtir6S+wFkwqn6v12X3ToJ+WUGTMqbwX0MZmZPYJuZeC5gHoptV0/6zYXuypZkpUkkqOfJB0zH
1ZjrRt7qO+HzDP8Iw0tAeTniKOBeKlscf9omWq+71FmWx9jSE4oAJ6ESueCSW4slhzeLz/WhZjgE
GewFDD9JeGonFR9rIl1IbgKHN7UaDNZSsO+uaJ4R2wL8I+M6XYEwfscQKy6bk6OG/P/JPqs+EF6Z
j0GyJgekMjaGpMtZFkxVeZ7xZjyRxW4vNCpwZCeKsrKkxNhqr/7KvcqEJ18bB/GetUGyRjtBIcGD
XWBJLIpoSlEwN26nFcmQ61ri9QKEOjDa1Ai0BZAxDAXkIalL8VkebaPcN3vkwqh9ZC0ZPEx+iFRR
LwTFHL9PnB0TfbPDVRicy6A2p5FkVoF84WfnjAfQmY6d/kTq054LxWqyaeXwUPIfP/DTtq/lwISa
rMCxR8tqmMEhKU6lDKYnNdXlNUuK9Oau2YT9K03rR2+cWES7cSx+FLCAyZFHTnjqxs65ZGIOIXsX
quYZE4s+PC9+V7kHIGDre5c5zZtb2+7dp2Pv4s+E8egXQh31ljU/cXRF2iDVFxVXuI4/RUOOldt4
E+bWW689+5MrTaKmQ8PxvOtUFv2txNbykShALHst62DfyphqjnvmITmFNqWkqWiiGnCo4Fb0Bimf
ADtjLEp40xQA6qKNnL3iqrG1kPdqPLObx2QYLiHOly2nv7KFMDLbxxpZ76MN8PfPVKWemI7bA8jF
DhU19ZW/JRX0yfVcP5SZyZdtxZFjr520vvVNJpwNGkL8aHlD4fFE7ORVgTB1olCb2y1ubfbGPnq9
DozpH9YNmwvStt7TEcGxLuhYERLeyrZF1ozPaU88tKmCaGvY1R6ioBKPIefUa0rwbhcSv6vAu3J6
fjaTVZpUgapeO5FMz4LvYcurmyi6xzPn74Kntad4kwFLYZn7zSEsXU6t37q7rsqdHxQt2RMNvky4
G6gN1XZVoIsrXrafJYGsgpcOQHEuYCQ3qH4Tk3UTzyW8NDsi58fRd6+z7LXodcjChNML6xZS/P4p
QPpoyFCZcaZhmmPoTiBwPTM9UdPTR/LdYBx+CPogfRsS30Znw0LrOBCF7J5W7C6wtNNwfs9J8z/m
JF9QKfr0xWORdHZnPZ071ARae+gdgiiXueExZ+n8FyNmFD0T/7KvrCGNc8hLeAG7xNF0ti+TaNKd
Y4qK9jgPgmQtGjZpOYvNdQEYsMtMM9KsJ9u/NLeN5yKOnAsng0q/6UpCvR1LV1F4aXDx7nvRJ28C
k6a/6ZrZY8Aoi4IfZYx8Ip6uih8bPzQBpi7P/DdS8/5+t0okBGjWgk0JGJYyp+H56Kq0WI65T0f5
h7S9qNhWzvz/T3wbdHWyWQuHP/lc+AhudJ0g/48ZViB3BrLgVMItz3bBTb13wrQxE0pIF3JMLFIK
sZ5sRk0lq8u0ql8yF1XiPvt7WQz2EoqE3WVungYPvAihHBEallgQsmWAUuw7mFkM9m8ihW7Y+3iU
5VpSD7DtUhzynCVnyzYtWKLymvDDYVJAQQQFzBfR/8JrLjnH1IMaHjibUQTaD3HwHM3Z0L04aRO6
B0ckOjl3LL9CRksekBdejTPlOICdd5Rq5e4ObkLKucqZCPFRD87O28kj3fwsaMgFD5rgsD+AY58p
/rMDUAYS94AH1zQ1n2FJ23eedEF0cKqyt39GxsUt2G5lLzzQnN8uhxC1W6KB356kark1uEK546gU
xpSvxnrA4Zkv4hBW9EeesnlaL8gA5Usu78ESKoRs+NlbpRTdBiVeB5q+UuAUGqqWqZ0EqZaXF4dj
wfq2fADFV9NlVNFdxCbHz5QiCD0Z8VaEfAzHyF9T9U+OY+1gKuDz5xSreBecUmuU+GKLOx1Yc+CI
peY+LXi/UB/70ywNbtx0Qr/d2byNDjkGYPVN9qa3vMKX2PvRa9aHV2SZoWX/MBvh7eTcie682ILw
094dLIk4ouI6is7sJ/Ub46pfEA6h1c5L47rAuO565hlAiE094LET5ZKx4lDw01ZSBDtQlmL9jjzN
IrMWki8EbHa6sFvLQ+he2i/TEwcTh5Kc0fDYoq2rK9khCz8DgOkINpUtEYyMXFy/r+dgIsuLB+4Q
WV1/6yDHnm9cV/7OV5DiaGZsVzZAfTJN3qr9AcZj3lIY28TbqSasf6IXtTsMkMvmq8NaFmhOUTfl
nlCamb5hJM5Us1WZfOjnsBIvGcacv7iTp+ocWyhJaHm8te8xOvIZXZ5/SxMafrm1ZsE3u/EJbGn1
t3LMdEF2i+OTTe+VT6r86xo4MeuxEmXQfq6zJmvHYiyS0yHGxNqToV0FP7NAD+NpqJyCiDDDY0HE
e2nzb7WGkTkOjjDBQE4fzRaL4SLNKViKjIZT1YGBIRadk+c7DSFD7pa2ZO0epAwzB4OMPxIc3hK1
wrNVJ2lTPrcTSvRRpquVH47tF/Q5pdO1PoyzKJcvAMoQCmoO9P1WArMm1eUrxXUnOvt3FSkRbl+2
IYVtI9zrDVv1FStPsdDLNQYDW5o5ovOAEnvdfveuV8wPmKZpc8AzbiPnnTRI6ktOONOY/umRJddb
X1uMQHoqcbcseMPqW9EWZbtzRygCLDNXa7qjG7Kf2bv8ccwB1dA2sfbY8udTqWHfQHgBSf+fWi1r
vss0Y9jMdlPsS3OJHJlm69ZUbidcLAMUTcvotcmXYVke6HTQ7Fc4iw2rv1MZO3FsK1PTzo+FIdUF
Kp0jsBKYe2wYkvFhQw4CmA4Kgihl6TY7KHrLr9gQOn8Nhryp9nGUgPDbcKSJyx5FBOrZua5t+L3y
STX8U66bz/tI8eKhCAtDAiF0xHvQEOiby0YLsGbnoRBBrw+GxkO7L0YHHsbGkeHSPnldOPHPDj4d
7Tc7wCF4cbuiisN31lhVvHcTXaRH6BdGMjuFVmOdpudM0xhREDy7Qv6ObbZrSJrKf3QNeP63lxYo
nPtW4QZ2R5qEAszuL6qReXBhJPZA9ghWPi++6TGrgrEBfjuXfDyvmjX5vA+xxRL0z+o7Pwhz1MYF
nLTP1DS7B0+zOsU6T1kiT6W+Oztksx54JuXbZES1umDix17Y5+N3jd4Im25Jgp3PKYrYE8gzUVBJ
fdBAQA6BEt61w/M+/ta95Rm0hxaY6UNE9baXHuYwNLxEUyyt95UIOO9z3xeRs/X5+WCRVE78Z606
sjprpKsvASz8OE7rUh79QIqIJRIrDi5SUvqwfor4nmh1PGreloTW7WoaDn1j9cweiC9gH4WDvemG
eCQPha59wR+bXfw+6l4XfLPQUhiyHgHvqg9rEA12nd9h6RxyEr9IuP30RLMeFtpFxx7GKOyxwxkn
xvpQBwGJE4y6DbAp6LNMBFTSILyNsLGqo3K15j+BMDvrpqie6hSkS2Bnv3xm7x93DyNmNW+vbVQ+
R1FaQIjzLWrcnKKlBuik45aNoHGf2gF19a6H4mSvGY1/9N6YkIdtYFtAtZD+Jm8SOilSsnvuOSg6
PwHKwpLk0AIpVluRFf2uF375K/AABEzA3mnULGrktQYTuvMYr405NgPWNsJ5oljOigXsFn5eMm9M
YvL+0IZeMdxWEzLPEYEzK+6FGmWKaNHM78gpLv2c6ax5E4VM8u1AXoeHn8rMepZBNHpH3iDT76Uj
fUAqB9NO34zFu58uLvAN67SYzEglaRq214SU6Jru6Ogrx13fzOGZ3W9QHIDRtVSGFqhvFar4z3gq
3YTk8bD8LSLivA9KpOMPWUyROdNJOr55UyzYuTjAWCI637uDmzJZHqSw4cmUlT8zSHsyfDIsVp5b
mJ4XFcKke1TC6ksFH4uqbc7XVur57K5Nep4s4NIopllVpJQDUGXLtpwamf5ZAZIg6ux4DEiXMhuk
3sckPr7FkFcn+jbFibuk2DO9QN7qDJu4S7kw65094iJkOWu9prde4xw8Kcoogc0FC0c3WTiIpw52
Vzw02YTaLtMiOgpV6L0LDcXnfTmqvzafGXWZ6WPWgeu07jzKUR8qlvXcyL11PtMCLeeVNpVw3GWj
YQsSEnUj11GgJfOK9hkiWnvsrSin3TQa9F9a2DkwjbVf7X1aRAXbA1pdu8GLalojKudVpxWrnkDR
JsAtSTWs7CWQQ2S79KmbTMbJmhjmZiyD+GXxKjJ+87y0+6bNXVowB2d4zpyqOqy1Iy/LmOn9FI6Y
kQa7vEiikVtH51gP21FD4Wpq8i7ccYoJtBHTzhsrvYsUZw5EZKEOCwyTJ8WVB7ai93aJ75b1RTd+
tvMw+zr4/52JNBKbdLriZxu8DzyT6C6xIjwWiYPnqSzH+K7J5wNr4YAG3i2Ln84968RWzi52VIrX
YMj644omdnHw63DsHsgIU89Q43peRbXc/LLuOhqJk5hIU+XjFCxci8jsD3G0nEqM40SypyHhgOGH
6c5DVjhZd/IOdVCzPCu8zPlDlrw4pk1cfEUaoy4IbDc4+4O5F1UY0YkNUCw8MUGQfYXkjX6GtRyc
rcZKdSF51h2KaFB7N2zT6tNSefYa+VG5YhtAuvipHG8+GxV6wQHIFOk7Wfqp3XB1QA6IyqL54wxD
/Kyy1WlOkpSwu20DB4dwX8Nwo0FkFxKGfGkhhu4kFud2W5gZs0PvyH6rkG3PCoX3uaoX/Wxt0GQ/
SqTSp35AlMHjEDNG1biQ2O63dHj4o8mjfcs42G1KD0+tcTsGwqmVwXc8tUv2u2277IrEwL3WthBx
mD/ymLw2K6+TrbCyUZ+CF/VpkJ2tyMXjj3CWGR2RZ0L1Vii3rU5D5sbUaQSWc8/g71CYZ9ZnOKYr
VwBLjDwGYktkC3eYnMt/kzYwAx3Qis2mCXIeqoRanB1ESAo5FfTbg4+Z4HXJ7hWfLNjcozY6yfdh
2UnmGwIY34lDaapwx2SrPGWe3Mor4z2YGMsnVTktWxFOGzfyx73esdbMHmeOLT8nBW94E9uo4APK
JouHmo0XhKdNoC3U3ymuxx8MwUVyA3+Sn2Wng2vi67m6pGQs0oPqEPQ38diTWnJD6atfaCcVZ1Ok
O32eAw2RlUCRxNuL5ppUO7ysOBhICbi3jOtDnbAjDL8xFzQPMF2omWnbEabgCl9y52djNx5iVQr2
BlX4iAGEPWkRKrZr+dyZ00Qd7O8uoMhiwy59OfPHwWPQtRhp+RYduirYSnu3nhjbI8Te4gJrRp4c
K/oPxtbWXheVzst56seItXfPC5SUiQgnUlxC5azOQUBc7H1OldQpkaw17lidzTxZ1tFu/a80LYNF
P0f634ptNdxgn1GEYVMo0JKu19G/ZB4nirdJWJczQpjmXbyXfVYSFqiRu+SoMEjgp6QrI9H1s0NV
cX6U8p7CnLyJeBXY2V69m2JZS3ezWBljOZOLF/V/CFMpGlRQT7fEM/FRGjrcwSXgY232GLs5iLj+
aNWRZFsvNlAJqLvrAE+eEPVSsjbwRHa8tacnzq1af1BVRy4d11rQnROOTclpDcf8si7O/AUnaWEd
Q6kVdLvso1lIAr3cl8rTB01zCyk1pN9uS798/VktrC42TK7ru4fNhisa4RdLY8Yo9ugX0oMwR8YB
51wclCcthZ8cws6OD/yKABoYDvQ/gCrZu7/STQd3ABtg1ZR+iPrjgS3AmVnThVL7VlB/W2DOhz7Q
54Q38NPkxBMxHY3Z3cMG/umTh2OJsMNAHgD4yUjVosIjg57ymST1MaWmjmLbdsSRl6wuQArThIEJ
d2ogHXFc/VL/58dD/0I94bpuQO+xhORSwA4A1FS+0PIbU6lusi0BQthJLSRfGp76Pc+Xarf4CQZe
i71sfotGPBrRWtkjBjs4TUnr5sVDIYqiPwa8AOjfmutlPVNbvhK/XMgC79Cc/KuRSFcOeZlzFxQu
QTjRLSyBJySdlHVwYPjFAFAMTxn+uwtFY823A2XmQxdTD1lyHDMCzAnWG0kG6eCO7v2xWYB7YNYI
O2Sg0jnEJjLxaa7CcU+KiqfO5Pha7pZlJWMCJYbQjAHVhRl44LPr7iWB/L3c9xG/dIfcsBvyIQEV
liWzgD/MiyahNp58nz1i4lh+i8xQiqxGkAOcZEHghPd8VIcT4i83IkRfhHv7yETpB2A3w+YHkN3s
z+TNEdcTi9cNtNrxuHajvWFzQfE1U7buiQn0Tyvrl3O0+ONRzWuDW3foWPjlPormns/FebU2Iktd
rFhYqwQbAFsd2+1HG/O5NgwBe5fIwoebc2/+W9zeuF/Ogo/Styvub28pOZCTV5a7UYzqiSBScjae
y/6oHm3KAJW7oHDL/P8QRmqYBorvthaD96tmnDlB7B4ZZKA9H+nIhh4aRgtO0V5rxzk1wuNcAZCY
OkeKhlO7WxU7cmLXMd9sZJKI41O9cpXxn4m8mImPr0nlox5bc8v4wq+YiQieNZkXcd1pgsbFIgmt
qZz8CbxjebnD4vfkRJI/dCaTVNUmDLZYc3S2n4yLdAqTIyUdSJ/4KSJ+8BbJKOh/Vn0RIjElYtrU
LFWaUyR6Arp1YRqeCwkBehTklhLqjQhKSs+9ELAAE81UbwSCQPPmMWEkqKx8e+jzqA6nMRAm2XuC
Xq7tYOkAO1HmyDfRQHDBDyOQ2snIjnGqPDzeU0FoyAe2ggIdNfmxd5TrPZM/HcbbQMjkSRY1I28y
sfR/dgX45zPOyRCrA2Lb0XNysJSsE7DAJ8RaFYgQO2+rqlqf8nmi7CunNmwmaP1rRjx745yJwzEM
i1g+4HUup6s7LDWuvWnwq6PsbZIcaGhwzLX0+tS76tWNQyRMHyd+Btj+BPLP/YWDtfqa03rsMRwm
OGZ5F/Xv2mGOcnl3l5j7MOuZ49RSKy+kFx3JzrJ3jJBNycT2lJNHfvVQD1n9SZ2G+BMkYfzS5Gnk
31ZPTuUDUwHuRt7uMyRj1gjsXFk7P7bgaL6ToCmfDF/nC752S/hbNFWCRubPy7iNh9DLztBh/OBF
YFAO9gHVNXAb2JHDEoVs3W0B9FJimWg6bFa3pDANYvsA1nCD/AAOHUqKe56hwXFYT+dDxl/4t5Eg
bpDSnfReFVwOzALaI+IIlD1NDqCDecdoje/kp5jxsB+TDBfMnlqT9LwMVXIMwqJ/6gYFBnCtQI/s
+GnAmoc49s4GTKbeTss6/Jpgkv6LEzV3u2aJiTi3MSe0DWDe5SnvcBpsZ3cFo0DVen6lNiUaH+d8
nfh0gg4bqug0MjNFsuywofz11W2l/vzFEX0jbs4aYG+JuGjF0aHz5eKvzrLvFi++NEGSfbszDgie
wrERD1GHj+0GFkuuu8V1ldjh6W26S9FYaifLVu+QMLOXrpvNW43P2GyiDB/YQ8f5IgGqtIZIdjX+
v3jVhKi2MBYHIH+1ZGWWs86evoaBD6i5BzwzfO+RcuUJaX56yquMwj+8+91+gSZ5ioa2unWz754A
My3+Bwp+gtm65uRQVJiVOdRZZX84TPThNqO2LTkvcI9PqFwL0Tg1hq8LNP/0CccEE13fEf+9pYQy
Vrb8TrCTIyEFM6cI5L6H3e4yOW54qBwfp9XWga0XfzbeHFRvujXtjE7awigio5X6nI87fl8kdC8M
SHdBcX0j4sODAd+D7z94Q5o81tk47wx0PMl6PkYAIasXv+L7T4cXLPuCUd0reAwkLPAQKUCkqZc0
jFb14BGzH4FPuiQG+FZ0/c/laBe+B7J37i1qcTSlGzu6ycM05SCAuqLDZkFU3xqetEnGiFgCZvjj
haM5iKRxoxs9uHdOdwfOmuDAIFdkrQ3rIQpG7lhGHw9WGlC0qMSw3LhR1D6KDBijZk53jZ/iiS/d
YTiuDsvEjVQhoKE2SGvg96WJLtXCedxP/fgqSXuQtFiC/IU8b4/pwOOQEDN33prMj3/Tx63oJrUp
4ZVn3yFpcoIpRYwAJAIBYSpO8frTTerJrhlvtUhbfy8IR+ndyIodFASld+V1YIIojjKwbLurkc3X
pquDcjwGnTPkx8oqca11505fZGei4F0RyvqtIn7QQsu2OvQDD0HC0cZA35+8+wtHxHss8IM4sMJ1
13OoLHgzzzb2AlybCOQEtu46BDmeSyg8IRJHOy/R1zBPsXfKLe2FBwxQiBuFiXlvUBo9LH+WpO5f
NdrWAmFqMjgMt21Ts7Nf2roW/xrbdtUvtAc3P93L9agmQEfEQKLiOcS9H1X6kPQB024d9WG4M80g
E+R2qPMhJwoUar83cj1oXF7c+iFxl8SdZPrAELyO/K7J+jtmlL12sLt/ZQhS5bOYIvHIioiGYU2B
o4bTg/DVbwlpOH/lpLWHaUfoC6ImTzK0QufaiHXe4/tsSJEKbM9eZU/a1PEO0lAHEwRXe4W1tAv9
d2eQGMLGUIrfgAvug9tUVXn1aVJvRqRcMLwN88yBOubWyLMOCQfuDI8Q3yfc/BOjLXYwSF48mg9Q
obCOQgNuxT51p3U4zZEPZaphp/yL+kHWKuwUa9ZE0ZThe5LrtWbzA/lLYa3a8ct3hHOzlL3MUCGG
a83NRw7jR51W5dGMuexhtE2sJXpvcrrzaPg9N3BF6vT30C6+fXE8keGZjOMSE6nhD+PSu/tgrHnh
Jp5fQDR5l2qUzXM0TWLddG4WfbPWT25Yx+0OtPy6EErhTAnXDbf3nfNl4g9fDfddSHkXP4uVBNuF
ZXD5GfQpTFdC9sFjH6GcszSZZR39h9SPZypDUNtUXVg/BRKGPibucP6CS5Le8ho75X4lfeIS2nSX
4xxyXjjO924zsC29ivbNUrk/DfZ6FophCM4vxxZsT9xiAnJcX5T0abTYJ+RljSZzVVUzvlFywaQ6
IcM1R6g4U02jiJR6A8up/QFtGe/NVDSPGgl83qReEm0zLCIAJLCqCTyER4ttZ+8w5P/lxick5Rif
c5dHOBSOFQ3T555eh+Q01Aq9nRzY+t6v4zQfYxk64Y9aVwh2OV5WYKMpVBeowGPMDj4BrPBJ2nzl
VqUDOX2hrXVat4zk/a+EH3wGf+HybJMcJi5xXGREZQuHBWg4G2/cjolZP/HY29+MB0BRlV1Ax1HI
jT4asTzMca8dVka/V5rB7ohh1AT3YMmbVXuJdnpnHeEuzw6B5+KVq2ilgPO9FljIeWVGB8ujqX/p
c1FiRHPj6tAmrbrNHi++FxJNo39LvSa8hDKULnM4AtkZ57sOHhwvhsCUQl3/quBWJB7x7bYnoeBE
sqcERSXFY4NtuvpIgy4+qwgfKEyrwQiYDKU3Aev15Dv9W/GvJgUDjZhT9w91263VTsSQbRZwU6H7
ayq6+b9Mds5pNp1fbFd4rj8aJxIWhdl0/6K7C3c70RrqP5MzCJoDx1EHi2AjYD6FRVks+5ymgWvD
KeYGRwGhIA1CA6p6xDF5TuSQ7UXGqqo5MH1y2LLJJPujtoyR+PPXkD2tk7ovdLzdw7oLTeo4qqY5
PHkkPy8S0/0OrFlfMnbM63nM4jg4ZBgUMUxJrnUsu+nQnfN2Tk9Bl943/LiQAHV57VuHQ/s7DbJk
6+OColHe6L9zVAce1tsR6kbuujdeoSOapUp/uSQv502hMCZxdYXTbcTHfunYVW6BkBjynB275mcE
GgKD3oQQd0kLNpNvS9iW+Jx8SCjya1kd95DNBCQ5nNNNs/VdIEv7wu/RNJiE8HdyXO/665y7QE3L
ibiPYrvh75M4XX819SD/1MvkXNzWRdVQKozwmmkOo6mT081wp1G/lsgS177r6/dyHPAT8+HDPYu4
IcY4c/VOQmcSb5VxUD77KQ6IL0Y4G+9xDNwC1opziwStXhTmeWyzQjd/QCWQnijCmTVo4Ir7I3JB
EgNi1/+3prp7oUh6/a8YRfjuUCIiroAcW+fGwqTkZkECDFh4tJTkRi5um/epDBNeS2xV7qC0cX5A
rRd0+NW8Ds+yFOM5Z/cXH5ZKrc6uIaBx5JVa5Dzbq+GJl7BCvqZr+5A00ls2de9VRzE0Q3WoVOVe
KbfizeBwAoL3yBXlwF9M2/9YDoMjTclh4H4w9+1XYc1pXVOWiO4ITIL4ZXPmxrQ4yAJ11pg/aVRJ
l8zfZy3WJGBWmpcgxDOSM3lju3hnVN8W6DJB9e26U7HHgS8eAsR/TtBhitVX+znOOH2vQpOKrBwX
A+UteUbBHx3OWXTpAYQDuAF/1JK/JWPDkQ0BDYHIIzh1IDwyb+H5s7ec5nJ8rVpVEGrrCeu80CXM
oTxblurgDoTe48Ed/CeoDKt/9LQ0xXml5gWbZxoXbz17aGA5nlbFjVNGfhsLMi6wSjk+8Lhf3U3Y
p2n7jE686ie4i3iwYOSZ5DprgajXLlIFlw4pnWsXJCNmLidXNJHYsVMP67LIEhOO0xJ1C1Ly8xkq
10JJeUCw2iqouMSr8BjusBLbYAtBA69k6uZ++0+tSfsY8/r6CiqT/KBqaTyFzsRzqS7wNXuuP7co
vh3afIjP/7HqGtUfcMgkTzby2p9rVIGG70c1vbJJFMWPlGiLKLeyLd3xM1+9tAM3llCxjf1YsdOw
Awn2MWTj8C8pcxl+hQwZ/6ZmIaWqq1l8is4v7zjuPCGhrgXyUjMEL0Eb6YjfeprXN07Iwf2Nxa6m
2eWxWcWpYbTq32MKIPSfZkzy8j9mi5K0g1nz+pKsmgw6khBvXoHSt+KbbZLw0CSg7jlJy+RfP0Xp
zygv4Gkgb/Pax2LBdYG0asY31oDcmXtLKOIxciDcPGE+xJK4kbQCQOItk+hXnDThy8yhpDvRmLWc
g7DF9eBTcROWI24qN0xJM5oJnpRKs95u3FIvl6qPkq9egaT6bglm/NdqHqPImHGrv6dIpv1jhrmC
JjRaBFs8ZrCdwdXwZiJ7i+W8/2KgU8sfElVdvSOl7P9Vnh/JZ3GHftA3MwQ4I9vMtkeNRYjEeMIo
uQlEllwqnry3aFpMDBZE+L9Hf4xPQRrgLBF9m+zpLuIqN0NP1YAQk4ddI9B7eAOMXt2ckqGBibGe
K6xQ84cawlh9gt/wK845Sz5+GV9NdB1B0vmFwWAyP7hSPP0TrKACJTGnltadmf0fee6ufuYZAQ9G
TwV+D8OyXsU63xsabx8UJ3ALEs0DkUX6bQhPsp5lcS4qP/+Hw120O57U/jNH1uGSdhRPsPFO7X+1
kv1HX81kMKo8VycCH/aHgRtw7BPd/x7BQD0qzBLmNXHz8tjacVyebEBgEfNz6SIz44wEX8Wpp/qP
LfzkZYehwp1CrjZIWv6acon2qKNRBtMV8x/fWiCj6U+2lgFE4w7D4LBLK9jbnzy5+SdXDkwZW58M
PH/BzLRwcvIvOkROwfG0uugtk+uV7i4CRv2zBvlBd5CpIFmQPRFiy8fofXLYE4BZikZV0MVIGHNF
z85Q7AS84elQ5ZhTPsg0VDj/nDEcXyCDcvVT9xXG/XUgE9jvaKYAURPZwhzTSoysyjqMQjvSiGUJ
v8uQywqTsfWeo3JsOIpbdoEdfdaAGcomcYjcGh0BdDW9353dYG0jXLD9/Me2HMevVZGw+h3p4rvO
xCJ+lykqe77PEe0wprk+6mkA5XQ+NmEGSg22f/HChI79yegaHczMFG0EkLWnLTEn98TqFO2kJRnw
u0t0vr6WbSjhwWLmOAYK0Qn1jgcPbLfMpY9QLepU8NLFwswVLe1XW7fxrSKZ0iIXdmX0d1SVdHmh
ZjUDG/ZSrpk7JlJlL2SyuuZdlnAd8SR4sjosfp3vGx948SHP+qXat7pKW4gUdSa/XbJ83q8gXr2e
Fw7MwveBGEP9K8F9gCCKezYrLlAs/VfkPpo9yIZiDXNF2lMjD2EyDDMUCa8vumMb8LDtmeblVUwz
iesSz+uL9IwwWzE50TN776zc1x5o22/rFwMXCGzR2B452hA/gcHIuDv654yDjb9DcMKml8y6cHZB
OpBawGJEDjMqxcYl9Hlsm7Y/c6p01tPqJ47zxvUfmiO1B3l5V+u9/LoGDtC9QM6hejATm/2b5epR
x9qYlHNgyGJ2l+elvXL9rj/BbpmGd1CPLVlZbCYdHUSIIV6p/itmTX+6CtqqJtVRVNwWSRiMRzeC
ZbVfBm+CilYtZC0CZnRARu1y7maXxpCm8pt9igWctRkZj7MXRHgMRDKgokifROWm8bJur6mDuCKH
VK8y6vGCVEEof6YNTBMmnK74jY6VE+YNXaAk04hJG+Mm3y1oki1WyADmlBPlUmJcW6PGfNX9Eo+n
ambOr2O2nnsBfeeQo1YQiW0EsIM0Avj38w4+qzg7czfvNWcdWpkDVFCuqc7X/yPpvJZcRbYt+kVE
kAkk8CohX161y70QVbV7401iEvP1Z+je1xN9ulUSZC4z55g7tKAmwgIGkwzbBRgmRku3NTwMSZhf
hGVvhFFB/cgIHr9/VtYMogPkXoiBPDtjfiIxa9VMCbxHJ4W2SfrZqnE79IZZCjlkdr9jaZOxaiLo
wprA6uJK+9dyIAFybZliXGEMWtmLyhhbXFkhUhGEAnb7kapjSf84+UQCRpiLYkvCCGYpOqdTxToR
Ik1sDl7asEov3OWMMh8eHPDR44IPuCXNJGenUQrjY6a5vc62Dc/+wI2YefYmQX6gmbt3cFpQj8zT
T8AXudwxg12huAmByw3xfd2zZB14JK4rz25xGpAj4IwbcNCilFXBn6DMpm+YKU77buGvwNtAKhm2
zxqcqPL9O1J6in+0lzH6xK4vWccPtfOWxzImSCdb87uUfpkmtXC65AmFikQosUzsppMpuWdcxLos
T9jrenjDNkyvXeZ7xnWfh9qCIOmJGQeSy1h8x7HlfSCbsV6aQqIJdXsXAC8okvt5hIaSQnllRT61
zXcDtuvS112/p/fCweTalTwa5A2vaQo8/z7A8xyBk7BsiGVu5m6RuJSPqe4kebKcouxOxcTmn9WX
s2PJuzQ7/kBzXehwX9HFK/ugsEHyNU1Fy1R8LggH8Pzi3Hvat/ZNG/uPygw+O80lQX2IukAOb2lY
Nb+TYACN77hrEObZKr5k/gJihe2D/OOwR69PM7lN3Y3s02dHKAjxfUIuJc3ifBufbYYQZ9HtlevF
R+MDPPymFHXDxwGxaHedk7HwLwEYy/U1CLus/+wgie7rNoRVG4qmcCO5Ulw9rgx8o0B0y4eU+D1v
u69/oA9RJ9kaXm2t0FnFY9d+udVCsdHWY+9tszYv7oAnq/HZmR3GJg0VDhgsz0ZNaXvdEbNtIk9d
R70xBh5rc93wD5IAtnRfrbXOH5aFGR3MlcacNJgDoBFP8TTo+mQsWTPN8/iILOGWQD/4gUFus+oy
vxcBZJoX6BhkVmqh5JGLY60SpK5IWHZMHdSnDebiGQ9nAQClCZknrb2kaURcHVUUDbB0rGw8gDCg
uYcCXfyXhrykQWCK5GEa6mr+1uRkTvAx1eJDvxn7gyvG0uxNCSl4OyLHd7YUvdWnVhL0atvgIp9K
L3A2jOrcR64J/1rSwqI7cVIsIHVQ/MCt1fdwvuceR3fvPAE3zqMq47DeUU6sV9cPC6Jcfas+ODj8
d7UbYzSNxVJgOYHOwulkH2wq7j/phIV9kyjjfg4LnnC6YX6mmeY+EhZNHw2klb3ZZBdcMTq0T2i/
vlGjTj/w7tPjDIGG2X1RnkuUMkcHwCATeLclkbmfvJPv+8B/sputeRPYg91tYbFPF9FnobMbrMJn
3lMl9rPrBuq715zYCH/S7lhWtQ8QY5TvkokCk6JRS46HIVZHJT322u4N7YNKgU/JpDj9t2Zu8Ypz
dfmBPmlBvPBihxUfXhZpI6RGLZmFj/Nk19eej/0J0rZ7okylHnNBCGFSs7Pn0kzed57LFmuAb8L7
0DZquSROqvwD5ltcLLM1q8OU0QAiUIKd5WPSeXBFTQdGubBzSVCKt7aGyguKFc0o0sd7idiechMQ
NJt0FGYmTCu2VnayRq7tGBUhKcrem1SnbyWtPzC2PnxI27K/tm0GSouipngf/eEj60qPr6tAz9D3
Tn0v4tj9bIC7/EmdGVekP+TZUc2s9Fd3+dumwXTIk9V7LtsuL8iSVcnO4eobNp0n/Uddk/q0UXjw
7kabbnw3DWrEyKXgXGqHb9Vvhw+KkGVHnvKyl00Szj9eV9lqb8Fh2TdwBPJNojO2owi+0cdaaOR6
fi2iTkITH625DomnG+xrELrTg33rtJCN8PymE2hKpMXhRVZ5/GIzTtisbVBGLksvVhtknJz71slO
DOkJzyqmfZX6FFvYzrucTV8bnA2BZGBO3Gczp0Dh3KU5W2OWvC1GXXFeWXsJs+/eRu98rGsRPPkY
zA/kTS/mJBrAAZxFLU0DIuk6Eo4jzxm/D1QjlgcEvDmTyyJmFNQablm/LRzDZxB4/LYsmlJWPIQu
vzesMdeji0rj2eWyOuZpbL+jfiDcArkzO1UfFIjq1rGIJscNXFrI4Rt9Zv8a5g1KoFLl76gx5an2
QBOXozQO+ntwkYi7018WRekuq4duk1nI4VTP56pn+Fb5KFBM01lFjeNAxir8ScHlnZgJS88uHrE0
jJFJg/AlZddEX2+yBFWYpVjY526ZkuQD0Qs9RWUfkWRNf83czt9OLipq2uELueG8I4N2RrBaxeGb
FcSI1RLreb39pWggm4WwDN6RGxUGw0XlK/YKkLnh99LGjsgBhs4cC0J4tiDs5AU1Bd1o4M/jbeWZ
25tyJmHZx2LDR12B6JKmx0BdUu+AQt32hrG2C696I8jYeGI/BUOa4U8+UzV1snA4DpOOtIS+PYFD
6EmCGYf+KUzWI991uGv1ihrQt9j+YbP9Jny7jDphrPOcTWds1owsWzXk/wKR9htrkFx+Pd/qCnS5
uK5LGATRqCaSUaAg9JiYiDCUCVHaAZCuj4Sm91a1jV132whRIyKSeiJkI/i0eu8+9bS5gBBI5DlM
BIeqgGz9YI8I+AdIUFsc81BNEdXcUyyV9958M6QrlBY/cSv4vj2yiEkYC9SeLJFOQOTgibaE9V+u
QYaRPg58EYfBnuGLYeOIEqzUjl9vgYpyEQd+dS0av4B9SfzkKWDk/Bn4urnM/ogtnZr4h/K9/q2q
5rG8GS55dWOf/zNxSBtbWOJrasvHptfJRwDefDOwEH2MA1XtAaaLdDMloF63uRcaG2tNw6WeuT+1
JcpnLqz57FFptZsJVM9m7Ej/OWqHIpoKF7qc44MQIZjndoWW3FhvTmJPEeM9cgvWcDgyqrCZQvIx
V80AQy/ZckbYg+Q6zfEtoAnRUVr6jBAocDfU9eE7GemYCMbGP6ICYlOUlzhu81K/9gTDoZb3kh7t
kXfDqK5TtmuUl3HI/P8bUZnyL7upsN65S0ICpVkTiZWBwRG6dCD0mrDraMrqHygsg7Ph8bvpXfWQ
/iniWD6Q9JK/uGzNo7KfA4DkNAHzViMO8XdOv6Z5VFZjSt9KfN2mguOwoWrvbpVF+kti53Cl4f9s
Yyc+9DkkZFz2VAhsSEkmqPQXe/gpo/Br9cX0eeBuU5bY8AKY0n0tkHfSrfLa2lzsnr5fj91fRsRx
1BOwCuBqHtuXTNkBJKowu6nPq1t8cH7DjY6Q4HGMy1fPmYjh8bq2/NK5SA8r4vtt3rlMt+GdNYcF
utlT0pn2hVaFs0SZ1vwl6MNs2nFFSWDqinlL63nplnPBJ5AH6M+uX1U67G9qhS2t5bQ1FgChZtFx
RKge8o45wYQoCxogpKw1Kw1ln2XMgLfDphWhJe53jck0VoYK56qdm26r5pGgiLwJ9LDL1pZStkFc
RWZXG41ALDlOljcAdMgfnckatv0U4nSd3ts08Vjj3+AdiJ3g4SQfZsJmClkvxPOLUDmdZwPmnDW7
4jjDTSGsV7mwu3EcU9zZviM/GNSkn8a321M4hMocRFkcoEbe1EcFvw9ucZk+xTUTsb0vYTJ2Gs/O
ljwylDFxR0jPhB87z/QJ1Jt1ytg+NgdrYEboGl9dS0zaV9/x0ijE+UZyVwgXze/le6l7+8MC4WYd
yszOf0bjorjh1qp+C6+f7jPEWCHMd4K8tpKh/80+TrFPMEfFyTFmD/Wgyos7Bd1WG9LdC1gQWDkA
8sSDomduMAplsendm4wdemk2tscsJ0GUAAQVVQTBIvSb/0tmdFH4JM+5jc+8oTpGUJV/MH3hPzaG
z9XA+jQsqjNOAeKtg6l/z4HU406ZF+bra5H0f0yxvCbxrUbIedMOE1JudMCuFy1whnZqCMoTlrPk
SbN3+Mxj5xbGUfnMtm8LBzmnHJ+4myi5YLEf2DQw2gjsiuwdu33oAmig+VLo1wlmxbYojNNt0SWI
m0wxfb1J/d7wPSzVOWbyQTWVpA1hQWBf71bo6jvyUfof/NihYaOV1BxwYYYQzPOdhd5NWs6uHeb5
t9E5C8yRv+LXmzKerKyKt1Yr4P8LXDpf5HJOl4oRjXOgBApAdrMIx4XGA47eNqssxrrISmB1/0Kk
mN8ZotiHoAw9TRRW7zyPQdOlp0Kw0973q+ti4cECZzYCg9Y/KVyuohktaTSm9vCXx1fUh4qF/R+Z
Z1P9ZRtTP67d2j75cCCeJlQn9HY6FBj9g6m40fvB2pBhiVfnQAg8AN8cPucU9UDaMfEo2anqhcbR
7Rh5tNzgaFxzefSd+kbWi6vpYuZpDr9G+jwfnVSPeQPRknVdUd0uf3XGK7D6PvRZRk6oRMY1BXa4
mry+ZEvAzcsPmOfVsz+NBjDH2hbnTPopHL0m+1mIi+dWRVrt7YHUeOUTFgA57SYQY+/k1VFrGaxv
+1TV9ZHuEIl0Ptb+o5jA8QUDKecsiNbgmiaFB2TOoPW72sx/M44NGDdUE6Njxh2qh3oXD8IK7xDA
SLUdysrbZblHhL2m70YuCNOwyAgF3NO4pszrUMg4YQt501OErLlch4jwm/BuTevaPgxmdv9jedqc
C2fI6ADJ+xAIqOV0x1t4wyCTTbCHZNL/Zqg1HxnlEPFTha6LXDh2kGYCeGALGeAuMpHpDGMgG3RB
TIUxi+3oMlnfe4G/fiK58czGd1f1x/TlUkeJXSv9OA3YRomx6xDjDpty8EAIel2W32hxkk4vjTC5
avIMF9yn9w6wvPqVbZa1IM65+X6/bJrY5iN1kRigM2jZqGCroO/nH28lhlNvtipKLoKd+q3sGU1p
hLxJv5zoFfiYOKTyK4STtCWtxXYFn46lKM7G1C0UbCnwq1vsPnX87CRFmuQR2qp01pS2TKGzI0eD
lQjGpE7ivIQIKzALI49M/8BWzOO3uBpN+DnhmR/OZkLNj32lsQw6bQOhrpm4jUgylAckAsN0THlX
84pFT2osWB1NbGf3Mo4dG2A1rCcIbwHREMWpSDJ/JuhqXe2B6CXdzWwA6iErKeH4n3JE50pgZKfc
SGK8YLQhJvvHStJW/00lWJQJ7kKWuy2ijlJN+iUtYx0jsqA/LjwQefBguj3zZdDgXDzrC9qQ8GZf
ISvzJcxtqz/qGJwQ2SpcJxuaMIHZrrXDqFK6fuHC4mXBIstcLJ0TpshopPvPIplvy6lSmns63BjM
OiAMKjAMJu5m6DxdHMdqWoe9Cd3qk4wNuzpZBeEFAjvQGMncLvIj3TTpimqZ1vwB9l3uHxbtO8Fp
hr1GXKxXU3MCmSGu3BnpUSD3sH3y6F6v4HqgQW4stx2GSzXETHCQ5jc13K0gm1+wNSEcro2ihZbc
7ONDMcy+d6y6Opz2gZWtOgrnxnxKOcLs3VAwze4d3ct07PFFosYvO7+7djd4RyNuYY5IXgWN800I
TDRjnDH0RNrQb7F5JMNewPf6arIRhYgLspG7pvLkk596y42jNaBu6hWBKie0YcFy6lpHpXshp7K6
4z+pNKGjGj0ux4Ei9NQa3jpr8Z/RP5npleii/lH5xuWPIp0Gbonj6EPdVw6gu5CJjJCaht9DXUZB
W9oTZ3va/KFYqMffEQ7QL+l1mKEkG/IANxnW/Xt0Ct17W6YtuFsm7s+1NQ7/Qhd7yBG3K4rWEkXp
A3NEJ390taTwcYJ5x2OXfmOu8PuTxXR1owijf8w5DsqDmcq02Nfk4v0oRXxOlGFEJPmC0WVyLGC9
pRhAMz4nTOLqAkRMkWBlycyN1qKVyz+G8uMLgdjNeAiXLviBImfjpiZjkTGjM1BDK1gbdpQmqjk1
bt787WGNMFeyLXLr+nWyLzarti+cpPPLMrfWG68toVBIhgg+C8Z89E+9F4uHia7F3dfCFJeUXRua
5KnlqOeXz929qwvWxB0DAxwbGP7ZYug8vC+hs1lRgiuDVpETSFymcm3eMOgoJv80SoiqhcwwtMy+
oG+TyqFJIriteyAdIfdJdmpRj5RK6u+YYI47Yszj8+hhIufCngowOKLBTahgZ6PAqS31uia4Ovh3
YAIhTDRpQC6Nwr8jYwGrlLKgCd4MOqlhhFeqKkLc5hVvFaz06ViNY/VjlbNhSstslmc2mwXuIXhF
P26ORRUHvYj9V7jmxZVftGYx0JX9mSgQ/0N49HBHhoASIVJv0B5ndTDuu7r1rH1AD9wcVoche4Qx
he7TsV133nftxLyQJwZ/X4/b+zNbp7i9lB7E4DMa2DT523Vple+Ioh+SnTVpXZ5igI0Z9Fiy2XBa
zOIK/Bwet2Lhd0v8pFAb8QA++92oGYiImCVBWVISbia+TPChLehxbrlpeM4RcV1sKJzZQXArfhOv
SM/MEle9UJUAOTXl7RMPo828orZqUnK8vMQPP40hK4zApnJwynxGWlwJzm2zttI/YHOB5sxJia+4
5+R9xkhQfYjGIxWXpxc/QWJAJkUEiEFn40okMkJzEJ1MkmXJa7cwet6NILXGLeMD5ykDJtZEmr/h
NTEQu6LZcZMtOFlxbw2ZjTUlWYu7ZqgpvXqGrtVn51ld94dxan1nDeuUYN+a2uxM2+fuNEaN4cBk
jWePnVg9gwWFHemixr9jImefRcKpIdLYfIsqKPHRlCuzT4GFjpXQAhPz9swl9UmzNERCQ+qZQEGJ
xTeP6kl2f4CIqeWvjCtCQjaVYIT3nTsGrQKlp6OOFIRGbfrOFkim4TOnL0NR820Ui5gIRXLVHALn
CZkkzXMT9rtlwsu/EZBQp21pVWY52JMV5weTBYFzGCzGYVLz7GzaSQ8/gWDJvVdlO90JlDntd8s8
uUDVkHTDiem4ldy1pI2qg2NypaigSvAxE8OFl3J2AiROHSU3ztIcUp/CNETYCas3KCfMZAVftTLJ
ZB9ZCwzZF2veUd+7Cqf5UUq38V5yhs32xu7Gdj2WTU/0mNNMtXdc7C4PTtwWEwPx7AY6HRL6YSg0
kqWpY4NZ39pt67/WuCKJoYIRlXwPZqzbc8Lt/4/wFvY0/Njd1eqQcEY9fJD1wU1q+x/C5PlxTCZA
020G0wXfg7CfFm1he5oneDHnrpH+P8QMrOqUa2f+1kf7GJxJIFn9Lw1RNBoDdFADZEOqh6rMHvzO
NfbOcBNb9EV44QSq3u1Spv55DULSkimtmMDlXQroDw58VJE6yWHQV7HY5zZLz6sDf+1UAsOhfJjq
39lHE70x3YCQxHgwnnciqRkNDO4INLEu9fDYQQyhoqwMJXGmM++Vvym+zp4NKo47O7RBz8VkPOVB
0IzPGXrBU76y6r8x1ewH3O/pXaPFh63Z90YDTMfHdZohrhCRpzce+JadbuwVN77lnAPAgwkHtULo
XgexeMeOOuTPy2h78KqYg28l5y5rEEs++nCFbIzPlWIQ1lhPAgn6Xc48tdhWDPr2rZWTU3jLguhq
lFu7kjH5Cc1ECmNkrsID2jGW+06YVx9rZbC3Vg5JUofJzFZx1y0OaiUjAIgNOuS7MHG8ih3wNN2y
54rXskAeu+JGanL5X6GxRKXVzI3UNPWtmgo+b5SYBz6DfoDYBiTEYd3aoncqC7nJpga0WV0tX8qp
OmC8K0YVG2/K2ZXOa8KoexdXwQ1iZcQZ+RS8hqYKPyDH/IVy5IJmNdMTokPe/3xceQmY23qPM03U
CyjhmQOPieoe5WPyNliDeygCHsNiWlKyL6pMwNVPaQO81invgRggeFrC4b/WG4pz3dqKtWuBXnMX
ZkV1F8q4OPZlrt6aoOQOZJuN7aiDHryZNIZxJINBmm+4E/xd5qFNBjkUhxs9hBKGGv6hQzqSWY0Q
HNvcsHYEhRdT499nAoszMA0UbAavDJsU+CSOu+682OUmhWjwkBWpekxRv90FgvghptNwi3xGpggu
W/0zUm2MEXXb8mpWBwASlXjofjeMVx1KXv6w7exIRlMNlwWDsvZQ8gjYe4TrccO3p7k7ll7D3qnb
Yu52gxyz+cQ6144jU1YDMFoqC2wwvBtXXmtSGBktF+3e+OloR76r2+K7WAx7BM+aOXJzOFzwBCqS
C18z5FGIbloDqgyBtErBdpADB4EACdkJcK/HkHq2G1fvheD1i2g+quWjt9u03oq1D7rH2UqG6Y5Z
C74OhWHP5dkPkTdskhhH6iGxbuxLTgJ4VS2DFGdbyglZAEOfEC2l7YYHtzXljWtL8g/XS+I9AKe4
rdGG9L8wwVAGOqBdbqFAnCCEI6KZB/ghYxJK9qzPyb9FNFHBLQuJRqPnHjmSndo2hOgxNCPkrq8Q
yphF+fzxgu7zNkdGs7TN0kov3EaVGBlfAUBDZo5qOqpl4l/haLFJ4z+fv+u64ThbgrD9cmLWfFuI
RyE3CBbe9qXHZsvPO5PYuZsR8GL3wo2MKxW7LNCQwO/HPZpL9wqHLGQ1h3wjQeyXt9khLSh5dpzZ
rCjzIQ0DKLox8nqf+4jXnKxmSJ+pmUAzpkCDIreW7nLEGjSZbVfPg3PAoirDgwPc6NSEoF1Qd6TG
MDrROr/DHKH1YSjYsexE35JQEaq+BZASWP2jO94yMwLy6d8qq0XON+AaedFuAW8WwiDa4NwE2cJJ
0tr2gWgZJok8SUTRZgQVO5eOyEWJk6vu0l94HaCZ62CJv2wAZmhOBp3pCCRGyfbJibtXm6zC33Xp
gWqT9cR9j2q3ocH3XXH7bCbw39ZkwPpD1VliqOsg45710meEC5LL5+ybZSVDiFbEpWOSVG68rkTU
7eFODmuELJYWEY0yZSChv2aNYHlLcH3oPOZjC9fin+SH/aoZ+wb39ZJb84VDE3c0SXEufjsarGde
b+ys/twF7KxCImCoCMLMIrxG3fAAKBeeQwTPwOhi9jo8T3ZxmjQgrK3pl/DTiqUlt35+swwhZ609
eKdLJ1k19O0nGlMQbVQI9n6kpSAcR6JGIPa6C4e9i9AJ1acTLA0KjLEPmDfRz+yGxoXUJEsgUZsx
KEFoGC3T4tIzHPEYfDdedmTjZtknTypkfCZuKxiHxgTBbm4HHiHoMWrcsuJqHPY2Vf/i5ejkb+bR
yQaTx+HHmeKgLK7zmvZWUOMHEessTpxSCIJ1EmyOCiY1Mbk7voemAEwTt+4J8YqTXN0Afd0jq/ae
0A2v8eZPTziN3sP+lOOhKAMZbhGPKI+9LJosArmC/jvlIukjSAH+beRK+N42RXx8nbOSvEgsfIN3
SJQ1eTuK8M75k4Hst18FLZcFNdrPQhwMPJ8RQpSyuBvRAgJCohA+F8rqfmdnuOHNq7k+UAgm19HH
NbJrG4GtHDzNHNzZSmRBBafalGAaPFMvOzU3MGh9RIEs54ebVJWKVP2DQ8wyj8rBC85LJeN/szfm
5FSVTva7pKK9q8i0ZpQC5IXffXXLmFhRNJVIgkK0QB1bVZYsEMY+0eI1PWNcCe0IpyuatTSxLEAZ
fvbNzMAYJrUtYqVYq3OVoM/CVdEuV/43/zlEfdvuVgc53T5lEC23eOr7HxaxsxVRqmgvGq20Hx8Z
2xYpm/ShhskqJo9uskeVdC+ToPI+rBgnz2kpcgY8bmcIfwcOORbbOc7HOzNh8I8WZCf1jhFTq7cJ
Rr8XNBF0v3kHm89KPfetXLzl0iHU76HKtv4T9Gbiasjj0AMRkM7EQduxbAGihbYQCOWYHkkw6P/Z
Y5P/WH1GLTz1aClPEn+xOHrc1q8LJMt/UIpi/VRLfLKbVlbrw0gR89j1ufdQJy3riJjDFJbN1FjP
ydI21l3V6/I7JTX+P3dICAXTLQpZBgMtUQ3EgroRTH+FLs/0hEyGnQVPzdjOz01ByOtqZfmDYqH4
F7iR+EWoXj8FyYJCLcfrd0DtBMTWThxSxVhYwYDryB/B+pfdkFqhr0bWaE5BveYKQTGLCdR5J8xl
yLeUzu5zqYGe74paIVtrLZfVZtcC97qC0pRt1KE4/Glt+nLCKez2TRBE5m8JzMj6fSr1W8ER/1cG
zOPAoKX+F05sQrw8kSeYxXGswiHJ0NhhFza2H/lLmrJZxZUwtFX4HeusY4wCX2l1Fqo6zYfUbGv2
WavUg7J69w+AzJeiWV6hMD6VWT4/WfNCpkM3izvkZdB+ujR5xDG7PHQ8VRnE67k4lQhyT0oaVBeo
ltNTb3q156Ipjoiy9ZXgn+WFhf66o8kjvXL2rS+EjPaF+F6OaDmqXdsT5ZWDntqLoF/eEzW8TrU7
IV3I862TOv5lxkJ0r+oe/XMRWOc6mO3I7r3PlWdlF3vDVYOsiWqoe8gTCLxDzFOzn2X4yEpWY6YJ
/dR8YFh4Z2cf/JZYnp6tAVYBJX52TFFUkghdhl+tApaUCMPurGV+u4mbsuRgHfv9ErrqywOr9G6l
9Y1iNcrqqRa+fe9MabxF0fUVB2TWwIr0W6SrLQwIpiH6DtvT68qljy8vgMkUWl2EaSMn7HDOfhsb
tNyyjNa5IEXlucphNNhltzyhHyQ0o7MIGgqC7oIeu7oUxZj/tG0C/iOv8mNHVOCjZcb1XfFeRnSy
Pk4hb/2ia19OXKFYHFKYo+9zhneR0b73n9/awwWq0o102cW/OcV8lARrdwl1oO8kriQs8319RMc1
vo2oxNjt9vox1D4Ndgcq0rL94bUjQQ6QBs4T4DoLf1f9w8MYboeukn9sROTbwFPyBJrbObpmcN7i
PFH/jXjdDp0kNAgVgniSoi/+eF6uPxwvoMWXjXhlpF6fVe7lB+LD9GHVNsYGfNI7CyiKanV+EFX7
H5ks9Q6QBHO8kqnExRhw4XGDQtozjsvAFxXXIYacgA3G7UntIfXosJSIZKlWkIc5KNEiUxTivtQm
e4MKVCKapnZEVjLuR6GGo6fq6R6eK5TfUTEDIKKIWWLIgBGXH+sLJicn+AcL2pd8CtjyzMGGijl8
4nJRFaTrxX+Y3OA64jC5L9JVK7bMnTqT3558ost9wUfSfjojfpwwHZHLNvOJ2Kb4rSnCvcUc7dOj
I7osfSUPDZoILKYMbPHR9UceoCf8wh9Zz/0sSmv8hx0Q1yptY+nO/RPH3Kdfr9l74blTBJmWaZSE
AlWTvAi3uWfAzpjrbc4A2qc1LiAaAO8gXc25AF4Qv6rT+842JlTppQQkZUBpVDvRhOURmLB+IpIM
R2g1+acVj9C+FMMJ052NcKQN84g8cPq2off+LMhCPvkpJoIYrGuLRe/TKuga0E/Ud+TFEV7jIquB
4DdiKqoJgT62MnWPHkg2gr/BFLJnrpncJNP6W4l0wQIwmP0qNHaqaXwXlo16nJBZxUI2gY0QTyOj
SnoBbrgpW66K0HCSca3kXXU63i4k+b0WJiUndPW0/wMHZXosHBaRm7pDJ7zDG8dQHqmo/En63osU
RCex8dohJwQgcdqvta2e09YDLNCrOw1pFLVNRXAG/44C75i2t+S2Du95Wpsrv4nacGX7B4HvnRmz
Z/7arh1++BNayHQGgq+1V7m7NUHUn8ARA/qLbiaq10S8OovGzOFJzJ6yJg2ViOwXkTeosfM8W1e0
nH7+hzakPQSymqNyLWHkIThvTyoBYV62CBbchiGsQsigIWM+lp7NRrRv1k97Jh5kjhHmsy+UFza0
ww4OIkeWRHPhw18/6Tj8mDxY/wMN1EuWBNk/5p5IKNqMEYBdNPnez5Qf4TTA80FZGDN2bYcf6TO3
pugl9obhPME+2gf51ziojXpqVUwCAsMosUPoINoVeK/W5yBFelOokPaP4fe2i0N9TKbq/3pSvBm0
Re/ZaJsP7H6U7+ysmjOncfpVJkpeus78ZxsEChDSvjJXOBctCcyeyAvYx2DntmKQBsZHnTywxcIS
6rA2jxBs4ewv7WVvD0P9gGcFAEXRsUvpU3yjTa5qjWWa7RyAPf095Ll7nwcmfhTenKMStNKtPXpv
cGCTN2YwbKERvT1aVpl9TkwXnmfR4SisoMZrQJT3pBE8EmbgPJXGF4dumbMnxxLmXZbocYdCDD6l
glvsbwHfd7PVmUMYQuylFnTwfQGVeMBgggNYjWbLmKd5bVwbQWwx6V0TxnIL2cnsGbmpp4x3goI5
JR0R1TYuutXv/xUxGDCUPpPzwoImxkpuxFEzG4xkOcQvaxkAa0gIzUOqGN8bn9RhOmpCk9B6Od94
wbDXzHNPpeiOnFa4NC9wVuDeINSY34CpNUmkQprOjWezbRsSx71blqy9x8XIOl8kMlqZuz9YSSvu
4Ez2l3kO9BlPhX73O3pIJXy9Yxi8fHVJ+gwsEjFtEjzBxv2yXa9Fisq8blNJrDoqreVLDPhiP3hL
f3Fky+3DNbhXanROYilfbibhHflWMOsLabE+GabDEvKFTH456m07JTRngdeHG4MI7DHDVnk2SByu
vjeIP8PQKTjytumHXYzrc9jUih74wpWkjkFf2yeqd3Gcl04Tn0GHf6Jtsik7GvmpVic+FXj9z3ql
+wnZNERdrMxuRNMhUCp33fPSVMOxzub5Hc9+fQyGGqwbX6wPY5Cd6HXW7XofdmzV7dlKL13YOK+5
DPi0QZ+HTJb4gW9IjfHR6gprW1jp65xBOyRIQCLehZjkbiebyAgcWzWjFwt5NpY/9vou00i4rG76
rfu4icQUxx/GHh4AiHnPMruRzCo/ji9Or9LHshmrP/XqOed5JpEcG4p8EM2KMZUuhojEJiJfp/of
R2e2HCmSBdEvwowtCHjNhdyklJTa6wWTVCX2HSKAr+9Dv8yM2VhXqVNkcMOv+/Ev7ADujrs8GZ2F
gDfbR5VystdUYBhjdKPyg+0i7ONvarndL+AuB80ldnUg9PkfTmNAHxgeQzgFwUS23uq3fjwwJ2W6
pFWnUGw7qzJi3Y+z8JSlynjFjtFeRWtkHVN33RHUjrpyo13PgWSe2iQxeY6ybZVZzowRk3dM1DIl
OItX/ySJGg5iGuTbMKn0B78whgsQXztBvPx3rix8AZwg3WagU/iQSud90EReN8EstN6RQS9u6CY5
6HBhGs82+ZTPsVIKy4QwotCrRXRNtUc1+My9YU8D8lsytAOVGp77iOEJEhnnec78N1W0CLiEMzIq
OAjrsLL5iChaeOGOijnOGeIddkU/7EphHOLSsn6DTIP9WNnrNAUkTOqReHHpgCcaZLfP+Jk7aIPR
vEc6QLYqp4HKYIp82CMWI3Os7m5EaJYn4GoG1/1ZIvUVhTqlkIiY72ZJ10Pj76gfjLB0xuOXcEoz
rJ2mutWpF6S8T8xkF1sWt47Ypw6hjmqGhS5NADQH3oku7ODaZkP3NfBiutOFlK8Es8bdHA9sCbiJ
C2qgHJ6GtlvyYIO6XG8j5OyvvKFint3UdGehLh9TAie3LKFIcZcP9LfhRwv0I2HLJKQmk8Vbbg6P
fQOdwc6T9KexHXxRxrhWbEXuBQNfdl2CiWrL2XDfKtywu3ooxzAOLDrsEkTMdywe3SvLyujkOGX0
Nrfjta6X4TxkAP0rqnG+Y67Se7IfnCJzb2+SjCMDcooFe8enK9rKjeGMWbL/J3s1hvxz0Yvhm1yQ
W0E53Qhn/2wzSWB3p1EijeV850XWdKpiXuPrc+0iStrDNWVMaqiYXfFcqvyr52q8ViD97oUgVIb9
E8K6OZE8LMrsBw8Ah32aGCteV7Vf40TVLBLfeYKetQH/HP9D28ofuBU0n/Ok6K9plVW9Lsp+I2OH
ntHTULhtBmbvoJHjQwD5OF8D49VFdSlwejrbH7MyKp9FocbXFsbZkX/z5UzwKXpypaGf7Ua1V57X
aSdynz/G7hgSu5x+TE8k8p4NWNXvYlFbbxhyuYEO5NWfq//zbsSv+tvkx+o8gCTpz5QqjkeaaMr7
DkLoxtNcvzaAcwf4ZEVlcB6n8WcuRk4UgmrepoinIkx1zM0TtfhN9B1nRJCxwoXfesuBeh5oKPNh
RpkrIHnRTbLjvmiXkO0Y27yoGOat29a4k8cSwLglEZvzuJWfTY/KvclAAT3RJxk9LWCeT3QTTbca
O/1GTal3TjEMJhjttXlKWIH/c9osuwNEXV8RX+cQ43jwRFdF9Ayxg3Fx4a9Ne3PeDgjR7KFrfx+7
HTZBM3cAts4lWiiXgHd4YiYDU1pdYJcwRfEUeD6exUg9TaicH41Q8wsd3+WuLuzlN153Kw31Wf/Y
MsJIb2bxDHoB+ESfQPXx4aXu1k3DY5ZoHWp74W7k4k1r48k5QEHrL6o1oDi0s2KXC8Vh00lFs3vT
QouXkX7xdBZdFtl5hCOdqX4paTeBU8E2DRdtDMxuC1bEBBQXVRCB477WOMK7hHU0DxH6naDFxbYP
PuIYeQlLX7mEMrmw/HwybAdyFInyYJu3kQegr3R/m4lbOdnQprjjyAtQMmufGX6cHG6u+ElCN0WR
nVgrEVwFhdIWOgkJhdTHUjl+Go6t1YQkn0AcMQu8ullAStQ2yf0QWXqMeomxBFP8iciVczI54N5J
IxrneVTVDdiWAFAvkl9jkfEjCVTSt7npv2PBdf8MTfKm/cQ+2cA5t9qHCTHoNv+lGL16SLqE3UtM
VGTj5yVWQ7UE37YovJMxrMNVbTevMelo7ACqHEI4kiwM6H44L4jLwM6C4poJZoFtnLEqUqM1noO2
F7eWD5edSGvAB2c6PPgAQY5EprJlRSo2R2dta4NGZB4aIklvw2hbV9if1jnWs7FvSqw5FVR4lOO+
Cs2Z7EzC0u4jQHb/yNvM3pfDrP8yfsA4KKaCBndb7nx6uTA6034Y71CK673GzSVRXbrhmf5SYrzS
qT/NqjfWYVScZogm79MIGAf/JKY02iReF24/HJBcGZ5af8gf5mYRnIg0fPitaT1YvUeXtiqrd3or
q90QuX/BffU0dEB47cve+DI03UCTo9KjBK22hhiqz36y2WesbR1RmXhIeSL5zjHCsBmp7ItH6SUf
r5MCKCCBB8QklhDeYHo8RgkOsg0UTe8UK8+BcVRlTyuPbKMSWrc8zVc0sxqYI8TOesoA7MJ/JFQ+
vJDh7u4rLrx0nuZho7E1j86RkgQZBkTB9jiQ41tN1OzVVjoCqLGw/cgCRQRl9d9Wfv1hltBS58Ex
jrnbTw9l1tAXwKN3JLLXnfmyJDTFsDzZwDu0fktiWrtWojHZmWvC4gq4qeCL/AyqzmKMYvc7DfSr
lU0eLPz4OWUyAc57jMPRm+IaGmwg1L0TNCGmbpDg+YyiRl0JguunJYmHU8V0UBEzpoLF9YjrO0BK
cE3Dy2CRpf09bRdLOJZecUiDSL8KBqAL5eLlzVrbXGCcuNiIWZh728Wa4eY4JAuyPS8glxxWbkVP
HYu3uwTEz6dfiObRqE2ybqrtu61pCiK4DdDYnbew/+pHks1VDbX84mGmt0LbwMuwAfi0HK12SY5j
A4Ga+cf9UJ49O1thd+UL3DmeRpVkxrWjio7ozpQKVht9Ov6AKLFsfHdewi8Ro+O+q1MsUsHk0Suy
BnRCFwvae7WWCDyh5lveHvSefcbMx4INjb8U9CwKYQb7dO7HFxa5aHpDKVmtphnteN8kQvUT64XY
CpNaU6GhsfZMFyfpMUzTERhnj9iabNqquDn+OJ5lOtuyYEsFHclkTUerBwbIWY8Sz70plY8zIcE7
YOWTIG8682duIADaVajSjkTLnJUOmcBcQ5tk70DCIaVBfo4odMIGHnDxHpbJuFfFivCx13MaLz6t
WOzr8+c8cAeUQistWX3lKksoO0qwiZRBFz9pzF43OFX4T5LcIG6uK2MPl5ELlXSc6tjgnGHeKyq/
x/5odWxPA1BUp9KwVjqpDJZ/5EKIZfnLoM+dWqzlDCm0eQFzDW6vwwsAoKJe59pMWpH/CEKXp5yQ
GqOHm8BzAgGXGzBrhCaeGnBzRVesiIpebHLEhHLSoaQwium/OCoOuYTvNcg1ArYNUD349+ZBez35
n6zKPzQeYIZsMoneavmmgU/VTXBZ0o7fS2py1GpjPbjhHNrIkpgjMCgjL8gyYKWs3ASaSmvAD9lP
s2/+y3uDjhmiaOYlBbtgPZgcv8HBLrXywz6dLeiDpRBnzS9SXglCNRwjjUV3tWlI4zJbqoz2tmdV
5a4DP9NcSiuQRwrwzPak8wLGoJxS62tlx3KXUF396wgtw9KjY2STsb55YbPdL3T8QKYIWwrr9CW1
TPfXVCPXwiLxm3tAG+4D5TfyPaY5C3kAjfmlj7iA7i2c3TQpg4I7iLIGGBQUMA9SbXyCkjVP0H8V
IrZd1n6Ip9Xy97JkX71DUsTwQoHUQfNifbbRsn+MIX+lmRlEThygU8MLIDDiQqdR8xfg5jOeZizv
UW7PuJbb6RmajX/husjwFiN7vJNNoBkjgESMMZVm0VztA1Cnm8J23rmVI96o0jhwbwne0m76nZ0s
DSml4SLtjewt3DI4tqQY6DUgRcJmYUiesLXQdovBI/nnjNhm+DKABfe+Z07/d8BZZ8HRvJloN68d
/WhqFuKCAD7ovUcyqDd/TYMGTOTEmt+9XmANnXRHjTzU4X2JjW1njR6pSIiSNFzGdohBjQyx12RH
u+8L3rz+eLDpoQT66TH9YkR8bAbWG9uIDjTwELMOifF84B/V9+wEzEsWN/JkCt/6cIchOkMhpDrM
N4L6c2na4D5XqxUtcl+KkdlsNIP074xocjCJsBNbBudSc0rQX5YNrtrYuX/nT/Z0b8Fz3Ba16cFl
JSCIZSR5adlHio07YL+FMHlDurfeEFv9e7TQ+ieOLPXo1/1P1EX3oJ3Ag2KQ8S+ysJoHwwOauMHq
tRx5wTQEeuPbZFv+UwJbFxQXbIpybU7TXVNCLVhciCAFQDEQ3O+l3/0G2BZC4EHRnxlU1b+I+nNU
B+U+CpCRYR4108bxjSPLRlYKpc/73yT7dDd6Fok+r+cdlFb1a2yIpxGcyMmCXxN2VHNeAWfkbKs5
olgjHuOc0E4fREZY2dSfZCwDut0Esv++UqK80NaHvunfWMGmWFda7wKDOSJrnJjJ1l30s7UUs7vx
O+jQhaY7tuLE2aPWs8/BCHnAv8Plm9UgWtKI4XMWnx2hk80wOm8+qzuGKna90AEeZBNEV2Oy7zOm
vc1IpD0ERsVH1RfDbl6kCucpaHao7NV+4d6xHUXffINJHELcwkPYu+57MpM2rVEXuQuB7WSe3hFV
WhnB0r/Duuudxap3dBbdZF2EnVF1hMptFbwUMVw+mpuh7njfC+lSkJmqci4Sn/qpShLvHcfBRSz4
8K0uTSmlFujVo/U5z+qv3eb3PYiJvlW2g0RithcnKrODI70TZmB35/miRi+LkiPO72IfM95u/FrM
YT109iPrFP8i0vkCuBAdn2sC0CKX0WrZq8SdL9hY/yTWKJkHOtDjmMFDLGVfGRyXLSbOjKXrCJKD
9rTVvRmTu13sWD+OJjpVkQRkLyLzTNcJpqmpkbtuci0ijM7sthuZVO2nhaU71G0Ne7nVmLIvlKJK
b6sk7wa+GSBvLWsz+TikWZ6JA9wp+6ldrSNl7JX7YC7cfa+Ae+iVRcjxhEm9q71ri7UWu7+V7Ewq
iJEsqYaHrLGzCJkTNrCHIxcBnH/aUptEFf9Kh8eH+5xx6xgqz77Z9UeAOXrb+Wl9FznDK6wQ9znu
HGS8DAepouW1j5xDI53p2zJFiWrs30nURe6xYJkgiHQhXDvAZWQhj5Cl8msPmefQDMa3Ag29yXU2
4MEmyuJ7Xk8PCUfRUaad/KbMERNOXuj6wlHMv4Jit1cElrrOTXJPHpxqd2FyC/Pnqt477hydCmkg
HTCIp+ekGhGLXM1MIU2L9RAZkVKvJL4oa6kMpgfCJcZMW3lmUS5peJ+E5ocB318hwJVIawztALfr
Bn7aQD7XSq8tVKcQeFe7a4MmfU0s4xsU/qjPfmoAJiV8/oub23wqLajgByIVNbb0lF51o5pEuHT0
BSNKI/ExpvMerJ3xAjHIOGZybB5pusk+UUewn6Wty2eJlpk2c/1I0Ya8sx0VBvOPW6cuilvHBX+F
uMH5WHa9X5MC9TzbO6kAESgzx/zRLxyxCXzbuPG6wRekv1p8TdlhQnz9dJ3B+6tGH2uSFc/zVmVx
b59YrWOpST/H3o0ePN5KFzTbEK+Gf0+I5E44kmbbrHLjccc+5r1S5Bx4w4IAG7h1pDQqlVOBy70e
Sejy7LOA/Jv2zIR+0OY7/kdwNpOlmS/WUsXvqUFVuB/Zcot/3qd1yfuanflfq5V6ahPkVhfWy4a2
sm/T52JRJ8udn8fOQ9tgpTPj8q4t246Ns53jDc/NfUkl0nZZfF5mQvhNyDjqv7JyJyxTjO7M/nY0
Dpnd8VZqZXDnrx6GMaVNm9qq9ZIam9almTpegI0oX9hd0fDL13pyzRosSpK/clvjQGKbSVKQ499F
3JCZYH/nknko5QMWiYd4HRtB8BX3+TK2Z6ca7JDMQ/1MG3pEtzh9VzvbnNTOi8mvloxrf7CrURA/
Dq+dgeewrHyP0sQaJlUjmaVMNvhtsMJc0BBuk6XO5ji9+20cBgMOtors0jI5E2JF1bDht8u/sTM3
Dc0pBkAbyUjIhuB+SDP5li/U4kxz9mAKj1dW24lzpaOw6PLv3ij2C1hhTn9QnDO/TEJ8Qqj4b28s
44XAFGwrzXkNNkdd3SBwWIGk3WFOhvVn6OMHz07Wl5/niDvDj/tDbKX9C6/SeW/qGs6KWw7Fh/Q8
78ecrOwHbwfAmiSt9xnkzt9IRo9pStZoP47DR+8sD8rL+rtiYkO4HahdSBavv3l2c6Dh8Y8ru+8Y
q/eWNWBGHm0yj1pU6o7F49rZvfJyci6YOlF7gVN0yyvkmwnuDPZ1OtULB41L6v1kdzORnGmI003f
0W43qqbcI2hXBzGaPjG9cd0lNa9s2J69Lo8I3MT9JTer/LVnYfA4SkUzKpqzYitb56+1w7kqjZgk
MVzl4+gHB2D3/6rMWwCF9/tC84SlOfbVFHT6ia+Je18byWGaCddpp4qyXd/JdtdVNrzwdNQGK3Z2
RqJ57bA6bfAkQK2xGHonswSEKmhFyt21vr5YxJUAozY3GLG2RdR/Bo06Qjkp2VyVNSSf4DHPSLvJ
CHcLWSlaz+ScnqgkzC6MX/FhwpByp6oPnFK43McXgw44D3hLQ6gL+4fDJQt0zCGWtc/gXfWKCjwo
rgZUw8OocXNWOj+afWuFrXTLJ0Ucc1+nq/CalfRr9QXDcOk9xG52tMhHktyd+i/iEe3BcY05pEaR
4duW8BDHsblXS3LzURIYSeBll9Cym3WpYFui/iYCnv70ef/MF8iiDrWYXiqXPAEbbPEjOvguG2RL
65Y3RXdvE/WkvhUh3vbHP50QZIk2ykpvibYxqXtBvErFDFE5UFPY5ek28tLmLhjUAxbNp8bCUz5T
B7kBCfMdqKq+QPmp98OcMC2qteg9Zyl/6YymPQ1eGuymmICnrJjb0vh7LtnYLO7khphgXhKremia
jlfpWPLXukksj5px6DayKSaGNWHyZsdXaETqXknjmTTpqoTjAbDxP6/ffevNWRGAWcCYgwO2OBoi
eVpYneFyyutdjDX9yYiGxyKHZMxQYe6Rfsx947fZXxOPBscMX9xBBPlhskpzzwnSAcTCAbanP1Rs
p9YYn9JxVJQo9QtRNhqgkcuw65Gk8FKEWiJBFKStFertJZ5ZE0NZCBU/Z9O4MiSvw00vBnXMBRi0
OUqbWx27LAGQFYHw8fzfqE/uXKzq0GXZGeT+F9cB77QAdznY2hEg5HN/33YwlCeeiyri5Qggxtpj
ieZKizI46LCJfP3ii7jepcLPXmiWOLdtW947snX+EVtiDTpm0Qcijl5xhnD2mtHfs698i31zJMTM
pcjfjNY84YSqF9YTgZ41q0XM1jtzHTp2RsTUCveA4vI4iM9gnq+B4WpWFqB2cociivNC7Py+oJ3g
LBfwlDy5jfwTlLK/dYZzbYBFIC+y5zgRqMD+mQRDekl8+g5sBo4NkYHsYcnZQo0jnQ0Z345XFnzp
dmqs/mNh/Yn8Qd050J/0nI5x7J1KhMxdjR7CLG/SY0KblP4CjcR10y4S50BwrdjxXasPcCQ6AkOw
E13q/EBgS7zgzJ30UQF65UOZJuMBTiCfjCiMD6ZQqgZI5m1xoV5XMidbbrs8N1hOCe/MvBovtpzK
Z3eKh1fVivZa57EZ9smiXyy6FmL2fWS3ew+dQpTzpVDUFdV2yWxI8fIvoPCAcVKvkTVJbdYO1yV8
sTJOxyKkxaq5tk3vhGNvfeVBdRb+oH8Ud7gL+UqLs5ds0cTu0Ol/Ez7o4pCXrodts23BLqTZEg0H
ujM0m+soesQdP15iFXvZrUCscUMtUINOntVz7DdcmcnPokJskqbvLfZctXxrCafsXcq5H2Vq4PBc
Boz0+Ekrl3dA3j9J6f9YY5qgVXXOoQBXtp+8Gct3bgcC9rWHYsrVK1wYJA4o+xjWRwmgaiKjFdOs
RDygXbef5gRriFAz2rebL3/VkLZfcyn/zlXvHQrV5Xu8BUmOTbPku4zedlwg8zxlojT++E0dUdC1
4gFwZ5Pg9W2KjiFKt1xMi3EDwPcvfGTiqzZvmxVet82pNj1wcRq27UBVDz88sJFkvddzl6/PfR03
oAvI7bsxDXg41Ad7uwTZSVQpRsS2UziO5/aOIxPUA2Z8nO7mOL/3o13DbyKkxmFJf2jxMjosfs9S
6wxLTFfxmAIPwws6sEqKERho30n5RELMUJ48+ObUn4oK+9XWw5x3wBXYsSROy+6Nzh2S0yB7XHEu
AUvU+iqxvrFGN0aVrPMYphRForhOMTma492COxyujSfFfimjT6bt5eYSUzc3MADsIxKVOo3QK17I
hEvYLRgu31qpaEHA5lneTKX1IU8CHK0D/7hp9vEvjM9xH1A0eoY48IdgTHVcyAesRkUk7BKOJAJ0
JkCNxWbL+kfW7o3pfbjkE2A3jG0IeIGy4ofI6zxUbJ5LkgSYXxqNWmtnH7Tw9OeEhcmRC24HGlbG
/zMMxrMJ0xWjAjokporSPEXGmGDxpOyQLhLyPN9E9IgiO4lvb+SAKYoCjq1PSAhxDcVkg+aQH0zD
crJ9YWGKISuRWK92rt6yuUKGnGcQQlAVHAyRov3tkxKUKiDYbGLJqeX8kFNgvBkTLFx8f3YT1P8r
PibvvsMIDSgaEGbrskafBY1VvA/+ps5ohVE5J3fcBN5iVl+bHIwfoB7ucKd2WUbsNU0eocopqc9J
VCybdFHFClOyrMtoskztGYSPJG8cmo+gv1IJQFFRC18NY6A+T1ZKDE7Ccy+EeFycekFFOJotC4Eq
SJLj4LeE2VMo6m7RB7sOHQYLLyfvH6YrsgLR4L5Gif3Op7pq4FifN7GR3S2RXN4rFzxk3Wvsgp1t
bomGVY9Wbqq9r2bs6ll7o+sVC0QEOnvtE7FYTEoFarHgwUffs+AOAPrgL1l3DUjcvKkAp4K8kZy+
PD1zt/M77FGNWTMpZSA66dML6D5sqwsdLyOVn5G/G6Y+32frJBoBg6R4ZPJRWkgx7Ageb2onY4oM
NJ1c0Ngfmkz+sh34N8BJIK8E+GUwaBTD/VXgZB1cDLYLvff7QUibu5PAVwv+Ed5pmtWh7VerK2mp
+AMX8UrEz6SvQHrpJy+SJzK0dFhYMAIAwjPwU5m2DC21XEZ0m0GuEAiZh+nK+7d9mgi+zicS/Q5J
Nf5rxrExc2qgAQ4U8riPmW2dB1zFR0TV8phlAwUsNhWI6YSHcCgIsFCchw3ajrPLNBTZzQ+mXQK7
+SBNB6pZYX4vsXFQbUdHaAHEstUF+lZiB0+zprtCTlS6FHNz8huavjDYGR8xLckQNTszggjiLYAZ
W+tP1Y9JE9LdCpVFQ2OtPDEcGEK7c7lgo6N4tHnwu9k+dqleIRlU8QW2IqXhBDdB/fylooX9MQuM
m3bseudCGsZ7bKDhFtqeqFdqSRF0uofOM9BX6q9I2/lPQ6sdtQZGANu0BGazJk78P7WjxLyfsnkp
LyZc+WeJVFufcV6gV6iuP6my1gBjOz+6qoGv7QMYtLrYT3UOSCOZy1GHwltIHe9YI1Y9qabSvkzd
eni3qn2e8umW2abY2a36JrM1NdtZ4WRFH2LyaxZaNgHLkznGTjTjKUpiTIICssNu4mZ4LNOAX+Bk
ir/TEDTnCJ0OyyjSX+cXr4ZBsDOe0dFNrHYJePpNB08gJvE85dt8mmK0yaLaRrmZ410xC9BPEWlr
1JrOKi7+QnuumAt9l7sFUD1Lxu22aPySt22mTXuL84OW81nbbxzr9T+mgOW94XI57btFTs9orerZ
XSC8Z6TcjxaK5LkwzLeVQr6nwqPfx6YdvGAtH0hSJRrjvTP0bDzN5uyZrX9imIAokk9yj5Ufwc6m
AucRYMVcEPluM+LmcXQneCvlD4ajLH2hN2k+A67xsMX5zXDEs6IDVh1ttc24px4li9F7y1ogdw8y
/5jLwvtqqGq6uUvhvDngBjdQnFmE2ewQ+RYpipm2LKtiIjgRBeMlkkAAPwKWZ+N2rxl/8Htb1E04
KnePWsF2dSEHHfIj2oxlSpAx5xSPlrMno/SWwrq71z6MODQxQGUQOLMpTOeJPFCpRb6dper/+vVs
bHvZIj9xUoW+xyW75tk1ynRO9tA8gOu3xP2OEAJbnkGueLQC4xantDdLd7C5sJmn/rwzSeEc0zKQ
13rJPyG4x/uFtDbJQ9meE6+7lv3yUkMCsxUrI5hXlP8YS/dviFEPA1lvms5jBag9V7JhLAtj43ll
C3EjEeP6d71EVVr8lGRY90E7trja0mAhI2zk4dhF7tGEoY0ftqjfFy87uGn56CXpb+5xCMA3IOw+
ZAQ/WEPw/mp0u1aPCEn3empk2zgBSZWNUI1jcKv7qkdAIz/Zl29q8HJ2ZSDO0WE5YDucYaHBtf9k
Kie/XxQwgx71GeWGRVETBUcsCvkx55YgCRDOz6OXLo+UUtc8NDMq8NiqMA0GcUG+4eosy/FQExa/
i+E3/QPRLAA2w9RCTg64fuAcepDzHBxZUNv42cj4LxMr+F76/yRN6hcqlhg5oNgfOHIA4IqMD4Gv
cSgnZgTcwgshO6/+aNgk+JS8LlT8DEpsRTdax9q3X61gKmoiQ0X7OcWRIB5ds1oMi1TaT7j2nyjK
cM79SqOIbP/qN4a44r9km8lqmRZgK6cYIImeEraUO2pDcVGQUhhoWxmdYA9qc35tx8H6jj0M1rZP
/GzMauuhGS3mmxZytnmsgs7bia4uH8ogm3YOwbEbvEgRhDP/d7XpHUfBIscxdmHJ2bw5QrZdqFSi
n3NV2Ncli3hcnTQ7EjwtzsyCbEg8m/w9bNB1s85wy+qI9mxtYHHw2mJQNy1F8zV0sfvJHDOc83g2
Do2yskuQDIOH3mG4Bxhm1g8ifvLPnC3CBIjkxdxX93Iq7rWrHmoWSZAKAhL5ukiL21KNeUhnytpn
Q6ZsG2jPAXVsUA1OFdip5MbLf7gVaG96utkqUH5St//SFNqS3XGsI8TywoNGwJawQs7ZLFUFg1db
t66d+EP4zuZBX3xYWd+GmttKhrNAAyFwZRSSvqekjZYU0CcBhkE2nyfRtOIAa9FgFeLVIaPu34BP
6kDmiXS35gcm+hXlhBWX9JLictubU5JxDZ2Wx3bQ9Qmscgyrb05sYBHMmh8LW3hMKZ7S79IQ6jTV
rb5JI+ifDQBDpEKA/4g5+O4CNFQ7g1hNMtcHBpDNEs9xxCVj6uf72M/GtzJwBBbYqv3x4sw922lS
/2YxFqQdllH2f4OlYXV4QHxJ4WonIjxozQdpLC+UM1GNqkCq7GiYTY/kgNn8u0CDsO7J6WD1Edbs
RXA+tbr/v9+YdCHPPZsVTKzWT8L29AEOBpXuDb+S30QuxWkstDTYMXHsViZdMHstYKP5WAMvQMmC
kG9C8TiX4q8i3LmPLJDXiYBWSXKk48PMefGQkZ89lfBRe3PxLxBkBskFYQcY0LJ+syZGmB+sQh96
YRxtURakNKsnhzsOaQdiKwhLlHPETYKVByIcqwmLZYzlGfbBadrojo7k9Bmsfj9v6IdCpW0miGMs
WEN8mPBSpgoXv6e86X4hlo0m1YoIIRnpEaspyq3jBwDRKq8+xjVrDLzxTrC8iKFPvH3Xyf6Pasyy
oJejnNNdNI1GuyX4yJcfl8ao3mBm4SFy69G8k3Sln4MsN4JnOve8vbRaqLsVlJw9reD2r0Xm+8lz
44hfuIXmqTA4fCQ9aMVNnrjOfRvNA/16GPvDLEiX6ECKoerQokq1NkviFsinAR1nsvshfeYiOjl7
6KfI6lXrl7vemLIPkdh56HCb8f6gC+jxZKhGZ6Fr9hTOgk0jreTx9rjYc9o+1R0UMiDXkfxD14Es
HxOEVPe5Fy77LVgedfKkeCnV+yAKmuoBprrg+klb+NicFRnfKVQiM8Qq5iV3fUphZ6PTzHlmv0p8
yTFjv98AvKFpcst9KA7TiFw6chF14Qh0NjXgzVLcEQd2qCyvDJ+7xiRmpRFVqHFmY4aQcipdmaO8
YHXFtF0rYGkpzdt+4yqS9wV3wY1slqm7zJ5tFc8ThB7jMKRSm9HGUm2NLhPP33SiLV9dSQfhxXWN
4Ysksh0WlYiXB8y0Wbfvoj6eXxkZ4TSg96fVj+/24onhs5SHwvUjEqwjQlZfiv5qFGZubSErae+D
+HrdPDiNJZYDawlcNpvFQqPczglInWaD6DUCuMwhvEZGROAvtV3evDWNb83WmNxi4us3IJlz7TOZ
AbFhB3TY186JRKr4ct2M8vqgZz7lVUW7b5RZ4zVloVncxVCJcfTgdzstWVe6GPChLt/Ti1HduITm
4shFTHP85xPx8MiCJrtJEn72Te6DJwMQNIL41Ly2ZmQN3tpBUBZ8W12bSolR1o21w6uTfjCmOhRn
mk35Onf52L7LgN/VHsoJonuUsftvpS+jM1VxpnUqkyGe7tj1z4JCZ258WzoUkve67GqOu2gkoaT4
zO/KVLj63PBl72EFOv4RQ1pvvxHgprTWpRv24DGe/2CFVG/sY1rxk05ueqfFwJAsWOPuwfPkZyhF
w0Ohreporlmh2qR0bGM0qPxoKt6a3ACD9Iaol9M0Wsk4+lMzNOsnDzs5xxf14eAQXBp76r5ab9zl
SETN66NU/05E2musmYlsQzxA0/BdGCqIvzNq7PXZtLWd3xWDHE/KQ7SlMKorVtqA7vCYG3F0bjA9
mTe89tONvCm4x65XFKB75UJtAX1HCRewK/4pGzNeykkxOSketEW4Y3pXNZ2RXc3SpqAznu3s7JAB
aOAPJS6LOq7rqkDDpKrjWJkZxm2rjXOMOk58i1XwH2dnsiO3km3ZX0nkuIiiNaSRD/VqEO4e3kTf
KSRNCLXs+55fX4tZE4VLCOE+IIFMpO4V3emk2bFz9l6b7Akna1AR93lGDGiXzNcWqvyOmbcTv1ro
COcLXRB/fVerwErBOYFJc4lzNzfJtHivfY8W/MKacp8Qrzb9UFeVsy2mwH70yqo4OrHbfQml7xoI
NtIRJ854jED9BY5wHEMwhms4D0VPZC9NF1rWSRnv6cuRwjgOoY0gWOFfYU3HTcJiQ4BP1wRo8NGn
l5+VG/aKYiUZ8HROyAWOVWiP33w3YqdNaapGOBqzftrBhqcl24SQjVblhwiqY9DWElVZ1i4o/O3a
Lk8J4BUQumnY0+/Tw0M+MfmBGg4UChiCWuTyVfRON34gZCRsL5OpTFalSRQT1VJPsZfsm9HWNw3d
gOVRCTe7T2FYmeICW5UD2YH4JRKshqq+j2bSNpCykc14IXqLgKeioA+1GxgX0wZmvNBdtVbXa3qq
ofFubXIX2L5FLD+VnKdgaUIsFPuIALVTTVt9+kT+hPWCzBnaBJksvQfRdyVmR5tGMDHnJNlKMMEn
L8V1UdPFSkhMz5IQZYMdlGt6uSggHSqo0Cgl2LWRitbPaQ1Bw2mDzv9Q9Y3yfw54v/s77MQliQHO
gJfJYr6KGudWzK1NR7W0TeacPMJ6L8sAO+qm6eGTXcdjLwdSM1QRHSuP4uDQIzXYIZvsXlQTg76r
wpLz86r1ORoNk8NyoQjN5JWZb5xA2h0Rf+iaQvCp975kenpVCdSDj527ihw7hKCQZxumqxfGEPh0
24vMw1Uf4/EnFK3rDCkRUy5Vibly8I+GUJ76OIhVm2ivYp7LpPKjn2SgCO+Wjqmb36L51HBSfOHV
eL0FzX+6oYlj8OolI7uOiexOXCrGruZO+WHEcIeJyVbhXAq31MnpfD117K33dtnQeEPrVF+ZfCw/
YNiZqJIKq33NbFnv0jivxMfIiPwYU5gw/HZCF6yPVTftSwU8IGL2o9D7NwxF9zIM4Ky5kXdM8ib4
bghjoI3fV1eA0IMTqdzjtYlFDguJT6CJrG5Vg8a0w8eTMGKEBeugaGg5CzJv47/AHqoogwhhhgll
mQv3AU9EO2115IB+RMalUbApzQwYM2q0CwU+8Ksi96M106TrF+/K1RL5/9hjRup4FvA2lk6f7dug
xu2EEdB+8YoVzQ3mjO6mXOJ8lzIozTd+PROIgKGWo2TGqrJJhtpkhBI2ahNRvn+Ie+Pf8TUZLaIj
7lep6xzdGeZr8kL2qov21P4t2XBlo5y7ZvTV0fKYDcMRmJA9ArVFbhfWjs3URM0flNDuBxkN4iHt
Uyb345o5ceM1qulubNJsipuOLlDwLWfIyMohDespxEHyyw6ccml60u4ijCs0cWbFWx+XbJixTfD8
HqwxVmw56GKewyk318Z0o5VckFFkZTezzbEL/lgE+n9i3a8u2twyHylKhfWA0x64ZJpo3Kg25Ng9
mqvsQ49rcvyGPhjCHRu6ij6ajvoEdlFTjY9FMkfE/EwGUZGLdWPbEAWxBjkbjfXKlA8KIDGOkYZD
9NaVHRa2tsQrc7XkyYAQbWXzvvZWk+w4nVePPBnBcI0dUz6TMUPQvJ10/jFmzGsYrjvhxwwg+7xF
qufzgvHDB1cBvFDsulW9A/eC7rwYLbNR7VRoxl3SidxbZ+CkdgK3mTvLBdicGWFWHcYrKEQBeHih
wxIiIVcMBubAx+VsR/l3V3j8tRI15o7B2qgQn1FDH7Ct+EciDjq0BrwsO3vu6/BKTRzsN2kV6Pwu
qV0YH/TUKH6zsXbBWnaSeaK0U3gupXFbC6mZ4xiMk5506O23iIOhnPrujrwOd/rsg6G9tQS/odzS
wh4/9EVnqWKLW6T9CBOdaPganwboNCbrV2FXmxOdivWw18Vr18LVPHY60Q22UwFb1LsQnpbx0dEQ
P45FEhvCnyz2jQuawegiI+OOO1x7yzW96OVj2Aq72fdz7dIDamZCn/qF3DIsh+MGFaG+LgAjwnN0
oiLBzLYSuLIlaK0PyE6Do2cQtF9V4MnUYymLenqIMfWWySaDQoX9L61Dz7kUnaiahzyaR2YoEG85
hzpoYXkI6gHcjBqONIaHa5RhkmTsGYaM5TjXBs6Pv0Uz7UAiScpWfK6JEHC3fUPZvElg0MzoZkTs
Z6DGTDGehL8Oy8pIcnrellBkfM7zZnTmfpuMPJOM4YgXzwhb56XgAHYp16CTcOqdrwlohRuPp/RA
/rrpSHFcyulRWzbH4noMAN53eHsAR2eJhqHQMBlwlT81W2eGH5g1NeJe5N3jV6ZVUfTNqwiXvsEK
n+EulkRBXko6qgFy0KRNu4dI90z1VecV2R7Gk3AeadaTUjAaVeyjOsA709YBNglGyzfVABHh4NpY
iHdJmZRXKBmy3VDb5hBO6F+3eUkjrJ+w7lyYIjIrWzTkNi/NDanTFNOhM7btDoWfuqSnPyL+YiRZ
wz9K+vy5m7w0vcYyNJYo7Rf7ux/V4jsdI8jNpaV8wb8OZPJzzQvjbJcGYFE4dWDhL2I3Z8bdZfoF
u67eYuPowcYV1pWNq53SjiZlaW2rzBMF7L8sywg3h6uBoEgWwZdlasfdAIql12DnwgVCa1dY8lSH
2l7tpwzae0yGL25mVe4Xu42aG5TpC3CtqtyjkyDlhnlWohAgzf0lNLkJ1UHZ00CCCqkj7kci+x0o
yYZjTdV2l06NVp72qTc+Uscl5QuMPuQP7LWDwRLaUdtUzsxeUA+e65EIi4h0LicE7iQ7hJuSqFTE
1JU1pw+khC/efugp2I5tpwPn4JWhqJ4xdrFGTAmooC/TME+wHwuIYskq4a6q0wKKDs+/sWXPyWAJ
4wfk6Y1+AJQ2koBDXC+ncT+yYBJdlLj4xhP8zKghirGg+HmGEchBaivdFXha+pazc9y4Z+i7sEe2
HG6qJLr3OhInL/oBUWOK1jstR2RbzMKIhCF/tN1VZux+6GwdyCf07E6N8eAZcSYl3kx29UsZh/4+
doSqL0MpIg9FmaOf86n1n7o+7Z5F40c/JsgZ9mcHAseK9PfEd/SPI3L31BnuKd0juDMR7jfQ2PXI
dh6BcWr4W1q/pINrdWH0bPWz9amQ/fzo00AKCBTx4BiDZ4Twdh3ADXwIOK3/qG2fbhFrgfsM9txL
v2bp2M93GQD8m8rv+PKQMRTxunrIw52uas2woUh9WCfBBAm0d6Oy2eUC1+9Gi2y+wm/N4CSsxfA8
YYD74iMIE5dI7qP83qtskMmB79nFjlY2a5s9UVOEiKGfgZFazmnWXj9RA2Vg2KGYOWUB2D0lDodB
DKNDu/f9G8w3VUWWb01EVO6SgXSVowjOSNMlWRUTTKTFriel5UpWzMPB9RGrzmiR3W+HOjGY7rEr
+R8xpmQvTMjHYdcwTD+a3CXRAfzT4yKZBJ04nrr5KWQQ+zWym+GDZw+wOOjxznQyvJn4cwkS1g/F
2H0myLQeq6ulpjVUoulix7qNBwaRBERb1fCJSCP0MmiKFiZ4QCUD7LS+jZYNqPFCn4zFHZ69hz5H
l1Z9NRGYXG7QCTCZivp2ZExJLBkJzo7nNrClkQtOt4Pwh7uh7sytjMv8yYVcGdxZU0oksQyGiaDs
ynS+2BaiaqkBg8ovd7LjoE+wQh0f4r5yPkSaZMIjmgHTPrdUMvAFMhmJrU9ikOFYXcFKvsCuOkIT
sghmEJOdHIJGx1+dSNQvjm5gGSWD/S1LMv+EKqf+2cV2d53Enr6qsjDM9tIfiMPy8WrQtRvz+Hs+
tyukVy3hQLyS5d6agFnbbYsDyuecSHl8NTt2I6+RYLf1QQ18YwRkOt74UZFyzpy8uIZ9LV31WQ+d
dYSn0I4f8Ef7NlMADqcg+xss5T9KjxLgLtc5rWeGJEvpf3d0q5ObbOwTGk0SmBuxEWws6P4CNbHL
CCqAbUFitLjwwcwdhmGJhxuOIIi7QSFwXJiSBGAl2bXVQlb0QtV5dN0Eie44Vz7R9vMQPjYVKU27
fhYp4PglUuoO7Y3Vo5Cl/D9NBKRwjTnBuxMob7wd2CQepFnmOxKj3eqedKnsU1GEdFZHP3SBe8RV
vFnq9bcDR4xwqsClvm3HOrMetYRtUhxESEwMIP+58asHwIlAr63EAZN4gUdOyHJNgk4IG3AiH3qL
CZwSkawZOTFcMMcdLUAtlTNBcuPzngK4toR1OFWfD68WA8oIk11X4VejKxVP4WHBcO8SI7esg2hN
ru21XbMGoaikL0c3aY4+hCAEK9AB5dJsGfNj8KetMpkXTQAe/HeULBij/dZ0MXRI+ELVBRuX31w7
TMBe3WCC2tKBA8nompQhB/58Jhk3Ad8BIWTSJf51cP+cMh0nJRumwy8pXvO86UBLzEMU2jccKTuU
hBkQYWb6qtQplg18LCj3PL1YDAcS8jXhvNNNpeqduHlt6R5yUWAcCZvJIv7Qc47KNWkLKYbaBPYv
jBv3aXWSVz8AI+f7cHSqvao5fv8w2NnRzBLHcjS+ZFCK/zX/NiVKJhz0xbIdSLc3W6LbeRrHvqbf
Ch1jtWmMmY3YqeQochtbpirvpLT6+rJBqRZuxFDo7Gi1k+0+ykoXCPzCFP0m2Yv4YEhoOkw8/0BQ
1ejaP7CSetkeYx3LZsIx/8odQ5jJcZrVd0DK2dCDtJpuys4HjXzRdGHtPmdYQfUTZoo8w17qTtYO
pR2qxgpoGfpDf3xlMKm2xAnaqPbpHoVISypL3mQU4C+CSiR/WJIifnJp3HKOo338jVgWCjxPh82D
aJuk3JKk4V0VvNef8F8uELJnJGMczmgcMVoVU3rhcACZ4OaXuXsVlyF/QKYBJEkyNjywrK3VVLdM
+2JIt9GiaveDK8x8gDuh8QIXRFLS2FMXvUngORdpfWxVlVp3LSchFCVCOdNdyXrKgJbJQr5sp9aE
LiIcXz3HgB8RaMV+kWHgT5cNRvGqr7ZjnsjmBnFvnH8qIsS8n7XrDj2RlWjwN27QduMmjW0ruI8s
/EoM+jV1Am7fUrofS+zTxsKkraR8xZPEzA6NmZ8e0UJVN3LS8IsYOThffPIAAxxShF0T6cRq5O6t
hUZGzlmHHv6NJYI0+OGX9LDA0rEoA1H+XPGLugdeq6YjpyK3RX2jWsKvPwwOffDLpJeVwBNqG7Nj
OoaRL+zGZYcpgrhpw1gM83mnF3PtzVAtYI8s5qYgUccwDZppg/i7jN4OYxwwps/0viLkdIxlKUU8
KAsYsxRHqRJPhkn7U+KhYDqyoC3uIwnudQgHxwpaKueKsWZGSKO6yxZVbKpAoLCkbIwK76WlY8Wp
vcrN9J0uOqpazp8zIgpaj1VKS5IAtGn4oXy+4UbomH6FP/Xtc5pFhd7kdIY+zqzFTGctN8qpw+bp
uaXEvs+WweLNiupXkEn6UFeiX65rBz8tUuqCARBIjfBFC3uisbGI1P3OSUPjpWPKJZ+yqPZeFwJB
wvBSygVCy8TqD9PFiBQEmg6S56Isw+Cut1AIE5ACHr9Nl6deJPz6W1tCXXjRUyainT/MkHIJqKuL
7oFtJ0F/nUN0eJV1yOuJKSf6xBLjfWzn0dB8yRYRYLGS+l5Yjm/jjaiHge5atqDfyLV+mDkl2MeO
IJTPpdd78St6J2B1k9OkhIZ7gXocykBiW6pTDkbRqD9KO8TF7M1YfKlanfC5A83mPRBFy5mLN8f/
Mg8TCCklvGvyJvKrRqwOABqm2Stl7HygFYyp01NutyOfGzAmMQ4d0DdUDPNN7szNK76NeHpKvWyc
G7gUkn9y7ZbSgKTA/dYxWl+NBC4ZZ+CIgGT1FT6/Im/MbuHcjP8m5ES4WTpfxT8C8KLX00wu50kk
fsnILu3cai/7hTIUAGO1j+I+YTbT1OYoJKUrrl6GX0SCT67eFGPr3ZIITuGNIYVBc1rm3icm4NVD
r+UAPcXJh3bYcfst+7rwzdh8EqCcrJcR+7q1WTCgraG0oOUnmXGSLEpjDaRvqCH6bqhPs2MzkC4k
tYediMb20BwUfukBkkOaI9Xy27S683xvxJzHectyftKLcnCaW5AsqscMCXe5E8ZgjwSCCg8dt/PI
lNWxsvBeWYD87Hgi2WNnLW3tPYZJg8OVGibYMOkE6gKlDUJZjIXP2ommMtVNNdolcmiPlZn0DECU
ZcDhfhssjvdtYbJEOjdvwUsouxbZRwplG3uHRUwqVaHMNu2Sj/6Wk5FUX/0CP/EGUjbDYhBPQElQ
sMY1Iyf4DBeRjTGRpgGTsifVWYSS1AxDd1jLmVaOMt85ENl6RkuGcwDcNSQwMlqJxMbucMbQ5Q0v
R4VnfABXqzaKodwzkn07vUyoTtaBvT17XwrwwnBAgJcWl8ymA/y0BP+eprEsXvKuaRh+JP0cIvRc
Ia2ccREYXkYUqBiOe4A50BPD7HPPCjbdeakv0yuR9HHXArmojPVaQVgzn6reB8HZhew7JwBriAVr
wf+moUcr9Xlx6RV9iCie7+TU2+lyoRWqsh+27SbcNxYWH/w0CL7lgLug84Ds8BN/5KkRyyvmBTcE
k5TkUf9UkhH5xAh3CgnM8MKf4NT79KGuPQ3MHeHEPrO4h1TFBvmV3fC3fCbdS5A4oeL5y9yRZh1l
IcNWXKrqwptDJOHGDjlCMKxA0ivCMLmp+rD8kQWeTxtAoGXAvRq7l6430HFap+DzCbW507w28RT8
YJLnlV9GNgoiQpGZUx5ZQdM8F0GkyAmgE/gYODUNghT6E/uH9JYvYMMqPHoUdvgMiaEnoahi0XF6
VLI37mSPh2yxq6smGoPuGe3RpB5XaEGz72QHQ2Fb9fVMdkwfsI7oCAP/E+FUefTEuElyTTvFAqss
son2MzTMH+RQcRxNvC5izJT0l7XvmbtaD+lRmrTe1SKxvxpchlj7MQqgjiPFqL52F0kqGc0x9GIL
r+QltgnbRtMVL3tRFhyCet4Nb4K2QWgVKJmYthO4ENtZHhoL1ddW5874sQjzyd+nxJTOgLkCn4QM
ldCT2ADgLwieZPGAF0FmQyCn5WPBQAzdqiiWZMaVwd6+YT7lrpxTKoyLQTpe9cywzluOIX7UlEPP
7EHXY12sD5EzNIyR5uqG0WTR4BByCvWtj9zqxbN6oYEyzaOzoAOy+Be7Yh7u3aLpr9EUmQP5SBZW
olSiuyhGyAizb/y1/V/AUvKLYXlVXRVDKLOn8dXGnu3QZ8Ktag85j3DMfdUHiqWQCMrCf2LYxD3O
LS+xWMh8B7cpKWwOFuE8EeVT6AOMOcYscSg3+5L6OnDZ9RHE0mMM4aFnO8qtBTmGryu1SREFF/uy
ZyIaIonW0PCROx5yd3JS3vuhcT4h9iyTjp5DUtMXWBZ0nOqgcT9whWS2I+8BQW58s7R5VsJZ8Abr
fli8kfi62nftu6kWnX1iLcPTyCms+dyQdHSf2lYVfDBVbyGbUTR9jlEg5WWNL+SU2+58q/XMfNaK
3ZuZo1ULO4R57IZ+nPxOr6WMX8jeWF5qy1C1cRY0m9Ljtj6QhRm/tEx0NshyK+c7c4ilOpGU6l/l
PSlKG/C2PjOphNgpnM3kWFwRsJDesy/glOJIoKxdbGqfSXaSY7O8bHOz4KgZY17R6VRDRwT5rOn/
knNIAi654cIF59JWNMmTjcioHiR6lyGy9SHtbNck25D3k1I3d3rzlIycLGGmLCOnezVb95U3W9ie
87Wtfb2gbgcvlmAcIjTLd4bPAsJm+jy3UxpCG7Rb2hLO6OPawfdFTxnYExe3BpJV7Y0ivCK3Lnpd
MZOpPZJfiC6oZDAPj3gTwqX+aeymH3BRDtWMqxOXVjfRvSyR0RXzdqijgmhq0MgJae+BxZi/fY4V
VMQPnVcO0w16HasKv/sU20lwySyNFwwJOvigcO/1yJ/J08txGN9y1lsIXdHG9sMMrgZcigPpMTgx
nJnT5y2dfW/Z9qUsP8eNKId9oq2aYZKole73CRtZj3twwq9UbEyOolQdGB1F0ado0KxYh5mk2Lm6
FAVyPaf7+e9//e//+3++Tf8V/ijvy2wmuOpfRZ/fowXp2v/+txD//hfL+vp/H7//9785hgAkdQyI
Gao237Hd9c+/fXmMSfTjn/5fKg3zDjNY9SVwu7recvIZ95mdiVdXcp7AfIhtHB8/Eeyt7c+cXhqP
Kf6UMuOKUSm9/2nM2w8jDa1ukkF8LKauzzT17MMwyZvdkX3/UypQfWyFrvyPAotNt5NDPud7YnNw
J9dpREnxD68MI8BxpG2Uq8hokP7b2yA1kyArssZXasV03+QzITwuWj1j3PC6H61vIiiq/fvXFOtf
+su9V9AElSc0nXP4fob7//aiqKdoJaFSeSTuZWxvPNW7MEI77eQXzGYZQEEMI4HgAv+UI+4diQ2W
2APHz9idFVgwkkF65hl5WdoHl2ZtQhOr6SkKiFNd5ZIW4ebplFTD0yj6wDuFOQeb6/e/xNlPpmxf
aUbRjq+lRnDlq7ffQXKDFicc7MfZiAGVUjV9Bo047Fppg0JTFDUfZynD4/tX9c7unJC2kB49s/VB
cYQ6u2q5tGnkBG75lJG9jAWy8PLrIcXoiKt56TY0hQ2zZvKFj5FHFstfHlPnD1dX2mieVqmN8vXb
79wj3W3a1i6fgnLsHtNcOU9hu6qGgV/+5VLuny7lOVKhz3N9rvj2Uq1UFmMBXT61HSfLAhHIBm9T
c9mn/nTZGNt7ef/Gnv+cQmoeSGSHnsNzKc6/mgM/qJ5wYzySMYqNIvLXYQt9jA060+JA25/pkUt5
/P5Vf7+hXNWhja+FpAjX65//sgjR4+CLMoJ7LFNK9IvFcr9GLR1sZmfW8u0fX2t9TF3jOQLErTi7
lk3UoYONLnh0oxF2hkrAqOCOi6+yQtX2P1tWFLdTKy2MJ4Vm3OquP+8vX0zjSXdpXa8xUCtdADrg
l3k1B0EmktjpOKwTIprFYt69/yXF+gj+urT8/wt7Lr8i66h/vp4R9hKnaHKCRxN6A9xEBXI5pM9C
mHpLEkE8Ls2X3BWvek1j2qRtR6JEADyjYaV18WCMnOWCZR2gzkMpbt7/dL8/1GzpPiuf6xpfgBN4
e1fqqArHFojG4wzscL6Icpd+HL5tfVW0xHvGWVm/vn/F85WW22E4+fIL2EBKHFu+vWLEMXnxIks/
8nuJV1XgY+joBqDTdn3a+NCsDtq1GN5jg+kuY3KQN+9/gD884SyUgs9BW0u48uwDpIPArtKH5tHt
J3nMdEsLqcoCxLhD/5dLnW/p60O36oJYYFG1Oexrb79smEwBSPjKfYyKyN9W+HsvUWVzGGSavy+S
6qqi5LvAh6u2QgQIycsSbUCz5If3v/Pvi7TDr+vwYWy+ua3PHv6OzB78BJPzaI2+hGI8eeJYZdlH
XP2U+CWA3SGz5y1e3fh/cGXNfurbPF+2652tmv4yNr5Taf2I4oMBqOVMZjvReLr0FvCeTKPumnxy
fsS1V129/51//50dtiS2QxYWrUAIv7337EoetoVWPMqE6lUkYznBnYqWrYrb4ev71/r9NXKNsYki
1JIpq2PW+//L4kKkeOlQIwePNnLGS7v110Nc5OxRR3ebwp6Sv9Urv20OBm2lMqxomKJt8Z8H75cL
5mgtBs/OmeyFlqiuiK9M1AHaq0U7OA6c5tLtYMvmBBnBsZpDggzJ7ISCSmzhck8vevkQ1/TbmW0V
JtuYsi+vo7jB9l5VUXLrR45/94/ukOsiZZdQSSR3CCuFe7bQDO3cN0sgiiu5FMsBZFlzKK1cbBnA
ZY9hZP/t1Tv7RbiesqXLTyIIRtO2d/br24iNCLxPayaSPhnExYh3PqiZQ3ojQwrg8d7l+19QrOvG
L+v8f65IHWkAinm8+ObsigNKiRLpUn3F7Lh78bWV77WWxcaN7OkYq0V9tEadkvQ3IQSp8i7dL0yr
tzZnlp0j5fT8l8+zvlm/fR5DlcADCVrRPXsmsaOEqLIgOqGUKfKI1NZGfR+TKoh+BhVjt2MTTStm
yM6SfYFUBmj0nFpPmggq76TIs335H3wgxEeeUgCMKBTtty8J4zmBXLLjJwnzbNhA+EaeoEni4uF0
EvuOgFBExDRj4SmRxTmrS6e37J9ZhallO+Sa6eL7n+jsJVp/MWF834dEjQ6MxeLtB/Jta6TQn7or
QU//UmkpnsgwylZgRQXffVE/bEGn6P2Lnu1/60XZD4TvusidpX2+/6U9EUc9/Y2rGhh2vgHTsfjX
IdS+cMt8z//kFRhc6ZPVitAZ+trPJKkOzV8eVrm+bmcPB1Wswp3HKuJI/2xZbvuMaKA2aq+iKZuP
HXGEcErt6YMfN7eU+hqmV3RXklH8PV8nNRx+FZtTTbPcJST3QCwW3HimOhOkX5YR0rW8n+EA7SmE
+XwRRG78NCtjDrHKUIPk9BcRz355/06ev+IeB2Z+OsiUmig7HvG3P1+rU1txZs+OFR+dWCPXgaRj
4jv2QLMRUqnH9693tqG4nscPBoCEikl7hMitC8Ava24km8hAebeOnucPNo5TWs8TU8Y6xHh3keUz
O/g/fEI9b63K2L74nsL+7XDl4lKg0+91J93Z1cHQ7ybbZQae1Ol24zr1tAP8WP7l4Th/Qj2u6nAK
oDZybA7D5wuZZ+YcySfBE57xmBvmWOWcOzdjWHKo7aqZL6GPWdZxakXVMa5H1bBJeuY+f/ny6vcP
4tvwTyS7qsMN12cLRmEj7Gkwfp3IArTHa6ZsUfeYIyzP2cPdvv2oe+HiMe5p923hb0+EgwdDN83P
Zoid9rpj3Gp/oK/r0B6BbmzHn0a1xiIh6wX/eZsg9Esfa/AgwdZmquZ/azUU0J1AvM8SFPWN/VhB
kI02YdHCFSEdNEfO7LldRJlWzSCDKN8rYR9bOEUkOOV6YmI6J6W1nkBjOz6Nfd4PZHXG6Ow3mKWs
8FmNQKdfElT22T31NWzECUJ2Ly8ICvHy4/vP7G/vCCdz31GKx9bYnF3PClCJZC8OYgRKblswGk2D
0b1gtgiaRy7Vdzoq3l9+tPXh+HVh4dlnnGZLwX88lrezhSVt8ZETO5ef7HHqHgD3Vk+eb8K/XOW8
sOZdXC/DoVoKwhCNWJf2X97FCpRMgvI8P6HUILKbluGx0SrERsMkJmB8d7RygI9kvUe3YSVvAaWb
vYnm9C9F5llhvX4OzpMO2hhB68WXZ2vQlCrYm8Q+nEJfjy+6zuLLggTyU0Hm4nBhkVZEIn1ZndKh
rv92D9bH/+xWS3pSLn0Cw+HiPz2tX+6BgBJYVrEoTphqV2B1stzmMJV24/oUTrg7joh9DM9umu5s
VMmbjIbM/fvP1+9r4nqyUTxcdM40Pdm3vwPzeC9x6cedllnA1EIXChcPA+7RD8BVv3+tPzzLEm2b
za6JoJdF4e21hrHsDfHz/OYLRkWAq5N7o7xgdi7DZAxfUfeT6/CPL8mPa6A3Ukd56nyLSdpoqqI8
ik6tJgRJD+0VXkL09T0CM0eSefL+5f70WEOF5pxEfcC6f94Cbux07piKRafRzdhQp7RhpQtYRqYp
vQQ+0W9xDkD+mJPqOgyYEsxeB126qb/95YOcl0Y815qVn360zUvMhvf2XtO65DsSxnKKGBGzblBg
A+yF0vMNpyLQ6dSbXcjKjI8QH2c5afKMves1Q2x4JgBDZtdp4RVPEi1HsDFeG98Q7024AonD8hvk
09nevf+Jf6to+MSObVz65pTgrmeflbuDnpA9NGF+AkUrl+M4mck74Taa0o+aTN3loiZXTX2eWuSG
G46AMt66JW3ui8VzrPA7ajuhaVzivkAX7TeLa10wk3HUthF+KIHsUxEnpyQmCeR2QUs13NXCgEzw
bWBR7SYPel8dykI3SIdQBAM5ff8L/uHp5wBFzUZ32nU5+J39InNp471t4xPozEUhpyY5WIemfXEW
6ZU3HVOHn+9f8Q9rm8uPD7CJtUXJ8+bF5CaSXriVnsbZH7ZEPDlIVk18SooivqyUbK9bFRI5WYXJ
y/tX/sMm4iqwqyyt7CHsX2+/a5sJArLqODnR6IbFH5EBpVGH+NnDP7+OkdTAGieeogx+ex3lINcX
pJWcUuVNxw4f5EbM6d/2iD+8S2tzjVKK1Yuu1tkvh+Bajb2fpqfO06W5iyw6FrsROdKTDCWzx4ns
SPIlyin4yw8o/rBD8OoyTzJa0no5fydGQi24cwbPq6JMDgr7M0nLGdZdOE6OG8ISmwFARWaALwOv
YJPr0dy+f4v/9BCxRdgu/R8KS3n2Wi6odvxOl8mJHKmMHp8s9x185G3kCWubt9hbMVLpTSiXcf+P
r7w+uUzUmP2v5c/bH7eptJobK0hOlauaXTqCA52RnF9PU+L+mIgEJIwjLLGf+NKu/rI3/7Yt+uiK
6aDbTPO8tdf49trou8PY6xd5cnG9bUr+qYdFBuADEzv/yynot6eLoClGhoJZHYMCZZ89XQ7Ci6Kt
bXkiYVtimSNVi5G9vyEFHTp+JTHOw474p2Ulxc56VQowRPh0O95+vyZDUz/bypwyeB9XnIYgX5HF
dFEsXbzvGFD85X7+vjFyDOI8wh7M8JZW+noXfql1pMm7tXnisLqj78fKSJ57kvysXaIL0hmtfRHn
fPuqAPgeYcrAmigvywnOzfsP1R/uNio3Q2+JwYViIX77ObSbpDoIA31qu9rftx3ySxASxVY3Rq0Z
3vZzgZXsL9/+t3eIL68oNTXFj00n52w5jAMwmpMdqFPWJm6EwrZfULSMlNUXPhX2CSgiBGvj5ObQ
oC/9y2/9h2fZp0dAx4ZjL2Xm2RsM5rnMfRnpk4fL68eKe993wwCfHaktGJP37+9vuxxfleEl02eO
2YbmzNn9tUXDdpI4J0cudfIKvg5sDXTv8haVVgo8I2xxH7x/zT/9putESKxDNu2cf8HFYpPJw4Gy
jpA4LCp1sgus0r/zyGPZhyuLDolsnmzfv+qfbut/OgkOalZWibODEsFFFWqOTp9mO1c2uKyWRKQk
DGjVighl7ftX++N9hVfJ+8pDi2fm7X3NM9MnllXok65YhjpCxzaM8cVlHM1fFLTF0/uX+9OX41jA
UJbWGjPM9c9/eV17HG4xdCoFSWLON50kkQyKsbUrYBf85QTyp5eDXq+iQDEcws5PuLWox0UzY8Zy
GOiNxtkAbblILgtTKGLX5ubFXvp5S3MTcuP73/I/A8o3J7C1OeOxFHIOo+q0z75mAxgh/H+cnceS
3Mi1hp8IEfBmW96we0gOzZAbBDkGHsiEB57+fsm7YaEqCtFSKDSLlpSViTTH/MZEqOFioQxf+OCd
Z1FtkcwZa1z7gKhDjZkaLiJ2LcbKGDfbHFyZzsnJnNMmQZE9hM+/4X+bIuKJDuCkH+YSRYrP4C1C
cwUg8GgTeKgscJVSgUUl8varhG0YRnUCSXj2gSX2wEHR0fCKU5mS3ODGpK2sz10Yx/IQ+NBbBI7s
EZ7fjjcDyxdyilA/L9r2Hzw88fhywmIlwni013yaibQUnYCka3klt/4odb22L20l2z/xgCqubYv8
VNLM9spFfD8UtSiqcFxMv5qYi++NdYKDslLmERH3+jaMW3PfSRsx6qS3Vm5dddHdbi2Gsjg5BI1E
+8sGTx05KRdD410wyDABfTfa3jOT9guQ8R5/QNPfg60Pd5Mluh2GavXKp7u/ExmesopKqmjYBotP
Z6HChCJFGVym2J/f5cJ+yQRKvJTdwk1uAUQ0Y/QFnh+n+5PMmGCNPPYo8fgy+UUtsoz6SalZUL77
qM8jOmveYOHG6ZWvToXHdjP0ELMr7e/nA9/vUxWo8aYbBmALw1+8r40/CCnBB+ESX7j2i7AbFNzR
c5bZl+cDPdo/Kq9XWRxJ6q8c9rdrsUfsS04W90U89MPFBIr4LnHjz7XO0j4f6dH2YRltVcnVgaws
Hu0sbvVkMiP/IuJaA9PmtniPJnV6NYYBTbuslP2HLPeKb0Onp/9SiLDemloRNauIhVKNa1I5X5xK
qgFC04rJvSApNf8Rol+I0xJ59NvvGBJEYlGfk0K4sMSp9alnax6KCpfUnmssdh1ASKeMkuObbxnG
4f0knTAdLrTFHqGkO/uz8NwLAbb/3bPn8gq5qCZz1P95/unub2nCARiaJlBAevX+IgTy7Bifc87l
hbdD24e6URzoZTpfZigYKiwqV77Ug2NnEF1y0biedZ+h0fFRMHFuGgjkxTdklNKdTVV1S3eu+wZD
ozgiNtjtgJatdaEeHAeKlDTD6FECxVim31WCASHWad4lDkrYWBptrqnNs103+Mnx7YtKhdIlP6KA
aC8/X5xq/S/65QUKMf2sKNAmBKl7wKd2j/yKhpXh8wEfXKBMywc4yWOLTtviqQg0dKqESLlTjAiF
5945dw5+p0FiOcif4Jk8mv3KkI82Do11asE0Gck5FxuHzGSQqLRZl6BH+TsCR3u1TSgMulfZyM5k
wcod8+jzgXqg/O4Sv/Iw3j7v6HTP+mRJ60LnFMABMAwkyWZsUgb/7+eL+eCCplFLOk3DknhLX14m
7TRKoffWZa6c4KvRx/3Od8Zq5Yg/OgjofjiUngIFGzBv5+OC1KrgLRG0avlnGRTaFwwKyl3UV1RG
nMZstshDfq/celyJlh/sFVPd0T6Rsu34zuKyRlM/wzWQ4NwA/VtuIMO6X5oq+GoaIK3tEXZErfK+
52v6YLeYlA14hBTGF0DU7WwRkvBi0WekdZTGjm2URTs7qMJPHQIlOwlDM1kJKR4NiDSi7poB3xHx
ztsBUSqAxj2QxfZtY2NhnvRnszTDM25J+SFwms/P53eHx6AbQ3kQeAw9W66YJc5LT+vJSYLOuiDz
026dKEXuBqmOXTIMkBNG4oFNn1iIb/Q2YplVX79UiuozcJaReYibYWXBHzzJJhUMukU8WJRrFl/Z
Q9QwrzphXfCjhsJu1bFyNWlwFa2HQBwaeAwnXOjzj2EunXfoo+lrXbMHBxaACtUaUgDftpZgPzuc
/TDpahN/niE8JnTVL6Osm30sq2hlsg+2NDErz6XqPII6U3//LdJBS9ByUE80L2nh61eoJsi0dp37
pSL3+Xfy0umltXr9+PyTP1hhIHa0K8gHuXStxQq3geP13ujYl1JHXRiZ86CbMatAz4WkKwjpASMy
+Bq1rSG2CMZ7V88e4m5l5jYzWwTuvKYgexxaYqp9fztzdChTZPxIekBrRt+SRjmA97E5v/00gaRx
KKuqdr1uLt6XKh/Q5KsM0t7Qo4eBftyxEnjL6xm8PKuk4/t8bR/tnYDLF9gKcaXvLB4XXJgHPG3p
fdWaUfwzarZ7Ce1ae60gIKy8Yw+GUg1/U2X03BbLAAg9v0ir7dy+6BTGtyi/jrhptog6R2aMoPrz
eT24lYg9wOOotMMiNLj9XEGWzr0leDQL4Oqfgp5MbgMLEOsnC2MJvGcDP1wZ8sH8KNeSV3EIedKW
nRx4MSmvmW9eYHDp7+rKEVQTG/T8XLROn8/uwYmgcMddo6JjsNaLJ61JcJoL0xDvKUNhdRz0NwaC
HwN+ZTJD9Lb68ZtmDe5hQNmAtHJyPj7/AQ/uAZhyPvVDTgN9iEUeOSW5VyahgGAJxFuDJG8pMBwC
OIhvmKOBVhEInmwLPcuXKyfkQc2Y2xaiE9BrEiFKNLefFiazbGQV50RBjjdBFgyRntNdLKFm/MFx
FNN8FPuSOHsdTCPd0sk29/4c+//arefun6/Dg1vBBYiITCRnlQLy4kNko6aTSevZFYCC8S87o9iK
PHU+PB/lQQRzM4p1O+MeVaIOyf7s6uhpuDOD0caLJAo3rV9UX+iTfJwTUV+6pFwDdT/6zDwsHieJ
Xhq33u3Adgm0M4C6fh0ghtnXqUbM4VMQOcaftH7z7+2oIwzoGbk3rsRsD84SXAzCGGqoqmGo/v7b
O5O2mukiVZleEYKoT37ZmMc0NTDSiJK19/u+mxaQyBLoElJ43Lz+4hu2A3+zsN+4enVu4/ACHwcr
oaQoMN3oRNeKM5aCXXiI8K7EbHgseeZPUkI7nvGzhld0eP61768ukJS0l1RTgD21jIoJerI5nIri
mhL2S3xL6ynZskTGh0k4wx9dW65xfe5X2yKJ4rKErgGufYn2gBsVObqW4pMbj8WxzPVkL52i2QH4
z1cmd7+jLEB9nBUFQCM4XuwofGNbrI8gt6WubH7ERlKi7ckRRdenbGGex2ax06cAHcXni/pgigpQ
yAtOLQFo0eI96F3RpZjbhhdEq5BMpdRVvGBJVVZbkWUAH56Pdn9gVXXGIVsDw+1xT95uXwvmKl4o
4G2RuvVfc2TR9qHoMLDBeRw93anr2q0pFHKdEnf49/PB76eq+oU0Z5mvZxJE3A5eQfPwBkwxL05S
UNXLu0lpf+aveZTIlejh/vpTiQ1IAiqKCim0iMwASKFih0nQpQ0lNVMnN48D8JX9myek4B9c+oSA
Jk/s7YQGz0TPF0/1y4T5+/tBIOhGhz/Y99hUvn2fOA4vmk6VxlMUj8XieYmXC9BO0wWRofIQzwWa
1KiAQ1TO1tp/D74TOZPCz3OOeEQXWzIdSg0bAau/TJ2X/MD7K39fplq+0+Y5XdmPj4dCVM93VdPc
X6wgDiFCR+2qR6azGt8jKVKezMou98iLr+GgDbW3bwNlMm2Lkp2uGovmEuQBtVePBzfsL7JtOxcl
S6fH5nQM/6xs6XzT69A4RjGotk1dUMRwI56UnSjM4WTmmNFwqwqsajHlfb6H7i9VBxqHQtoQVnt3
3QS/6bE0DIoBPYShOKI6W+9lFuAPE/hcAWh975+Pd3/P8ZKQEhKiMSKRyO2eLWq86swUBy7EDpDV
MKdo73VhdokRk0GJYzwiEWqfn4/5YI4qGFQMKHWTO4vAqAPmUeboc14s1Hz/0gA1fxlljIAmchAH
o8E87/l4D3YVUUEAlxeqqOJk3M6xDUa0dYqkuzSIRl9KxJHPlPTnk+c1xvF/GApIO6AI0uw7msmQ
CyFB17WY9+bytXWi8GxpEb6getj/D0NxzagyPmBEije3s8IRvEP5Km0vY580733NCI7EusYnahz+
ygI+2CQedWcgRNSmPHjZt0MlqGwIXXrMSo7Iz2t1cBo8HF69OB1eajkhVjVXa9n0g3iHWptLsYJq
IqQNdzHBKGhq3yv0+lINM1iWHYInIQdRx7rmx1wb0Bh7GbYm3qqxQSUDOWOlcm7l4T/os4jm/fMv
+2DTEnzxMIPocanrqL//Ful1XY75cl0BBkftd/rQYn4Qn8taoklHlqMhiNrZYb59PuiDnQvqE+K0
Yq9xUBcL7zUTlYbZbi6eVYzHCTOwQ4IWzMnW0E96PtSj+al1Jg8NCC+9Rd1gwGox1o2pppGBTWk5
J+G+NMry3MaIVcaYrq2Mdx96UGmE4qtaUapvvniSza4ncYyd+hJwAaDQD9N9wj7jJMrqA7ZHyalR
DmLI/DQr5+bhRIkGeJ85NHdwC0QLy0nDM/gyNk7yie00vIdx4oBYznLkFUW9f76wD/JAStTq8BD7
0m5Yxu0p0YaQraB5AjMLqFma4Z+eY3K2nYYWuZmmxrAkmhIficliHkmZiuhnVmvZd35Ss3L33u8o
ThR0IwA9kLsppNxu43hC5BxZmpnKmxwiPmw/vwZ9Jqej3hjV2qa6/8jq/HJhEHmRVC67yH1cp5Od
S/1iyMpFJSNDG34Hv8j6PKEo/ilwEeDGDCvNdnWXiRVu8f2tRV/gVw9btXWhxd1OFTSTMSGxpF9o
ksit16TiuzHUyb9VqaEuEygHY6dN/R/PP/eDBQaPTkjNY2oSXC9urTSV/JQBs+DIQFzOTlv/j7Iw
m50fNcXKTn40FJRPFdoyElzi2wn6jSNj26E8NVSZ9b30xumMeAoihDoifM9npdKd22AJfRA2DTmC
D2NtWciJeCqVzv50icAfH2imOgg5l84pB2B4wooXOECjBSctFSNqE6LcPx/+wUw93Fz5nLwIDuXj
xUyR5S0U0fQSFAjQNyQjmwGvkg3qct1KCHp/PQDeBvZqUbKHmrcMThpdswhBM3npbaRlUDhCXhDX
pkOBZRI+VnVyeD61R+NBSlWoDmQPSOBvp1ZTBcK1ehQXzFlsc2+Wg+EdIzSjvxaCg3ytOS7Vylv2
YDnBGXAmQTkACHbN2zFBwuILGONJGdVWi5Zc7pTN+xa1vL9FUA/5G6m3Pixooi7LJqZXR2IxWotJ
oo5Fd3kpgkEUx1nqQXGwFBDspS1lZWwrKr4r19yjVQWPpfqtStzhV2zx22tNTVD0uU8VOsMfbofo
f4arYoJdlyv+KbVgDe7weDhfYVXUA7rcn8aoLIiCsLjU0mpe3LkRh3Y0C0hYsjgOWrOmIXDHNkB1
2bWV4InCxjuwNW6/YFcGvYe18XzGSyYyg1NfE45mGx8Lk/yACmztX32K1frn0kbhifqP3wpcwusZ
dehvHTYBxusw+z4u166ZaN80dKHEwepR7d1rOgzcYwO7IKq30Rhgih2HdZq/N7rUQ1i+UvSA734A
sOxjgwEw8m9JjHjc82OhYvLfLxx6dGC3FHSDjp1P2Hk7wczCgXV0p/Cs66COUl7sbexOxZfnoyyv
NZaRLJOlpHIIssJeBCF6VZUxVHDrjHtX05/EhO7utrBqF23vDhXcMjJg9hWOv4sBIuwHfxxWbrbl
zuEXEHPxb+4snihr8SGNDllkd/Tt82TkVYTXgIU5KrbJcdS9pq2ed+VGNRn1lRvgLijh6uCG4y6n
We+RcqqV+e2A1BJr5bmIzDNuTC3FcDmWw6faqYfoQJeiHN7PQzb4h1ALwvAgEF/BhywXWfQyCHoU
+xih/2QFHngX8PObCLcshW+GUwbl4/Y3xZEbgTIW0zkX0tlUUVRfRzrTWwfS0RavSKyDYApvfUy6
qIFm0VHgV7dWF7j/IArlTVGMzUemtmw0GcRHWgLA+DywX/aez4A4xI8Xz2v/1nGoXonwlxGSmrOq
qbDLqbDwIRdzticcowqzP8fuMNbvsyLI4XbFE7o0BwSi4wQPxBrobLzFQi+ZaBnjMLGyGZbPAb8B
qB31HUPnviQgv/0NqP8nGJLY/Rm/QfM/d57yL3kd5691E69hRO6PNU0g7iyib57ZO1mEGdtEvRmc
DqnB0sO4QzZ7lyz28PxYP/iGXIrkF0RhZBHL4m1QOCVIhqE/972YXuocejS6H/j85KO+8dEIXIkZ
HnxEpWFDiPL/9YzFRwxSeK6lMXdni683fOqzimymKyy4XFhHFm5+gSBohthN4ka9ifLW1j88n/Ey
1uW6JLsgEOQ8s22X4AZXZB7a7VFzZpOl+D2kdjnlB8iJkG8y6aEfVmpJh69oYWHMviZNdX+N8grR
aDfo/rCJlpeJnQQJCOJoPBeDnV5wg+ku84D17dhiotNoebxLKq15V5epdbCMRFuJgx8Mz1tBX1hV
QVCLU5vu97sMI+PKtLsQ4DXa/puo6SDEzboZYjmk1058RJIrGiguAwrfe2Nm2mBIi+jP55/gfhOA
NoQkQrhhQ3he0tVirypHVe49z14IO5TTBgi7p+80x1n4A9PAaJdFeReg2uW2a1z1+x0Py4eEhhoe
2BaA77dLgDafQOpmDs5jb+AXpDvFu1T6xfveQPpR+oz6fLIPxqP9r9aaIWmQLHc8crd9nI7euckk
ZsuVZfW4n9ZQ2RqhkQI0kVyJIu/wNBS5mJ3C5SomF8Ch2ykawirCkGvxbLVUYt7jwj5X5B/6RJvc
k6GFjKWMK3oZ4GmShOh5SoAmj3VfvyffdX1EaZG+QPAjDeOVTPPRagS05VxFbgCuvNyAOTIB9OxZ
DXwpLlo0fkJCXO7DXs9eCqElb44ZbBomLjQ9sK0AIhax0VCmXosxlHOOxrTYxC3ckCqa3L0RGeNm
0uGgPv/Y9+cL2BsVDHJ5WJiE8LcrP9qsK4Y10aWr8DfYzMLEqhR2vPHDrcLynewdF/uvye4/IwuP
YVGAh0l5ev4b7i84LjfGB4oOPJW48PY3FC595dBqgGuNRnXqGhzlsyTOcW6gYlJGyB7m3E9v7O6y
5ejuKiARQGZaBYtTRSDUsP0RcsaFXDOhdMABOjpV3+GSmDfBW/Go/z8c4pMMS6q7xOEVtNgoUAzR
BUW/YFfQsT0GlVcekBdY09i4f/LRQGKj+lThVRtpMTNDZAKbI1OjEK41Z8Be2qYs3OzbTIy9cjs/
COu4l0FNwscDf0AeePvpRGhhMGp0uLk5znywMhw+SzeaN8JAU7weBnubjsilojOH5zpkJNx5g/jw
fPs8mC+JBPN0CPKpRC3C3TDXIl30QXBuu646DIPzwZ/m9F0IIGX3fKQHdwF1Et5iJXrBhby4ppI8
cGYHdZtzz3oc/aLUxaa2MEzYln1eb/OogEv8fMj7yaHpQ7hKLZiMnvndLnAy2wj2DxqSaqNhvgCA
cKDpG/IEqaxd0Zt48DFVNY+ak+qcqSbO7VhmNBRGhLnCeRbN5O2lbPR/qY8Yf7l9hl9KWuQtQimu
1Dfz1Okvs62lXzEJtFeupF+b5jY/JMsk3KLVorRZ9EXZJC3aMhhQOsYTJYFbphzGteqCcLjnfprx
jBhR/w8LVMSVhMyxDWypfRxxLZHvnEHP5H+h1Cbn4iaT5n4ccDPFYKZuCuuHl3ZuhH3OYMW8FWGX
FOfRnER3CIyhREU5qTEb2qSmifEmHoE48W7wz0nmbzj/xPrnOMCOQByNWjbxwbGzHgQ97Abzm463
299oYmGG6CPl7e3zIY2y935ZFfjsIZSxpjd5vw9hCRASeajokM8sF0hUc2vBKJfnUWg+dvKoi0e2
p10CUPzgNvIvz/fg/f2MqLG6IumMWDzRi+9RWpXJsrNaSSPCI97zH+ehHU80SYpDMwHu1cdwXAlC
7vc9YS+UGXY8/4QUe7sXNc3GAtvNUHbF4XGX1LTY9NJxNzrEk/1bpwd2ivgKJhm4FqpZt0NhdlmU
sVbk51FO5hcbQ4to12Z+M25Dz+zGo+hHAMtzzW26MvJ9WKmuZx56IKXU7ZdI1iKIirrGR+PsIgs0
QlSPdKAoWoSnC33k7ODbCYaSssfadeaGO7x53vDP0SagnckyLzOpSLNkTZltPDt9YSHW7Xt70uIR
SMOEFUvuzx9KRft+PuiD7xrQnaDLRh2Wfy4WuwM33VQWNtWeOcby1JfwBk+6WcXoZTdvf3QpZ/O4
U56kD07t7vbLJhGGEJPR9Gdd6s7ebXASJ7wJNnNqrdV67s4IbyCwHo9zCfAA2M3tUB46ztNYxe1Z
ALzEYjOXewwAh9cx0o1LmeYZNqvZGsD0bjEVGkUVMugjAu9fxqYeNTub5l5zbsMIJfw5kc6rJ6dA
IKomos/Pv9xdpIjsEnxUoEugSxWq4HaGyZSmc41Xy7lrhmCPqWz2Wgwi2ETolu0nqIu7KSN29LtS
eXhLe+XtvX+dVAYG5BKauM1m/fX33zLBLAEjhQOSPFcW9HhE8oOjXQ45GtRzHf8BYyzfTrSgbH4B
fuM7rIqlidNIuoYeu1909amp6dNKUH22xYucBRUGy75Rn4vZQnqi7RzMEPAJ3+To3H56vuZqg968
hAp4GFAhpUNODrJE1XeOifpm1dZnZ7KAtZa4aaYbRPwyzFa5WQ52LENj5YQ+GhOAOXEO/TWSkUU4
FdnIatRuKM+ycUR8EoURj5/dWsPvuqLG8dHzsv6tPSDSHTJAglaHoi1Cnos1Db181LLOkVSpuupf
Fz7V1p0j9/PUIezxfEnvq6OMxcPJRiayUlnW7T4WaRK6TtFB5eYLpx2NWlHm0Tav24b6oxZOxsmK
zaDY+0IEnx29Es4+zhKz+ajhbBqmm8aSVXt4/qseLDphJSAsIPCUDJeaYyi4tC2m18U5xertK/jE
/juJfqxtwPD1R2r+UfP2z0xFljSTFq7qvC0+syhnx9Mqqzh3eSEbGtWjkexi/Nrm76Gd2V+sFiPJ
lQjzF2NysZ/ZU9COYVCwpZdnR88GK3FoQZznXOaFt5k5OInYOngYTkimqBaEGediii+WhXvRB9ct
0+EgHSo9r5M00dBpnWmo/jbw3bG2wjHa6Jf3YorfT+dSDkHqUg+6/RAHAUJ0uIINziYWmJh90r1x
rE9ydkW7kgQ9+HZKKpcYgl4GigTqafjtYoorq/HKUeZAdKvkVGqOecq0etybwvks/DhdKaWrlGqx
htQ+bWggfDfgq4t7WBRFZYgkbc46rb5LNrbNtfSmtR6No47BYhiofuAoeNJ4qZcCiXUcIF01y+GM
EUvvnSkJlGgc6xiOHKTv0e8ONYD97m7U8E34JJFTNS4RsRoa0xbmrN+yGfOR99QLh/DLYMRB/Edq
4wg37ZygtOiFal2E+19GXL7F+HYU2LRhpemenWHkTocb6qMTP8nc2jtJFrZHIPf0+AIlXr4p61LC
CgR9YJ4SYfcGBtHCczbZnE/eB1RvdfR4wjyYv7cV7rX4YmL09bPUDD3eF6Fpi9c4MJJkn9O1GbZJ
g0/QLvflPH7JbRuBmcQ0+/9wpCim17k02u6aT7FmoWJrxbORbKa4LLVLHUg0hjaGia5GtgHi4QSv
6CCG/na0J4yJnl8Qd6EiAnFAAeAHU5lAwWRRIzEbTVcqpMwXl+Hip4ZBe+PtC98f0vadGJ00UpJD
uf46p0XR8BJ6CRIMz3/Dg5cPRi3XBdudvGaZiwKtYR3Ie84ter/jqRHmiIN4FCf5Fg5P8+/z0e5m
rFDLVEtUp14J0yz2OTR2xM9onyOA6abVdKjMwVauesDScfobk+zfVkZpZ+y0uC7Eji60If97/hMe
TBicODOFLu2S/Ki//3aytaHOwUdPkurGWH614Hh8rbHCwYwVw5f/YSggmpCFCCvoXN4OFZSFN7lJ
WZ8xr63Cfostmyd2CcZxzV9jnXb2W5sKEOhI8cELKb1Dd1kkGjqZihzi8hmXuualqDGpg3J7zo26
e8ELFnmnzHRWrv/7GFnhctg+6vLnZll8UTtF9AizLNxq66nsdmbXmvXW1ezicx812rZ2K+zmMRr7
8calVWQ2pQ3Ow0pJ9V7L0nXpAHsuyLrSfvFw474kdF/x2WzXgou7p+DXUB5BKq1XFPEXT0GdxmGD
jId7amJN/rCbYK732H9m782itc6FNfcr18LDAXl5lA49+JJle8+q4oaugeaeXHv+GaLI/TLgIrYz
/PmfwtSTz89X8j4GB07Nq0PBlG9IhUa9Tb8dCAxzZmwvPftU6Vr2wegc/ZvdEdHs06x0EXQsywr/
5nRow7Opea2x0UN0snZY4pr75z/l7mgqpD8IAhQ0CZuQKbv9JUHX0IlLcF8d5gbOvRXrR9NpymMP
pOb85qEcxfJSbU21cxdHEydcvO2RlTyNNOcqCkRxbrl/YjztmT9MZKvr98/Hu7v4KO0o3R9FBMLb
wF9sopTm5zTqWnd0U3fYN4Ub/5xavKWoMtXH2Bbwtv02utq2SFZyLPMutmDn4jIAlodaLhoDi6Hz
cvZr9G3aY+w1SEByb1D4GPBh1qxQ7DF4EzvYruj7GF57iIWBg6YM6QDmmDFilZOc3a7CXc5GTJQ+
e7FDDw/xsEJU5xzBZ1KzQGKB2nfOB0cM0VkfcD7Mw9p8tY3UW7lt7o6Gmgt2V9DP6UaTzdzukATQ
R2RjgnhktdxrLKU855WeblPcIQ7YnCUr2+SOdEAIhNCFz6ulWJFUk24HJBxwy0GkzTGy7VgcprKK
6QhbYZcjcTnP0oz+HBHx7C61F2bRHx3o+5xYAWzIOx/3Dv1TMMa+dsRsk2LbRkNPyV7L7X6FCTdR
nUt6RbFHKQLQX3IWx0ZDO9hpx64+Nvg3XIxmMjd1HdebRia4vROt/SgpAu/1ebBexiokzUT1YddK
FH4LkaZHo9P9nWFHOFTFcfoBW2770DiO3DVzlZ2R+8/e4UmINSgSyp+DVpiHTDrZjrKrcRJx424c
zFYPICC0EybC08r+VTnL3ey44PkGZDSUCRZfwPDREKq0+lhEXrmDbZW/++UiXona3IVZ176MviN2
etu174il4pUdcHcnqcWl4AQdlo753Rue1UZpaGPcHItqAn8qE/8Y13Le9q61lknd3xEgTekKWAQM
JANLbWgDyt8oXCs9y0IP6n5nZKkXHganHtODNVdh9eqbbmp9D6O4nEHUUwBcK0LfveYe0iO8OZwt
ogj+83axEycb9Jy2/1lm+XiNo6rZ4ibavDhDIS+Ny0HX2nk+Pb8bHw7KhEGQqWt/iUYYEI2tfTfK
zkFttn2yhVfrpFtLb+OY3Sfn+e/MNIs025aZXTdrAuR3HxgtIHaXao8AAUae8nbK01ALszL08KQN
yIF1DvYmRe9leypN2cpWvh+KWiI9PK4SV5GYFls5Jp1xk2IKTlXj5ieKiOYHBDU8oA/JuH++pncX
paIi8ZIqgInjIahyO6towhVZ98LgxM9p9hFq9Se/N93rbE5f6szMVto7j4ZDt4EeGpGJDkfxdrhs
rPBgiqGZ5JRT97qSA8rRUztpMdZZmvDWQF+/GCy/3QowEGhl0UQjhudfwLFuB4T6poe2NWjv7NFG
UzOUlRzeFTjSZIe4631JAbHwomJDQS2qN7Wni/IvPIAH/ZjhGule/cHWEZXFwAR92ZQGwoEgtpu/
CdLS/0gqsW5NZwcA80wCm+5tN3OnowM0YG52+FFl78Yh092DMYos3gQYAsht2I7jhBnWHI7aawCZ
+T0iJXZ3Sic4jFtUuel52CEoh5OXCmfczaCUo2PShl5BEl4Ys7UG+lhcKLAMgXqobhuATAUzWjwM
vYMVPbWf6J2eW+Gxrusvfeu4n6xw9LaeDYcu7T1gmlO/VvlanGglzQSYC0ABOipoCS8VMg1yyF+V
ZdTKInQ1dOMHjBsNYlxrno3YHk5K2+PwfMc/GBNNTu5oS218IHK3OwID5UQ4sy/fjZHvnqIE+YKy
E/61Tu0J/e4o24EmW60bqyW82YfUNbk8kIKgwIf83mKJu0E5UOf2fBWNBK9LD8/62Pf+bGLe0+YV
rTRjiv+p6nD4S2aahdNy1eT2Fglx92OE7zGiDinc+62UbtNsJnRDX20py/oQFrHnvUQi8r84c21G
X6u00PKW6xiAGsLpeWzhXV7Ek3xftayH2AQRnsuvSGe16a6fWs//pOPAW+6kXrXig+WL2fhSD1Vf
vPOwFMuorIRTVm3LHHw1EuZz0LEdlYR8hExgjaMFpg8DSMqPFPjQ8Njq0hVgdjwRjHJnRE1Z7zpc
ia5NA6ntQF0w+9oL5Oo2NM+HM8L0s75PeDv/GLux/yfD4u3fanbctX7b4upBZpYIXu0zMOK/vsXt
dw9olzQj5NSr6OrpoyPm6q/W7Oqra9HODJSY3fN9trjEeZ/oy6hkXkl1wXVb7LPCQgnIHEX6WjV6
dKjsNL/OcwzJoUZ97Y1D0anjFCFfTN5JLX0R7c5ZKEvYtOE7SSb4p16PsObcuP2Wj+Maq+FXMfr3
jQzWA7EC9jGHCEX8ZfDREsfpqDKIq27LNgD7UIb5MYxH42Nnt0L/iKqK99fQ+GYErU0YxkGkWqnv
kNAsql0y2SLb1HPlW69pPHgHoUN42xAje+ahdQs/O1lTJbOVI393vykUBUp+nHa4EXec/zmqqP/K
3rrKyp6+gSEQl763sH7XrXxPNcTcT2b5Q0trsVLYUQv/+2KRMSoaBsUHCGKgyBYfpswatxhKTj3o
lf46YPP7MrSuXJneIvJVlldUAZAF59NjTbeMTHiP3LiKy+Ga+bLfF3Y177xZ+ylFXpwM4bTvoy5J
DlMyQ7L0RLqy+e7PlQJ2k1awyxW4aVHYSSfcaoPZ7K/2ME+IceAbve0z3zmiNxsdyrpy10qRj+ar
pIKUjajqtqpf9FshYpzKudJK4k7c4DEnN/0BhIyVj5BE0buMZK43m7Fopz/0CEeffgrW9tPd0UZb
R4WhlKxo996dAc1AXh/Wl3FtnLnfaZnrbkhM/mvnYI3F/WCqtBU400jcMOYSqNbCZMzKvGuvsRZJ
rC9ofOjYN++mHqpLBlDzYOh9/VqO3rdgdNcyxl9l1sX+VfcmLDt49Dq6Gbcr3VRG2E5t2l5lUJdf
ZDRqcg/yOg7/tCxcEzagQOyfnjHX6aZv7b7atEFnB8idmqG1UQ+w8Smiw9SfZNf2cmd3Tnbxa1P7
yssSVPuiVYDioMUkzDWSKARQVWOW4eFQTi+ISnu694q++2mXrp5tEbqpPiAtamYH3Z4mgcZwVxdH
d4wNd9u1Y/jGDjszZzcT8GOIqMjsdyQS3RgdQ9b61cEv7Vgg1LnpvbB/pTUwbJ7f4PeHCCSm4vop
Rz3oRouLom56w5kobF8rr/+vlGTS4RDZv9js6cYRevX38/HugiCub6TyOLNg9VG4WSQzIZi5AXNc
5Btz0/5vxO9n3/lDEB2cxHrxuqj8bIo5WalXLh1r1Vbi/QXQTE2WJvqyguhNVpjUVWBfHSSVd6K0
o3OQFf9grwOmCiOlrdPK4sUQhjZsPSUGPM+TtwEALr6X/uB/qM18PloiXlMRWZY2f/0w3jUcgAgP
HDTWbvd5QVe4moRmXe3IHy8pIf6mMhH8Htws+TQYcvhKyv3ed2vnj5gQ8V2YOM7n51/k/k7hhaLL
D5ADXUGW5/YnsA5pjvu6ew1lN+9jbF/OUTf4+2hM5pX34sHHB8fxC/iLcBaf/3aoyOl9OzJIbqww
o9yDoOeps8d0KwVKGDrq+999DePY5/O73+GAYwDzUx+j/k/EfztoFcRDMHPLXYvAqBF9NX5MU5i8
2jClT1OSWisFwAdzhGWmajEovd03kGrYZeEIQQLJbie9NmFvbxLQRmjL5fIwd84/ZcD5etsUCY0I
8aG3oRXI+i693s0CLQF3gtyU8H+efii7zDd2DUymnyKOhXgPV8F5Y9NBWbUCSCGoURpggBrUtvrt
LZz90el7d5LXJOvzn7ig+MVOq1vxEqRp1xyCsJ++v3WWvHwKPqFzWSmR3dsRvVFr8mkMsZLsZfVi
NrN+okNRf0VXskOL0VoTl//Fdv79EVJTJCulWIBhIZJci8OZFb40qPc3V/5LFYVxy24L9IoH7bul
pbbYwGeE3Fel3vheZpljbzSkEoNjXXjDZz83owxpBdzqTq0PtAB2OpJscuqMr7xsxhtZX+pzgDBB
PAsVL/Bty6YhMW5vVgXOnxGA+ohU30j+j7PzWo4bydb1q0z0PWbDmxN75gJAWbIoipS/QUiiBI+E
d09/PlC996hARdXhiY7pHgZNVvqVa/2m9UMbhsNB1PhvuSbKpO/NuZS8Qe3mj6+eGkD0ZLwBIvDM
WQdGtlGQBuO4upGscFA2Yyslve90pROdxkHImwRb9ODVix5JW97wNMi6ANh3vhwW0+08sAwMzKZM
fBgH3lax1ptf4lgNZDe2pebhcifXByVRg4Xm2wJGXbLZ65Co0U0CBVWabhZK7j6j0L+tHVCbXdbM
u8tNrc+spalnhyV0rABDrSF2ZeCoDTol481QKtqm0nXhicmRd2ERfp9Jf145s/7UM6I8yHPA2ZeK
//lQLlCSQYMRf1Mgthl5NUT8zh8ivf1ilPFrhT4tSmhL/0B8L7gCFHvOW+udKdZtEN67bJwHPADy
jwMEYb9Hyu827Tv9yuW/jmRpjq2x8C3QfEcUfNUc4R9uqn1V74ZOqu/CJonAEMvVliihoCyD085o
klxVCj3bWU4wuZen8vld+vspsrQPYBqKERlkLHlXB6VN5DYArq12QhkiuLeJ5uR3bWc7rQvOLIM5
psblbiwx1HTDotAo9UlIGe1zuE+PCzktQuWyLFK3KnMbNk6jDm9tJbU/VlLdqG6A4uuj3DhS4RW5
NFLahpJoexhnZ5swQdsU5F41fh1EPm2mECVBL7LK/P3lTp6PMRo2ixwlOt1gdlDAIpQ5n9JCyVrV
ps61nUYz3Qdqrh4naUg2Gumc1h8kqUT6LS52xWSUn8NUvqZNvoLX/foAJLee62AElms1dMuonDAF
WbjVyHJsCxWOb6LM8kMEttjHj3k+japtvGnVvD/UShNuKvCkfmJK5ZVo4/zF/+uDUMHkbbaw9shU
nI9EXkWd5My2vDXbgEI/OTEUK0P0eruq6Y5BqVT3VWeFW9gj+pVDYwnV/7PQOCmWJCpxFbngpUix
fg/P2ICDpojUXWqZ4bs0mIPbhgfNlfV8flY8t4J4EBcx9QGinOeZ+O3ez2Ixy50+azszmxy/70V+
UCa19p0kuJbyOT8F/26KsI33CVXpF4ZCAZAtYUW6toutTn0TSy13V62Mn4NwtLfzHFyLFF90jcoA
by5wkHCX0fdaPTptqW+dmlzeru6b5G5M4p+IKbengVSLd3m/rKq2dG1pijoWckGcTFBdz5eJYjQT
ad9O3VUomT5yjyWQ0K15r6VaTUIYRLOsF/1e7WsJMY3Z2meFWVMWleqNrU2w5W1kTy9/plWV9vkz
ES8tHg2Ajsgerp6CRkhcgR+juquNtr2fuy7wFcm2XTQTlJ3cJk9pHpW40Hb1h0AophsakX2S7Th9
ZxbYTBmRGmxrOzG3VQFDFstW4zCZWMGrVhLfWa1T7iq5/ZRgJ7g3IoSt4gFh6xq25a4P7RxC82Jd
iSDCpjC76u3lzr1YSmi5koYFqkJstFiInI93ENtaYbeauoNto5ANbMDrqcMtPGN8C7jvr5wC54+A
X0NJnADoiDfAAhw/b06Y8wi5WdN286TLPKsV9YYrqvJSOKbHNqvS2E1KzsfLnVyfPSwqNglXHXQA
/u9a3iyN4JtAX9F2JfvzGCmgYhItClzLKqdHWYulm6iZ1UMgNdeqXevznxQjTAf4JByiC0F+Nbya
EdRgYKdwn/Eo8sEu9lstwZ4QzSnDNcv+Sy7kYtuYVrVPO+2aJvTLyeVB8Fxso57IK2jVel8aRQ2O
Ld3PDo7QpbDERhhadEpt4jQUwa5lvVftUbpbXBuW+IWMNJy7VUSRjTpSN2EJF0krUUHZDqlEbJbz
dLUd9JbHGZVV3g79/vL0vmyW3B/ZIKIYFhV8ufNFVVsxos5mrezzQJMwmbRlD+/2J70axm08h9dA
Xqs5pZc0R1KIrhLbE9WfNwetogt1FK33OJ/VfuNY3SYVvfZRK+LoiyE57T4dbdNnpGU3Z8YPl3u7
WszPzaNUt9Dv4QdTNDtv3sSPqpvQONhnXOzHLrWwE4+lYVeVyZs4b+VNFqefF7rk9nK7q627tEuO
YjkouAoWFZfzdsNCjp0m1JV9VgXxRxvbS09Ph/AewTV1N2sEWJSZ8ysx6h8bhVQHYBBiKyHUeaNq
jA6f7eTqfqwNbSvlpo2wDteB3kQQ/3nQ+VWr5FeOiz9MMIotSOXyqIZ3sUaQh6CLzTnX1X0EmG2H
7WLgJopS7bQEOQeT55XnBF2zD4QwfLhA6s/LA/1yOVOaUDTe87DQIPes+jygN6vGs2Xs6wz6V9YZ
uadaQ7KzIyNxZzl6nT0hyoBweFjNqHdoS3J1rYsyxaqWDlVq7hN7tD1T2PZdBGikcOcK0Uvv9Z1D
CodMBXZHi+rL+YSiYlRIc9+Z+5Q1vMeaub5ThwUiOejDh5yNs7vc3orj8Kt3kAmhc1DYBqW4WraV
mEeCtdjaz2TJ3SrR5ttyGPJHVQS1q9aKtqsjs9ipmY6ZHMjI3cQl6Ca8XXd93s63SaD2D02Cuzsv
InGvlUV+31qwUqikRR4v1Dz2apnYaAjCIX9dTLlMDTUkVBj4L2CQNZeahHOviSAx95Yy5PdGlxue
piAKXNVIcl4eqJfHCsc2xVhd5s6CnqeeT8zcB0rRWD1W38JO9o4KB0cB9nI/NCZQByi/nshiextX
SEVebnkVXT53EtrcAh4FW87SOG/ZbLglI1tYe4xbjE+zwwdwK61Cs6ZQlHeX2/rD3tJ/b2sZhd+C
9LKPMpzDW2tvhQqu3xa0+MnqzKMJa8Gr9d66cjWtpDRYfgsVfmGhoPUD8XGtvRnPZWcGVPn3XE3d
g1T294XSpb7aRO27oXaip8pJbtSuNA49giUups0UkJbkSZtK1ZXg68VAgywH8U0Az21pvpD2s3qs
r2UoyvvRkkwvqXvjCDP0FDmN9nh5mF+2BMeTiBl9Beo0nC7nwwzUDf4zsfthcpBukJJZ2gylpR7i
VDWvrNv1jGqLVgWQFQZ3KYqtD5TObmdRFY5yUM0qvyna6Ktkl09xNuYPSi5PV66GdcdojRv3mfeI
jBnvr/OOdZ0VSEWs6QdzUaaoGye5dQoMIqW5VraXx3B99dEUuVVqyAvqjALUaqn29VT31sjCiOVm
csupNZc1MXt5GyibaNK+1bluve41wAVAm2TL9SVfTm1+dTobU0IZV2+MQ4T+/1al2ujjY1p4sVnH
m3Ym23a5j+ubdmmP0tqi4MnxjGjh+XA2GRYDBbmpQ2g3ld8hPOPJI2BFX+pM2dNMU7rrJSTx5TF3
ZjiBPfv18if4w/KheYWSIvExFMtViCzy0ugcezAOuLhJ26Kv1U3fKupBdsrKq0KrunIfLX/vt1zE
8wjTXWRVlvX6Qh1DDgqr60eD9qJqfJvLDQorQY0V2OVu/WGdkmwBkA8KARj0WiNAL0rVTMnxHMQo
3sv10N8iejf96GPLvpZg/9MI/t7UagRNNH7LNo3NQ6LZ4U0NDPNBh47gUasPthHb5cPru8Y7g85x
hPGWXG1BskuQ++oB2kpFziprRX5ncVP5C/filcfYsjxJooNMAx9Ja6s7MZGHIrABThzsoE8TNzBD
2wupGVlubxbFlVD3T1PGPY/KONkqIqPl+79dTXnY6FomR4gu4UaxCzNNOnUqqYIUEOyrm8L9+tnJ
mAN6ecOcNzVNWmckdWQdlDh/yjJtupOTuXLLoBxfPYLUBZaYgr21PJVWner6wW6E1VkHKgjRG1j5
GjYpwyJqiGzJ5XXx8rykKZJQy40LHmqdYEw7WGlBqFkHTe2OZra4M9tDCxDOBhRnoQKgReb8/nKb
L+fMoUQN2IbnlEJ2dXV+Td2sq7U9B4c2rFWQoAWKn6WeHACJXlNee37qnJ8clDKXSj1lTMo668e1
3o9oX2WKdEjMPnQbUAJP+C31t3U3fMjQfDtImaltIS5rfl5WC2WtrnYGcrP+FETqsR/Gdl+Mqb5X
k0Y7KHN6X40zmMsqC5G0tzWPCmL9ycAe0DPgN27NDEU5STLDjWkk5lOaDOYJOap0U+r6cJL0wToU
Yz7u+7JxfKPGznpIrGs+di+PSweaPbUsgkPe9+taVh7049gQDh0JHEx/Kurw3tJT7UqGb5115FSm
GRA9i6QPpZd1llxTwsyY9DHEltHJd1aWNV4zZ/1DLE2TOyR5f1dWFCos9MweKj1OPOLxIfJmUwVX
D8epo6isYl//6tUF+ACUD6mG5ULWzrepMPOGsLyTDmBQx2MWIS04JYVBnqwz/r+a4rRbVAYomK/2
qUjrRjfEJB0MruM7CO5IWwNyOoZ98Tq/afJQ5gLrAINJIQDc+TrDm81tnSKyEh+tvoGrlEjqwYka
2bWiRjpoNhQ9XUee6pVDSaNA6Smxkbnhsl+deHD+ODi0MTkibNbs4s5odpod97tCT67d8OuSy3MH
aQItZhYszhSrQyFIh0YYQZEeJ62Y242jzeFGs0UyIatrozjbNsmI97uaxg5WPLXz1Wz6uOXhnc/f
AeMUrzPZ+zXgS12Wdwi1RaDO58vIkuD3RGaQHKVWYMYzmuNpUMfWG5u8uEKGfxELMMy/N7WKH7us
NyZjtBNk1ezOrSOl2EyRFvksiG9hSB318qyugAh/dw3iB2VEOIGc++ddc6acvH2FFGLfCcMrJCH8
MI3KjTrOE9SBIrwdDGA0RmFZ20nSOkgO0gxEGsEINVGKNw7qQu+msC9RvuFdJMosfG1EzYhYHNcI
SbDcofWcf8LAKkol0dCb4QbK3ySd8XFUlfBzRptbR8/ENenG5e+d3RK0ByiDHUxxd7kuztvDVCcc
8AFIMZnpi21SzPVdUnSoshSW5KLYUEnuoEaVNxM4Fu6oN8mNiRHelSj3xb24oDDJTi7B/aJRs5oX
AFnwgEo7PXYycMw5hLeIRkC+Ndjjr31CLE2R11fgjfDiXDvO1K3oE4H137FMM/UuzDPLxcA32USK
NZzGoDI9G/+F+8iM5JsgxFvs8hL8w4pfGF/cHUttCION8/EekREU7VBlx0Lpx63dyNFRJHKzKScx
PRpUNK+0twLGPS955he4haUBFXihCjcOczCXeZ8de3PUWFXpAG5lbit3cHBS49+R4c1wDEJvzjrV
EyPqPOyEa5aLL15uDDvoHi5LksJLbuq830FZOz3g4+xojdb4OAJt24Y4tR31rPvAd4aPmuRknjk1
sWe2OAK99r6i+cXxkYBPX4rJqwXWzlU4BeWcHfUuC0gUNfZdY5bxEeDENTPAF3ElgQfoPyIuiin8
s2qq7KHm96OTH6Uq4lCBqfG+F3hOSDayf0i/eWoXp9dkjl/kjUDkgU+njgyehlPjBThPkQEUK05z
HIVle3KCnGMDxx1yVCSAUxWIteTwDeXOyTa9pnU7ZHDst1DEjY9Wr18ty66PFaKQxUGKdx6eNQov
lPPpHh0pL1BbHPeSjsawWwHS2GeU1T3WW4kOyZzfxYzDYSp7/TOF/moXtYG0f91eIwm6ZCghjlFQ
Qy9otebsOjHEIOCmdZoz3inYDriGJaIbdD/Gm9GqriXG1zNPMonXJBCOBboFQ3cVNGChTOBVGMrR
0QvD12EO+JpaE4SpsnSfo2KAynBh7i53cllOvx3gxAyLuiS8ESIxzvC1hICBvm4XQOC+jcpKImC3
onuplXuk6TvdE21v7EeBOYhE6HllT626+9wyLyjydUteHk2m1RyPIYmhCWKekhryUYSOvcObEMlS
K2vfF0aNCDzX3JVGVwE+jTKRsLNJ3S1H6DpRkaAZEpFwyU8NWCE/7ZVgmwz1KwuTSytsKIqwvEMX
Zt1q5RiN1bROMecnVEm6fSS3mhu2Y3SqG3n2UmWWDpcncXX/PbdHjgJxaF7XhCWrcDoH7TOExpSf
MttKfJOx29dji/f4rF6r8T4Dw88XDAsU7DBlZu4Foozzaeuipmmw3S1OsNwRXW6AqL3N6szEsqvR
Yf6m4LjaJNthqAdJrGzyAw4E8qMCt/EEHrYBn6CjaqyRwQlL2/zQCfQNLVjpmh/kk7K5PDLr+2sZ
GnCjKvPhUOeHHHX+cYGYzxLM9vxE/USzvLiGq6s0UrxLh/YdLwLtnp5W70q9dk5In2kuBtTKlbjx
D9MDMpJbg7oM0Zm+Os0KUSZtEtn5SYSU+iiMB5bl5gNKsoE8F9cel8u+eTFBiyMLxznlvLXv39TS
XWuiNSOcp5vUmE4YYzk/i06qjh2+f4DWiEzLxPnYOlYge6FBggSx3sLPkQ7eXh7/Vbzya/iXM5zi
IiHEWlQ2iXVdwo8iP0WpmGwkmqQ7Pa7JImj6TesI/ePl5taPoef2EJEGe0V1fsl4nk93OyhUyyW5
OAGIKshOJAqC+aHpWYEu38YSwUoLPu5LZTf6+0Yk2kZkWvGxIHC6svD+1HEuDqx/wDsughrnHwRP
RyVV46E4FXbxyWwKgdrVbB5jFdzdYNlXVtgfl/nvza1OnKHDKc8w8+IUU0jeFqMqPiflNG96tqcn
9OhH000SvFaEUuwga5HvCq8pAvy5xyTeFsjS4npx3uPCSEEaDj0HQ11ON1roBI+UR9ONVLaST1Xb
ya/Epi8vEFQAKB8AlgLNyao9b1BrhqX4ZBenKUOYNpar2B+XpEWP+NVethCvN5FH8y+vsJf3JY2S
HqEqA0uE1s8brc2k7EiGFac6rso3dYTTWhCb3W6Y2nvU0eONDtplj//8NfWdPzYMCmNBddLjdWoq
I0JRAHUVpyTLZvLQpnpA2a4HjGGWO6PqUzdIWslFyPwaPuGP4wwk2UIVkrLJ+nVVpymFkCkUpyju
5sdEKvPbuo2EZ9U57qV6WL+NS/OatvifGkXJA0UC4pPFj+B8nINRSRBuqYpTnjnKFi+V7kmOHErD
QxZ/GR0juMXCeLhyj/7x+ODg5H0FQWVxYDpvdYRHiYKrKE7lbIypx/05bZoqaR4axfiJfat5ZzfS
xwq6/kmZlfmDojStj9DBtXrKiihFJMi19fsHWQVHwBPsdJpI+qs1IvU4u0uPVWcgKVAO8T2g7bT1
wkqev+Z6ZmyBIEU7K3YmpkSIQxCIckvZN7pl4q6lXP4wL2CnYWKw77hP1wyD0qTE2pl5dMqxe/HM
zp58y6i1jVJrOYqLyrRFPUa/cpi+WPtEHItyPkCORcRrvdMDqQzzFC+bU9NHIdZbQMlduRNy63K/
53dSrQzb3gidbWY54uHyhn/RYdoGCLTkRXkNo490viQIK8KGx2V0ii0rf7RlAT0MmfRDVgyfYsAK
d3OaXTnNV00uoAQ47mSGgQVxrK1RSOXYpNqQVcWbEt+ueFcHUN8yF7CtMIRH+dBq7+Wg7bKto7aT
+fZyf1fHOI0vud9F4IQn6ELqPe9vMkc5+SOreyOqWdzwuPtASJP41dgoLtIq45WAfN0c4dAiPLKg
QBbu2/pY68reNIRutA/8b1d3U/R5MNLWr3Av24Nm1O4v924V/4PKJjvEWbbkiRZi9upYaVCIH5Ow
1B/KohR+gwLV27BKnHeXW3nZqbNW1hAngANQlLRYf2i0Odk4/dgfBOXvN60MIH8k53zlUlovmF+9
gqHCQ3XRtl16/Vstz9DrPDfMRn+osiJLXcvo30m8+raTbYV7UWXODcHStUfOKqr9NZTIHZEuAJ33
ghszpQZV53bUH2JFxuMhhuNvtqCmtSS2rvRvHd48t0X1mlw+IC5ofatNWAtLLxxt0B9kvPe8US0S
L09QjTAR1SNsn8ZNoptILXV2CjTdGnapGKTHy5O6vhx+fQhY2EvxjR26NuXEjSAuzNlklPuy8wrF
rDw8xNC/18Tko6Qcbs2kTrYZWiLvBFK6nhrJ9dsKLql3+ZP8YeSfDSE4jRRSr2tLqLSxF2OCxHiI
zLDYGF0VH9UG9vssxDVhmD+sLAo0yzOPJx/p3eX7v60sEPClMqP6+tBNSXgocCn/qeZh4hcDTP9A
nxzPhCb76jMBKiOJ/eUNA5RpnQIzw6wCiDYYD6oy3EXw7F3NkQClZH0KSssaq2vk69X9sswseUW8
KGG6L0T71amA95uWpGpnPuBCB67USdqDM3YobotWP80BuhGpEMAMRtQFLk/lSk3DXpoGvrzsH55r
i/3N+QAHQ1ujma4YD+UE1zczK5TjddTcA+TYt1MgD75Iw3hjWFgeUTXvtkOU956FuS8K1XG2UWdV
hWSEDRTVBCR6ilLeN2F9DdJ+vg5Y8Vz6ZCVBBsLqWfS+zj+mkqRRxC1pPpESl50b0qGZehPEcl05
fqBpwID7ok36D3knQuN1rgHPjdPsQhwm6gbwvbqSokEj/4pF5dNYWvE2xQ7iyJhGfgqO/crreZnp
/zyefzUFMBVFB5wKFyD9eT/1ZJoyWxvtpzbWHS+WgdIPajZhhCuU+y6R8j3lPqV0bZzJ3ARH1Vfd
vuRLn1GxEAC5CbFWXW9tI1PGjgR48kOMmrD3g2aW+vfSVgO0H6pIGQJXQmVhvrYKl1X2e7c5zIg3
2XPPUCzAeufdVuOqmFq9Un/MTS5BXXMiM92gh2VWByury76hxm/I3aMGGdG+BxwqJ3dTk0eNq6sB
QHi0OIJNG/DAPlzeH+c3KZ8Izh6F2yUbbj47Gp1/sHqwnD6TEvlH0lDRcXVAN5u2sWPdN5q8+iTH
BOyvOl1JciMCALWUV9aCxn4hBWBLiAj2lhH9hO6KINo0Du/x+BtdJc+jp8u9W++q56aWUIHAcrlB
V8MetR0brprinyj9xdpt4rDKfNhPdvZOURPrHptIjP3Ya5ZxZcZftLyElQv1E9AdyKi1lxGIzLYL
ZjXBkBJnEg9QrH0oK8vMvb6ERFajcOGbat3Krx1cXs1oBgJ+wFVxIZGfz2cf4EyVOxF+qJJFTV4K
W8MrwyyECirC3eXRPT/VmUg0f5YbkgwMxUHer+dtSRxkdLOqQzcxzGAvihwQQCYGdyqV+M0wW/qb
Wk96t0E/8EoEf35D0zToW26SZeUuwiHr+n899yTEyFFhga7b013oTMEm5xHzRq2oFV7u5ou2FuQ+
hsFEJQvbcQ3kamKpAwtSBHSzC5IvszkGklcsqJF8bpzmyt38sjWTwhQ7ZCEMq+yP80FNlYTU+pwO
EcVcqjeuaaa52ySZ47gDF9eV1l5MIU8hSgNA4TifoAssx8Nv4Yc86+EcqpkZuXKoywOtoVzqYvwY
6BRIMiNdcL4QFhxjEidt0u1Pl8d2fR0sryECvqUOtTBq1yUZJMfzTOu1IHJbQRnmztJyrdiBTu+t
rRgdLMZqESbTRpFr+ymycRxw+5pD7cpuXZ+CPLghSgD8ogZJYWi9nCJcxmbLGazI7Swt3nVq1t60
AjqXWVkFzkjzNVGJF8cDyxcsNpuHc5Ds+erGxePEqu28h8Ewakn+ecrLB2yFtfeikFVvJuF1LGqc
bS8P9ovJplFQsaRdlvQa5d7zyVb7LhxJadFoMbTNQ59H4ybUkm6jZ1lwIIHcvQ1NbfAN4qD95aaf
l+1vF+Ail0B+awmnoYGSqF8t6z6IuYOEJkeuTkjfPMrV0Ix+PeZT4fG1/k4zo1Hsx2xUP5ttHr/V
crUrvpqZ0t82qEIOriHS6b0hF7HijlY+lbdxUuifAOobJ8Vqxvu6i6CUx6ExSLsGjun4hXNwuG1l
CMle20Iou7eQquh+Hbj/9X38P+EPcf+rD82//5uvvwtcrOMwaldf/vtN+aN4bOsfP9rT1/K/l1/9
3x89/8V/n+LvtWjEz3b9U2e/xN//u33/a/v17ItN0cbt9Lb7gcoDOeWsfW6AT7r85P/rN//x4/mv
vJvKH//667voinb5a2Esir/+/tbh6V9/PTuR/dfvf//vb959zfm9uzj8Ub/4+R9fm5ZfNf5JPEsV
kKOFIh3WQn/9Y/ixfEf+J9VmDlNeHkDGOMYXTHohyGf+6y9V+yeKY4AvyVgsEckiEtSIbvmWovwT
QUkiX0J5E0UdkOX/88HOpug/U/aPosvvRVy0zb/+otDMUv/PcmSjwywA37lALzGhIPV0vhXimqAg
rMQmCDN01XjqCg3WD5kmb6hq44mMaYIDbhfI1l4qp77yRFO18lHLRSDtuCcUrNvTfkrvcfkGuxFg
A6ZzPk1xdT8gGA/+NprTXZDgA+PrQxV8zEq8JFywWsV3Y2yjb82Y2CenLRTbxU+pjIgQKg14Dcfd
t0FVyvBWUpX5aKut2FHeDbZZEfTWzSQjQLLFDFkeB9+hDjUbG0dOE+cw1XpZnyasbaCC4rnxvi5q
s3czAA45mvFFNW/g5Ka5Z+BlNf+coE9Zt2Y/KS7OnEm5J/VtJZuSKz3cjGYiDSiiZ5Eu7yYyS7Vb
GUYv/yhIdVTFFpBCr9uIemJqJqAyF46+zyer1TZtEozBF7tVJ+ECwdS0O1N0muIFPbnd2EVsPTXd
ua81zbUkI3jCUrL7WMEdm9xqCghAJ7uQt13f9403mHb/MKGzgjBZNenkAbohuk+7xih8rZPKWyEo
dfmjWlW1S6k0CPxWlrvSC0Sj+HVSqg9lPeXbNgz1mwDpi9hrp+wTerya5eI2nNy1k0Rspk1m/l30
kB+9diyiR6cpNTcfU0d2Bw5hP9eN5EuuhWXiDpnTxb4i4hzeelnXB7wQq9xLHTUaUW+VgWApItDv
0ixqsJdw0PXz9aT7rAwcuB5ipG8aNRo2KHKOu1io2raOVPMBj5XyO9CgBuHGauB8S5XiE9I50X5m
f1E2HK35w5zlSCoZqaN4+MaZYoMBiZRtNXSmOk9JgnRjK5H6mGtdzz0Ocm4OeFmFjJU5BG3qEwGH
4l3Wt4jME35Y3Zewqsf0Ng/FYN8WemuP+JoZJgpiO7yhGu3rkGCZpLgyqJX5rsSKedqiXl+GXh3z
Ur2TVCzJl32Riq3c6OLdPKEDpVc16OHUvO3FeEJ47mcnIEM4ZSewjKkyN8riQ9hnE+A+9Ijr2ODV
XTntZrS724zsISDDrPiWGPW7CZXczaLc7nel7IQc+vZ3FKIrXxtVctRVIlylBz6RDrO9rY1xF6pl
7UZR1u/x0569MpI+tJn8IdUDbSf0ttnOA2/KbCqznVx1t2PpwFJEpbilz3tKXDu1sT4EMiXLIt43
9oKvIy5000lJXAmNmk06y0/NWHyaJ/NbZWY3sTA382iGW51qwo8505+kbHYTO7iXKGw8FrVsAVef
GzcWKXs/yDfI6qi+NjmJN2Fz4GeD9QSWrnlWHuChQK3LHGU/NdCMsTvlzVwBdoRy0QD7woZhbof4
W89834yBszPz8NZpKhbNYKgfCxF+bEV4RO34i15Zj0OiR94QZ18cow38Ss9tv5e6u9JKws9llL/l
dXyYk17bJ0qCtWpXH2eL9EZbSm/CKNgnQfYxCqXEzcO58HnSDV6Dt9/7FFGzh6Ys3xvl8FnKW6L8
1Eub9kZOwmxviA6Insip/Hbk7rpW/DQTRdqC8gk9NQbcwyyO03EozYdkmPF0o4q8icLRdOuQpFOW
QYOEJYt/0ZyPiRsXRuP28gzX3exnLxh7Fc2eLN7appDdAprdPsnaLxoF7y1PkCc7qdNTNZMtLZz6
Pix6eKi9JrlKYDq3DUU2b7DUzJ0M4GUyOhNeSeKtbpSP2SBvE6IT18GA520LGCpJUE3VhHFoZOw3
xuBzZOrfCqfKPAr7sg+T9yN6iC3nRB1sw3nxP9Sa6FTEqYe2crAhi5Psw75HD8bQ/K6u6qNRNjqj
oJ202KlvQh4qx86SyCZHarkx0/7GTptHq2vuS0S37tIyjvzOmr9Dx3vIFaM6mpjg7gZr+JThhPtY
C230sgEBYHTiK/wgVHWPluReBbd4Z9eZ5odWHLqlLPuxVt2SR94gCiM2TSoln+MBmqwefsuHTn/X
D/qbLG980XZCuCrLNKkUZ59Hse1HLVhaY6jfN2P3lJvilKbxTVFOGIZP3YdcaJ8buAYeh410N7ZI
CbLkMq+VyrdZbIxurI7vW3kckZNUjvIwn8Ry0A/oD3WB6inN5M3kmNyIHeVmFjVmXd+lHS7VZtRs
QYL2nq6JnTAcP5skVmcl3fdd/yTk/DiF1Z2mVAfU0aRDX+hvOd9gDs30ubVbZCdiFTsEo3yainEJ
G3+qzQQtNNpMVRn6oxC3fTwBpVSmbDsX0ttMhoVhOehsSqN0yCv9SFam/Rb1w6YM8hEDzwEG7SKH
T7RsedFcfRdius8zW3hh2X6P5HjixHeyG72OJdceKrQ6Gwwa5PBh7hzNtxrTz3vnSRrnN22b6W9F
govuYJ1mys4oKdgBjsd7rvY0rtxAzTjuChm5xp9yK6fvWsFidKsQ7SHdTXqZGXAGTd9qYk5Q37Fk
SXwflbHVuVIsrfGcqEVkWo/yaRuEVqu0bqSorKltI9pq/G5p9dzELmpGSl1sZiUvZ1cLLa0rfUR9
4uUeoyRmW+/sLk0JovMqOfCKySVQ2W1nxOZb1c6FU21liRtH/FSVzkIgp+LIUOcNcJgIvl/QJLBw
4ygcEj/hw4LRV9RmUG9iZQjnL7pctaO1CepihG49yqmTqTutkAYj2QWaUMdi17QtxBsy1AX60Xqv
vmfyVNHfTUBQjvIUOffYR41vmyaWv1Uy+8gvuStUj/jBiMbH2jJSYewtKTJVN897bVthGBEaH9Oh
AFClhemo8BjSWUNvM5V9KG2EpA1ye9ATETYVu9tCVMPE9CspfUnWyTB8CiYqP74t4OEp+ZBJb0jS
xo1yoDQifx6LbOhRs09a25u5+AwVyoDwp07Xq/E2SQY795DorCKd3LsZ+HFsIDmfpmjPJrsyS40w
Yh6GZqc6yZxGHrnQrMPDRaunE45DCCk3roLGXOVneWnZDK82F4bmBlC7lY0ttAKh/TTXDK+xM4tz
AZ+46P+ydyZNbhtduv4rN+4eDszDFiBBFqtYo1RSaYNQSSUMiTkBJBK/vh/avl9ban1WuFc3Onph
hwdJKIJAnnPe8w71bQHLVd7LDOUgHSHd9YNutA4SB+/EwzrlVZ1AD5TlS2uNnyYKQfmeoawLnmAJ
kAHIpq/vXktWftWeFup+NOaKerLZWYA9+jjlZ3jgTkfu+riogLKzAaID3xZ90S4HuUzDxlFQ55NP
tpyXzW+LMnV5r0S4Th8R/K3NVbaQcrwrBtqyZF256QQFl2JndHinvQtz+JXpIuG/3G2hU+twX45j
GKSTipa4LZesgG7WVG1cBUu1fmgbWz5mjZcHcS59a9z7ODXbJONEg3tbLCuU27LWpTq0a03G+MQ+
Qp6cmpynLKqH4FBkZmXyervWrqBlbvZAahTQzYqaNl6yiB0Y3Lxux5veNLue5ckkYhicUS7joZVY
rGIp21mFvoNc0AZpZjaivrL61nafCwUwyAA+dmLXXwCkPZTQruOmLaEgaQndHpmzNefrNk3JaPjj
R/Z2ZUyeL9mYoahPzWTLdPY069y13z5gBNy/zHU106s5HfqTcr9KD2GIqLI2hocEp2Ft5p1TrGxd
KuldEvmMmzUKuivAJfdiRaeOyILVlSGD4bGrOe08baBJkliHTdzuk79twc22hvYxqL3iZIYcW3xK
Y4/SJ9wFo18WcZdJcfSHjDq25eI6rOcGVlgtU5iI3TtZG1MiLymyYde7Z2Pp689TFcynqjCq52oN
zBsiC8dvrR7oEgN6/Lc6M/1vY7+tIgZRNl7D+RKcZgENfegLEey7se52XY53ZWohQKLlKe20CJoq
hT8SfsGvifhcwDpwu2x88J3MimureaWivPZAFDHTdZYY3RDeD5YvXplWi30/GlM8dKI6rsQNu4mk
Sl6NpbkiddCvRuepq5HgzqM3wpZISmPLE2Neq32ZcyQauYBzyXI81cMSJrMNMc0t6sTVa//R1Uu+
j6BwkfSTFc+92azQxaZroramHULRKp5Ez2CCe4GV4ihJYka7OMuHSGbAxQQO7pA8iCTUvntch+lN
hkOeSg/DZqWG+6YlTCAveeA3BQtTAJTRrtZVYjUBZPa6wczaVoP7fi3n95lyi6sKl+t92Pipewnz
6fLF3+c9YcoWWGpcDWX5pRkvI2zQdOemtURszVa1E5Wsn4Z8ZGpU7hord+k/8EloTnU0L4cOSIsZ
svKvgszablUj+yvk0AEffFkPjk2WB59k+tMt/E8M5LsB/1/Ayo8YzL9FVr5DY/4Wqfn/EYO5cFn/
PQZz80a5LrrvUJjL7/gDhbGj3+BZXaDNi8UmqTrgKX+gMHbwGxQUNrEX6OPitQBU+CcIY9jhb3Cz
YN6xiMR3FPbfv1AYwzF/g0Vigh1eCCV0O/8EhWH5+j3uCln3Aq1fyGBsNv3LPvB7GEZCox3MNSDW
upIi8X10oV2L/RJGkh8tF+WgXuqb2rSn/dTNJ9MZPl004pmP3bnkmfNM8sc8saT2CLDouM3Gn1FP
8SLXp8GZbbzHxM1oh4/LNLZx7063i1m+00E53RlySAEsqiQKvoaD82WhusasG0n7mO7Hsr4ia+ZT
7kbbjk51udqoWlft1EZ4rnsjWnis4ZS/K4KRwLUsIuBkUXdOW1wPE8kihduR01UefEPe+yJQiV9Y
SwIEc9UCMQ92X1y3rrrCXK4icVO+ec72SS8MmFVYxLIkktdYvg1wztOamYwR7LUS9Z0v1oYEnxqR
zDAxw1efAODmne+MaVC034ytwjy1mz+OY3M/66ZNIlz6My/64pU3rpdflcUz7vLLp8r0hiSYwoFx
f6tikuLshGBX/JcmfWkE8t54R6Q6H2mFac5YpqzgMRR+mfSyGpJ+a4kUHraP3OndhEfYweQAqR0H
NcVaXDvSkrEzy7u2VA+0bHcoGZPN5vC3mB6igJGya1+20apBBdZTJDAln+ATe10GEjziS7EaeKWH
wjZTQ2XVYQuah6Lq97WoD0s4EtCzPbhZfXZGiGmRc5JjMQMm9U/jXD3mGltXIzc6bCmp0q4RfDFW
5vHAP4EfIJ3GtjIOawfjskkPBwOXoN0SORHmSI00rnkZ4hn333jzu6Ns6tu6WhPL6ef7dnSejLA0
ngRWuDHLIJMOOcJnaN6eDTe/dkX3NIzbgHvp8IpbiZl4q2N9M5j441n76riwiUyko7PnMoTT0joF
kSVl6VzZWp1mwt/39VpkCcn2ZULmi5dUHrOdyN0DO5n7ccy+DZZz9uf+QyvIexk7F0jBE3dlOdg3
jluk7KiCNNJSp0bmrUk1ROdyZLFeRs3Om4JTQfxcPOn5Vgfw+qZ+MdMO05yHdlse3XLa0qEG8rC6
ip9rKD6KjntkhzlBJyUnPczuGzGPH8c6eg/udA7qQqfFYIIdMOTdui0yhA0wBw7ni5otsctGkjJM
p38WMwuswe5uVU9vaLhUprwuX9k7nK0uoDgHPvXTMY9RdSajmNmn5N2YqtxIGpg3ceMqy47dtbs2
KrA2KYl/couu2ZW0Y3FAnHFchPUXhfcBreBIsZsMbzdV87U1lu/9KF92k2qODW3FqIpiRxITv61a
v0StuFmmWcZF5plpj5LRHhv0b0NsGOuQWKX92i42qNBlpp9rcLjSabiWd4zKddyJWcdTXu+L+o7e
dtj3vCDF9NBmRhpFnyprWHkUqi+5ulnQN+0AKe4Ld5qTurJR/7hjezMvunFjeBf5k2MzZzvCGm58
w5eJF/XNftyUTG0zLwhqqtGML8un2u9Vqq3M+qii8cmb9Y1GN5e468zqvs29236KvESvXgvqn5f4
7hItpS7CMpexM9GY664RaoSwAVZsg+7O2daz2PLTYIXrEeMWQDhepXsVGddIv65lHX3dguUdg8sz
+GMyNgVd/mq8lf4S7cvGzDC3z+5yv0/cDbHgoq9lV4rY9zSBE36FmXPocJHOOMpJmCAvSh0ksehn
WztJYIRzQud0ma2PnbHcF+F8W3WCc8AETZoVXWWeq+vZC0/AFvauj1of70PzZm6Mj4M/2bE9gEpX
ePzEYcjZ1dth9SpauzmZbUd49EqPtY0rqVtte5ibfIrJEscOV65e6gxoiJf2iZi5FzEShu0cW2Xg
+lCBVdZuvZ+WXMWsBPS7jET1brxsB61leta+Lc9Gbp9aBaY+t6dCK4ne3QmJgfLWDTzOVelc2h6l
oWEcsrb+Cxj9kGjhizO5QXdGv+bJUk8yNueCrrOegEiC/E41n20Bzw8gDU8CoW9r7fqflxkDpHyS
gBWFk7gTTnKRdSw6I1UTuT9Zt8W9VPFU+CfmarwMylujLJ83xvR9sTQnYQgiljl4vYv7tAFi6LNw
DfX0Bra/7gAVrn1M8XBcAoBf860ic6hPxNLuW5P6Mszncgrfj+zg1Jxd+0J9NS0Ux3mUCI8RJQuL
c5+bb6Os31sBPqidO3ppQVwj7pR1k7LYs+KywGmbQU2kesrSqO1LpgvHiod1QMBVRGXqXDzQplk9
ugtzNJEMXdAWSdSNn4XJ7NBavPzKEX4qjVqcAVomJlD1UgYZ4eaBtKzDIEs/NifGqBWpX6rHzUsr
Y9b7lkSlo41R3cd12z6E/lzHjproH3ry1B3ylFisef1x9boFgheuAnVXVK9llS8p6qaWXxgU3i64
jBJDRlBX4Zfzq1k4zdWmlTjCb1BXm0XgRukS6udp3b1oIqcfTMF2Ri/BjlQLL0+15w2xF60JZ++T
Y7gfGuKL3lXmQlpZ8KHtvemqywY3LSZ3iXNVt5RzTllDBNPeqzFZlir7FEki/IK+d1FpKmLshiKV
UXdaTbOL2+FNSd+5yaxQ7TaD3NBFe58rrPqXFu+gxjJMmvfpg619ilnwmAXzYVJYXbp5VybeaJyd
3G7j3B7ak7KmNnEGa9n1knJZI13CzYHRxhhjcklZsuR3U1udisi8mlc77hor6WzmBK8djmXm7cZA
7oIeOV7Q3TSVApDLY8j0z0E53GQZSIBNvOMQxZmSEUQ8S6b1UjrgFv1RC+tdE7ldPDeKfmkDxsxW
dTdha1tMl5fSz5mdA6D5gdWQv6+qgKLZ3ZizsV/zIoFFGvdRdhcW81NuO590Z8WRBsOrCRwpzRSY
8T18zoQ13pxslbGLgNP8ip1VhOnHRYJbF9atJWYKvUo80nfZHicIf96ggR46+6YlphU5QKznBbgl
P7oeaHP5pbb76w2Yr/eZfZeVhinnbQiaXWDkB/JGjlnZn7rBPtShTOi70tn3cXGYwoMFcoIpukGS
gs6DXeZuj0Q+3zodiT+iwaqEjcZ7vIhNfhKFaWAxz8cBoxhyWu0d4o2Gyu7fzS2f2zNfEX5eWyYF
Tert27Koczl0VeqpLc5aDP2t/Mop7TuebHo+gmm3zYj9IUoV+4y6cY+LzM7lPL6O8tEw1VPv+jsh
M3COp66rX5Y+Z9tgHfopTJdovNqMmiWScRUM5u3gEUpMyteuq2p7t6o1AoAu05XdZtyM+lsnwo9e
Ta3igBD+8NIF45trZteemuM5625kWR+UPR+M0j0Uwo49DOOFp74uqtmXvjot7vKyDcfIzA/dkNPN
j6nTRDeOuI029WnR9o0kYtF9zP3tAfrI9Vx7ievKNAQ7IYf3xjcH3mCkPAQaqbhbsaB2aW50PiOd
LD/7NLtiZUc6RoR8eH37Cp3o6Etj14vztPVZYuaDt4tCwedq+WPY+H1rBQ827bR7o/1gR0LVeRi6
u84ZHxYD6UiVn5lr4kCE997a7Lfx0ZEGDmjNuiR2fVeXeoqNwT5f4ONptB1M5KkoJAUmmP4VV5F+
WenUMr/+UJb12aVT9aR1zQLvuXSL98gziJBm8N9ri0RCi8pVzveEqL5AhKh3S+fM1IUZeqVzF+gv
y8W7o8J1dJV614ZGPK7R1dxGz5NP9zJM80mPZrrazniYHeNhcaz3Q/8xWP2b1Y++8CSVO3IGH+28
AwfzcVxmGsn3qlCv7JSxBO5FivGme8ZCzDm0fXPcVvu2qsx75W/7RsI8GaWfxdmsRNwEb37psQOc
9XNpRJeRogAc2ngNeCyX6GWlWUIJkpitcVO3ZLOu7yEHHHqDnE8vKhHHuMsj4N9Om/JuWK0kt+dr
QSEsjDWM3QucNq/eFfbwMY4DL8tyF9U90PF4dozwiYzFnRidjy5LHItjj8IxjmA2/ft5exX+58oz
3jbnujS8e9MHQMzZXYniQWvvKLf53A2z8zB21de1K8+d6T2zovESz9V74U6AefKyt7v1VLkX4XSy
3WWvy/5bZHUPa77su/4j9MO3AttmUMvrHIDpNre8uFDZHSxBEcvFOVG5Gde22J7YBImKv9YsLa0Z
l68gLjf/awtQlRSyuzI6x05UHdiJoeS57o0DYRb7fCiO7FA/idD4MPZ+IjRhZp45sSke7TIxKA11
A+in8luPPXe8GRw2rI+XuJTKSqpChEnWqj27zzwRagljr+i/GUSO9zZeq3lrPgps0/cB67W4DIC9
g0nhRKXCkX/tEqcO32V98dI3go5rmW9yy8Z3aXhe2GUnq9OqU9/4WZJp75nRXSezWDb21NXr1LtP
APHdoZ3E58KmocRvZzgsVvt+WVgywdbFnh1bV4IuPi7Z8NIQ4UYPZOSJLFZgR1V9aZha8RZezRO+
vgGBRBjYlKH/mqvu0ZTo/605vB+rauBPE32sO3kHvn5m9X0rXBMkGdJRvI1scUg98fZZ5vhxdaH7
iSF/MXyOAUO6zTEIC3WokHHtOrluBzNknVQunYxV3wxxEa0qifyqPdWSbHSiIbIPlpW/K6CVMawo
oH+I13eCkzingBlHeyxSvpwlxk8cioFNYBsbmBxsY76uM1p4Y8wf6gqzH2U/tmEfF360z0rZw7ZQ
e+xg3pzAuq/HLc3qzko0AGwdYyzdp6PK2jPO2kwTmObugnAwdivhpGnhI2rwuzJ4KhfWY9xShA7r
lbaBgaucbmXt1vspw8k995fspuyai16gN+xrd27btMecLK4ihalk0OPaKaC8emC4n7IQWN832G4H
65fc4N02q1S7PBsi+NgZ4Q1pGSku/Cffa76F1FpHN59A3rHt0Z3gnK7w5VttLNVL9ZxV7ZXh+szu
uXPaJKVtiwgUMZ0be+ExX1v7mv60jn3Oqt2Iha/ol7g3XHLIOeECq3uHGSWbXF17POMKGjWlpTHQ
q+dWRvHzbPrhLkyD1io/W/VKtA9pT4eI4fqQT4AwazGrxIJPEl0ph86PDPelTvCKm2KTt4/TI7uu
8uysJdQWlkx+ktcQvbfAfp6z4nWOUMWv1jU80luXJzGUxeecRw0Xn3dlKIOd1Ys9dCE8Mdu0wBYt
VpuFkn+Kx0xnwDCU5arpXJJixZgARu1Juo/tOT/6lrrOxzmPx0in5Lqtu7krx6TzWpz4yQClVWvs
9jSq8s2NxL50l1NUOkfIf3A1Xms/e7/K8H5RrFptL51D+xRgibHMNfQnlxX8Ij9lETYEdfM6CnU7
1MV1rV/yANVzqx+gn9ytWnw02v6mF8PRo2nzsW5qovKE0esDNlkk/upYjkaxY7V343bVvdMIoKT5
Pl8+mJ3MMCL2ryu5xSxC1x2JFCrG/d/ldqpsv1V9zthl3c/c62TO3H6XVealTdpOG6pZMCIzsXy9
n4upilumDB6RzUjrHv0MipRXQiR3Q2XdDoab1qF/XkznMyqUvXTcr5OC8jIMiWGDd5RNm1rwN8Yu
ZEan59swvU/WsGDMmNvbUlHmbREMqZvxsreYP9TjDBLI+weKFs3RzVAND0VfHTo1R7HniH3OA6Z0
+S4aNHHffhdLjCoygFfCcTCcNufrcImOrXvZGC457hwlQVpOuffrKG4skSJDPZlu9gD8/7bp5sla
FZwAc/sWldljWJSfo3b8KIKTwMYkjoItNSnpthE82qN2HzguzDuvOZUSxUPcWs5XERBQ2jbtU+SX
/rOCzZXFerycLzixMIic8LXw1g9a3RgT/PRhRmXF2xK6nLRm4x3cRmQPsu/svcQob9/Uwk09X5U3
RYCxCHmSgr5h6Ymbm2VuwpAL8isJ3ey4bv10wMqn+G+QL/+nAv9A8n8D/Jev+vP3sD+//k/Y3/vN
ci8CZ6QA0PX4x/8H+0e/8R+R9xHJ7fO/MGr5F+zvOBAz4eXic0cIwQXZ/xf1ki3CJfIWRzbI4pf/
+09A/+8Rf2jtvLqIwJBEECGEAu0HHrDUTiMLFkvxulAfowleyT5sjfI+sPLxiU3i+gtB6vd8enRG
pmUjag4vlFNImD/G93mUeuEvBePyWle70XKNnWSZiA9ilv7lG/hzCfVXVimbix9ZpS5xuUgSgHrc
i80Q+5bv2PRuWFfhBPkEcqWdW/u6B2gxn/rIMShuTNNL25JKZZMwt6eyQrOmHW+IIquttBl9KkoJ
UIL5LoRJq0KzUZZbdMjanO6sG+i3H7AE7W+x4raTjL6t3MnOE0/zFHqceOHqTBej5dq5idayHq6K
OlJ1Ulj9HMFraKwLQwSyBUGgKsgPPhGwfA+2uXbDsS0lAEVbWbLGpURkEwynEAxPNmHj3oITNPK+
Y0aw93B7tDhzKq9f5r6U1yOW6MHnplo798ziN7jPvTI7Qy5lHAabLRMMl0iF8mzZs/3LgmhzaUWr
XE5evEUCx7yaFKAztv7CiegbEV/GxcSwhT4mGz0QV2VRmW+8JhidxJBODakLl5cCGGClLT9eHuov
eb5Y9UtrFBM8XmU01XC96hn+w4r23O4IeMBa8DoshrXXsYfjEoCdi1GQj+zb9qWn0f4xdDtQYcLW
XQ9110CKxfshRAfKQdh3pMYXlRowfcGt612oOq3AMDposRHrUnMxnwO1ChhNPb6Usk6CMkPzt8eK
Wm1Tiu6+AzjxV6MdsajPDHoIqDiDipy9MOW4uSdC5SFxQA0a8Al9KI1mCOpdzyJuzhNTZQ1bicZ1
dT8lXeEF230wDVYrIH5VTtDcbXMwm4+ZxJXvQ15BHpF73Rc2OMnGTPCZZPkOrCUioVE/8AHg8uz6
Ss5em4jGleOQeH3R1XMCi4YImti2PD08wgeSzX1TGu5dNnmGTKVVLkz47jZ+QKHIQzQsEoZtP9qd
seN79GHmlnPkAfaMxbLzy9oRu23yq+a4iJGsshWAME9V0IxfqOxy20/9XC2Hzeyd/Jms4Y4dBX+a
yRCiwebzO2M1S6BSWGkt4OoSdTu0ycg3h4C+mFYnCgYSH9XUxa6Rh7wskVceHSW3Bl5pDqWrbUCg
A7HQIrPu44a1gHfOV2V5qj8p2XjdreUjSbypF6xzr0skYQ6to6mp3aa7wSKqnEmSDjIMl1+K43EV
27wV9q1vCFiP8Qob19tj15mRF+0LYR4roHMYJqAw/ZvZ1a64ECN1fi19yMzwKK3xVc6wvmPhletV
ybRjnnoDcPTSxQP4b6eRfcM07+UoJKv2MIs2goYy0ib9Ju281fOTSSzNcoAbGBAtAPvHOkhp6jae
5r5dY6fQ/dHW0ndj7feiwULF0xcpWuEBtJB62MWmB3U0JfvZTNRYee2Rba1vpvmECXDclyoy9w60
luheRH0kjz1Q3DtBLHd+zniRQxxR7Nl6yleXx3dvEO9XPXddtvpHZ1r7FeYSHmtDBSGKjD8j6SOQ
87MftlkVm+tGHq6WTNi72bXhHJp+aULHggrS37TABcUVW+p6ODCzFF9boglg229eY8d+LViPQdTI
L3M8HMe1M7en0qqXgkakNxROdu1wLaCqQE7YlLfsl2b2FvIZWqApYZXz+sRTqejeCnyy3gP4g1LF
1lTnTJnuGnFEv9hByMx6GPvIrTaQXNu1HrPC2kI62HDV3SdYTdq2Xyyg4QsjSBE+5cgcCWeJaid2
LdMGSeumLZzV13xoWzmEyeJiGyJfN8suFhszxzmYmvXrahfILN//Xoj+lw7xf38Pz/n3XdFT+TaO
n//PzVvXvv21Ofr9t/3RHBmW+Rtas0tM8kX8Sj9CEf+DFGFYzm8O2R6oGjEIxKMxoHn5kxURoWdB
0YIyxXaxAQr+sz3yf8MXyIMyd6n7bIrdf8SJ+L5bQfKC/zjmb5gQ0Wzx813ap7/o8UY9tU22hVcw
KIlvbtyO9es0T68WG89fqMG+b1Z+vxRp95f0CyylcKe8/Ch/uRQLk2oYhvVq9Fy0Frh2cyRMv8qC
+flFLmpvvAY880d9od3bw7RxyPWWv+08/Lr2LHF/lTz6k5sGuwXxIv646L0uBJi/fhKc7cJtAMni
5k5ffa82j0gr1MPqDtnt37d4P34c2DJoiXA2MYHaXURE31/Jb01VZKq7qiDVYNuZ1yJPeoKTd/+d
y9CyYjaIp92P3maTr6I+yPurMpucd3Mxgjub7XT8+4tc7sp/SqD4HOgPL37WaHhpW60fnW4rasqq
FRGFjdKHWU1UPUf6U70T/FRX2ul/Jf3/rzeP6AX7InZE+h3Chvz+5tkyGkfklUffz5pkajUpK/0Y
7v/5p+LVxhGP6IVLXs33FwmmTnGigm+UrkhsbwBEUzAlXMMsdyHl9Bff1M9uIseFiQddgKDzMjb9
9dFDlOWZ7K6OAtIUW5b+Qnfux1tnLqoUcmX7+Pef7gcZ5e9fGpJyiFQI6Lnmj+k4my99hvL2WGvV
fuoGs3zt5y3HEXuVLfhs345kETahuF/9hSUZOG3kQ2ifx/dmDi6y0663XKDbOgCWtbS/c/IVesOq
i+y+HFyJwYVW2ws1ic1oLwt5nDthLp8FdH7jYVxtm2tLOfzKRvLHVxg62e8sMD4ZoymxdN/fxylq
Mre8bIK19A4ocUfYziE4Alzpf2RpfrmDTMTEOHEecSjhevD9lTI/HM1ay2Ob46lhwHlP5lEvb5rw
NwhQW/8r/6WffTIug/TVJxvH+fGprwdtyT4fmbDYh25q0YcwXBX5kat49/cPx399v/hkKC6x0rID
eH8/HE5rJSs/n4cjZN0twRCRjpztyB+ICyTJn0snf3KRyzFOBaRsUBR++KJmtpK6yrqjg8PBwQ0M
+lzV/Coq6Sf3jAwfXB3RkeEA/uPRZJPgiZ6AmQENdiLWPowreCCMWd7wj3wEfn8aPIsL4MhlkpD0
IxyBpRlqTXTHVTiWN5U1oVXqWrhmqnB+4eT+sxuHUBOFOca1F7eX75+7QZv2amFvom0DLKIRC3h5
Mf+ipv/sxgGwEAAIyoO53+WH+EtNLz0xmDIQR4UpJjQUX7Ivt6gj7ez+Alb56cehP8F2lBQCFL3f
X0k1uR4yXR+NqNQAnk65G93mV+bo36vk//h26MjIs6VuXAwSv7+Ib26d60zVsQuiz15f63MfzP1Z
NWgmW3vRX61+7T/9/Uv000ti80UXATeWsMfvL1mYuWcrXR3FNhSsP4o2NZXVHP1Rt0etJ6gmhtH8
KjbL/t2w+PtiTEMKB5am9GJqYf/wWgXBPOXuWB9QK+ThfvGV+QUiFbYMkpdN7TKxQGadNIwnqOHT
i2OO1WsEJ6+NtdNJBA60lbd916o7CClkJWR+N578FfGACTGqTUKOIBNcpb+IWF2ZpUvNPLMvhMTU
EEojG4Ohx+fjQRa2e+sJdgD31dItJZA4JJVHv2xxyJsG3KR29YZJPyaBdoNLvSeW4rNH9oL5aJeu
oZOSh8ZN/MHO7uzRqr6VXjTIU0Zar7cfM6N7h7yq79PFliYUPqGO5jbZrOZ8zK4Srczcwftqcg9y
4JbAZWrUybE3pnwrhMC1l0TI7K1IrOXVUiPjg0KbvfjQKqE3WYtNhI2AKel60j2sYtIf69kNJpTM
Ilz4oar8zQA+2GVyNnP4UMBNaZ5bCzBKYeqbsJtgithBxmqna1e4c3lD2MCR7DABJoC0dUzyIpB8
LezzWTgPmNcch2rRCqENAGpSu4GusNACKUu60FPFPgs29+NiYi0EiWJpvhVSi9uRQ61OMmfKngZ0
z3gEl1mfap0LlhHtan11gS4MNo/+8mLmVr/tyV5ez7KeWMm0Uau/GroHGcgayTZ/LprMiM2qHq4n
bZnYaqou8+JsaCf/mOOsBL8/mlDHtIaH6nQj4etxZpn2EikxvaKMxvayc0nFhmozQvbTQfdY9BnU
G4sQJhtxLA1puZtsZRVLPJReeLMQdV0xwzfigRS5zjlvhUIoRTBzdxjDtbbI0glCRujhnY+GJzuG
msrXD1NvpoOnIF+grpsR2qzBkgy8cY8kn+UQq6fWOcHgEs/aC7dPCB2tc7iu+QcGgFXsXaMSck+z
7+HcP7fNu9yfDCf2tiH42Oiwm3dkhExlMmO2BMMmGI2GYBDwcB7LSb6SJxUseNhadblz0KN/pk3z
vsqp1BYIYa63BJ1T31xXGDX3F7qchDqg1vrbxWYb9m6NSGxXTU3xeVvzzroikDkr3/eG5G5vSKfD
WE2gtzu3HqsnD97llBiMlRMznMNCfOZgkRfaVmsmIepapJCeuZ1zNKkQyzDZu+rzdmCBl12Ii5E7
Gge6ohyUZEHLDMqXW7tsDnxxSYFAz5SPk97SEI7xp2KJSl4nc9aHgpNN7gtMGWqYzqVpPWwZxK9d
EfrjB98aOtSVazcSooUT13M9NOi+20Jvbhq5GyGI/iKiZz2ba79zhtIWcZcjfEs8M8c2snDq5n0f
8LtQTVmygr07E2o7FEXzRay6fKrLzQN6VLzuiI2Dpt4FfuN+qzU5OPEm256/N6xRYyfzhm4X8V3k
sd+EWZEsjuBAKb02++LLEk9pXVRsws2pq+u096XtxLVdV5B3/YKNmYtC8AvUT6iTPeyDLRm1rclu
zf6DvTPJsRtZs/RWHmrOSPZGTnl7v369d7mkCeFqgqSx740c5TZyCbmO2kmtpD4q4kXKrzzk0AMK
VQkUEJNAKMRL0mjN/5/znaipgjp2svGdoheFd5R4DcKbV3jfZXgZTpYA+R9hvA8ag8zXE3LO7o91
+P9XYP4H7A2O2az2f1+FOT1nz9PzP449Non/9e//0abLv+2a6fnL8z/+7R/7509l/pz849Bmz8WX
9vsyzV9/958QEdv9zSYozLSohTiCrtQ/KzWG7fzGKsI5EqiXZbPh/atQY1u/QfVgA7yEqugLrfOv
Rhb/yeLUzlnNMzGAkQf9K42s5bT6Xys2wVMcYtn3sN8GncSJ+OygOfl0bcxCbx7dkFi2Wj/myOQq
xH8lmln+522aVzsi7N7YRtKjf+XChMCDIQUCzgblbJsPp4qaSmd1j1U8bRZRcoeaMaG1r2V8j3hS
NxT8AWnMw6mOasQ8g4VBuB2bYLGF0r/ajVTBW7u9sJW7NeP8o5ynTZxUe/ZUd7IhcFz260ivDmON
Erz8ZND5XewkbuTc0vJ9KKtPsddu3Tqnmz+zIrssGcPJZ3kNyBTZpApjYUG66YzlS7ofKHQi2LL9
B4zMIrDwDKD5lJ9iu9rpbYZyLw4mO3m2Iqc/DI33QObPhm/4A53IR9sm/w+3S5YkX+IiDNI4unUb
dTe4fYpBpfKJvfWukD494HW4W/7KtmsOw8hPabXxkDbeNRZR/JZmGG9t011rgK0UEigtxUPpOmvV
axfStFncCGOhH4a0M/xM/b45FGOxLzT5JY57ucUEbe/EWL33w3BTYddRE/2rNtbira60rTkPGw4z
j7pd3igbFbWwGm3V2e5VXw8jplfUH2G6XtCnQVK7a5G1F1XlroErXxoeC2eZr+xkAk/5VpyE//JI
8G2cmpCXOHR4NmP1PJ6txuHbc/CgAID9RVfOMXbaLYKEDev47RT2MrDc8dqUyQMFg2OM9hVrwirN
xFUy4JyIq/uqE1s2OmEwJ+37KFPv2IWsOZntYs3Zm7QK5RwSzzSsncTei9y8nbtqhynqMNV07/IS
GoNb39AbeJeznsYxr126l9io3hshtlSQi3CpjpTJV/h7AWLxdjCkb8qSdu1A6JAy+js6vLwzz8Jo
6WFbj4dVljm7NHbXGCw/IsIK0sy5rFtkLIOWfxyHHPOIkweG6Nf9VH0gavFiHtIr+G6kzUS3vktf
yxSXMlPXkaUQ3dX3fhSuCWo51qn9GCcccX3zcWiiLc2B1RTmN4LPRMWQGUwMV7Y6DdFnW9hrN89v
YMOsm7hYZch8aoMRYnRbVsqDV2BwbbzLeA7f4Gj+URI5m4Coa/tMftSwIXqdHRnopzV5MbrtY6P7
D5Xro9/INnj2t9Ni09ExaY2Guk6Us6k6eVqkLlVT3oWYNO1ihUPoWmKAamp5mXj+BjjgtoKoQsH2
VNGZGovqxg21B3tCtZ+Jy2quD73lrvWMlrFmqGNT1wcaUZQAhlOuisPkIN4X46atuqeQmbClxhdb
9q7ge5NiOiYceCu33IVZcxEqubY4wIRxdjkO9Kj0mB5rMb5rPLmueotfpDYwdjZu268JwMTVVO6s
iMkK1wTn6O2AU6Du8pWmlkdf3QwDhzOnP1X+sFKVyzecbgSzUImEvavaU2QN12AKFhUislN1NJt5
o0GYkMZ4whmLUjWeV52Rr2raN3wSazi/V3H9znaH63Cs9mX6BSg4Wzx6kEoEuve5MbkFU7vgJVz0
bbVvnfJGxlhOutI9VBYzf6i9ceL+VvX94YU7FmEMJLyKbxKN7w/3HCpyF9Va+8izPvUgfYzI2UUT
Vn+72HOMuPZHZ++F6ANFeFMJn1J7teu0fk39b50yOKqi/GDLfENKHsLBrNxXs7udsQ8igt6HnNra
Mb3ysIoroEytVxyAFD7WYfJ5+UpMvtuIab9xBxSb/sEtvauGTvF3O4VXNBRL2eD8HqldIKDQ7eXc
f1bAsDOzZn87d4+xFDUy92qRgxPwh15YhW/lQRmvzY1Lp2Whz6OmPi9mDVpjERPNUmqX3YWTl1vs
12urq8D/HrvaeQzFeJwG57JpypXCBqL3OaYiaAOBCIvNG3d+vq4v4hRu2CPR3dEJlj8rj1v4CIQ1
DuMjcKdglihcfTOAVwxqpQCn5Lkr2BbHPLN3jUCjX1X7cWF7Os4WVM5aT3HqlO6V7KyrjkQv5uuL
uBeXhP+8V0VxI4voiAlgbQ7FofT7kzmUN1RJbxKnebLn6DjUkD0S8xHy4h38PagKU/+U9/KK8tg7
Oq2XTe1uIxl9yXOEuJGzRh1y0jNnbaXJ15ZV23TVdSu5CFug3Cvu0wlHAyKBJpgEAD4vnN5hEMYT
FxLQklu3Nn8g0DLmeVN7aHUU5lZ8rBAkr3/+XF8WqujIsQUEtQ+BFcczxuazQlVlcISKobg8upq1
b1jFrSz849X9H9jt/61WbbnW99b2P6/9fxX/t3S3/n6Xf/c//7MvzomBy//yx+bdYYduUiYmY49i
pw3n8p+bd/6LafAeXHSOHCVoYvy1eddM/TcM54JttWVSWaSN89fuHdzdb3wUbO4tZG0wJPlafwEB
uDjcv5tpaOOikfsWeQFn1YRfezbTmCh3XbmwFQqRxtqVGNOxXHmqwOwxIBoSW2vSwMvaeS4xWA7+
0AHlmbQRV6lto/rAY1RvrBClzQ7dPGfocC789mAoE8TDUJPQddEbiVsHqcDfVNsV9lSvxqUaIFTL
xLq1dLcKHABweIuFVqz72EfEbhsT0GeoDc2XyJa+hUWqt9D1zBKEm63wnuPJ5BNLxr7d29Fo9Zyb
q/dt75aIrBPxyS6a8su3F/tL4/u/HziB+fPvR++Jw2j03H5+br4/gBoLIPrP8av/ZrPGLp0bAHes
upwj/5AJcIyk9cbAhSZvwLX/7vCpgankzyKXXPCuy+hm1P1JsNRM5zfy0knNgkRP4CLH2l8Zvy+n
NTSUKBgovPMLwWiiV1iG93eVfq8Ke3h/AEGGOFOHGRxRYKPdWX/3UF5Zjl9WwxFZLxwIvl5SgE2C
Gc5z9jw+IUO11I8HOi+xXj+y83rqHXZnWGmCxkbu9vMLnt8Wl0KoSSmcZ+vQYjqbrZWVU8mNcF93
dF2vUTGFO1+M2hu7jB+uQmobWwxXZ46h8XMOgZdpRM9bTtS89RgmgN6aOxs9+BsbtrMZhoosKFMW
HkoN7tJgOtugSzKqM/SWLQo7Za/mpgm6PNqmdsL+tn1QUn7uVfaL0Q5clAxuk5ErkOvbTJUvx8U0
R1E3thADbbSReFzcbiuqSds4mjldlrqo3hghL7dQjBD2gGheFkGviTh4+Ri+H4dimvTQc2sKnZZ4
L8JS4Pmc8K4txcJfHBomMzV7NQ/9BXUccXZnISnPppTkXBegvS6oV9Lfr/rsX7jKtwYMrVTSgb6l
M373XQ3pSF0YcuEqrmNyqDkjAfvuaGGoNy70w6dFWYuQJ1qCy1bePB/p0vaHaI59THsZAk8McenO
p0zJRimxtpVWmr8DP8v3P3+Gr7wtpNBUnxBGMBmda350Ebpz2SPz7Ey72Lg2YmBWM21b1KCSfn6p
5XX8106eXSyNJdAzNCHRS1GUOhv9UNvdfqwtawXbH0tE6VmHEBXrG1d5eV5AvsVEwXBnsl2EU99Y
Nd8PP3xGeuSbMCgnUaV7gjyI78WO+pSHhvHG1PTKpVDJoKenw+56cLRfjnRn5kitlrYNRfajFVNH
IxdZXGQA6Q51GmdvvKrXLme6dL8RKjA6zj9kShm2V/cQVpFMUFHXvaJIgiFGojpkg2asejvDQ/ZL
74ynSfYXA8Mw2R+RXnA2+1oFOyIEzykGOlc7VLZ/n9ZO+8s3RiWMQW/zEImCWfBC37+y2Ijq1mlx
Lgo1todIz23Ubh0B3yGqEjVazRsf2tlA/HZTy8QEZ34JRjh/b7a3TPe5Jld87sm2FxXubj/6xSzj
P66yXATpoMWgPzu9FRZG3go+3kqlZYbNWsvWZWNOq7LL2xWey7cEM6/cFSsYQ5H3Re30/K6ErfUz
H3MKLD7HYuXZ6SajHf7GmP/xKrwithf8s+wDvLMxT90lG5yJhlNdJRR0h3bBnrTl9ufD7mxW4tkx
1thqIIKnuEFJ/+WI6Fy/Tbx5Ag3XkD7HzpxMQCgU6LWt8I0beu1S6Aoog9JpZ6yfX8o0IjGPgqLi
DAAypnd13xr+GPjmJJ9//a54cgsmi3lKP/+A+xkPXTVTvwzd6KHqQ3UciNQOiCHqNz+/0itvSeD3
0VFJoFhAzvLy+YW60SV9FOesjBHeYWrj2kolpfgXbohZ3Vm6J9ZyWy8vE1ulGDt8gCvo4O1p1vTZ
uDL7Ooxg6frVG/XN1+5pAb4LFnqK/OdZBbCna68RWPF1nLMBX9dwokbpHX75yXkIcqiiMtEi6Tz7
anPwBgRbUEkcm6rZ4EH8YJMF88bwfuVWltMq9SV2SZSbzia8ZDBkHBpLubIvsg0Scfs6Aqt1+vmt
vDKyX1zl7O2YVZQmBTnMq4TG/d6rMgtedN1vMnMU9796KZvtA4ocogUZcfZZ64uABairdGtXzsjS
i8nZSRGNOvIp8/pfTN5mbsC/xgS3KG45bllnb8hP09QcbTQNniPtYypEcdlhfHrmFPFW6tuP78km
kYO1CVEsm5Zz99YYmhrOYy5VMq9unGZCSmka7Rsz0I/r+iK2Zt62CLynznE2Ggopxsyj5rCKoyoa
TibM5fcYtL3uOOBtRu5matTwf/7Cfrwmxw+XsyLhNUuO79kLGzlWmSC44SMZuJPDVG/WWuo466zF
GmVbCEl+fj1jeSvfbf54a4t2CgnfokLjJHJ2wZK3Y8TkIq6i3g/blbAqkmVdv4LZ1/mT904bXT/d
IZLpKQ8OXTttJlnpH/CIte87wxvcVSh7sHQQU0Po6H7cX9u9n4MnA4KX7SimtNq2tzX3ONtW9IYE
7McviQYy2+Tl0Kvjlzz78Y1skQRZLEcjSoUiyOZhkcXWc/hJy0KAIj9/Vq9dDdErScrLqYZH9nJW
bZusUk3FPm+Uopu2OamPj41dk24Ip9f50zD7t/LNV0YC6Wa0wOnzemgEz5YKM0xk0uesf7aVtoGy
Y9hrxbDI2JUqpiEYqrK5/fkNLn/l2VgwgEzqDpMF7TVhvbxBHRZLrKUufnIf8k7vfp1mncgEPV6j
l8ZzY49vTE+v3SNfLzZKNixLYsjLC/a6DR+gZjmEr6DRW7SesEOe6iwJaWsCHPn57b3y/niY1IiE
h+yc2fDl1axssISG9nEVcUpJAq1rqwdtqtODtJO3NKSvXWtZDnHgfTPRnl3Lq5xmnBYulOO1agO4
QTvmQwSuKsdJ9/PbeuWtIZNYzsCmR9X8PDkNI33ketgJ4SxU1bquU/FoYpqE7eUZGw6PcpMhV3tj
DfvxzaEoFi4lEz7A5dt7+SxLD5pikuh8C27bnvDwwdFHfnnwE2LmF7vz9ldvkijXZdO+HImXJsHL
62km2O3YY4vWj2rceUOZIKZLGiB48ahfkKmhbjQT0sfPr/rjW8SVrZtLehlybRwlL6/a2pNdCiBT
q2acs91cs5DVKXAzCF9vDc6zEhTzMPOXRcbNkutK1/DsgVrSF9kAh2clzaKH8DLZ+U3t0xwOrGIu
3tHMze7TFvBOkJD2/Zas9ccxRKGB8apzs0t96OxGs4TFPanA+Ymm6U5wpZ1VbVOzDIA1ySvNyeRD
6OTOW3v8H9ZxCvoo1B2+f7wzzDwvn2861AR7A6DCdJj7B+VF2aVvxb/mbGJHz1WYQ23Cy2gt0bF8
eZUZ+vmk1wnn89yp1oJG8MqPvP6NEfrDWKHkxYewPEGM5aylL68C/r4ZDIe9o9FM8WbZkAXG1PG6
4nH+Vy5FNYWzIq0Z7AovL5XNfdPlDuAyMx/dvel2am3rE6ATqandz7+AV94QGyzkxMxlTC/nMvXc
SDxINIB6VKWJINeZbeCFZuUvVpO/FQwxHFHI4BtAJnE2Ekaz7WVezByM2hGMiI7g4KPrQQR844v+
YaAvb4nSCaMCTxW7rJePLtJUg33eISavNmmtt144aEiuUQunSG8OqtQgtpOJ9FaS5qvPkXmPODcS
9OiovbxuaklHugVkgQaR9QXqavnswAJJVv/C62I/tBz6bMxVyyD9riYaNbNshDsSP+9aPRzECsDR
SqMc9saw+Fb6ebFV4Dla+C4FV6JN8sP9gCov+5n3ZeNR8ib0xNFDFoN0zZ3sUOrWfgnkJRceWE/t
9fiECvONj+C1J/rdLxBnI8bPVLsA2DkQ9hpCB693i6fenp27X3+i31/mbF5G3qom7NpAAi2lkKB4
jySLDW8U2l6/l2X6WDSK7P5fvjZzGLD+Ez0A+CtKm62nR9VKyzVff+O1vTb6KT64i4KCOuX5IlM0
yZD2NbHhjqzdACy8cdfa5khVih2fHZSiDi+NuHjrkPHq7cH2YFJkt0et+eXtTb1T+nrJZe0ZfwsG
cTk/ZVFvvbF9fW0Ghk7OwYgi/RKp+vIy7rC0gclPWoVo0IKqnOwtSWeUWezRCqc3NpM/3tNCbuFD
XmrnrDBni4qZ9PYwOtwTspSOuPG4SsAnNcA5f3X8cZ1vItLFAM06+fKmHKsyertkwrJmL0UqOdjR
zlFN8sZ+7sdnx8ndpRXAnGjq9NpeXkaUyq5MrAyMhKkPYFJM6yEWMNQN9I4/v6NlML+cOthSmYw+
eodUEe2zJ5dNatBcjpKreMxDspy0elcR/nYdu6QJpUXevlGfMpbf/uKCWEx9EDYGO7ilxHc290qn
crBy9TDSJMyza0CITvmcsSNrOFv5TXcbO5X+VIjOLzcpinnznZBTLw7sGWCV//zmf3jOC5Ofcswi
eGa3dT5rNYUp46ocFKzVWtsmQs93OsWM29gSb+0oGSZnN45AQ19yyhfNFB3u800zrpIiJIlarLKy
0Jgpp0IbfOCStt2+L6wKG8o6Jf2oh55nQ/uGmia8eb4mfcvrdjZLh1xllGEfakibybOcyJ1eJ6TQ
tUE7l85VxknrzqGn6FykSldt0FToGDdTI2A1yrRzj6rO/TKoG8tVK7NRdfQIcVR8644kI0Esw8x2
z9qYHVwtBBwKB4tH8mCh82p8ZfbjVVJS7rsD2293EuSwCsN3uZ75ewK3bUUIi0yT8JPtZ72bbxZj
O9pJfRYJKlMTTDSOm8QQlfUJPUguMC2BNylupzjVkKyVkWZkCDi8hmDbwAeCmx8JmGcQ9J3hyiYY
s8iyTm2CQBCZl9vG/aZGaiIu8yEljXLj+02uiK9ynIJwEZKhehiTjhaqC+F4BJbIwprUZ8uLoJEH
c1yPwFYKNSQGUTejStaFPufyyUJNZQNzTqbQvRND6fsAxJvCuSn70V/kvHhEDh0v2CQTsfSNjVvZ
k86t24Dp12Ppy3qH9tP1r0gRmfzV2A6qugzTRWY4zk2mPWoRITvHkGSF4QF0ngVQMTH0iwHLnINK
cp6Lr3jApq+y7DXzcm6qtF3loT7ZF0xwmX5y7VQ2B7Mpxv4QRWXYbFp4+u57iYkImfowuh4yvDD6
YrOpQvNLpoytYwEFc360RgXydE0xME6eNDsO8cIwKZfBAFd9+lxMFt38wDLCWH7ka0vDdVhjK7kP
QwhwF4ZTER3UpqYyP+TKSOTGKsjKfFZNDCecEkiSg4vFa1dHm7RovRzVeaP0u4g48RAnOQjT6yI1
63GTz7UuLmryL39vTN/82pREGAYgCvJob/U60S9+XYl4M6YitLdGRbieb1H7w1k9JurB6pvQWGWt
DZrERGfYfK2TUP9gWXErUP7x24LZrDoWgjop6m2TFuOlDusXdqo56vNTo6EzCkSTIOLWw1F0pL2w
eQmMJk3em42ZoX8GEGUHLcDAet1TZOwBGUZltMnsQmdsz6mw1rGurM/GkEMycXygwCsyBDVisXwi
ShcwnLxuO2l81s0Wa1M5TLNFtpCmHvyw8JoDfKIRuxHZHiRg2m1pEwdYgMPMs6p2tkWlm18jCDpy
7UWmgPTDQRzhvDGrcRtiP/sgZG7Zp2jyuPA0uy64QsYs4aL4o8pNk5bGQ0VezYBDrfTHC1E5nLma
OAWNh6ZQnwhfLKLPY8kxZWPmplVACne7j2KWTveYsBnuV02kjZx4gfM0iwegvsccrU8nkUbEUtRj
TGoF0Zwd2KJmAL6Kj1IP2y3cMFxmWe7FOtD0IQ9PeOI8axWFnddeyLqPbGx70nqYU22On2ZC03gZ
UsopyJOCzrrsDPuRiT9+qnwV3jF3m+mCInflI7jEgumG8JN5PzJn/t7odvfBGfJGHSkayA/+0CY5
aa8jNoewrV21Zg8eamudMIWvYEGNx3igUR3QweqAawEIw43tM2JXIwGM7sfFuqnfKqDc7VNeTfqd
TrDRtTHj5lyNGkavI/NQcT0Q2ZCBUq38cu+ETTqvqAXV91U3kIRb5pr3+zCFfnkgr7Svd77szeSy
ig39gxbrTrSryAvRdmiCoq/WaBjAFL3WHw+5X5MEARy80uCToubbGkkt5SVgX9+4sEfdeXJjvQVM
AP7nPfzzGudc5MVazceuvIRsP907GtOUz5dVHxfFGnl1SlrRGFnlCqQaKn+AXrELkL5srRvcj7Gx
TusW2aqeEgi/yb1x7D+FtPPrU5uXAophHw/WhrlEjAGZRsDAW03Ot2RWNOPHRm/1j54bRukjYqfU
OGatRszSZMdM+XXkLHl6vdGRWNjD0t8xlwzmNvfaiiDSKZxdY430bhFiWyqP3meGSj9VQ20+uVnp
hVsb2zcyCCszmBsS1oBmo/pxwJozW1F9F+LbyR+y1Gr8J0CtSbQTGZ9roEqOItgnLPMOA6xOdCSE
Mnk0Qt+qcUA0eQMVhICUtahREa4bEKrhGvGfLK5JvqyyJ7fIAKaTqufNl9BEwv4R/28ZBmNVsUqm
8ZBBRKJN6DEQZdMRGUg+RtANUtNxczHKP2hZH7sr2Q39BXQtBWFl5uVtfC+B+YQgJw0RM5ZTui9y
NZe/N3T7J85MQ/48xkJ8raHsNJ9VOhpInwakBJtEK1MjAElWs0kA/gsNXldLGksfZrp/y2wFaask
a1ddIFbXrRV0bIm1t1edrgIzIs34yazdOgFf3+sGg91zSV3Uldfslj7/cJcadhXfE7HV2QejhKo6
r3Kvt/ONB3o1f/CwlPvYd0maYJTMMilPTTyO6UVbNX62JynYR1I3ezbQVSIT6uap0DpJlIzfzTlZ
c+lsGcNHAkLz9tnpoja6SwZCBD5bAKf4hJIwdq7qPPK+2mUIaGPU/c65SJBtJAFwvWk+TO6gJRuQ
xI69C8moSVEMuB5PeFWUKqnfsTMi4gh0bTGIvXIzw35AKa0b101OLfEJ21Mb3SuedL8jlnrMrht7
XgLQ8FgNOxlNFpxdq8+eRlTR0900WMUC2YKH94luK4ZqP53sHvitWesHXfPmEaNzLyBgTcK6cNpk
at9jhqAmZxoyb8D2efNR6vPo7QshKZ4rwy/qFUYKIw+YJPRh30wD1HLDS4zqukWpzxRUIaY1sCV0
fJhBrPeF9jHPiT7bGXEdjVtN5wqXNjQgAbGUezwB5ioADXcqx4M86NLcLty9YkmfNdVN1Gqp+W5w
Le2qbvpSXA60c7vPla8P45UdTSXVFpHaRntPhC6DKW9Hs9t2mqiMGwFPzNvpne0/a52ut+9EOMIq
tt3KJwkW91fvbFieqIhqmixtbZWG7kSUQjfGnv5cRRNJVHUZId41iEx8/LZv/yVh7d9Kwr9XhP88
Yf7/RfG4Q5XgZ/LbLHkhvF3++B/CW/s3Clm0bahlLkpadKD/FN5qhvkbR9XlnIOMFgWRR7n7Tz4X
4lq4WVR9QSigbaNQ9ZfwFuAXkgggkOioENzRiPoV3S1K35fnHwYkvwzLuIumY+npn5VVPEPrIr7C
rd0q3dmXUrakX0Ep7N5bI78MvrXWeAXhOASprhJfYfzX0qiuj76v9f7OcetquLNUZYpTLjshDyTo
dMPvMRFJ7VGM4A38XFQ9/lkzbQ+m7K1iGxE3rQ62F1V48mc9DreYtIr+nUjJMQOlPo/GHu9+aQCZ
Rkf+vhZJiUslnJJivCcg0Um/eKNCERrAbcE0pxd53n6B8J7gi2pJhYH9OCZfVGtyIGrcpvEPciLV
+jpOCOQi+tsoVr0ubXGbxLPCo1eQLciqHBvhgy7IItr1Za/WyaQ9dKP/mY3aaRAhgWBNehva2iVQ
Y6Q8lpbB1PQcm8CLnOOQGaOMWvxZXul773S9+dj7FeEUisRuHd0bnP9ZF4/4N55oiPoXtEraYlMR
scMjlbOX73pU0GQIV9ZgbIpIkL8To856Z0OVxmSKdQXmM6tddBz9tL4QXhK372AIaPOOg1e7gkw2
jO/mtJkxoXMHTXHAvGpdl5oIL3sqlO2WfYc6ZKUG/r8wqvzQmm4G279ujIe2ZbeywltSoE7olwAd
co78ckWEi3FnwW7zyZACNUoIYxmrT9JTidqWYaj0nZpoW9+wDIbY0iO//WS2RnhlhXIWt3SF4oh2
YgO5PU8n84NZ99MzWNTmdkwwy8ksPo0hO+w2JccApn3t3vna8DgXnXmYEsP6mrVGPO9kTH6UDCrl
xvG2UBTLP5MT5UQrO25TuXNIpcQxJxWGeq3zh/eJ68GT12E64KvMmuyjTFQ97VDlLRbPrqnszdSN
dXgX59K7Vp2hg5E3higVXxNglsbXdBauwveDtuVAgpnfXGWK2r7JiYqNCBBTI+3ybmfNwiIOpOQM
kFr7VpSS7GFhylQ/VLpKzM+uCAUbWY3dr9zoPSvbU9U5s/gg9ElPbogxI0E2YbomTtazgAkHQzOU
S9Cs57OwumBKPBtOaGZFp/6PjFq94aPcTGBP5QZcW1t+8sOxjw4OzE9xX6muSR6tqG31MaBBntWk
I81YpgPOgF170+p+kl11fwTqxrqeGcQ0N/RBUeiRveskveEvSbxkq3sagnwrFyb+uLE8ptL1CDAZ
mp05tsWVV/t4DFvrFDvDXARpL6f7DmbuR9Dp0TGUhrmNhDN8BLLEjtMX6Sd06grHcOohnND7amXM
y4rNSXlLOnCx19I030kOYqhSOXa2wZRC+1hJrQIQPKr5aA5epgJB8NeDJ8xSBNSgGL5p34N46Jsj
c5zcu93sXhQEb61Df/xdSju6UlX4kDWGd1cu6WB6JnjuJcJNfrPv8kZHvofG9d3rvFLWgwcXIyet
vSELkJnwYvSctGBPJwkr04ZpGxnKfdSdZr71q6m9IAq2u2zwh60o/sBY8T1t12Xk065oDw9Pdm5X
cDtri/0Wd9MNWy/LwkNtjknQtZZ3dFqA+z61tq3bd/WmT5vu0+Ckn8MUqi2pZrfGHBZwYiu2ckBp
2PrZFRGJHqlKdmJqQWWF3tropnEFjiQnZaHVDmaWaKd+aG+MDh+v7FtQqAWOoLme4YKFqesGqqEk
QQ1SPQin6teEBvdHRYAKtKgUGLGR6yt3mE6T0tQnZ9DGvePUzV3XqmQPfc5bIYEEeTeYamvaKcmz
tmYcbbgkF1M8xu+jKSUdDzLzmthbDMaqDw9JXt+D4glByck0GD0XRjxl2iDKMOYloGsvpdY0d5Q4
oOEk7vQhb3TiTNgoaQ91XH0yHb/ZJmrs30ee6G8RlSj0EKUVGDUxFYLkCjO146NeSJNION0HKk28
piuz52gmGAj8C6+Zb8A4RXPOH/HMOXBoXqyV6jkAVdg/bHKMN8Qw+nuAGiNJUMI8qVizyTcx3aPt
DRWeflKPuhDhstmAQHMpaLCGOeT39sXeJlJjXTvDeOpdoh3U4ISnqIzDnaU55l4hR3me2ElvjNaq
D24lQ+jdeb/35+6T4BVu2Mmad/U4bPM8iy/TSBZ7w52soz2H3odMB35L1A4VLzvVEloFYQcLmoL1
TVXQfV42yR/MJFFkZHh1tOuAjxw4LVo3ZDfT4opCTz+gyuoNgCFj8Y74qttSkyyRmm7eaSgKCAGJ
662rQ6vWzDy7HYR+PzSO2Fu5dDlXokInvsLacmBCo55a3sVIhe3Jn4SzllD6g8hRnzlmMdck1pL+
o3UhfjPX1yw3IPwN03QorXs9dXWEsQrLJNuj/q7jU97EI5YS5jJv1RQGVcQwAh5UVtqpow9NfVSf
LRAxZXcVG8uyTu+NPDVN4sDeFrMlbuvIrS/NVMnfxzmy2ksKVhKCGIPA6hNjCETZcxwgR22sDEpf
uzGWmVXZgeuxDkXvey9qjOgmacZ+ALjStqGrbaDaSHIk4UAkaUMLaODElpHf5XEeDHsy5j0Zk57O
C6fYdk8XGgyUOoy9G+JjQxPUX3mEpuZfUeK74bPp9hOpgcR/dx+71kBnT8GNwVv4W5WVHcaa7iMo
mmkFMVDuZeskN15L0ghVpOwhdYrM22nJbOlk61luuvEXN39RjDJf9aTX33FCcNZFGhon6bvdpmmc
yg2qXE1bp2tnEGC4S0Zr4EAjKsq8IsWeB7UoXnWe1ZDC0w8HjUiXyzl28ndFryjMZZUoP4/k0xCC
UsbxIsMt12FBBrhVZ4/UxUCc25q4sIhRoWubypMmIvlc1bn1qPUVDKWuc3pKfWN3kY1z6mP6ncEK
ef701JLzts/LNN+qcXa+ymmCs2Um2i6axfMYgpPQI2HcekPmXxDs3N2JvmTa4C9k2Mhe9KR/J7EW
oJoiDLE0qQum7n3Vet7akRKMOaHf3mdTkdjid6N4JMzrfRhO3X3BRidCciDFbWsO1rZeJi0dZQwU
Jw7u26wbne5YwSHz1ypqzPuRkE8OiVpWEN9qFdapR2LyUSn/3shj76ZiO7x1Y0IyMDvKm1pqFLEV
qWPVOg8r4sGsAg++27j5RzXY+SmRrrmnN1CdLJK6VsKpk10Wi2xfglI2KYB6/YOXuOoS5DYNIG3+
3+ydx3LkSNpl3+Xfowxw6MVsEAhJBrXI5AZGMpPQgANwOMTT/yeq2nqqsseqrWfd28rKJEPA/RP3
3gN50SIs/BiAcoxrF+fytK4fRpgBQNUWWLHGab4pn7Qgor5CyWiwnUlwEu1MVkduuctBoUhn9FOF
9r23Bua30b6QmAai9LmTYGW/TkHnfK61OTxzVWpiBhCU8waO5U3WZJzhwF+PhVdYT9kSiLNLWP9L
3SbAKfslneOUEM9nLczu4M/15W6Hc7dtFkOcl7Qazpk3m+faqpNTyT8RbhxDmtdrvXpPjaW6K2ex
AcSHQ+k4sbVS2LCKyp5BQKdnh83yiqffUI/amsReub2bMrWY52BD8ZEMb6mnc7iyAn7sz7luggd+
UybJSRsVLQNZ4vNlbomPoOuUe+67oV9uCSgjgasradBui9HSQRAxs1jniMXfND5ZdZvLs2G0jOFR
l9hDnKXj0HCi0dI4YVSBUwc6U3dc8GM/G+7Z0kSObXGBI7ZlTjwzFEwnv9n5OiyDSIsApF7g6mrr
YXwlbqJCrz/kyaG3iNSwcaprGgWGEN0rr0tu00kP/No8UZnBBRhRwMljbU/dtTEZy9U0uh9gc+bz
srrh/dAxRKtLMtzqmjQWNbHc8UYXGQqZHhDU0GApy0ihvxVEpSxT5GeVPKgsB2YEOvbouvV3Bh/3
o9AdkAQufX/R3xNByS55quO5ZCRqEHF2YNZVfPGA2jAIg3njqEl8V9OcPVtdWJ7CyUr2ud95Zw5T
+H2Ga607ANz5++Bh8pkTbb+b0vHVzWS28+c8wGs4EAm2ZPROM6I4vdAfxlbl9cUNZb33xlrUXE8T
kxlj4xSV6m4tNRbVa50v88/Ucrj68tkMqkNtefpCh0j4zRrpi0OnJ/8NXmzdbG0nCRlZ1vnIfMgG
SRwv2P+OyGd4P4y8paddawuxvDktmk1eybSQSs+DIYEiWNrbwG9z6ERpxlfYr81gPI4sSJ2TmN1p
uF2CpZvfndRJxBaGYfKZe72torlrJyBBNldPFEi/Dq7HZvGzd6KDHOOcZIFf3xu+5q0L8DcyxBqh
6+Awwwi4MoEEX2iZZM63Mk/82JklE1LXHlP/vkoSpLXFRATrveUSjHF2dC/deCDEgcngmk/u1uBF
/dSe27Q3Ab2gtwkY6INC0uuQHMqiChxYmqxaYsPPnOuMmboXobbwuQfWjhSN1QYIGNXjMh6MYnxx
86E6JY4Tbu1lBNhWhOYtbIV8h4LYIS+n6D+JPMzeRmB8kY8N5ZUJ47qVq9XsE7Lc9kVD1ATVOoGL
nUDjEmX1XH0sOknJ/rPt6uCYlbjCqh5uO9P7VvXsDTaZ6denrB+MUzrBM3XLeo2YVRNX1/DXiJVr
P7QguwFm1mp/1rnGmS5EFW7rpa5gTLZVfzDcXv1YqrU9YYtIPiQjFc5AV0IvLk3y4RZLNqBWA7Nb
No1aMxBzDl1hYZJ3ghtk2RE/WxJESDTeXrBbuceFl1wtVqr3PmEWd4vZrNupXa2dn6oXv12WnV95
1taEaXUFM40nb23EdbCU4pyWBahwprLBN5LtyPwTpvqwWwMMmgkjbRYo6OsyED8MqfqrjKEN7G9h
kSXTBWyWFp/pocVtE41sOJixgnXdoH2joeeB37m1x5uymgHvcHJvLz2t9mwnVxPazJh+uzz6JPqr
bVI64bUCix4nbuI+tghpnlWalsdm4A2Ja2qao5sQaN6OwjouS1fEFevkq2witBNBZnlQmD/Yzyi5
lTpXJGYEQXJIkk5+L/Lfp7+GbsbwliCsRp2UYaDKx0nO/NtApOGTS3QxGpZWD4k+8itiHP/IE/vv
CPJ/fvfg/c0Isu3bz8/2r1NItA5/TCEN6zJP9JjzsRBEBk0AwP8dQ/q/ITi6SNSQ8JIBd3F2/WMM
abu//ZO69I9ogH/Y/0m2uEQJoIFxaJMQjPxHU0h0Jn+ZQro+gmXropbzMMkT9vyrcylY2dE2S/re
44JYr2oemfpGOgXQs7oBaXZM8wYBepRygMpYzTZe4MsoKBwMEa1B4VaUULloPHNDHFYzLncTQxCZ
XJdIa7twY/b2BSlu1v0X9fBa0jc2aaCeismmjEIGZbdOckR0NqOrrNlpj/QF3RB2r6ngLLGdOLGw
afcxgsgZdwGCHLQcQSzQq4/BE9uklm48CzNTNefQmQVd/ri61fjYZ8VY3VHnje43zFSV2Mp2tts7
D6BOTe+B3O2d2WpdnBw3Q33BGHT2GJnOrY/8JS3BL9apaZ5SunrAeVqZ3ZZxW/+VZMbAnNIRGnI6
yzb5EI6TqW6lV1ffjY6Z39FHMdofzFqbLXRUL30v6mnsmKQIyQHh4d2J/DSYTQJHWZby33vgu8ro
hhjMVEcSZwWc0h2DRu8a7FPtLcoLkwQQLQufdM2lNA6qr+3qvi3spt8EGpVMnPWwp/e52wEWxUIR
EhvXKfKZ0tFj31SVgPNm5infcOYuZzuxTPoRGvkv2FLD+Olw5DY34JFN68rKh/QJQpLXbsrATj6R
hg/F3p5zOT1L18xDeK0pghsogGaw5u81CGvnZNd9FfzsJKX4NxQxa3/rS0aSV6bmX9ri9kS7kmkf
IGm9dM69nioZ7Jygnz9qLpR0q5qkVFGBmu3BaEHWbh1LO4JoHyWSbb5erE6SaqCM+st9vck7qydK
jsnZm9vkzeNaD0T+9lBRn2DoOiBpCh0UUdmn/p0vktmJkLJdDEJBOdsxf4SqIW2xx1MmKlpAU+vH
3G5zFCJ+45qbMjP7296fqCHh64SdTSbZuKJ5pw6FxfTBVjSTm6S0ab6zrmubfZMvbKjNnLaJWQe9
UmnmYtiScl+tZwUlt9+ubCWYAcyG5ZKU2ITlDXUwsFugU8uzHE15zvw6KU5IweG/F3mQp7f+kINf
SgPQWpGSnvWGOw595Gpa65epZWCTfujw2Jgdvf65QnnoxIsyq4cawVNwnCbugr2u4AFBHXYW/FNO
zjSnyguXtOK2eqj8yWf2mVxyotK8N1rGRM66UpsDYUe/UiZVZEIZoy8hFLHft+4adHhEJcntVeLN
aYTIayF4JpHW97w3peZDa9EGwE1IOvs49OS3Au0oNR+hCJN5iMdxLBJKP5KzIhiJGfTu2eny49S6
GdqKfp2eO4dIyb1BzXefZUwjYhoFEIuUETPjNxRVRZT5XgMtB6Q3UX51Bd1X2OkSBUHHbKsrc7/Y
hIsgtRK5wejjTJL0Gl3rW09oCdJH5/eFZRKMwCNEkkzOExQxc9ozhZ6qm9wwxyxOk0sBtE7JKNCz
WyZZb6RlZ9/6gWad+FwQTft8JaEjXufaeue9nqa7ufWc+0JdVs3TJAzjERqQPvDCjS2k0+DdmrpW
Hp2JpE/e9roDa4vvGoZoj5xjm6Jot3e6YXMVTUQnlVEhLaLMommYm/7AJkAPaPOUVe2EYkaSR1Kg
+4/XOhDyTdRtc4WJ2LHvhJywWA/sG93ImVUTRt1s5O9r77r3tfY51cXsjf6+XeVkQ5JMuy8fwe1B
c+LL13okpXkboLgI9hAdXOvargqkYHWaLcV+HEX4bYFE9OQgF6tuismQ8zVJOOu69Xyt/Y1fmEax
IwPxMnRL+zDc5LpgqhOFDGOym4lIXXFG9uFjjxykJ15G6fvvgTOUZMYxUCH4kLcGSuecleWjm8yA
ZRiX2flh8mitj4SOznqHWt5obxrwTQw4bebKbkO3fMocZWISo/j9YIxO5xqWk99uETSV9q1ZZxPF
oiGHNu7tss5iZ/ENwRG1rgJljFqWDUnmyv7ZBG1GIE4NAI8klGxeQrAOl6x/4G9mVnbLXVY4Y+Fv
yM/Ox3LjrXky8pSuiw/JXuQJ5Ry88NHQJ4b+KaTUEl+S2qylp/xrF1Jb/0EjkqQ2OpQeel8EC3Sy
AZmWdvZK9z5BlRiGfP30ytZ8ZnWzkK1IbF+RzJvQqBOOF+0TdXfbp+PiHNqpqqmFy06Z8VQ4OgMh
1gCU4hbEPVPooh7vNHaKZZ83C3dl7PR6BD1WWYJBN1VKoRfiDUrxUHuX7BIpGB1t53m2LsqU2V1v
iiGzWCAWuQW03ndG+OkjdxvOTFvcO0HuX1DEtd2lbCON1dq7Vkbyc0VetXtt20E27gmWCcpvZYvv
hdTnlGRmQdxlS0AtIiTyYOUmLOpM/cwvuq2rocT35G/bRM5Vs0tcI1DvwVo3M0IfnrCGxVHuwCgY
ukU0L0VVzLaI6zXwADXafLjyWBX4WMksTJYpmbehUtlybubExxJG2LS+coZxCE6DQdT03hF1zge3
ZsioGAbW8zhvHW482LIcEIGzxXl5MZK2JgMcst5DJAlV5NvW7I5oABpL79HyzhDSypH+6MhXN+Vs
EkvoZ+eqtg3vjWnIMpy1Zcrxdmr6ifbJNvKkf5XClu41plUhMPP2WFIzNlPlXaBKctfDbvJ9sMR9
u+o76TXG8tQlvam/K7AqlyhNUMFElmAHyCEupx1rFNrwvkcB63sSdLJrtW9d7fQ5mqTJaLaO21fJ
dyh3bbdlluY/sUAPz7xx/hqvvtN8SH9kAcneYi702+SSFka6N9nmV6EsPeeUUxmUT0sGnu+91Kr+
ICQ+kYeqJVXkevZ4jI+JWYAtbxDqTXdlLTXjFgxt3uGyWsqultR26lNiBMTj+mWzqm8MwXilmB/T
/nWuC/exr8fmu0fchnj2agsjVhMsvbOXqynzQ4qqTiPcaTT4Tw8lKJGEUw/UnKmy8VRV3NIPU4g2
3Yimusv7Q+AQOh5plVn8UuwWHzKTQ3/7XyWGWo4//s//kGrw90oMYrqJhxj+0ghd/s4fjZBn/0bP
wqqbRE7Q4WZIs/NHDprr/QblShAAYBPv4xAI8M826AJZwy10UciTi3rJIEbe8c8cNPM3nI+ugL9D
jvclXO0/0WP8i2cIEx5HCQ0VMUCh+JfgFYIyAVSU/rxpSt86GZ0/P5OZiSDuMpDfrGoad1RyXlx0
xCkRz7oW75M5+V9dly3HP71zd3+I//8MgP3VbcmvgjLl8qou7lznVxhUEy6DgbGNo7hNh4MrQJ75
Rj4eiJzx003tZOqeRW7y2VFl/xvjyF/bwUtaj0dDSlfIB+EDL/nF/oCyg9BveyVQ38heAmWtRNDM
P4s52PUpy/a/f52/ulT4YQSy88GhKHXQ6Pzyw+TSey6lk4wrw1kAKY7vtkQW+f/zQ+iVCZHkOxb8
8kNQVfRp5RqSljG3jkZbaM432378+5/yuwf1zzYOB99cwEeFrQ2LZfCrjcPLQsHmc1SxCm9T+dhM
1BxQvJ3dmr50aKnp/S7az9htuQJd91CkLBwY/ZQtKmbW/NJa4tG24hVlcDCGV7wtUcXazpolXPAP
4iROar1NDCf++1/c4en6i/+EXxxNE64PkgYtfNqXP/+TKY+Ihd5IFXnh+E6McDMiEV92JWuJ1yQo
HbVLxDqDvWjNdztZ1/NstOFT5tD3ILBrkebgjCxicsHXGRAEC9yNrMP5Nbc1agynaIJvDlvYe/CW
I6nQCQb3WA8w1PJpse8VSosnrpCcQlev7aZHWp0cM2tQN9riQzri44ZPIQT5ElHbG8KP9Aid9RjS
U7AE7J3R3YRwZV+awn6h9wPja/ejV0ZMrH2494XLztCWA7Xv4rnq3zG5/uULzO/AhBYDlEkiAZCH
X947V7ZGySAirpuhPBtmMm77PPT/zWPyL8+kT3gSaTk4x6xLBuov32CVz7DnlaVipgxdHCqypVeT
AtCZtbmjjGo2f/+V4Ez95RuBTe0yqYKVEPiUV399VR4ybhdYoIox3GRoqxs7okxxYib3Jm1Vi0Nj
6f6dDfr/8SJ/NwEBgiITjTzFv/5QJsSXwDQUQn453qEkY+KZDfQ8dnjXLCj1//4l/mp0ci7X0IXg
Zl08V4yi/vrT0oHwlH4MwLzooYn6htGEOU8/RiP5dxzBXzALnKgXCiifH+c4UWhkBP31RylLok/l
8IsntCxv+PUEu+JAlnRjbR48IWy4NsYext7KxAsXFKXbrsmdfoQfJPwnvGjubY5aJfjjLfjvwJaB
LWfY3w1sqx+tfv9LnXL5G3/UKTYqT65A0teYiuLM5+P6o0wR3m84Kh2OSozFvxcK/yxTnACyPRBP
wjSIKRC/60n/UaUAGHGwVF8yDC/ZXUjf/qMixf3FLuiTbIZWlGwLDmvhc09fjqQ/Hded3zljnjl5
XIT9tRFoZJ6kp6r7ouwMHbG064y9LdM7g1ATUE4cgnlJyr0/eeoW41MNBC33GGP0Yx5cxnuZEgeP
yLtXlbYkvQf6h93TzChVdDtzuGQsMKmM02F2X0xr7jc43q56ROnYLexwv4RJ8bDqxoGX5Jxdzwj3
ZMAMJ3NAOdLXxhcziPmMkObRG+SPRDhs/VHZS9bjSAMmbEWj5m7sutU5ZTkLpswR4/Pa1umN4yZD
7Kf2ZN65eVvS6aU6Z1JiJiLYBd1kqM+LNyV7GlXYZLvJtN1D3jG3bvuqftKt9ZahBp0jwy6Glino
ZNd0USx0dpYOzYPF5hxe0WKMG5HSBG3yFXta77XLWYvuRS305nshluQBPUK6bvWMWpC9sO+w2Qca
ZuE5SSKv8AZ2ZF16WwzqWdSZeA3S0aEBwo0Y4VLhD1PawdRuwopX2yF/xUESNWUPP02/V+WCFr5v
Tb0du8a/rXRNkqs/J962LOfkdshq+RGggAHZDrYaJoFzAKCe4MywM33q09B9ZgcViAOewRrZjJ/g
p2K6eD84xIBEimzcT/Q6qCAWPhxMZxeGmnLsDSgRQfaKGWo/GsdpfHdJ87nOBsM9YeJ1jIg5MrM5
yNXbLpD6M3N7omjGFt1J3zdvZYKJOUhLq41cPP2b2jPcK61KsCBFb9yqUnrjcQoTjRK5dnuIJc4z
ZICDGj2Y4+nA8Qa/rNv2xCE8LOFdi5lsiWSjWREqt3hD4ZVtKoQ/Ff66c6nnxY182eXXQxHmh1kz
NS9Kb8LpRXyra+BXdBo0/7BJvQO6giASZMojJipHbE95uGPQPUTO2C67oUZt1wavqafauGIyEiHT
V8yN8BNM+bhze266bjl75WJHOc7dbesXMVYEcjqNJInLpPEjFfibhn6894qdsyx4JQYxbTrDu08S
cc9IlMD8C/cKJVZUlT5i0RVjZctAP2LBmcR4Mr+nM9OmvOXbkK0LTDP8yHHn6N3qhdMGtJ+30wn0
+XV1Ic1IMwfqVVxPKjmF5T3ZPe5xSaBnmWod4e2y7sNNq06oSdIt6QoGI+ipjPIyfHSzpd87LFsj
NVYirsJZHdy5erGURkuAEk8Y0n/EBDsirDYXDHP8RbaYaIbS0jSxg1oGsx7z2NvB2Rq9U6Gca4ZZ
r64/j7tkEBu8Qhth5kSrWc9IzrunjiJoN+XqocL55bSpczVN+kLnKT4XUhnsPMxR8RI/MgwLpjb7
tqw4WpDu/kRw+32pkAy2HRL1AQcr4li8jV36UdRhtlkzQQ0CxBn/Ekp2bIo/2SajleUDGYJUx+Dj
8AjP0oEqQjJUjWo0GSzzp2tX3W5m3vKFp+wNWMfNPFnrC0YdL4Jm0z6iw8Uvk0qf3wM2/MDz9+Um
zQXv51mKtbyexYGNEAtZryTJenIrvWOEWMdTkt8QNpGJDU9zQo5dQR7WFlBd9byskvGXGAfpRoEu
1W2D1E9Z5TVzkuTaYySleZEu++9qP9t1ubFHsDfaWO+N1UD1P6U/x0m2pypzp4NBDPweKSJCiUV4
8iBTf7mxgNBTmVseVIbuUMkq2whfBttRtGN7zidUa1HDE/CCJm2tYrRU5aPyUWRH8AFxFjelne6K
Gi6ijdx8K5CS3fPNEZLUP/Gd4JYA+kngE6jKzqZmFllsaiWDk6p6+SIJMuPkzDh7dy7HKlYoWago
EGivhBEQQD/7lWVuERjOe0KKqkjysIBGzaxj5eCoVOsMYyJbxMDMswWFrQbvPU3xJayycrYCD/DB
vxitkmCl6vXbpOEMq0W2HVxrNDcV0+5IJSE+dY2WpNJzwk04pliKfHEju5Diqp4Z3apyfUi14VyP
oZ1sMfz4kUR8fN0C4YlT+gi5wbRjP+SZz23BQsFxiSn18zdvWf3bbh7DnenW5Tl1Udz6ZJYTL+Ke
h7L/Ni1HTeuEnrU/2FazzVovP0vPwyHd4Ts1+X+TSq9XpSGqW4ZdDrM6Zr0bu53LuCrXZNN5NEUk
hIhYpAU52w0oAAUpr++U8dokqXHC5NjeVanl7qxiSe5WpHbIPAle5tskRsWo02uv8445N+bb21rP
1ZZGS96OstuV2ohtPcVmVXH/GUbMSCXdLhcXI+li83UiumLXMM+nWsADYljq5A1V+pB4XES++5jP
6UceLFjotDaQ2ePRABLtI71FLhIxkIb0JDNxF9p89ZZM3tCH39kmQZ525SiEvIbzCFHyayitLw3W
8VqCOeAYGJsYiygKyuLGD+Zs37Wld3D55j10Bi86co31sdH2GK2zyrB8NsbOH4Q4hLjkr327Ne8a
dkCnwJ3HY1Xxxos67W6LppZ3BtKOCMO89WFhaojaJtE7kzl+FxbOOffDJ8CX7XdhddnBGxy+j6N4
6Q02Xk4rudDyYhERZmoeiSw5YNFZo3GW3X039uljtRbpyzIPX+PvYPBpUpu5nZIb8qm6HUMAtDZs
TiLleQ843S//5JgdMDXne0/V9pYA0RovjgtJMyuAFM1Gf+rUZG46wubOJJJf2/UUoMJBKGpn2Xs3
VPLJn93hHnKYvCKEwubhb9ajKSmfGquYzjZZS9ug7dSJ8IL+wKeUbOjhGdBzYgXXiSMhNpnzidD2
4hpZgcGt5sHdKZFot8tafeJyI10Fc2CUWCx4W/+lSJtd1dvTSVu9xaMWNne+ZnqeK5Yo6Nr952kK
p9uGMvk2qxrUVOgICXqIM2fFO8NF/2AsSb41U90eWjNsry4S1ccggM+1ymLY5m06txsRkAodTauf
f+9sVOyx4vFw9/mSyysDM8KjQsiydRcUuJva9sSVtPK6jRWq1iuepErGntdW76VrZhjK+5DVVth+
syYzP6MwD6YjABu9NexqfZ+0jSKQnTVn/5C6D9688vSpuX2pa9e5W8YwiLzMHU6u6z8vCiAZWoTq
CoBDF/VzZt6HHXlZESRzCs4lS79PsCO/tE2wA+YLMyYw1eoiGRrlzTrW3WGFzf0lrUY/aKvxr8qu
yBFlhfDx+OMftT92J9O2sq819X6ylUk2ELjGQz/WwHGWUl2b6eQ9KNtVW5+jH3+DLfBkGb1Lg2gn
KZkZhsBXrEfqC9Ua556HwYi9yvWfCpxKkSywpUQI71gXOY3LzCUMd81AlvwWKSe+FDKeimPiBvPV
rFz7BIv2Zs7H/uBg6+J90pcDSq07qUv7Zu078Vl60uU3ausnJFvDFw8JNnUHD9ku73y0SYrR2Mnr
59eLgKLoucuVy+GMhsN7UZ3ury7QgLspUB+Fr/FmpXNyXfjtsDGE18YdQfUR5eP4jIW8QhaQf/c9
6F0sJcZdAEAuzYLnlMu8dcwjGTEn19PBJmj9ZJ+JQe7lNMYN1L16FB3voDk8NWP62CFV9NrszIVH
NyKcez/NY5lUYGf1fVrWoK1/zCtQIe8Sz+ltkZl9rknm7cG33DUI5A+dv763gXGTV0MfZQ3xWxKh
4s6h0NxMJjVPJ6yt4QwU3cLfDo6Kyc7dZ3LNkXbpc18gacMykV5sw/nGG5sfchi+UYscEzzMz7Qj
KQhBw38xFM+fXxldbC7iZCwWZsBptW4TnSbYvM0qRqRSvLYgeqMlD4fdAibmkHu6iPPLAE3Z84ft
s151p6aB10rTMbgVv8pqfc6h0W8WK4wXDp4t0ZlqD+NvY88Twj932ZkUHaDOxq3pZ+WpHJIvq5Cn
LkvDY0JzgYPKrh+ztUuOC4qCaA7TPq5LXZ1UOaALn5LwNMoJJEWRG5xrSbUhtUNuZnZmW8QF+cG1
jJOBEWVjl+yItLs21ylWuAgLpkZ50X9gk0CfUbBcLWHO9vjiY7FO5TXMGghtPp3MRd48UD6Ar1rU
9I4hojjXhmHfciC/ss7pH5vCTfZCCQqupaxOBMkc1rWdY/4n7nVkrDGSk+aaRaAf9RivT2maR4GJ
Y6/35zuWgCH7U4ecMGHxvQ4PeKPjFiwOq/RjnXQZyXLFzEI7fFGcKiHLvGvC9HI6M+2h2OYN79N0
REOd2ZTK84BW3OAYbZGgu2jJDzJsPowOf4DJMD/25ya4ZhmR3AbB8p19ZX0wOaRxFSPksbfc/EaW
nVHcDwemP2pHF+Wz7bIh3zkeUGQ7A8WB0rd3EH/PtAJxL8L+UC3y2bHXEdwPxqFwULsgzLLnyiir
tzA9I7jHQy+9KeAnaX3VlBCnlUcNnxQZCIkweeCq17vF6a5RKRzmATHHIpJDSBQAu1aSUXxj241Y
1K3m2e0Kbro0R+sN3Lr1qdhM1iS4yneTx/8nrHpf2eWCDcF+qQqyN1Uxlce0m8YrY1QTnSgkPK8U
3I0UGgSQbEprOM1+sRMlAiCyN7CsZkgf6rB6Ishja5iyj5MaBTcq/wgXDubRplEIDOQpn4ohNqag
ik0BJ5OFcLUzjDHbrwWGkdnhl+fkPwrconajGpAcnhtpM3cPazMQk1D0bGqt5m6pZH/xbPiHrFbt
gdV1QqntrcdqzO/rVfJg+lTMAEvTZjkWc+lt8PqpTQ7jc85IkQBEmWEnsy8oJo3lyTWLw9TV2aEc
1Dcieo2NXdtvHS8xrqzSY1Nvy+syuPHzz4lWlomFO/GmE1da4HCxEq5i+a30iGXCyFAWEqWwaA9T
NTHk0XJjNt6PVtVvhi80f4VGWdTjc9l2YjMl1U02H6x04pP3XgkX+HAkYATPCrKtVlD3poVB8tQH
GHqoSmjA+/VoSx7Gyc71Rhh2vq3rVZ1aTjNERKyAxgYWvF/L2NBa7oIkaJFM4AZtIDTwvKzuqa89
iKTIco+5abF6XmhT2V8/egimtrbootTrOQoHlALp+Gj2CDsuTPbI6KYPdyrOrg7uCSRa4hJUBRdj
JiAQNvvAtrar526R0oIHtZQ6eAXRKaW3MEGiYhNBZh2Qa6DV9Re1Rqanv6Wed90Sn2j2YkuVbUaT
QP+6zpI1BXUq8xs+KGwXelPUw1WlXgKCwmOth+lOMMjiqFv72LHaqwqj7AYNLYC87pK+0LJW7tDa
XFn1HMZGZlDNDP1F0WjQNy+YzrBwpbT388nquoBY6rKPZ6O709mA13G6xXpH18e1GRDp0Ab1tEmg
BJ5yHD8xIorfZ3cQOqDRh6MHrZRz1wvtJ4JozhkDnMhzM4CMGqTRuiCjZqsdbDNzzQ8dzXfcL/Py
YLnJbdVzBy+Y6oZAfkhR9BHKtOY8Mvw54Hz9gomtNkVnFqcOI2gMdpcxBRaMjaTBipI0/GrKlWFQ
1XzqbKK3KHivcuUYJ1Dg3gnTt8OUxUAiaHEqgfHF7QXbvZFOFeWE6u1baxGb3MVClnnWQETCQMmf
q/k2Wc0wDie+DnQZ5Zm6/dKC2o/8zPuA/NOlTNTZX1eD4Ueqt4kBwBBAodywkXnyZXKeKi7s1v1M
umHvFsZDTQt+6FT+gD+A4SMCuD5T9pWoluNSp/dB22D5quvTovpd6qYvsCp+mLUqd1bVIhxc2x6y
t54iR/YX+0JLvkvlefshXeJ2ePVyAvsyUTzOyCkwH5J/GywfVSB/uhlO2UShgM0y0SDW6oKNZXGH
usO+w4nXzOtNW8/XqeUfBrM5dc70HtRcAesyoRdJZ73N5sJkhjGSo+Ksza5uOAUE3S4Bt9Z32zIa
lCnGHWEjbxX6EurmIo3nqY2kvENbPEeFC/9nbToGS+PyheO12aROijG4nt6XKrnyLnIkuyfoC2dz
Ho/Y+tF+Jeu+bhdAlYG9HHK2MlgV0vfKrnaXKKNIOESB9vZeIsHbaEeLhzkZ0CNxexO1mt4Pecl1
GBjfsQa/EUV4xwDaiXu/ymNWYrvaMuIlSFWEjA+3oLo3lH5h2kDKkJQ9zn+iMBwv5WH1EgeJzML1
s5bJvlyaW4VWZPZfl5YsmIRoKha2sFCy+i70OBFS4Vf/y96ZbMeNK2n4XXrPPiTBcZuDSA22ZVuW
hw2P7bI5zzOfvr/07b4l4SqVp7DuZamOkSSICAAR/3APrlm7EkbR4lNPEWUDIkk1eNzBOw+gb5RX
Th/7V+QGbg5cJpMTRVLrbpFXeAOOP90ZefsLBNRj3PVXS2Z+X6Hy0J/0uARZJuXA1A07iiwHqPGc
IZOyPeBYse2n1XtXpMs3OnY/xpVr5jK6H3If8YDJbVwW6NYc5ngadhotyl3hntC9LTiVCiGRFTWB
HZDp6wEs1X4zug8IYae7REcfrBYs7yIbPhZUUPbokdbHdXVGGPXZRC2zRW/LoAAciczYo99U75yi
/aTN+rccI1bAk6l4gFP5yGUMm/oR5KDIs7dgkT/Wm/UNnNRPt4ItZvjt3hHTSaUlBRNMnWXfuGa3
m4T7l4v+ws4bGgRKkuyqm8t3zjoU8PCcFE9dDq+pUb3X+IeUb83o0EAYj1jNlQ3Wr3KQpJ34uX1V
IVs1W0t81NfVOKLbYHMCz3UEIuFCbSsCbMCpWTet9peFyxcgOdQjK4/ioysqXqvO+v1UUSVJzOFz
blps7YL7Nlces2l/W9pskesQH+pLXAHKiIN7rGvhSMmUWyLpzgdJHQ8InnlQZht8E66SLBr2fbYi
xbb6LZVc7bebwbhsqTYC59Md4z5a8uvOHb+jFTvvzU08pnDckV9M3q3QPzotCREOOgGnUNoz2gW1
ifmk0Gfr7xCajUKko/lblelX5UQMu2WyXiU6bsg+lSnUTHHjstdqxqgo/0AtYjcO5BurQRqjcx4T
2PPcrX5waQZ6qt9NyxQkfnefxtanJV+t22mKT3Xi6GbhxNwX1DvTn0YDxtGevowxn6v9npr+Z/x2
v01W5DyWQ1cjabe5N4bOHnPC1w9tAm+X5LNPYBYGub5CtLUtcehdaM7eFiyD82ib1o9hMB5zMH4h
jSQIW60Xoi2x0+pfHgenJiloZBT5Ab7xtwH1ul2ZmV+4IZZ0LOhqai0MU4pX+WGIQaWz9g+zI256
p/nZsOUdfDjCNx7tK3goJgDOFv1d7g526Bjzu5kC3vds43jXlt37ddQoxBcP3izee4325eQjs2ty
rT5C36Ej0VAqte3tL2D/7Zto0vgO4ze8C1HanUZ9p3tRvXeTKAdkbSd8wNW5WgAt7zzN6m6po98u
hX9rCf+uQoZ+n7rb13rTZlQZQSLXLntg6ZYoD5Ra+8vd5mXdRXCFOsd+B5oCNlGUv1/GgSaMhUje
GD/UkXVfjtb9ksX3HOmWIxAHtPXnDUEr+93AqWhX2Wm76yHisck46w6ByTL0OErstAy+kp8a3H1m
4/00phs/nuwELOnDmMIIiFKMn8AEsbPgCp70rgCZPSPU4PX+h4QyxH5EYOAdBAF6nrRF/79D/F8n
9M4rDeL1e1U+N/Q8/YN/9Yc5yPw3nHETIfB/awf9q0Hsm/wP26EO5Ru4liDs8+8Gsen9t424to/K
O8hrMAG0m/+3Qexj5klfGc0tgG+mjQD3P2kQPwekYG2Lm6jLQCet1SddYa7bSyfasQk7pOLuIm/w
7yxOluMFJMpzYNrfw5/+/mR4BPjiNtfzJnTNvr6OsuVuFVYervNs1Hvk5RLA9R43Whymq7snU/8C
Fu45GOXvn5RAKAnCBFPTuw3wt7adaQN6wxfgtJRzC6duRTi29mbfD6kW5xewIefmUMKEmAsSlU67
1WFC7dHaz6bR3CbFWG2H199IQhr+/UonUMqTWcTKt0usYq3RqhinkXxqxkbA3StGbhrNi9uuS60f
dm2+64upvSvXDIa7Nmk/AcJo+tvXH+I5AObvZ5DgA1qBlK5ljW3oWIvVUcKyYv2YzcX4SVRWcaX2
IxLkJZkoMRaUikMRiwkonGf8pgPgoTIQa/U/w2D9/SaE1NPZXJqscsh+TQhgzT7dV8f6IfdXp1Vc
DhK2axhGb+Foz0wRXG9rUu57Tr7mrdoUSXAniO7DNEC1CT0++qcchUr0dyqMDui0boYZvP4rZ5b0
H3ulJysOS0vEVNgLQ2Oa6iOtHag9EL0vrKVzo0tZIcu0yoBj04QcXsf3E3zo+QAz2O7+hak+6zVk
nFmssmmFgU+mtaJEEtKLX7gyp/aqX6PWBG6L8q+NEkEzNvqenix6jSaEn2tjdormxsU7p72zy95K
jzNKLahG0vLQdpRq2MoBmxuXXBTPxbRsdrGmqDOBXG7CaPO0YT/Wep9QoYitkhNglulfIeduvwwO
ScYR8dfkBoiqDynQbVCwAg7iToofQ0outpXME1S1Nuy1GWrUaLXuBw1G8A+1lSTljbHYmjybszYE
p1F9QG8h9nZg8ZEmUxtfShlx2mxgSXwIBDY9bBpRVfmJc7T3qDa8lCwGmiuLyJI2RJ4b1dyky37O
lKUu5LtzgSClihF6U6HDuglp8FAPafQeFdQscV3FMJaSRbF1sPcTrwk9fUCWAn2O9jOySBA+Xp+d
M3Emc4DZYGl6IBUbrt1w0uh2583an7Q6T728WPv9+q84JOa/kdL/Tti6lC7gqJ08Ee0mjOd2eTvq
af9r1kbDu+1ZusXbpR+jSyLzZw4Psjvn6K+DG6HFGVqU0hbANFY+fHSNZXHf+Gk0GFAVk4jbFDTN
5H8ZIGez1ZlFcDr9Pd2PJq7xhmhob/iFk/lX7rC0PsW7GAlwtfmTIlx0yzwsYq5hvjRVvFAhRsbg
OGunWmxZGOna4mo3rBdM7M69jhTwk6c1kGYp64NdQYUyanorOm6IKH96/W3OjS8F/NK4OjU2kxNr
biKMkYGk+cvChPkSrvjc+FLEa9mC9G2bNmHq+9yvsBbnMloUx9efXoJj/r2YpZCvUbhEIy2rQ79x
t0DMg1f8TGJkGuEV5on5VdNQ9LtKkEZzdlWZ5NWbwo5mqI7NoLsXUv65sJXSQmXGk2VQXQ61ZvK/
RKUw/0LNfYEhMnja+9df9OVpRMbg+ap2NM112m7lGN7VKPJm22zdzJHrXsgJp2H+MydwQXo+fFWg
1eUK+uVeuuZ4zY8oRB3jQqNQFtcp0CDRY+63g3tnIKyZr/lXnMfFz9ff7eWEhIX08x9PljSHiM7x
Qo8Mszw0VuxkkOeSQXuXNij+fHSToa4/vP5j5yZSSg+NZsaRC2QhdHtqKWl+wpTp3QL8R218KTs4
raml7TK04VCsAH6grLLU2il8ffSXEyqd/OdTVfpNMmLv0IQJXu8aHJfxBBuNp+pmbOkm7geRur+B
yMLRe/0Hz02XlB5WuwQV1U2Er055ZHTbT92IR8jrg5/78FJuEEUE0gkKdujMUz1ewWpcPiISWdIq
1LblFo6Qe3j9l86tbylNmO1m10A8mxC0YAlOBgmwj6Zdoh9WVHr6BUs979MAjxf9at+JMMbSPZSz
Xv/tc1MopYfSS81a0MgPK66z1046IiCrTwIb8dfHfzn92DLjyW+GzO11rjDNGne4peSGOx89uOj5
busXy75//WfOvMZJq/npvhpT1jaHyGhCMaFQ6PdOBUiy/WcOaP+Xx6E+Px+9BrdDX56wRLUn+rih
YPARQ/T2Wu3ZpaBHlz3NdY87ahN38409zB+1Ph2u1AaXIj5BUabVzIHBF2rbHa6hV10bG4qjnz7H
k6sjxfyTxErHtPdC3LoozgIIKtROzDB+no+eoPnnlxprM82T9nuGpMC4mwynV5x3KcC9tkYGKV2a
MCtXKqO2th5b37x4Eju3JKWodjYNUg+evmG6zr9Flhv7XOuyo9pnlcIWhd3Cd+uKm1BX1kGROfF+
04d/xor893p3T4nqyWfN9CWiboL+45KlN9UEO85onE9KT+5KkTpY/RAtBQkBKheNB7/e9oNjlxe2
oDOTLrPSxmUqIhPWRogOQXw1iN65BvJb/FB7dilSgdBNRQpQMaw0UMuQSyra1zT91EaXQtX1p7QT
DUd3P3LFe5RbbmNOVRdM0s5NzOnvTz5p5cQT9AimPV63Ntn3oFTzfUXvJ9+pPb0UrNpkIwS+2lSR
vO5oIkmydzi+X9hFzj29FKqtaDw3gd6JoFF7b3XNMTN7xVmXwjSpBmvynZkbmbNNIMgGVv8dLJFu
VlySUqh64J+aue3whRscsQEs1JBJtQG2fFaaeNnG0ob0YnRVXYf90Kwk4rr/QM85uVBhPzPzjhSu
BuyNCbV+ALotSoNvZqeMrIODNOmlA8K5H5D2Vvjc/iYSvQ7N3DhBVIoWFUxrNGxHLVX+0TZ7svIh
HsWbcUoJCIcJeG2DgaaKNwdqsy8FbQJrAmlL+gHCc+C3tXV2tJFGVnz206Q9efbBbqCA2ZQoWJzZ
x8iy74zKLv4lyvcPaxH0pJ4P3jSLq89az8wn6wz+bSh+Oo2HDcLrM3NaIS/c2k6CDU+fHQhu4hcz
PjXCjEwCF/lobgdfKivhjOO/39p1CNGgsS+EwWnCX/o5KY7LHoHLKQL2lqTon+3XBRLEDgWY+ZPW
DlGv+LmlYN60KUefiDlDdt3b601sXeMw4aqlClvadwdoBnqZs5gIaPeqaWpElIcoVzus2VIo6x0i
ryfMSNh4ThcsY93dwKlQPKzZUhybqLGhTECiWK3UuHPQ3wUw4YGFeH01nUkTsumx6WIKJ1ZMk3ps
r3Yx2rPHxa36S1NzbngpjBuEIXqBlVxorHPpHfjP9otmOcN4nFq9BX2Gnth4s9SRW7/Nyrh7Xxn9
B83O8huA4vFdZcQnoS8rBdaA2YaJ8NqgpdW+r+tTNaf3M/wqpuT9YHZR9oYqOYWm0asiqGpVjjBR
MuY2m3IXWek3wNZOGtJ9WPJPOXSoT9lStPnJyAENDM/a6GIg7B3iwWlDdsFFXn8Do3yqggXDqilw
lmGFj59Zuf3TRzMKZTV3cH5PzdJ775dtjWGbOGCZ92uKdwlgtBwoxOvfyDiF9gsxaEnrF6U6bZt7
vQjbVdQZdhmuU1wliMYjd725oLDAQmBchj9S3NyZo9VFQeZFXXw44SqW0JxXhJqA11oAQ15/pNMv
v/BEtpRAmx6GIrqBFXerbXgYKjPF1Gn9Hs0dYItNTIhLYWziAedr/bdR1zjFhbk4t6Ck5AqBLa3S
NK6Bn5Z6EA3z0Syq4kIWOp03X3qr0/w/2RZgoYLrxUwt3PqhRUQtNleUd50SP+S6uB67bX54ffrO
vYWUVPtOR5dS5FVYeGb5Cc+95HbzNeBZasNL2XTpgUFsVlOGeINuB61yLQhovrhWGt2S8h0QGxv/
C6sIE2taNMR5EJfcu6PXfFUbX8p4iPukkKDXk0Kylwe65Q2AzqCrqo0u3TWwoZhnF9HtMCs652sU
6/47tCzdC8bCZz6sJeU7XJLSYe7zImz0CWbnBPnXRoPrUjp9eX2eJGufrs8RToPTGmMf5rFbYR3X
t+ZfUwLe+cL4Z/Z6WetEi1pIqebWh/jn6rC/m3YihBEbQ5mmLotHtS8gRZlhp3OOLA1vUZc2QtDN
+tEr0u3C6M6ZOZJCKymshWpZMoQNauqCuka3RbDA8ZrBqMetUBfPuvFCFjz3taU4wwjCRkoTpXgE
0vO7rNf+Sn1oUErTJKSkvxkjUMB6iYJqLZYA3E2HBwvo7tdHP/OphRTEud3Ti6tMdHJR9IUhAMHH
PnpR6Vv7skRZ8sIMnWnRgxR8vmSHBtNsP4XT0UfpOl3DOVjNAOXz/CsuBUlza8O8TG98tHV5R9NH
acISSIDeLGgnVG/HZOm2C49y5mOZ0s6BbF850puBPLMk7XJwsZ3/zA6uWRc2j3PjS8vatlIXLRqt
Cr2l+DxNvE/tzJcAWWcGF6fV/mRnAoiMtK0DNDRuW+vBaOtDVviKASnkpFWngpsKfNwYKHC4etBO
8JpZ1eZdnF7pyaPjRokvQydiWD0E516Qy78WOUI7avMupO/qDaMNmXj1A6/T9WOe6i3akTiHvR4n
5yZe+qrGjLJ+O1h+EOHa9mXGODNYPG37/ProZ5LVSZ786dwsaIi6lgbuPqsd7S5e8nbZ1Zk5gN2t
63YCYt+gnfb6b517EylZ+a0z5Z6me0Fbpc5hmVa+N0ZdV6+PfornF45OMgbSEDTBB2iI4aJHdvrL
xSi2uTHqppoxFaiaAbFqf65uXF0zHl//xTNzZ0oZrC8xF2j9CfsNrTX2VW/jSC0axHJB1BlYOQjf
meLj6791Zu7+6M89WcPT4iWIQGRagFMvMOvEnzvw70LvjQvp+NwPnF7yyQ8k3YI7S65pQVfpHnLA
Lq4Ch3JpkT9WewMpxsGrmB3k2SiYnCj9MpfV+l7vdF9xfk6v9eTxW9uss2UtNUBV0HH6aTUQVTYv
9fvPTY4UJdu0pJDkV4zy9HV8h5uLj47MRaG3c6NLcZGjAI3uHVdUxJ+i646z+BuA+JcwamdGl0GA
flyUth6VZoA3rr1wYcFf72ih9qEEZbQNKQpECxiatF2G8zb7UAihsP7gxIOc3wKMSzF3yFhACM0z
TpBxEUZrloaubljXepRGiu8gLX6opb4GrCEPS8uHlqRrw10x6+ZDHEN1V1r+f0COTxZos+EEAu08
D635ZGOHdPlV2Q3xd7XRpeUfmbOOW4QD0bSinHFVFYuFArBboTKp9gPSHld2o93i+5CFeu+Oj2ZZ
1R+mzYC+qza8+Tx8s3QzCd5oCSqrXt+aCwobxwpMXXalNr4UwLUZraOT9Fm4AWEp9t5abbeeXVbO
hec/JbEXNp8/OKEnX3eC9+U4RZSelmd1NeoWhH1tXu11j5Goc+Ejn/kRGafnYmWAlkXEN8AIll64
NZYIUxetne5FTEnmoDRXMlAP5Givm/qShWLElaeeIRKbvaHYgZSxeWhHF3G9dFmImPNJriAqm49F
1jpf1B5eimRz8vGJrxh+6czvbUJBI24ttU4bBtDP9pgingcHg1KCrE+ae3H6EmubXoqwc19XCmFc
VhFP6SgQxgmqE3ujWseTGLE/PviZ0SpWr3QpjmFMb23TaGno6AmyCjmaLHC3NeEpdt10KZI1NOuT
zPaQnh/GHqkAUJ7o0Kid5HUpjBvMV70V1D+U9hUHYCTQUZhaFQvdurQPN/k0AwLCYWCcHEDIjmHY
t1WSUSRWWZuWDKZD3NEsOs1GdcjSHtbS1xCQ8DalmhgSxM8X5wIgeDHmOA3N2tBCo+K6Q/tQPLz+
6GcAj5YMlos114idIk5Cd2tRfIobL4Fil3ODndrGR6osGa0ffR6X6cOCMTZ8WkOH0rp61KjD15/h
FAj/mWPRVX3+hkOuzc3kcMDf8rH9bs9D/hZPMveT2uhScBuiw/qX7n9YzJZ57faY8eBsrba/oVDw
/Nkdp9oWmwpH2GWxfytmLFl8GO5q5db/UNKuC03oLj7VoWZl/q0d040epqhWaicicP384ZcIZbG2
qePQ8KPfdr9OO2omyVFt3uWQpqthDQlX/xZFECzcuPovc3Ip5F5OqpYvhTRmekPq6XoU4J2KApiD
deXbpNVQJ8Cbo/9ngub/h6qxZChch/YvWJSelTkXSxxkPkJ5+3Et+gsb/5mVL2PgYB06mYg3LXCx
O6G9ZGCXPGcHpQ8gQ+Agy1A3qkYt2JIeol1pZQdE5tSiCnbjsy2znUilmcfgEAeTQ1c3+W29Wrba
2vFOX/3JqasrGnjKGaKzSYo0qFg2/RrxODX8Av5sz0cv6bptdeP5wTggy+XakIgjbLcUp13aiNPS
sQsxVAiWD/VvD/VDVKgMtUojjNPnj46PC1QUrWfaKz+5q5GU2y11lV6od50JKk8KWdF2RjVGG/Wu
xoVQZZldPBww/hgCxJXQx1Rbl1Lo0mTbZqgH3OgdgSkRao1HDOtHpbOcJQPhxgwSqZ/VfuBmWXaM
Bj8O5tKsLjRhzsyQDIUzvGXYhiiKAj+lgbvvY6+GeOa1EyY3lYFfjtIUyZi4eDPNKYESFDhT5e4x
WQ0QHlZMaq4Uuu64sJ236WnLyk+C+nNxdCNPDeBtuVLo4io4tVhGRUEH+/9L50Iu3hIx3KtNjBS6
7gYfI81EFKDba+1gEn9GI9tQnHUpcuvGxodrY/BFS3AqLqNHK9N+qD24FLjRWANC8Ys4bLYovxYi
Tu40jOQvcYhO7//CEcqVItdf0fRzKzMKLL36qa/tddHQzVd7dCleBw/3BpGmfoCHen6H/rVW7XR8
ohTHl9FwrYgnYPurFqBaaj9GqeUjn51fusCfmRkZDVdZ1uwvieMHG3D9O+SVlzAZTcU91jnVrJ9s
VCW6IuuysA2iottdlzkinPhv9ReyzSkiX/iqMg7OrExrNtImCsRSCsy+hCApG719hUjLfCiS3FG7
YzhS0Jo5Cohl2Z22Fci2UZq/mfEzu1JaP44Us+nCdGNDhqdgYy7BkLsfyvHirfTcFEkxazZepmUA
t1k8+vDVG1YjP5rTKoa91cDRuLPbBTEctReRYhj9TfR2xzQKitaIkQ/0JxS9VkPxG0gh7PjTakGC
4E3czlx2nCCqn63hRWpn/ZOB09OVapeW6a8u8B0cVfRrx87SnxQlYrUrnAyDWzGBmayhJP/Yzoes
0+t9hEruQWneZRSc6/h67pe0skwvbZG5NFI8bcZVbXnKKDiRVg7+h4kWTMMqDlmPOqQoBqHUauft
n087CsKtmECWUf8U7bvImSJcAepYqbyNqubz0Ut36xqvpXm0GTH6Qx7auYjjYxQOc8uN3ExtacqQ
rBjCPQYErB1jMtH6xHPhetEd98LKfLm/Z9lSCLdzW/sbtN0AG7Kt5JJYmsPtEGM3ccAwECm9qi80
fV+VeZ5dmLczm8LJJeRpMAy+Zg9VOmtozE7Dve9PcwjWa/7w+no990JSJIshFZsFtTvQUi/7XW+r
/dD0jvFe5zCHHJxRNI+Idi8XCqN/JAle2CVkh53Wi0iwG3s/SkFO8iFKRI2MFz8W3Td6W94bTkkx
qvMR/rtLNIg5KLtupn/lIV/0uVhKNPvjcsPpfc0rffoQI4A9HAonSfUDOApnVjtGyEjDrl8p8cWW
FpRDbH3rhhyEpO4O9ePrk37mk8rQMd+oY0TIF04peoyU9lD4oesbanRZy5L2easpOJBbbcTDT7/x
zvg1t3mjODFSihBeNpWoRnDZ1RfEYucuvjbjQrFAJcPG2hI5qRgYboCs5zun0N5HKdaWanMu7eyo
ttvz6k54w8zGz7hwPmEL/FttaCkp4DHhlcLLOZFEIxjJCbHHpW3Umu5UcZ7HP/TQdBlqHtwz+p+p
mT1kTnfhzHZuHUrBv+YdvUAo9gEa1emNyPX5YFZCV7vdWtIuXk+u56DOxz6b1tZndKH9ewowTqA0
6TIuLBpQYK5d2w+qeOh2JbZAu6Tb1HiNlowLW9DnxGSh94PG6X4NTf9tnWK1aZGhYCS8oq8aACgG
l6zPlVE5oRmPitufjJDykgTD1K7RAmPw0k9pEvWf2zRy1U4IMkQqi5D/ROePU6XnDG+o19XB5hTi
qPZJpRDF5KkCehx5gd5V9scNCcF3CIA0igtGilIT0vhcaSz2bsAOYa/5SfFmaPRKrS0ECv95nJaa
OeJmQBZA73cNcH9Z3jqFVV+YG/MUNS/snDJGKp3oiM5xAe5qGcqfLliE4s021uJboq1oz2fxem/q
zREcRPk9mvzpyim2FEOKJFq1/YIFeRLA8vmZogvUIUM85ggascNegdOvSqyTLGwjN2y5H9K+x2RY
7YtKKSAr8CRuUE0PVmFT18XbEUcqBwtxtaO8DLdaFm0ssVhnq0ut8YpeND6W9ZyrRaoMrSpEG2fz
NnkB/smcO/z4bTQmirUnGUuVe6c732pEgbvS5qsbIE6lvTVXShNvSvt0Phlb5GVUEobVGuGzIIKP
yLiaLNl/eMNOg5sZRonSPfUEvFaaxPuYiG39oPbschrIMKuImpFnR7Z5l8YIyfY9Nu5qo0tpwPVi
kZYL6dd1De87Ps/DFaKi0Ue10aUkMKLYrKHp7QdoUz3iajPD1FmLg9rg0nbdTFaulzgcBZmul7t2
dD7O0UXz3TNngT9550l1qHe0WvNWTnYatIArF8WdN8s22p+UHl3Gf4kpMU0942Tno9kYlLCLdk0T
XcLd2S/nRhn9tWBWZVvNCAYymobPAk277+Y2ardtp+EyovYG0qlaS+vN6WffC5aiK64bu+rvattW
k4CwZAm3vIzWqq5sL0hH55tlFF/dUo3kidno831p5i/NPDQcfDfHvY1x5LuOmlxXu24bUrB6EAta
J+eQ15SzdrUtJorfutCFYlP5j7Ppk2U5Z7YYXK3kmAfj7aDp+h10iUtw03OAgj9MsyejjwUYI8fI
OVvrXXH0Zwxzdpu9YPBVGZszYxyhWeMe7eV8vHbroqiOuIEjUd2iLa+6sKSoRnKFO3E3e8Gs+fqR
pg1iz2zKistW2oG10emMSNu8gOpL930e1i3Ut2lVu0DIYLByMZbU9Vi2llZcO34jDq0zK7Y+ZQjY
OmlmaeXU8utE9BDbzYexGLO9UjjLCDAtcSbf7KiPWqXfHkcXIjGi+tEFVawzyVTWYdtqB2X1qOeM
38YLzdXSPCZO+qj26FJAw3+AJm8ObjDNZZ/v1zLFoSGqS7Te1X5Aiul4ntZyskYvqIcaDVr8Pz8k
ZT48qI0ubcDY9XXTZrZeYHtdEgJxSYJxFZ3aDUVGflGJW+LcpV8+J3V6laVTcZz75ZJo07nvKsXq
FnX96Dt8V7vr8gA7WUg80CEvFBfPjS7Fal+h/YsSL/PueveLLxo07XU1SRcsvJ9vAyVgGROYphu0
UZ99Bt4t3s9j0ygdxIUM/OoE0gRNhlOFkW7pe9ero68+3l1KVzch475MfdTnRk/YHT3/5Iw4LNNX
p0w5N6ssSRgRz+dG7wWXK0s4gTcv2GSl3EHjPcKi8Qe18aWIFVFiuFZMRa7yRvtrYRndQ7Ns8Xu1
0aVwHeKhxUI15ZrCrvQRXwrvPsH4XilcxcmL+mn5uXYtH1sOzsuRWbe7bO77XTw1anUWPNefj+5E
m2UbS+IGNTrUR79ctbuyibp7tZmRwrWNfBwoEssNToj6Qxtr4rBpuaG45qVwnSrSb3/anxpbHEoH
ZSfTxrpW6dFlNJcl1qXIFm62czlgooelRHJddn2tKY7vPZ94zFHyTW9Om2vWPK5N+9UvxY/XH/3l
07iQsVx5tJQFgsNRMHRp/RmV4S0L/FwvjMDvErVTLeonz5+/36pi1jJqRXPOeWxoSozcMnQuX3+F
lzOxkDFdVOY6gJKOG8S6wFmi9Su93yVTFk1Kxw8hw7pcLVpxkeQ20S5Gu5uSMuh9xasczjnP58Za
RDWPq+sFg+Vl+QHtbUcgU+3hUq02PebzHxjzziuGzuPY507o7Te6u098zLPURpeiNhfAQ7yYjION
VbIfvfyLOWuXZOHPfVkpaHsx4o20cNrGRbBD/h7EHhKqSgUjIeO52nxAFWCgYDRsWrnDQck5xFt3
kUR8is3/LAHiNvJ82pFudYoymv0AR+0kDvusKIeb3nSWd5rX5NGNh4nUHer+7WO8Ttjv4TSKc0yk
lfoXv6HbZIxiGD6hyGl8iWdUy8PI8jCAAT/3c4lqPFCMuFh+vv4RzyQBGaVRzpm2pUXHtjEX0yd7
0ox8V6St3+HZu2hfXv+RMx9Thp5hciumclu8oKqhCB5oZeCCHndRJNQWugw/sxse1pw5qy7V1H8y
V7v6buHI/Ent8aVjgddRGo1jkzBqk7cthsYwaLbvamOfpuzJzbZfVw2PsMoLTLyyrmw3dT/3CPQo
3fuEK2UYz2C31sGyBAkUPkQZqzV3d4PfgDJRe3wpw1AFMXGQbUFCoYPx1bYc+4tXiUlx4qUMU2SI
i6Mlx7V/2dIfU1bm133kqQGUhCulmAi9FADwCbWuKMd6LM6ABO8wBrA9tQQpg9BW0+0Wv2Z30kpo
+6noTOSd00tp5kxQySC0uHX9PBrBc9b5sM/pTzcoYSh9VRmB5iN4MLp6ZQcR5klXbtfe4N3gqC0Z
GYAmkmqJp0izg5NPPQ0Ho33o7a29sGRO16QXcq8MDCt67N+SZHYDs6ns6xnrmV8m9lN4itn1VQVP
o97mj8loRGjklGq1aiFLqMGLR9N7a+3A0+btxi8tb9nNyzyrtawwDXqeJNbccrZOZDa1cDz/8KFd
7a9jYZT6Ue17S3GGcjvIDI9J06mv7IVoh73QGrXutZBRYq3VWot5gloJvXZ2yVz/7IzlktjUmSiQ
QWJYHLJ71gxuWai447CXL9aubF1LqYgjZJzYNnYYZSywBjLXa94hGLhhSWjO35QmXsaJebRRrcnz
MI6sxRv08reDkfTJldrg0tG73LgNzpnrBDXuegH6ikUwoC2mOLq0KTprivWtZzkBWtjNLrbEX1GO
earao5++9pNdMR1EW4vBsIKxLNpjWcRg3cSkdtuUsWHNUlvrgBhOYK/j20joza5vkkuIpD8c8xcS
kAwDq1pO3EkXOcGErWkd0vQcbgYHQw5MOpv2A3pOA46RiYXvemrmGiaPTtqNh1MHxELou8nbnZ/l
dYPT6bK9waihwrW10aJ3pVfp8y6fvCxRqmMJWwr7gooBpnUbBUoH2FqWIQjLfVCNIClkCJkN/h/s
F/7o7dxdse095lav9uAy7Ateqj9tNpXVeYvMwE/aMSgr+1JZ9Y/EzgufUIZ9OXrVrliresEksA86
emtexl8RcetjTOTTod2NqWbcp3reYjRZ2HFyM6UVt9v+ZDaGt3086kfHGBfnoIGnXg6Ti6GxaQ76
cMznFr9mD0uO+dht6/JD515+wNX+HsfzCW/jSiu/u1Wpd0qoRCG3rw3NpTyPC1wwY+3d7ksDscJd
JTrr1+uRekomL8yV3MDWprZKmpmC4oZ4ooYRZ+K5e2vb/L8ct7YeVnoaj6//0plMb0oJxxozNBmT
zg6mvMquHKwwv/mDgQ+32vBSykFM0eW0Y1Jb1Jzx2kZmnzqdIpFdyGpOldf0a6mb7OAzC3WfD0b9
1ht1bp9KTy9jCbsUrB/IUA5VtRvv0gVL3tq0FeuulrSTpDULyM8sO6i78adBUO8oSanxkoQMJsxP
Nd0Yr+7AiaN4V27xR9/wLtxuz6wZWYGucAeh+x0Vlsmz+9sKYX1CUvfUdilZf45asWm4Xeegp5YM
78xBs38vuMh8Vfuk0qHPTvvM3WyXTzpZ5o8557kPMUCxSxSZs2lOSv/QUMeS+oNDw9kt7kQ+T1/z
wuzyY5VEWJsawGkfgIB7b8ulwFqWIkY1fC7tCuHVBe77x2Izq7eZ42HDSu1ivi+7ONGx7c2XbZfE
q6ft6Tn2NGr1cX6L5aSNI3I01dmBxkFdHYYO2aALy/9Mg1iY0mSBLk4dXK9s0lyGIergxNvvpDYt
awdWZ3Wv4y0uojcJYmGPdIa2O2AwNTy11CjVMLFCRlHC7opTK4Kqbeqa/WcZD//D2Zc0SYprzf4i
zJCEGLZAjDlnVmVW5garESEhAQIB4tc/j7e6N75b3Wa5abNus46MAOkMfvy4IxZ+7qRdkyjXutpA
EqPJQTEbbDlptSMFEc0n/T/YNY+yY3MGRi8mK+MURYcOEjE7mdrkc7XiNZUyU3MNj4+QH7YUEn4a
8sNnmFjKz03m8S3/u1r0kAFE0XVBOUJZ/1x6C4gT84/wcyoV7JpNmdTOTvOycpRIUZIjgwOt0WL4
5MO5Sjw9uOWNj6f4UAkUvfCmrM276Cv1qRE3u9ab84nD8Hmc8Ox1PZyY4FORxJP5XHlxTabsYbsT
rtOI4N16DBUxMjt3wyeXJ9k1lxIOZS1KoTRC5ziB3gE90RwOL3X5zwH2Ujj8j9KFXeE/6Qjfksng
2MDs2kbFKgwUkyk2n+uz4i7+889/5S8p6P9QH/20DeOCea6jw/yyzkIwKETDNn33z5//F8DjmvwI
lUi+tQppwtrku+3WFsqhYRf6YsPmYOErwX8nYdf9UBwIJtbGUZ798x/+2w+7Sh9tKhlqSc8PvRx/
yCr7bvUnRRjZNcnNBaRN037hB7BgqweINpsDRvrh527cNcktiyKNmhXlzOaIuE2jmhyd4OpfXshf
nss1yU2MeoUnPWGH1GXzPZy57UuWVvL1n5/6Xw7ttbQZi2LpTd0wkEr61hdCNN1aYm9keh8g5L1+
DgC8prlBjMqJrKvxG1BY5tXQvERbzz93cK6Jbm1U803WMztUsqt2tWz8kfTRJ3PNNdGtaquVOGKi
QxVLstdzCH/7JfxksL6mufVQqO6Cto0O0zzqIV+3wB5noj47Tr4musVAi6egxuf3WWDvPA/BBofT
3L+USX87mldXFmpCIxG1jA6BnWMQkqLf48WD9J9P5t8+/Cqc4ptDWcYi0SzNJm+Iapqc2S7+l5Hd
hb75P4L1NYNt7taVmBmQdDh2eitsp8a4gI6RhzYYTftoP1Jnv4mZTj/++ef8Dci5prVVFVzQNpIy
UPYJUIDGj3zMPTZA/lygqTvXpVpd+pWpdXuyVnEvoYMJgLBkVcjGfAPGRHYjN3TON9Op7tmlg75R
lQzbHNVispyxTYdx+D9/3b/EhWuenJBiu7gdssNiyLTmMWg3X0NQEn70Q/05tXB2zZYb22TLdLgg
KsCdvBzIGBWBMWv5z7/gL+fnWjCNyijoNr6xw7bQ+WiZ008c65mfi/nh5a/+B6LYLmkC5aCQHqB1
MpTQmZ/OZrDN58qga6G0pWe1HboInz63W85a2tyx4JNEe3bNlWMOzKE4MewALRV2YiqjT+mW/du+
TfyXm3UVFGaJeYmFtvbB9JkGdmNU/2Y226ocqzGuK6MwHj/nbcWuRdNGKKeMTjNyGLYORx9W4PpH
OjP/qSNEr7lzcT1Vcq0SekgFdMV2keBwouundvw3GfL/fUbpNX1O6Q5x/3KKliyTR5gKVKUAteKT
X/+Kuq5dOCT1yELMC9O0EFGclHgZn2PS0mvyXNBYAzwTdvGLSKadr0Jetnr43ASeZpe49J/3a1zr
McYQ/sCR3guMwCDJqaNPjbHptSBaG7TJuMGy9sA6Zd4l7PrypGLd188EHnrNnPOpUJHuQnKIrZy/
ArWXd2rV/+YM9b/rc3rNnJtNCjykG8mh7gfw1ddhNF+TOqo+oI4xBPk0BpXLg7EOv4RimOdDDWXT
T3FsaXZ1sxtGuZfzQkCXXDDtgAJogaHxdPrcY7vK9wuPdLTIiRyiqZOHoeV7rL19rs6i17Q6P9Vp
2q49OSjrli9RI/l+pnzafeqrX0uk2S6hWaLx1ds6aX6FHfEa290Qafjcx1/d441HZoUDCLIBIP/X
SY4O66mUfv/cp1/i+H/cNOHSuUcFEh7ghtzuNTADDA3V5wTk6TWjjiG9kyROw8PYgIyZw8Z3hK/k
xj8ZQa8Jda1PoWhFXHhYWlKVySoWqKxkn6N00GtGXcJtPYK9RA6gATQ/ehFzzG0+CzTRa6U02Fjx
bu4qAmm9dTgv8Ew6jESGn0Jq6LVSWsIlulCz4MUGffLVWtb+3FQzi385lf87z9P06r4mQVv3jUaY
azREK/MwyNo1nwMwm3IrR/kOhDZeP3fBrgl2IhqDGopRyGSe+RP0MPx9Pcz/xpm68Oj+by9Ar/l1
WyMJ/KOC8ID6fF1uGZXJQ7xFHrL6jM91UbnEDLsQSyi0HP5/rfqpm3dNY1OzVnNvTHhoYJV3H7Kt
vp2csJ+qUOk1h21LkjkNa0ivQ0utfuhGOA+03i+fO1zXEmqu0TXUwhoIuyfO7gYufsB4b/uXoxX9
5YVc/vt/hCQ+DNB83nAvqmief45+01/41P6bV8PfPp3996cPJmUj1TU9WB2FOQwDuyKLzb/RqGAf
drkB/+s80f/+AwEG6xrqrfQg4MdpwQaYO89z6D7J1uVgWS3Dbq3hx3IKPaR0C76qeb1wTIK29BuN
txcHPWZQayE49ittNzblTeQBPvAlyWjhrdHzrhpMXOVwom3A8uNb3NxuWeeaHJz6hJfZNFRhMSbY
dCqA1rmsiIc0cTCOGxpZpJOivqhXGS6HUcpuKmQ3dv7A2czcMatRje3cwl2acxjkOcgQO9PtPdMg
q3i/hfaMldTZ3th27F2hJKY5j7aGEfeRN0AEdsJt8D5TNOZx3gSS0hu3CajZinreBCaWg3KPDYxF
3kJUedNH72BMjQ/msyioW4K10HIL1U82R9tajHpu5lxDX7B5zpoxbPLQkzg6KLS/S76A7PIONit0
nOJpaFlehWry58RvOKCwq8N6yktlCJTI1LQ1w5EnQVjdsD7YaKExxNnuOPzUZOnDzVffjekvrAmE
+JXmq8rSDK5Jyqrv0IRXv/Hi0mqXMWrJD0KrqbpnaRsjp3G5qnwIpoDkOgwj9OfVOLRnNwEJLFYI
OYdHyO+z4UQgGdrhK4Y2LUgyaYMyJybfYcYY+SKAy2FSyDogz5QHUfaoYT11giGk5UcPUfS6TClb
q9eNRuF8ZymVGMoCDWz4mQWjq4qmq8OohN2Q+dX0izS7OuhlBo2xhkz3owL9twh9NqvdhFrioV4U
vL/ItDF/3LYtnXO1VNW0g1qZ3fZTPdBvRIl4ONdLBKk1Og76fu0r8Ypv2IDPBVXJ9r2PVv/aiOk7
R1H6XQXQPyqH3uNG9Z7aL6Zz/llPbfS6+HGSO+ojkFUck7rL+1YGkHImUInLWx3T0iVx8JRBbvbY
TugmAHJkgy2GifpnCi4JPVbNBMRk5PHCj60whpbEcqBCUCRrxrwRvsEc2Xdxf4yJFXcwg27Nlwhy
zdkuG8T0Bq6kbkrvYzl9k6yvmj1bEuP3Q0pS+iwrPdP92stK7hXmmDi0Y7iY55TWnJwYnK1WuCe2
dizXNA3Bq+fB2pQRdqeDXI/rKHdZyqw/dnZa2xOLOY4kzm7dQId6IlVWpIjvGKUHyvd5KxKglIMc
4TS1TpkciibqSQQiSLvQMkDnfy82N6bPixnkeUjTTP3ydqbJvkt0KG8iAcMRlINixODLxn8kgMQf
dIj5A+mZXnfJhrd7TJ12d3XkY7zPbZXDzvqon5/mLaLunXM8mkJZUHhhjWidvzWeBu8uURsEIaAs
Hz/A0bnReQdJqy7XS9+F+PZQtrgXExwzS77gnu+z1JnlrrVTFpZ4mVW6I6NIflWdad27R8dblWC6
pcmeZLa/TTIHLBLMiOA7FiBIXIh6bYFqNU2flbQnmdqFgZhv4faE0W+gof9/ozursoeLn6+2ue3Z
xTyzHrA94SM7vnA8QlFGadgGUDoFy/TGu823xRyvK2SmSMB+OIsrjh2d4RJNOhKL3UXNcdgvAk/+
qdqaJToyWOKON3HUvwoV7HQz++9hPeC9GAiDLmVawzlA5jHvLqqb3ZLQdBe5IIL9olljfYYAc63w
ylJsBDnIa6y3qSME05+KztvdAD/sH+mauummAa18fpOOGncndSPXUxsQvoyX7JA0JI86YwEDpwKE
0nCrWl2syTTrIp6q+C3lAC13Qajtr7BSS+kCIB94/xdqzLQzbZWVazNNh4T28G2foE8fb93HhUKQ
S8eGQlj1R4RgCOawWQDrP+XfKmjs7dmKnU+DfayymWe0kGmfFaF2TeHVbHN0Y/wJMEVQmgW05jWL
3Q8/cQO9k+XNwr6M5gku8/1C0qGAApUpa0xli1YsKAfTgO9wZESNRxEJtNk6qW+kCOalcDYOHuBS
Cnr0mG54rEuHre98DCMB5SBQCHJQ2N3RkqWoYYiLFGDrXWIdK+Hb9hUZTJxX29EihKpindd1dret
ZqpzWF6QkmNaO0NlLnhZnPhOI1J9h5sQfYrbGA7rc9DnXYh0IxaKiB6Kpoj06J+HcRrfYdrkbnpJ
w29tL8Z3lvRVYZtmK8Io6Z6t1fiBbZAdGVm/mTV5dnAdzXVidRHFIi6hBENzHEp6bsGNAg1/TSAi
LOVXiDckD2TuPgLdALL1Gg4OclmeV40FgDgLxlJU0GIZ+grDqSk7qhlQKG9BOWCseupk+8RatRZp
HU2HoJteh2b74DakuxVbgAcDfck8UNN4jmWAE97r5ncwVTxXpn6ScfTdTvEDjKhusiye9nY1D9u2
ZlO+zWHzE2I4dNtxp7KvMotqoETQkdnmecf1kB7bEUbLsse8hg1DW2zLpn/jZsek2JT92XUbNNLC
VJ9RnNhdK+xt6FMkK9hUvEcwjP2oXH9idH1otV0L0obRfby0hyHanhQ2DE5IFOFtEottP3Nq89Cl
y7Nb/fxulfK5DKa0wB1zdxXDcxKoPnLTqGrfxehkQuGSAsWGeKu0988GY+5zEuD4NtCILoeqa/Ow
huL3PFt/mHr6sdUxHtoicp61Y94xvfcdlIAYxBUPrGf+ngQZw2pTNdY56HhTUVNCPyCp5H4Ix35A
M4sVIKuMh7BP3sB1lMeRBBBagTH9UcA9NWdJtB1j3/cqTyKoRuOi4fFM9F00GQxHYLmAQzc2D0kl
fZKnWVq/qxoJbYrHKRe9sdkOZ2SX1p0thRb0fgqF/B4N43C3xQEtZx3uo6Qe7iOKYnKa2jNHoVaQ
WPW7MJYhbLk0SiQ6R28jhtxHa8Sat4M+oTPmt9Wy3Dci+KIEjY64PDtS82Tnl6nJdUW2fOUhLdQg
znaqvlS1mgsGm/ZCkXXMW3gUYkohm/MShojcjn2LjPvOIGFT9KAdtvlC1mGHmcH0HbucuuzSoKlz
tzTjMVGItIFPw3uIjSUPjIgIiWJb3jYw3ctZdCO8cViWT01t+2LzbpGFp3T83YB30ZShG7umWNpE
lDCaMPkEKUDEFsM/6mhN68OKiVkLZk7NogN3wTQUlgTtkdp0Lryo1pwRzvMVZUFBt/kDveQUgWNE
0jjvsIzegvpCUwvXlvWGyzEypVbObEU2J7KgFiGRrKQ+O/gxrfdYF25ykBLjMoRJaOku/E1IklEs
C7JzUxFxWLrKFsI0H9BcUjk0T2rIGCakXBPHvgzQLisaD4sh/BGabMeeVdRBVj+K9plVww3X7n72
2ddma+8Hrc8ObkfHOGsm+Ypd0+wW9WDUPRnoYyDJpcv0DRbMiy/ClWmH29KDGDovT32tvCxJNSA5
cNZnkORNJdlpQGrN7byN2d5Mlty10nCRw5soTgu2rFGXR4HJ0GlkDPWFRqzJmwkyxxaP4raCo9a3
2q6kGFD5P/MslTlbwuDWbOlONMkNCqDhLmB6FHk0j8tOhOk3V4/nrp1gatGiSFOo/R6gOR/thsAf
+lHrB0g9vE8MvOWs11k+zlsy5Fj7TIs5VGheTBMVCU9GHA0+okoKw3NWJwM5bpEOknxYw+6M7oRq
UGm5/9NAbOawVtoMpbK+3sEmZ8gDajzbz4o1KF6x01mkaa32TRT1hVPR/YARWh7Uos0TOqi9TYbk
lWIoCDsreI4OENXK2yrC/4VON2+9wbPT/RSeRNOMZYUM6oqQq+1oKc4pRCkZxwaeNr9b1lhaNKTu
nqtNAiHh6MHyfs50VlYrhAROlifqcVOr22VurcrWQMdu8E333kXa3fZL6mAWpWq4OWx9acg87m0r
UQRhi2BPANp9NbQfj4gaZpeNvdkp5OtdINbmWZGMPBHUFCgVfWCKIEmyU7N2+iu8xkFUg3cuXE/b
vjm5aLKP6NHmu4gQ5MV0S80EE1TDikjNeMRzk0Yvs52G38sEzdZBdfRIFWvDvDJ9cmpQiN9CQJYV
zTqEz6Ne1IEpggUZh4NPwMWETHk/DPm4cpITaDHavDF99yskaGmzbf7C14yX0soemI5pz+BuSmyt
mvq1rSDtie2+ToQ7l5AgzmOp5M+xXroXjCH1rV1mVMfJOJ5pYjocsVpMeZaS4JRtTJSLXIMzqyZ5
MqRLdkBoU/Vol8HJnTJJnCBiJyt4QJBPq3xUixLatNXrwmWX5riW03vmBQxho5R0d6CmNF+Xagq/
cVbj2QnbmlfGRoJGOrABiv+YYEpK27fYGFvO2aW6HnUbb3lipvgU1mN8M8x1/8FrDPrR56BuQleZ
7qoM+lyjhgZ9AHW9294bPh2r0ZmcGqmnu5VBITWHvFRQTOk0q0JMwYbsJHWFficmCWYAFfontmbo
X5ZxPq/epPdAA8j3iyVODuPLAYe5VgtshWx9nlfS8dya2L4i6aR9EccjKJbQyayT3GTYS9TL1B1W
bIaeEOLSFykS9UZausDMIbirRpDwcxttcKNfCSJg1S9JqcYMETMaVrNHKl76QjbuPgBvskQRnv3G
1u3Q7XAqR3mvLMPe1GWfqVgGAAYgqSdIuTS7xzn5gZXOBVby2WPvHc6tl+uOxy7rcul7RDiRbPIL
zARvNg0Dz3rq3hwDiJCvcxga6IXJnu1IpOgTSVg/v88tN+se/scR1tkUgT1QtxXL0oSPa6sRiWM6
NK5US8ixp7RM9KPPrP+2BPWsct91WYDAVmUg6TU1OpMqqL8I3njAICwAD3/u62Cfsjjb8nHj472g
o3DlkkboBoGH8DBPaggT5zMAoH3kA/jCg4LWv1bDNpaJrGAKw0E5uPG0RRlDGf/VoRAp+rYyO4HI
cq9mqvB+RgaXtYrUyTGNKn+usGD4OmO6tBMsmm+4Fa9gIKU3vQBgpBATcqyPqQ3icgByoHUzlB2E
uk9Rsig8oobWR92p+oA8Iu/mTU9lTL0px6iO9jLUMXa1wqjOqyVwu0lbcz9gyFSgSFavNqb93uLf
C8Avslxgx3tJhhYoQ0j1B2DS+QOEQ3uIB12XbFz0ziNgFqyf6hMwNrR3HjgqoBcQgnt/0ZDj9klC
CaJMRKxemqofVA7qvOgLEfavM5wUcjbPW5dDujXew6Zv2w8KEXkmY186ErOdhlbvaXaO5hMiygNP
ncjBHMYJH9tF5lBDZKokCLLlSCtyqiLL/4A7yo8olLKT6tE44gOfIoWvBB17W6IC5Dvimlf0rXRv
lUue4iR9SExfvwWb+eYiiflLq0qu4xHiUW31BW5j8gSdqHbK2xUmqbmEfDHKvqgpsIaBZicKSXoj
JiYLmcD5rKMLouAC7VIgd+YO6i86p4mci8mB7LiqxmOL3KkfMyddMcIb4CagE92rIKr2scTGxzBV
/Xs9ShTUK9xbmqDm5UaE20HccXwyeuSPPXLwV9gMQvZrYMtxoAAqtqU6JlY099IKjR11CDet7fxl
i0iYR2CaIYZH7bmBsf1bPzQ7g+LzUo2pfGvGeEcMOvYJswREf1WibeJotpqntk9sAetksVsF+RXH
dXyYDI5IQ4ejXGmWU4YSjGztvIO86p8N4rPfUzQV5ziCe1qkVJv3PDQ7TBPsA7HJQSq+FjbR734I
5gv3ethzQlnRdrzJA+eXXSvZXFYTflYomT8AmScnlflHj5LrYEeBoMu6mySKfnq9uEPXpA9hsuAX
1P2ja/h9EqFRXPgM2CgO3uuMh4cok0BVIRF4Pw+xBjACiDtXtj5UAcUSTuqwj4Md1i+LYfeEXQoo
LkkB9Wa9A0vpWxw0KClT9cHmdCrIlPxoZDeXFGbi91GoFtyScczluLlvLaTEdonHBlajaLH4jhcL
NpAO3hhV1B1UbcWaQkmUbe0d6hO8UyQHGNFvod4BBkDV1XH0EpAExMuZAgj8h/W+8mtaaIu9sx6q
1RdclOSdtvRNBuFwDpe0KeEfaHLUDx6cFfluhxpI06r4bjTRQz8rlKXSfCFr/5Z1SYeKYZDFXNMW
nMDa7Gfb2p1R1UcbKpCK42g3Q2nyvqawagxm8mRhO/NURbHbiXlGBSeUzE0LmzZm031Qr1kJQ/r0
2AwtyQWR77Lq+T6Jl5UVPKuCtxgvAVD1LL5APPjk8LrzLAAFGEc+3pOoQjzoO12MtBn2UCd/TjH2
HmWt803M3iCHt+nZwTPtMcxUVrQmREjiMzagVtENpxH+8TdDNvCd4DXao85CaG0ZMTasCB0LrgZ3
KwPl+jyG+s83VDsfqFnVeWTS3/fMBUUceH+DbSfxSIZhRP6bNvw4IMWdzYOFs3uArOrO1ezNLmn7
MLE6WS9YsVm/DeADFAs1Fb64YvfQfFvyGUyYHEyP+WOVDfZfEjngUU1Y5VkWgNWjlgs76ypDXp5B
Vg4AeYnkkdfwGDis0JvAFvXkpAQKXs1PTGxjt1+lGumvutlsEXQpo2fDF0cLWQHbyyuKWiePG5J1
93ppFnEbBSPN0f3pEm/W4goi56qPiwuJOE0sgckwhMoNeZnDTP7wlZmTtyi7lBf50vL0vjPEn7xM
6hllChLgx6TbmZ6Bo89JgZWkywUG6XMfwE11w/KySyLUsl3YlxGZ0Y5e4LjXuHOJLZG/IjDweMBv
BQmtfKmSpDXPDEKR636t6756hIVwf3CBRI/MRoVW0+l5YHfNxu25SkG6xkXgj2HoQpdnGBWJpxWr
iAZI3aLvhiiy7uApmWw5Drarz2GzTf2LCR3ybKu8s4cRCxgyVytdq/exiojdAQLFfKWdhq8gulB0
NJcqK18lgdPagEqgewpHyrHhiL28B4g8QaIzx0xn2ScJwNZf4wTf95u1CcatrD18j3MRbG7+Q9SG
JIw7Ei/7tGns1zHL6qOr2u5ZsW7rbtJklA81shIuRszFcJoC23xxXY3mP8p89CXVOn6xdOm2Qz1f
qou6SSDti9sITHSIhwW+uJCWj9DRrVn0qOOJPMiL9PzexlUH+H1aOw+9PvDsT4mIpLpD7h7UkfZQ
MT5p2pAjzheyl5nBRJKNnh9a4AU/OzLJW6wl9photQSLC3BoT1NYtHoF4wP0SyJ3saESDg+tlKXu
eGWODNECICm44kf8Wf6yoJNhJwddV3YI4rh7pHyElEznKo9F94tyMSJUNfyCEuz0RWI97Nmumq5l
3eMNYcZv7a+JuzAo0XbT4BG268lRK5IAI+oi/mKj2sg/i+mgf4LSET46FRTRxrzCo2+LKlkYjGtX
zCAGqesFlVpffWtcZ8SdggdwVGa2GXBNRGDNjQmUPGfDoG5b6ECGO7io9C6HC1gVPybxOBdtOPXs
vg8iO5VemKwv+kD8Yhh6qIKRSvY7uLKL54zHDNvSg/JHNLKU5I5TAD7OZtDQb5Hccsxq1J+aUExF
RNYvJXDtbSmrRa1/nLfJC5Ygqd9LDOPOnIg2+KMJ8OOdyEaLJelGNocEi9hnhS53uBCZ0tfQYNZ4
65vJL0XPVjL97HwT0zpPpVzsfeC2LjjFWxyyJ8U3LnaLgVreXuuenhGrk/nc19CgyzOyWFN4aFXy
Yo1Z8oiXwRVmLeGAQqRNsYkLEY3UllryZ/jOWIVAJwgQBrJFgNfo1B1dPMymUKjFQEwalqqRN1NU
xeGvEJhyvO+8q9OL7iZEVn9yDD3UDYYnA3sKAiBApZho2z6adsOIcEXuOcQmnvzld4g930wCmb8o
ROyUVjFTxHAzfwWl1L9BJ17fpfOS7p3e5q8gJADAHpG8b3zCx67AGl+z5IGpDKx+opn+MCgZn3vM
yr70s9PZqW36Ge09CZPw2XI73gWe97rEnRW/8Q62b4tMeXLkcRBA6dGspqCBih7cKv1Tu2LOLjS6
yzzQEq0E1Yw1p0BVwJqA7QuNChWATamJTF4zMroHFP/sEWOhSuWikU5CC3TOhjfWr01a2GwzVRED
wr0UG/U8/iZknYM9Iw1sTrOJZk9Cuu2QoDOA8bbAvpJuF3UfZxwDBLIN+3DhniFqrimgfUFIX4SS
t8FpIglpMLYdRqoAsfQqeDPxTPHuOsihwpvXpdUtpsnaPXpLEqD2m4vDnw3vmo8MgO/tVM1JUGQQ
v4huekNXsPuBW8tiBYSEkaJM6Sv6uNHufCv5lymIx5NHB+wPSSyzV9YtaGuhndSffL1p/VtClhOy
z8Zehr2YChzDNdzQY/lNoRBOef2lGZjNKxKEYrfFFxnkfsZkPp+XanyBvNb2PcM/q3yruWM5w173
L69EaA7ThFO7m1GmPvdAIdCrqcbmPlDY8/Z8Hci5RgxDCPApILEecVruIHXdhkUrPdawQRrsmqOZ
uX9Zljr7oaVC+W7oMr2gDhUvpGrxICq3GiwkYhD7U4M10uQK6WDEPD5Msx1UANHd8Qgjl7auulO1
YKc/j1rfPaKj324s35KbpWXQqoP9ieK0bAdWbUXXt+Q3dqF4vadLLxQcG3xrCg4i+S+hzfSTdj0d
LuN1404b0NTfg6lktSMakPR+JOhggTRr5N5uVCFSbbSS59YMAK5J0tu+xDy9U4XJYoQLzQKkpg0T
+wpIdZPNeR1U2RuAubq+qRXiB+CoLqiP4NMN4H02C0FjP9TtHxfL4YfqNqQATAPXX/OAkWXBw355
oo1f0lskT0wzyKQxDWQNYahjp+UUBJrf2aUT7mwtkVEhAg2LnXHymB0RGcuvPSZ0FCcazMcDJD7J
tuvCdvzFgXz+DHTC9E0G/eeq9KMAbhw0BjEcAGstDiGDMHGRtRhqF7izJCprg3EYysit+arbSH+f
zNyH501XKt1Xbdr9wqT+/7F3Xr2RI+ma/iuDvmcduggGD04PsCTTSUq5kq0bQlJJ9N7z1++T0z2m
dE5v79TVXizQQKOUUhomI+Izz/t+o+Otg5v7VqbM76f0w/VB8IvRr6twutL7Psz8TqAM9Wmks9fr
Yf8gC/iLbZOrodiFg8axbIuwxhN5lRSBNZrdRFsOWtIg0qci27QYwVmbuaQAtiE6L55n2sweu4tN
V7sr6q0S2cROm87lJZuwdq5PGh1dNc6v1I3dyjfsYaUwqYf1V8aOcsc0na5xSadR6rvW6NBTT0Jz
IopxeafuEqwHxIFN1hKeIbUeGttI0ntnGvSHVtOG/M1pIDkQJKxrR9kiC8tgnTvE30NRq+PaReMU
GE3YX4rYHV9XagervyTlYmyrdiJDLOe8p0E8CfzPV4b5+GjIDO1iHvSZ9Jc60rYvh+V8avnTK2pX
lO2RraVqX6Z5VV5kvP2FXTFlRXTpSc6mtDAhoCm5M8jL55mRE5PG9MqROLMkz8am6D1VGklY09lz
4Wmza4htqdzy+xAKygE6Hjd2YK/FeEfzeLK2epyN4/bkrRMF2uoMEDJWWT9gZRytuxDJ6ls06uXg
ZdJtzc3YE7z5GFWW+U1uJB19iSyh8qelFCW4rbOSmkzeAPfyVRy7zEguarsAc9czGS5eZyAzO3Rr
3fW0Rxri9nWcrGaj4jJ/YH3o+t2oFrPiOqlWBTPpt+kL06wASkgzHlW5Gu6+n3RMpBJFROOFyPLa
23lZ7Z5oNJvqD6MuFnfLS7RPbG5Mxo7TnJ5VUzQ2WIYTTc4GV/qq8HAJSBwIHpHaW4MO9OBTv6je
Omsy503HnTB61HKZjqFPdLI2dtTLKog1yWXtnTUnaHfW5S0yIksc84akjfSz7tdTaUrOw6VD2f3c
LemC+bNlZv0mj2h47PQlrK8mtNn3KoxPXiB9bz9npKfdtoMKGYMmr0UVDGQh+iNOdX13Y1TL5JzH
zWQjS6ZIa4ut1kcLuXfZ2MU97fGSn9RSFd81J670S7oAatouGjrUiogU/ZRHXYCDCVelUj0mGWEE
xAnGqGf5wukSMKTNJtFX8B6+jDhoLgsa4Rr9kETrfQEGGB2XVGPjtHKt+Wrnpf1cmfPwDRB02rtZ
FTt8vLWCJTDNYjxMRmHn/rIUzqkxtyjzLU6L0eKE74noVqI9rtDOSjKjXb1eX1WxKdfMVAHn5Kkf
kTfXzMVs7pIypuWtWWZz2WoJb1pWSRxTEx6Hh0aL8Cts5vZhkaaVBIwzadeDior6aY4cu/IjfY5X
ny+crZRB7HImRC/MycfKBKhMH4eIcG+ybfvGMRy9vkpEqcb9wg7ubrQ+qQyfE6A+qjJVypNIO79T
i5lC3yEkpwCQtk13mhVkd4E5zHV/MZRpcpWujtC8qTVJfie224AtqlzPOfe5nwXJYu+lkoIxOJ97
O0GnZ/5QO3riJzlKB6+aV8pXlUWseuaWqU5hehmL5szsBtJBUk+2XbXWc+5RQ8KusKq5tQtDs9En
5l1+tMclX3YRfqnlU5/SyzvQPeRQceCRFo9KrFFulApH/TRpY8yD1c4N43LkWmDPHZqp6+mq6cf7
YcBzoPQSF68qjo1UxteMEolg8aK+v8NpyriplZVdZyqeXrhUhMUC2cBwUMMSZ0QKtXwBIrTAFKTo
F3TRXS039EJdxogtVviet3LR/WmOY+FTNHC+GW600B7Nyplll2nrRWePzcUiUtonchiTTWVm5rfW
zJevulOk5YPR0rbbd27IU1JjdNr9pDNC/EMNaY7QOORr23T6UMrzSC+N+UolevsxiHZ5U1k1hhBO
pzxdYy+ItkNlmjO4nZ7lQe9YZhDqRVRuNMxmPpRh0/eWnV1rHget/gw6uPIei1QyvnwIh8hniKK9
X9KQ+VzSyXbKEh/lPDFJZpSaXjOOWePQszr8SDwLmwcryGA96uuw71R6NFnecpO7ZvTITJqquVND
SAW9ZCijCDLdts6JwBr9FlSGKNcLFxF/TGFdXUYOIo5gbSPOuXLNH/XRtio/XuZC25RtvHx1YAdG
PkREdhJFVVpsbEZhRoFprcLxa5ms7AiNFVeM6xNl602lpORpcE7FnkF/VFCSllV46Hste9ZpWs7e
0DWZQflqGrCI6dNm3rSxTlNnYjWeJ7ruzpu0V9ZRxk3+2NYmQb3e0aY3dSdcAf4WukLTihbZF6Qs
X8O0W6xDqnVxSHenCcM9oMtK1OYYJm3oiJ7kG/qKijqyy+3s2+0qrLOsOn0K0vz8tpg1edO4GTVH
YfH96GEaVKmZ0GHvRnWoU6AxXJ/6hstAdXXDQPVu4gy3nJYq12xl+0wbsiMhVz9tR5y6FW/SNd6s
UCR3dVuF1C9mraWwp3falnMnKbe5a+cACzUCog19avUYj1FLm95xGkIxfD4bGqIi/6bV+vCQ16eS
Eth3Ue7LeC1jhqHUlCbTTiXt1jXGtt3Gg+YkgUUvIYJbsXIOvl62d+gPYEvjtGtP1500/y5XcfN1
GRhmfxMKi2WtJMOzvNRGdefF4CRlIN0meSdu65m9ZjVc/l7EhOtKxqTaVAzNZcMeQVU/VllKRbjT
7G9ErjZtrDAR2N6p3HgICbsSyodGb1Fhrc18u/bOfFkycD31u9HsXiZ4yMdwsIyC+obVBzaDJm2/
GRsmRFRmmPVBlpTEKMtcDTS/SCHZiSbDune0nqJxlNXD8TQiO92RK0Ud477pN2/pzK3VWVy2wxzQ
47FpPua1re8NYsc0EIt2coFf8+YjHmLndpQko6AIChf0olx5Ws1qufirmceuL8LUPmhMB2jO3WyR
vhuhmdr0TUUVbkJwXQSdisx3Lcvnr2sXd/BMrVGtwQB9+p7bY1H5jRRMPbRETAFtWOeQAbWuNnRA
sGtHKcXIk6sYkPh06WX+lmlZ9y2sHRaSPgrgKyxRzoHcynzTKTl/JF3bjUReNYYs3RJWxyzMLdPX
hkYzApdhSuPWMp2q2USjVhGoEbTILQWuudsmo5uXJPmrU+8mfW5m2qtW6yLXr0rnMlRdmFzESc+u
ZJaFmGkb2nVEjzorMoaWTutthQ1ScjmosjZpJNnmvNWz1O05oU+hdiGGyPZ7DD6qhwJ6dP4Tuewf
MeWfpFHhIAw+kXsSQ9QzETbM+qutyu7955QCn7QWi7bO86zTpeiNtTjZMY0XxVxZf6K8+pva/H8A
1j8bi6KYZ6Dmkug7GRKwHrSIVbrrXVAAj9FmcRMUlk1cSgq8vJJM129Gk9ttkBQMJd3GpFjFhvO9
dA6z0OTPic0+25HSRUwqB+qWTQQsOonzJTDSP5vT8QfaFflJUUXwb2ZKUDFpSrt4SoupeZ0pma+e
3Tc1fjhGQ7npp766z/akUdw4Wela686Y5uh80XLWnd2aX3/u2cWPUgNDtyYs/tp1Zy6IMIU16gdd
r5Lg5579kw7DLRM9MplcvVvSWt/ovVFuGQBm/Jyo57PLad66la5y3ntluAWWj9J2TKbwpPGfSPz/
YE1+djnVTiMWW2dadjTsX/V89IamvPm5C/NpuZNnWBXzUNcdS/E5dd0Nk6Srn7xhPq31uhkG0NhT
AzCTOXM5TWPDx6h+yonD/OxvOkNViFpP1x3T/9LzKmrabbPaPzeixvzsbpqtdZ4QYCy7pmuT77Ju
86vWquLfhyP8x9v8n9F7df3bltT99b/491tVL20Ct/Ppn3+9qwr++6/T3/zjd378i7/u3qvLl+K9
+/xLP/wNz/v76wYv/csP/6C/TYX8Znhvl9v3bsj7vz0/7/D0m/+3D/7l/W/PcrfU77/+8kYI0J+e
jc2r/OX3hw7ff/3FON2d//Gvz//7g6cP8Osvx5ehTfqXMkHT+dvz/eOP3l+6/tdfNPuLwosJ6tZx
hKLf4XBLTu9/e8hwvuhS6QTsru0I3T3pzEpkCPGvv5jOF8uwXctFZ+TqhnXaCLtqOD1k2F8cU+fH
pnkKrvnfL39/ez98Qf/8wv5SDsV1lZR99+svP65B4ViGwYsoJVx50oR/tnU0Ze9W4wASqSZCRmcO
vYED7U8MYE6b3T+Pr99fxHEdRbNOJ2A56fv+RTZmF8Dl+hx9m1QW70sEuMAumnZGAfLfmw/x+yu5
kg9jSqhG9Wn9Yzjj5u7iPhtLzohlY3LH255Bbtm/te+eXgZVGR7BNuCY5Jv79DIDhELSVeIJvxlD
36AqG+5mAUD9J9ftRyn57y/jMqKekXBCOJ/deRghkyjVWE9rXECuiNB6jCiPeIwnI1qLtR7RydL4
Y5Gja1koBv3Lnfz7rfKvt8aPqsvfXl2QBglLnW7Ezz4dGXfh0Nr6k1WkYUCUTatU00kcbQEUKrMC
ZVAeGee9ENnt//mV/6fPLSzuE+A8x2HN/Hi/VElFHcVYnxoz6tP7ubCpeEwSkmtbDSbV1t4qbTOQ
OEDk20qYvbOpVD392Ujt/37XmoYUJt81d65pfTazw/i4zkk8ngYm1mxkE901tRb5Wfan0+7++wu5
UpAr6VJyQ+Hs9OPHnTQtXpzYeqL422yJWJvNmC1Ux2mx/0kg+dtIih+WItyh4sdCOY7EA+zTIVbS
FeOmjS/XxYqojtnUZEBlZxaLghf/mrRTZnhtnIFXmssYoh2Ilh6asVAJGYNcLUpHI133rp/iOSir
MH0NGQ5KsttK6wU+kQZvREO/9NeSZkeAVURWbdDYjQATiCiVh/RRCZ9qXi7PrabUge0heWvg2QJI
lG6R8aZMZZPEI0qEjw5Ty4QTPzn3a3Y0Fl7ZMLqaJjWQ53loGetR0Z28SFZcdreFyFSyhSStX1Rh
W/ax09ywvFGuFj9aMkO8mVuQyXuTUc8NA2pSiLXMsMarupFDs7VbJg6CfrkZ9zpFl6/kh8Xsm6bd
15t6QYbno7WEY9HzovpuCCdFRaOn+Qi9hqxuGSfd9ThdtdzLMzDofZ1E3aEO61j3V01Sm2xaUUuI
eFpWURSdXAbpsM+bUSCsuHP0bLXO11IuqccY3ZFRwmX8vcWgX3lhi4s0FS5E++GL0aIgfh2kDG/X
UWj95TjIkBrv3JJkozmYNS7sjoEQcXOGUM+K9a9MnoktPZAcNtpNNVAfTj0jnMsORjLE+X/Nrqk3
ZC2NmgLjKzd3PEjb3tA2aCbakQpSPZWddqmtQmvb57quktS6MVe7Vqe586LoblO9NUhN8zTXQvl1
qtyqnxkx1LSL31tD1idwOpD0OthQOponVFbEtUDgaGlRhfipWJy1V3e4gDfEHb626nR5tzg38OWj
whTxDANoUHmhe0DP3GkeQfisARTedgaSzbyp8Ns4jFShXZgHU4j+jo4vHLdnoc0CcLMGJmaZuqSC
Oc59W4cXIy6Mw3ItzCSVup9ZtdWmO6zXxFR4otCxPbrv4jatsBIKXYMeTdXUFmV3i5dCm5Fg9nFw
m26mhNo3enEZu6gPzseRPjrsStJ+gJGdrOShrY5uLKP6UFHcerRaiGO/t2X+TpfFjD7quR3sy27J
qXu1DSn8lUkOftXT0gh3M7te/IB/idn4BiJmc8fAiWK9Disx3nA2iOhqhnglP2pK9P1Vn2L13epK
MIjJpluB3m2aq8fYBJTYxatU1kUvw1juk8lt4YbETLs2LSMDO68ybp5kZkI2F1QYEsQg0gBwNlxk
09o0O/VrFGdzv5WRNa/BDF3Nr9qzPs+eyxCr6AnKcmy3vVuG2j0CltG6M9YxDK+SfjByGsaWLp7S
JRPW3SILPf7uFpgevXW0j0eF4HQxjM4TQ2FWjw35h5Z6FMo095jqjDWV9BCoGRxHF6rJ8ke9ZzIc
DbZ2TO+zNWkhWJM2dqa7xWJ4a0azPGLsjqYbprigBrnyXcaUGUq6l9eLqhkfqiSddK+cxvwGASs4
oAH1BcUqzGbxDG209U2SdrL2lqE2L6a8XsGAjTa/Qa44Xw9tmoI4t13kBvDDyczhGNKlTkVifAwN
F3TbJWkMBNONNCOs2pFLoBsGWrdiGuNjwc7S+YsxZMmuTkCTPDjHItuZswxvIiufH7q5oUY9l2ho
EHlWoX7S5HIMdVGCZqG0xxE5kCPuK21tysCOClRibrW2VBJTmcitqYWIvaFSktIPAbqOJO3Jc7dM
VCrbOJ2vDcyTgG8qDVFH1oXahESLbhvW5aK4mixEyogSEvFQTmb0TfVDW3sCN/tn3UyrN+a1jkQ+
E00wJzbTd3ixyUAfn3TfqDrrx7oRAKlGT1XRGwag1c2kq+WZQmqBr5hIHehBq8NG1zEq95sgr82C
0obxWanxSz8CfnmkWho/0/svXmOa7BPnR9m89kWFHF0mU3Wo57JKdrE0p8sSpKI4QCbqw1Yx5XwM
UmtNXoVTiBua3vm9oQ3WS1pos0Sis0B1jj2WhwaN2G/xbNj3AEzTGztUmm7Q7Lsq4JijCpk6Le3k
elRyOwHSYeOzxs7HHM1q9WipjgOk/2SFQa1TlKaL4mLlv/SDfoskvJx5kRb38lo2Qvepb9KJVBOg
xJYPjVKA/nTWQ8ri9etRl6OllpYF9ediOIFPZWo1hmehEbjU1246XwlIwWmFbX4MSdZfdFTxv+Z8
A1MgOVjhdbLBzI8snfCSTrDZBNJWoAr0s2dUQVoDV6iQVg0gx81ASzNV8xvNVifzgYuR485rFr3B
D5Zg2y4SW89ZNPZCU9p96rcM6bmkhu2MNHGn+rWdRIcXvDHyvZBeFS9StY0RoPTUgGAQTFANbJyy
26w65dYT1zyFO367pXeFLWu2wWhruIgzgUthkXTYvUPwZU8smdLYTXiVYTwQdgXIeA534aOfFbdW
l8zrb1Yc/1beekzeWtwUPvrPWekPiexV/V5+7dv39/74Un/+zf8H81dC5z/OXv9XW7x/Sl35/d8S
V1t+IYKyMN0lLrVtwtO/56229cUmX4UTEkSQLg/9I221jS8W2xd+PLjsCcNwSJ5/T1st9UXZOnpv
pdPOxFvZ/XfSVjLkH3JKfOhR0MA/2sTmDsnrZ3+hFoXMojkohhQq8m3EZI/Alsa4YYPG286WkQ+r
BkyeOP29NRUnJ2cGeRM5pEl2jLUMU0nnoVjTQ7TUj9Yiz7o4OncAMLPW2Petta/qZo8gxUZSMtvb
2Q6BIMriIaNRdJ6l9SGjI9cVbuhT8JeB4Sb5N6tw+0sERVsnX28wigypEsH7zplxJP19wSrT3Ii2
omw/I5gRJWebM79CHBFdEQL5GgkPhHbxtaEJnKSQSWB3D9qSRJhFTNOBHdO8jmFIEE+stz0WnICm
6TGxS3Ur02K4mdI1RXfd55t57Ax0kw1Bs2w37OvV1VB9Rf58r9v0AW1NvzFPITU2BgMJJQ3POXTp
5ifFocdWYJuGqG3LVrr3HW3p6ASF06C/rJlYt1+IXbb0r/LXbtS3qLrTw+gMtImKofONEgin0JLD
lC7PjWkK37DyDpPi+WI0Ud4PRketMnO3dO373YxhLn2NaDjHS8CrQ3Xf2XTnHMxos47UDw0yNuJg
7DSfJdh2xNFM6wHJxG0XPlc0pr0WotjD8caTVFgCvV8OjCt8pOX1bpnDCCmHNYuLqUKAdC2YmN5R
6f1OTNYTbi2RZ8Trt9BBlk8SHWOECERbiuGrmZTsfGUXMdy2au8dHXZXaDm4loPSjNyjp5Wg37vq
ipEAl0s/BjLrnjBWvG2lPHONcNq3MrqQPXQKfamW3mfYsrFDJi1669sTBM2qTf3DmCv3Egvzcquv
9bfC6KdXuzK7fanl92Pr3GpswitE2XpdpOQJlVpRrsqY5uic4k2jmRdmNy+B5QB3DY7w+jV0LvLi
RFuYyJWjUruGeH0v3XyXLUSpdSHPKJHia5D2q9e02WWo5745IWlPs+E11R+qNn1gFhIqt3QYX+Ny
ghzkpCHKoVpjw4kSmYa5X+iFhu5lQkM8x+PDuCzWme3qywYtXYo4J7tFJqn5jcqja0qaCIRHZF2N
jpxhkFP4nuTcMUk43ytgV2Ks1rq0CHjwLHcbf82Z1AhoY+6jqY03NeKqW0VI5kV6MW+jPCsNP5SI
YE0Fteqie3rLTCc7joa5sdEVecOIRiI8OM3iHnNsSFik+f1qIZNh+/Lz3t7FTtTfrPNQ4xWgZj+3
9fzeGTMaaUSd29xIETrnzJUms8FtKioCoQ23ABTNUURRGSxOg22pubyiJ5yOyq7wmpi7kuAuTTYa
Ix1rX+RQ6rDday6JHidwj9JpjokgsCxCs7sfEqDDKTLjM8cR5SNYoXud92S0vF7b74BNDBxv8vml
ckp9n9dWWvktcOhxrsb1RicAC9A2gJPBAKWENqFxlUHYjUGxhGZPXDHAEIViyW5Hjtr7jKu+zzFW
uXWAsRk7tKjG9jK8XMC4pihBTjI6DfgQ9k7MAxcoVxP5YhPWFV7YaRm4fuoEEK/NdqgbwkB8EFhN
iK/dgM49E9Vdq7VekkhFjy3GE9bWWOyKvmO/bowlLfwlpfoHi8utz9y04gChBMRYVjrK+rmLHwh4
0mClgOqNOuJljOYXSQ7K9YekFsdUNdP1jG0HdJQzE2XNMJUi6V9RaIBzln0IbjSU7sGoWMmD1mSv
NuJUHypjvTRmDfWZjE5oaQ2eeqQZHm9XMbgLKmQ5PqCgii460XI5ozXMAtwCSIChHrboeQ3e5rSu
gWW1xnk7dEUw8nkP1FHmG2ud5S0C2/Y8nAzjPbQ65P8rmn5/IGHdO1Zkv+R4bBygm/XUl6yTwjPk
qNjS3TcLCHDXSgO2qEIPBRAqEar1oBcidw+CjGTTLnV+NIWmniIo5Y1W9tMumUosa/BNj+gBY9rD
dKIifGmaaAHHtPPxWzpJdWVSPtvDSnQ3ERrRbSzGfBeyz/l5S6nSzfRxG8s4v9d59g0Wa8NBimk+
Wxldus04XHetsMGn58UY4VKKXrwbiOAvMHPQv5EN8zkbuGjEVc56hzq9Q653qu90OFzNdes7FHE8
BoGQbKq5O/bs8sh4YPIib+1L+7AUEpyIXIVhQkO3E3G/7mJTAt65CVS7jYedh9dujJ1KZG6ws+gu
qgwFmWanA/otpkR6Kk4wq3BShlQXaORTGN0tbG3D4AyF9G2uyu08pHbQ1ZqxobJlPIk4Ll4XLUnv
IkstZ9aACZarS57fxv4KVmCqt4MU9SE2hogtIMmqfaOLetvVdX5NA1ZtK3jBS9FM90Im/d6lzODX
Tii8RdrFDYGRE/TYh+xmtGxBddKy5jUUUTYsuReiiAjiaXX2OrBA0BZK26vYMbdRVlnflrXi7otY
YJrVqy3a+8dGRcuHXRjFhRGucq/NxXhPK1dHUNttZxQcRtU/hxond724cVDk2xPlfRgmtWeWzx1b
2SZjAtmGpPtkj46XBiosrreC+uP7s3vAEDs0grpGWeYWaUcKidSjaEyQt9ZUpPliF4/yKRqZBoO1
R3jkrfq0aJ+6pQpCG/WmO8h5ryA03sduzW5LEw/8fl4qgJGkewolmI+jlVfFIrUdAI11zJZJ3+aO
nTyqeXRvl7QXHtiO2FRyQh2WoJUTVaqfETjc2nA1+F/5ViKsnZzLjeEgrJsxAizseFvg17Wy+BAK
o9quYrnNpXYrizYkI7NvY81+XnStfxJR+kzWZ1yIvEn2CdFVPezhZgIlui2Sw+GQ44dUW9Cx5QJh
2BcoGda4xmUg+tCaIohjTuGmRKEPg2R5DM7pg6JD12CnewbQFttOTrpX2U2DoZtINqpo7iBJ672j
IaEWWbjJEMNNELteszTv8KWA5M3tXHwdnAnxsHzGHQzVsHWpjwjxZomjzrpsC0ZNDu53dEH422TF
ppnYH1x2+gATBk5vxAyqvhyItIYEfnHSx+uO4zNLx3wblR0G1fOO6sqGFtW8kYPpBImtnPMkL7ZY
2Q+sVfdeW1fDN53lA8P1fjPKPPeaEZbPzKOZsDRNQAadZ8VIKzVKRgZp2Rnei4GRFB8npaKwp69Q
fN3JpKHG/cQyt7WYP2a5kE2LNWB0EgIio/aaKNohJesuJDO3MDSq4WjGbtibUuKHhMp8h/KewrIY
tCc62snOjtDjDV20oyDKaEN0tC5SCTvC0UHTV3GrcLaou2HyOxsbHhNGHNs9HRQDSYU32ONNmBjV
VSRUecbWC59WJ5WXMOCoaXvquDEbOMtAc6bAxKy02sBO3K0aKE0fVsvXxexHbvjhxJJHF/gS+4w3
X3eunnz0iDODyBzBicqUTD+vlA/Ia6NCMyaOCrk+Ri6qT9dyhiM93YEDgeQD0PucepbaY47tnIux
KEsvU1r1OLUaU2nnYjpgQ4M9nT3iCuAM1qFq25ZxH6Xmc++G95RDKyhr17kaYuqjKQzhWYvdUuCa
swaijh9K3ViaL+rK3kU53G1TxVfQQfpeopq8ppo2Hi3HHd/bYWBCIRYjTyjwui0T61bGPmG7B82l
iotK01F5lvNyF6q8qTcmnJtfu1RNHZAGv5bOCE8cIhnA0uLSnkZ11i1oKe2WCBTnBSocEtH0+4Sw
YpcO5cxkifW6WdHiBSgvjUsKQGrj1HV6hnOfcV5ZYejXTTn4YNXm42Cu2QUKrPS6JLAKjLLvL3E5
qje9hiFIjdfxjVOlDvLlXHtiC1DfhixD07cQxruOPZyrnsszmdYAXJS94E+UIUDSyr3tNNo+asD3
Rf8duHKPpHWAfTUeVF3u0jjZOOYOh8LHKpFnav0Ip8a3lPlh6slppD2FmMGsNwzaucCG59RDOIYm
W28GSM+Ei53C/CbT1F1fjO+E2B2l3tg4uQ09tzamdm3aX8XZ9WKse0MSP+E9sCua+LRMlywNWuqm
u3ZCkhXC9xw4X9HztZRoxikbr+RQEPOvo2/2DVHi2FubiEGfEAjRtBf1HD1VedKfTYxV24z4ZGzy
WVzjjoWC1catSddjIvC40u7GEB2fJ5WMvusJ3kRDhztoJseqIvTG66KVhbMReqeuOcCK80bH+ip2
HB3ZWw8Ggl7G3pftYiBRns1tzJb43q8DZ3GLpgcSVG9fVowf+BS2OT2mI92KsDYiwyutyj5bRaUk
WUmNWdFcr0Ei4+jSEgznmqaS92m0uDKtURXfwJshzFmZns4QvTW5hLkzPXqx1j5naPHBzmZ5rXod
G4+Tm26E2aBb2Bh31A8Wdg4veOmXdJxOehjsGGWArpDRDti64HdCw9NLrTa2vMbAaKpqVLkPyem2
RT2OhyRvyos2TZK9XYcTQ3aqtH+nQCz9tGjSPUYaDnISt9vWxZAcamX078YKeTrVRXhNcwmRpxqG
izFv4vZsROa/YwpTisIjtfZYDDaHZpJP1oh3vQ7lZulW52DZlzOcVGvVpnHT6WmsZHUL6b9uBppY
1I3brsOTAwSRrBh33TVSXRu0mWNdwrQTflvOwkacjY/Ut/ut1mLB0KfwxWG4dKtXIGfeJrKnbknd
lHAkURcV4RVZ+XSK0+L8cZDueFqQxrOmTMQFVYSZEjqPpfNb00a9GIVTeo+JZn222PlwFqtC/+6E
A71QvR/cM9TmDoyw6DIaVZF2OYJBb8IW+8xNm8rwjMlyR7k49bvZ5O923abe2gprm/Ggb+VOeUwa
OZ51bZluECpIhhrl7RigZlu2pdlqd+Cu6UeSuo6vnzQhZajEc14V7P1an99gaWiem3qXbIZIH+5T
0x7lie8vTz6cYNsOtgtksZne7dxmnBLPRSz3XKC/Y8ObyvRGhkQRnuuaG6pDIzE0snxisik/y0Ix
nVdzjyvFaE3fwGbZzZi6lGU+F6r/Fpv1e6YP5jUF4Ghn225zdN0lw0eWkCNdLaZElLWdcCPE0xGl
z4KObXkxo/V5FOF1BKbkUZs5Z3RBsCBM+w1V+v91zV+MUz3yjyublyeM5i/nVfv+8gOYc/qr3+qb
hqV/gRNBCinJbyxi/L/XNw3T/kLlEu9ORwfMIf74Z33T+kIg6gBEmKaBU5PN0/29vvm/OTuz7TiR
tktfEb2YCU5zTo1otOwTlmxLzDPBdPX94K/7/2xaKa3Ok6pyVhVJAvES8cbez3b+l+3YGv1QRDSq
w1//f/qb/3Y3FdQljolEfxny1XdRVPbBENyDrafWBIG2D8WknsGGno++0FWwc6yqjV8pM6Xse9aC
A2O/8T+t9H8UYH+rRk6dORftb41Po0mh6kYWMK2Ib5ENsndiOdaZB58VFH8JiIyWhkqmdz4jPf5R
2rp+zKFcb/96Qj7Qu5w68/nzvw/eNakVEdBz3/QCZKbQLxXwNf8ZiScvy78aj//eUHrlfx/ctdgg
byGy35uK5m9lrxSvMwNjg5BB/0Lccer86bn//RU938Acnq/QRjlcYpGh/az6Z2g150eGB/7vg0Mc
TYYgFv4dXSyQUab5PLQqY+5/huYHF/7UtVloURq/i6cxitw7pytUkC7gCtD8hxixvwqA+1fK9D9X
fxkA1xImxeLBFHeBU07XaV8yv7EaQD70jW6HhBlsrsmfioph5vOfdOJeLDPh0nmh1aaZuGPSf0MU
6R9C3f9RWZ58lk4dfDF82ZDJcdnZzp0KLBP/Wbouauvb5yf+55L8VyD030u1GL+wAkrpNLK7aypt
C3wLi0yBMueot89ieirwyNHSjJPbpIrpQdGYCw6p/OXTY22ZZuCN+eWr/heD5o/68KOTWYx3di8b
MGZNdyd9KAwltufgUsnu+/iaFh7THUTh+GQRPHT6sRMv8LNYdWEFr6oLX73K3ATz1J+/VZ01/zfY
+Vd0N3eZMm6V4t3w3S/O9I8U76MzXRQPVdR+Rv8b1osSHg3jJ01VmMA71hyXdb7Tenq9GCCY2YFu
3imyXCMlWjn0udXcvUiS6gvFIG+Zv6WW/719izqT0ruhXzNmdxDuaS24CKmqlcjavWZzhQjk1Y+9
ePHLOx/2X8GkQ70qxrVDZzOua+bqNEzalnXJkSAuH8aPVL+4Qn+CBz66QvMZ/1VeEfUkkVTK6K6i
ZcfuvXPsB/WF3jNqm7iE5IIFD+IpjNXyQVNoSpHilOMtip87UV81avUOg/oqKrMX14ju2fm5lm70
gq3xCbg6K9lsM2rDRY9JF7/ZJYzBaweTGnih5kgz/cnu659Jpm6gg4QIP4YfVZdtw7RCQBleSmVc
Rzi+ahFfhNN0Y7fDA/OCC1X191I6l0oY4HqnE8UVi4gxGYmDaDq5h8t1h2PsB47267zEsIY79OB2
9T6M0rvIdumMKmJnpVDN0/QZd/QuHejkIqFnhVvt9HS4sKLywtGLfdNVlyLtbgwtv0/TcheQer4e
pe+Nlf3F2/NUFVzUcK0nENZCW+jpHS+4cGDOaYMA2stUz67VmTIVTgYsFuAWnxeTU4VqWdgHvH2s
0vkNdbnT8ZjFVXbey3oZDxj3emS6mV56Zs8DMWEx08tzgrh51y2DANnDSYRdGpVXVXq5Cm3/Rojo
/vNLcuJdt4zt6xTIUaVjVZ6mioZ4wcEK7+K0jm/jynbPCYeff8Cihhu5MbK3Mzbe2Lt3EmBcrCbe
5+d/4pYuxcBO3YCIrJzKU2Y6xQQVSUKk3nx+8FMXZ1FEFWsAF2AEjde5ol8r6IvYXU3Ix2mhaH/+
FafOf1EfB0u4SDy12muV0ZtAw6BowSV33sEXJU4i7827YKq9HrsrnKsAH3CdhOfNKdTF8GV3EqOm
mTZeOqTfnYmNbjt4O+/EFwM1c8lmANVd0xrspjWoJ89U8Teec3BzGdLnCIU+VU/ZSX2N7SbOfJ1n
zvfzDr6wFMSGAlcK/o2XDO6vKY1QMkXqF3Ohj58VFCb/vrFSvQZIUEStlzXg9+uevAityr4oxqcO
/v+M0RH7suDguuvvSngnayTP5+QiYrZYhvP5FirSxBBUGXZ1Dx3E4w2YufSLG/qvPP//zjHMP5Kc
v9/kxCJZQMNbz5WmnDXMuy5NHqCTXGrp9N7T5ciBR3gWStLb8+7yYtQ2tk2qTTJfrDJ553laG7nf
nDVo8dH8e5dhKdLgMdva0+uSao87h/0b8/D5iZ+Yj5lLh0iLdyOISqX0utbJX3HEKt8nB4BL2pHE
MUHH3iU8ZvAQK/1GOC4bVhV+3HViafdMGapbeEb+boLU9zRMtnGTqoIOapk4G8XWrJVMx/6qHuXv
BCYAHGHN3nx+3qeezkVBaJPMGQZFbb1SiLdgUOl4d+0Xx/54GoK5498LTrPQrxF+cjOdRDlkVu3A
/3CeVagf5A7UV3S45TYt1easdTEep3+/b2r7DCFm1UIUhihQswOktQhnzrpQS4uKo5s+FnGFV+1o
+2uldjBUC2rz50f/+IVoikWR0NBpTqkcW89ihxvZpJVdmv1sF5eadtYL3RTzV/81mGVsNXxvUnuh
UrBiGACHOri7vygVJ56jpToPsG3ZRoNoPAStM82y+W2PwVeLHW1+8/2/SwoaZf+euxiUMQPRWHmu
5ppHtS1wIfXRL+xyzMTxCW9jIGxHQd7n9djo7prWe0UAhuOe+esWpaNwUqqsXdceSJH7oqwvkZ28
f37nT124xcu+IJeDJJO29QrH/FWq5m+16X5/fug//tqPLtticPf+YEgf5IMXF2hntAp5TWwAgbZb
BVpFANljQ5SEuUli5xsSM3PTV5ArE4rVhcIezxqtSL53UcdsoZDKByfLlessEv6ud7OC1c3IPqUP
vafMcPgVflLvCU1Lt+Ah3H0aWo9VR/gE4RIVAUICjhOSdRAQobWiqgfrDv7YgT44ULYBJpSIAFxA
EKzuBHy/IzbzFOKwjG4UdxYwYojfZPokXhJXQRYV+iF640R/KMahfSGDZ7zQKqvcwGwdt8Rb/JJj
gzKyd0gUS5oS8TPUCOFg0uht98XpiGbqdUHqyux0iYbuJ4DQal2hSf5iRJ+4r878+V/Dremx6AOi
qLw2GxKyrqCAsxnzRaU78WJ2FuPBDkthdkQWekMQobOCmLOK1PzNsR16DiJPg1VMQNhKi1l5TGT+
fDExPVGlluGPHXhY4mzt0qOUh8fGz1G2ull1RKT1xTecumqLEq7LNE1w0IKpqf0rBR4UgO5a++KW
zMX0g+Ewu2//viUJpFYgRGbp0YqX69Ct+3UHo5DOgTIeNQCEX9ydUz9iUcwR1Gel6miN15TVraz9
H2pePH4+pE/dgUURH6BriLHqK68PM+O7QNR2n6sTojubnfbPv+LU2S9q3cimfU4mWumpoXrVl+Pv
OBHfPj/0qbNf1LqaKLq4JwvPq9NIv2wlYJARiOW1xeL4i3t86isWJU8CPXPUsbU9PVLdqxK3xAHs
DkDYUQxndcjNJaNDKtIZ61G3PbvUUICYI1FN/RmsDebzS9bG5NgVQhmOraQ1/Je4vi6b8zr7ZIwv
Hv+xl4HN7pcXpzCe9+F5i2EMrf8e10HSgj0lsb20a4+Z278GhnvenMVePO76MNhV3ahgfiNXWTvk
ICH5Y8v588fxxJNuz5//VaJrV5n8UbiWV0G7xkQ1mDizwjOSzec7uSjRZPh0eKEy27OUAq1H2t74
o/IVmWK+ZR9UsiVQo4b3iYKytL1K7cqbno3udQBG9yBdgpWwdhNL4PTKFwXhxJCyF6NWNUTtNJ1h
eWKGALkx4lsMRcqN3RExct6dWIxaxXUT3TI1y+tL0qXs6lnR3bezDr3EbARRP+olNiZ6fCDLArXR
dsTfVF9cmxOP0BKzIewWvH4nOfHR71ZYNR+6UDvvNWItxyvO0sqI7NrLSX3EeoO2oTRfPr8q+nxl
P3iCrMWgtS1HhLElbG8AJd46e1Uk63TY6fmjH/rIZ6+HyELbvh+yN934mRrfVHO6NOwjTPTV/Kfq
IpqS3fRVoP2f/bKPzmcx0s0QySNBOo4n/B76Gel6QwrlFIGui2zPv2KjwpS3JCEck+6GXJ91AcNa
ViYMfprN8yZGZefn1QVrURd6gngn204Lj8nBrkgtYzXWmGY+v/KnnphFXchN2M4sJQsPRcs15C3C
xvFufH7sE9topqX/W9FCH82/ijDUI+Gy/2WBoj5mZfBKcz7alai0MOdZ43GIyp+h3z2aWvlc5qqY
SabGurQQzMPeIxssCSJ0oexbFZ0GI67U+9tOM4O7ouG/I6jIORRF+Z0IYCzcg/6DzYZrg0DCL37F
qSu0qDcDm/+W9Ovcgyz9rushOh0BTODzSzQ/3x89Z4tKM2WFXeEIybwKgVIxgrAbWditXKyMetCf
N3LNedr+14ulZwcp6vo+9UiTf5Uy+Gn3z5+f/olrswSrTE5TGESxZJ4/uNvMjT3SO7667vqJQm8u
Ck7UQkEMpyH1JHuWx3CYtIfSIJlIV6aWlOAoOAIBRMXriqretIECnM9o0/tJGvW66ct012P5J7or
tn+GUdFdCSPHzR/ROmxZCaKF0B4tHQ2h3/ZvwAnbaoOL1d5kFqsWElj2512iRWUL0slvZd5x8VvA
Fnq4Z0WxOe/QiyIFcSI3yD5NPEbR3nbyZwIuvijIp27s/Plfj4yDdT/r03aGm+Zvbum+aOfg25iI
mIuCo/aD5qikRXpBbQVbs8EdGCrNmRd7UXAspxaYkfrIyyQJU1qAF3iU1VeDdVZZfTRa/3z+11Ux
csUqJ23g8M4O69+aWQ3NsTuQr2y5ZxYaEqKC1OLVmF/t0ZsL6jgzXVb2x3nbJNGmTZhamxZ/gWE/
C/wDVjasAvAIfh+uC+2BcQoI9jGBuCnKbwgbmCOvEkN/8LtqS4LYlm9qxUvPp1a7+8/XEv61Pu9x
WtSiXlX0WDMJVRgmFVw7pVWFI3LWsY1FCWI3WouNpCBlryvYKx92RaSfd8+NxRo9cpPAVpIcfEgV
XGFdvC3leXXTWBQgI+jjMJmyuW7S8hEKwuEhfTrvgizKQkqBCUfLzjzLht3iVWe+z41FTSiyNJ8x
z4lndKkOUjMLjqWsnd15Z70oC4mf5BkLTo5eVNeBL0EGTd/OO/SiLpDulyVZbWaeOmHRDGRS7hV8
lueVSmNRGMJZ9j2QmedNbl1smiK5MZHOn3nwxQyhLHRbsQmP9MY0+AaXo1k3A+D7867LYlT6Uy+M
ngBrbyzzZBfUK+hKxXm3U1+MysRU0b8xq/W02G22ZKIw43J9/XDWmS+1pBNdp8DGpuOZlfkNWvXP
vGSp//mxtT8tiA9mTkstqR+USSLtPPJUXdlTiK8Y9pb9TK0lTfWoYl7ASt4Mx7lGD1O7DdtvNr1Y
fdTXRBlsRpMldqbcBd20NaSxr7Ns1Te/jeSRI6Q0ho3UwgOCMwgbjmHLA73flZmNR0O7inDjJoS5
BsW3gtWnTW0nvXjVEtBWTx4FvMytQyGPmNPnUt3gUsWFs+eTicdC6dUj7w+Y08fc/jEUQEzr9pp/
qScmE4Q5Um78KfzfqnjSfILfzVsWu1e8DIxJ/K6HI4nYG6q/ws0Shb2u4nB+LRSQhQhP3vPtldM+
WAFh8fyQqLyPIZLwe5TwzR/JI3d/NRKeBd/DITV6wQBasK8TOn+EnAB25GhpA8otWrjZfy4j1iq1
NvatyfxlOJZNs846BPZY9N9kV5I1A1L/uUOZ76cmscfqJnN8rPvVRavuXD/gj7v5HTdirM269LbQ
MNsPsJNclJblN50s0T64kixrtCzaBrr9jXMI6K8EaXbQtZcai6CdW98j3CB+3m6zCtvbHPKCp6Np
r3X7CmoCGSfwyemgyiYFeq9th0lH9SYP8yXUAAqyKJPqTkJK4Mzb9jv5xiu1Hy9zlWTeEPlgSZ7s
cf6NunwRiX1NEwDGiLqpzmwqLEmH4ZyzSrpr7JFOB9PGJ6O6sb8YDvMb6aPBsKj6QdgQ/12yjHDa
/tFp9Z4dKNlujYJbCZCoJVi6s774rrnWf/Rdi3eAKGq7Ji0n9hJ8aZ1VPJmBffn5qD516MU7oEqq
En5+k3i2DM0jJHIHshPZQucdffEOKOXg2sG81GXH5iXrh2vSzL7owX4ISmZWu5QpV2xaWzAdIo98
MhRuMNDq/oIBFkpry/M/z3ia5A7baduFh3DSbrT2+fNfderWL94PmLXzdIj92BNG+s6el+L5blM+
ZrZI3jGtujekEXyl7zr1M5d65nokyBH7euQJjCaXPViLu7zx8aP6Ee0PqQzXuYijdRBXUAF8wlUY
k5p7LI1mzmHD4E32iPbF6+XED19KnR3bSNM6zXJPjUmowA+R3pAlkL5Eqgm1zyTjmxCE5rxnR5tP
4q+Zv5jTJqcxzj1r6F8J83nJxuD18xs4z1M/GE9LyGbaGlNWI2LxtCCxqM9OsHLJnV3HLclgalK7
B8WFca1renFeV19bVAtn0EZfDEnqkSPdrRG4sNuYnrnRqC3Lg2PpmcVmqZf0xfc8L18zVf/x+ZU6
UR7+PJV/3QQjrBtFmDL1iMx7BmHwg37nFw/TqUMvasMolaQlJyH2Wkd99pv4G5zEr9pgp469mB4W
hBe0aqGlntup3/yZPFO1X0zg9LkyfvTwLEa/5otCksUQebWjZ+R7k7ShWpn52IyjQ+iPHgVE2Ql2
lwvYPtu0H+8c0yEj1rUIEwhlpO2LItRBJirZRhmrbgunL9pGwCnBo43aoc6AnJhdYGOVaxEx61qe
bEKfkL8vbumJJfVST1s3MCu10g098tHgMSa7nEpCKN86T8RqyO+Yz4wIKvib2hC727GfwFSrt7/B
j93GljfPqIguANmxayZPTx7L7IJ0d35RsuczFtVzNl7iZFtmayEhFvPUoRP+ep5tRcaPLLmXRBIY
JnvyjXlou9+qfOnkF++FE7d+qejFyqqWVsyvY+IbjXvASZ9fNpIC5jv8wZ1fCnphpNc93dHYS7Uy
fBijUu5onk5Ppg17oYtSTPeuW5OsnqlbrU+DPdlAcPtCqMV7Tag9iXT4cInCyqETtb6+RmYBXUoP
6VcoRH6v8kbLNlFDKmQP+vOoAlVbdbiq94YEgsHGWndDcGdyZWhIw6qSbPq804mUKskV3bVln1z2
bY59M8j0C7UumYk0MT7QEM0hd8hUnkTh3qupurEG7TZsIdQZgxGuUgtBRjuN6dpJgSER+A1SijDG
YpWTyLbJo8i4UkLXYCY/FjtVZsaT2ZvTbtTzZIshO3pXZB+/Cre337qiK9/CMm5uwbKTmZa4yZbE
xG6HhNtaVVKT38CaBuTvMd2tBienuSx0cC+DeuUj4t/ZpAwdjVgRm8Iw7oRm/QRiOm6B5+Fyt9P6
ELfhcIHOzqnWJJxeYSYK9klVvUYCrmXZdyZonuwNKEHwHE7hd5fEvm9VZlqXJpiSPcFLzc5Sy2yt
kgZZYlHuu9tcTdt93w7yMNrS3pB3QjqQFjkXZtMYG7QVzFT7SVlnRfScRnV5EytlvFFSv3pmTQTt
wRUED5mVZt7GbX3H63rdKqF5GCsz2HLsfKUBqQKwIol/bdmV7okuXcclGeyp4wS3ftJEt2RcGizC
W2Ulo/gHVmny2hPKyJi506HLRn1TK1q3xtHaPCjA+u6m0nxHOGTuhR7ktxwWpUetPEmiQNdJMKAS
BM7Jpeoi0oGnCI4k6UrKz7h19Y2RS9h8DTATQ6uUVTAZchdljr4hqa87BMCWjrGpcXcGMnpXejsG
RzVPnb1tZMN30K/Gxq1M9xjnA/AFFw0W8UIguYrI3aq1bXmKkDkgqQCyUYMgCIgzxn/fjoMV+m5m
Zc44PqYkiYYrVQnp7xuk6QIjt0WzqqmtyMdKG7yqiwKpAYe1lpojwWC4Rp8CWYqnK5d36F3dmsEb
WFNow4Sa/DQDs85YF/rFz6ST8c5VrHqrSfgQhU/I1+gq1c0QkYdbNKP+lFmNQXag4revcWo4x7wv
gy001nEdhyrh5rrsmnfVtHhCCzWBDTClr1EturU5srqU8JrZK1aSvaxGfdfZkGMiQ0m3dHDtlbBK
N111cmgPU9qUxzov5CssTuuihMYUrEgSGhgRrXlBJNuxqzsWvJIl1Qx+bPUXMHZrVw+Pdd0DeBns
/lBFzoRVxnXvxjTML0A7Gt8bNTKutUkK4EKjG11IBiZTzzQ4jsrY3oVN6W4D3iZ7tRdNRUCSkz1r
XW5cWcTkksPemeyYpaOzcp3UeIOinOF3N+BoIjBpYB7RrqFxGmk3Yegm/qEjwmFkVT0kl5NhTfjS
DZLehdTzWwHjy93qrj4H6lrZc08e+x7nuP/UAkFtcG9VRJa4oRi2rpYB3CqqSFPRJWGgmkKdtVlV
Z9MDqTAg+qp++t1YhKysRFqO9qa1BnXcFXGBCUGITEP8KgDyrXSzaO4MuwwIAo6G9lesOP58IEs+
SzehqQXY+B0uM8UjltqA2gw6xJ2YGnvbkRY3kX2FA1uCN1PYnchJJ/ezeN2HE9ZBX5Y3lZ51+6kt
jK1VStxVpgMEagr0/CKO9Ik9C35NHmrpqm6MmTsvZm5TaFzB0G0vqwaKclbUNDELobZbghaVje0M
wdbNe3mn0iCEaGOrRGuiaks6IDhRbhA4G9SoMhKneIvbdnpt0MatrHHysadHawlqxi+MaDXlV2Wv
F8UKMDVmcx74YdUnsKfjRuobRyFOebTJpSRaqTcJgbX1fANEPfwpukruGz3Q79UQLNWKUgFXGYMd
QuNW3xmY+Umu62AJ6ka9lZY0t4oNFyyFmbfWuoD5a9Pr6zJsU+AjblhvzLhp7RutKQhM5B9/tH0r
v/Vy6q8CpLiHyiGjbtv6InnoKte/C9uIRHqUuWCtSxKnpA7UHjYarqyVmavg7WL2bEqlstCVpRD3
Ilt7NUar/TlmDs0LkuhuWlH5TNWD7MIchvxogHFdMUly1lXBOGqsqly5jWHfQnMnOiwhu0/CZ8gf
cl8PLsK6y/eJ3plb1c3yJ6Wq80NoWtFNOWrZexza2PQGUtsIHt/aUWPc8quMdZgN/RtkhfGuQ+S8
bku3I3TWFLtp7JRvJsjsYy9L4ztwhJSnSwabwYDDga/cXgWx+oN4z19q5tyCbjDXcaMZd2kBf9kc
uwr/q+x3Ueo/9DovgBnltRJNPm0614o3thCAIh2QS1Jar5M5wr/LOCFABOkuzdnDEGSZE6WuZdfI
5NrbJuuJDM00eajxtD8S9aRQEQdAi2FobWuDGV2VkH+apQgzw5Ysaek4hNQrFbivORfVeC1BFioy
W2sY0tc9L4o7ZjG/1DmDOrYKwHaZq1zjl6+PGZrYDbmRgqnqgMJF37lVehzDOtpn9fw7gpakcyKO
9yLoyu+qKvK9MFuHbDS/27lJqd73dqoRwyXhwpq+gZaXkHJYZ5IUO8DhPJe5Wj4CWTSMXdFoKbMr
qUQg1hw93FSSiB1/Ar8RDWO9k9Lu12QJ2oRriu91J38VYMT246j7WxJKeXkxY98aWaRsUkNIHvkh
u8gTNzNW04jZgyy+duckMsQXV5gtyX+Wu+vy4A1U/biGSZ6aK7fOO0ITwaWTQKZG9aMNU5oSlZmb
UAMMqpZ2sm9cMC+UIDp3ZkMAbN5w02dHZqQp04WhdUSkl4R578o6cI9QQ4wrFGv3ZpSKlQkscDWZ
xC0Y2JbRN1Rv83z2BnuuJE9cBzkVOm1grYTJ+qEA97aZYeUrZY7Di6zS2itQeo5lHvZrp2AkZxI8
f8b74yIr9GLlEwdwmSruSzjF9jGPTDhqZf8UqJ0OZ6PndACkfLfdONjEZvJO8rVDBH3x7JQGwBWm
bzRME1QhJOIpT6CilFf6nuracTr7orac1MvGKN5ZtQt6ZoQ/J+T3hhME2KTlN5FiaQdRVP6TLfv6
auKluZldnW4+PlBC+k2rDN1TNanhLxElCenUw3TUq6DaGYJazTiFzemIgSHRuNHeSBt3n0dNtsZa
r4Skzhr6FdgWsn9zh0w78B2r1K1bqEzawzRJpocujtiycewrKG3BZRnbCV3H3LiImZHkq7bOxYpJ
w/DmZqnurPtmDOdLBioABB1BKRplYVWaIBWZx7isnBQxrmVvpTdVo4O5qgbmvIHWSW8Sg3gE5iTl
KtAj41eoq9rO7urgspvKW2aK+mPcwdBsYnIuEPtvxilQN6OiZ/dxUjC/QCWyjXvDva39Wr6pICcv
Ajd6t13Sn4wy0p8mu1BI9fbN4gBRUjuE9gSoyI6d67TQEDL7Kv32QobjlV+xkFjnaVjNb+pqVciO
TFz01FwYBX5lX6nKlgKafwepCG/ITpJko5pRQgVMcFHHLsntUXMzVkCsppG4cdMu4j3WZhvKVZZu
iPkcD4PI3uncs6qRMy6Xansp8ZXshtaGJOTnb6nltGvEF8OGCwZB1SBNySexc13qXY3WVBvhJVkw
12zDxfaQ1CtTs9ODZhgUQ3L+2KvtZUrPa/oV+tM4rgtBaClgPzfaJhbUeVZaOuGGkA7bdWgO0cQ2
N1DMsHzJVF9cxTDgdxCOJwy5ya+CeIpdORJ8BxR3pvGqE/qtzpzwk+cqc4ra1S/7MMhWscjKbTA7
esleGbZKlLyZam/fgYYct5K27A4+UNXCLVOyR5fcYYwPGf10zvu3LImljQjWJIMgdnZDXdp7+BDZ
sUodl1kuKYWu6iJub/vye2VDBCwjS6wNZ1JhQjGTrP1oOOCoazZQv+U+K/3mqo80EEfdlF/LQSsO
ddslaw3sD2kbA4wwW7o3sjPMp7poyyurJfi7QQBANj2PVICNAoYi5U1tq5QlQBjCWeQlEytjTZUq
gptEGvPb3Rdr9hqco22U+bPoiWJL4bZeqZzCNoUTiuicebA91iGs+rS+0cKgZd3KjlllNu3WHIpw
k9dmiBBRJg/xyBnQL3eOGGfCiHunEGTeKqxehy7/njWtaWwF0ZvPVeu0UJJHDWe3pbbXtd9PtylT
DihGjvk+0U2YVnpYA+UxBr957EZVXwt1sH8HsBYPWgNwL3bQp4jBCREkhMMusuyXAkDiugOMtjJd
5d2EGrcDA2Ps9ME3qamuIzcVXulHQG3ZOkyD7DIwpX05FiqoxMKN5zD4/MDPm3Z9kM1bQ619QcIr
YpYy138WQ/ythlG0rVknsKiJtdt+alxlZZl5e7Ci5h1hwasF9pxg2z4Nt9Xk/u59+GOZFparVOeN
3TRZtm3LkgslG/WG9e+E+B0jZVJX1m4EJ7gSshlvO0l1G8uhWPdxMN6zgIKoqCvgXONw2EqlJ5VY
5QbhdbA3eQr0t9YnfVf7Dr4LUxTX+bwSsXTpbushV4+KCqDLUKL6ooDruXK10XoArcfqWIL3XY0K
gDLB03dfNkW49bE1oPPpyLOObOMhJ+dFXbHQVGFWFfjU9ExZC6R4u1bTzF3n81jprlE9x4RMsWYQ
rIvC6D0gYwZKfpmswl5oG7xJ6U5zdZBsuez2RWcD74zxA+dgplZBN5Q3HSkyEPma8j0kM/QlTaLg
khel81RUbXJULH1epIO31YAJ7KcAvJyp1KwZJ1kcoV+OEOhSoJLpZELEtMYbn6PuBxXwHnODaqMJ
xI/+1I7rUgKyxGDU37Ezy8UvQuXQEF7ye6wMe6OobKxlpTt50cimD2Exv7I0Uu7stFO2RLfaT4IE
+0PJpPuyoucLVJIlxJARQy6GiVmHAWfKjHFGYZG1HrMyDa6nFJxhV+f1prNwPZBzAdiQhyS6loVm
3Gt66+8If/WPQTXVmACt7mlM42CvtT6qGLOrySrqX3rTxkzX5LSYakewPek0h5YX1Ar+rrz02UgA
heg4N3bPvir5e+K6ISb0qh0sSHe2O8KGzAKSqDWEBnlmNjwXeb7XahpVdtBFL3rGZcody/HoeZgQ
DeQPnxiWFa+B7Htpg9UECXxfd+at3o3ufhjDdCPaKL5pMOGtnKLXPTusvAKOGHE4ymBeEGIqm00V
qECIB0cJd20lnm3iyteTE70ICeRWjVsA39Mb666XNPS/J4Rpv4sMdnEtQVs6g7qRg9RHcJJFuE7t
4QcYMusoMH9vk2qEAq1ngiwaJX9kDzrYtLRvCOgok20RDh1WoC4i7VnBfKQwlAObyF4G++uoEydN
p8JiTLlvvjNj8KYU9mrL6lWSR3BBe+suQXtHh2TKtxFx8IzVlrTvlFnRVoYALFKZWo+1XusXRKUD
1sz7wzhU8l6bBgUW+s9SZRUqEFLuE3P0WBQ5B5bbHWBJmA0yLb7FYXBrZh1Pct30rMns4VvbqM7v
pKHzxZgrxX3CfvOlHiv6fWhGuCoNmT3XdWCS8lyrK4eg8lUHe20bBjXa9kSzL2iXaDegVcdtQToy
iiP3pZHTjRGal77J7r3w02KTECS6Swp7vPTDJNr0wFmeyLePrlWmpr9jGdM9Ihz30LUjEcRhcw0y
74lrFm1Ss/ydtlpFE8mV2x5w+Wos2uexFQ9MyDwIAiyWNf01clOoiVDykPA60OP7nJBpi8ipyedV
M/T0HkbjhrUKyeVBdZ1RX+DR5dupn9Jj3TA+iV124msZKc2VgpOHLkM+eG0qxh/OYMyTjBoSNHmq
a58QoaqwdlHjXrmwgSFHK84FsDzJ/wM4dJKjDRZ5UrdBGNHidmX4TILORo3FVZvqxrZt7RfivJ7I
TBieDR7XA5jR+srOQvuRBn+0I7Op3dttpK/qzBfcTmvjS7kvGpH9loHUolXt9AWPoUrOsJ2SKZK3
6sEsDEJJHAFqb7SHgCBsRCdEECHE7kvjTiGvRc0Fac95VO8VsCgXitHAGWAVD2U4Cna0rcoN2TXm
IauJLnDrzNqZpO2uIZWHpFRBI7YVxdnkrTmutWrI/jdlZ7YbN7Kt6Vdp7HsekMEhSKD3uchZmalZ
si3dEJItcx4iOATJp+8vax90265CuQvYwIZLQ4qZMaz1r3/4rNIoOA6CKS8OihvQ4fxmEd28kjKn
aSD33W67TaO79MDFY3Y1GrzzkBfWPbEi+TN25M7FHDE6haJW2yEisIWS9VaGDp2i77O9wgoXsJoO
kmrgq9834NlE1RMhP99ybmHKyOV5TcrlaYibs3Qy59wmCkpFPeoVHbh1G7vz2zgX6bpqKVJ8aY/r
ZsJR0cLrkApg+RpcsCc4fo8Sp8x12+MKKkNNuDmfNSYb+quj1RcrvZARCR8eJwh+DDlIbdHO/VRW
J+HGuBIk7qelIv56bqOVEvKsDBIhEgfO+K8SesIyWXWdOHeNl2OYPnbbYiSem6tNTYQ4McqhYMR8
Na6H1xEMxaUGdab43vMjWvWlmg92pbPPgQS1zlWd3rY0FFcEQ2FaGNg+DuVhsA6iCP1Zixn8Io5B
xyRXOHvl+nsHrFM66jlVIrwLa4KmG2GHRxX1hGIJ+ryJjCRmCyPXcogTchAMOzuIrrK0mbZpiqWu
LFjNtm+6e2il+Vdn6FdeaxME0XMFWllGMFAvV46wD6bHGwunGmq9QzCWZ2Jb3jo3PqqyuVEViWGV
NZ2w3O6WYCPtaZ+lmLmP0sDx8K0EN+VA7zxPHJRYqjWpTatLKBF13xdIwY9uVkebceakn6uHcYmP
YWgVB5lGeANTZt6XxbJVbnTqueB6/K9nGMGYeI7bhTVPuIS+zVv3rK1aHGU1PDMyvcNR50SI2X3X
8enXXoxGoPA9shwWcxhHc5dAgCLiJhs2s5/Vd0URNTszLeNjmATg4NnyJalFu8usN93m+JaC5nt4
HKwDjOD5owxq0Vlmu1Dq4N2vlmMzj+MhTcmswIsS93PKNNWsorL9NAz5U8mkS/fyufTqjeoS6lar
fpGF+ki6Ev40l0VcY+6MFvOccdETuO5cW3XywGCFfIzlXmi7uhJCV5teMEJb1Iw9ZZV+wrv+ez66
BzeA89pGEw2QfgAuKPZ5YMJNSKI79sHjmZ7uXBq739QL2R+wXwkrjNO17CISTybbupEpf75jlq2X
2ycFf5mjpyrWfp1GjwvpTLCHeM8cpg5TjFvH0mO+qpS/xdDo0R8wsB6yGLOoqNpEGiTJpO2BZCc4
sWSrgDzW5Qonzh7T8o6E9zTG06BLz4WyD9JevqClsrfGoUyixhsOU9IRwlbGoE/zdN22UHad6V17
/YFC0sKZusIDNP8a6Gg8Ln06gH7pQzjVe7xjX3KVnenPT/7M3R/3afsUO+5JyW++Lz43tj66drLR
0y2lASHwgCGXRL8TWV1wgQHk6WuMbZZ1UHfZ5zqov3aG4yJyip12MwLMennypnA8hj1In0iUS1BX
8wCC65OC4T4V4OorbZZj1+seXiriZ8sxFiba5oWQPpzS3P66aBmC+v2dNzfHrkleQDxxn47eoroB
ACP3CrK8Wmmc3W1FS60zx7lKtcC3GIN0PFQ3Y4akZRzErbAg2Sfa0ZezKb9SAwqNaPlcRXa38kyL
YbFzU+NmtR6YoK2l1yrWmcBrd0l2SfKIlcnJIQXE0NdO4SvH/XXsfpgOx1nI1FR7w9JfT7IEcy2n
j8SLiIgjiXY1e9b3wrUOjgjUFcqUK1qe+gp+V86AZSjfTdyU1nF0iObaI4rJga+XROoNbLCSOXbp
FxTy7kDAYfncWriecjK7CUemnCIYbFK/dsJ86ywGUsw23ftUjM/xZasGZMAzOpDOoXFaj2LFGuHz
tBGw7BhnHwWydUsNN7OmRa8UFQTtfvEEqv9hlVZ7sNCSqiAVGxJg7+2J9lf4+DJniDNT2/a37hi8
AIgHG9E637syegggDZJaQweelv0aUFNt3bip9ip+z8aJjmdoMDvWHfBj8Xl2MpIbyuq6js6wxu21
PY7bomPPWiOBQHL2HywGW2PZfmCLT9WIs5mMHUUlW8OMm23mPba3syCqW73EBNoPTuVgr5uE5mox
aYkwpzqNvEXjPKylnZ2KwT5Jw7ei6R0PeWk/Xq4zoabTYOv6dgqmBwQy29Tt93hff5ZRRi6c7KNv
+HvubaJPiphGiEn416QifcCY+SMvupVd+cDQYVOsdYdMbcYAzSrvQp082IqWu3VryShyOuHeuxvD
Jt/OcX6oWivGxKdOr/Fqz/eR6D+ZTsv1HNTXTDZLjiGGI+6InUlMQQ06896UUOAG7taFWcWQ6BAj
tfwFqAtsLEgL/PAYr2FHvuksdxU0Y70NghT/3756tKbiyfZd3p8Oj2hoEXH72rM+153qn8KO7M20
HhY0psurcqL3MiteRdS9M1lcttgYt2QRTfWGCyZYW3nzOCzinNvfHFzKgUl9jPvhUp8HU5SrJemJ
JK0j73miWN+6XXp08MTb1CGjjNxy1cOsfH/T9s2hynpapzQjWUiAi8c5wyIL6/hv2aQJgijtz+1o
9Rucyr21mqtq7S9Q0pTLBSVF3T4MKY1TQq9GLznrz3SBDzHeUfuidSF2yotVeT17hzC29DqTY7u2
Pac4BMP4yW+s7saOs3i7hA4EVL/ud9lUTI+lp4pP6ZgDDHtp9xhKoDhyDs01875ga5HR+CiHUd63
zfCiUm+m/ggx5KdAWO4Ii4yvaW28RzKb7CduAvdBJg1FmpzuY4YF+PzoEDh8oEQJUvnFXka1x1C5
5r3mLI9t4z6otjbbP0rVSBWJu0HfM5xbrsCzk9VwCImKeHLnxtv6fv7QhAOGKdjQkuWo6w2xI9G9
CZbwJFTNSYL/FHme2RsC1npfUSSvg8VgYOAwvIJ3IPZMFjBRVn5yWFT1NKus5+R2x/tS+4rqsC5W
0YBLX9oAfiekWPRWdz1SGpyCVmZrC7XCoSFkblM4AwbZfTsdFtPsFofVO6e5haO6m3zhxCaJa+he
zYLj5qrpGaRECHY3vt+IrR0k6uQUrXdlTUJss6GayT5psdAX3brORXRTJpEACYwHpCYI5p5Sx6vP
QiwZriR4UcpivheDZPZf2MjsXCfHm9HPuShjnPLK3L2FjjDdp8q6cG7s727P51XUZGZ6bl0SRdQz
btQD+ZuV9VlNzAZMX2q6CUbzJoofZYBt+Grk4GzXbA/8uzNCIjbgC9YzXhkASxPKZhZQTnXY+eVh
EIM6OCOYAehi4G/InV5OU8qbOM6+vsL9m5VMkHkiNth/M2bovOypLrr52PhWuymNb+6MvEAOnpHr
Li5rCikr+2QG/DCXuYvuhTFPoAv2SjM89zjP4+GwjFl0My1hchZ9X+3iicwbolP0fszUch8KQ3zh
7OOO1bpZfD31U34VTJn7pjJv2SxxJM5ZLqDk9x6TrNa7XArku+wJjw/IwOgcsgccl8+srbxThgU/
MOwlLtQE1be48zAEGiuHAhH2iIAXTtzsu1FxcRVEvrjqVbdcGTF4Z0ykFx87wLz6athWt3xz661T
ZS+fgrHHs4mkhes56OwH2fTlq1cI9ziZmu40jdvPXmjcd4ZkpJctcbXLmd+tIXVxV4CYeptsmdNr
kM9kjWO4uKlDHa180mpBkAPA1Azd61nU07RnCkYQViYRzRVEC+ihBM6bx3DP7Nn9rCvbuRv5UK5E
X/cnTXXzVFDJP0Qq19+SUcwSvXzmbuzK7i/DNlj4DsSWrIcw4xhlbRYCku4mQLPvnpVWe2cBbl1P
cWNGgrQKgO8yjupNkxclJjHKAsnvB2I8Go4ZSNX5LiffBouRoZHHZSzym6mVyzd3qXv2iMbDc2yH
N20r+oumjjDCtzkZi6zZE4zmfbDqccxPPGJJTBOSadx369BlwTNlqtIZPNr3X0jKSq+1DutdMS60
+E5zSdZgLushzmr6Kd2Tos3fYNIAM/Uu02fjTuldT67tWXaJtaky2Wxzr9/lRDaTI1324V7xnDBy
SOpY5WoK3wYvqICNAa6zYbiYDFQL8bdNKMRrEEwt5V7dzB9xCSO0YKK7tpI6eRsJEbmybVc+SVXm
ZKtJj1ARgtmY13DwMoYG4wMNCEhcyr0IGLAJ1feclevkdXeTSz5MyHBe+EbIWHXPULR+E1lgvjcR
mbh5HgOwidC/67XkoFdTQryKVzxkfSU3cnAZ+8WxOUYpW6/UDZMcx813BCIlN0SozOfS69DdzOZU
Bq6+KgMPwsRUBOozeUMP5Ey8p4lMugtyUx4soUgaUBpT1siLD4UstgZu+zYm0AdUyUIt0JgQfTux
d8zFPhUtN2dUeKwSO34so7x9XvScIM4A1Wi2VVcFXwlyAVqy+O2JmcpjJDiH86LXO+EUzrn2e3st
DOMgWV5CA0C732wrSm58jINWiZoc0O6MNCe7JfjEvUSKKf1i9VoRqEebwsGYLv6HV5UjyjbAljwf
U0hYmbw3ZKpeJybpC6IFs+mugZG3GzqRPnZdCzsgs+AJRHw3HRvn/YWzvesIVt65I3+TNSSkyyJV
3aShL7ZWoejXZeOe6jBO3/KCSaRNdELSkPZKarJtrfED87ONcmr1KpOAYBfemK30J64IpMV4qsH+
mUcYNUT51sVepd2bKTRhvp5+Jc532iOb7u4KZbo1dbg4CEwrb0rMJD7Jou8OXjZXjOJc8Kmppdzv
SBPQk3Z2dhP3WzmWkDz80qyrpYWolpD4oRwqWtXMr8Kfg/1sm3jHKCekfw7lVuazS76sU0DEvwQy
RGbaRaHF0NgQsUyUU4DqngFREuO+7Bi3XymmN9/aGGqdKQmDGeD8rMjx8/nZkGipeALtIuj1OpGk
2xDGQyKCcD1WZlb7m6CLPvlEL2Gzx4joJXW1vm2m8GvQ2/osTMLJ0NU214sonzn4xy2Rvquhf7Lx
f3r05ha8QDfuVTzIcuWlsjjNAGVn0iEYLtSjtQbt+V5VQYUHVV+djckVNW6OHacx/aOBmslw3Tef
/CnOmXLaDDlwB0eLTNoYoFrTXS+imDdOLGgHY/Z/UOLAJzCluvU9/cIekFdLO08b2rbqMFWd/VIQ
XH+cU8NMWUJb6vrEfs61BYmzaB+oydr1bETF+5dat8bviFQiy3QDOc2hKAwgarUVJPlgoF5vPJrr
pOPxc9ic2lteh8SQyzIGLntD11uZNs22DzVNW9tGN/D9810vKaktRtxkIZbfSIIK92MEcpWmdnVw
7RFqRDB0p4C7qGHcZsRpbEx+bidPPGSEC19NzRTviRn7QrC92E9pYZ2ndBBvsdL8U/XzuZCjf0XY
ldl7dpZeFbrR+7YZkwciwD0qDONbNxmRGoQHu+PXnozKhs7We4wmobAaHheoNWnW7mW8MMvX49eQ
IHj70vLfJWU+t4yXQ1K5EknUms9YSrmOd/Tg+bSbqhv0W9HEEx/hQDNRRtHXYnDqU9l5wR0WnXDy
C+vLkMzluVfMJoUnSMgiDI0LfeyPNrq9PdDffLPk1rBJiFta90u/fHGTlGGB0eLseEuKx28u9spU
eme0613hxik2hgvihZC9HWS31aibEfwkJZkMqoVlDw+g6WDhnesRM6jVbTw5xTYTRNKvmGoT8NY0
et1XKWeiI26ZAn1LGNptvTEbd22qIAFXV0zDNyac05VHyvqxXfA+So09Po3lrLbWOGdP2QJfTCZi
+BoCVIG8Lfqo5tbfyjnmn0nGGIJColn5k/eJH+2OPhfvAVPnrykESt7PftwHcVa+LVjiPRuv6Hcc
DPFZD2N6qmF+4jXhRttgQfEwO0X/5kCueLW8LgzYOV28qUb708BT7Xl3vYc4afQjQbwqXbV6yLaq
WdQmnrpNMllqO9dVfHJGXMZEL+ZHNJIz9nGeu5FzWd9rp4UFVbTQ4YUK89skCv0DTmgU4NoZjrAX
pofFV80mn+Z+MwoVXROoFnymX6bNTD2X0qskw2vDoLfdtUx0D9Eg+nPujPMtbfSzdKt5j4+qj3Nw
Mqhz4pjndqG5FaROrUc3fBszX5w0VthQYUCXmT4WzCMhRCI0fMA+59UnzzyMkxw8IANkxacB7CJo
zXdbLMx/imqYOVTrfkPDSjRuSqOBUZ/9LmTs7qvGz68IdGxRtTE3jFciSVy1zjoxaRzg+c9l2ViH
2U+KQ+gG8sZK61fLzNA/F+zpDkGUNecqmyFHhYgcZdvljJfbmiGsf+8WQUaKa8OYS2b6nkif6SmT
+NO1jOxQ2zE2T6vC7Ivcei2nMF9Dx/IJhWJ+UlxsI/cYJianMvTTDZNRd+MmHA74jY7qBury82z5
zV57bXlFtGS1HusFDffiv/jwV05ZNbpffNLXofCM6S6a4k9BOb1n+PZtCkIXt7Ai0AE2LCkdu/FD
U4QH278xC6yLIGtfraDKbhQZzQ++DrgoQ3KLBgKTMmLDk3TBnh7Ce8IAYxWU1u1CNhFwvvveciCv
ud2/52SuX3KO1b3tdv2N6JvuJkCYSIBPso0lxMQwSaNru5zfO8epN047gvh2ecjdNdTctoB3ZSXp
c+rKDb9GChO2VS+hVKWLF2xn1yZHMVNY8gFWbHsf/mcXQcRDZPVl7JpyTQuA344dS2sD3zd4DDgC
b0VXpCT+tMtLnjXLdzE39ZOwYWPIfnAeYHcUHERDDehuyZWVjPln3+pQfEL5W6iRrXkD3x6CpiUO
8WC1RyuiDdzWvijv+3KCUARwq5j9xVK9RwJpLJyddtvCxDo4zGGhaGf4ZDceeWeidNZQYLk+DKlv
M7JU5lxWe5eCz11NkcgOcxOznFOnO2MJ/hbCzl0PVTJdlaURE/OumNl7kpjHAfbdHsYXN5Yp420E
IfFJ2U25obSfD22cJ2sHwP2cZnayhjsB7DPS5QQMVVZ/+NPGFtiEo/vyyrEdKuU+Bm6TjgWYWCxW
dGsmynGT5NE+gnL3TTFppSlfoDsJouC7Mas/qcBrGIiAuULRLRj0+yQD8unnyNGTmuW/8jta61VJ
n0GOZEcEBJJLcp/CgH2yJGbfB/pLT2fxvQPSvxm8PMs3STCG3yVhcis9wOEJ07Y46ix6nDg6zzZ6
HEqrrH40lRC44JMyzVtIsi/81GNjISpsC+DE0UeUQ0Zb/jxCpAKgGs2p1y3EiDhqgp3Q2Gw5RATx
SPCArTnS1x38VaD5HPpBUsoHaVdQTCzypfIJdh9Fi71vhfoCGJnuQVP5pQlE8iUdv+EsUr1H9tTf
0JPHzxU4F9FVS3NslmLiastoUlrWqs6C+UCHJEjZrvQxGupsM9AofVqyhRCHbuy5khwsNdMgOQZN
0R1HbZAEyBxuxyT8cR8WVXJTx3X0No6gfOSqx+RlTfqQFhQ2zdhMRFgw8TguZhQHhBsjdWxAaRPR
sqUznMqpSJYcuDhUL9r3lu3EsbgK8mw6ywy5IsVRkB58KgliE5h2uk4G8yj1+49eWFNGPHbTfAG+
rh6mDhpIk1nxSWGCtJUus9/FSbLHvh7MeRogV2ItinKmokdx+zFiJlYGD9JJH1NbxXu7zpnPVc4L
xBpyGwvuxdDV8QHebLOvTexc9a2E0eUlbn5JOPMe3SRU5xkGHdtAF2vFlgLr8SN2PROuNA5A9q0p
WBmMhD+z3/Ob2IOMStNcfeojfAdWwgQzeE7YpdtocM2tUHHymvB14hlHuuSce7RpY8w85mw4OlWY
bzuMgrdtlLQbHCiTdemDciT4s+FrxfELfv9I+mmzwUWTuWKSqfeO4Axag9wcEujba8eah9PoLGjY
M1Nc1VHY7bIlmr5LP2Y/RFyme26idt1wqzNsNWRqWN2IMqXLL+mAzcgR3WUl0E0yf+5CBPDgxV8X
exi2owvT0naTmWDMsrcOXqCIOFOMMSEcbSHyCArQkshBF9iOdy1B6CHV9M34S7tK2LAwiEeSBk2W
7hW78MbOFzRHg91/YYRcbpsCXehC83plz2FwLNswh1kQ169FUb6Mjg3wmXKceBJpBymcL5bVLAhk
PB+GeGetW/i9DwU6BoT0Jdt59qVfwCYhsiZISMfTngr/ozj9RxFq+4/m5q366P735ae+Nu2MKCnt
//t///Svp6bif79+y08/0f33H19OPprNW//20z+2NajUfE9gyfzw0Q3lf377/3zn/+8X/9fHH7/l
aW4//v0vCM11f/ltSdbUP4WgXTwc/m8+0+Uv+Z+fuzzjv/913Sxv1Xumho8//dB/ktM8+7/wuBCu
HYTCla59MYYyH13/738RqSYc4XBeEZvGWXdxzq8vSWz//pfl2P/lSTu0keUEFBnexSfmf6LTCNj+
L3JFGTA7ESCHA3Pin2SnXeSz/0+Rx69xiaP0Qb0CEXkur8XXf5CpwgNhFu0XZoV9OWomq/HP1RDm
9yrowt95wgV/8VqOFIEfebYX2s4vumSIb9ABytaswoik63VMieAwBHHTrx3msic3LJL2N5rDn7WM
fzwe2R6OE4Wea/MJXHTMPzzeRZqT56A0Kysw1MrubAEFp9lvPHf+4sEgVBJe7QohId/+Imwtpesp
suMNVVpUp4SXO+D/dugPu1TUob8yPllUvxF3/8UHF0a2Hfme8DzJcvj5yVLibyRMBMMdDJEo8eYq
XpdQ00cKtuF3psV/9YCRLUMRwCR0saX6+cXyGHmVKEKzGru6vcEG2//mNUYdlDW2xyHT2E/8sIvu
/rMAfwzGu3wuPy5L15dREOBB7rNM2D+/mL2wIO2xKRDnjCY92d38PgEPn1ByfGKSFZ2rOjilqtv+
/Yv+ulguLxpKm1f0eE3f/mUvoOmYmmDKp9WUO6TAVihaurIpf7NY/vwqoW3b0vMDT7Dxf3X2H1VL
d2oz6FOU3zeZbLNr1cn3v3+UX1eHi/0kRJjAFaEthfjV626a63Bp8Qxetb6jnyNTzHcFafFXJA9W
h3/8UlL4bGigSCLvfn0e1Ld5mhvIYHlS2Mu6rBrjg8/O5gucB9qEv3+1y0r7eWGEVKc+8Yi+9DhE
flkYJmtU1SDyWZENHR/yaI4/p+04fNaKgOHKmWEEByhif7PZfl3/vJ1hAME9CgVvquddvv7DMZL0
gVJtCHu6dIL+PiMA9ZSHUX12WyJh57m2/d+s/79YJCieBZmWNve451++/sMLTnmoQrtqllUWq3Ab
ZW58CKHQ7//+zfzrV/EjZAGhJ/60rTPfo6asKBxdAaRC3Dy4Q+TG//zNi2wHLMoNfZe7Tvz8LHG5
yHSxu2UFiqT2TQEKFl9UNSKT6ns61Oru75/qz2dHGDki4vy4PJjza5zCrLugalqM9Hx3OfAuo6Za
IkWpOnxpK2TEoe7pKJ3feBX/xY6LCPd1fc+BGMG++/kpA88WFYDLQieHm4Ee/AbRQxCRlbwMz3//
gH/62C5nlPCDi9FsKOw/wuN+WBwqaK2hdBG0wRHprs2S5Pu6Vv8sjyx0OObJeeX/pHT4RdEvS3Cx
lI2QGYlXMQOlryzYbMz0e+fxHz7M5ZSy3csq54aOfk3hyRVqyLAv8IkN2mYVmCjkhha/8x7401sW
UXgQX+tcLuhA2r9s4Ii4All4LHJGfNaGcNR03TW13Pz9s/xpDbBj7QgW4uUk/E9K7o+7dvYdMQJJ
8cF4oXXUxbLcMd2aEJZ0+e7vX+rPD3R5qYigFgoqIf5I+/hhDdiEF8yQemnS/RSxA7IZ27uaGXn+
LgPscqD+dOBGvqRg8S9nrXQpRX9e17gnDU0vlj/I6rHDmT73kHi9igZDyBleGAgmfXigJKJTy5sK
tMYmD6d//LwBxQfr3ndsPkL5ywfIfnVxopISNGCckuMct5HNvKRqm99cMH/+DAMhncvpQaHK6/yy
j604rzD7jOSqZPYKpK0k7e4yHJILM+GffoYBL+D5RP1iQe3+6goXLI6PensKV8SUt7fS8moEFUBS
//hVSJ+iyZC8Cmf95YF/WCmgpoFxy5nRaFgn9JQu3KzBpL9526I/jHh+XCghPQwR0DwRqfYC4vLP
r+NjD7DAbk3WOe3gtC25v7qtbVL1TQJuMYTsMnSRNMDUp4gJ2jjAxoLQ82SfABDWYIWdREo6MTfb
aotedqUhdjobEVeFfSa8YfnGpAxJ1SqfC42muGxyfJsubAbkyrZ+TFz69l3Mbay3C/PpmqFR4hT6
aEPQjL1Vl7qqzI4glhLMeQYN9+XKNGnhRTcc0skcXilEsNk9WiBv3JkO3iuQvGC8ds8gbCb9ky97
26WuB+deyoxJqdPmiCNlW0QR5nb+LPezm2uyMvOu/eSnjb13m7GoUObprr2NEVDJl1SbuSRKsgJV
8txI+utxJGx6bcP2Z9ifRU7NBJo09yswnqW4t2IvUzuns6bpTL0NTQrK2sCkpzZ5G+3H2lSQ3z0H
suIRclIjIayIzH9ouomglxTPaW/tLlgX3BcVVN1NIWJ1nzuLgzI/u8xSQAvMsio6iqvVUIStvxv8
DtWISOLEPgLxFO4z3Ot0SdbtpJmRlKkXwK8IaxcBcOKSE+XY/gATtw5Vf9DeKNFKO5gFrnRgktci
N2GyzvQkCjwZnOyZKZe1XDGvtWDIzLmXrtF6NNmdnNPgOUxFOR+aJSwN/g7S/b50I1qVEoArSlal
bIjCMuOs9abLUChCuxjSeyw4ZQMjLK2cDchdWVOH8tvvU4uQcO6uwOQrF6unBYFaMCG+GypSBYoU
7vexbgW2zWpwgydwuW6+gq9T+zGHWUVWz1aPSe4lm9kuk37YmKlLrfcw14PnrhfXnrobnXuVPhkk
uu62hauov2XVvFxpd8a5x21LLAnrAMuUlcdZ3awWyArC3U1V2OvHtldD9j5rv3XdNYptGC1bnzgo
tzsUQWSJZNPFjS0YoVRISMdtosrIyA3KXnv8FmGv0Z+BEsvuY4C60uKOU/QRTFZvdp0buwrr9Ni1
6Pi2ow4QlvBHdF8LO4Q6FkcSY7SKwFirCzpnFRHhZ50STP8Y81JgV82dciwH+t7YuUwrF1zb+FQH
bUXWVUTM2vhuAwHX+2TAbWAj4LLhYVj4F25zk/dmE+VIUlfaXpJwrZFOT1caox8JYJupBDmBCzzt
9NEYQVVK226PXrT5FrKpxn3as4e/ItZPPdB6VZ96FL4wMyYEdDsTtmOIdUHh2NuZzWNwRPTHm964
SXIC9sRUm+jbwtlnzZRam9Qin3TruGkybRbk3oiSoxhOgRPDQdsWeYDlsXJJhtmneVyBv3oBN9g0
tLwNwNILJUkTB8RfG+fTXDb2uJf8Sg8vaMSDq06mabENvWlsDqTYXbBwF79oYNoWp4UwH/GHiDtZ
fCy9ZCwJYxWFQVs1nnPwB1ObF7/wVHeV0vFEh8zSlXtqO+aUd0OUMNHroZxZvFeRP1wFYRku+75L
RshQVar9XVT30WeyapEWtZGVbEWZNx+2M3TJddqqma3ZezUC37ht2q1JvLB8VDosaZ0w+Lp8QIN5
88YINUOFUu+JaXeJLkCD8K8Ltv9NMdVG4x8TZvMBlqObr9EyCX+VBzT8KGtTx9/UXQp5IWI3fmkk
EcO8Z2V13w26toGUS+ummAv1yMEvxRptHgC4i1cDHnw1dHAGcS0eWBgpOmuRhJPeJ1OMGG5hytze
zrHA/QodctAhO9N+dXGJQdODpp+gi76eYFp6TquIM5hyHX9JuKxo3RsCSc5u1Fvoak2UXTFelh7k
aGhX61mKrH7pkyHNsSFdopcAvoi3FmFogu9Kzam9CpmL9SeJ8B5RFXQFgVdCWFkI1PEs2BAPVQaA
+07nM/exoalyiTMetftaDVtPDHgVwXG+eGfDi0d/0LkWco9oxnGE0WO/HFN2i7PTMF4hbQ311B/V
mKCfmILWr7bYx7iQ1vF/Ya5Ulrl47nut081EUi1By1zlMwKvivZ3AhSiRgnmCIl/DXCzLUQr3znW
lH2NEDDZDYnvMfUcw9betVnsF+tUNp58HfMSw77JqrDmmYckSaEEOTjoEG0KKNGSYYT4LBmaZtN6
OBKs0d36yzbSXvJlhpttUApBxESDORow7Va65doyptEgeSJgIMOoZUF4EeiPxkKBv4WIA82GBUXm
+IwN0WEaO8yGxhmofNWYwk92PXfAazZr85g7GRL0ikFou8Yx0bqFQy0xKWnz0TAVlpc5QD5G+bEs
mHpcjImyibPL0/kOvYb6P9yd15LcSLZlf2U+4HoZHIBDvEYgREZqLV5gKZjQwqGBr78rWG3VZHY1
afU2M0/dxm4SEQjA/fg5e6/N4ElPGaFssL8+zQJ3COMHeRRZojp981DZDuvUtkZvg8agZ213Ik+s
RkO2XuDXsu03poGkZo9VG1xDYqLexcx7nBeaY24yPR58Aj6YKzx6HUPtk4RUtx7YuSzwMDI0wTlc
JTPq/BL/h9PWBtYHHAnetnLS/LTLlfAQBrf2g7sMJYoEcoL1qo1yIw2soZ+NdZHh2Q7cuoJCtCyZ
y+eJlVypLEX4rV2HePQU8AZh5PnCGLgdM06chnKqJ5Otj1e+xP+zGjS8DrqO2vqI3QY/kBgt2lrt
UJL/47ETmEx+Bi3WzcJmwKg2RW5PJkn5OjcI4dCzV/JuQMDKVpCb+tAYDWHcUqQMJZwyRQ0VDa17
YbVy8bb0FiaPAimHnKDrCGtAr0yiiGvtZunWRIukr6LQ0NElttYaBExE0rq1atKBmaAu08XaCNb3
BP1+WcXnzDYmRpZ6TKdbjFGQYCvPBuNhp/Yy4A/sUjTIhs2zwyTPkachmqTslBGO6O7KlPkvb9pR
vnrA0BnVDJTj1naJQlPhZCxk2ieefVIxHOzQ0Vpzot6bkVKB/dXUboRVh430iI6jC5StawFq74Wy
xayCZmlbjexxDMMAgEi/T9gQ2x34Kkftk0gw2KrzgvFwxOEQ/zdoWMb0VTlMeFCz5UmLOeoPDYS0
jos1kq4wUIRrr0+0HySED+UrX8QJrprQQTyBzjepAho/DXM8fDTDKtapye3X3IINv4w6dK3Vtjtw
F/m1ISpSPpxGLY9VrKKKGlzjEoiaxr5pinE4gCeyEuwDZn8WhZadYq5onG5tHWn0MFvaptmMXegP
KIRM62nmbMvjZvo9crmwQ5XuGwWKGHhoXQSTyF9MRm/dytKR80GvH9gek8++Xc+Gpa9iG3cszZeG
qVrdsjWuRF+KCwOXrsMjX5LcmjJtw8BJTwFwGIifp9CIWUGECIsZkzBF4gqnMNPiQqYoYdnUgSVr
kP+rwSw6XBh5OD7q1IMEFI3mWK5qaBh3TOxyEhSl7GGQ5Rlx5zlaCWNN4doMm9kEc7ef4QyRwoPV
7k4JE+8UGCIA1ZR97pUDAhyOTp6DvAJClD6ZxLEjEFHDZAHQysu9U9bhzNUZzqx0P3k3cjzCKO0i
zXWA/w9zI0y24VvemU6EN7XmNUx12ja4e3qUQ5Hldg9tP8fvVdYc/bOe9EF7O2r8LL25fnSS1Nnb
YUgtZWSS0xJnAbQdkcjas5m8iDJQjQAGYHTdUSqT0gTF9eTWxcrhOPQ64pI5XUp7wvISpVAVJwCF
Vxini/reJwIURlhMHNUq7mfCcbVvyy0BIoaANORkztYgPwBPVKlG9L1Vib0KcRG7Xjany3VfphHm
ATbTM1cggTjEaSnutRO5xn3tmeG4appsuFyQMV1NbW9AWkIBe4P1L8YmYAzO1o/7/kwbwzHTRM3a
Y1WrqzfEpNXV0HNkpMTOmPS3WKgIs+xjfP8FRgPITsIJw51p9+l0kjocNK7peYzfIl2Wn3k94DUp
0JIWm0QRExz4cipfJ+JaYYHimejq00QqRKhr8JFqiVbYpvLwgECpDw8JZ9LmFB2BGT4DOsjQC4X+
LPmAdm6Q+yCzPrtHr4suaNWWjSfL9VTMc3cZlyLnnRQE8IIWK7shcVheWeRXRTOhH8MD2W3yvFTD
FroVBJ6xU+opatPhDkc6TWOknZ1FvmdZobHHbsAsv5s8fJyQCk+nhZp97S4LpxBe1oRnzugx+kwb
0+7ib42GebmqK295nXTbf6S6Qz5X4RQGc+EJuJRgwPqWA0+Ed4kVA++fE8bxtvA9r4NPWTiASJqW
AngpTOuhSizjYUhZvFlrc6PYgbXr92lZWihz8sm4KDFIFPwMNZZ0l0L9I8KD7O+IwcqeapVbcdDh
Z9qi9E+stWMu/pOaUOpcmZkzYv+0HEvVb3BwhukuL5iRvWSIZOQmE6OeN4gFYXtmU+/cx3XjZ0E1
MAPFteYSiBNaxTBsIxsXxGnh9urOdswe+ASVIBaUgWaCfw1CM05PS1egF3VIS7Y35gA8in6sfgfI
YbO0OczY0b700OMxCE3Dhl4T9XgFBbFeN7rGlzK0EzIwLPIORswEA5uQ03K3oPR/iRwfPVIFvOkJ
ea1zjuUIrQBeGnaKBA7Cw5g02AvB52D/bHj47RXdU2btHimNOF5dWmgQIpq6C3STRvkOXZWboeEa
yveCLHkWPoa008pR6ShhN7rtAY1tD8ASuAoiAa8o5GrsASGKEULY2agqFEPpjNN2x/QT6yiVRn/T
tEVSsUt7ZAvJtgArWGnhs8dr9IJdIrMdNNFMc3gWItnR9bP4qj0GqGPMrLN33VEhwsRjd2RMGFJf
VBBCqbq93HHPMH9ET7wBFTYGp0ba76rCvBOVU5QsodS6qxaZPaVbzguVFP00Be4i0gcqvpn6M2YL
XTeh4t3Xo5tF6wZpSI4ZEeLrKvP83l0Pvd28u1gkWhwG/kCbx5VZvpvYquuA55LVsJr8SG5EVPhR
kEepka2zPslf9Hg0GLezTZW9GEsOm85bLpFgTd+aQi8owKak6Q5jPQwfPJeRtbEcTpqfy5yVemdQ
GotDKBPweX23xIynh0bme6/pO6BrLqfJtZZeb2059BrGCzq+BbqalWZ60wDYeJt0wrKD9UJe5WEy
VicZ6tNnYg2xpMgB8GWzspZsFuG5IEjTLG7jubd5v3Q/p7uxpiLpL4zaA1Oa6cWUQbVwUH2nb5AW
L0ZKXvnRz9p2uzaq6VKtNCGC3V1GFafZ90biPJ7yo974lpmii+ceCETGexorI29vcgSbPvTXiXkL
Fu2kPvdCrBLjlAkgnOWUHYF4OCbwSnBcSVwnOcsWL/ym9FB8Utv2z/Xgx+bjENZ9/plOFN9bx6WC
Rr0F5+BkbmvMghh9ar0zc6+L7wDqmgZNAJ0+dlF3U2az13CGOGq7FI+GRa5GYKUCG4mPxDKslbnn
Pr+0hTzTZXOJuPvTJ7s9iGv3o8zN6RmGVrspvMjfOe54aI8Vp6iRfhYQmzI5mvZ75NlzfPo/oAWJ
Wy5hQsWNQN04YFm4Ek5ptRtlpj17ZG3TMkxF2z3TlVCcZFw6sDuzHdXl/3jIu5uG0x/n8zIi6ahK
jYE5UdpfolWStxzMgFF4fUx1OoMFvaqPoZdYLtghft2w/dqB9lzXYyAibbLUDEt9hSWX/qB4Mh3B
+QPieUiHcj3VIWAvQ0z/sDfMuZCxCyMkpASOz9jsS88W2ke31CN4NthcmD/SKbC7efqHE2+uwkTE
YOLNVIRQlC+9eyxydlfhFlz1ttscOAOVZ+harN9c5UvAuSe5jO9zPqc2Z85ofuX9t1HX2GbXCkwM
AIa3DaknyA0HG96G22bzBV5U76IU1mKgxWzURVQ3GIw9tr1Pw0E2/JuJxd/9jNJw6Lofp572fwQ+
q9CWQvAzUi3367EjUF0YrcGbIf41s/hHsqvz5L2p2uqz+yqq+kl3dVl/K2+75tu37vy1/vr//L9R
fuU7x6yE/y7Aujgqpv7P+ev7t4+qTF5/UmH9+Xf/1GGZ1h+GxVGEJ8RlDugfk4f/1GGZaK2UhbAF
zxl6E8/nev/SYdnmH2i2PLqIymQYihDrLxnWUdfFH/KmMo1i6PGPRFjITHjR/j08cTl4HWd5PLs2
c+Ljm/jzi2jMjjYpgWmlgJ5EcTjTxEpn81tSX8TR/JTCx4jTlu6K8l5kWz/FsThxEP2/LkLMuzJu
PlTEKZZh3ZUE6oUXYq6zvQUpHEdquOr9ZysS5ragL+qF8lrObWApfaVslwKuti+PvNuPha42VTyJ
oJB0IWJuj93tKv+0LOiy7EcUjYaPwLRzq8slPhjZSQtn+zaLKeQ5jNAZBGSCO3OFGjq7qTRhedhD
kGDtaH9cRlN3rM0h006VuZ09sZzHc+Kf00OB+AyKax0bJca68j6vmgddLOddlp1LJPO7BYpBUopt
6pRrfIkcEavS2sy81QGRRM6lUrF57kYzotYMh/uwLrrwpG/y+y6y/B1Ny3WS2O9Wxw08rvGrqIjS
y7bS33yYdRxJF1ybzZpud405pj8r3OoDnNSH9sSe8nZZpUbx6A4Gu1Ai77ReLJprgP9GvDuWZCvr
UVPORQOaahpRoljH0KY7LE3fLOYPZyIv77LKfYaacyBDL9paqflRToheaUsH0yyuwWSeGn7dXg1w
g0GfdpskYRbDoQZ0o5f6hwatdZ8vOyGbt9Yp90wWvhVSEPgTxqjSW32+RPS0Ka7vLMd2ODS0xoZy
GVFHowM8deWHWzSUnGPq3jBfuYubm9zkD0JchKsu0dNtMnkYIv32DjHjaweCNrfBM1ZiXKUNH7OQ
3bL106RYWxXqVcVpdQX37qKFwnHp2osNrIbWPQ6II5rSqQPmDs4anu8+bjiIxoj8rapz4dvBy63d
AmqzgYJ+GsEXT9ImNcl3AUoaAoxoWZUrg3kMrc74hRYNZHIx5NQ67pWiYTBFg3cqPOFtgE9zpHbs
jTQXc4UIs+MNAChbVMjvqxrhZlydjHJhmFI3+zDxLtx5uew9AevOHHZgCkJYYOEeGCC9msldp4lD
CEDBlKaHrweP4q1CCc+eSCsCWBkYxIL2zBr9gMN5sX1mFkCmFmxhjGptC1bRhw8VV+512raPYA+L
Fag6Whn96YzvhWc84Ixgrm03vcN0fqz4cv3G2QRoEbG5QcSQ7lnEIIro1G4mLW4JIkSV7oueqoPZ
zhDUJj+BEMWVqi6PVLeKLJTQrw8YfdPlsc+I0YNLSZTeCZ0ToPTCjS9UDIQot+d96MnwMm32tsGL
5EODmJkPGMCvVk1RfRONndOVEjPbZb22LP+Fs/0aWX0gFdb6JHlWTHAw8dIs5ldpkDji2PQh2med
qemrTvPeYd3ZK+WOV0zb3F01YWUqWp3vrEHe5qUD+cpYYZXflxMIb6NxP+3FOvfNIzwzXV7VHLoX
cU3JGlYXyEFBcdB/BKIHLnuMEIj7h3Ag0sy09kZqlJuUk9FNv2gYPNg4js7A7KzNqGcaxfvlT34A
YeGksgfGWGP/rnMgqLbIwAernePrCiwFv09VSBJ/zPoddp0VAIrssGh8GxrA8HF8FfMxsGBXIPWm
V7+LQdYVwEnMwbj0LOaXUkB6G9ddwhzEJ+uyanhnsD7x0Mqd8KcXibF05ZnLBLvA6/a6RqpjmpAE
gednjIrGRw8sfzpqxmtItlfz4h6mUD/hx94ZCzEYSzrfAM3nZ80ELSh8pPxpclpW5s47DjPnvFXr
HD+ihwQDivcYCN9dXgyONZ3lvjAwPp2MKLlogMbhsC3GDerqZ5m4RLNNZ1EODWu2p3c/4ihmV+Sf
SRjJyzkDriJQyEzXTaX2UddeJT3HaKtlla/74c4AKTPSqqmdl6imbmbopM5dZ8e574k+E1DZadlr
MUGSaV/Rs+0gXdzh/lt58/QocGtvDD09z/1wniY68OYcGn1EGy0WPqbYscfMW4qD8LpgIeTiCDst
gWXgXzmqad+JVwYiNg4cJYvxNaFjgpNruXZbCAjYqIJGXarW/pCD1Z2GujSDyjXf24lOnhM9jNGc
ngPMnl6SfvADXIc7zu0XSQxLLWnJW6GSXXvjrNeN52p7BX/7Op2iV+1jJjCO1KUOE0klT1xoADur
aMenNId+XYnI35Q226Hj6Eub7bSa3gAb9UEaFc+uP2l4ccegoWFnJ72zxdvQdQbjGLN14WMmF4ms
r6RoT5PK+eRMRd+H898K1sohSXmsfe0zv08He+3Ww3udzCgta7+jsIzvI7eDgeY47zOjtS2cTvvW
MCZ9TRwoNGw5Ux7IzotOsk5DXQtrcZ93SbvpS3j7VV1jBVduAoSVB8634/qBAwrG5jDrr5QBLnlJ
Cn3hkNl1Q79GXERFok4q+izXEUmMn6HZYSx15vJK52EZn8YiaoGFdu5TKaeYo1e/2GeybenAx3P8
WKPuPPFxWq71slhvfhuGZ6ShNJQVmcD9MfHQ0saS9Oa5YWX/GHlR9Urfyz5o1tiNlk5/aMF0bXzO
+zeRseCsLI0OBH2J36010/wmW0Lz0qPVccgHL0gZyZB/gdWvT7p66ycG7mArrtpPn2gX2mtpuba9
MHt1bA5B2mzVwS6K9rIrGpPUhvlV+GH3waghYqkp9J3ft3DSzCPxfGoOqTOPAbOM8dqIlngzGkX4
3k8j1tPWs+WJRjMVpJ3muKHMtjxHFVOfWlnTbmyljUu+QgyiOhMs703TXaki0ehDkB8zbtwq4Lfe
tIbvDXbLwG2BmTS+LMy4v2RsIws4FwX6BAV+73qcfMHEH24tZE9oeHQzUK049njhp1j5RBbCqlmS
6CAiBoqrNPEbFvwEZqpnxtWmzxPnac6nepMPhr+dSzPf0XXt30YFDJ8Cstp10ayOQhiRPVRubGwl
9Dha3Exs0QYYlA1JT3UHJlo9Z/o4jGGNRACB3mMXxVVyyt8BqF1dhHjSQ7w4Vhg47Gh++zqQfLjr
u+I9Zw4miK8YM+fUhYHr8zFwWw4dFLvpIudOK298SYv8VMx4uh10ImYzppd9X6gAwrtNdUZKTa2+
399uFRbGLjQJmMWJfFbFLoDLxTrYFeEyY5OdwUYK3Kmrrt2q6k/rnHiLgX4iHTTyTLKcJSxnnuDw
Fq1hhuX3czg8tOHSk+0E2J2GUbGh97OH9xVtq8o/rSJZbmkpVpfCr86rwtvTir6HPgEW3R709TSO
IBGdaz8+HU1ewCUU5Vop9EnoPy7ATTAk8ett4U1XWndrozmXVUYdOoaBRqzLrQRdwFy5uqdLR6yn
XNvmfNIDua8Nd1tjCt3hLbwZI3rEoxNNWwbVhyIJHxYiOZiPuoFRTYHURIc59UWxuOwADasiaZWm
YjrrwC8Z+sq/niImpI4Z7uzM2OCHfbCcRp+5I0toTXoHP3g5P5HN9cT2DfmqnoK+U2AYPjUOkEsX
ODieeaxegCXSV4K9nBWCgoSOaRs0EzAGp3sn83o59P4drrizahTbwnLajT+1I/hdci6QL4k6Hitu
SLFa8KFl7eOEw2KdUCaCsA847l2Z0wKJnZNOUeEu945JhrgilIZ+5o+k64V+eq6747bTPchYizN8
JnCcYZz3Ywi9OzpX7b2Fs2vlJ8O50WVns03WwIJbeKny75OkW1+JeO13h1lz+HArMI3SP+QSvvPa
6FCSfct7OmJYNl+YKyfY/5dTmQvmWYyxRyQXm77zyw2T/GzL4DVeTao82ANlObuaiGjDlkWHY7Vl
8yEOgmp0hzI7X02odlAFORctdkffXi7pfmEhK/mYfreNlJ08ZkkK5nHW6b+cM/+op/D/WrfANDig
//dewc34Wn781CL4/hf+bBBgx0J9TIPApQUgJWz8vxoEHoYr08IBIMEgoJTnIn8Ztf7A+GDzmBGE
cNR+2xzc/zJq4fziX8Mz4DgOwlXH/CdGrT8bRv/uESha0mhFaXMpxN+Yv0w+xo9CTlzj4dz57i0g
ZRhWUIC9lcG4/USTiPFgmp29aX0nv4gdr7ouMcqfj1JNb0YJc2bAwQPbrciCqLdQrHXD9Ay+fbyd
mdTfqcqqtz2RDScKzcnDMss7IaPlXo4UVVPcRtdh3i+ndodDGRPrROTSEM1bJDFqU8KmObFo7K3B
SORnjE29A6dvwOZdjh5qm5Jra3BqUWzacTc8ZZ5GuJ7GtHcDcGfqRRWSjBYmPKYDhNpqL1ECeqep
Vo2zCsO2ODj9SH+A4SVCpamu6f8WyGrztZH7x6CDsRXBHJFsQmgDZzaOIxxPVGfX14VVOvFJZ/T9
Q3uMdl5pDmrXxUieCR+lPS9CW8F7CeWVXUN86mxEUdWs6hO65UJBEOuOFEljSlaMPoOuloeWvsMu
tJIL5I/GKer4gCDb6Wp0n3yrvwLYvZpT6l3MIp/aelGxGKmOxsPQem9NNp9ZZbsJi9OlSg4ju5lb
GFCdesZTk0uF2dwacfghGMIfdDM+1RVnuL4eYGLYQBRdgKiNRZVops6baUzeWdshzKi8S8astxO1
1MYe8JtpYqPnMI7e0lTlNNG9d3rftFaUO70CyvpAfYKuofDlMyC0Z7QHYLvEoYCPinktzG9GyVBC
6an6KA38+2XDAU3e0669DZWxnzndZ02zbUlYWJeC/0aldMxRtmzkjQn/9BJWzTatvZpJe2huGmHf
OHVx1xRSn6Xm+Ao9G1BrEu71gK+/7lFUoo7YDXAMzFMLYDIKroRJ/oibzjIVa6McEZOEY2N8Yixa
Y3Ze2Y6bZmvB4JC2AaBN4LPVjiNqkAz9CTjR9GG0w/kwuYDN6GTlw9OAbKv/EEl/20QuleIzsrke
6zwQsBX7PLFas9eaG13HHsooG8VVGDfIcxXNM+bUwuJ4wxS2Jz4MivBqsnQxnEkG+6/CcMurdgAd
CKwlOqERxU7T1HLOVt2E8iZJyyCJ2+JBRFqvTPoIKsbxrSPwa7TYMJz7V26q/dU4t/vRbh9N0940
VnGD0D4oIvM2pb7SOR2Gzqyv+yhPtmqii6z8rD3tCSFc53bybMzplrQppPcVxfZR1NrmfJ++7s9Q
6MX7uk/OYMng5iescF3Y3lnmmEfd+ai3dmkgElbtRZE1BnD2zFtnZlQFFrd/xSyW8zqZGgjOFuCE
We3u4PYRw4JEcDXp8IzoKXvdFvmZgBezKgDZQ68qho0LITKIGbMjJYhuizjxTsp5YmRYqOjaUCT+
1Bm3kkncvPVxMEOh6vqPPIkei6Q5EflnB3P9Ds2jJkTbEQ+lA1dfan/PMfOxLm1zm0NIX0+W3GeQ
vXrH63dswNbawIy2adN6Wg8O4LMQA/kKsSaE3I5hPQU5cMbFsvek0nhbWY5yZ6EQepNh5G576uV1
Uy/m8zz5N4T5Yd/hRK7qdB+X01tUZNdVDFvxGA8Rp1A+qu62HWZ/PRfZACfFo8AvwhRRTrSmrnwP
uXUBQu82qEP1Hg8E80DPyOOY9MP23Z777C0r233a2NBtiQdDqoFh304CfBRr7v9lYvcMc8GkCloy
HMMAHDE6nDzjCTnNfjb8Cqgwp0yT3yAZJ4Rv9PPKJt+XZahgpeX1FV+ngSO3JBeFsvpNKtNwL+x+
3FSedYg6LOZOOCLwlO7ejpMHw1kCDB/ms5/AGVvZbhzedeUSHZjQoSBITB+tIs3JoQuj+zzMH1Nt
78AhQ0pxnvErkUyPJavc06iywg2Lrf0YH8s0y6qt+3qEzx160ZtM6Gg6CL/ngt5uruFPVQvQgyM1
iBnyYL+PoNpZegiONzslTkgFhDGJovfUMgajf0XeU5zasu/eqskZ6Q6YSr2XpijtwA3tEWlFoiyy
njJDB8Wi3V0ik4GJdpN55+S/yXsE43o92akQuwIGCzC2/qIYMAcjowqRsDSyW6O9lAErt79F39Wc
jAA9Tl0Z9kg24CKtKr/NLxqixCBDH1Fa2ZjzYsKlSmnPUNn5aiVVkuyXTM27CfvdYx1FG46VF3aI
TB6Xbl3sq2kgqcdMy7215AMQY5ZAB5XvCfipvZU7n5wi9Kk1GQbsoNw5ztk9Eie1LfZeN6ZbEhbD
rct3wdewnDLvllc4BdaYPrgFfIdhch4gM1N4T0l9s7RAJUMOW0uabMOhdu9FP4fbyS3aoDO6Lqgi
iu/UptcfEkXyEBlZ9SqI/riLmJhvpnAozi3ynx9EMsYnzM/FzrY4T45pFR8y0xcXIm/ma46U9XMy
OxHgGkoRdk861ieZXZhs2J0DE0qUEHyM8qGTFXGX0lloQHMWNBwYSbDJja1XeOGV7xl54JRGiHF1
Xt6/F3//qML9/3Nq5jDH/e9lcPCtLF6b7MdR2fEv/FkGS/WHRGyOdZKQOhxmLgbcP+dk3h9HA7jl
M6HCTAe76t9zMuX+geGN/w13HRgB/uOvKljZf/DPHadbDuW1LW35T4rgn2eqx/GuxZW5EpM3HE1f
Y9SrMhNTmixAFyuOrN+7YUBpAWolutr/cE+u/qyrf3SgHydu/662v1/Kkwr5t8sY3rK8L67VLIHC
ZvfttEYkyKveWOY2mdvsbHKH8iw2ono3NkV+n9aNt6uTIT759eWtv/mqnmthJHU4j3jc9Z+rfTRN
M8AtyFCJnUXxlTRjb2NOXuJtGQmU9HLslIgBKxr78zmVzbdIYsFbo8SQt641uO9R6oZXTDXhNzd0
VGCSZooyY5GNq7dhJgq5NZe0KHeuTMdPPWo3DaiXdbzWHk3Ghpy++JhqZUI1aHT5Cd2UeKbCRJVD
Sw4baNT5xVHHA/k7cufhEeWQeW+0ojz3h1l0m5HYtPtf3xTmoX/zqxyt85YN1MECjvHzXZlrI2xg
yAB+T3yDPBmEwK/lQONyNdcKY5Sg2fWIhFu+5i1nugCbWjIilSOgY+WA9v1YipGdJ41DtRVkVTmY
iKL6vZUTUmF/qIEoqDL1UNZHEUmsedFb75K9Re6AZHR3kP/IlY3TPH9TPTydrRi8ZmIhrqsnvCdW
tU6ccL5R+jhsa7wYE8nkiDQPfEzH76Chprs2c9tiQ77SPF7IuY/J2Wi1eWjtOlaXMTnX2ZZmRtGe
ICYj2EWkIDaPDSGnDybH7IhxHH1cACh7yRCNi4Splc9R5ZVwasThBM1KXP696TrnC7AaEbSt5b2g
2/eyPQ27sd7Q45bLFjeW6wJwBIBOAkLf3SLSiKIrq0Tjs8ZzHr+6aMidvUmWIzxddyqGtdO4FH0t
7nu9yboQ9nRN3UjK0JLgNECZBnMOnTqomcVeAEHrBa0nJV7p9xD2MHHpoFvGzDobOOW4pzR9W7Kc
bCe/SUC6MbAkAgK/HzDHPsCt0hzDYoByvfOFHcUEDectsmPokddZ6LnjOeFwfrhd2GuSbZIOklxP
noqCoOdjxzC0UPIG4UChuulq0y8vKX1QblVFanaBihnPBTlvzqXplAvlbu4SJQt5skT+Fg5t+EbL
OiZwihEKeK0JKx5kXe0woAD2GgduhrKNlJnCw0qTYb7a2H0+bmmxTskWXg/ioV8//H+3IHksuzhF
6SYYiiX7x+M/3Is5o/JBYF65aKFiaQc4t/RlxihzWfUjnstlENV2MOgFeXkffv76+keVzpcF0UfH
Yjg4nDlhHTeGH6/fSYqa3MsxtaRRuemayj4l9SU5mHYhd5X007NfX++LofT7Cuwrib+Z7gu7h6Ih
8+MFHYw8VS1ttDMlLcDORq/eTCXqQk69r72GuhWazJ07NZE8ogk0zXVtveEoqebthL4cSUKYb5cj
OM0iZsD9DaJBHneAn28IWg1M8ii00IbY1hcCi1kYzHP0kRkrwgpc7qx2QF6B/BkZ02o0hxIZ/sSo
cyhcn0GQKeFwEf5eFQIxXy+M3+xYxx3h58/Dfg3Lh6Qc9m7M9D/frxKuHRgG4hHawmbIPKQjLX53
TovfiMb+ZhFW1AiYimmW2Z5SXxZhWZP6Ynh06WOA11cK9FULwW8Q34g+c7+JqZopNlOFlt5oYuQW
y5ywW9MzqXJ4fiMs0qwBD6LVYskt5G5tBJif8x0qbqJ1+4p88d985P98dkHuMLFGu8CNoQ75+dZ4
kK9c8vT4xDit38Cct7uQ0Opt4pbxbbII+zdgje/En3//FvAZ6NThyzcgeIBx4n39+YLCzaqeeYmB
xyG3HzTGXxQsjTP2a4/E+MDRYxnvsCJEl6mfZQ/j2CDGHXUrfiNC+/mZoHT5riGUElC+4tj/9aWN
F4UzQqaa2RbNqBycxMpglHz3m1f17y6DZ14pAzSVS5n289dFXcXGmMUa9Q/n5lkXcBYLMpBukj6f
33u7JqSobZb7ubXF6dymkbWeANCRKEmObEaCmM4KWolGfOMmdX7z60/388J5vAdot6gcbbDfHsXU
l3WkBlnb2iEfDqBpeKKVJ/BFyHhXZsM9vuEU/+Ygg1BnkIbmob3951eXHg8BumnUgPaXOjKBZRER
h0my2NJJzDN5NSIlZx5GgELUBgsSm/NsMMcikLXRb+g6jS+//gQ/10x/fn/TNA0efdZtdVS+/biO
QjyKqfF4BoYyLeE11OExyAaD/FVVOzl+iDzZm3M7bH592S/r4/G6UIEcan/FImnzhv18XYvsXLOp
x3ptp1aVbLBzGvd5pKmMBgvuNaUaQZhtJS8xDadqXU4xTO1EJUDzK1RX9RbQRjwFv/5UP68E3z+U
y+bFPuqDITP9L4s2z4hh5ZboaVQyrMRW2Z30xtQ/2Lm9nA5x4z3++nrHJ//HhYCb4FEeuu73Mt76
WsZb02IuImMTkyXZvJkQapMha18JTE23Re16G1kR94ydwvnN/f/Pd/LHK6Nw/Pn2LzIvcy+zergE
VIqRCjMQsCgMf/39vuzS32+oxymJRY5oB0AhX27o6CvY35qkXIJmiz39yfDcatC1aOjTd32ORYGt
7q0nR3d7hIas4sSN7oljM87tmSFaW1TZCf2v8lUNyvvNu2d/10p/uf1ALzBxQ7JxfMP78gzimTDb
2XfojtSEdWnLu07E1KIUMuA8Un2TwJRjZjCXbqB+u1BMPP0M1UsqdphbjvkyaZqdYiFW+Fs5JWIP
I7sYEcwSOhrBXee8k3bVJesWsxOO2Si1QFpnMn5yYuWnhIpSPddhnYNlbf6XvTNZjhzJsuyvtORe
QwDFvKiNAWbGeXR3kr6BcMQ8QzF9fR94pKQEjWxSste1KqmMzADNDDq89+49d7li6H6XRlp0BkRD
DzHAuDHgUS1xruKcc3TDrVe9WbEX3zP/AzNf9jFzSs2qu8gHog69HaTz/CzisIm3/egSjKeQFAZL
wUQnwDYWAn3GRrJ10ec9mM2oXaKVpydXxPYAypdBhnaaEahe+KZHmjoBoWFCZtYI8rerdUm4VO11
x1yZYfEQWWNjhshq63asPFIJ1NigPWrNUEZ+OWOc2+DoI4OI4sBoiRPX++5kJkiZLmGl5wG3Z/fN
bRCokt9qN79sXXn0sqnbJtKTs6ljTNO0rzKMyQ02rMJaAiJXkpMSdsbWjES5BDTE+h8TI517nBXd
qwsmevEnq4CQb3Vt+hrrVADHvJumiy5pHqzN3E7jE7e2pEUk1ZU/NDMqpp29eHlLN80YwaBoYcZc
CtsD+OtKny9Lleuvyp2mJ1eP4wtq48H4AQM2uUsch4hK5hrmucJRQFVcyZieflJVI3dRaaymqBXt
GfZFBj57Ynq8tZkP65s6Yg/bAD3mL+NkaNyLnFyWe1g9+gVRJqrztW5mdEHnFLVQHyp0mpOMvf1i
OyUhz3Drg0kv5wWjtWUc09JlHNHOCgXbSC33Qut4+YVTUGoo26zwGCMYUTlAsgklzGr07X5j0TnE
B9mlv9xqVo/p0HumT/SYxugPdSulxNwESi+WNztzovs4i/uSnI5Jn47nfLaMTSxK40dLlMMDEdDa
NX4P71qQmZcHGpSTk1VlSZ4E/oqZnOKRqL3SXqaLfliwLIramJ1jPpfzzEQz9zZeQSzDRlamcQKV
0Q731C1U8KQUMAGTtRUNp5E5UCIKu3PlvptEFO3iFMHqBtFXVQdpUceXA5pgGu1WUlGBktlynMIn
hhc+C4PPolwtOTHsrM0YBWWKt5Q0r56tPqY+xbDSPGKgJi3FcsJ69GkNSIQydaXpPgFCZLnkU/zo
MgzFsELUlOvPSeYO2wKiA7zWgX4UXyfoWyLMIuWe4KBdI/+yTBwPKIEEw6YcF3DPif8UCnOZNs7S
2Egz0dBNFwqcub7P4pkrmDI0i7ZMPaVa0Id6qG8G5i5IBjkZ0m5v1l2BCcqyaiAKPXOPQIXaXO6T
jpdlk4kuMna5rNDuoOiQ91TuIy7VJDQuCG7rJ6AbPbksErdSH7SY1OptSFwPUsXS5cVWRU/0Ghmz
FxU/FOJWJ9JQjrPMifH0kv4Mf0KGnMouBwOzkUkQM9FY8j5K3AxTsOXVDUVVahNmlsshsHtFzygv
w/QelyCzV3x4ShxnIJR+Y2MXIcLgrnjJZ6e5FkPTVT5Eb1SCIiF6divnsDxtEe/h3sStfVPBk0di
6pYsqrw3vAcpDPet97zwvrDKBaZsrtbvdVoXoIFaeZ4XssvkUrvlVp8ELXcrYZSx6xxXPOjMD8kc
NTIGyGFsGcQ1Jkux40C0+iOsKvIctVDtQvXnq9laNXgSTGIN3YR6MG88K58QFLVux0SESo9JRKbG
23rmoGEwpq+5jXOqNMScFmKyaBmKswSvab0bMEKhLPEqjWlFs1wNU5IjxhtLeIy5ERKw17cW/Zw8
jqojLwV26yvcBxMqm1ocGSR0gCebbP2irlJj2tEOio70ZX3zS+7OL5ZuRrk/ZZN2kvBGeEGRt7p5
rmOAw0TeF4S+OZRjYuf2NlcupL+Uo1m3XItRlq8aQpo7/g3mWyeI3CJFoCkf3KIdPWzRWZIESUhj
ntMuqeNgds0q0OBhl4jlNNRWY94mN3ri2cvpmvwUKEMa5aUra+JRq8agZ6i1nn2DfnX+lZbTgC5A
utMdcStTfYIykeQss8N+vLWw4JDC2tMBQCs+5/nRpC82jRnTrBRD33F5Yw/VEa4hJ8eS6Y7RhiwG
MiqX1IAdomrNPlaMzrlatQ0RhButyhcFtqnKasZwEePFS8VOO57Fsd1dIZbu7GDRK3vwuzQnMbNt
J5S4dVkXv8tlcZiQhBrdKNSumceOoLfmvIdVUxjnelOiidXTKrUC4AKO2Bpywdg/x6syzx3qMGQO
o4beN2udETJpUd0JKwd8VOHZw3VWgYLVs8T+1chZ3CyVvvTHS15k53LqOBNjGWs0Ww2l1F4s2TYf
K3E2qrBOMINnTep37U0S2uukewCWvTSIF7yyey2AwN6B5LhqB5t/ZrgnNRSd5Lsr3scC6o/yBc0J
tjSDUvX9TTKvWJ5JiwXfkhlSZqKKcAqPc1tX6Nba7DmxUmaqEv7XZSonvWBgvF4RQlXH6EazBDQ6
QjSmZpkyXf58J1a/W4RqmD1QdOJphzZQEqc9I3CkZZOrb+78n1QilOLrn067FxeQcVCNk4pEiPCE
ntJrNGzRrpHuwWh5XqBqvX/RnObWTCw8ujG0sGO6S9pzbZnERjB1I51SK43vfHc89UNdQD8CP5IF
ZhFv3OG1uY8pGsqMsFXPY1c+GbR2XQFjZTzin6MF69WJR1ScJBbOYayc+HWbgevWsbr+KjRDJejK
9OGagFQNrlCk0ThlIdvuhuZM4l52hh6/WtJGwQ1wBlWzF7vtTK0nh3l95MzFV4j4hWEc4Zro14nU
kUqyHuDc5U9N64X6yVJ6sOMTyxFHSuP32iC5Flgshjm8VYVOlM5YzdGPkNf9sdPCiSxD5EVvtGu1
h3yJTBI1PNgDXBHCsvK10UR32I3OyGg75TxDvc0bR6AgYdandlTYP/NkIiwgDo32IWaUhLkmKxgH
l/BMaFIn5T53I2QLBg4kEmLosjMNrlLi7axIWfAvbNS5+TRnb0mXNvamTrgLYHemkx6YhonfuAs1
+wyosvMbj+/yOKRzmm/bCvfDhuBfTQRlRJDWphjFkPkAH9IwsGaQVD4XoGpnlXh/NwUBUtuc3JQ7
5bUQU5Xl1DAKepqzftl5+e+ILCz2EqvKt0JaA44rjEpvNpc18yhXg7nruT6yFS1GjSOAZ9d+kmY1
+GYbsoC30AJBQjTmZxxhbuc3Wk2yOIHIeMAoaHHwTpOlY5AQGegaL66+Yy9/LJHtFXELX5ev36JM
fr/c2wizswbkxoewVO1W4ThJDliA5tJat0t0WV+XkGu78H2NRleCNqpkqojv4U+78R+AwoJrjjXC
Al8ZQdYp5KbkrgK4sNNBTEffPOvjVmYxUeMZtC0lPuWDalVVwoP+UK3O4S7f8kknOiFw7cg6EKc0
t8stQnZywdNUu0ARK3dff9SPXy11OGNVWg8MS6HFvv9q9VnmoJ0EHiNShy7WyMM9wgIzsJXSdjb0
j29awh9bPyvCEnqr5hiGrjkHH7eeFnfMOq4X5dRE925N0lGpq2nncmH56bUpkaT0Qa6//pAHRtw/
LQH2UJhlmlz55PrBecGAqB3SASdV5yX1We5N4i7tNNK/PCBGU0uFQm5UGoiYsI6UNNTAE2S6E23e
Xnz9l3zy8TFVrsRyRlUeu+37r1uUsAuSMOYPqVJsBUVvbwk4G44G04KgFOtIauZMO/76ocYn7xiv
s/zTYXJdWiLvnwouxMnR6HY+3I/hpeRtIMFzaDlu8N8TQ9uLPkt93A5VuC/tqbeQKMfzY9xLki8a
boPkvNYktW0nuHe7BgmJ5SPAVNikSjv3pdNSoJgEk/QQN3TxoCFefkMdlv9YMH0GUZyavgI4sM0q
zzj34HfpQdk7yN0LB6eLb3WkWjCVc6ca16KZA7SUJXn0jLIBnjdziBGNaWK390TVMZrTkDSOWjKF
Wwx8ofHNivykTeXgQAe6aq9e2kNSOcMDp9DbjCC+opBvmh7TGzY6iIvfPOeTRhzG8D9Od5y+NEPf
/yqCJ/eEyStSPPUVmOualBS6rW8hnV2jGGIX5kYPiQ0vwXef8eOyt1kQENmZC7i27Ry8EUsEN9ie
YLTYMtb3njWN24jsOihp7nwiUm/85sLzyfNM9BggvblcoHs9aMdrhLAtZluAeom85YITvUkYx0/h
Zc/iT/yCAY345uv9+DMyFPT4hldggU2YxPuv11EV/3ndrzc9A7lp7yJR4H12mm+e83Fx0ctx1ruT
vuo/Dk3+RKZ2HYwy8i/nLrlizaerF7dkK2+JtyvoeFjcyY9pVg5boxDp1deL+5OzCk+0w+dDj42A
4OCXBMwHynxAlTFMvbtTyvCudIXUsNC06v7rR33yI8JgQVnONQ3t5mH/VnPhwrFD80mdZb6NAXOF
5PAQyup6lD9WnHW//vsHukxa+XCMrlDtvP8JWYmaaCHL+G5mpTuXaclRSCPhR+PY81mDdfib58n1
9Dk4+FEaEZfBkHedJB4syaqc7c5GdIaDj/rKz5rSQEFaFGXQSNfZ653uEfU9qvlHbVuiQybomb9E
Bv4X2Sx0cvIQ0xgvF9rei5gurwicNDJhK0Efukl7YZFdWc802+fKq7UAR4z+3ZDjk9fR8tZ5ODsF
rv7D175QMcI0gx5TRFv4pFVTdlmga9vIxtLajWPBycLibGy7MjWOoZks3wUFfDzi2NQICMCQyJSB
acP7Hy2itabQy/GWdCCuWrcw9pM21299mNl0EgCZ2BoSja/flE8WOzup1MhWNplwHu7ZtecAe2vx
HU6Sl5LkQLpucbqc//dPQYHF5Ja1vg4YDj5ahcpI5jwFnOVyTRJ37SMbqU+/for+SSUGwwfmis2d
BZ3XwZJmXTn0VwpCsqTxm/5yC4J1NUlRdhwndd/4WPydK5rCdNF7eFVpEsuLoSzmXabZIUy3IW+1
b3a5D/NjwCHumgnkUdyhdbLk+88OE8prEphY0BJFeImetj5y57RCLlnPyre1Eb15jbFtU6dJ+sBL
gEhZKvVd5b8+5mCFMtxhhsfZjMbGOThISvgJcTIUVKmqMR24kKb82WWFvG3mqCOb1lF9zBDAFDoZ
d9P0CmHPm6/yJNafuUfDuoVn7kbfDLY+eeXxwDDQZqwo+Y4OvpsOO0XhGB26EBE+lmY0HxudbZxo
wwSmlGi6/YgQ4ptv4uPtYRWgMECil8co75CC7+bChQoYK98sl5SE9ygPwPORPj6RmOlwGEAcH7Sz
eBi656/fz08+LWkWnKsG13j+goNdOZrYlFNCLKi1M+0qZuZ6KeS8xg7a0dFstf0TZWr1+PVD/6Dn
3//wiA8dnU/qrgfd4dqrkiJa+2WsPbtqXV9YSvYXXGwSwA4csBDHsl4B024w69E2o27fQrRdYDjJ
sr9zVk4UMwwzLv1Zi2W7o93omoi6VsQsne4xpbVZ6xdo0Yj5ylzzNe5x+7HUQho0kTVZu6UxC6ga
XHntfTwmhC8iTZ7PiyXsvjloP57pyB441TXUMaz1w1aMyHMXlh59RKEGa9+aWQ7J14XnFibV8dff
64dH/Sk9ETBKz0EKu0po/zmKzwgXwDPgLn4h+x9gC6Z92GJqqWPS5b9+0ocXlmOcSmydZzNHIZvn
/ZMSglELfaTlRXc/CUa9Ccm+80o8BKQFT52OmdSouxtDlt3u6yfrH04HXlZXXyViKOyBWK3//B/1
PL2ClUkXLT5uNO221ON8Y8z0xlvXro6WebGv8hJZoIBVGzBUMS66tKuusWaSENxHznGWNt0FaaJs
H1//ZZ/8YUSNIB6WfxTJ9sGBonkFKdYwa/10ssPz2FX2KRGzxjdBMPJPfftu8XDFRye9CpUdZgGH
aVl4ukAPVnLCdYEQcJfogF19gndzuSV/073vnby61yZrlWpZU4tIEec4A1QD+B2FiU2I5MjwMve9
mDbNBgBS+9ubMveJpMNJ38blWGJioHIv8Vdo2q0QzXBZuBjCdlaipdGGK1KzBKFMofXBKjWhAjYC
L5w5NlIBRYWUBWiIoRB6zMWIt1NXNO1OH5R77qVNiPHVoeMNgjSmuTibiaYgDeOK8LMFlKmD4+Sh
03W0oBJ3vIY5rVAt1qN5eQWjn9h+Fef449pYmdVJhDkLT0irOoDaVGbdMb7uwd7YHpHW2DoETMac
vV4E9Wio7kgxLHVuiH1vw2CJeCHejGa0fnrNNLxYbrWUR3FRgPtj/6oRH7Yt7i32n9rYUbkyPGsR
KpekMQ/9E3AbCZqCzt4Gly2uK7CE9OiJW2+uekyKDBFkEaKAdkT0asEPWpvQDbHLlt2Yz1gsgDfO
faMeCF003xhDQwKYJBJS0WY1WdAQN+EREdl8zjBIJ/QzzcicsKG6oesxov6WISCMO+jstDfknOMt
GVC9KAxac26gHe0oj5zE5uI6jYbD0826vS2tqCXqFD5GHcDNQ9s64r/5Rb6x9hNgJUZ7b1olCAsv
g7thwkMnFelpEwaqG+vLyJzGZ1eWsBFKr51/90uYyA1k5gKrB87sbZz1riBvODMacB82zmpWixYi
jRvhio/IfuMjZ9GzbK9kVB5pyJLaI7oHLoDPptbX1HWtgf8oJg+pQwNTH//dPIF3dHv5ZiZ920FZ
Kqm0OZBXMgsqB0KyNL2F+m5hY/RGWZ0j1Ss8UByC4WdBHvOa812uo4OiEvVx09d1tEXWNs6oh5SC
rxOXGtSeMHKMfZyP01PN5Nc4i2Xo7WCjduZWzW2TnlXCHgiJScz2vmWXu6rs2K0IxmvUOTKk8i6N
G/lDMbOvth2BAmR1irVrPMrWu/GAKvxIocbY/kg/9kljtPjULQPGrBjx8X3BZc3ezHjWUdOjOEXF
k4yE7zVuA4PWZfyIs7sLyT4mxjda8bzyp2Exfm1hcD5TAajjIjMMULLFPEA4jJX3THdVwPEemn5X
mgu9594y+WKGrkc73o6O2+xiJsP8xLMgYJmkMaJpPBeN9KbMWJIw9Bvvxars5j5faH1v+tgw0bdI
vT7VsQu/ziBS2AvseGBBd3YMX1W5DT6jpIwZNZM5KwIDnRRsFdcatF0XIeE+zbl9XnD/D/tNKyop
ffrEkfzmjPq4H6+9wjXHyEai4xzSB8lPKfJkpPFrRs0ARMjESSHq5bvz6ONR6LDpr3w1pMv8n4My
sw8RVzHBZGCsRkaoLa/L75z4k00cCveEd6m7Al05nNZmPe/zuGoeEB/wzlS56+faKhVbZHM0zcho
JKKcPVPlh7oS4mfFz9B+c0Z9dno6xALic3GZDn2owjsabwOTXs3vY9Mpd5EsnZ+l7TK8wBPbnjIE
TIlxtqfpho0nvGkYNR+XTZZcj2WUqdNVDQWNW+ntHSORVH3z531ygaHK1VZXO+NAzvn3Zzt30LzE
KTL6skiNp54xvV9BxnioqvibK+jHEoh2GRdexMwuJSDW+/ePQlFR5SLsRj9m9EsKEEp+bp1u+kpb
xL5UWJ73lZrh6UNzO4+TqTodmPZ+Ux2uV4L3RzncSpp2f64yunGo47XqyuDQZPRJc1LsRzIpAEZO
DwYG84tB1fo3pc2nj2MUwmBC5409/MzTQBvSdWiGDvFgXERaUTzhu82OcSjgefKS8Lu18aEFw5fM
4AXiIPc13EAHA4JkILtUm2hgwZFyj9Dp1j8q3WQUFdpRwA7fHxGX4hxBsnFvOkZTUP2n9rsexmef
mhKX65KUHl/ywYWxciNyxKbVahW2w4PRLs4jaR2viMGte7mE+t3X18CP7zCfmWsZDRsTJpx18Jld
Pc+cjJugz7ipO84BR6OqKwAgz/HtN0/65FG6LjneLWo3R0KJfH8V9mYRm8xffeZbSeIn6FimjWpN
+2EcPUdBwxm6B/oOebQ3U4sura0lydkShpzsLGzzpo4jdZeIVN72YmWK4UJZ1H6wav2nLfSwwdRp
XWCJCq81hu4gDrQJBD6kXxB6Yqm1J7LRzcS3ER7uc1ptP8vaix9DTRKHU1Imn45D6Z0vyeDGO2kO
oH3mPi2u3DAl7sqeOiLyar1Z9pPl5UkAsCxytzCsCYogSDzZFsKon6yO+y1z19GkXjMRy/QixYKS
kDAi/VETsbV3jGh4o/c8zhvZLS3zttFro/MBMU9zPRQxqoBSLjk8hQLEzdXXv8Inr5fOmwUUQpf8
DIf1CEOHHmBsQyk05Q9FYcuzqeBziQHrd4bM47+LOeZI4/ZP3cx5Rt+KHMWDih0oSLIgUOLm4uk9
xjQzFKizgPSDLKjyYCIf4bu98pP3zMAkQ/eKfzt+mYMeFi4uS+isIUS4y3IxcZJtIkI8YIcm3WPV
g52BdKUHjq3PO5phLaJjtOdOZt8TozcfIV5zt0OqGTiXi7Tdfv39f/rHccLrlL18L4dsU9GMRKWa
lEONPiV3RuyRYdIPDr0r216+KbA/dEv47oEnczPhPsF+dnBo9KoYY2E4PMtLYVE1TXNWA9U7RXTa
8P9W8T5Ebv3NB5SfvGFQYldEzNqvhwn7fpmrKiXQzOITDsT7DH4z23Z4WkLhNne1KQebm3kYJTso
B/IubgRmSi+sNXBsSCKDOEmG+Yy1yPk2p3SyNi2cgefaDY2cEWDa3KHT6m8tmm+L33ZmM+2WonEv
+XeazpaOHEH0FjDyfQ2K+w2lMNNBJYb+39nu4IEJTr/6+9D7pyH2o4qGip6kSXzq3AqBDxxs0wNL
dgpp7fmurdpfCa2oHa3bYtgA//O2UQj5gYm78KMB+VqcG6gFMtGbOG3s7qxtvPbo6/fqk+sjf49L
WCPFtqYdeltaHSg2WmqkWvDCE66vTGbgFejRNwU9FuXDS8Dq7+LSw7wH9/Ph+K7FjQqcdRx9LZqT
I6VrVb8lQCO6nh3wEZCzUHIy90rjx4XWD7hMDtMGdXkRPaYTKoZNHhrxcQL+vt6YEPNvNC4V8NhB
nqC5Y2E2viLc95qW0XSX5EJr/QWYQ7QBBiYSVFdxiJqK8eJpFmWL6YvSrl4oefXXTE4OVbhmlTcY
etMzZ/biqyxHVLyxRd+FO1fTkGyDDmzu9KVGvJU5iNl8tET2Wx42+bKb4yZiacjU+m4k+Kdz/u7y
hLSPISTnOjMsE+/4+2UR9Y6bhklt+eia9SqwBS5ZsYTGiC5mGZAfOvodXTl54wrL6wNUslNxUheu
+SuxQuM6G8gGuQ6XrDN3IfM1dSbCqXgsZ7zRQZ05dCg8/nq1dbrGq24dMCrkJRl50v7tRPxfUMC/
/izi/zcp4OKxSJ7eQ7X//C/+jdS2/lrVOlxVWX4rEoDN+G9UgK7/hUmVAREZ9+uKWdvl/yFm2X8x
L1vrPgbibCXrWfUfYpbLP0Mas4pz6Dsz1vr/hwUwH8A9z9gUmtcK9mJrfv/61YhTENwgdrZxPF93
U/+7061qa2fut7Keg5Yfz2JvxKwqsaTzouOHef+srmn1uY2SZqPlLQRjnBK7UePRaV5MgrC6kLhO
Kx9Rc+EFu9CGPAb3No23Dv2nx7o3yotKQ+zUqLg4dgsrQ6JCQkgqiUPKY/nqCds8qmt2ByQdJ53q
BCxWXMyr/Yr1HpoPxhy5t5XLkY8lgrGE5W07a3idW+KXqAyN50To7NxhdE96E+w+uwZeyO5N76OH
bNRsTOHSuSPabLhEKHM1yKZ/DQ14nwjRnSfwf90+8cyVUMck1pxIYBtmAxVagwxwceA5t9xrt2Gp
yhcqZfp7hD77xdDWRjCDZ7htQeelQY2nNKZVEzoE0yBEf13Y0abAmDgeY9lVAdD+XpMkHMIrb3FI
ETeZ6VsGdIJeMmW8EevuEalOhDIGhrLMvDnRYDIthFNx5SIgwplwOt4jtKIvFQN2Hug3cV+7bDlF
roZMV88MchzazwrODvV9aTx2EzeTbaTB3tZck6Qz9AUzRXTXiwcvnO3rpQirF2VXKJ/V7KHbCJMB
4LXe0U2kKrdosjW2d5zXhcWeFEu+cx3LTHRCTpFzP1dQozac5Av67VGbThTu/2inc2s/WnCa/+yq
EWjU2NqJfWIC885WOmM6b3D4L0h0vN5lhK1ryZ2surQ/EYQZaMQDDrxuUYO3+AS8AdBvQh4yqAMo
hawtNwjklx4ProKytUBP9YVBJHndRPGJo2qxgNhMCW3Klrb8RX7c3DNxsfsfqWYhBDe9GcYUfV/7
jXC3ijiyfMh5GlzPyYfJgxI5JB0Vk8Li2OHG1DoJ5ppRD9jtzDHuyDmKK98DMQwlkoy81yHsVsp0
kssXtyYfZe/Rlb3rDTqvG7AxMfLyNPaEP3gurNkqbr2TZUS6hWTJDEEIDAme4Fysb25lyOo5xTt7
aWohwtC0c6eGu5VTrAylSl//2z2gBxJS6Lc6YVZtRek0K08U80YgW7MZdsixiDK77voRv9JvNqW5
7l6z1sXYr/Xx+GDm4k/oqphOSIfNlq1hx0T1uUAlSj8Wud5sSUchXrWx5raiPdoXj3ZqZPczjuc8
yA1A9zvAkHw5hYcHYOviGaFpHWbauBE2YqqgDblBcElyn3knErDviFP5cvM1okdz0hUlhZb1qY0p
Ibc9GXT5LjVL8K8ZXiXIQq1dPGSLJm5BcmRuMDJgu1x0IhtZogatKzi2i9x7Fe/MZpyj8bogpMrB
vGQTHNgzs4ZWZxr9r7RS6ifsUYldp8pQo7GDwRfsHEEJOI1WclTaZJBgYNe619LWa0qaJFHbEqzD
fNQXA0Y4UaHG3RraINMr5rDjC/NZxGQx2cc9PPQyhC5HpDP+iyZh8hGq6N5IPeNl0i31jIsuv2nD
uDCCajSX1CdfjHCmmhQ5fZMNxKHuFsEHZdI415gGi3TLDbu7wsOzkLpVA+LY6jBzlyM81+0NekB6
5DXaVlIOPcI9MnKwElDhwqxPFsKe4JSG6ZBt257kqq1WTJW61Mx5Yb2QKeNshjJENuwaiYoJRkOm
t5VjE+MdDwdHnngVnmooczovxRAn4Me83qqaAIetvFc5tyB/lN5AlKm5cmybcl1I3C6js7mZE9gp
3jjbSO6AFW8WqTXihzTa6Lkn+BEiluvGLnW3N5xmCROKbRUZ472bNBJGVNYO7mZyybjxE4k7ajMC
KHbvOuhSBZxo1z5Dw84+QE8e7Ql4/eFX2UZ/YivpBJ+TIltEv6spsnrm9HpZvDVDuUxPFXOiglDo
piEuINf1sb3x0sl0r7vKEguXN6vM53kTD0RNbee81sZbT4zgxIHH6wPvFoOkiEhDoMv9imwth5oK
waC4xLVRCWOv2jkdL/medXFcuADzGdjYA7wVg39/eETpRN8yimf4I5vJzHP699gHQuMtFRmArN5A
180Aqh8EjNbKsWZnh9NEkPqXziVeOSx4+kLYIV4jdiTU/N3Pkaq2S/wlIwP5lzNTVrE5R2lzUzcm
bDCyluRyVM5WRXXSAZPcjkYDnD/tQ27kJmb05CQCxW0fWTkkoivRk+8HGl9WnKEctArlYAxzEM6I
aexXZgsZTWFC+BKAWI1Q2CpVsP+KcmzMm6xjdRzRrFcOWDvIi+BsQdulLwZTWe9uZsrOqKb1rDAP
6ooZxvMy9IyHa2UP8nwucFeeYwXT8QcWJkG7rElALmd1xw+6B+FVhD+1jPt0QMtriPdc5KuCvx67
Pf7SYrwcx9kggAElbHzO/juOr/2iFWkwZFFhXTNANM6QJibW6bg04xCQxQ7V3p3tqbwh1Vz0J3Ec
2s+AOKI5gNqeqm3S0TRjdNjF6krNhnyyIIWqNyi0YfxomnrBrIWBFEhfO3XkMTiWAqt/BbM29ke2
UY1UknJu7D2vyoT9oG7Ndrb82IwW80Rb5hccnuZmmlacJ4kTF7YQXBe4pRQyaOfaS9lTF0DeOI6V
nxb4mwIUjanfdF0HK5Efcg6t6Gi1cKTAXR7GrGlYLWkkggHk77b3xuaCO8P0ZlVaviW3QqaEUIhu
BwtxYSW7JA+CGrlss4K2mGpwmNXEDG50UZvbYRibY0QzZBp0poaLv0vPpCASYBgqxnRI0sgR0yUD
oR5jnOxIiZ8JacZRZVriHBy6u28lge12gu7Tc60LJ22ve0bmqM6t5oa56rgbOucF5dpwFPc9mbIa
O0kWhfWuUQ3W1X56WZTo9zZQ640KsR2SJarIw5zKK+bEo5+ibT5qIZnfA6cLH6ZsxRHxWWM7GLDW
8SPnEvdguEgOOcQk80bkFqEFDmgorPhHZh7JLQSufgZeqCQvdE3PZQOxzg5AWeQ7zVnEsxfaT7wm
3dVEBgJoE4aZaWuq89ZQI8owITt2q5wQGEMtV3OVZwE7X30CQgcyudWL58g0z2AkkYon8FwXiyEu
QxSyft002UnqzO3tYKuK5HgHWArhu8xe3C5+Q++mAm5zFedkaaZBRPfrgjxM4Usz/5WRDboZJwDR
YzdqN3UIVZ2GhnPctFEF+Kksbutwms9D3W3OCdhuj0sA/bRUQDqmcwQLU/Oo9G2uT30Vrp61POFk
M1sQ2bmWnOm9vJ16j+lkFdcBGEDL5+dMdlzAm/s2qQnLJZ2NiT42G7N7ypXmsaOPI5G3+ghMdCqt
G2pXddFZmXVhQiZlIC0UBr0lEHWJb9ltK7V3Em3+lYdMUHexZ/62uNBuBmVPx6QyUq+bWk7Guruw
hGm3uvajok1/ZUwc4o7XWef2Iot9rY+/nKktHjBG8/5nyjghIg4TJ+qEl8aTA0Lrvjqh8QpfPc5v
vUaf/Xgsue/1IeBUWFlEbBiFR35yYgqGPtL+6SUNTU1oVdUr6D473Rqp3b7JThK1beI/l8qqvMCN
RjyEXeatW7qREK4sCEFgsgTtwyzT/nUpXBWQAi62zcBllJbmPYAyh4omtwKRZdax1XsTblpj1PBk
zOotbWLCHv60kP63sv8X6XH/6KYFj/3j/3ktMZLO1PSv//Ovs0ciSeky//2fHb/8z9//g38X9u5f
zEuR/dHNZAj5h/T3n6ysPwwd8BmmuRa6yIr+Xdhb8AGRLHK7svFaWJhn/1PXW9ZfgE/WwhjFno7e
1/tvynraBxTT/+wrEVmHC5SRlYlukycddLuzyZlLWktOYFhW+VZ4vfdQUszh0o3UHrhH9JphGSOW
KZrch3DJM0WwuprOtaZrzJ3uQeSx2wXbvdBFy2UjtaN0Oxv1sk+Xel5VtI45+YBIHI1VLnVyPbiW
lEFIYswDblQLsRvtC/vEm5SjU/hSLG+xtzuJn1lQgjckeWOcwmUO0rgnA9XPxjj7wbfGWdAypn+e
TFJi9oVl9v0G6zJXRKyu2rgGqc+57xoTx0VsJU26rZpE32WMDEaKeoR24GHz9J77PQYJ0x48eKBz
A3zMMGLDovIRxiMuumbaELBD53EhGl07gs2zJlzCK7O6cbkixLx868hZOcmSqgCRRkAoeeLtNUmY
ZGAje+gwHRsyfywyZtx3BOKW2cZgJzvv6UhcWPL/sndeu5Er2bb9l/PODXoDXFzg0GQqU1LJlJF5
IUpl6G2QQfP1d7Cq9mkpq1rCPve1ge6H7t1qJsmIYMRac465IDSYcnP5BO7BQj+E0/PgeWxZ4cq5
2gNOMQAEdmtKb9fV8XrfExCZhgXBjp/nQuAgGwpF5+QHxGoIbcNmyU6l0muRmw/O155IClJv6H8h
GWkzQmVGmy0mrC1yLrK6H7+TcZ19ItjEklFJmQkWNccV4psAlpdk90zKpUZ06nrMKcp85NDA4u1V
03pHfhFW/npMrdnPJKzcYIxjrw/LQSSfBpWIF7ToDZ1lttoq2hyWtp42BXY0ooIRQwQIekx2a2UK
S5lNnIokea2dw7TUw0jhO9e+oi0xjkarVHyANLDabAsKFnv2KvoecWSb8Xo5icNBpSa0a1c5HtnX
jMTQxiNq4oIEUexCeiXjcBAIyDm+D4RXSVr691QCQDjOTo8RW8F7j51tcSKtHRECL2bHuquCZLsY
JRLLMGtg020RucmEqMpZngzFqu/NPsf8Q9rB/AQ6o0Pe1Vnsn0YTWkc4jECRA2JyGUpIjFZow2Nd
X/SqEkM9zER3Y0K2uss1YoqCprSKr1NcK0MA08X+iCrLTiMa9NAE2G8R+IWgaPCxqXr3gyyywse1
jvl6cbZX38xb6rrhjX0XcQBT7kzIyPYZHUHSGN1iItRuGisO7eSAF1ezWhBI3mCA6sKNgLKHc07J
SYsp92Kq6dNPnEE8QQZVHvf7pEdxRY/JWD+1fY6pOFvIsQ6GReD4Alo+0Z6odIdwCcA8JThsDd/B
iNXiAmM4KIUimXoFC6Y3PM5jZ9zFbo8YzdBWeMVt28fikggJTj4w76Z+R1Ln0p43lVObhyRpxv5A
m67Kd0QSVU+qZ2bFmasI8a7E2ZVfLZMyqmdYXlctIA6H964pFL4Cswe6SLI4G1uwE04yhX2HoGWP
7jh2MAp5cx109E7n46xBZHaWZqMPrg2l8Az86I2LV1M7ZmDUrLO5n83p/dwSIf4oXD1HMkj2ZRVA
vZrbEA6NuO8ZDCYn80kS7dcbskKflvckbbnw3ylw2XlB/YwzRtVeZeQNxIDsdSibSGaEDPWh96aL
ceH0u4eZbKbvCpqe34fN4+QDJEBqVM8lcBAjKwyxl/aqfjIQ57iRk8zeNz3By7ubbNvVQ/ZeGQ3t
HlTR2ZzDpUa7VTtHu1hz/bAlkqU7SHNq8n7Vm4Ut8iQK9cy087HYlX1hfW8UR34RayGbcxozmRPV
rTXc1VVcLgzq3lz8QY4rjTTRIK6yKLcQudXocFqMmIz2G3a/EafVto6IKVufrLhCfSknPiLBDK5t
DFvXWnXccpnxYaWNTgiMigkpLFVH6fwml31B8K0aH4cGwhN5eou468xSPBkTiEy8xR06+QGzLlGk
tILQ+A1KA77TGl03hEE3UtxMqSzu6FKmYQ+KJj/gw3Fo5HWzjTE4NujfSNbuAxouz4isSWOVojTW
sCsTCIV816Tv4XqSnGK3bSv28ekMPsNK7QnKdG269xTP6HUrhq499Wob0/5tc1sNe12R4piu8bBy
Ci96D+Z0O3wRPewm6pXdSgxEHH8QUL3FWeW6D4RTUuyrzHxFJ5XYxxX18hNFh+R8pBBt+LkYyQSz
2FiOzdx86LHcXU5CVN/HjrLpXk1rCkZKOrBqcokvbW6132fy7LH2YF7lEzKVklwte+X7NZV5NXOa
S8joKhuH8iaD8t4aTG36oOSae7u69nDndhpEEYn+/JpNfk+yzhpPhKIoBP3G5khCNC8I/UHFewE9
tZSHdYk7ZVOlL82OUAl79WsnR2sXEwKv07ojGo/GLCTyvrTeN+jVCbCTCECj1CrVhqQWBWYanQ/v
gaN36kSmx6G3EOPq+k2bqyXAA68RO5esPXPDyhgktff5+p37kf05ijPP2y+5dM2LuFbzDld1Og2h
W/fzVdqnG429qmcvkKujP7LJkyzkCAMhLSDgmw/pRD36P5tg9rnbnhbh+2ub4Pffli/pt7L8Jp5v
hH/80c+NsGX/pXt09dkD63i8qKD+3eEy+SfExRKbbGgI4pDZ/89GWDH+wkOA7lvVNbpf6AKQC/zd
4dJU/o4e9CbxMi0Ebv8fOGysSlsWDCbIrTG/9aU3XcIzpT2d0B79KxassTSV3dK4QMpi6ltEOHs/
B8m/7f6/3HP/upSDBcjT+RdajpNLmRQbcUXElLAX4LeKB/wXm/Mb8sLfr0I7Ee38ZljAkXVqxeia
bqGrQXJS7hpVaKN2oMyeuPtnb/kPSoY/XMUCiIkYlD4jb+GkMTiq3ENcbiqkhYTCihWWVVlku9ev
8gNG/q9jyvbIMIpivkdsBv0QXdvLR2aifJ3WkrQq11m+EitLvDmnf0wOOVUr+iXJ6tDtZiu0lFRu
kW9XKiCLJmyo3qod5JTmWm/VS2d9S5b2UiSz/TBA7KiTkMChFXLIJXoxbIZUWBVe7ITamRYH3VC9
bygKoypOp5CRtJCZkWVvvNkTXevPi+J6AU1raFzyN/UIroUhzhEyePC1CQZTGqJ52PgssyP2lgtk
YrK7iT5JPh041qhBr9nv6tSe90he00NqExGRWMjPXn9L+kt10o/fZWF1QuPOaZH5evKW+kmnwSYo
I5e1siwhGN+d2Wv65iUdG5tKngQM5BWacsum4ppeQ+6rlDzu3FwhndE0pgtEDv0eqE1CsoWTfOPs
QsYMSjlk92PbJI8jCOJzjNrrrdTlXIcKRVtQ0hndUqHocIiMTK/eeNy/D3EP8zC+Jl4yqhX15K4m
2xkmMQMVWhxUYYaRlfsuMf+Zz/zXs8MSZ2Odsg3r1Iy9FsZiW5mR4g9Tic1rbEiEcFwoYxtdoBe5
88Yi9Kd3xcBEjQvHlTd2MnBNM+tahwNn4KYbqovKka+SH0KDefoVf/YP1juwpbSoOXwiWUPF93KO
gMwv1LbT0sCxV8T3qiaZt3r91ujblpqXawRiCJQTm1mLV7XFhz1fwfGODym6uzRYTa9+l9EJvHLc
DfKeuaSqtI66U7WMuOnRKQJ8as5VnGv6brWn1J8uJZsS6UyHtniPRaj102WortPKmwOa9NZZp+eP
mxiRsogy7kwtXiP0OuLc2rwhJSkCvkw62Gmlax9cD1T26zNrk9qd3hqaRJZz9kyAD06+GMjZGmg+
M86nLeY2c0DZ4J0pQ8ejJTVyag/Z7V8W4EneGCV/GPvUrjYmPPpxGjAnX0UdlLJIOodD3mKkZyCM
Vpr9eRO+fnt/WET57KJotDFfa6h7X745wGNlX8OuDCQtP75Xy7xftwSTWmIfcacl3cUsaG9c9E/P
lDb+xq8g/0A9ReVwtFEln8c0qFLOc+ucFxeK5xbv2TZ3Zz0RN3ejsZQ7F4Tk4fXb/cND5bvMFgOD
JNPB2n7Zs60GNl53nej7BsuIAVmpYYIIB+3V61f5wwSnLUvI3faRYBN1MsHdwSwp+VHlKqFJEEOl
z2cY/ZewJVHnjeF5KtnR2b9RqoP1BJQXlZBzOkyWlA3I0Jp+0WuPbUZY2jijUVPy/dTTFrEb8T5x
BrFTiBe4Xvr6Q1qVE84L4JQbV2bfdvh5ZgzqQePW+T983D9/nOPCB0MRz+rw8nF7sdm5hsaPW0cr
vZnWtbqMBV2g1x/3j8jA53P09DInb7XhCG4Ti2X6NTyiiDgKDRsYgj0Fm+ZTAeziIKxYXKiNXD5w
FEMEAG42pDE+3mTzQuuhj7/MZCOiKjCNQ+9p405Zqgc+GRz1sW3cSEokvu7kVcR5ONtVBHZH2uh9
e+M+tnf18j5M9sH6tlYz9Slcv3xcW7hv2Xer6Q+uy1E4677Odumha9EyNaR99DTENSXFXC84wjVO
bgUT3AaVQi37rFak5UOLvp4kVSav5ieak0QFqWKL3zWGRm65UCiwNdYm1PQGasMw7UC5a6bELJhQ
VDRDncgk3xoTWhTdWuRvfM5PIAU8Lz7juPBALJPLxjzcJs6z6detcTU5YrFQiGk6OdnN9MBtUdbI
Uu/IrqOhIYaRCh0cTE3VnW7haBMRSeA6uCnQwZb5xkr0hyfu4Nwi7WczGlveyfdR6B2BxeZC9ZxS
4qfSMr4rAGepJq6cYE2KL6+/4ROm1I8H4JjcOTAbMA18lV8+APBqJhJpvG/ThK9WagTY2WMAb0MJ
yP3t9wUbSn8VMfhGtyuipqCDbHBgfv1n6Nu+6eVAY0qw6LN/ZfXFOvDyZyxu0W8nChh0etVuSQ/J
h2HEJs92m7orWVchFEvrEupuc66sQ4lpp+uDoWrcqMVliyo/1z63esXy0VbFMetxUpaK6X2QBXln
eP++oQl+I0jjdFHlGKp66MCZIhsG8VQTj+aR1kY8UNHsF3vn1cqXMoEAX9RN8cZb+uOVkPhzsMVW
Axjl5dMZcJn2spu24Nv6e0GVY5+3PT7wFLLe6y9ie84v3sOmuOSoiDERAQYQkpdX+qEDsnqPQhh8
rLPHA55Ni2CNaQpBG/8zQwdjD3z71vHazCN8er2Ti5GiPXYeEqhgECiqzBR5Oz2kfdNGLhHqb0z1
3++MoFkH7gnnetppp6Jp6Loz5W8Wq9hGKu27sqFc1+D0UUurvykIEz5He5K/8SU4cdtxjxsnimMq
TxNQpnpq7MNlhjtIqYtgrkXoquMHWc2XjSSqtffO82w6EuS3z9Ppgn3dG5Pqt1HDdNqEs5xLKWg4
9slZBdQ0ospphf6A6Y2yLCRENH0FO28kPv9w2HApwngJL+GSlE5OOod53A6do7OLKZNaDxEBoksj
+YmiMSmyyC8oO7Y4cV+/6IlxYnu2yP6JZuHEz+bmN36q1PvKiseBTTCHsn03liRHanVy7KYp2TeF
HgDaDJzcaK/aZDAvuj4errRk9A60jz6+8Vu2O3wxcbbfQouWCqWDdvt04riZ7NaZdxjMw6yEuiNQ
1XkdEGNidltsf04Lrl6qV629Q7cJzbeGkKiOb6B9fv+eIRbzWI5orTgM89McL3Uy0YzSXAgUdtfX
LCXtpQ1zftdz3AoNL/lakLy6T/spI/B21q7suBX7YdKWkMqB9QXg/P7Hg/mPEuC/mG7/XuH/3+u3
/ulzln+un5dA+ZNfBVBCsbGIIAH41e5nQ/5TCWCaf0Fhs4CEQrFFt7GR0H4pAUyNJG2U57BqKH+x
cLKr/FX/NNy/DI+pTmEMIOWWpf2PlAAvxjKibaYwRy+KWHxemVonC8cKNDknw4HgMCKVz5QuVh6U
0azegEj+OFT9a8r8uAyLIibOn/4652Srg15KQ+ZskXwc0+pdHLONQIOinteX6Q7419dJn9oz2etV
1Ip6ubbB4p/NpHx8tudyQIojkzwc6ozuJv11f8UP6se0+96wKb08G/74mRZdEgqNFC42TNHLT2Jm
qpbQi1qP8MaJ/dyktfCr1aM3M8zf6IvHl5krJXsM9y3/7sls/nVpXA/sMlhZQY6+vHSdgyVma6RH
a1oQIV2K4W6o0O1ksP1360g46doM8ecqBmELGWS4wzAn7swxh2Nt83nDSvDGN8X8fWiwwgNY5TjA
cDutTKHBo/471lq09AiS/FlR6Rc6VfXl2WS5/jkInnvi/nQZSIBEHzH+tjH/8sY7oQ1kXpG8Ruxy
f8iHqQssi57w/+IqzBdO/h40H2P7gD7b/Dd2W9ML7uYoK1cPlkUL2V2Nn16/yMt9x493iAuW7Y3N
ENqAdi8vQvwRNs0iWyKIqcalCVYkXGTd3OoCJzhxJ0NQerBCX7/o9nxeTC1WEJfNKRVEAHZ0xF5e
VDdEXA+SnPCpnB7bosmuVxfsT+7VyaOObJz4sqLaicpoA0821qfXr/7b29uuvkmWYBlwkDFPzhTr
SoQ41jE9smV5bXmNc23Hcrx9/SIsh6c3aUL45v9+K59sPKCT9SNBhsdsFKjWkWuEE8mDl5vi6Fis
5Or6S5LkD7EHEd/U6/6yn4xkj3jPZI1ZMRKM4punY1Fo1YWEkU5N+B6b0pgek5GNbxlb03lK7vBx
dLN8h8hC6lB24AzF6wzeBWbcTY04mtL0OtoPcbcVs5UCtqvLmXAgnVxmuEftOsWFYULlkbhgPiLY
zlDHg7sRvVXezAB4AjKE7IeiaNBI5egBY7PMvzudqXxAbrzs5IhyGCWwvRC+mOZR3tnyaELBvcSG
Ywdkvhs7izaob3TlN9Bx7bfRyi8NACzHkVbPwkkqRmZvafE75PgCsdGcO+fqVHpHo7NLjSa+sX5d
zXI8Vvz1MY2n/COeE4OegEIsa9AmduYnPCkizttWexht2MZgU+6kA+uooafE/2Y2nYsc6xDwmwGR
lpPInRIvAqsBbM1dIkSLohJAr1cu8g4F+xJmeeWFuE7Md2rigj4C6Lt+TrSFDPpegKbYYuvLoEV7
FvXT2Nyi5JH3m/siAqDS+jgzAMNkNgmh9gaEQQNLVEnbHXSRGxtTJz/Aziv2PUr77mjwCgOsIfdp
08sIjKq5t9o5OWtZxH2+0toBFIt9yHNbI4PSlYfRHFsOvoMbaoQc+SmCyUjaVDg0QUcCQNIOupMX
NlhBr/N89GDGQUAeqOacNWahhmjB/VjG75dRuYW0tBw6Vd0V/Vb2GBtyNUV9MVraZ1NiiYpVNEbs
wsyzXqFHH8MauRhmHFSp1cmoQHVCXvt8zHMljpSuEY+gAc8MO9YCsuejvsUHU48XKVzXYJyyu1Lr
UZqr52OmP4GSHzZx9HVWiFtCbddoTbL24DWJd21DtDw0iqkf6qY8T5vinVbnVuQ4hjxju/3o5mdA
sb4MRnkhlPFTDdnKT5bhGKv1PY5peXATHl4JPjTSKgvlSkLcAproJbDYIwOo17aoRtQYUdYvGDqg
UESa3vkWxqtmQH+KpvV9w57+DAqfeuaNXhIWJjETdqr48TLcuIuFJKImowXd/JXq5u+IJ0amrppV
lDs1GpqCOhpQ4VyQ+k3tRmjeQbiZEY4QD26J6tYPaSfj67gvnmbXxmW3jPJST1MZ1UUyHwkhVnwc
Y2UoayfKqmq5lMRl+Djb1IBgKHkmGuN86aazzpwfBD7ZMzer72tJdEEzW1f5Wt+Q4+N+xAkkr5Gq
IFwYu/WAVOGqqwfvuq6AYWdTV4eoIWkR9HC2wDYthsPPttprO5mJysu+xuMK9g/5VAiJU4RSsShs
rMlHsucvGmsuz+OCh+Zpj5L0FN/RFzLaaywDtfu0uu2ZJjQJdRqvsOvrmT68J5Sc/L9m7SPpTswy
06y+JASll4ZzTl8CxbvX3GvN2t4p2fxV2TiSqJ3IhCqVM3Ny1ndQekjCMoCV1N7GmMuN5Wph/+e3
OB4CRhV2DJWhNQyxssOD/kRQAZPQTvdQ8x8VI71qmv7OzdLu0nbKYaeQgZ7Z23q4WAcdMhzBunO+
XzKCnDoiVwstJlPAViJzXm60tTwAxqDooOhI/+kWMZ3K61ltXJIwDIulARvMluekC2cv+uFIeNZT
ni/H0UGHTWAB1cpq+SzBAfiruZH1ecVNO96hlez9QiwPo+e8o7ZVRx3kl1DtrTgyjdp8sisEM63t
aYdMTT+SCHOPqKx846RsnZxa2RCYqH+3cgCpgfQaTit8xMaoRQe2IvIUysG7kvNhvdOtbJsUFs77
IDZmQtTAe/TdO3IUY/tsosA0Hjxb4lJriwoGHfnRHfHyw5DeujVCFtZNe12Csmqap0mM3ue4ZGu9
04QKy04O0wdyFsT3BC0jIkgcY+qZKNEOYe0Yl8cl89InJVvVJMACCZnVqhNCPJPRauHW4cADGq2M
0UwC2pcah8k1WZL016dK0WhMOm713SmV4vNotnZCd90duDCK3y7EJN9gLksc8jfRElVPDD/9Ch5y
z9E0aVnICZ6xsMor2XXTjA38xoQ+sIzVERVgpYsKeagE5LisaSt816XUFyo4M94l5uzequ2wbtYF
XbaHeUrmz6kyDb6xqVo/T5vCiG+Rla03qWrEY6R2PbDixuXYFXrm1GGWcaYewjA7NGx5oEuc3eTG
zZe4cjrox1KhWT31NQsbHOAKWGw+59CrKuujJUgGQik6FNfgzg0+NJYUPEwFUycGUiqNSpGiT7P1
eUbnull3AlyI1hR2cAptn+qbvDXA71LzL/FN4oByMOVwHKs4W6gpaa1F0VeX0AOwvCp2b6T+oBvz
cKR0N3lRb0wQKCs1y/Nd29a4Rqc6L+5mFKDIFkfpFaEyNO4SOnq+pn6cEC++c0fYuueeM3vVrreG
+MyxE/IuilIbNjN0LJBJmvHSHtDOlfd2Z+df4TLg26rI+I1924lJSIK/n4ZlnHRU+iX459BSrOyb
KbCx+pVEy623M4EmLrJu9g1pZTp7vavUOerVCVALyuVNOZjTzD7j3/KRxCLdPs8qYqCiUefT8c5e
laq4cKzeBelTmbXQjkDENj9arc59fGBoUF+VYl5kqCS4I3K6/+snz5XKFnjQxXdkX2Y4qPGbWFHm
ZOYxBzvYkwqlkTcz5pRPgh8hEtFQzePHvlZZohsnnt9PktAxUgYTAP6dNenA+BgLNx0pQmWYYOsy
gO7hHApaqyiMYEX3GlGHRfChqwkeU/oo6FuXLlk0f6lcdJqLU/TvUSEO96mmKTe2ts73/F8mI5lm
efFl5Bz3uVvK+bOOXPiaYY9UVCpk5pwtujOTEJXk8moxuhrJA66RKtBGAMYsUqbzkHQ0/HyZe1vw
5+RINM4aCVNBDnsSJ5e0h/NsnGZeVyGmLyKzWOwIphr4VBrplEaVpfUaY1Zat1ni9Db18oa9VSYR
Ee1Y0h07tPD23SmbVBbVfk82ztqs8gIPSv4ZuaqIw9nW+aSZ8GcW5pFQPmmxy4NYWm1GQa51GCub
Kh00X0ka/WjiTiquHG3Ug5kQ39jfdt0XdUHOC9+3CdV4Nw0pqeyuJwZfMZL4svfUBTX3NCBgLRPh
Pk5GjQOB+SKwXjuFvGqSYoIInnnIEcVQechQ4zEr/R7p7P2K4bc8R/ioj8ccbCZf/NVOQSW6TY6L
dVTnAxsV97Nl9vNHDMe6vdM0SHF8t2Gm71gqrE/VkqsYm5uqLfaLkq8sYuMAsm6wccnWYnHIYLOL
aFb6pTuf10Z5Ny1qfEcyoo6TgdGRRTgeTdp1lpqWx9nMvdVfZ4Ju/CKbWYxQF8zTWa1hVQyttZ+G
qK3N5WqedCHotRfxTecMcRnQo8aVJWvmjF9Lh6zJpcdujNpaWVFb8vKAlyAm89uWE2U4YHZ3feFl
5nvDkkkaLZiHSZVGWvdOGrU67gvLjt9JC08qkRpFpvpYTVXCpWv2o9CEs7qIWooeH4gXMT+UaHez
QDadm4WpOxeIfp1uuvLYMz3pNG1Qettp/1VdhvVGq2Re+Yw1eddIy7gyibbsQ6TZyRMoLPOAQZTh
6lWIkkJvmiioLLmCXsHuOfL5QgVz6+PcbD45jeNgUMBxWJPLhpT2vFMnDNZqmU5PaYMbwE97Sp2h
0+oi9OyaPDUbvNpt3ayGgYNkxAdvyBhJvLC17t3YKYMS2JYAcg+w0jw4c+HNZwU4M5cKvQV3oO+W
/kGZ01UPHCBBGJDxGHxc9GxII6mVZbaxBsr0sLST47E5Gi1cd2KIv+jdbH5TdUwNvmEo8npwG+Wb
ZykjcBidRl8458m0d5uEj2bdGtajWiUAb+h2J3cViz4lc7WTDVBLl2TPoTZstmJTNT51YJrlzl7c
zvRRSiO3Thxvnfxez4qPMHr4r9dJY9dYgtHDGGCA1tybMzXukgMDbjZmWHogAk9eObGb3aKfRpmn
w7bsg7pWRRG0xbh5+rGjoJ5j67IeCFspPxsJfhUMZxmjPcEjrKC3mSAHZOnHwRpAdTc2TJyI9YJ8
PH0wtOqQCgUsUzG2bgvU1qVRt7ZUkUjA89aoW9Lpg54pRMY3Ym1uIWhug2g7x+At/6DH03Q72KMx
h7lbVdcTflL2F3xIHZ9suEH4k82RKcyysnxCtUu7oanUfAx70YtPhbDdKyPPTV6700A8dWvct/Rq
J+AJq0zLG70vsLsSbjmYvmc1DecX4Eosm3O6PLUSSgb3thZ3gxw4x8xoFBwabhJDkCKhNOxrT3Tp
B7sqTXb6efoAGcie/SRX5HlFzxijr+p27wpqFreYXPU8AuLvjhx3TMK3ytEs410lHdIgh7lsuiDx
YsgiGAj6oHATYUAOpha2y1CXz1x3FL6DUz/2Nb3NP88zqZAYbEqM6RyKMhHG7ryuH0UMafpgZSI5
OpMWP0i9yYkB4+MDJYCP4QLISgzvUYTP0KvGfEBg546mi3UKTDSywFwuvlhVIEw5/hexIxog3tTg
fJUroyTafCRVNHLYMCDlroahCQGYSMYxm7a9Ib1OibJm6R4MR2bebsmXxbtsJ7EqvqtoquVXCr41
DriOfikAZ5Lzt6YzTkm8WeXO4L/YrxUlnl2tz7BM8oQQxy6b0m9OpvPRw4zC4GlS8tZ9m/3bGMQK
btnIE2b5LSXBbyU7skts39PL/JjCIm6vzAHVOF1YuFDh6yWnE+Xpz627geOOTj8SQNA8J2U12wML
lSRDJEyr/qAD/6t8BAEF4ZxNW+KeN7UPrVVpF1i4MKC0CM7Gqh3R7NWS6VJ6wj10npwPfau0im/p
dYHyhfaqgTBNMb7mmTv//M3/6b/814Ze//cNmP34rSepcXneftn+4mf/RdH/0iDrbvVlzJU6KRVU
UH82YPhHyCAo+1D40ejOqNtf/d2B8eAvUcR1sFtSjyf06H86MKb3F7sBeiVQmzaT5j8iLJ2oMmDm
mw62CriK1IOx6J7y7HVHG+YVTw80ktQ7t5W4+KR0Y/7OaZT0fDQgegzEB1ItaodLTxXi2Fs4Fhsr
c94okZ+ouX7+EurHFH6oJyOR4WE8r5EPcYWsWKc4mrM3FpjmOO201Wo9jeukfiJYM/AU6V6axOix
A0APzFloSh4GhJIUgJbBuoG8Y54NUkJH6dAN3Srtsl49e7V/aBe8rLH/+JFbioRjo5SHW+eclLuJ
RDOQ5/O4OhbmnZIrxr7vjhxYgqlKu6By4zfTTbbewL8q7D8vSUIMtC0DvYR+2ghRusqlvs6ujljQ
sVrTM0dt0vcseUhnbSwwib0Y23b7Piuo8zd6YvjGMBs4BDfDHiniPtDkbD/Rj/3PjP9lO7GZbv9+
xh/6b+Xn+uvzCb/9wa8Jb/21EaqxJiAzQmrkgUD7e8LjHWGK4SdAEMhy8EPI87f52voLUyGNN3ej
2iJm5K9+tVwt7S8ywMBJs1jQCNv+0f/9Py9k0OLkPz9veG0tkefDCf0ZXS6diYZgkubu1oR81orS
KJEIUtJavIj6g61Z685rGz3K10rZWzV1gmdP5g8T5seX6vR6/HLLpUfDvHFOpnWhu+tco20OBMVQ
Njgxp4lWT/SdxAu6G2w57EkqJb3TYHx6RVPe9y7V+XwwG4BK9XIcpvl2tlqkVuWoUZPRi4jwX+qy
r//Q02nGc8GKwyvb9JqaZZ20kjyoQGudlyR5Ov1jR53ymBqdF2RL91ab9/c3gNoONRPyM1CjtFRO
3sAoNHUVMD6ll3b7aZ5tkC+uA77VbR4pmrzV3D1ds7ZePVYC+qWMLmRJJ28808uMkIemR88/6cGS
w58ESJ8h1imWy3HC05IZivvGe//DTZKUwtWQ6NAYPEXolmDzoLpk7PsNRwmg5uA2EtQ8egSbZ0aj
fH/97f0wDrwcZpsggQvBMwSCfUqgHkSfwI0sOvzddQqOnz7aR8KAKVg1pDTc57pmQzgeNeW94UCW
CuO1t993pWt9ZTkl3H4yWnCzyQJWCRsEfJ5oAXWBzIjOEKcELVM+Ck/rvwDXUB+7zKonv9VX931e
NVp39vrN/OnZMUCQSWvupr/fhuqzKdqjiCuttO1QSaruRd1jUK3EvF5UCSS0muJV9Pr1fh/6cPVR
JW4DZDO0nUxRK2+wKaREy1hq1p0rTewc2OSqUQ9t4Q2Vmvnb6uOC7qYebW39YrCrL2/N08rZFVte
7rTkfKc8Lz+jLVC/cZXfdjWEXWn08zfJJG1bDjMvL0PTmJp+z2Vw+c1RvgGHtDx2n2ZpIAJpQLRY
RczhOLXWyCqbYY/NZ6XwGdtvSE9+m3ts1BhamxQQ8SH5Ii9/SOJQp0NwjUpK/pACMkBbMjTOy7kn
hykjcNlIaAO8/j63Cf1iLnDRrQ2DPgdkuWedqGqoNcsuo9MY1KWRBwaz38cxqwfmkADgxzO9lyot
xxLb+f/iwSPQYxHFk8c+zj25X6KGQYIBAAcFZTi+qsVekOcpHW2l0i/6TaA9YQp6B5VBPx8ladJA
QGiNxvqv08iLz97zz9yfHjxjTGUlxxQNx/vlg9fGmIzWJqc2UGWCqNbmoiL2zU+FSIMk8ZTjqrpv
4Yx/f+6beB0NJmv7ptI9kQnYtatSMxRJ4Fhlu19wdIDAUK1jnSdeEDuNCNzGIHJLJvUbb/wPA97i
oMzXHDHGFsd4MuDpj1Eiw4UeNLYDt6jq2/OBSsveqMFszENfhKQo1v5AtyDK7L6PEtpsIebTZP/6
2PttLXH5IejcDUjkgMJP7VAz7vyqrwhsmcDD+32N1tuSHVyHifCN1y/121rCpTgjUfSBJuNYp1EL
Je4xfbCcJihq0ANdWcYIp9S30OC/X+XH3hudI1hwnvDJkyUZPTXB3sNuUNV+r2dVdjsrsChfv5ff
H5vNisVaBfKcreHprmxAYOImq6ihUzguEPKq2Kcmp33c4/obq/3vM4NvClXATXTtYkc4mRlx3sl0
NLiU0qfqGE0txuMhc+0I+gf+gxUAAOJaUbwhGP19cvBBIwsEx+rmqXZPdj1Z1yuihqsaCEcpdoul
GOdzGdcXUptgpw+6irhiHHx7eGs19H7g6V+shw6fNXUz8qKuY1ye3PFq2QOqlbYIBBS6IxI2ohXc
Th+vs0zdoDaayPbNiNjMF+OcHGyjNO4l2VDnTZeMvAOzMvJ35uJKy8/XnHaT6datDHQooGT/cv6i
+WOz6ei8evlmVJ1139EAqA6JmaSXqUDvQjcHe8m+TfviCEY0N6J+0epPzL9hAhMEQm2fUggqA0QU
1iWkwUZEDuHlxxay5E0eexAVhWNndWCClyx9kEaQZtylyW/ncUV1LKT6uXMXTokgwrfWkNdnAHIW
4d0Oq8UYMoYadYTeDEQQSXXWwZiZQ/fJy2pKR00LMMXXGoq/Hd8T0OPwV+Aa5XEHSg7W7Jc4m61P
7NhbAGy61t2TUiCui1FYdFKczNk8XubNmqtTDjMmoefLPsO6oElQEiwztGSuZGpHnFfvfjR7uD5h
lSZeOBnGrFAKjQcznEdrHsNpitUvoBz1B+C0SnlNR8wgo2oRyIKIrlmUgBRkYsuqeG0aP6mybU23
e5VuPfkoqd9j6J9ALuXgXbU27Rq/bv8fe2fSZKeSZtu/8qzGRRq9w6AGdeB00beKZoIpFBH04E4P
v74WynpmUoSewjLHz3KQllfKywEcb75v77XH5FxUwrxvSokwRkuHcQZEUxhw2SuLkG28py0djsLx
zjWkyvNmGfKEwnERe7DiB6mJMHXytNmCpoHp67eivx9NyeEAbyRUkL5L7SdIdfBeB0ReGKJbWIPb
uR2a55I4bHo8cd1yfJn8bLV71tEOyjyA99Q0WI2WRMkLWXktT8KsSP5mJkdXEVeLbe9aq+tGeIFt
j4UZl1CxNSnoJ6FmuGkZKHar38aU6jbraAYD1JV+j05nrFfvva1XD76UCyAav9Ge0Fj0yYYBPuJ9
qSiqBD4hKmddSWkFcVI2PTRytFcvHGryDSjg8WkcFkZRA0z0u5COkDR/O3WVOC0UwI3fSW/Z9BDs
kp1tq+Vipg/qboHvcpjI+qnYJ72rQAv15bAEwIkg1xAGlxx1UMXulXToNQV22hpIWnxaV/nQEQoX
RStBo0/S8Twdi/x9oLsfBxa9swc0QOMVIJoeDs6wWF5AjHB8YRJFmONBN71xRyZbUWyA5sLMRLR+
v+jUsrazZ8pjUlplvolbvadhOfrDznenMQvHTrgvYzVUF+B36OX1sjKcTcLxzERU1EOjnJ0qfRUD
gNKNo1QFSbBR5hVwaM/e6F7hxlhIklmFidBkQdFFTcc+XoA84Sd1qm2aeRgt4yzR33nwbLi6TjpL
uMyj8T7nCV3UBuRXt+36YvaROCzAap3cwhlFUVE7JYbbqCAD01gPJ9CW6BYS+qvIGSq+dQBj9pnr
5AMtlb7qWyQ4CJYxKxU2PrdY17qwnDvEFpUD7xUQw8qIbDs5v6BvGYmp0FR6BXyQNkDXtyga0rYE
U+Z6tfsIWQZyeJbjkQ2r2hy3olDKDnAf+K+9gd+DQLdUu6u6fL4uRw4Q+wFRBnhQgK+SlO2b9au2
9+5cKTdgfhqeoPf6D+3Cp7Qx4rSGselq8RBUQFigY8vSf/NJzFk4IurjqZoI6dokcF6BHCWrFG8c
TUoHLYCm27TrUSKl5L5rDFSzPaM55CBU6vWCdDe3ca9bWmcOkUhV3pK4kdT3ZrcA/KLp6Lw63dI9
d5yI6/04oKE8RnzYoRHrgCA7Gg0gC8lysIIsr/sbF82LDOKumvrdOGR0CvBwYxEcRzwYNKFUdAmn
G6r6IOn3B46gtbZxnXWSNoCX7xMRWR2KgNh6MMfGu5NzpHd7Zzb7Z8KYVHG0uhG3mzFq9uOc0BaG
vlQ6zbY0DVzr5NWCuJwbuE3V0uZviUh8OtWZfE7QRPxwM5Oum9PWZEJKg3CSsAA7dkoIlTafEheV
IGdTRb6FiNOYtO5j5xWSQZMFqSbN5z5HqBQkrS8vs47mINjkNUDRoLR4bvReAQiKQ3y+G+hiWoGY
EcK88zrH6mbscseAI+raXYhND7Zw28XmK2wI5LAN4yaE/yruW00rnpdEQGRNEPDgWCnGXj+pqYGh
Re7WGJmuzKAje3EOxUIszuVSNYnFnC3K+hANqbcizOehCPinIPZIIJnOZO6t8gQZOT8Gz8+KbYTK
GQ+wciMTkpY5eMHoTZzPS8DTAhZ/3TgsZRqc/EmftSOdzxmXkJpoqiujthCTStQsQASX6ixzxxZk
YCzSgh8Ezxb82oJQoIUapO1Nu84vVT5FMwwuYj5Ir4iiewgKoqWnq+psQ/G4eGDp6ph/R0duJYWQ
JMhktLy4edUCqy7c+bbsdcXTKBsW8dkYZAwPoLYoKtc6fLy+K/yGP3XrbjOUuSK0sysxooNMTI8l
mb6kx5U5RH/I6FR+jRFBT2SPTO4GuHms8tI0AfcmZhO0xXoLVEaabwpFFh3NQkCYT5OItEcfPPgT
X2BHBmVbL4+0gWkVWXahlxt8odY7BLsSy38C7p0qylKWqBiL6gnTtwZirai9H4YfJ8nZMgr5TE9X
lcAjZvsGdWVXEEpgZWfssKCIm9Fg/BBK6G8uQsZQ6GyjiDIcovd48GqxyXlU+Q6iY33VcJ5ONrZl
SSccyzw6S73eerUWtApFtdTPZT87lxF4LAWmyWquCjCE51o9ZQ0LXvEk6MlfealGbLGTRh2xKJPe
bf2hynEur+R1SA07EIn1MV11Gb6oScJTVjWgX621/q2W6fLkOIl9B/J5PDUFYaJUStsm2Vaib5/G
di6dQCVlH0KdcdzzVc/XHrLFGR/GxeC8yYPTz2u6d3MAhrh/GNgqfZ96vzVQiS75HdmmJvOqyXIT
0N6ftwixO3WmHJE92k5EzcKHOL4zVY7QqatyZADxwG4XFiaqhFAHgX/SSCHh9PdUoEJv/TsBS+/8
HvVk3G1Kw5JGkA2qpKKRDcbtAnbNClU5Lw8KJXEdtpMzX2S18l20KxPnVYSBJGFDJfabm8kGH4sw
rhZ3apQDdOGpBRGyEYmDf7I14tbfZVXUTSGVseh7b1rNawvT7Q45oy7BgPWm3KxqvPsyWcs7xAY4
jwxacZfIUZ6wzsXEX8LE1kJj8kqYnPi+/dDWU1cAC0PoHYrRQ8ij0/4FwZBJGW0zo4gdchkgYJ/o
hVcfVatP6X7tv6QbGMrmIxhFFkS31KSF0mjBpTNLMzlDUGWh2XFy84Uygew3ht6k/jb1y+xFIfKD
8dzMFjsp14EsmJYqPQX6PhXbpij8G71Xrn+wW5MOPhE97W0X8X/Eo52M95iEs0OvD3O2ae0MQm/t
mDece/xXWerznSG6GfFkluqAPPU0ZxMmBbrJVtOjp6gY8GWyEJDIYBXAFA+IB6rrNq1JesbkAvst
0xEjq6S1DXKDIuDbhIswv3tDPN6nFVDlDVoCdmtdBlAawU/Kil87vnZFZ5uNmguoEhZczJRkaVr+
ilicbd/SzfJ6hrkoeE/mcCIbOesb0Q8eSSWWk/r7SQCXRPlK3NA2t0BjhZUvlys04U3B7kDIV51Q
Bg4gNO8hmabtMqO9HwxU2q57cOsC3xLpLFtQ4zhRB2N2DzWFCN5M3w9X05ywRycwQ1KWnVo7D3Wz
nS81dxygSqLs1q5t3FELXodkJGxiWIw3PEa0U5MV8yo90+1gUOJRZnqkX7hJ7ZFWoYOzdzzU+TjR
Lu/SaesWBQ0H0RP82yCGtwJ90HmmEZPpm/Jg+wx2byBuy5AmhJ4oU21bl0bq7tyhT0QYVxGdCgft
M/poDFmMpSaqvw9shqJNE+UckI1GellgpKRpBqQCi/NMtbm1E8M0MQ+4KfRNoU9zoBnNlFNsXgtx
2qzr1zYQdAcRGViCYEEoiZ1q7mY7HJXqzoU1L0BIfQiz6IcH6Kqs9+zN+dv4zZwxoo5mDW9ubFsZ
hx/HqNgZl7zCqVmaQ5anRrfj6+3YpkliVQZ3gJ/ulQCOmjpHUsiG/5gbYMk3RAHA00ZinvL9Sfum
H6bxhB628TAYuuKYwJeJVK5T03OE5mpjUttS5IuwHaSDIM1d66iu4RTHSr2Vmj1dR+Bbo03n5uKO
8DQiQKbaM2oqXojOsT+PHIMcgm7dQGNbUAd6Nkw39kwwwWZJbeMqJpThrTM6dvgw6LNNY5Xlu291
7Q/6vd50kbWLfHKqrGc7KLKYylZETnFQq1qW1z3+oscez4sIyP9Ae0eiUFcFKTgL9lN6y4cT13qf
b/F4wUGtrExXILLk8tB2jT2dms1EQ6rNJuvCKCqnCOBDMREXACIPSzNzpJsY9SRVFGSZbOHBI7vs
EPKj4m1MRObTkiGkmebmm4aMdQh598Zl0RhzTvGrGVYPULaEUm+dE3p+ro2+fEi4cVTvZ34LODhM
apcAZf51OVsTqNx3OfBHLyy7Kf+hCsM/n7KqO+skuM+NUiiwA2qbxdMomul6jCPtjWUhWuNydF07
WkM+Alcqkehsajau5yCdGP5jlI3Glm2Sj/It9+yCnAnp7U0l2idfVEV7IIg6PXZWO736/mzNSG+a
3g1bDyBWuEiDuoJvOfGL3Vs6L6wmO9tlc2QFk8JGHwyFMeY/fUunpjI0wIoZITiBnXeVCvhNsbVj
QfSR2euWlu068E2HxFZRzX7Zzr8vfMROOJPqc1ZoMU8bA0V6gafJfs+a2X5rU7M59VIhhgN7Nw5z
E6L6bybi83uzipku3KiMokAmFYxW9gp+wIvDNISKMzk2XQoKzM1c+922phqHciv5IsguqkF+cu7V
9iCPberRJlIJRL+NfrKmqHibpo4XYsaNkl3kRCz7sVZTjnitdUnPGzLCSDAnQZ3ds8gWaCEJKK45
QHqpt81Fo53isOm4wzjJmIbSgYOz5rFyspuTPzozgR/pEBoPfjVfnlHZQ7BNZ+1ZTaX2XFBqJgVm
qvEnJLNfWUSxq9VIxyLaQZqWSA/yrJ/jHYdH+b2pukisU8FsBrKr4yLogdN5F7ZR6bdVCo5/9WlI
6g5lo792k7caLXQdvpNtLM2to6ES3zvdaD+2fMXTseyU/Tan43KjAIODfSvsJOM0FbuS0YfCdnUR
INZDoo2graA4c5ozCfOPYU7fk/BY+vsURXodWnXPnJLwGeQbynMr+csmP/s4WoN35mNN4TEPSXK0
GriFASBjxZa06q0X4WY0L8wacshRUAMmCAAP2kmbV2B3q6aOWtSohaCZHU26CDHDGP5OjBTeNm2W
0dYpfLdEie32ZdiUurqgBZZoNPXK2dkr8i++EWPVXKrUokSt5zKJqAO5lb0rFXWaoCrN5jWd2Whu
FjZ7aJ0nvb8ul1hLQjfO80f6PquQGf0g7By+ZtaY2tQpgvQyVydJ1rKV3NgN50u43Yaj2B2WKYg+
zjDd5ZjVzktq0KzZyG7WWAyrPnswk44sRpq0jQhdILjAYGOCwxmHWp3vDcp97/TOvLOFrT0Sfj8t
X1jiprPWwBeDAlNSDKh0PIoM/CxyyMKICJPScQiGdlcTTM68BI84de3oSjUFO5s4Mz11Qi0lwwBk
zS2sLQ6UGDZsdznDrDFawTxQUyDJR7Zd4Es/ZXs/Db6R307cGyDgXsPsMaB5xHPocjiyUP4FsTUk
49adzeGF9bfHlSfM5HzKo9g5ljXWqmMGgZodkHBrQu3jtY6TuUV8WdTZ9PifDmnyetVpvFxqiVcS
7MHN6MXdxX8SRjQvbolV1y4qswh1Fu0DoRFxuft7VX6t7X8oHDMgLBrozuoI+Mg4QAfYRsuIgjLJ
NZtiQV+daZpFdIWs7bO0dSbO3ljQ2Bz5exj07RcNjg9ID4cTuvAsCFI6XW3S1j4CrmxVjn1UZirw
7a6Y2AjMWN+yotnj5Mi2ulZERwMuNr5oNwUyO5m7pvW/Avd8ak2sFEKoirS0bNoG7oeuluZ42NNi
xKTL1JsnKfgiatWWc1E45Kv8/Xl/6rWsl/JoEhgU7AG/fei1mH3jao3NDGdT3jtF6QWtN+nl8d+4
CtA++hGrAuOj170lCM9Qgu2+FRswD7tauwWk03xh5v98L+xG8UXT6+DFMTf93oD00IKLXLHTUbY+
7SpY1dxWJC3rX+0cCdpg6xP7KReFbPT7dUj9II4z6epg4i8d1HojdUzObNnN6ReX+tQ5WvsowAno
bsJf4dZ+vxT+AEofam1h6258sizYZ7W4yE4NUVJgXTp/24vmK2Lkp74RF4UKpgOUW9tva17Fr2II
izhgabAiUOzmJNeTgLYbMScj/qteVAROBMR+EUQ5EVB/HyYf7HM/vz4eKg0jKMG8xo9fP8j8tbbI
12cNJiGxcTEWpNk1sjsCMn8wpG6d4f2kVuZmctPIpj+t6dHo0MM8GS5aLL9qrv/pUXhw9fgKHQGU
Zv3zX3QheMHo3jQ8ChFjdGwnkYZTPJVB1E9rYM7y1g/jcEaidxu0S5ZvFq0bjgMY7INvk82eJxzn
4K9hyy4b9aKDJLtxo4JCglW5X8ycn0Y/xPWf35YwEbWZqzzu159qFNjBva6vA4Ex7a7wMQfNlp4f
/v6K/nQVjz4mQoOfcfAfxoYTTa10ZVkHdml651UtHgHQy+t/4yLgnLiLlTH7ER4y9HxXel9wlLFy
+zAaqrgasB5+Ndo+TbM8MQ/pErw+20eS++Fe8CI0Q1lF4OVFb19Y40DhlQnmjM22tiFpiPAhHwuO
29rJda+bWbC0fa44+WdmmGRZdSgdMz31sNTe187gff/7Q/gA/+Vj4OdBWwaEJOAjmKse+dcXCvY2
NSNORQEJme96GqunXqobd1zqU8tnS1a0MymiTk85RIyiP/c8u9oaoh8v3HiGOmhPlE+NbHz4++9a
L/vbCv3zZ6G6QCyF5ucjJbchwNCm5l4HpTTwkYLVC9vBiEO/dPOTRQ1vcVGVO2P2X/9+3T+8LTxk
68TgWNQ7vfXPf/kUOYoQlWMwKHKXPehAvsSliqi9jjrw3L9f6vMugBGxwtIQJ8JgpYf2+7Wo8pKv
pIAekGpHe1UWeggM39oSI2Nt8ezrwRCn/kXdVuLC8ZdyQwSF9sX3bK6r/IcHDaMNZceqJGSZ/jD3
F/7MlrujPTAQERUgwjRx3c0lzpEVqsBrPxogy08cMIff/czu7km7jGFtlvHRx3/7XrRNu/VEYl6V
TUG/ySyVe5vM1LESi8N1aEiDvl5ni4dJt/2d0URNHbhK/0qP+ocB4yB/dXyoSOhGPr64EiEUAXJ9
xYuLpydCaLybiD301umc6mYRkfZg0Gg513w6uH9/j+tr+vAEHWGsGwL0kAj3P2xuElvvpE5ZJSgN
u3/B/6vvIXibN2h39BsFP+2LT+MPkyOQ7jWTw0FGiB7s92FT0Xs19QQ6dYGe8AZpW385V3iW/n5X
f/gQBM+TwBsHq7nxcV5A1pFmhs+rqxKlbsniVcxYcXrp5dL4Ynf4AVL0cw4SAmXbKl4hZNr5MAYn
4IrMMITUNx1YZ8MisQ9TYH9qDGR9JB1oom6EsUEVlW8lNeW+GctvRhqdsVOJTs1B/ctPmCayjsgN
DBobL/vDzpgSGwyNoSwDWzOyvd2i7ZKoPb749D6PG4Q6KHfZQzINoBH6/T36ZkxbG3pEEBdT+lCR
Qb9i77Bxotq9gLBTb/7VN8r1AAgx0Vjo0D8yuaCZ6Ei8uB40m3TX4oveUY6PdkndfkWv/Tx4uJSA
Mrb+F0P1w62l1EULNckiED2hO84qSlpyb8JlRnH173f1+WvgGthKwNWhjDT0D2MH0il5L8Wa8Vik
9c4pXXufDIQe/v0qf3xXPjhVZJfuGpj2+7vyjETPp5EbgtNT85qc5rSiEhTAWaFH5xIH+ffr/fEB
/nK99c9/WYbEpPTUaxR31fTLrXI9gqEMPdslU/mVcvdPl7JY61hoLWfl//9+qcZvo1EzuLVYko++
WoqIXCiaU62P7S8OaH+6FAvdmvCwxg2461P+5a5iYGyTMVBZz2RnHweCdaEJlQYB691XFNJPriPY
duynUcI5gtoSrPPfr1U6Fe3jDmFBRezdi3JrxLF25l1J17SyHXgRF9ON3bOcLfS622berdv9KzdR
MC4dqcpNpSIPk9Tarks7UBSYK4wvPsnPg3f9kQwqAx0bpq8PE43esW+UgEQQNOQSPm0E64hC8xcT
zefHDgUQA4QJNQQN60elI6V79NqDKAiSkuUeNERxVAqYo5076otLrU/197UQ84vJfpd1eHU5fhhM
ddq7BW4EgjPTpcpD+iriG9BUn254R7CqXggjDgZv/moX+/n7JKWBWhe8AhuZ7Gq4+3VkAelaZpvN
NLiXkWDvKiYNimt1h8GITnnw9Q0vvz1hqC8X5mAPp3Mu6n2StPGWrJSarHjMp/eTkUMVGcSdsZLp
/9UvGv2z6/IrqU9Qa/7wC2O/m6TeoT5oTK+/1fS4Pu91qghJrH2lkv/8EoiBYfHCgsIEzNn694eh
SrBG+ZQSS6D5/rNp5jAe6F5P4ajbWhiJhkL7nHxVTvo8lgl2xWrgGMySOmWl36+aSRo2ZEBktG7s
9t4brfnGaxYM4n9/juuP/32EsbuzsFXqgB9N46P/RDqRU3vAfwKLwuvJMpVI2nrqnyjOvGnVrtFP
HEZvPGrUazd+QbP87z/gD/dJWYbtsi2wb0Iy/P0+83YxfBOCUcBe2t/6dZ9t82SKb/9+lc/fLMxC
igFsvhwLR+L6579MlUyUqNHajuTkyBpuunm4xhNRPhIImP8b9wO7cPWw+qzU7oeJEtaIlo7agPBD
96NdJMvhRei+vPv7/Rh/uiEf6wLKfco9pvgwPBbczUBh+iyAckFIp4kPfJN3mJXFHGVhShzt1m2B
k9tQANATzcCC3PGHAWlgh6nB3NIsR0SYzQC9cZj8G4OKYbWewshB5QTx+9NG1kKld2xp5aZJe9mi
nwqqnP4GR4aCXh2G7Y3pRtVOugX6O0wSX1z/05jiuTBq1mgMXLKfJgdmSCImHSvaZNmQ3yean5+L
Niq/uMrnsz77azZJlCJWDwe7zt9vM9fgf7Iqgw5G0zAjyU6SfQY0xdhUBTV+N8+9g595SGbgWJfb
Mlm+20Yy7HN0eVst7bttoxXiHpqdEf4cHv/fY/4fPz1K/2/L6S3a9+T//Pd7k/5gzXv7mQP8z3w0
Jr5/Gk8h81Kix/GDmQudO2/w//pODfcfmArgqDIR/pwi/tdzqpnmP5iFTSC8TB5rDY0BRwO6S/7r
P1CK/oO1mQwiCv+sEOu/7oPL9G+uU4D166j5ZUamqkVtH9cr8BmWfvYxv48qlL5wawfT3KQuwK0w
1kcgfWD2UavYouufzMl2CW7UCIKFMqgv1JktNYkVKuW08oLwThexa7mqzCi2ol8jFQRKDkCZZLmw
7az3rkcFeNoH/dfF0U1u281wVkHJU1tLl35zWEo3A0Vjx/EJW0yDJpZBkKwPMs4eh1uUxWZUkmtf
UT+Fb7X0Ydypuf1eGEgr0X2WZmx44RRp8TVaW1yBjt/M7jNYk076AacczDR5NnnEzC/wMKZLQMoT
gvmlsqNhOzZl3t2PZCAKBGU2ET+TNy/FZVlD+NrnlfKyW93UnPzGTBdZvrRaK66duHL1awfJgHfi
EkQ5hTSvBewrYyoHGB9S1YcChYF318+idqDfoafLQ5/c1uKljDuZHToPMjvpFiRYlsfMTQf/fKi7
xgytYRFiPl83aYgTuhLdGh3uYhnjC4LVoZEG3F49Pzmdry0n46Q6+WbBw1PI0oa6Tb8XwBxVSMFp
RJ5is9zB8nHmqjUPeaKM/FoaSdY8J45I24vU1Ty0ha4ctWMprcx79/q26w8EcS6wFXJh0IicIAHZ
sIEGAEDkisJTKOKwcAHU0IFrCMqYQlBI9XLIYl7J+4SWEjZntRjajsmp5rWplfCBmNmQfnxZjdR/
3GC2MjIiQyC1sHY2Hj825UGkRdSvf78p2ssCJ5p1MfiVvzxqxIPA9JqmlKL6cShco322J3Ccj4uZ
TOqb6sa6vhIK2F1ByvDSpncWUYGn+Wjl32KZd8d4hOPW5eLRRiX/atQYDXH/DY/4A2QYxSTQrgP3
OgHFGiDXjtF+jGwjSxbYZlPG8cSDmKbiKotrYT1YMZCpJ2XmxXjqmE23oVlIyBTeQV1DbtpLu/dC
FFyVM6H29Mu7YqoRFRGjW++yYVmu8cHJHS8VRY6W6BNyL416EYR2VFzshPk5k5HmdPfTzH1iF0F6
qQ+Cy6dO5Y+pfpFPeaNfjUQNx1EQezToQt1NUxcxvewiGHrW6ob9QQkzIi3VmXLHvMgz3NSXhSlz
8wEQUP+UF7O5hTWb9kHd4RHc47/AazK30RN/1SRkorfkBhYMslgV859zvwBXe0J0Vu0Hut4MHTSH
JUc9lnQJ5tSNjtJguMXiZ2uP6YDX4mUufX989ezW9446QkDngCB/TM/VjL/9vdH1nERvrU+jExeQ
I04Mfcb4sEwWYorLppV1d1i0tryxLRuwTTfTXGLUqX/i15Cx9GhCtvogCI+xBbrcoKct/6QNiUrC
LMc+vEl6Zo0LGfG5cIBOgSX5PM/N6EHrw9rOqimqxRE78AEgKGsqoFgwutrfgjxyAtPv2TU0vZad
5TMCyo2RIyk7jZauXA6dUdsJ0ZA1nF9dxijszLEuH4eyH7EokIJwqlnNcFXPpVaEsIncfuNIuyCW
1SIyujfL5S2qbRdAWboEQ5+Or7XpDdu4Ht2bMvEel8iZb6KWrt8x5aaNTU5O8G40W6zHuUYGjb7A
jJ0UUyc/RENKiG36iDrW2C/1MOIpTPllJSnJT5M/uQ4aEy39QZSlBkRoiC87/p1h7rbplsr1fONU
a/wSxYa9ivr5jCZ+eRdn5YhuP7fME0QZ7/iHIcFGECd36Dnlk1z8+j5DGkpmX2eY74NpgP9r8Bhv
tNkTm2ZJxbgtKVXdxdZClqsDCedd7yzxKOCjFcHUozpP58ndNqjO4S279Cqj1HO+2S7Ns/0SIQkk
IQo6plmb+Vk3lCIJBzNSl4mPmskdIw+hvt4ADqpaa3rrm+G+a1z0FmIcyOUG73fHx4+617CRBGzL
UsuPPY2QV7T0/kXaou32AF6GVmXOYJXb6HmEN2SccbAct0NfNMPGM8fsUqhMXPOYp6MLZe65lSsz
y6i9fjd43BTHVh3KYFyRWxRM9NFRehiGPEjTbR5G1vk4lJPpqr0YbPum0DzC2g2RPFa6GM4RXGt7
nSDjOzdpmydgif2OnThNVdqJN9K22q0qJv0wCO1k9hC0JJa8o6ilLkbbH6PLudXyQ5PNRmARVDwE
Y+PMpx3dI/53d4AKa44bPWrUoZ8r/cTChXHfGOmLrWR1QuzxWZ7ga9kUo9N9M6RECUfoxrmw+8t8
9oo7uSwoowyi5/tmScIJ7xjRwNFZhzEicPquue6Lvj7FpMguwCKF5ymNWnHCiVq7QZqdA+mv60uO
tUlo5lr85KdDs1elGLZKd7T3YjFhBvoqg5QmEXhfA3tV+VHO9bSZV29v0E5DvNP0LD0rlv49Ju7b
R3RfKYVo1zCvBHLTW1uBosrSxn5QWooCM5UXwGfPG0P1xyyRKeE50MLeadsgYW2SU0DTemAoO/kG
DdXcdHGLlae06YtgKFxA6iifcKpSH5hY6L1Ru54aNPCA16K7ya8dIBnLq4necQhcQfK0LPu9n2f1
qRyrXVU1SMiGtnDkUcIdA2oldZIO0+6yapE2sr/xDkyo/lmJB2JflrHzjR2Q5sK4aIb4dXJnuFd6
UambvEAcv6GqvYR+qlUVx6ioe4CvqUdh46Y+SjWvBos6AJuRMhRxg0eQbO1cHcqYDckNofKjeCp8
Y3hJvNLF4E754JBmPQ6mjrRqTRrvMu7TeccsV74heUsvvN59KGoteyqbhPm5VgsADh3NVtTG6tSS
Q3qI1nMEStUFyR/ajaeJGEcin3V1XkwaCks3lTvhd91mmqf8rJSz98inoc1b1OHOvrasnrytpIh3
NdvMb1MxpNqxwBuYhD1GD+p7BkeWnUDn+QM/X19u/CGtuxUlqNYgevUDoYu5BRowB4sxFs92PZTO
rtEowGWtaLfZTJ5EJOWlmWUgjmmwR9jd6jjUVIE1pjHs8izqyBKt46wL6nE5c6JRxbsSEsDZHBFZ
g2+02teYY2XgasLY4ekYtlGuaebKpkUkjv7NHjZIRMcd7rZ+28KPP7PoOgYSW529IWZmfPWzvLpF
TFc9ebmTP84A5R6nKOluQIpwdovFojgjz96D17RUvIa82k19/bqUQj+oDHZxnOneuTSq8hw1arsT
3lK8lqNp7fvc1g9A6jHM+H3D9GiVl81A2jmauD5s4za9GUab1jU2H0ITy/KeAtxyQhvMeEiEvC/S
NVVbefq+zpbhzXSU5Owu3hAl5/vBR6SJJkjbyETgt8mHGzYHLUtoSkKiUj4+rlZ5V2ZFmF0GqwoD
lGCgelPMCqtH53ndvqWFk5EjlnZwYjEj3jS8Quukbd0ybCmcPthWqYV1pRd7vBTJC8YL95BgDEzg
IRj5fetUBQ2csrqox95+HuuquGuz0p6Q7YGZRduriT2VOfajopqTS3tsoIQaOMQ2keioJ2KDc0g7
1P2KzRj+q4C2/HsFXvVYLOwqNi3yxO0o0BOSPEdxE3V5x5JPCbTfmnJ0SQBd2CpUTcVOQQMXif65
ybZV6RntRsVNpJ0Q34i9JJq8fg8E0rwvsyT3GZGyC2svxvY5Rab9qJmN8+64M6hM1eOh9AE9CMSE
zzOUu3ApW9inTaajZezaSn6nw12eDO5YF+G82Po2JrwpVFqjhuuyEEkSju4Ss4drrwpztC+IlGr2
hp77NJ/L7gasmHPR6QbDGlKPg0SmxjBiR+m46U0Q5QBXqvTENRfykAu9YRBaDVbccMK1kJ+rDJVh
L7EYGdNIOipYepTbWN8dqjtIaSORLGd09wV+GoZ1EVYzbXcKQZSoNrqyOPUxWMcLn2jVu2lBcRJq
M2Tz08nJxAENqXWjNH1eNVF2dgLRWkRrPlt7P0rqkgjpJgOrrj07QS8MGBVtkhvTQ9/O56RH1uAQ
tRzvFhDt5DAnlbVlz+JcWdGg7QnidX845qhbyF7r/grZdnG05zw7mxCHvogW6OAx1mNTABsh/Wu0
HTQQ+ewySeVpbQYpltp8UyPlW04dYGqIIFvM177o8yeNOIXTqHCbu3hq+QprNopo3h393fa6cutG
UXbUmNUeoGanLwNomm2Nz+cRz3h12duAAo3/Ye9MluNG0mz9LrW+SMPkGMxub2KeOAQHkeIGRlIk
4Jgds+Pp+wtlVldKna3qXF6zm7s0UQxFBAD/h3O+4zUIQxwPw1bTJcZNP/fxDaao0l1GdhU+oYm7
lKzAY5eaXuDGINoFDYkv1qlIKqS3xItdSyfzr0NMUK8WNeRaK899HyoEFkvw/fDwczKTb3LTG/YE
4bgn3NflQxmE5Vc/iKmfa5fIvMVUd/VdXYfmRpV5ftRmZ754WdyuyzTy9mbXYJ/mvIm+uXUH/7SI
xvvAacazSWAD8DJU6HgnAblzWwq57juTzLYZoxtP7/ARoTXdvzGMO7fz+yc3C5oNV0T9Isze3Gs3
yt6xzKUnJYPggMNt3NaGdpFolOLAqmzWK/QWT+CSI+Thg77XkZF+eF2aL3Xo9EdVcTn2JrxVESPt
7ESbXHvFlN1ZPBM5bEAeL8DLZ+fEDnMusql9rcI6PMvIjDb2FLZrzwr2bD37U44M4lCGIrPQcHYm
LNRc3SO/jl66ThVXNmjnwzj28pQUksPbAMx0LbiSDfsSEFKiMGkx0xEKXAjnBWRtAaivrU8pAkao
rtV9S9xCupgsq9qETnrxsVAMBQuVarhveSQPZJHlS6uXGEu9scm/QMpD1RvPHMoI/6uVj/sFPEJS
WOcwttunUvmtt/QqXMogVuMMdW8UI/SPRy88x7FHcB5Cq9nHSJ7QTDMtoZLG07uYAtPbdZRKsEYu
QWorDArDq2oq97mf2vGxtmb8c+4khL2OlRV8sbC54wFOp3Df9aIOjxqpS/o2V6jLdqmisB/DInP2
rpupaWPS2LVb6uNv5Hj4qwhrxy3mT1zNgwo+yW4YvrYSqjJ05KBPbyoLbRAt/zSbiy4ncoEh8lun
PEM/FEZHmuhkyxLn6Bg/GU1ZHzLq2FsGHdFWycmDNWAjnN47QmX+0mxivRunRmD7LoQkkhMETEEc
hfZgm5IuezCEC1hiJGjwVPalma5nJm4Q2+EDb0Kg5ytZKfHNi021jUDTjEy3Bw7CsCvG5YjyZJUZ
OQ7JWTP0qEx7jV2HP2nZhGYbelIYqk1B4b6vsUtxWwS2PjHI6TAUxKp4qDgtc4zeaCEuoQnuYjBr
9Yg+G3F93mOamHH9MRoJcutL31mC2BasbJJeEsP1aLybbQGLQDv0/bMz3Scp1nJKUgfjR+Fjt7LN
ayOV6dnK53JrQ25YBE3pX6H8nu7JQcmueZu0XiDVv3o869tVDUwLt0CBUyOXnQ1XaiYrb/AiRNN1
Cr0iYJY/C62vVKcwgYbMFCOMBVJuRNWkd15FNDMJJnm4xulmm0uarPzWM8gYWU5RJRBeglJHgYUD
Cn2+OTn+oceOYt41ObwMKodO50dGG7zDTOK0WEoYEz2eT8dw7pu6reJbAykQnRqX1Qg00s4S1/tw
i7kv3/q4SMUGZqLqMHUETS0Xjafm6osMeHbs+gysOtiEiyL2uRN90Jhcgl6EyK0ArxISoF4m8TZP
/UzctrTf7j7y04wF4jDSusAbDqNjYg8wObB38apJJ/yTmOrgc0zhILyAyYrgWhLpOOh11Tpec8KN
69/SK7jpYxaOFyecTmW7d6sgDTZJX0XBVUQnG51F5ETVJqdPGPfzyFNyM3cZryqxjH0r6Y7VaoYX
gYmPoxn4W1mkONp8etkJT5wLmEMLO7LWERvpeTE4jJzOSYHfaJcitQEZwzm28fw5tMAIDd3RRX8s
NwCk5/5Ojf4wb2RmF9HW5FYSV0MbdPOxyTLt7qBuEejNRKjwj3nlWv3WmfBRQinvZyu6MwLBi2OR
hCAR8EbjLWNBPezjEOnrrTa6Qi+cIEv0Fl6eaWyyxCyLXdfahnGbyjostjMFjLPwNJZNRK+TF51y
c8IdDqhZm4+eaXk8c3GR4TFvUgyjmU9feBsCSQe+0M1MZf9P68O/NifMbBqeKGE02IX3UWL7Lnkm
Q30jtPL1MoLEbmBBdoMvI9qCcCMIDTgxxUpfKjMY2oW0iA1oKdY3xuS5KyPP/buwr3xEDdwxFH4J
E1jfv4sqiCOxM8mlrIYWZZ19Haft2a78L8woRyabcX3HBFkupjZwkNpdyj9db31u6mZtocLe9XFk
rYgt6e4g/ZUbrrPnYHbHFQQFG2dwPOyC2Wm+lqLr94yBvS9F28KXoEueFq6RMgVhorLJseqQKVl+
w0vziDO3Ww9N8MxFSBxGiguZVVy0GDw0pxBgqzVVWL4YkjJcKDOz+SSQpCY8W5dJnjxhR1QEBtQ+
MFejXY6d0Ww6dy7WKsG6l0ytsfMHkASdS0mGa2eRZeO2xQiy7gIFH1LMvPHC1GheLyslDs5bAWoB
8SHRPatigjHPoanDvWgH7K8SVB+jFTSyGsLSOigt+Ur0QLARfGYEXLQIQJc+2aTm1dzM6S7J/aMx
tPEudapi7RqJhnuT37WBeJUemVcLKGbqHAeRtSWEJ9t7o9vuE13bD13m1Z868JLrliatWfBwzG/z
OeAwU/AqgrrqYSf06iuC9m5ptna+p+aHI1/zci8j6/BdAnVmVXCfHWOpps+gDIHUiJab3UNEso1q
y3tL0uE0zFP+JR+6+AkEjbei+/DfnSj138xCMrjk0332WwqRoU3kvdYxVA1UM9fYq/S6YUdEBHhd
rgsHOIwzDOEyMOJmw1XiboAePYE30un2Qu7nwabGFPttGN8ZvVfvWo+cjaz09lLpG4exIsYf/9Eq
k3plZUa9FgpqidtD4Ain6NMdRrSfSRG8VQLVFrEwt8ouvuna8RgyuyjhZ/HUexhWLTaNq2SkhDc6
FR0Hv6lv/WJ6pc43QNWBhroMaTCVZfGtDHSw8iyGsivf788UZW9ke5SLOgJvP0/pbc7+Bqu7HDeE
+5bPM74HwI2uRaSBrNV91pGrQDjalN9hfz9bl+QjY+rN9Yxtbl/0sbHCOzQtqsi0VjqXFpzK7D5N
CjKhoEw0q8gYrS3RKvXrkJl3c+fcYdN9JMFt55XQSrFSPRt+Ux1T8kWkZcY7lXFdpc74tbSm+Ur2
+hBBqVkjqSFdKqndbWSV3XGYmuqqKIPpYAmGPiPF7l7ZBs1Qzc1oSWFtw7mMr7GUbWIVWB8q7Kjv
cANcBsFBs/AU+Ty+07zLhv2VYtR1AKyglsFU7aqcRYndhfnGxP7NDiDcDmzVVvFAEMDgxePSbr1n
nqsD4u2RdLch2sMUGJYODrlh3Suwtgs/bXddWB10TigNFMqcGWPhAAmNLDFihx6cm8D3M3eVOJ2g
d2zc8kA7VyYri/tl3OaRJ49OBEnR8bhsawhCu9Ap9GoG4VObpLdhobYezRxwPkOaYsV+qTz4CTE/
+uKxVKJ8bGLvOW64MtkoT6vcwYqMPPqpsEGX8mVd2riU1FuZa2ZiEtDxmo72ycqtd7AXCiQJu2vc
a8WW+qBYD7IUJ7fsjW9hBG7KsgEp1yP2vhkuDOFe2W7CKR4APqEYJGbOPgD/R+LWqvhpRpq0VVPf
bqTvsMrLsIPIxCu+DiwQWXPriU+3CJZ1yraNbjIVZ6dtx20nSeJaOHE94cTR8Te6U+oPmxw8cl3y
hIdhzXXMo/1AIJZFBDtBbVmkvlgN7AY/ZnydRohXOInKnW9JhAWOb0xrMxYej/t+O8hG0it3gLPY
EGqS8kZ56guvPzAivJm6pAdIkrdnnabiyHdYfrjQvBg4lHQtJrEKbt+3J7xk2UMCdIBBiqAxgB4/
vl8mxJ84R/xV1faAczQe8Z7mihkKqyOk58m4nE3ENEttGaN7BSpsxp3pipeJQfLeuJjjMKci+F53
02ReDWGlCFtjfFhY01tiG+G8Ig0tStcRWYakqGUG3Ai7dD14PMh/D7A8uqeISeqx0h7wrCCpzyy2
kWwbElbIZaiGk3YkEiORxiujDOppIvjofqwr2+nyxxn9x8aZSy5XJb+R7xavGE+drTI8A0AMeBBF
k4fHLJtXKWn3K2SBDLIzN1y4adINi2bMSPTqlb0y6+BdpgSvF6wjcH5LT+GEpt0ntof8RGdp18SR
NDpmIAz0Bzlb6q1dV/LeXHQh8GlG5kFuSyYV5sZycoZFV3keW+amBlc1f8ed5/awqbXWG8J/zF3p
BhMbDuLXTS0lo3dTH4FkGTc8qr2t1pzL1K7Gyiu95MBcwlipehDnX8twflLhIFD33YvIGh+K6YKK
dn7c1asiHg2n1B55IsOObm2T6d5iuav9v6UqCqzA+a6fRkZ9UXTbPzsco1GMGdFH2IrhqKhD4Ul7
OmoxW+bvypH/kQf6o+6fqC0UEPj9XIT3pgB8ffnzPwmlokCPaV1c8F1sUv11NRC5Ai4kJMiiopRc
hXyo8yIWYfJgxZ4Ytr/+QH/Srn9/fRQ1Dup1HysHhrYfX39UQUjlFcq1LA2c96jTaNGERLTgJr5T
bgLDD+tntBPpcIXbyLo155qpg6tEtGKZbiSnOKzN8Mrq+vYPWdHfUtU8VLSIxf+9/J33qtaNjJPu
u97jX/93Jd+ZIVWf3S9/avtRXb8WH+3PP/TDb0Y68se/bvXavf7wP2R6yk6fCVXQdx8tu9d/qk4u
P/m//cM/FDIPuv74j3+8Vz0QQ34bA4gfQrL5Mv70LV5+/x9/7/IG/uMfD+BRftDaXH78d62N9Rs0
9oshCjUWmhbSzf+ptTHM34DNotK6/IfFBNMwQpg/BDeW9RtKRMEfC9e3XRTF/6W38X4DWOx4iG0A
qFwU1t7fkdvY3125/1LbID/ngcvvxxuHkJ/f95PapjZnDVHo05eZ623LMTdOfkrW01XfVzxTGz9s
5teapuia7i+0Tkk7Mfcaiee7JkaFmL3EZkDp5F50GxdT9CVF0fOSjFn9WLHoNde23TvxwhSgkxZJ
bNrl2guH7pUoRcU+djRQ8ph2Eiu6egXpMBNDf1N3wN+XbZh0/jIJ/EtJ4brVrZO7Tb+zVWPWa20o
56s1MpR9R5fdWE9Wn0bJtmlBpW9jAL7TlRdkch/OqjBXY2p56rGkSiTLELaw94huJCNKyjKCDePY
kcVYXmVEqvqdp9JlWdWWs/bHmqhVv2LVs2f5NdTbVIWVRb5kaaV3rVs37rKLkYpEzDa8kxnHxVUM
KqbZpD5olVU2UP9D32mbNyOd2KkEzAx72kTYYBUL9O3Y+lLeDhaHSbzUkdXka1S9TjFvRtkM+qZh
xJwsBN0OeBk1D3Se8A4D4twyEZ20rEv2R8rvH3ILVt4STD4xabPSZguMqSqG9lsVFTheLMOrCQic
xDXWb9mLDY2ABxbLseP+7DON+QZWEVaNCdHp0+3K+MhGm7IpbdxxjZoH3Khys7Ha1IMlSDEq4m9u
hESaWku0GdAsmEzMunIr2GgyE8l7KtPmnpDwUGzp0we9alRFtz1IjMFL1mFzsg8jMZtbqg516uYi
gag+oIm5tIgGYm8dxZ+XxR7MzKzjKmh0HjVLol2HCTZHmLYL9n/qWzsE7SXiU9iwlToGUbjMEh+t
htmmMFpVGz4yOad8rDTL1iCFbAXgjdnkKq5V9EyKFotxRCLuqy+Cowynst5yR7JBK6M+u8eawRtr
MyaKy5EAZwSmws+vCdAyn2w2nNUxY/+ULAfRYrq3ndF/9BwyNJaj9u12EXV+opdwWYtvFOMtibSz
Deqppbisl3bQwOjsvNq7nqWSHzNOFp/liKzONuhgh1HOXL3lQTwe4wQA3joKjYRVdiG6lhl7Xj5P
wu7eUkauIF6Swv+wB8mQR89h+haHaXKrs7JgVuCP7LsQp7DJtpPLonCoPQ3pagDwuWDEIB0kHF68
B7tC2UnSWpoeR2ip5oL8rtmAaFAaNzbIE2gGUzrqVQqIkPUatUges4plH50k5KwY5EEtaglDqXY6
Ikc4fvhWVeflL05osK1AoNstUZHTiaJVat7QdxSEhCLEWKVm5dskEwJ43QWsN4t1GE+ltwykHRor
aGn8UzvD9u6d1I1MWDJ199bM4EfXPonF1gb5TLMNpwEuI+/BF9tgNBsSDJApt8so6hKUUl1nPNJN
Koa1CAU+MPmEaoPkK25O82xy0paWw4g0LKfiPPdGcuXmtVGu0jlPPyYQy49JHiasHrnum0VXF8Vd
DDS3X7S19rYzE9qLt8bMX/s+US+XGTQaIJQ81Q5/HbhSkgPrA/sewuScKfYe7TBV4yWZ9FJgitK7
4NhK4+gOkfgA1Oq0oC8H71Qxi2erm+c1csg2KbEX5GXT7vwZPdCi8oeh54FKfPQlF3dYiYjIwUQW
oQFiC9/170XY3zr//3eH+039Ud53zcdHd/Va/79wwl/MtL9Q1X6UH/Fr/sMhf/kbfyS5cFxTA5sc
4jwchCDN5b9Oecv/TRCYcCkrQWJwvlIa/POQ934jIt5lzc/JezFeUmr+Iaq17N+wJCBvx7JlIdkn
SP6f1c3t74f3rzS1P/k3LkUkoHnfszFb4WX9Obahiko56SI6e9Kwnr3GyR/7ANLjsoLzz9WHaP4N
DmH0byrZS6H6r8JCfH9Vz7Hwr/IBoND6yQfAdk9LRSeFtsiDcVvIe8Xs6finr+GPt/pnev9fvgik
A4/xKwSWn2MEFKIrSC/BOYtdsKh+0z5ksWJO+utX+ckN9P2tXOTNDnkhAqH7T2+lDyLV9G5wLvok
h1Btx+7ZDSSquHA0d2bpv/z65X5qqn5/OWo7LhkoAgjsf2wBstQi87r3z1ZmqSPrivt4tMSp7YPx
37yvv/r0/H+9kPOTTcErQxuErn8eQf3AJaZaMRuEMr9+N3919YECIOaAJpE6kxvgzw2VF7dDkSTe
uYiC8I4fQpc2jfN8yIGIbjRcVgykUK9Wv37Vn/16v3+Ivn1B5QuACeZPL5uns9RJHpwhvjWr0W0S
JkZwhoERC2czV2F23zdhBKwz958g13gb4RTxm4wJFV6QzYygI5/dI8qDgMlLbkUr+AAQ3X/9r/zL
z4blngMHB3uV+fOF1TS9Ci8avl61GyfLGFsFqeuzMgzkp+3M4W2N0OvfeEH/4lsPSAnj0jIDSA0/
fzIEV8M5nuwzI8X6iBQM2Gtgjqdfv7O/uGUCTAYW3hCeiZgzf/zWGwNOl+7Nc1gM2dIHi/79038H
rdo8OkgB/w1EB7XBf3vcYKDixXgIE1j137Jp6iROG5Zvp2ke0Cc0QozPWE/y6tAEpEzwFkOwzihx
/B6pJt3CmoUyADZXOVa/A7ioPnEdRAxtinKAfe27dUAdy5fDXrYl7SptkujEYg80ylhN2AnkHHp3
aCMAE2JTim4B/jP/UUk3dYswlPUjTIP6sXELAkqHSTWfyYCQfSHigM09qQYtSqt5YtNvgyJ9moYG
Rcxkd+lDh+pkGRSutb84rzuYXL2VMciSrb3ybG9et50qrQX37nSKjdE51xO5KLC3ZfYqrFReZMdz
ai0rEg62gXKcxwjNFW2DETp3jaOcaYOix8kQnDXFOTW4GbEV1A4V2IgMcdEya3lhpA6hI1cl6buo
sIoGzFcdFEsqaX6EzXf34SYl1VRmdcZ73NvTZ0PS6T4oOz8FtCnEsAwaI7nncwz3NjrGcM9KP3SX
3Gzx0VOoVfaVTroH02EjtIlh0u0Rno7Gsm5R1SygL6kYbRtAyG1ZWbikEVdkn0HMiHgRG5YdryVg
tupkMxtkxMvDjIjaBFADyL3G+EBOgMyz4emwC70s9Q9R747BBteF/VIyeibJGxxjtXKV4YC3DYju
XAiIaveOFIpeNlbXVcErQPf284cy9UKaDgTajxwv8ZbfTrcasGH/GhhjfwqCnJ2bcrLmdgYVflRm
GL8m7OVR2KdJaW29ZsqeS7bUKTtPMSAgdaceZnE7ZGt7qHHRJ3M9sgpljVSvCj8cif0Ox3oFEJ5+
pIaUaSC0u6ijhReXr5J+lFRfQ5IGYM1j/YZgy8fUTY7xteW5GP0cYmUBMYeJQ50JRI2vd87idwGg
hWCKskZIFZeNfsde05OoTi+6dkifePLrHjHcnBAtv2BqQCdeqdFRK1RZ0XWV9XZ+Re7AZfcFTpUo
Xyjb97iauxMCE+cTBoqnb6F+w0RGa3hdpQ4icbKoQJfSkMwKjGlCUnCBeQ9L9Bxm3bbMRYSMdYzw
Z6RizrNF6LIBYxvYMLweClS35OP0wC+souQWM5uxhyI32tGKmfHQL3Q8kTAAl93/HANipBdqCLyN
0ZrcN60irIoTBm3PKlcmev7I6ad3OVnuI2aJ9mVk9nvvI7nD7Jt62iOuo3deRzLQH12/EOfMmeVb
OBGuuJJuCMQEI0K2ryau5n1YJNO1mrj1tujPq31fVAYUa3Seb9Ie+YJQdhRvQO7jr/wLkMtcBgxL
r5z9w2AXil2kVYUvYe5EYqGHBl4icRpFs3LnXn+Nym5mfclnS/cTYwtY+YZpXuWZ2bxIdx5ZRU1F
+qH5GlKWLuXwYNkprPfMiL4GZaDqRYUu5aVuLffL5Lg1W5IwLW9SNK9QgkPce0sihxkc2C5nIqKe
FCK2IWxkyQDEv0ZGklzZrQ0h2zEi4SFenxOPNfPcjOzwlUOGZOnUJZH3vnis3GF4MLFnw3M1Ec+2
KYMH3TJyYllVz7yDicEESiJ3/GKxbj/jtsgz5DNtJxez1RM8iS0DZ045DskV1hVmmj5rfs1yYXDz
ZRaVMXk3KrZSxBbS+kRYCTIR4xBmHw1rMlzZzSi7RWLb421Xx/l5rLRGGCIMi+gDIfAcDZ1jrnth
K72YjIsBrM0vcbewUvMzke89WScB/RW6fxcxxgggC6B/PD9asVu6hyEds/2ALyO4mniS1y9F31Qz
UExbYoEIS8PiCaSqkiw/FFGikNB0m7hd2DyOy25RjwLhw4Jl/Ojci6JBk1uZrX3dNZThPJwd2nty
S0P7YJCs0l5Jd2zNDWHd6ZuobYxjiGfKaH25KaYFAU811wPjrctZFzc8NW1682CcZb4eiG0+Wo70
P8uqD901TgVcC84ICtyFEIzXw0VONA7RkO+EHMyjUab2tDCd2PvaiFyfXPgzw8KcvaFc9mznvg2Z
0bJijkJmR5Oeu3WVmvIFijj+dhayH0YirA8KcXdeTCVp2su6SZJx30fQTFdGxXhkbajAPdd2kpRr
pyLLzvoSyNZ8UFql+arWbSx3cLYJMp5JLzYZIlRZgsCtQYqU1IVGWzPlIt74LFO+iSmF58ZaNZt2
HtA7TMBoGewlQnhz2jkk+BhrL2j867ydYh9nW55aa+0g1FuaxEPLNbOm3IFe7aon6J/+tGIZWjxF
ZqBZk/tp3x2jkKtnZZDdRbK9e7mwXE+JECMYvryF6ySRt6qmgW6+LL3X6bIJWkc2rj0wtkgNlmGM
TA8lUBddxlkKE97kFpoTvoOMjr8tq421mboJMvC+97gSzQlRTQCk792ZXHfRjbnJxDRquHUsgv66
DZUHwVXavkCPKWYakhYuoTxLFy1mBOjfgfko5IhKNhuAXi7RkAwWoh2bgcsoYyCYo+SiX/tZ1LOw
ckQGIbnIY7VM8XsRiN1Erboy7YmNcmuNAQqDFhXW0ssDne5kVHrGyUS3mxwmToJwzfo9hf0K8/HJ
pzDbYxMphlVneM0z27ACa5upcYKJzA9wx8SyjZblBYD5UGBrK+ubGUAaqduscs9zYfkvthoHHJ6t
O95kQKZn6OxO3nIGge+hYBoRJkE0Rqi9nJnF1fBLNIMpD7jUMmidlCmJ41E3OOMAu7SNGEpuYvRr
xZLDCJu4QmGskPe4JSENzshECTq0BW3diazPqXd6RstRC4pqsmxYx2g8p1umWem0oXcn2IHogNqA
6pYW9x5oz2DX6NFnsiYDn7/UYk4bDo0wzeQx0lHGhlDMyIwAS8fzsucMKTd51zAbDbgx3BXoBg61
tpGBfAdfgVwWwQPkx/Voha25VUOs3GoRqssMx567eso2vWX62Y1Os1M1ZeVhIIZg2E8otlHohNg1
lmNsI8pz07j+aPmgkcWKhD05Sw/Cl6QxAUO3XZFjyOm1deprL8UpQKHSLymBe4s0mDouFjNmBJJh
utm7QcSF5IQEpfwxY6wYLpLpIlGn6XKTLUJ3sZ6CxHiY2FE0x8Ibhm5Ptkk2rOZcps+9BBGy/95V
/P8B1D++L2b+5wHUy2vxJl9/mD9dNjl/GLqd34DagXZw6edC03bo+H5PDse3fRlbXPo80wX+cOmS
/+npDn77vrvlz/kBuk/xr/GTYWERZ17EwooGGt4NIbd/Y/7ExOqn7syjv+U5DCCXZZbpQKf5sR3s
anDdhtuDmoSSiPXCgWt+AHtBOWi3srxk4GAQunDgDPObbdVD9VxMfamvR2mxYl7J0R+/TQ64BhR9
ZawOYQGQmmuW6JcPUfaupIYv4iK5JgEld0E+Z1HwKMMoALiQxeG0n/E6Wi92OGX5bSGMrtlYqWWY
zJi1eZ7hGcOfM8psIFgKndBVLPFJ0hxkc79GHvns4sHRm9nodbAJ4rzAs6CLrNDLxk4hMy9KFjeX
tUJoNkdMigj5atZTFOAFUGZ1Jh+FVOOFNAyjWJvKi4M1oUS9t/MTv8y2WMrFwnJU/FLNcIIxsYVX
shuSh9mwhmMizPZ+agKe9bh4nhV7iwOU74B/WNvfN+1cb2RUfXXrAqVTX37L/Txb2ZoSfOTDXZAa
0CGk8NUrATt8xMKc98RT5DupxmYrpiq9Ms3+xpBuybfRa84ScjmtMGkvIBJ3Rz/cH1tQ2itpOl91
h5QmokA4lvQMt3Zhkrrhmm+ll/forFW/KyeeDDpxnohvG46O8IYDTLvyM5lEd4hU7WzLoAm+1DPP
LFxGYJkjXCWpyNod4ECi8ypcTwr2dlcjg8gNpPU3ra1ju1wGcHm6gl1RO2aPom+siY1TQzu/iPRc
NOdYShF9xTeTNcc+zMbo0DKgXGuvcKxdYBRkkNEF+WC5uUJ6y0DNGomSVoMtzXCTDjC6yek7unQx
467JCpVfC13dlsiniO/yehJGSi8jkLnC6YS8USBoZAIlZmQpymaqX9PItFP3kHlezcKJTt+kC4ZR
4rLJ85t5nRaUNdge12U4qG6R4tpO6MbcwVgH2PPDO8kGA12+EfZX1NADGAF7PM9uWfrAtenm75ME
4s8CgfLwdWiiwN3hp8SrPKeJk17hhavkgW8980/g098Sk/ZxbzDQyg6iNhPSsZzmpc25biqvxGIc
62lEfoxRuN5FxVzv8qA82xdVZpPU3ccsOrHPhOd+Yc/ERrDW1m15AYvg2kSt5dXI0kurOBZ0xkvb
bHxCNqDEqhWGar1BPedzyztT2b6jSWWZ5qCUS5f5FG2ZcaYzfnfMZosx15fg0Snzwn0QIZ8Em1WD
DZGWPVxuBtw9Q3zn2PW16mf8V2n34RC8Rj5h4LDpVM4TGku/em6DWeF2bGn3iTsys4OhdVS+xSpN
IALnbo3IRru5t+IAFeoIDZt2Tvo5wWtRJ8b0fcgzrFJm718bRIbhNBoHQTZCT/j10i0HiLqUmy+a
ikuuKu2/Y9HZZwMOC55Slr8o5pbvNEH4HS7rmN5mj1RdPLlTcaAHUPDPs958G3RJbNtixGjEmkw7
0zceCChgm9nPkTOjUGAxl7Ov37BRl5er3R6LtTE7eN1kKFXKNdGSlDWSlv42UJUDk3dKQ62HIYLx
CoQhEwtAyQK7hgnlZmcQ5JmuG0LcWP6RixGTOX7qSss6cwdPa6GL6sr3/H5b4w7ZlmRzfdUuIRnb
zmMc4w+tSbnIzjfNQ9qBvqends39xQGJC2+cH7WZYw1qGMI4dbu1M2ve6D7/YMSgj0hIjI1N6uwx
SDvn2BWJe3CVNN4DTCY8PSGxMuqhDNlbbq/VprFml3gU1Qqsmv1HFmchYlKpX1RXPrXGIDay8PUh
Z360Yb/rHy3kAXqueN+Z6JalI76NkyGvhi7Hez6Was2l4T6xD+wWpZbzwcO2vibyYmpYC09xSY7V
kJ08VOpsz/p2h4v1I5RVcsdDNzqFwfw9MwAlJ/4NgJKBKbYM9ry9KEjd6mpvfkm7uMIK7M8v6KRw
n6UYr05pXuL0El52Di7Cx3Qqbixhf07AtLqFH0RgOoKIrGH2+iAzsJVWkbDvMtwoz7Dl0DiTVYvm
cogPwVBHjw7BcGvBA1ExYXRHGKrteCM5Z5p1PVosXUtbvGaDCL86mlSA0Jb4XYAXnLWrtgxxio1v
KWc3IfDbZaYyTrVBvBcRGGwmR9z+JZ1Ry7/E904TQn1J/Ne1P7YPJQICsXJU2LprmJqfBJDeCZ6Y
+7Q2h22TRqcE9TpJsHwWFcLS2n6tLYYzXntrFL2Ht14TkUCshI3qNirTczGpYxzQu/jtxN5WMyaS
zrxJ6xp0mdPtUibiG6HpiMt8QhgtcTVfUpV6vrZN4+o7VugMfDKP0Z7qEa37e9ea2zWfv/uFsRG/
auwI18KEziIUD+gUBeaGo5+nBc3VwZuKjvBUg3ASil7Y5LNNyB6zlWTwqyuUoTu/wnh0QVoscqER
OcbjmbZ638jkoWn1f7J3JsuRI9cS/SLIAlMA2CLnTM5zcQMjWVWYgQAC89e/g1JLpmpN9vbaaNMq
I5OZiYjr1/24E1aGdeuq+AgtYnziksvSPDXkOG/iZDmgLf2sh/o+VyqM1g7Jzn7XuITpdaTRRbFq
Z7MA+mU7Lclr3IzboRe3aWuePSvjpJb+3k7T+DoryHg2ZFsSr7kKsvGckOnckSwiGNnXL9boHtcO
Z1cbTNxuk2HmzC+4U+YT3L+VnEPK8mDVyzNhB6Jk0B728Hvu5OjzWphoalts3VluG363b9LWFB5O
g8RhO1N5iiFo7X5Ocp5LjnhI8ih4yoPG3SxDOr8VRhO/4DYl2GQ7el72poqtIKyGzCHKM3ktGSaV
dslpSQdGibBIbBh1WhYf7DNuVUXXnUxK+DQsImmp0lhb+oWvIZaR5MsaY1iCnQnA8drEsxA2fc/m
e6AwZZOUc75PA9PkYZ2LSwJA+NWH8rANBJ7tuV0gty2NV6bywDdI7deK8RMDvcOR3pe3Gu8MCq6j
+rMFdORbW1moK0QDim2bam/v1JRKGRVPFyZLGtpwbmPZPkBJmD6GefYxfI+WwW0SaZ2+7oy6yhib
b2pfx7Y1eK9DLJtgZ3ZUP+5SPPx3ghzE7aItYm5xat/2rZshnMcz4/+Ig4faGjVkpzHA/cOC36tP
GnLRXUBI/IbUIj5sMs87FgQN1Oa8D6eeN90qyeCD+gFmHxXOroO7cqviTlxb1KgDHqLcbnSG/gXv
FfrXnN+3yjJu81gs0G347C5c+bF6q/niDm57Pbv9A4Pht4YL/b3PPXyz9hZyD5xg8zbYfuyYjO1U
dAyvqnyMNfalDmYOS6r2RcipxbgfXFliYRx0knKna0dsq9GLb7m1CJzI1Q0a1ngb84Xe1DW70tTm
rx8tP2JpfMBTTM4J+8Bd4qXHuTVOWmbjB+EAAAKa6PAolu401c28jSwOznCcxuqJt3X4ViaYko04
+JqcNaveqPxYa/dVGbq9YQ6yT2Pv1qEhq0dT8EH1Zm9OdrnCaezUPF03hurQHhYHnjPf2uTKdzlP
NoMLBqmYBvsOUuryOEIsONsJRQwz0Hh0Bvcg0df3vlVii7Kz5LmcEppzex0/OJmptoNKg/2UzS6W
KDzYbtB9H3v7PkU5eCvp49t4pXi3O9PfyFGU91FERsIko/IVZFZwVfuLeHOT7pDENdc+NiRvKc4U
RPrYf1im6lGkVfnWpf13YxKnws8SuEvZ/E3oAYDPmB6LuHQ+61zXZ9dQ/UPXm+0OCnD8qTrP+6xt
t79tE8d5RjvSeJuJmXFJidxHTH/AWmXdPfbEaS8YeciIOkPQ/3RnY0aBLCG2mUIfjM7jOLO0cZB0
QREUT/vboiE+EUsx4kZJwV3QCvmELZe5qqinRzGMpyLtrYNQjvkFqIkybN8yvjnFVL3rvEl29eyb
uxxSw+2Aa3WjLae8RXAS32jNsvZCFu3W8qvXwZ7MA65oMq9+fWAn5OEmiyE3EH8+kWXuN8qj/AhQ
MMlAb90uC3icizZTtJR0wp7WWx4Po6CNLlNkDgfV9eV90HdbRpEeD1hLfZCku/Iul5AzZqensTs1
8uclT0gOYPQ98B19oOFSn2fhgtJR0X0yC3tbJ525nTJKpkeaD6lUZUFYk+cAHtGcUGx2WU8AJ22F
ed+19ZMtyuYy2fF1vO4Fc0lG2WfWPNqdjysQDsWOrj04UHYcfBAk5qsGFcl3puSuxG58UYtpPZpE
lq4cTo1NTvnGVqYxzdzR/BzVwZm82HjM6sR+yLgd7WND0NdoTgU28FZB7Wqh72BeTqmViuanYcgS
Z5f3poYEUs3O3nQY+GbOmO8ZVSc7brXpHbHy5IExneky8gJ9Q7LrK8sni7okW7HQ9JOYDLQRXFUA
yul90RQDAfqGS+IwbsyG4uHhLHfAl4aL4a7xA7N5GGxhbbrRZOyJqXsLjdK9wbEfX/tZzSqH+Yqj
EXh3RBtpONtpAGJU89cY23gLPEbvs1y5D9V69UnHiT2upb6EB4iLddNKf7TDhsQOlV2j9E7jyHFq
qUbs7Va/ZGwiQpnE9iHvRsXsrerjXDhkOvDJBBt3cn40cfVGsaL1vCTwG6rG6cMcbP0n75d7Nrpf
g3L6phn63/g4n4jepRuPoqU9KAh5AOKlMLQiwp4cRe8sMjk7nSxgTcUkCJ2yaAN2UragDctN6JDE
EWifnTyDhmTHfkhS4YpwhX+I3OiaQOuDZWVkkIWR3vSJj7F22JqiDk4q8K/teSDBQaM7uQQgE1z+
7rFWBmS4h2hHQvoDnaTkwC+6g5xzBwR6cqRMcCFvt5xEXLwjgo8ZC12tbwcRvBhFio5uJt5ajVYg
g0eKftLFp9PkK6E+jVRa11/72pNHC7HgPfLoB6fhtt5CNDgYc3BRfaseDZmBHFgP5s6edr2h8kcd
z+TbPXXFmi/fx+zWnhp4DAhH+kX3wXjbcwRs536wvzMafPgKaLlZfdGFW32Mk26vijmvi9DO8NyQ
h5EbSp/ckM5KvbWtxT97Su0MGRivCc2dB4JQ8iMzpfs2sUo8YDe+KoZk2vCQwetnLTZtrZHdHsdu
MI/M3+82VrsQ8tObdKbvfEQivhZ2favIjB6maBRXaVVfeY4d72gCzvZuV9AQFznjE64q6u4y2oR7
0sRhPcek/TCvhtSwTsfOsL+GEng5tlmdbi2Sa9vKHMrnacg7nttJe5dpmmKY1uSWM9fYqj5rQ6Us
0u9m7J8LVJSdEVCaEbgFadrSNcFtEkRwsfxzhLGlV3inn5sBfcRADw6Lalzu8YIVZ7BqDL/i5zJ5
yT4gfLavBd+HrcoM/ajmhSJmIFQk6JxQV6K9roySY5JgJZ2MOLVbA+QM/mB9qEXTbv15mC7WEohD
TIm7Kf0rfK6v3Iy4jzulvlmBvSdI384Vu/B6AxqFjYRH1dw7ynvFrTD5OWEJWXuxgV8PsrrqsknR
Axh4VzUvbuOreUe39kuRRE24cp0gGNH/G/SBx2bDLg+5rqaPojOnG93U7K5qs9zSXvvWL82yt+fe
u0qXjJYX9ks/DMoON6I0nPuibya+PfZa3d2BrEk0gUMm3zMBA+sxrUS915aAHyXWkc5exmnT+4yD
jTJgQqW+w0jNM57lq7cye+4bNSbbuoXQ5AFFOc7R0pwaFtMnE/7Qpk2tn4YmlwVo5lFbOWyTcUUB
YFWjGrea7mm9NrcYKH5aQxZcqsGWx9LyuiOlJxRXt5geyqC9k1bmIbKsaXZKQjkDdXkeuTrdUH0O
OYsAGY5RDBHcIBEatw6K5kawyt7w/XGhU1X9vSEB2RUlgL5ItQHyaKG3Bf4HUDSEyreLPdNvCsdq
Qy/SMwd0vTEMYuZU9rLgihSsHVnROp8Y75x4xs5So7j4ayMy3HWblmSXmojypBKfYqd4okShTmbU
U7jgNs8HxvrOz7YznvIdHoH0mE2ISvByzYO98ilzi1wcXEC9K139XMfTC+5Ayl15T97jAntwLW/J
hlMdSmXyS9cFev1s6ZMFhOmACH47La3Y5tL5IThlN12d5KAzZb5XhocduZinTSvH5mxBVLqKbMnB
WmXeXV5kKK/xcNDxROg9nubN0BGpgm/4MQ1RZJ8Z1ztKIOYknkjqY5U65LLMhyurk9Njk1QuIac+
75e7iH2LE5ZZJGD5DFbMkQO6AmCOjGwxb0gA6gihLBiSl8Yj1ppHEUZkHG8Z5m2dk8vvMPeRpJel
/zYumvo4hXT7Sjumekqxd8By64Lcovmd587Wkw1SRxZMDIF+YgoM+trWA0ckLZgMkv44D3sKtnjQ
aVHY1ySZuhc+bJa8iw2XkDGpeN+4l7lrz1cWdwC4jpVN2iDkl+is+24QzNkZ/e7LFkRnr67tsbWs
c2M2VHFymTWTi5pde9i5ZpuTWUMOsh9xoJQ3I80T7Zl9NZd+PALldEUMjuj8YkTWbUef5M9BSshO
4yCaasvyHM0zRVW+Q/QPjh5FloRl4yd4Ctl+mCU3tPI66r1nbHfkQApktxiL4kMVw2NxzM/IquYw
L4jwQlfUIRH870NnLi98BsZnVNvsIKnUtbjPFdRvaXAeeYbAURoBziewWM7Oyks3VJWvroNMi7ii
mXOp1hu533Qk8Ifshf6ytru3dF/xUWgn7xiULMk3IhqqhxTZKNvFUCbKx2o10QlkoE2uESs1bv/X
vMe2H5aj6q9HtdwUSWIeLcNssFjkw6awFmPHqVm/TMMA0qx8Khsv+mj93HnoU8N9UOZcUaY+X00W
t0OiA9W3zsm4VnTu4xQrJgKejwnPI6s8NL2q7souUacc9CAiJ5L5y4IV6GQr39030OferCWZf9pR
BefPSrM5tJWk9LyO3oqsm3dxR4KF7Ld5Yux3T6MZZT+Dtjdm8vmT77MuqLV57U/E3kJ3Gs3vEAMx
3iyLcuePUs6ldSzTobB23MIb92j37LQPfPKD7AXHGpAhWk0nDSyyNFsbFGjT2pfJyqD0EIiKaGZM
gb4g8qLlMxhL6h63lQPErgqHINsFKc+CsJoGXe9zakdhUfQsNJ9yx8VQtUKSOFDn3ZyX/TRvu2Ze
luYYJ2WluRHF3kijcTN+sAWKqCbmvdmDbsATskTLDpLE65TUdwjS53gGIWAltgf4pW6PEIR7cg2Z
f4JakzOoVwotcRbn0o9StuYpZaaY9scD2Up3b8eI1y4PutAac5a9sX8dDCK7YdURjkwq3+IWAJLn
OptmmEqQKE68x3gkjwIf4W3r9vWWfdeE+8jHU8aD3QRkZg7NCVScr0OlS+tSkfJ7JyfjvcXUBV41
ppOCdLDH96TxWcgjjK4NiGixoJvRdsulZvkN0M9vpvjcJ3bZ70fVtYr3hypuoFsc9FgmcwNOBEXo
eQv3bOcla12YVQkSnFH+4PnB+wIx4pF1wFVpmqdxTlQPKiEZfy6YUA5my41cREWOBQaCwADSfFPo
TuNfTamW5ehUt4PLVxcblOGECn2K4uvORoV3ZnInFkLP66IDrDk8oQiHcLP9Jhv9Q9coy0XbyStl
K0CvmjszF5QYmdCqr7tp6T4H5d92I7NWBsttz+U8OGVims5+ShI9jEvrPqntG6IRxqHtKCimIbhh
wdQqGcA2jYDTOSJrbgN60q8ddgKbUQfjps2DFuhkTLYaxgbLHroRQ4PT+YnO6ht2HJyHzNH3jcen
UiD9PcDbuZY0a+ILOqds8lpyfYC1kuoblY4NkrP34YKV3ZL1VWESZPGDSbf5EQEguS/oUN+RnrIO
crLQbBN+6SCAmGEF+adaspMOho9KkemeaWzE8bw6+SbO5/i+VGL64nlbvg6tN/JtbKI98e5bx6Cp
PvY6nJoG4gDuhhztyBbmeOxV6z7aknwA3M0yO1mjaR/xN4wA3XLrCS32xyjj59IVLL343l255Twd
vXgEtOkveFrL4EZGXnwXK97DMF2vCQU7uNOQlP6J6Ht+hlRKxxeuTKrbcWnWHcVDPTGiLdTR8jIZ
zbgjScOXuJp847Hw6+YRuuBDWnJ/hTo77H3WmmGC731rKGs5xYULI9Ur61PVe69VZuNbm31FaHws
r0vDYv4j+FNYjv6M245xtY9vvPWP2pqtt2N2y7YCX8yWjP1BlcZbKy37OGB/wftRv4Ckxyvjm1g0
zfGDjOCyAX2RsohKSPVLHiGXitDjdYzKv3Vi+VV5LqsZbNXwyzgL7Hy4JsvNmGWWy4mAz54XiAgt
oe8hkN1UIkcxruadnEbjHeMJ6SEeWudpcMstoImy2jZ5kjwNDqcYXOhhaG9mzQ0J6J+O5KVE44/e
25ZI0A6SYWRe8g6M8kBg8GxkWOWicYyngzHZF4G3qw0DxUW3cUZ5puHaSp9ZdwAzygNm4GM+jyAy
GAaT5jPyhLxYxO66p//ZM7r5Fz5/dU78e3vGY11+FH/yZ6z/4q/+DNf8C21S9J4FeBvI+ti4I/7q
z3AE7Py1xNYTNMyRjSCl8Ld0kMl/ApgUENAgIOzapET+htw3/yKlJcD0k3sBjen63v/HnvF7HmDN
dxJ3J0xsB6YPZPjPhU0AXkbtmz5fimRuP39lz7JelMl/yTr8ngj448fYNv5fuppcR/wpkMHVg+vw
Qv5NFhniLS7wUzsyVwHOUSjAs/f4D+/Av4gG4Rn8LRLgg3bHaumQrLAsclcw3H83nUR5hyEQD3pI
bDcT3TZiXQHXHBSUDa64BBNlEBhtetLHI5wdbHUa5f2cEgHxOdOAmzT4BErZ3TMTlP7ZMScaB4mH
zrV/yCHcW0hYtJIvGAKILOMmSFO2T6DmIZZ16dZwEhvW5ARMruKM5SYzBuGojH5o4X6YGUIEyyzH
HDhUeo+JyVMuec1LO/Bt/eKZyUIXN60djB2JEEIWAzOqjelwW+BO9JYN518pbVYZJe3rW2g7TgyB
TQgDyCeZ1ICQL6EJD6HQClK/DI6gPmJs3WQ67ejNncduefEas8BLOGlYjseuTfn/UZvHpfggnGal
8XTg/znS4G3XbJopDJgnxgEgIzyIBWXWcRTWtZdPLKJcLJqAC0cvh2Yq8cCIFk+etUPj8pCJCba6
k0taIg0sHrUOkCKINySrIC81lo8r3S+MloVpKpJz2Q8GHeQ5LzwKy7RuMRm4ZvEKvK6RpxifGTAX
5NAat7wLKPVdx6LUJ3qkZtLAXlta9c8569ons+wq62RksOjDhtt/u50bO8GTjkc92MjMjY2nAtAP
qYKKavFd5sk0+w6Cl9S1FIZH+6I9GfBYKHBu9ypSQfI15pZv/6jqxWF9zcfMxPSdVXZ56RrbJLFq
kwhxsIY6g/+ZE8hjKk3nLtk7FkusNswrLPUGzsp6Cq5SZ/RcjImMh5fJmYbyQS2GUbPSqwxMfOCe
FWkPyMxGcYWTou8fedYLeV2oHhbzDGH7FxAwFzfFKEb7UptmgO0d8iCosCKH5BJCllU2yHNtS2xL
1jiwLOKcp9+OGzonjeziRt4Cy1LYAIHbqvpiZHWwbjZdt+vYNuM5d2nEK2tnN429VCxSmNZRforM
UhhSi4YN1j5uJ718CwabSEvY5k4vHjjaJNN56zugi0retju7bqzgpuVUXfnXfl4+Gqmd9jcuEUnz
yWFViBMfzd84QQFAXpECRLvE/5yYXR7vqsFJ4zoEsl5UN+ngl+z60zmWq54B2poiEKIb10PsjIBU
iha/b7vx2JMVB59d/oxSg03tnMlumW8g2SZYaajaMLej7ocej3i8LAlLvgbUlXlIW516R2Uq2X4L
ELbH+3jgwguRJ2ir4RH/sUPVszCams1Y0hf5e+1mZQczjOjvc0YLAljJBmId3NTeFg1X01lmLLM2
Se/gIXsYh8nV1MFq0tj18OiUjoF6OgcdivcNz6y6jTChWHHR089ANrm/NLgqWv9z6UDmLafKwiL8
1EPSMeZH0KIo7kNq29NW1lx1xzAbvDjbNfjLgHLVQYvc4mVs2ULtsTNiPklkIjeDqUa7DFkRmcEt
OUuW2hjSuQxn6PKBR0t0LlBD8MOreI83iEuXpztPwDzPjOy8GJXB5ge9B/43ISrjOHVxQWIkM1Lw
Dobo1Uny4DCfjdxoXPIeeG5CNLbIOeedovowpqVhi8OI6gLPMOEPwZizAHuhrXV4tRg2q8A51qS1
BwwL7erqJjsdO232jb6KuQ0uwxwMeP5xxbVjBLy+jBL4liNo4v6/5Bl/Py45VXybrkva4CnYQ+T8
p9AkW6+OvCFDc4/xHnG/Z2FUyCV9/c/n17/8OT6mEKw6loV78vfTi3NfoDED9K9zxapZASt4zGqE
vP/8Y34/lv84JElmQv7gtMQQ9PuP8TI4ldwt8do3RiBPSzkRXmpOunXbKydxBmv/n3/e707Q9c8n
BLyRNQ5Nk6If/OnnRbUXT4uEp20vEwv7tGJTtJBD2VaeqbfkrgRL+ll85JEa/8s793uu9teP5k6w
ZpJt/nooTr+/1FrMQEUR+kD0RsWONEexBygq9oJA0fY/v8p/fvN4kfbKbvGJQQYWXt1/DL1yWLvl
4PKjzK6lCyGhJiJCFfovL+if/5brC6FnjRJNib33Tx+Rfp5pRbLRyfG9aJxBk+LFRKX75kDx2Pg1
s2w1Z8kR/0T517fxf05snNi8mf/+qv+elp8fn+OP373Y/JO/e7EFDwUuYzbZpl/J/b95sd2/0M5L
LTc18NJzMIr9/a5vmO5fmAvW3i1C/1BT1nbkv1328XA7q2uaYYBL7Grv/v9c9nlY8dH7h1y+9Dws
3YKhw2cWAUr0py9gQzSMZ+VILquWLtHXuo+66jFWFYLH9bSs5Q/J2tV8nUWkohvTri8yMNsnUm5r
rmIt8iFYuseHSJk6BPf6FEyivaSqZ7PVqanfpMJ8mD3/FX/sxdPWdNAqHQ+N74LUjfi6+z6MnRLu
3QX07XBEIw0Rq9wv1nBYFpV+8mqSmn0/vQjukps2Eolx71NzpDmrm4k0pDNXXzb0K+Ddwjy2sid2
kwCXy/j1j0zBw6NyQN3vRrv2L1ZtyIMFZw2qC0h1VGSuD7EYIc2bLHIc9QYN8pM02cWWJf4GsjAD
nF72VPTJ1r0qjz69XBd+6F0PbISC83uv9W9wgBCyTJP+4s0xquUMcIWep8SK0p/2JMj6lDEKW6hr
6KBOjWcDe4Huzq3I5VWKLPLRDHTyYAarubM7j3SzGEhs8E27Fccac7kH618V+wTYW+plYBAx/Xo4
JOdq3444bcdffggLDjKh5y9AKiMBq1ndwlno4fFk6DWIASQ08bALn8V/rqNnEFjzBt9uRo1STarP
qBOO20TfLUGnTqwrp5MpKC00sa+Gkx64Chou3RerEcm0u/iUGV2/barYfBr8iMCNGqruqx0xfY7g
596WcnAus0zsd7bc9IhkbXlM+PudfBwXvIFpJ3YytdYCka5SW8CutGpGDokkz73qWcgznZTLFDK5
IeslZHbEOM5HjPWKB3emHIoRArZ1rhqWpzElmOx3NaYMqPT3JXGUo6fadDtxOCNwqvziE0IMBTj/
A5co/obSmjTGucL7gr1SvwEFKo85eIrNQhfOySFj8MSladojoTb4M4YMMTGvz0lstRfuyuYJfQ+t
lVd945MpBR3qMAEhrgbljr5XY98npnM1sqG9QCriSCtjTR9GMbvmIWqL+mMex+EwwxBCvF+Qvq0F
ecZuSIVvbLJo4QjOZVPQonVlt91yspJm5HPt55ca8xEZnBR1zaFLyDYG+ysZjE+0zwNlE+yaMj0a
L0FhVtu6C6ZD1NfBR13p5plJ1Hnkg7PwSfHyLXVe071j0hgz6VrQGdDpL5KZxllwwXpoc7A/bkuF
eOl4B7cChQ2pWG8EY1w4LkNyNTYMPEjqNsu2xdyR22z3biyM3cRKtguF0EkZ5jZx3AYn/yEIKufi
ZfM9pzvFl1WV3tNCdhhW9ZvamUNb1kdtuOXN1MqzIv96FQA96MamevQWS2E+Sm6A5T1mQfXBogCf
ccPiHpjWFhb7+gcb8CIFxjU3wgdncD4XN3bDPnPaQ0KKl8U5xFbTCDzCYal547fmm0eF4AvySra3
iQsfrdY5Dl7JnQNPIOFz82YqyAdmxvJlUzbxST70dnVB1nV9wAFfbn1mWz+Kb5NleS4DTVIuBw4y
f3BTf5sH7znC76HZplOIjkfBo9lBS70DYnJwZfuTTHp8qYX7ZhbDl2dFeF2bMdph8WW11dz6+One
U9iEYb0U3HOtKfkRSfUQJN4Nyji+9cl4rVOwR5oOoAo+NCDeC1ZxInjGGzUHpDIYB3Zp2uBKxGzG
ykLZcKpqldxhKD3byjPoAxJno68UMyn5WN89DHqgvMBWeyNdR4YZLpT2oKNr5TzKztIwysEkhJ65
pE9T47o/ldMUe8OLHyHX4n6S88Uv+PuRYwO/WwU3xEENDClThTWGhMTsje4OCUWydQwm1i/+zi+/
O3au9jTDtRueGdf+3LOdNoLiPMvaOkNLuglivF7K8EFKq2A5toV7hfawhN1SfLEM/ZEuxsE11vZR
J2Gbh3zDfjWcHCZQz02+4o75pImf/KE6SuSIMHGmXepH14yhLR56zpSu9X6Aoe0wTsj7ZByfyiK4
THwzgGRZ1ltv8H3qKXgqB08fpwQnMdC7e+pudiIY7wpTBj/zGEGBpha5T9jYhnVr3EBcl/iOKcxj
oqnAspXTRtr1wUuJRMdLx/LbIcXoEMAlrl4J6GDeBRcuYlCyPIvSY4LO8IKgIpQcWp1+TIDQYONc
3ntt0vqT+cUPv9DFQ8BYhrGJf7uxalDFOuu6g0m26stvgylM28kJWdK03xc9LNuaV3oILKM51OSr
Pai0YwLxy2u64L73QKtSrdWJTYL8Ne4tD8dBjWpGZmVIcZ40+IA+e1JXj6rhf7ct8d9+4yc95Rr9
jC+m8eR9n0T1jn5E1joAGbDFYFQBt1+dKfGMNoFuhl1JP3DqcCsuO1CtzrKWGgROSrwCpwhvtnuT
+c3BIoVxMCqqnrDc5nu4Zd7OhBX70QgAoFsCBUC22hYLTKzpDQsl0ZHprLvAM7ZDqofpqZQcg+e0
jvNmZ6HkoTjJqTfU3ZTRszTky46FOVno0Sz3CDj9Lo3SYzzkYdrXH26f7Br8ZviFt5wsG0/l30RD
oipBs9zgpnqdiAqf+MPcCVibXgMirRbM9m6zG1OQbawjIoeWzQJHT5JyAmwU3AhWnuZFFPOnGmaS
6QHC5CTuVYbFJ1HyzoRVTTKck7WLIDEvQ8NrbAiFRXn50xcz2F9IH6E0aQDiLRQ5z+Rg2vbzOG2J
bn7AMHDCPpI+Zl7ay5pph/Mixd5nPbXV+t2UtrFOz8XeHY1P2ArZrax1S/zefgPKwZNTQ0m06J/D
hThCoK3lc9rM17jnuyOJVJa1XhxvUOroTxYljVa0MIcOIbtwzOHbRS4gfgwfNnthQb2CcKOZ2T4e
rylaSy6mP+ZHfJj0OUGJJXVQfbNBni6INGT/wqhOUyINXXRVE1u4cVr6fXzXyF5GjD6XYQi6R/gu
717SNFTF+MbVPHQ/CVXsm4ZfRfCRNMpxOHENk++ZNr1dkDmdDmEW4GJKgr3Z1geNo8qk7ohSzdd8
jpp9MSIstTFqLyrdJTDkm4uhaSfiOXsqS77wbY2O66+VN0ShOATdJv3sG/pS5rKZc9rWWIQ2ALI/
qMfadgQqudywj+JgU+v+B+McaZQhtRSds2zUsGIsJX+Aek0A5jHvBy0pazLQGqecmGD1KzNoNtym
S9iaa5rQcdTSXupuTRnaszkROUzBAGIzYUVJGNHO68nfjxOy9h6s41s8p1ReG4lBipHeRqO89n+l
GxGQzfjkraFH8Sv/iGFRt/tSAA64M+LZNt+1LaYTWXcbs3tbep7/PAmDZhe7I7t2YyohCFtOzuz9
UFU8EsLEIw3cLkDj7Q4sWamM7GJvMHDuLMV8U46+rt/kGuycTDolSFinrVEWfIsIbQc8bZKzQQ1Y
sLV/raRQXCX77nVRpTq/H7eT4ZLeW34ts/CZLumzWndcSvYTpGeeZBhYmoT6t3UnBvrRORfrngz7
Kysz/Wt9Vv1apcl1q5Zi6GfDVvxat42/Vm/tuoXTqdJbrD/pjgR61V/mGd/wuU8hcc+t7bdH6Iku
3qcyKHmtBE458OuK5cLCj/jwvTlvsJjMPVINlo18vDIXBadSoURZN66cB2YSCyrSiZVA+URYyf0M
MtQOzj3TV+DPaUjb2QQDkrBYZl2tZkTqiTnWiKjcZUMWJyfsuqvDn/IPTq2k0u/VbNBsW0sfkzte
OhPvbp8q622MtYG/rZWSJ1GFYrW1iSnilRl1hgkgntrJeMiTFu8mgRxfP1SpbIJX04OWwng3p+gI
Ba63A98uAaBD9iO9QA1tdwU8G4nxQlm4lrfV0DYGeJ66qjj8oclde2aJx58MfVLsMA/TiQK0XnL/
5ZnRfreHbuTcSYzR40ia3KvcjhZOvCiIX5AszI/O58Eb1lXUPvtQ28sth0I5HqM2ehCdKVB5Zy+d
rrHm62M61Yv53bcHXx/w+4gh3nSmybASNnM/X5Yhq2+MjuPvwJdLjmfKqzzMQr6RHdg6+MOLoTsB
YCebpupONCOBQhYpDMY0I3EZ6BRGBvbpq9nOdHf4ad/q0pcPqcjLE9Erd9Otpw0KcckcC0i0HaYc
m3UW7LKMzbm218EO/u3JX2xBE7DI70hIYgAaA97XVtHSggPMar6t5Ju7AOrDtyghVJC1fD7NXmCK
Tqiy21h87egeDMq3cZDZLepsT+N6Z6AlV203wJCREalD1jIfQSGdeSuQpEKtvA7TNLfwV2a9zoDB
Onn6rHBfim2yzCjJUyXD2NINpUMYwDayMel8y6O2C85D4FdgOeSQP8kp/uhyS17TsNvuKbslBOg7
N4sFerLgDaji/hqzIlpzkt3r2AHZm6nsXHr9RKxgNIvbNs5+gvnQNEHWebCfMZ7AU5VUUjUU5w0D
1JrQt/3+w3CcP9Ta/+lU6FTol/9ep9rp8aNLq/R3nYp/8odOZUGYXgmTZPsD/1dr+x86lS1gViMq
+p6PigUcAPzg35gBlvsXz6TnO1ij/A7YRXSvv+tUHsxKz/0/9s5lOXLl7K6vovAcJ4DEfeDBX4W6
sorFO9k9QZDNJhJ3IHFJAK/jkQd+Cr2YVx0d/1ZLshQa2uGJJn3EIgtAInN/e68tTMuxPMDVzJH/
HWaA/asw7XquaYaItfwOAK8pRf8btdZOGCM1lKjDdcJQ1jRPzoTUv67Gyph3ymVoEjAYhxRLa88w
ADZqoOfe6KzN3wozpxhJBPMPADId6LlQZJEfMGQ81E16GQfDY1uT4v4A2bbWmXwN2E4CA/4IcIhs
3czBG3xNK8dk7Ees+737xGfREVrhm5nVdsBBFA1VeOUDvg2qvRsSmwJx2B6RM4kJolf5ZA+gau1J
OS+lwTIszQyITdL3pbmJDVz7O7sIevmUlSL+VKmFKpE6fVE/kikqaOOxPIYwTl4EeA8KuYFGSJe1
4SbzutRme5tUfglNV/V3HJzZr4p5KsUuiDWHOAwmZPQEOezhyWIBIxfTEudlA0xZ+2fNugQVD677
FewUYl4fScQA6GssS3bRTCgDj7QFl5mWKv7KwsvH18Gx53DjMRvdpaD+2Vc2iVlthJrAFSTNkNxL
x9Vn2VFasfICWrpUY+s4Ejb+8E1jxMnTYoXtcHudYCLG+YTiERXwXtV6ehHxCE8m9MqzLqwdn31P
fGvh3IxKhDXPporP6PYUWScnbpqNztGM5obdA6nj8MB8Cbi06OJ9Sxe91jFZwjRKBrl3UiItkm17
pFvfuQGrtGmuxbdmdtOrnPhBmxDTVI+86UAoXEvQIQeA2jPS1wV/LKk6me1UGoa8XUtPVFGP3shO
b5YQx8n1h+WzNEtQzityzfS4+knYzxH1iTb15L8/vP/WOvZ/H1SXpeP/vEI9Dp/vv2L2Lf77P5an
4DfmjB6WGGRxD4Y+//IH0sT6jaEY2EobvICPVo5+/cfyhFIuUMiFKRgsCUwt/1tFD39jEENRHPY2
ASYW28y/szihvP8iovu2AGjqczZjdu8AYfzbxckJWqb+vffWqWXwnmQ7tn6whjOQmeoUVGXi/0Rg
VpmktGrpGvXd6TUaxSaJ2WGQr0otjIRLffXsTSG8v7akv1Uy9QzlEu46B4AOpn3b7gUPTDtXYkv/
OGbgTLI2FeuSxbfbg6cYgPOlOoPBFvdel52HGp8a2dDJFrfZlEKZAvyRVjpnuYOxzSnJKy0A+VMX
eB8JJCkitaSDq67fahAuub/3c2WP5IILnwSDZ0tvQ2kg1MZqAlO+SkN02HoX/B6iNDMxpcl2cOci
UWus9CSQVsYVtZh7Bj2SuPtn3BacqzgzR8AWfLJTbeO6ZMug7J5rF+/rlj6T1OIplE6Vbn1SZoBQ
KE4hCjFMGOnqSlkUImdVMxJ2ga/H6VdZfdRwhxDkDpr+3NbJgkq81I76Sb5FP5Yd4bAvm8NsHdmL
y6N5ZZv57UdG7V976yVJrSrcKm5VUWSooCW0UzFiCa0sF9xX2QZMJHxnCoJD32VB/jXXTkVPUiqS
cLih/3DIN4bmgcdLUUCMCWx8rDHCBFk+5MKDjCv8klNiTmg4RcHb4cojXE2hMzxyydzhmXgEMITW
cCi7W2XVYJ/hCw4pfsClopG1neKbbEho1oRaZWBvTRbNryeK5Row6swF02NViU+398Ni3YCZKza5
a4oGN6/kANGPc18dS7NL6o20+A8TABFIeTFrP2HYjP5N7DzJcHQ9bb6iPGOxcLAl4Mp3raa3t+lS
+vcMBiSdNRpUzKqqvRx9yew5BK8qPTHdCPurLGS1M3+lP0JypFcJwThiV+03RD7s0eUkw8luihgW
UDtIJXGL3aIsYgxXbU2rFHW1jRiCi9fkKRA3ETB9iPKyTj819X9653sEFMwDrQOT/Z5AALPfzIYy
DsKfrdEk2ZqI4SgOFax8O9uN8F44LZKyFOQ/MNivccuTjxyu8esqvEa61BLU9CFkCb/UktZNAQPb
hYEAwQ8e9lyGzYyxy3AFtQ0g9BnSdJ/OoAB8LdmVDZeEATy32W5I9uvZ45hgAQi446mdXrhz+Ro1
ggacHxAh7toIdE/kNudH4+3lH7MxVrzoxrkLt+FgN99CW+PIqAcR77RBEg9OgOq/YzkzH328ct+v
PekvWOYJp46TXZ0KeBmAbCCO6dMg5UBWvRE0QnRgcXUkBw+pb3EybraiKTCku0ogI4dlbxNnghKV
Hv0etDBNp14NnQL/0TWDMj7gDVNvNMOTkG9mCVkSkwm/dRVTQowt0Bu/taQEK9xyM/FS+LRzfVKL
sWzRdIvg+yRxqhSrDkfXdOFIA6lINIkk/iU04dEVQYKO8i8v9YYty9VsR1kt3P6xxnVYnKukx0GR
66UuwzVzSFoeVsLLHCw1eV1mmnENG8/ltSfiIB+Mno6MdI3Vlt4rHkDEyWGFxNk6BPF5TK1VJyga
jmyk9HQ9ElNIdiLspG9xl+amOUaONi11mPg6yojSS5uqHQzI3o2RGE5/yGu37c4zQUvjhudW+kdN
W2vQRjpsJ7U2/Nr06LAwVbCse1RltiiFN9bJD2Gbcvw+UUVAqlOTn1kDhbOM1yoYM9JEUcFcavSg
/U4zYz/p+I31wTA4WPJDBSwTdZJ2RxoA96HGVPeMkOFeKOJk3IGa4jxrtLTilHDAsnfCGxWO5mKY
TK98E8jH1ZrIeWUzxpLWMkvz0YM44QbOjRjIRK8JLPWvWZfnxmkcRDNcz/tWc5CyixHOeWDkIx0c
NjWsC5hrpmfp1K7sOgRh6Mt+CKl6sIWERRqa9kNSdqYPiinu7wMLn9laDfG1XaKk5WQXEoymiCjT
5W08YuojzGGK98AswHeUYLVxAZqyvO1cWryurpkc7ZY5erpKdQ7VNVY2/Wd8zFDeuliwDMrpPKR5
6l5ySH6yyG9HMAm8UDuXKPzKAz5/6bsinnf440q4KRR73yEigkSE06rnA28FpiSm17c/O6BMb8BX
l3kbAnY+jzBIzwnvp+utYZLuoPYUcS81w2y/5PGCaKu7xTzAIuUNWvPuFVFMTKXZ+kbtJVsMX15B
MBcdV26XuR/fjbpsPqGNBfnZUKJlAMCEpV3FWUiXjjAdy1qNHpkQIgbddc8aO+ZRI5tDIUJbQPnA
kk72sbPR6lZtW4fBirmixxZbB24akb6zblK7JZQQ+kCar8C3aTUpolzbuLqG/HiF96yqY4GwJIOG
rmaAkTn0oYST9jUcU8I19+j5rCsmrSBfFUjntKnhaEEFz/aJMZs3TkcCZ1P7NlTiqWZOvze7ol8e
iGZgFgtt296NQ+rVqGPxxCw4nIg/KaW9xwCLG7bMyZSfXly0wdoY+hnZP66CqFF0pmztpsHmPiDw
HGlgfaDTu+ZHlppalXAM5lVgzNU7XLPmSRudF2zAksQtajf9y/aZ5kxutzQh9v3MuMiQUdPBXt3H
nRAXh+Aukbg2s7JLIfOlPhBv4iXAXkQybzTsbzap8nTP9C396XLB+W7LzBZvYy+c4ZnunHDYkVuu
qzU7eykA7zijuav8sW33UK0XliN4v/APCd4yvfHKtjHuJ5e6k8+0oiFXrz2k32ytzXA5x+RAPyTp
m8fWdjjLGCT2fsSTjEvS0gNiWl235bCZi9x/ECMpF0KZCiKDCKR68rRlfipnGKiYk4nPJTbt5Ucx
cedvMRbRggbWDqwn7Dj/PZ+oRaA9ROLhAldKGKBnvItoNVfQEtjQ6I3wTQGwiC+CWAOC2oqqnPEs
E4uhoFKN+ayq3iKrW18DzEnWs200lsZK6ahO5qvlsktZmfuCX56URPtRKiImiP+yfw+tuj+CcpGv
xljVD5b0ZrFBDHVIuTf1iGgEeGbFXcmOywkTDzgKVeZ9VPGyPXSZWX6NritPHTnhL7Ko5tvATrBB
d7ShbRQmHk6VLroFvZ0ogT1hNH/qYfSw47pt/EK7X/cl3bCOX6Hl2DkvuaacyNTkUnybCiqWn2jR
y/2KzNxQ+TsBNMEk4MfRwf4XXqxf5YrricC3ObHAu3eEJ7B+c2L4q944aG44bvmjVrKle4kr0RTF
prbM7j71c5h1TL3wYf/VeekfWNz/7jOxkXEIEdiJMQbh4fv1MwUHKMRPBmgcW8sbx26C3ZJDHpnj
adlcu4k2//zzOHT9lXWIv5HP8x3XghnLB3p/+3muAUi44Fa/htzvPV69a77jYWNlS7hJjF5HPcWy
kUAYoT1vGi///NN/9dT9/unoUR5GRcRAmybAX//aJW+xUFuAc6baMzeh15MYE9XnP/+QvzvYOdR6
W4JzJzYuIht/01uQ9U0lJ9b1lTE63ppun5ZsPKyKTZKPNYDO/zzu/oPL948/y8OSaJJoROz69Q+K
raxLVFp7WGHLMOoTo3xtdWieBpUN3b+weV7TJ39z7chC8EEBR2Cb+MX1l/mr+5P4qV6KqfE43rD6
eLPPhEEz9tmrFsh92Rd607ABj9qJGTo04eCD6bC3kXbL3rPBb8sriIEnTd3vILJnTL+N+lc9K39/
hfkdfd/zvIBLwBP16+84JgnUZ82Xn9VBjeKeFntqp+Pt71/7vyWl/L/ZYsTz/5/339+1FP7HVyLf
aRjofxVd+P/8RXLxnd8QSAKXZcTCdQyE+X9JLp7525UPSxIpBDH7l6KiPyQXO/iNlce71uIwEPS5
qToK3uR//S8i/M32kWECDIY8sdd/+nfUYPTlX+7fq0btovVcfYvXx5PI0q/3xoDe2LmGEdPbobOT
YQc/SejbkbloUDhsSwpXH9sezFpcA80zRvmNd5C5DUZ3bQreSZZS9bkG/8Y5JSa1a1TWwIwtGXJ/
TbkzSBc8f+EdFjtQn92YEsfRPdnVO7As3biBuue2Jj+lFUgkuPbyWvxw8caoT5co8g2nkM54bUJY
dcxb+pJdhT+ee8f/8AdruGdXjXcGtnNREd4vdUm0JN8kkL8PwCKj0enjPDKNJEBHZaZnrfALVs0Z
xTOEJKKvtu+i5zgJkDANln3qlOuB42tkB/DMSHpfk+eFdRzZrK/ZN0/r3kjvfNJOQA1h+5hpe1te
Z67so29kPHyflVdHA/6aZmWhIh+dsTx1bpUS1QVkCSaizqJKKI+E85KvLKvayM6+4RSf7egfoKwG
eCnOptDEY7YmmGDRnkxV6UsHJLSaRdR1Vr22kixBXXbmBnXGLk8WB+Z1W/OCVqx3tCYX3qXs8dCZ
pfVF4vyclZ1+TNryVg0A4W+bUs/sV01fvSgFbhUiG0zUxGDbv3i5dSClxefO9M9dRC7SK0ZNUjg6
j467btuc4lwlZMhWQfZSRGyjQeXIzn0xlMLOppMEeL9tQhqfSBxU9AYE2xo1S7/MsyUfh9Dub5TU
L22q2Z55g1NuGX5n28F0mhuXr+3OzJrD0C54aJq7uhr6zWy1hLNY2qJEeVtr7N7zGgeha8H0ptiC
bWyYdxg6B7UbQ02xbAHPTbCNv1T+gGMxF7XGO8AtMx4Jksm7JEikiahmaw1po5if/c6yvIjuR45Q
/j7G3VST0JVbxqvMzjCMgahlrlvgXaRqG7tlZjOxDfQ5josDGVm8EBLNvbkvSsBnx0ZaKXY2G67S
1qXvVkVuxrCbuSemSXAbyEJEusiP4OMRqFa7zkgOw0QuNRTMW1PZkUlTbMiixZ02yGeg+B1zeSQI
hmZhTNpkgMAUIl78SzYAsluxaNSfvIfSLdt7seqtyrnYwYRjhUMsQZsbvSRD1DdQGyuHU6iC/UnS
6Kuy011j1cek6Snsy6IyDz+8nC6bnEEnIn548q00fnE0J78Z5Bbl9YlGAan6vOM5Shv8Ql4d97sa
32H5U/AwbbmnZ2b8eQZxawH25qEIbgnHVY8M3Tlk+dMwnJepCZcV1Ymco+qxne58kwExUMHrccUG
LLFwIqkB9CXA76Yl63AzmOVDpXz/kbTQyRMN2mHcGPNxUOMNnp7shtEMfv26DYua2BDADPprRnqp
dE3509zZGOuWuu52QdpTwZD6pix27L3UO+jO3tkx2OswrHbIvBsnndzjIIb8Hj90B4m+UxxqAcqL
VYcJ+U5QWY5Jd2qkset91/oA9ZDkW1oo8JYQ2vKBDYTz2kmcYJsZZfK1ZLPHOjeTFi6hkyw69+6N
OZHgTYziK9RO9laEwxBTLU7B4yAHC2y0Kk1/Jatx3igYY+wp2OgbtLte4jyfbrllw1NOH/jRN0aG
9Z2wd2WaMFjDDcQgqCU5vzHmXh2Wog7NfU45Bqa45Jl9KNxTP096vXKmItv1TQyTyFGtrbetC4/W
bXtF92YpkZAbhkqFZixKW+KaOFKy5avkxqISo67HKyZ2qkGQNWpQWyO3qgrTYkL7Okz85VgPfnmb
+bjBM79DAVPYOvNBYrdIUkWbYvAE1WaQ0eQ+GV4cwBjoEkoW4kk9J464FI1LWGoM9rSMB2TYp2BH
RIDGH8Ao7NDHU+jqtWOOebdPUB38kvkn8HMT2z8iqDkZ80r1SRxEZZv1WzV5MzKAK6Lec4eTXHyF
DVtfGEqxHQuyguT6TO9Iui7ZqXv7Jk29+9zAmWJDcfw25sAJl8HxglUrxDc7ZKBmKFRcSSVNqZpn
7mv8SKMPJop23txy7j3cwVd4S3um5OMnc4FPgbZHdZdhBnQQxaQLMX6gJSbVxNJQ1nBxRakGd62p
9t1ngfPASymAgVD4SP7OdL4exZ7wLgKtcZgB2obZnhoqUrhxIYutlliRjcsGsbzXjYrGvowAjQyR
C/gAS2bFSzYtu6OuIQII/GcbEK4locJxREmgxWptOAkHXAzIXlSglUJNyigK7vSpFvYZ6f0hhgnD
XKNzKtbU1Is5I1bQv6KUkSulHl64jY1qVzDpW7fCSPZFmlLXbqTW8H2xxuqpTwPjkPaiuiwc6RgB
UvtwVctShQYxhMWy9lT1FPspg8hCLqyTZIG7+t6wsK/Dm8rtNUo3dBG8lNn7fO0MZZ9tS7VzUn9+
BPiKHZ0eeFzxuER+jD6P6tZpQ5fojteaLzhk06Nd8STNbsbeYgQQf+z7lAJaZCoPygtH9q5YY9I0
T0xiso2t5WkKfAMd6NrJmmUuzAHMaf23HC8s3DCGY8GWyGd5582D7WDdM4tzn2OMvDGtbsI7OjWn
sBXjNz+BHHSa6KcB9pPddUW9Q8vKI7jGP6rMjNKRUNE6ljmTTlG1/dNCa8uEKzE8eXFdxlQ+Y7ve
2LTFrPBgJjvmQtlRdHbIYHya3HWQIHh6oqi2EHh2jHem9NRK+yGNRTCsuE1ku0m6MryTJhcHwD0b
VDxD2E8TcqDDKvAsEFjp0qiewXkXw1wAvk7RW1jyd+TCAcriEXpvdv3kwazuA9PpYcZJQENJj3mt
qMb7mIhluRYAluaD07CXiriCvQCBC933xWl8KnMynMBqG5aB/y5SbZ6bgYjpymEbGt9KgoBqnQK7
Gwjo4blfBQNFPqsrqcuDZZway8oE6qO3WNu7djc6hv7KLJD/K0MZL2lZk3HkVtobnSm2HluSaWX0
MMG2nQv/ahQ8tDTQRHLKkhMtIcGxw8uzTevxlYId0sjMxoyZdZSUI+P1OKIRxllN3GlRPnk56dwm
40HBWsalqpvXKQdkj+OM6gQcheZdZ8Wnqhbztqnd+AZoxLg14gBdrQqGfNotzWCYETgdqmimUvZr
GacznNPJTZiiq2U5MOpPjxgohLGmJHPfD0JvXZNH3kqLn0VK82eWM4tMIcOf43nULQO3BGe1UTXi
1uTl+UF2W23spejOJoO3ted1UeY32b2c4ILxIMzJ0bGdGze3xI6rzDbdLp3zbLtyFw7Go5rMNIlG
P4WNTkUL1iv1LBKi2+xb5Q/IR3vsWlUELat7IYPOxArMjv3BxAXDclBbX1xYDHEFfKVQG/ccMqZw
ha2GvjyNqtQ3ANJzww6/t61ljls5dekRy3Sgn1m5g+HYy1gcZ1fpTY3R8VnyZi5Wo9nAmMvyRH+M
hpk+23FRfteLHumFsvsdvUtugmvCNg6QmIt3CaRlTVsOxXqis5ofS03BOFZ598u12bdsKk7kuTFQ
CDOjFzS7ZWLkehpsWv7gdSXeEjEyKN6WaSw/C9sf5+O4MCamzX1YwkNgUDVkxQgAmAyJ32D9HfIn
y1uI0s5+yX8H0Haorh5oONB+MXlAOMXiumfpOgO4w7zCy6uyBMJPaE96DfnYqXDmJtBGspnlagWL
+gqVC7qezC++nUcQKCwaeAGrnxULo8VmO9TXgsFCXL2qYS/AUzvUnfVlG64rbN7j2oh1Budu8j6y
sRzvCjknmDc0Wzy9SXjEYH4leaqWx3Ds3Oa7KgBurpxWHVgIdMk8sm2Gd4q2LGs/gIbNTx0TvtVQ
ZmAABwPounLz9r4w0+kzx8AP3rsN2XfOseM+0feVspMcfOjUTVvw3p2n+Vy2jtM98Rq55tzNRMUb
oy4euax+fcyrUSwbmJfFBHULs+20wTjXfbaSQp2t1s0lhC3q27J8NtXcvQG7qou10UlicWJkYc8U
6FxeE526NH6d38Rx6n6UVQ2DCpOz843Ss6rfSD0m8OZAqPfbEnzYulTqTmHAZggpw/eUgqRkzQ74
nn55a8XOre83HWG6Anoq1euEB3JE8cyNaTGQoTG6m7LImPPCakyNrcm7ixEuM3NrZ+KBXse8VBkC
93mW7OsFat5a4HLwt0xiyIxXQ+itaZzMHTBaieV9B8vVgo8l/N9EZtM7L7FResQZipla+FngdcAv
7ZHLyik43QLUS6k8JBO39ka8oitihtcHtSzLLxW7XrGtw8x6ZgOj1LpzxusuKcmpHyFqFZdJ/TER
KmxXlpGar56hobStRgD2J9PJ67s8bNxil2ZxxSbOrreVZdrjNs5c2k3oh+nBQ/UZIAYGpp75FoZA
5TA8Nca5AO67H+sxvlX4fsD7yLR+rhhepts56cf7gsH+h/IwbDSLjUZdteMVN0UdXihxQOGvZx9b
4Ha6FKYem+1k4Ufgf33iakBms1sTd7J+cDW+jcRyF3vVLC5TyBjGebChuaPCthHi4WZL6rOHbGXH
VJawMMche7RmZyNpCwD+HxOV2w5YW1+nplEP4RIP3mpcAD9Db/OWtzqMzfhYcZQDjmuAX46k6EjL
Za44+8biPDj5eGQulO8Y8XMi8dpJ3I1hQx/vHM9Dt5O4lEF5MpKYzhX5M3wYdm9GFra612zpKbEI
gRrnh47aIPa8Eq9/XixJcmJywqlHq8kuEU2wM8/RAi7/MSjmeo4milE44uHFIjZnaU8fEPH9aY9U
gnlDLpzK7jrAEBTFwcFWx4Hj1Q+aKTXEN2nG5JPwsVBK2vTfQifOr83yBojALBAbonfsalSRGfd0
/Xa8pAIDLmw4P3iK09QQmGkUkzBiJ5Q6twLywQHppbtTBWWf+OGZQMIIf/PtITmxAwloAEpscnK2
/A4nxWHPUAQW1npR8yqFVlJyw40YvIOa7Ms6oCoNjGUpTmNj0Z9WlvXGE1V3NGmpgaLOdZBTettL
U0MQVVxyloMIftdMnI0m+yvy07Dmx+uo/kvaU2bf4CEvyn2YGfk+SVufyFYM7olDVhWqqPIYn9wF
PcWzkC0I7+Ii7v2pCj+uOQ1yIOzz8++jLpuTannuLn6DN3CvaX0LyYNWw97Bz2hebXnIVo9ZUz8y
eH3NQvcTYIz5CiyBZ9Jqn6a6QbEx1B2w/pMyi3ttJnsMSvzhcTZfwI70jw077RUVYOeYfKwbBEbL
Zvelp5cBc8+xHcsP9qzvRtbeh13zQEXPz9LKTmJgcpxn5abupncM9Wnk+P0hiZcHeqDDFYPcd0iq
OJh999WweRpHt75TQc2gufzmKucxNY2LLkDc1biX0NDsa2ysvpRTh9FC32g4uSsqRN4BCnyrCc4y
MqVBomyAF04T0URZuj9w54vPwkJmTvsQs4xK3ieRb+oqPxlhgyYTIpwU/rR2cY4wf+1aVCJxvWF6
bAqcoVcWA+d1aWf7skmfzFK1CC9sOrnbf2qbu8QaxYOEMKY6DkTwPYB+AMruoOVcocCdOhgNx5y9
mZm1ixmjLrT7HFbNQitQMw/8Cr6nnITSNZvsD/A93s+38cwELbQxoYTLdHHbcC8X7wEV5wwl+aAr
bxNkCB2Fy7plcaSgtyiKl5w0tNkdMJfYQPSzrW9ON0ZX3dps4eM881aLNxqrfLnW/JHr9MiJVE1m
sjGoLyZtOOve678xeFy2uUqHbd6mlPlmTPHDqaHzBdOqgQggYSFSRhV4G7Pvn8PZv1NWCDvZTk41
Bymc+QxtfBw4z0BLvgS+shMLW3DUI6dcVJr2xsh/RwpPt2y1sHv5/p6YJsIZSbTMi3/i8YWNHS/v
uMa/WV4uN7rID3VqpKeuTu7Gqd7pSdxCcnUe7ALuienOQJTNITxW3M2HrjYqKM+8m7wGScof6A3i
2NPciK5ND042v4XS2DYNvyBv/xX71iO9JnodL5SkWq2/Iw96q7AhEbHMHmq38yPOkDE3X5ueasPt
7I19veYxR1QC0B/46Z2VcDgHzinfZk1fYVRmRYyFa+oPoOAulpE9LmWBbjQ28yXMx/mjc4IDNKWX
gYhfWg/HEv/jzs7nC2LC1Y1hP1hs3gFBUpYwZvSlAiG1G8vdZziyT6SOodIDt1mbVF1wn43LxZ1E
s6eTcoe7YFzxGuJ2YvUGQVp2j3wMNq2Fx+N6nt5DiXpvCza/wAsA0zcEawmwmnuvsxTisjhXQg+X
AAltNTSA7bzywc3ib0Mgm4j6wS92G+gCZvyzQIUhoX2mJIcwWAqdsWmId2ZDeN8FqjrWOP3YjWAI
wbuWDt1Gk5+POmm7hJZMgtdtdull8N2OW1hG7vfaH/UGV3p43RcNJKMTvQoq+1tnkP1O0uU28El4
z1Z3SgimfA8ljcrQFg9t4RzNvg1IRuR9eMGTqTlGZsBLKY52CIp3Q1K4e4R9lNHKpVT5h12JtvhU
oaXJ8eegmRpreeworiDvLcW9koH95C3ZchorEvoMzl+xPuQbiZEKGH5tROS2qGXQ3az3lCp0r5PL
1UcV8zd+qvztIPr5oYvlQgQ3Lnk8J2Nr2ZZLE5EZfww0jyPfUVCsqm4tsyv1heLwxywmnKicKaEU
XN7ANM0PCbCArX8NuvZN+hBn6bHO66egXO6ZUj8lbPNX7dD6N6PCbprNw75gQyocsWM3d64wpa9N
HqtIpoRP3XCmbyyT8BBs/8nKYUgjM11h+MICBdMDESVZhwRJrx0CUB7yzNpL+6pMCJU56Zd9SUcu
J5dsoQHDLzdWuuztsj/7BMjWZZ5ehsx8nlsPF0nTRA7q2U0um/ansbALSIZrlpezE0UMDoz1jiJk
OR2qcDhonyxnWcawKYb5lCSZpSI/tw+JxwEytvPurXErc98u2S2jxH0GqvVsF7rfKEGjUzr23re0
LX44weKuYlzDKz/onxdLyydmP2RgaA3B9aqOE/nIXSK7J+WX1Zp2taNC0mzSsUUYL6tXkV4dGEP9
kdAaRMgg0jEHelBmPclO/QWhbF/nzNRWBjDfbQqqmQu7yTlN2sgbnEj5qXjmeZRoCsFJ5SiwsL6z
4lD8mWnIkHN/VyiLFLMLJ9cpPjng8IIHECDakvJa+Ua/+9rF85KU9OIhjz97TuN9S5bE3nLv8csD
07s6wPJzYPofS6ApwXKXnZz873FavQ58oYFl8Tu3rdhNc3Nwco+moPg8UsUiTBjSZavLINIplS2R
mIbkwASsXHdDyOwIldwB9wFMnOrzlH63Cqs747QY/089vMDheMt6t98EbfDix9k3Tidf9jJc8ild
tq3ob9kXQtm2ScUmg70m7BFHlUSw4Wc+Bh7IgzHm0im1vDsOC9CQtf4d1QBbPKLn0Q561ATLEe9F
hv8C14k9xdsk6EcHAT1h0zeOKayNASCGozjeppPXs7DkdXiV2/yLlj1XExMet6h0T4z/cRX1xg4B
xqf9JazfAJF655Cr/OmacfduGe6buXQAYaGyzYzEUQe6i8vgyWDC6MZpxDAvvGXHVdn7BWa4OMSO
mog5aL6CdUyC6mVqEySMLNvilNB0tVYNrH6g8s/wpIgr60ID5NaJ4aW0NxRNWPLiK8b6MiIqJHzH
7lLGeHLrus8exqWdyJ9ZCjo2JyktH0Cfgst3e+YzMw6Qo2Lp+MrR7M/moLOfAp4bRT3aSqdnFxuI
yYrgV/ugtbtjTuYP9palJzc/89f58iJbJ3WPBQLttkTaSgBw9PYO0Yxka0HrI61w7hr/+fe5LM85
8fkSawgvUshnYSPmNWzFYqXceiuqnAhqaiK6j23X3FLffS7jyqBsPY/vrA53l428owSgcjJvKM3g
9uvFJGzTxVsrMT5Zbm6rxd4UPhTFLrhSvvBQRWMNh5FWNQcBIaRRBcfWpyug8PPoOBENQfUb1SG8
BAZ9aeMMizImYerfwmDX2KByoaPHJREPbDuJy4xEuQby0pf0zMXITj1HZ0FysbRrzZ7Chs6cxYVP
IGZcOnYDVQfplYcbFr/r58t2QBVNto1DILBZ8vwjI/CBCXx0J4sRSO1tBo8uAyeO/r9tof8LXNX+
p8aFxz//t/pPT3X55//+p/fq80936s//o/qRNj9/SbZdf8QfPobfHJpriYx4po9lwQpxCvwlOuLx
LxaEY8AebNjxLeDR+sPHAFEVW4wFntV2XDJs/5O981iuG1m77Kv8ceeoQAKZQKKHB8fSO1EkJwg5
wnuPp+8FVf3VEqWWQvM7qoGCdUgcIPGZvdde/+kfJYNh/mUK8K38mKeRvEhlyT8TM7yVUWFdkdJR
eoUv8dJ9ax4ZKiNEdENyzkz3wykAmJMA6xLa4Iw9lLUwXAg364OTmyPX4GUb2Wz2jSFj6ekyT5rC
+kYFaEH9LpyXl7nGa40yvXzA1DedGCTBvugy6+/779P0f8Iv5U/USm9wqmCNJfA2YToW/wUXSybw
dwqiVJZowt3nQRErAg5CiJuIORtq3bRNbkMbJW+EHvoWEThWlpzgKYKcnPpVW+xj7MyW7Kas6XGE
pRrswlqL8wnNN0tWiCXPQ14V/Pr8Djs0SfMO951zIbiAxgYfsPGJ+dD4xSQU4Y4Z7rRXvT18TOQQ
XxLz4e7oypk0N02RMCS39ng5UhKflsZY0SMp/ZcOl/ZVEQnsVwgSL+zMAEtRtUbpf6Oo+ck1+p6t
xcvVcldgr5KYKuFV6jciq87ydOaul8jttvDBrqIeDXraQM2EIT7zGmusv3Vd/xUz/WeVw/3/1Uz7
5kvxKfqfQx9/KJDdfcGY//dhsv7Y3wcBoRZ/OUK6HAMS6pn7jaLJUBLgmuXgcSV/GMWy4hn95yhQ
f7moHG3ODzjFHlshvuT/FTX9JbBpMN6yaTdMlHTiT0RN1tcn5lsUG+BnlFZomvgQnmRvPSi+0eTV
HQPJuhgRWITBkJ56Y7E69rqapY3XphQ4+KdMhOMZYF1/JK752W4i2R/GjvwNHVC9+SVugnjLK6xk
QFmaKAlCOwwPSs9C7m2bKipO8JzugIWOx7KzmNe2zUwzFWPSGn2cm86HCLlLyhwkCq8bnol4b2uJ
RSesOoO9EXxXLPFiWQSMkcU4lWPTvnrk0TwOFVzeTRJUnTouwDyJMIB4Ua9IzMA8yLk1CIXBcwWN
NoiC6b6fhHM2ghmChAOZ/5mvlJ2SwK5yC7rUvnXQWNJNoIf/nBpzfZeaXvrs4bAZycCN6qfQ6lzG
KNOQGFcuJqTjaNqswxMoT1/A/ZoWa6vS/dRjZ3giVFLfKdgZ8zYnEM66kMROkRW2FGtCHPaDd3VG
wezL1Ej0htVP/llYgZM/mmHn6McWZ3u9ZRzuRDstBvthKHKWlqHrskkwF9Wj6MiHjBPYYajNAsBw
2Msry0EUBOQqpU1Kc8gBOXkYNDTDZLO17436MgWNlXOtgUYf+gJv6caLwvpMWrr+bJkweX1zthNy
cKnNsJUSBFoQHEPJtEOFUl4RRY69BOFo25/ZVMIk3VTZkp/FIhhhRSw9OwUS0A11YI2fXjPUbPk6
LSdfPYYFvSnZ5t3nyJus5qJPQyM4WbndPM2moT/Q4MvPDlgJIGmuMz9KXCnvGWon/DV4GgHoVJJc
jKmrQZTYudezhajGFvRJxfv0Urq1ZFBTF/l1WrdS7KPYEMwEhnxK3nWt3UrkwQV1q5GD/txYyBMi
tvBxeolonE42RhvK3hOssXPnulWzjiAd84TRIRRbMsWnZAurtspxEtZh9NCUiU6AoAi4N7TnPGf+
oPrqqSnMnIjjJpw+WiWj8w2pVXHLIGJunvKavedEsMtEGpKjcbjFpbG3hyXLb0UHVnnT4xkxThLv
1GvTBfilWLBE0YcOOYzmIQhs9xz3SxNu8lnA9EX22CYb9AxOsGePAYqkaQcSKwDYwVYgIwwPk8hg
Qm0Gl9wGYFqsShiA0sweFqKPn8zCib7UhUuCUeHgCML4RBLYprGZ6PJd2eWRXWtx2y30/3s7qyvu
ppT7ndRq6CBbuL9S76qp0DayhnGItsbgyVcjDZngiqQznK3HoLy9cNiUfHBFixlrlHZzn442cK7I
bizIiUaGl4nljqwv+wjEDEbxKiCCIcSpw2jC6tfZPuG1eY7pRViVGR8no8hRJCmUG0xZh1tgeVTD
Ucjsp0GoSHO0RkFw8nUPaIMiOB6WnT6EoYdFdLAm931IC3VHCqd1Y0Iavkzsxfaz0CELhV8n6kkI
gb4OfiYfMUFiHkTb1tbOCydk/N7rmB6DGcKfqT2GOGyJPYwtNkLGeW2/iutRIwDdOSPkE6jeyXgz
ZxVhgLnoAwmkJYWJbTaUZv5iKA+yGKtbsdVwmSc/Tgr3GKIvnBkcGe10luFaArIxogvdwBrpsh0+
Lvcf6fN/3+P/Qdn+qxf5w4diQZb83Tv864/8/RInIQFDjq1MB2Iw4KT1HfqPERyF8SqNRBmMfmxl
p/77Cqdk99B/rJU+GAtXCrx8/77EDSH+AlBK/a8kpedXOfMfSJO/16wzNkGuTtVHLQCignCdN66E
ARxCCIslYTAxpTksxBqqel1M4eGbq/KT0nKtrv9frbB+jksXCjzWNbFeoIr4vlYIxnLRk4K0xaCD
hRZZYI8mN/wjSsXyfVrrdP/rz/vx73KFzQV3CWzA9uHRX31bm6RWwwNYEg3pgc7ar3AsJFt9dvHr
T/nZX4X5SFkc4xTEgu/w209htORxEADsj2fDulVtXaD9Qcp7neoFSZ9uzfw3bcxagn93HT2LlpDb
Y4XtCkzR338iwqBW1w2C3kS2aKQQfU3biG0cDsQknI6//vN+92FvLmJtzss42yuBhKXoRFJNab+D
98VakrVx/affGKajFZSiMPuupcabajLqTHZ8ChaIXdXGbVIxygtH1fzmU37yJ+E3AgKjcQKYyP6/
v34iR2NgRX260dWcnJN/3R2alCwKxIryN93UD7cgfxCobgGuQdNRuW8/Ks4Q3EEV2ERdJU4ESRGJ
iYzyNw/Wzz5FCk05z1SAW/3NA0z0g8qAEKSbppICySex1yJQydmv7wR7va/e3Hc0AKuhl7ZiRVp8
f90sw81dkxDoDaxIXW2bdnJgwumqirpDroYegcrSDe1lBbzlA+/RZL5AwV2TeszuIdnkC8qPBws+
M8jP1oOSiPWSEWFMCt3lXAg9bChIevylOOUAYU0IR9EZ9kV7JO6nNPDxi/B1bGNiMHGDo0VRxE9+
cCimSHxHXE0FoPKWPaxZ16eY5Gmsu31JeBl+sH7z64ux/q1vrwW3qMlXu85jnLWN/qbv4RwI2wj4
ATK/FPm/QpCGobXMbksU6nfO4Bq4HXpBWJ+pGJMYsfdHVjIOU8oNZNpCmox71lvr+1+gI31UC+St
GCsNjUkdCTF7ceM39+9PHhXbpVsUPJaYVt4ebiRJGAPdabpBgj371mCpcwQVw9asU+fTr6/oD+co
hxndAeYYTtMfnXkJYgCiOmDvyLQpPrvTAKKtUGz4Nngz4/sCAZC6+vVH/uS5kSbPpU1fDVFfvbmG
RjXFZaz5SCHoEHqSS/aEx8y/eUG8/RTLJJtA4sfTiix5ab75lNimR6LuXp9OQ6TbXsUtxbs7Dnr7
Z3/O2tiTrAdjnTJjvS2+vyWalK1SZLC8JzQ4OhOLwhQu2+n+zz/l73JB46bE5P79p5RTUUeRQbGq
PVrCnl3/1iab7jc33o8XjdkiERUU/7Zlcwd+/yn5KIDpWZDW59HJz0u86ptlyIybX/8t66X/9im2
kFCtLxpFABV1mHpzxRIvBnYYu2gB2qW6Rcycb43emj+L/LOFf3EqImv3609Uzg9/GW8EbVJqff1Y
x3oDry8QJ6rRadfApgapT2sWaE2JezT6ncawXJw0GrX3kuAk2FNBDTmXk4YsBEdZsNnzim5cmJmV
HSNeXP1uQPWst7UTakADTd3nO9Z3o4atlnRgCfucrTzbYNcXuYVTPi2b9HWpEaBsB6drrK2GLpDs
HXtJJrQZXdtsHbMIszNFykS1tauE0YWwF0REU2IZ1wBcigplqosSeabFu1dQ/17Qw9JX9XNkoSMP
g4b0Zbggx8YqHJsMvSYfUUg2QbPLgIV8mclqWUjAsxx6nRFnGCQsFym2J4YxRuQypqYPz4s5QBVk
EbstzDs7ga4l8aEWVSX5fGySdi0uNFTqkQC9MVsjqj+vsUV6tvQhqUg0tI77kjGvSQlC1MRK5Ih+
ax8fULTH9d+Yl3qR7kdZzUb9DlqDdjdJR7Algetl4ZalzwoVCeo2LJx+WQVRCERrBYLoPUwtJ+I3
BEHJG6+IWQPOQlWHCAZ2uQmzaXwA2YO9RebOCBB4mEn6Qf5V6HZr9QiNtvg8zIQwm2GiUWttMGZe
Vdgs740+2xp6cD52UY5vCxhD8MEtB1g8hMgYkJSZit2BSDQ+T6lgp9vnef0wAAo3PiIKXB4kxUjs
d21NqnPpCKxoGOvCU5WMGLol++VlBxmgNt7h8JgIusIq8AR2KXox5grGBOa/6pnk+Dhgjd+5bbhN
2POmCNjSKvJp8lvcBVY+kgMqplCvO3eiYX2LTb19hgBkSPayN4YX9N9m9eKmeSd3uJADUuUzGoND
v1T2vDecjFiRuh1sY2+0IUK+vF2geBjJmFiALWuwcR6xVS9GKVqy651kGXDAhdznXmrbd5kZxY5f
JE7dfZaxYc3nbR6gRNaqXknUZhaSFAxgP0Psky43XHeRvGdhAr6gyYKsezc3Zdsee2LDoBVUrNJJ
6ZnJJUXY5qxOuOQ+N0j3PBVzxYUtvKweTvlM7somyYfQRB6OpheGWkrCXAJ11X11cpOA5Q1r5uRT
iwDZuEIPQfy1FQNnOdMets6Luu/Zd0hQNNXH1mhxFGyKpl9qJitOtBwVT3zF+rBiFUyh2GCR65cJ
1qwj4up29sao2MHeMlZ94mwhuCDrtt+miMBINutlw+au7mW7rQH6vhNWKOutyqq8OPcmUg42zN5c
JJh2LPWmGfCMklFTxfmlQwfVXiKjQGO+I6VlDOWhtZlZsL2knTUm4BqlyT3uDdkEkb1UsthypdP0
DIN9nmxDGr0WtMJSvsxDaJ3yBM/ZDUdO1O6toREkamPaUTA9dBKo5rlFq9h1X9Bi0cIwLVIIXN3d
5HihTo9RU8RL+gixSoT+NE6QDocMtqaoErkgYnEBH4XeDqdbjTMOc0EkuvPFyTEdTNmSfQi4rAT+
Vk0/7arK8h68cKUWhTGOh804d/XjpFf545hPIetspOvFvkSHK5gpOQ2khjW9ypc0CN5GGjYiCqka
alQvalwiroRhjr5OaRSOQHxIBe2zzOk/j0szExk+1H173qUxyUAFVap5mKchDC5lSJ26gw81K7+q
GUhtYVPRi7LPN+Vxgioc78yhTa6MqeSVrexRjbukC1V1inUL+KEudYXFY7S9m0yG6LCYuvPbJ1Qt
RG+3SX7fTUqPd6YT0sDUZVBPB0eRS77pLQliYK5SdO5OVZm3RmYuwVmF8aPiQanCm8TJ8us44SGg
mg7ie/4f8FhGsDxIY5u4JbMh05zNYiYEZF1+jxraJOHdJ9D9U4GdtNT3XClUY7Yx5k+IBdzAJ5cl
+9LVNQ7kYrQUPerCJNLn0CnwA5U6WJ35c48NCgMgDkTXMfxqMKqPhtW7eKeSKH2wGf71+wkNi3nq
BJLkTQBW6dKA/20dujYOB/oQ4jt4WHIv27ucKo+d24HDNZPGeoCIS/dYCRZrGxLpyXRpgVCL3TIv
zoeKVyfDQNOKYcwYVvmSlwT5bhZb1CcPRjAAM9jLHou9ntOaDe3yaLhU43uri6IRt0w3kijjqhr1
Ox5nmbgk8zW92Zu7xQoAqUcmpoZNWeF88acmR05gE4nyrk9aoFp5MaK3NKdSRl/ikmfkHb8mYOYG
PH/GDWQk6gnbh1OdQ9p0+3MM8Xnl58Kts13f9KiqIaFHwYvkx3rEzbVbnUQrxhASil5Q6jo99mGM
1Dhek9q0QtYWEnCknYeadWJjgZQhPio1L9vUQHMC0wmoWsnAseUGRSp8prOiBGxe1WDiSqs2iKtn
lmLulwgF42lOAN1cFGlpJ+eagyfeTZack10ZeLN6UVacSngpg0rHU97wTt67HryfR0zH8MtqFjjB
biTDLsAdPXVFSgpt0ZgXXuvWeFtIiGv1rQrrqvmI4YesiTEJ+u5Q2ClKYDTb9QRceUZBuLRixuKS
VhYOIs4WcWRyFZGeHpLJHYFLnvGXajj+WZyQ3awCz0BUA1WcI3WMUKHCO+rDTS2d1VUeN6o9S7Bd
gghjCToSbxeTiqIwr/FCpXayH2LTRvxjTQXJaUVG138spPTQ1xoDo9/cUr11SkYTZrIyyMLdkmY9
Ahq0OUNRcVGrFU7KO4z2mKywDKL/cAb3heM+nijKZuDci49Mel2mMf27amIVJLuBsqXZTAvvrUOf
lkmMm8slF5JjVvtERYfvXGE03JOcFME5WUq4tnn2WWUbZlV6OBJbjzA5xwr9mhFR7Y8iD+QW+X8C
+VOMBAHarYLQRU4l2Hro31zfrDYe83zhGdFZBpQnUdlXUlpITmhGwPtBNl19YbN8YVyIzNTewUC1
e9YX9vzYt4Nx3da1draW1zivmi/N3KgaYyzIIScw8dmTMBRsAsYF0yvYIfUcGKYzPEzRNBkHM6D+
RJSr53mDdaRpdiOl33s7DdSnWJlVcZESKoE2xiw0x5qNQe/Mhndu+eQTp4fSGZGk5gohnu8pQQyq
yiKcqyzLvXdYVtAFZh6LHbZwsfmU9HgNScNQEEW8qbFyqAokNG0CQINkGbJZOoVwNNnZNSKHKtBg
bN+7eYbntCUwWyH4dkFclUbPk64AbD1k8Jc+Shcr0IGd6MJsiRPV9Mt0QVCrleG4O3bsk751CyY6
eyccWvdKFQnvQJFO2Y54c2DZAHTrsyWeIpJr7FI8OF1ZIWta0uLD0LkF16ebvK8v4lWratVs5dtJ
MqZrGiIdN/QERUyJUNuf+7pxLaSQGXwIQYQ9XG24C0/NuOadOmzeGBsWSCL9GGkroARnQdCNyZBX
Ee1/6u4KV7e3PVk9yxZg9mz65DAJ2Egtdj1ipqBIbJTTyseqN0OcUE6SnaPgb/QetgSyqk4O5Kc4
ZTzf/rqVst9ODGikgDzTHEJbQU6v3/SIpqI4xR+b4zek6DmTPBwrVTwIZrT1TeDs46gzvAM4N7ls
3XgkgaJPl/lmEd1ELY+oId3PMYfJFl7xog56ymW4wdPVlTeZqURBFE87aD+iY1v2OjQS6xRCwnvu
0GIPO9iRcXBLqx3iYZ4LdHs2pKZnx9QRItTFtU+qYyO21YA/HiWS88cE+413PWexMA9Jyn1xMAKi
YnDmS/wheQMW6vnX1+jHS6QsDV+JlxVjFWXa37fRUR1VQVjgb9OFEO8MZwmOARaVdKNyFK2ZnPuH
X3/g24GRxSBca5tRvzYBTa+7jm/nYgMhVmY6O/hY8OV+Wowm39J0UCeXS/c7dtRPPksyM2I/IqGp
uPLNHDwIm6qmvC4JQQH4ufQ8hz1RUwcPOcWfjlYshXKKPw6TG4NW680MxyuCuFX5ilrW1ZMXp/Pl
rOPmN9fux8kAgg75dUu07nzc9d+/mSkmtZfXzjBRmAApec0TK7pp8mo8/fob+tmnIPJhHcUzAwL9
zTeUazjakMkJKfOy4SjiNPYFedKHX3+K+PHLWf//jFQI6bOU6b75GAUcxlMtK3ACEzj4W0bHEyWi
cMDZtagXfd2bbX3TVswS3jmTY5n3Ca3csqNl74gUm4EDXPBmIil57sXsniKYD64fuPn0518uz6SA
eiZsFmrCfnPdba8yJM00193t7rAjGCckJO5v9ig/u+xfic7MUZmhv50CisEbrK6CI+O0tCHUtVWD
cbqqIHD8+sr/cOFt5tHcpazYWLd5b+dL6Ur7g8MAWRwn5R7Ib0cUUK0Nf5Fj/Tu12I8fxmpzXbKt
ywcTbPX3t2y0INulbGlI5Fma3ZIZrZ/1+rFByrL99Z/1w6iO80uuUfEraMxk4P39J2GGd2OWUf2G
m7ffQG8dT7zNkusYiPFl4KBC6XrP3P36Q3/40tZD00IpyGSa5c0K6v72iQx101sEy/OhyAm2YAdR
CEvu5q+f8t/F+X84nb+54D/wvN6FqGG/X5uvP/D32txWf5mIbojzlezO2dKxgvl3bY66TdraYa7O
poVv5R/hmySflAE7dD0X4RtaRt53/6uBFfDTKRg8ng0TBKAt/0j5xqKF7/7b2TELeYb5CCVt3nds
Rt5ss8dsTlo2mHd0ucR2IttnAMv9iQkFl7Bxic/9vnZGhqU4rgOcXBUmVlXaHoFyWRk9kx/D+JAB
oZlg9yPZ/dBZfUbnOAtESYbrgR7OEpq6TZuj5QCDWbb4YZNlfDKzUs2nUSeziyx0nW90Xhw8DF03
IHypNbUx9Vv+Yf46F4GqtNQXtTTrKDjYkdkxOEkFov9bgos4QjIfqEArkFhFRYWyx7EaecDbUFnC
L4khmu9H0DnZObJzZl6Dk4NhVePMrzoyP3J8t0/ie7x+TnNAkILgfhgJ+SGmB+3SbkoXZARh3BFM
ZQ4MyXiSBCkwveHaKOJILvRDLKTUWFaQvJrMK55qB9JXOuWFzT9hNCV0KixmZpo9mVTWgiDXN8uy
qfccFFgtwIA5YEscQsLh8kJ43uWUnUfoG8VwCJwk/cQ8qiE7plqwQo5Bl4n9gOruxU6s+l2Fn8WP
NDT1vV6C2t2VoWWtw6AKSpgpuR5EC1WEZMTCtQ4NXtr4GfBC+onWjNTCbKmX9n08jqP3bJlG9ZxM
WQphJLQt/PcwbBkbCjli1sjVeyrE5YM7gWRZU3Fmy89ypF++Kcdp8g3Cscl4UMk2GC1iIfHxLAEs
XTu9aIAQsHNlcC9oDOsFE5UFV3dXL157PbJOBlDPXR9t4WZiK8rlvFy4urPkFkfMlB5pkCQGhJrl
KpM4gfPRaVsb8ArTk5Wtguho44lCQ4hKFoFDEocG5O8ClxOM+sEONo6SC0b8eqacnyfVmtsc9oze
pFM5etDs7ICd09xGX6AlEMbRhOwINtiJaiSfAYE/PogkBpleyEiAOfiorxrLAtQ2egam4IlBT4Sl
K0k/iqoQN/Q8WX5ghhp/BscwknGHmzXeDS0dYpy71t3Y0V3ZW3DKaL92zNvWaE9NggaWaPDKdfA8
E+WWveI1ypTBbtRZ+lMYh9wd6LvB3vlLrwiXK3nCoRxnqf4UktLlbnqTFuoQcbt1PpLJ+TpD0+Xs
Qgj76pKBn2RaVPbDU8Mc7HLB+JLdxRkzhjvPHQKGvYFq14FEWnwyqLcbHG/BlF+EIArEwcNNnx0L
fI7qRDjWfGC10n0MOnqFaInHjllFnt0izWbfwiirA7KuDcZvHTOoeDf3xnS0SKwyGTN5MYI9NV3p
NR4BP02VHCXhiOMhRyT+MIILctmoWN4rA770ygvqZcY+r2t8K+go7zsYMM84phrOq9rr4V2x0Hgc
zdTFTmeB0/BdWe/6ti4bX0QJTqTKjKoLgmPq+q4kjxgRmcO6dpfoonpWJP2Wm7Ye7OeI3u99nSPq
9HMMt8jGU4fEUh2Yzs2IadFgCNCsZD6A5tsWcec70IAyuILwUhcbJkXZWcM+FjoIm6VpT8zTGiNr
UG1DVcMadxBdN79WkMem9kL1Lsy2vUtqnKQsL8b8zowoEVZr5/gBmU957WbKQUDiwp7yOwZq0Ke7
Pr9M+pUQMUUt55xd1PN1CFMuh1dgjvVeeYUtmY41xDwGSuN9DIqYKraQUdLeSjNyDMRz9E14oQLs
QOC/CMg1RubOR0oX/j8ytJJ3xWJ5OaNuOfQEZBIx/dHT2OX3ThdNn2rO9if03O5H6m5x5xSR3mM0
NLMdE4ilvSlVJQv4EXYDwsIoA7rnLPY+sXUoSErDDjCe6W4dcsChAcYYZUkxEvQzYNDOarUchTcE
HrSFiqsxTQlSz7QZHGeXpP3y0rk5jwHkB2vxER6WmOUcnGIbtEZuv5tmG1KR1coo3BKKWLOlRF2I
sEIYzNn7VAi/JaDisYJgD/SQ+/3MXq/ABoIkiGgkZq34u579b3X0H4ILflUd3a8Y0v/5MWJm/al/
SyRPckihJF2LU7Jc/i2R7L+koiumn0EHsOpE/q2RBBEzSAa91RGEVQ+Kwr81Ej8EP5XyiVSsr8k0
zp+YA4TW39dILv2ypMFcTUd0VUjj3owf0PQ4ZTX1jwMy/p21SN1cAGdqz806W657CgXMcb1H9KY3
AtSM8I4G2jrMUalIuMytW96K3ZlnsyEeZgBOVSuWDXwJHM8qPsQyBbOeT+dhLU/UMDeJRyMSjYbE
XhdYRyY7zhEeTs6DbHwJcVptUrmYmzYk4SHPb92aqITYuGMMRNBpurD7z7tXq0ExHlfXMESvBiuT
QKKI7BLIzMmsUvvQUOmNDX7toYMhZkDss8EROOsJr2U6Z/usa5nlmCXh8lg2Mx6KMEleQqGT86Gr
ETfFMxEWfacetGmz7c7Vs5IZcaY8OuWngrPC3TleNFyEHQNm1n0tURY9iQcHRnpI1pxZbJkr8mCO
DRD8tGlO+H2L27Rx1Ac7DqLjoprumHtD8g4Nw5qAPgaomclUbLd8S9HOQth8zDP1miCEO8sX03ou
kQxsRLog6BvH4lotJGz3nfsEBnvyofjEF3EdX5XQNhdJNsGUXAES5EWpTm7T3zEXuxdluVNquAkS
cZGU1a12h/vCi+6nwmA9HM++XbhYwvIRlALoSaISeDHbTq/2o+HNn4vSu+SURMOUxR1hGIkGQLOA
W9JBbtwnff+limJWXqN3RmsZzsTLGlTUlC+DAunY4dgMnqcCiTrpapJM58Vb3k+GSOJrUnLX+iBf
6g5agI2UrC937KHc+AQuLmjl0RhSslRGV03PJSm9VNXFlOWiPBYBwy5KmDitn9qmMd/jb1XxBaGO
+XgnIWiFjyM7OMINJu0tBnaBQKX7NhGwNZq8gHA7zghLUP8N5Bt7kWycFlc7iipKwJac0R3nsM36
dnH1l3Fdc/uBnQcRHEXDeRDN1D9QqemHoQL0OCCePc651JEvenIX4TwycG+s/l5PPfBykjbPtSrK
a2Np0spHLQMsfsiGmD1HmV312IDPCsR6j2vM0BOu2PA2d4OMosDwuGvkIsAPL4u7QjfGOUbakA9d
sMtX1b+7USjLMY8Wc8QykDoezdTKxjeqOsLfBvwf7CrtQMXCxOaek9z0h3aey6M2SDKGuDlhcTCT
ge7HZsgai1j4gRy9LdugXGxsXtJnpdT9ZcwM7IZKFnDH6I7ZfaDJGMCbXpM1UeXpE9RLsR9FBxVM
1EbLFjVY3R2LwNEHw6t9YcEZUF2E1ksvM3WOucgkzNOLdkA005Mmd7g3He+yY9RwtLxenUo7b24l
k/EvYTfVt1xnuQ+nodlHXZ86G3Pkodl0fG03ISgmfH3mmgoT5e20tUurOAzuXF1RcSYnj0CHs8kx
yyeELGwi4tB7dRXcxaGryk8R+ok9hsFqN7O0wjTZJ1t+w/l81OBilZLl3lVWdCgW2J/drOxD5C7T
MQmJfiYNCEeBUybyJodD4OMNaFnvD91FNfa4fKJsuIpgC1HWVPAeapajIczOW+AS6pzmQLM/LrKB
97uY9/it9ZoURIRlPssjCQUmSyDajdIzFpzhJBjFbiW20KEY89OpAHHQdGp5CZqmY6G7Nds52bYj
ayOLEL+P9aKN64rjaUsWccTqL4woHbkrfYAg3DzLmBOlSwyEc0asin3jJZxaI3ueQx9Mni/rUhAC
DAqkt3gjBOVy3VndY+CZtMMiOCUKzrshwh0qpE9JxX4NHWJyGIv6wIEXf7bS9MtcG9ERjRE58aHq
toRhXYRVdi4WuW8t5XLKlOaum4sE+6SkCVnRpT2NxaUjNWY04sm8tCVkvFTg4srUOhvqBFJYUbTs
UycB+DQOuAJsPHp4Vf5sTOEOHArpiaCse/d1tAMfMGFi0snlwieeoTrWtGBjJO27vhdiJ1WCkbQ9
UMPfWAL9dKnM7DySHQvrgH9HHAsjisCaLfgaMBeTwXVT6S7T6sEr+oAAjgXiAEqB284jhcdg/88o
IS7e8XStxGoixuv2skyNEWBsfmt2HLiRDQuDBuCDoe0FxPAcbNkUfJyS8T1YtRd24Q9OEJ3cdFTb
uWE6qTwy2hxbTGckzMvzbIjmXUAa8y4J68+8k2/SRVnnZTXCTm2sG+CV/VFZLBRyV18Ltsp77cJd
Uboad87qoi/ZQ4WzxLNSuLdFalxiWvlUNmqLDDLZgWI19mEC2Za18ymSyVUQwprQpnoXFDSLMm4+
jWP3JUR+cF5qrlCKU9jLzHWwecvyClwAJNFo5OCHCtutRrV4F8y8cTX0P0asbNZNH9zfp9bjxTZF
N2lovvT9dGZGpb2dBu44UojuFkOfwQOAp4S9J3CWch+gTgY51Ryn6lNgE6JVB36s2pdqKvPt7GEj
qgqsf8Dot7lp3Axhd293CHD7qhkRlZfEpwVMDt0AOhebIn9dsG5KB1Kru4ZruMUDwJiOAUEE2zHK
/I5+iK0RGqOFXB53tjZ1TII3mDoD7UY47Sbara2T4Pglbi3fjIVpYzBDC7bBwVWcDU6jLlwoKbua
QRI7cryMIdwIIjUe4D/zlsiWY+dxmOa8Z1DtXGPZ+rxk7okEzYM9OPMOWYK3IzEph61sPcapvuHL
+FgBQtuwoTp6Rg0UFWDz4MSXYxM7BA0Vn9PYec7Yr6exvscRh/WrRR/AMpUcZiqiJ8JYrh3IsRtc
l8/MkKL3FltU6PCqPpJ0g7ABM9ShyLLx/aJn+E8c9lc2AcGPSZnTUgwGQbzx9Lruy7dAVyw0jKHt
t3O1TyJ+GddLgm25jEzTkzB9ELJGFOkVcrv0zQOw0Iui5fXejaLaA2/XqwISz51q+hN/P15AcBV+
12dnLCz2PfxTP1i3+bbrlZcNAXFgE5mMWIJdoeg5WSrQxVvLCjjbrKB4EcsMUzHvzxJhfeiGDLx4
XhanFowEphPsgXpO7U2K6XWPQuFLBhoPyaXaz3Yw+7Pnvg4mSZ2mYjzCOoQ/JDBXtqAlHopi3dEM
7kuswRcFmacvdAucrGH6uRnaqgPcp4OtCnvjCu5ocdmb3qVOsYvpsr4ZhDVdBq0Iz5kS2meTK27E
krQ79DTJs4mSYS/GmiTYLM2u6QuLqw6Gou8W03scQqS7A0/dtpzH5JM1o/cKj4u8uMI1x5w9Zdg+
oY8jlcCL6jtPGPceK5SdXKzlueWa3RMPzkk1o7naEuaXbAXKsQfXrdepkGt1NxC3I5pSaRsoG8aA
aNni/7J3Zstxclu2fpWKuucP+gURVecik+yUSvWddUNIlkzfwwLW058Pee84v7Vd8tn3dWeHbJEk
sJhrzjG+wftyDRjYWHkFW92ut4ZVqAz9MGDxBPuVfMf3wISonp87PIQXoaGJK9U0LINLDFOBX3+V
5bCzlzSrabZJQqO/JGYtgBqO7GZ5PuSUH4l+OYxZfCCKSfFORekHmaq6VVb9LS9TeZwKA2bh6DAS
boz5KEIaLJkA+Cfm9pW0eXK3tabc41XdxGWxpidVnVeEAVGnGjsD1rtrheW2J4HpjETrgYpAPvgw
zwd568TZ82zzbdS2xboGodel3SA0RDghijDfO5ACsJu1+qaMZAZqz+gv0F5AVzHVGO9kx6oxGjqd
PM3E9QgxGjKTvUHfk9Q/+H2G2hU9PKIn6WUmiLpElxhp7Apu7K32EU0JEnjJqYwKwChbn0AUneiw
mjDL4iPYsos+Ui6delx+u1Ihcj/9ZySm2fLPW7JqdLrAm0J29tYBcnUMzRYboxKCvddHrGbxkbGp
WunZdJItsjenyR1PZZFoWHLrPFnUY46xpHT+zOzUaiSGGat557mvLvbxeOe6BXlDW9oXGcaZlrqC
zR7UE80BlmIhHDoBMm2KQ0UcciIC0bYRU/ufGaNa/ZE4mtn8iPuARc3fgRJekklda44Mk4QYNOd7
lSt2GuvRxIV8wbhV0NfImKsJlqQB/okizib21/HPOFQBsHA8EXlo5flKx7ns3kXFRwATl8t9x4Yx
vRYCAFAKdTfa1D/zmiDFEt408q7B9+o4aREIYIwPPeJjdz2EWbPjTTI9oRzwXoy+acPH1h7kZhZL
ekeqfiTKAwusFoJdZ9wPdnZZWeqJXi4jAaIwUZsN6CWZSSvRNmfNKAJGdT1QTN6K1D/0rDyBMCbz
VmDG0AWW/dNgwutuM94bU0vCYd3JIGkrYwVk6NHWqd/81hkvJqmqXV6iwm55g24Y+4W7GWxHMMhF
C+X4j0Ia+zgzrA2Km3fl9h20K8pEZn89umOjQXAUVnfW4vRx2K+jOeMBtC2ASrmq9tDFo13qiwcu
8ZUVoQkz4z22knQN3vI+hq5Gzt740k7TMcwYj7B4Xc6l/VS4MyLreFygVukcmOnAETvvMTP0DbCN
JSHWIZuenQTPmlxbGCI2msWuRdrXVRnCB2qelFYcYQs+WSK98XJ13ljulU2g6cpoKxqhNMLgyT3k
FeZj2wtD4hJ6kmPrfAacU/xAIHjNlBpcYG7nKN0NKh0Xvh8wRARC8n4iGO1MJlYwTg0Lb5WCB7dT
hhsz4IHRXxVeCrfMc9K9pvvFXtYU9QSdopabewJABIS7gpf8ZKbnPs6NFzaa+mZutR96XoCWJdqO
esKDL+pRlQ4g5smJHg4lshfDXgRM0VxuaQcd2qh4lk15rvqMzWwS3nppRZIk7v3jaGUHcO/tUcn4
yqlbtctds1oT6HgV8TlBVyGnr2Ofzna79UUUB8lQPbe984KmEdgZKFFE745iH5QiVnI7NjzZKZ5n
GZBYxkHE9KwL3lgzcCmkfR5yqypJr6Ft8tLPamM3tHTz48J69cvmxra6raWD8+VzlRswhtWmcZzi
mgTT+IDvulkPi7BML6dXvZ5fhFVbQSkYkGhMAhiBmIC3a2SYBW1kRciBdI8KyRCLnGh3YowLcCrk
Znrx7FBydNoZz+Qjkk9cFcu+kaCsfg26ln0N+emIzqIfNpvCrTVVj5Y5X4wDv7xVmANLklmOKXKw
kkYwoSTTYnmbcPLTHKY5RYWgJUA2mx9SNneeROHHB0REbHRvCyg4cujUWjP3ieFbDlWHfEm15GmA
m7VGynf0gUwwM9NOFKLQG+P0xDV6WmxWqFdzLxhaUIRKDqS8NEW0G9uxDKwix/0do+rGlbFGs8cG
KAW/O3liHceoIhPN6hdlNQMt2vv7uRFyPSdMKElBs3FLFKAVaccdGG9eVi273JrUZnCz0Q1a5kfS
J9hu6Mwehz6Z90bt4nG1+5Nt+UCpTUZNKRIPujjym2kVO1O0qAAtBWSYnMsybIZr1yL2PS9Rog8G
HIJhupjKuVxLCSaNNSmoohnUHZyLDdEubItFrg7EmVDtZK5+hlxiCSVPGSi62k5UdnoqPZL/oglv
LQqqnC1Y7Cgoq+Zx9oAF6XDC16Vg3gTPEj0yZg1cxlR7vj2fZG1tPT/eYrTulloAjy7Q+QmUljaH
ZHyU7nr04nNdG7+lzfCo0QUKvYkazTEu/MSZKUeAgLjxjnYgoHDtBBQvvtSr+Lswu7NehnsgYmvN
7PfhrIOZ1Zxta+IS0NphXlHEq7XXmWxDu9eUwhkRgVordiRFVx14nDYZvYMAYdHe78rLwaJD5UeB
Ltt1bZKTZEFQoSH1Bg2zCRi9bq30R0atPgxYfBCBrlJNI6a03+HQPGheTfBjiR6wfvIqAulrbZ+N
1bFs53vPiTBT9rh2EIgCd/+WOeGtWdDQoKigNzOREzzDOz+zuAPDbtqS69GsSgjuNE2MQOZueMqt
4rLuUIIiDwTzbIcPJN4elE3ogO+WDTQUFyqBNV6buC/YPYXw2Rx+GHXDZTNRoVvks3qRTz+0vG0X
zHapbnXbOvaLRLHyp5M/jadan/eqdK+rXgtqcrVJFVcrxbAfwS7dKohooE27y56aeJOh3l5Bv1xz
vz3K1jkj2QfeBstA13mnyPTpPnQLQ9lW0cFMjLcC2QwGlHKjkCMR3suXSJklihPpmBvGlGz3VfrA
Khp4k761zfEtlj5PxqSFOzT9l3bYfpctvFpjOAdw8qb3093cu9BbAO9cJ6aELsieWLPHczAp8oz4
m0d+bcQSBL8prINYrzbsrdBFmVXz3YrqHWG0Z3FRMy7z2p1FwPI6ZXBMLlaQeohbqoGmjDG2LwN5
3qxIxVHm7bOVqfFYevNl5fBU2yK3dz7Kvt3ktCthzRRUkIPb8sUv2zsvE8eaBNwCMfyGdFwmXrR7
ZynvYYgWW9gqCClLaLUD1IrEKy9nz974HdNwssaWNfe97kyNXZXJ+9yN2JTJoLeTc0VMVhfKTdGP
tC6kd2H2MruCVD3cuKqQSJMHtOztrkoJCN6TCUxJhuVIXFj1ZMg7k0QaArdi1GB7Hnbo9Zqac/07
Cu00mAr0mvvcZStF0zGlOottI6gLt/M3lk5Y8RUjKmOH7bff2rXdC5whS2i03TRpFyC7jcfF8pC0
h0bqoon5zsPa3+CzaN8G06vgBYOhDGLK1fEqG6nBAguNLXFjuZV4Hs3xRemOI7owniste6UDEblH
G4Fuez/1egsMmR91OAksktZWnm2LYdcywozf2ymxA9MmNeAYDk1b3MJ8pHi0eoYP2TA3B+mI0Nmj
MqFxY3uleQuiEZKnHMvdYi2Yd07v6RcNUWXuzkt7hT0wJ1Q+YFM2ZkdSK7L2JcoUw8+qqst2S7pB
NO2W0GcSXljcLqo8R0edzQSI1j1b4LKNekxcws7RCgPX1E+6r7nXBC0RMUHX2/bx2445zdOytQp6
EgYrcjFuYS8xL81nC6Z0aVdwySq9FjT0XSO+lCPpyrx+C2IW6JJ0R2k2kXmRo9xpLwDZmMS6j3bP
vHcm2IOwnBj2bT4UxrTDhFQyqJ6bqDjQKrLKQ18k3ngUPQ1HUQ7dyphBypcEVK8a0tEPVQ0m2ptS
Ul1z2JhEbDcafxZx5xZMC+YTKDdCl0zU9xvmUrgAPGFq4MOZ/auNUxoNpcuA27N3hDOcefyMihTh
OG0srySIIuFWJCCk9MJ7VA7ecyep/AiLMFJrE9dxPAVkECkSJsjSDVxlz5iiVLbNjbal0cN2xbyU
g8H4oZ/wfnlgd4I0JCdCR8O/KqRWEOldZ/sMfUQAzbG4Sgyv3mMXJaei47IZPI1nBmzJ6xxCxm4g
lJQHNKrOGts64UbIzsKZAZaL0akNLXgdner3Ghuqo5EjuEsz8diMy+OoKXUmMzK686ImQgBS07oS
I6tsTLw1vo2dO2TlFrQ5jeVqwtcTIftgs0uBKua9hHQPCr2a10PRXOvAttcllLGNYQFAshM2UUjC
0w2cpIEFNOoZqrRbrpckhW523lpNDQ9GpyKEzRDUz2p/5G5qRX6d95lJPrbe7q2xu6c13JFh3qD+
WSacB3YKULoaiPRhqjm3pmt0xyKZ/A1KqaU1U8ozhNwJ1H3zOtbGvdliyAMsBSfPGG6qyIPN3p/J
dtCDUYNRZDgROlLSCTa2NT3E0n5H4jQCs48wFljJeMo148FPqnmDQh1mupuHOwajYHrSRdFvNZB0
M51GYMYEp26bnUs3qIqYuvgjmONqgkU9VGhCaMzRrekBbA6jtzfZDaxHmfvbxVJ3I1CoXw+6OpLg
IyBPUcAMEQCvUM3Nxq01Mk6sMdozduoeOt1Nt5EJGopk8lOhnO/eSHpAaY9nOT3GbT5JzHmGsL+H
TAs2yN3prTuRtxZYStZdSrdYEsot14WcDxYR04dC+uJ8CUy+mjNbCxzyIA6JzB+HXA/3CTc8g8GO
779BnKEPNa+P1KrX5L3RFRV+HQw1/jFNJ+h7KDXe4bHwO4Q3sOhpZyKL5KJfMFDTr4vGMjZt5g0B
7SZta6f5uENUq20qfQBcjXe2jUP/Gf9CcqwzPIFDzywl05iyQoXs2AXlxOvY0xz4qmvXMwqgpus2
UY7GolaTu0Y6xMrhFU171uAZvZAhwRsIxi6HjhAVf4opCujieMBdW7f1Vojm4GKN1IEguxNKP33c
tWYer4nBxqSrTONmnt2sXgGXZTs86d7OYZITGOxvt7gbrW7lzrHLHM0v3oRVPizxBlSnWszYTNzo
eC23E1mjK2eKnhtX049eVqN5IY/ym9kU80Z0lA4Vypowi2YCfw07SDsGKHGInwJkelws8wzmn8w6
rxAzkodlO+Ud5bl1V+aju2GzGN1jzbqesuQ7sjl8jbK8L4zs3gWkv6/y8jkzrejaykV+Lpx8XPbQ
aouFaTiyZTFWWR+qU0x4E08J2QpFlQkMtAloeSJK2efm9Y10Ca0gTwIJWehD9kDYFz6qiD1rkRXi
zJRDe43aRmHESTPwaizKlZn5kD48JZlTF8QfguHdhQUG81HR/9Lraes1GUbXHp0JXQ6smY0TvUTx
fJPnPU0kXXMOae2E2yqt3goCss+X9IhsZAQRaiFJGjLMoKLH24m2QGEb7UPUdkWgorZfZaKGwz7i
3sXxQyBKCSjXA9GGA3s8Wq470bJhIyUqw92EgMU3Y+F3B1BuG+LSL0nE6K4NchYlNrdgaZmxQc0e
aSRFR/KPYAWPvXVbJC4TBRL9sHrJm6hwz0pepIFD6bF37DkOGoz0G0zh2qrW9R95xFRfG6r7dlan
2ksOhFa+W8SCrXrw51vIotVTUgD3nF3Szioc+jsXXuBF089XXacxSIkya1rn0r2zQ7s/IHl1rgib
yQMqOC2Q/hLp4jsD0oFytA6hFW7C1Ew3XUy8T6SJQ+7w8Jt14j4xSOQwemoeY604bzXWvyQa+3PI
jBgyqpjxsgvtYiqrF6QKONeEO1n7vtHUOd1P/0rTIOvL2gemTqzHqWvsCMWSmR6mIW2J4/QAznkR
veNEmiM+L9Wvs84cl8f4qa7HK70qH7gb7onUTGl8i9eUNjoEH5qzYWtR1ra1heioeDFnQ7uhP19c
UDEFzBaXL4HVv50bbxeOdbjveS0T+VTqB832yVrv/eK1n+OHRDfelXCx4Yn5kYC6ETWjYZk7s3Kn
feyhPgKF7TPQCu9bx1qqIrknecnbGWT/HWrbgxTeYDVmK4EyK4zl2xzRAnAVLZqJT3oyk1jRTZxc
dtpsbVg/U2OVJPVwTVZVtKOsm7aT0L4lroo2iXSSQ81TvXfismQ+2IXhjlJCHHh84IQnJlhJ023O
cS++yCKPDnjWmvslhcML4zmoM6X2qcuuXnVlvZtMfFXKLuztyGziLJpdi+WNfKPU58QyzHWbStTZ
RoikunBD7bgQBWNPHEG733XecF+YdrbxnMw76VKQGhSLIw9LcmYko0Ud5pHUkQ7f7aFmhkQIFFtE
BmGqb2kjd4w7fbyTR+w9gWWHL0uGwG05+udjwtwGaT2et1NklT0ZkZkROH6y5BKMzhL7RGdYYxvL
E2MM074LSd5qSqqydU/Lv0nS7H8V8/9gvzqLy+1/ZsaukvY/7l7GJP87L/bj//xDEWb/paPfcnW4
sOaHJOyfijDL+gvE3EJtspDBAwbEqvEP1bxpLkp7nWUSVf0/wrHZSH9kYBt/8Xv4oeUZH/Q68W8p
whZN/P/TzCPHp7CGGUOao+XwG8UnG5XNrWl6qDtxYMrOeA35NxSpKvPbHwip4oacr9hv0b/D4+kZ
DTqkcNLcVzKFnkdZK7Nomxat49z8+w6My/q9vO3b9/f+9FL/1yJP/F7Vc5tEcf9/fv1r9/PvMKcX
R8Mvf9l8QHyvh/d2vnnvhpz/+pNOvfzL/98f/gMFfDfX7//9n9+roYTNefMeoVf7+1VfxHRf3Cgv
mGRf3t67+PP/+Xmj+OZfKLvxTZrwg030gdwOP90VnveXzjMOb9jGQGF+4Ar/eaO4f7k4ikDXGJgy
KMC5fv+8UQhYp0hH6ec4LAae+e/cJ9zyf79NFsWgz69fBIy4sgAd/mq7KSJzRknjY/FOK/Qb05wS
bmEJVuky39GBtrd/+2quft6A/8FM/Aozdd/993/+6i3CPcj9rTvclyDhEEUuGMa/23xKqDFs9cpo
P9PyW9OyDe9sGReHmRsPo1+sn5s5yTdfH/RX69TPgy4QcsPDQOLbxidtpNl52D0rO+L962jnXZ7F
gbHgcjT++Ifz+xVW9nEoW+fhW8wxuMPcTzamUlKa1K5J6M5QMFlQ7ARixrzwHrNsSyYQQR7AXnYf
f4o9fbz/+kw/HR4jqOEBSGSFWbBlXNFfv15IQgQ2OF67z/oBJU9eWNu+UtqVGS+bXmTm0M372L5I
E695Jf2t2319/E9exJ9OVMMx2PMLAR5v8Rj9/frixXdImjOafTgsFzmbzPuh05LnjISQAF24GqlP
Ypv2WENSRjPsaIY5/TqagCGj3eqMW+EO045u3/gEDDGPgq8/4Kf7/cMpa5oswLbp0Gv/DLuCqQJH
OtfRQ3j4vXOcK0HnTO7eyzH09FH5J+yV8WkdXg4Iu47dBe8K8ODOpxtea3uvl/3Q7TXFYRlSMBgE
j2K5TPvCyr6h+k1vUuJnMz1GAuiZWEeIlpzPJ7Sy/c+X+f9I5f8wz/7trQA2HEvAx4JjYAqxPz9+
5J5ULfFt2V4iPFdstSMGDGQJd2cNKQm4Rts4pWQn5iQZ6jeXZ3zX4enYdPmM8gmEYHyDek1/tiuT
ZgDRQIyqUSHaD1E/1IeWMB6G3rUw6E/0hletRlz4RF75yXlRNtqhiL2RCOIoN7ehrMKTQOvw/PUF
tpY77PMpLrBOrvLyHH5+AtlFG6xNBA0xXQelpcqms4K+r6f7vF0AVaKeHiq/SZcAEMO/0DEDbZu8
iM5bkD47yAf9ARRU9yoNR7tS/ZTf5s6gP08EHy1JWkukp8Hmlwjcg+iG9M0y8p5Et958YZviR5T8
/aiTES2tB7vrdOKwSoXUppBy02CVuf36dD/Jvj8uKC1Ksold3PlgNn993khDCDMiePO9GhQxK4yu
ketg+f36KJ+fGm4bA2aTbhoM5kmjWJadv9mlqSXEMHEV9gIr/ZNG2V6HdJRkq5x3b0ly/vpwn9br
5aQwDnrGspBh4f3s9xMT5GnVcjirwHGaERrMB5vW5MnKPywHn15HP4/EMmnxruU1bC6f5G8nVkxm
GdFKzfckp0Ynsvym+9TV81ulNd3ZYCX5bYEu5Obr0/u8SC+nR3cLFQ1kSUM3P32bYPJoQfQlaU10
a1/7dPQ8UusbnkT4TEAjROxaDzOZed+yni3WEkDzpwv6u28Y4zJ1CUECxGwvF/xv562NrkilntX7
tkIznDC+474ZSsTjplOEp6/P9zd3D1eSJATHd4FbGp8OJq007vssave1JvJbG+35pk9GsSONAJdY
3vffvz7e4kr9vAQweMYoylLHbfvZl105eprg8K/2etMoWv5SEDgVi6pHLd1XEla6BqwM82cZQHoL
UT1VXnI+m+2i/Y4Tj/434MfTQiJ4Hdx2eC3o0tlIH0NrOyaudk7zoP729Yf+7RVh04B3g5sfJ+6v
V8QsXOygsF73QHOcVYZVbhuKHKRYZDd3Xx/qdze9C9KY0tHgPNxPh2Ky23QNp0Q51IYnw+yM09BN
45lmNh7Skaw8xmgU918f9DfnZ3E5TOFDHXbFZwCoGm1wRyXBipNV2njJyvCEEMLdAxvV/kAB/c3z
hbDId0BnMuAX9qc1kRkLnhci2fdhD8ltW7hpek6KgLeRdtNdDz3NWkLc+2jtDMS7jF4R/eGG/925
cnSgbL5FJfaZhk0LWoya6Etaahjoi54zNObavyQBzf8DV/V3tzqeeaxJDkbsfyltKdDhW8aq2Nu8
s86mktCuziVPd+XpynqIzE6kiCBVd6Y1f7ykv/meseLCGRccnDv3030ERRyUy+jWe2gBckcjI7kh
bMBq1pPIw1OqZtauZDQnnKxtzLOXR1RbX99Vv7uVhUVx5XgQMP7lUi/QKSk9p97DPXL3kem6h7EH
e1Ql3TUdO8NZge/8U033m8vLionUmu0Z5A3xqaTzLGHpTcfiGaW2fxFqSEhXgkY0+h03TLdfn+Hy
JX4qZzDS482nfCSX5vPiWbND8mgnVfuGWu0iKdp72f2xSv3NQYAycq9SwAODNT9V7YVvtWTIxawI
0UTsrFETrrzSIhhHX5/Mb745E5oPSzMUYMx0n765vFOQ5+jD7ie3sR+ypOs63Po68unMQoz19cF+
82gQDUDlbQMoYEvy6aTaaszkNPUolTjjXRH7iRn4OhWtcr2Ctm2jXYVDBU531NyXrw/9u+8TlIIP
TAEUPyvAr4s5VDmb6TOC9pzcnKCV9ivAzWnz9UF+c+9bruNz8xs+kLLP73Bf0xsx6aLYN8RSXISK
okHRdT+L+jHZdlAb8X750Z+Kl9+8zHnWyUjizJZktE/fqrLjKZ7zsIDKWNoPZTZrV56a0GFZVUp/
tfjTE/5hXPz0ABCv5JGCxttjIbr8+l1GjosnH/HIPrWswt2jNMWRlyZa/IOHQdyzMMB5GHx/vFe1
F1759FG7FVEtEl+OkzY/4LTnt9BO2QW05Sx2Wt1bCNjH+NWxE2r/zOlHa01ZgPPIa3yyeaGi7qvG
7O4oXOrHry/ab54AhgroDpd3r45w9dezsVy96+1Sr3CYa9rih3CtQDASfOxTQ/6BW/6bYy0LIy8G
k2vF3vPXY0GSAXljZhS3rhYFPUOjLSlnHdAmehH/9mk5Ps5S7nXysOjs/HqoWW96bDFzvv/oeHQ6
edh6CM8RHm26//pQS+fr04pos7WDL8KKv5hrP32FRRJpoz6FPFxTxI66dy3Qf4Zb74w215/L3lRO
YJMwibUpR2W1wo7nvulxlt8yAoKBmHOfXc2eVOfYdop7cpcNueGSJBAHtOr1609rLkvar7evzRpE
pY12l0XP/XQRGoKtnDmmIVKMZXRE8F2/METUzusOWzyujiR6HfS4veudhqFrZoTaumpNdY2XvrlM
lQ0zw9D767bqCQoS7EWqfMCcgRD4zE2kdz1CF97pCYIgMGzFcQSV8IdF2/jXHTUbTN7wFDSkbvxL
OWPUSqNg9UrcR6gY8qHyaxRTHcRG9D7nBcvPhVbGdDB6gJ16ZLzOeaoOX3+PZG782kmhaUE9twQa
EVhBvx2y06/3mFdWoCgjvKKib4ldYEwWxZdjabfGuk3rDeTJ4VKwOq1UPz4IFBrOymkTPcCJlPww
s+phIgUKXKWObWIAecHDkPZBlFXT3pvbdO1AHDjafX4pyzbQVFJjX3Z22ui8jnGyzK+ONG+IYpA3
TQxtZ47vXbHcXtZ0AIu6S3xiqRoNFbAbwg21sqMOOxCqH96NIUj8ei9RRdlxeVkbLenTmDbr+V6f
sDb4z+akB1re7cssvZ5HeRyFrw6VygMVj9/aumE2qS5nmhjEWpXuwUsFDmt8gmY0H1TbPCDHXNWE
H9WOd94hDY789oBTdw15ZdPDwEqj/CC74n0ItQ0R9Du7S0mxjpdR7TerB+mRUA3TvIhzBvZEUvWp
ttE8fVH/aHtF5PoEEVQfu2hjt+Gq8yVGqrTHGmQ7z4OB87pW/p2th0FWIjMnI57tksonyMdxd5HA
0N2XSjufnfjGbhmGlnn5rUwZjxJSiyzy1RLNNRSyNf3uJ1oaQW3qGDTPmaq/JQU4rSy6a2aJac28
qIXaGs1lFJlH6bXfppkGCzljQ5iPpFZkOy31N3MBaE3zNiGC90HNxxbfA4pejNy9A5GXhPPmZqyP
ne48SffNVgSyQnG7hOO4bec3u1q8rrSm8YKZONX0d2/4oUzrbFgyaWczQNayy9slohdTdups3LI7
Jj5egdnyHmoD3b9Pi1eN7cnMK8HmMjszGuMGxf5e5EmzkVV0ZzbulrsYPA2RnTpyL72Br6uj6WU6
u1iuGKEP7j0C3FUu0vuh7SCj4kkLs0Oh1LZzje99lG/B9OK7m8ILgUBdde59nXVvZgzuKBUNQA8I
08KJV0BENlPRfdN0hKMIMJj+6s9OUV1YaJ4CwIg7u77o2iPpouyIcZTVJaZH7UDbZx1bzrnqrJ0q
ec2W7jHq3ZMFDaiEQ7p2jfSsaVG5WRS+0r8HCrwmeRcHnOYQglue/AWllGVTvy5QUcHu3VhW+83O
qu/MIlAKx8ey7oIeTCj6/eKIVRxyk43gtQDlYwDMZJm8T1Vzq4+krvndd2WA5qfmWvfhe8vDVbfG
xuh5tr8nRna0nQzoa/qQ6k+ln60zHpMknXZzgjeoK/ea371avDYQVzekWMc/OiTZIa4MS6vQnbrn
JjlkxQJSnJJFErzRpISLEnvHYR7O40HuIzc8IAds18wO2qNM421uodN2zXu/FIQLAyV1JKax0uFk
WUH8ht9h7lLcLGA9b0reiqRPRwgWSA/WvcDE5VXaGJLoyepDfKP4AlFMHHPWkWFRo3ppQyCxlPU3
a457YD0VNvZ1h+I2p2quB8L/wvoEdvUbCQAEwSIWgxo1l/UN0AbSWhjIB82cI9KxNp1b9xhyqxy9
NbUHcwpYJPg8e9e9zQUR3s1MaGBbv0p9zB+8rtmwo982uv8iSnluwx9ouuqabqYreg3lkz3ugWfX
fDyBtGpaZWV/Xs6qAFHOEqQN0SXGUhs1g/1WaMadr4YLJ+YD1xHkBKDwjeSOIpxSIQ2nXl4ldXyt
Z29GBcaolk+dr+27YbqegevVhXhKWVYJKlyFc/W9UhQAFequwBBI7kwrdh5hKRiH2bRDJL7VsW7b
/DKfnHILEh6TVtEx87RgIW/0vOvuItkCylqQOpdpxAZ6PQNFVutW0b7dNWNfvRKQkmq4BF0SM4WP
IGrGTT+oVJyh3xH3ho0MTQycnrJBRGk4NkLTwPbXGGT3haDIbpOclGqvDi2qlDSX76JTN8iyfuhG
ZaLSFGoTTyge5swf1rUbmXRVB/Wiw9A6LIazFcGd4iI3NbWpZlnfAf9780OeEAsD2J7eMtmLEPzs
ex7R3F2hyHYPpt/JEwhCNexyQ3mHkGX2MoqbfG+SOwAHqgy1u6aak6fZRL6JvjRx97EzaT8cs6s3
nt+zGOoA1PtzJ8n9u6Sxwssy73JKFxsRtem1HhGOfe1s+7rDm6KpFLXVAJAAyLDsT1XORotGdChf
/MbK9K2Enr+e6vG5w4f6OpM9ikjfKeZv7WTDhUhBXm9oSKHBDK04X3nANfAodukNDZS8pz8vv1FG
F9+NqZ8OjFus87zI6wc/klB5nKE/uaVP2F5GbgLXaIxfCju87QQPfJETqlnC07JBCXqVi3TfmC67
EaID8DC/hdagBgkRBbcZkOi82sY6AarTnGSBqeC7e5VeXWFC7M4TNnOP+J5m1JUhKQN9WB00q9TJ
cbS90+xDoGBB7L1vLlB7eO3L2qMRpBKP8knU+KXcQovPUst5S1vpbMMeMVDhWvRmHJjuU/UikP7u
SzYFt0i62zsnFda+U/QjB5Ow01XVFpI4T50UpEi34k1nuLzO2sZ8pXvVXccLj2uWdnbGVAdybgNx
GlmRBoKd6E49jDdukd6pUKbBAADrjNFdC+pIG/OgxFaPrkeNmwqxwybpQhVDUJ4aviTXRxpGkPy8
JSLERZSEfm4VxUw2V1EvhwFj0lQ3vO1ymmneDA947fldvmY/szN6zXudmiSj62XDXi5jtc6mEC4/
YDSMK14RZCqPzgfV6IEQsTzFMYbClUpyGUQYaQ5kyOIMmRvdO1q2qa3LxCYfUzresxxT6vYSBWQJ
r6UjnyI34J+D1l+x+GoP3hyfehWqx3bCxjZNifGeNHH5I8QXcA/+unpVzXWoCdIDeoronUEuJCZI
O70E/l2fC1xeOgtGn4g1zS+MdW7D3wXRuc5YsLgkY30hiPhb/NrTvgRCeDZSI990dh5RDmnYtvOx
PMz1pM5s6QKcaR12RCMQ+Zuml+a7OxSLlW1AAK5P/dYpzcdOtxiYamXDXLqdeiBwMtbnYybsMYY+
RZJphvh8oCZpxD2mmOHRzuj4EZniyI0zO2WxpZMi91Nvzt89MYHkVhMb22yEALQRtURpV2DjWzXR
bF3OjmcXkInt6boM4bcMKPT2TjmZwQTrq74iSUmjtG0m7dVI5wRAH3aGNJHFA9ps7zgthrOm5V4L
bKnQuyNLztb6OOKekWXWk8+SpBs8HMneZl97Btiqu8NmhlcCyxmmrEg36yv4JbG2BiOAdz+DlL6N
9D7jbd4phOPO2Mhky9bYP58Kv9jqw/9l7kx65Ea2K/xfvKdBBueFN5nMObPmSbUhqlQSgzMjOPPX
+0u9Z79u+bkNLwwY3RCEbqmqkkPEjXvP+c5CFZ009pPbhJRK3Of8wM0Talv3zbBL8rL88uhbPQ6O
bX+21U/CbZg2L07xgzGVvfFT/5SP544FkphTx71vbRbfyY9xcC04/YvC9B+VVYanrusRgCYeDCB3
HFjMpa3iD29ow9uuwV051oM6duSVxCvfNfs3D/bfxSo7lLODRN2YFHtSbEEhWHa+tTUbNe7zEWTE
Vdg8qH7rk72AfQKpJP35/krQMLYWkQkHNXfXHYTj5PuIoCRfKyY1j2nbh/lbgeEM5TiuJ8sZyw0P
PkZ/lI0/XKPpL1BcnMNczFDiOJXsGG5n96JxNSgjv3ksBDkXpW/Ir9mplpdmxE+oVLXrhCjue995
aTWsdgxZY7SASDRXUkwzq1cdUwX3ecYnjem0fiPq1rn0OJuORBUj2E1ArKwmMcuDO9smIUKM87K1
sdjdqXF0+lSVlYWvuDXy87VauFW4U+ojRCZXbPgLbiSgv3ATZJHcLw7AfVv3qHGNmp3NvQY9ImBN
n8Tom9s4sSdifA1EizIYUN6hJ/BFc2M4g0V6BCiS6wrRBY+LX3tzxHwLnXXhQWSQ/lTibYobhcPL
kOlu7CwaFa1v/5CE826dwgazWM0qvfcs2I5FiSEdXybwvXgOm4PrUqJw9YuzYxr7mcnzJwSu8DCV
A/bEwnGHHXJT6Ipy0MV5mJf2S8YEd60X4HtLVDiqYRw+0qkDkJeKzUQdtC6TovpZGL1103jSfYai
4KLvtYbkDNjABo7R4P0JwprUibb3Gm8DYau/H5JG7JegrgliThZ0pil+vDDwwX548qaZ7euj3S8n
AF/pziBGBCpd4+HN8q5cA8f+aGkJrQMKc7AqLSYZqGWgMHHys866YP0oZDfkVzRIcxq1nFiwfkg7
xLxFtXJqq0RhvRvg4k8JD7yfEClsDIeuC3FfBgoODDUnZ067uKXkSvBsmfM6mOpfRvzPbBj1q6ld
ziZLb70hhjf2Xey/WA3i4CDHMcJAwexWEu3cATMCVWxdknRchdkeSgiOomHsorhyjX06zmFkQcM8
k9VwIwi2InqYLiKFJ77awWXfv+Y54cBU8hFFRbnLEi0vS3dVYg7uUG3xZ9q3eS7tB4Sty43RwLky
x7BjJuSHDxoL7aNGmoHqFmXyqr4iGUZzDgg+SupXaUM57UYdv0yZau+NscZrnNZ+vS2vl6j185le
SUYucerpva/HZGPnb+x+rOKVSKwnBwAYHaCZgyuzQJoIFkFQl6T1DhYX+Wi2y0cghV7ZbReACMzN
vVXVSIpHVcAHwdXxQIHz0zPK+n1YKs4hUr/C99HffB1+0lbAe+qzBuKT3Y+5m3Kksd5joqLvbNaF
TZWUy4Ofdy8EvMTbTBjpveyxo66aLJl3iSLqqxQVjJveG3HDIkjp8fWtwE3AgLn6wRyvU5tYlfoU
YLXbyhoHRhKPaHIzfXA45F3oR8FX8DHmxfZsbUtQqq86MJLDXNICsMunYibybGi75si5cl5PTlyd
Q7vsr+9AF6nY+SSb4VrbTd4mFPxCsbmpyib9lpI2duSES7CG9uJ9Fix1pBYZbIysNbaTHmkreCXp
COnUkk1dXQtNfZmzXpMB1b2EJgah3MaUZIbYnDG0xMHashDOrkADh/QdYFqljuE9Z3O5AMIzFKpg
32qcq7EAZSS8003VG94lK/B4WUs97IbSMHZLip3DHUr/kgVTeTvhr/sOTMzbQfp47OvY3VrZYm7J
Oilf+zEZdiN8gY2oxydFwDrz/sZ9IV82v8BYGDctQIZLYoRhZKb71KnmY2E2JhCR0bzRfTfsZF33
e0shr+7KgIRYo2mPC4e872Nqm9vOywiKAmG7CvtgenacOcR4iVvGbxx5RO9DQoq031MOq9FkF6Dg
sRTCvIg13eF6r8tsWWduyq4IUIQqyUirm3DsQMBqt9+IUTm3QW37cMGL71abdi9drJw9KzrGId0x
QcosjGG9m3yOs4s1X1VowQn1fqFX039ow6vvw9RL3wRKdEe50KnKwD51Y4zlJaAyF244HI3BqsJ9
WtFWrp0J03JjE+fI0BGDhRyqn6Aa0wijN1LWZSd7Jo6puTeFljc4fNXaSdh0TYOOlyF7ddQz1bQc
4mHrWzi4uGXFWjaGpgTH0hqOAcRmvDNsDgFqvYFCqcWPk+buxsXqluWBoPjENGPMuPXLMc/Wdhs2
D1NeJPsmZS0cy1xvwBc4eKxYezzOMFFWlPXFy6dpk5sBZ2ZsxwQ5dQqzHVqzraETmL8OhT285Cwf
LnOh0jvfw1pPu15vUaVf8/C8o/bnoIoI+qtvrdS1bisqwL1BVXcI8r5fz50db0GRJQ8FZ6YV32CM
OtytKxRcGjDOFOzhxTOYNRt6Ha0y0cRjRKjTT3M2vZtCOcN9uWQ3Q0WBPxjLl0OK2vqK2QjSKgTr
K8RPPA1y3atqvl9wwGwF3dI3myDmU1HXi8DPTNrmyvT653gQ1VkxhY+kC+xmGN4ZD8N4aE1AWPlw
i4GjAFYjoBI2XrduzWTcF1ZLGqno8vtmqNm3mYeuzM76cIrGpq8XO/3RGkTKwVzFOzAskrd9yjfS
iUO4gFg0iiz9nrsjlImW0RW+MkC0fsoc3Bk6/J2LLL8Gaqtth8DtYIkmuxszwAFCsOb6JsXKinYB
BixVKufdGXJzNZaFsYktUT4bbUvcT+sF2zwmRzGZLVzlxOeuxJTMgK68zyBpwE4sKe4LLf3PXKH6
59xETJJ0nKfe5chblV4TWfTOabeUmb3C+eKzfWTLu99zt6wGx1vipMlzHYZni2z5feCP9W5sJ9g0
wYIbqeoqNpQ6jvDX58cRWRQNHdAPXC3QYgPgkHpsDyGpdzscm/qDxKVuY+oJdyqZZEbFw+32YXPv
JaX73SzUi3DG6jwAi8TSM+k10MP0GJaEuWR+60e5l4pxO3ltf9Zx3T7OeYe/uOT8uB6LidYlka75
CbYSDqJE/lxMhu19aSQbYvLM9TIP5dHEO0c0ToVPqbOl2Jowa6IMfG9tEerSBIw0hGGHq6Rv6bJl
fb6Hcrr8nKhIgZf61mZc4ouR2uC+vJxO20LzpiTxM8KYV3/Z+CbXNmBCqgPevFAGONB8ZuUQcmyA
YgWr4ys4q3HnOs2xz6W66ZKRtnExvYe5/iHTzN/6moHC6Op5ay6huQvHscQYXHvOqmi84QeDDyhF
uHuG5yyc5WsBVeTLVT8z7XPWdGtzD5lKR7TeyrUvlvJbgpkpErbXH/UwOsdcTcMdhhe2kNGrug0w
KyKWIRnT7oRVgV3VctbT9SzfyKSmlefFD8nI4hUnS7FPAZ8+srtOeI6qGNZ5nqxxtU41bCcQhkXd
8SblmLihoKqWghHox3tcjhO9NXiSk8rlputTyWW1CG7yw0/tCOuoxzDe5YVibIDoE97LFJYAyc0z
obrJeayJakS7VodbneKJ5oSu5biVnDCsFWU0IKnKbepp5cw6x5hGCJ65wazlkFyXaDPhB1LNGLVi
pt+Gy4slvR6XleYI8kTLmBBAhpa4hvI76fqkWSWU4HJhoOPMOVOdfAE3Xy/5Afko/lsVNC8LNESS
smJS0AmbzCA9iCKZt153jV8ib9q65llioe7TFJRKyHA4p8XUzJSDeHsayujJi2xvsdYJI5kt32a8
gcWBBfXqysQrbq6FXJxNcXXWIcpdeyq/+H36MVQL+RdO2u2ZPaVbKzTAoHhqZcUm7QmA3iBewnhf
jM6dvmar1lpTfkrRPJuDU6+VOYGeivsUa+YYT6/MyYkvgjuJU9NTP6GvVR812yOcGxgEhK4mBEA2
EmdsYl+wKog3Mo1ylgUqbXtVliL70SSJtfNj5z1smnIzhpVYwSJzDxZZ4QffsE5JDf0efO3Bh80f
pap/ri364oVjD/uwbCFZKmfZlGHQfRu83gt2czyCN3Mc1t+2ctzdiFX+kbZpHpGnDvURYt9lQp98
bOJ03krhyHd6/WAyRy3pLLdDw5QjvuJVW6ZsQZpiMsVZxklriDwqvmPPU3qiMqj3NT7XfesA2dOd
5xxJPTOpYTv7mZYCLeagFictvfbiktWKTTNhdj+GPIV1QB3e09Leei2vLMcpsU2Kqbtf4tS7g6Od
wzamo+Mmur/WYu6pxb1L0Zbb/UfONA/kDNG5AQTgUjyanZ1e4yMS7wtcLb1K6hd9V4mJDUMzZOqo
G45xn7QXNmuGd0Hsn1TnNUytIKHte5GXh8rAGb3yFf0d5bbx2+LL+pD5g3kI6sR6IbvS2+ZLPoRU
ErJnaR0WjsiIHt91jNg8S5sOOko4bVK/K2t8CKMDRdDPXs3A1o+WdtRN0mtq7iIbCSGYWMnqFdhb
7UH2z5mVJOCvPrCN87W1N5RJNAfJdPEQREQ2c7fvncwA9ipZ7PL5OpAC9DneLoah7+s4F6cirpqn
jJQfqgkCH2bcPrAMpTecco+UjDUgQaB0/hIyP1mgwH5hk9LnLBnLT7P0amhd3pTdDfAUq7W54Ic8
lx0c9lWg6uzcBh3Cr1z1gYzIYBCvTjqon22fa/IxraE6iQybMBnHfgCbtxLxHUg6jIGKE/fZJOVG
XbRfGQKXq+vtlTL9rznFTAGaTf1MZtznJ+owb2/ZDvsq5GEZr3sCjaFPEWd+aryKsNa0NdSTkUjn
JSzK7rtJ3gbdQqih2M2xHd+MLFXvfUu+OuAMftweRNA56ZH+5o5vvxRhrn5eI1Heucn+ipFqSDae
gL3Yy6xpIsQqeMFDryuIq7MNFKHozINty5GO/n0u9rG0xWNT6PZmlibc4b5M52oFv9+5yLZEtjCa
BGuuTIcmeST7q0MkTCZg9gHaeVWXWDacXz8XsHl33TaZmW0pMNW3dp7ccJWS+Riumo4Vb6wmPonl
h7c2SsOL20tNeySU8X6e/Om5jkVh7qDPhsdMLwtxmwAJoIYBGMRpTjBfC+pvRDsXm0kC1AbFTDqA
vH0cMjJjt06ZgQjLmO9HAxGuj8wqk/xQYKkET8YA1o5MpmHpeiFEZDXHIfDRRPDWxz0Ap6htmbay
IUj088Rz2KsQyPTJH9vikeyUbtfAFHc3nd9zQdq55ZJaKE8Tyv/GcrY8pZm1RTtBZVG2qHhyRlf9
qknobpBOtUAsduzkjTY8J+jQaJxtb43me936xEv6drYNwca+mFMGnA96O8Zfo+52MZET39ux726s
mThDz8369BSi/LmhIcuXz1s0m8tVvBJ0Ic8pJ/r4MuGtL9dYtdBkh33zzSMy5BJmWXLxsWlsYzVk
+yD2UPRU/px8WkaSnV1Sa3CfYw8ZNtqj8bTOJAckUjQGMawbZAg1M8a5fvRL5vprAmDnMurSnqcx
iV0kK23Ab7Udp+ee1vgLHYE0XWvSrFgsCpBldeiqp2ysuu9XCPsVomQbHwZU9TfCbxRZF5CKJnuu
PRgzue2vMLuMz9q09asCC7zOCSJ54czg3fh2MkHfzMNLrT3qA1W0Hps8sSQrrPXeHgUN9ThoSAR0
RQPAIpMZwuHWFUSrGtSVHQvpDe9BV64nmrP5OusL5Oy2RWxCJJqY4UEPIT/Z9f5ovjUFANN10SEG
p4PFk6WHzHkJ6NBXq1jZ3AiVuQwltFlwM/OsOQ0pTg17JiniAbEd+y7NYLJ0MTpEagjkJSzC4i7s
Kpi4VkxfFeoWLz0ZWTUN0HKeNojZZnlEK+y+2KrkIWAU+q0QnfcFOTE7yyYRtCHnkeXB7BDAd4bj
l0Q8hES4LHOazcwYTF6egoxPjpvN4oCRLtzwSRIoiC4n5AkE0M1NqHomR9vWIVw3GjIX9mUlApS4
Q2hBobORqRlBmu1J1OGFZWDwmKToOAqoYe9sC/FF+l7xOLu+esrDQLbH1G39Lw47gD0A5PFuAG1n
VUrsxcCvYNRUZh3K6h11dJJtayeGMLfQR3wr5kVQZ9WNaA/Ct+UDW5HyIsC+cXbw5j7b68BPUKLw
fkBPZ8TxLgse7Zzp1Q06lG43u5BY66Zg1c3n5I3pFJfTt8Rc3Y5tMFN0SGAv4OCXbPtLw9SjRf7Z
mEktCKgdWO69xuYRhvPI+901HHRugqvjp5pbEK/oGolfbasK93k+st7zTfiiJHa8FnZIW3gMhX7s
7Jm4mCzOum12XZkrNoBtuEzT2XTjZB1WNRTPtJqYHFndtKGoZwfKPf43HWdzJ7JqvpBJp7kGWEDu
Wh/u9Hte6CLlCCk9mqj01a8dKm7SVJL8WleSw5AuS2JrZkFo863spmGnOlUfTKOpD2FtmEdCTrgX
bHIN8egioMnt69beuhO/RleuEQd6M41vyUVhjUwXm3XOjWsWESgs9gtHSqhqGcIeNzHkg+b5vgXY
FV9GnIob0oSHvZFYDMsmampo4AsXaRZp2Z38oW7nyK8qOq2VQazQcS7NYoZMxAMnSIV11iRDDjsh
mLlGVa4ots1roq1kXIMCp1+CVWbnrCSQZVD5YsjC6dL1CnKxxbtYaS+8HZoBqpfk1Y9VSOgp2HYV
jZpcpJXbuseaeQIT+wCFqbAa98nh6d7lrVEm1GW1+1GwoVAlW4vaN8l4wUbcDmdGoWxZnYffpHIQ
glM8ZPtwyux9n00uCiWXR2VgQrtuAiYfCLvYL0xs78+O2XnUjZpNyg1spO72XDxSaBkQc4OEh7fL
QmaUsgmEhGRfsGFSHYoTx/j+dlZDtxobiShCti2Ormyy7uhR3faWQ8FSmeDMUEysDWPCDdNMxrHv
x/ZIa4JP40o7bte0xo39VChKQEhcrPEDy/99z+FooEU9teYpC7l3N0tsYaAhbaxxNtNkpcYF5UFN
fmzYMGnP1OL+Tfz/f5DXsvtR33yUP9o/u6t/Oab/Yb1+qkv+/f2P/Mme/f/Dj32NjfwLP7bsu48/
+bevf/4/vdgWRi8HNawfuBYmjT94sRGumgLZkW06ePoRav6HFzv4V0LEGIUITvtYHa4m6fbvpn1s
2igi+cdDYuqYfL3/sKHf/U0FyhX7b+2Z9i8x8z/Uoga6eIyzof17UmgSV7EzdWTduwzljzVvcZTa
IQin1FAlsI1UH8W1ENYVT/kayS8rjoMrcCajsbS657QI8hfDdF8l7Hv2iLDpwlXRTayzfiuDjGau
L+/xnEGIDXmIaZJ7hnUf0NW8EvKK8NtE7tP7KLT3EBhYhnzOvVfYi2XDkwRt3DBYG1t3pD9v+MmZ
Ybt7bBkDPVzdnlc2OpPLVWUwFMwzswtWzDPAjbjW1BzdQSQvKiBgbm9X7lWr50lisTOh9BZ2//wA
TX1O7wxRpWJt2KrQjDggIl3pdFkFCHLu3Kgv2pwZC/S2p7y0snsXnscdgpTxaIfoJmO7AFHkKFRW
i1ddiF4r3ikk5yPM+PBM/zLde1M/rlmZDIK/W11DDEEHEPdttZ0bRc2tl3GXW7K+tPIadFPC0+ws
sWvwQyLGdeVF+URU01tl9LaybQQ2rprEfmQRRMTEkcBwX7TDpqCCKV7nmE/3s+vOVBHeFdueGjU0
ssQ5U5SrU6nK9r7z3UelcEPEcdKvHWxDuxDeEI36sKcX6F7wqE/faafSjCKk9cbJ2+GI1mLeoMp0
nprAr24XV9FcATeCAYfpd1QG4EQxOLtHVXBqX1lj5x/m2kiusYh+BSzFmVgEBgu1YyKeEarTA1vA
ZXmkZt8vpLaiVcmLduMweZ0iCDftQ7M0JMNZAyMS1SLoi4xJLjvm7zWbZ+Hw/JjqpDKScIyEDo1i
TtFkQUe9kjsnmZjOq09KUsR2/Gok5nCardy5GmKT13joEZIuXdigGFX2GqUr/VUqhTUTLShTV5P+
lEsyC0vvFa4ux99ROnss4j1JRjUssxXHM5T7iEbJdXNLwwcF6Y5EhscQ28eIqSmopZ4Ylq9OVoJN
OZmbAwM7ct7SgKg47WSIVz2opXFGL9vuc2jDS4/ecpXPumxpoYym2NNuoBJMsrK/Q0wfP5D1QTti
cS3Q8klMBMV6kQqCzDwlekOEI/KgjiY2yCo3s9OIqQDwSFlaF2YSy4vvGn5AW7Ycmn1PR+eMmtR8
SkPPWHZpFRDn0DV0dlzfdKwHTZUPrXjGwUrGLBh/phLtIAz+pkqOHsFv13GIWx/HBvp1lSAIimzL
Me5F4tOZFMLfgQi5vnajMi+z4XavSZg1lxQsAkLdGf7R2rUYf/iB1+3s2GvKPVzZamMRdnGBsybX
sOgr8ik4rEa1UeIzxv4I1QrarNyWCyOoETV0t2k7aTybMEcvBTArdt3OfCCkQLAoKYQnsnJ6wtOq
cDygWXEPAPqsn/4cxveJFYOonZtOPHWMPEfABZ2wImlx7tiQKDXVHC1jfatwHgD2jC0ckp5sBGpf
fMnfe2ylBy9A6bFqO6O4k1k3H3s06AOtwBFC7NS2Pt16261vgZEZ9zVKc2iHC2p2Vybtzhz7+sCG
79HBzkbw6U1WcOChPIKQRwiu9d5BdaZDAY3uOM8jMxk70FCnmFL3JCUFzh0P13wWDNziFcCFJqN9
rg21glsZRordBTRzOsh9O6TyZNe2uOuKjGfOU3Rti6qGnxr3gzjPTB6QtgY5U9omCAjYbsHMxgxq
nVU75sWNG1v+2RzUXJJpaXmHNpwJxSAth0A7SVEmgF4hE2i7bhWanXGwjEHTEcXzeUIy0Z7LwOD4
R0E78z4OoGvTeH6oW/HsI719hDI2fWsCT30Gw0jLiWsv9kM8jT9+bcj/q8Lln1cbf2LB/HdVy//H
kgSXyl+UJLqvfqR/xMPY/Pm/lSSW5f4rVjEH64/9qyKh8Bh/tN2//QuABhBDboArGAcgzpp/lCQE
9pIGzX9GCOf7VDSYJf5ekvB3cPKBdYF2cuW6BO7/piT55dz5R0WCig1gBGYbG0kLJRBY1T+7LpbG
MKVjjeVhSSc0psmzofN5Q8EygT6dX0akmaswO+fDoTHL/IB6DJbMQkpTmP0PZIffnGd/+0kotYRn
uxzWnKs/5A+e9b6ViMTitDyQOnlg3UW+IpwUXhYzzT/cnL/XZX+E1PzTD801RDsrfDwvvzunIHTZ
piTw7tCZMatXtRGTOE+xZ+8BZFjbhsCaK9K5uCEqie7uFWzp6SLbLmSt7q0eicRf/0C/WRmvHx18
CCgnkxqTGvU3yxMOt3oOTbNAq04KbIJLAtdyutGNc5AeaQTwBmXUmd7zX39bnq8/epf+y7f9zXFj
eOTDzIjHD6SZw/kgeJLkOqKJiSe8/+vv9E/u7R8/oP+bq5ARjiRW1SoOUo6fBIrs4gz/Xr/4X0X6
P34q8zcnEVQutl7T+3Uxub3mb58rJv/UbGluHIwipq/lA2scnbiIFFVFo90Xiq1dGVo/dXwgUmyT
MPzAerLpnOBNkL27KydcFcE2DhqGTk4UWnVyQDVewG7flGWV38iafppTiahJVESNUEejadQPqP2s
ux4gyao1nE83k7eKaIBVnVlvJHBBKTHRnCHElHJ4Bjestq3XPmf0i+C499OmpLMbWW5Agmgaf2OB
GO49CnnSTYN1xmGbMIPghjJGbIjIql9053Bi7Yfqm2iNGxo+9XG25ZPJ0GDrZsOrgbXBmclA1EI8
Wgwp6c4m8lJPIVRw4KeAhnE9zTgHKPutCRNLb2yhiAX7zEJy10wkUuuEF7GV/bNXyOvOh2sD3ZX1
GNrNyUmq/Bb50UbbqJg4IMDylxBwNIKqAlk+spEfFKFfyppAE7XFrkN6zvtFWKohvwWLvwXCv61H
poCQjAnUnTZBymhtLN+sqgV2Qp8vMXd1+90TIwleRooaSOf1oSdSIkrMFptxy8CpFnvWiTfCH27T
XPzIM6Re2vXqXUC1xmRkXiNnIX/Ko852CPoAgU6LZLSfE8jJPCifRgyvnYxefrDiHfEdpxtFzdNh
RGkXSu4eHXFJFbjSjNZJy03eUEKbu6HlfdEd9HfdFpSrgfOo9fWUROg2rW7Ed6Zrboa8S649tDuB
vH81O/yB2nvxLZ6LEIYUaRvlNcjEQ8tE1JaocfAwoqderuYdhyTWHNSWERedTI7Bpw9eC3GcAtdb
s5q/GGL5hEMXvubZ+Owu1sQZjUPjXLpFlCHWrQZY17i5QNBOe9IciDDgtJPhxWB4CXaYoZb6PmUb
RIarPp/vC/I/iEEATiuzVYdiOzJkd6Txg2BSpSdpVfCkYzLugvEhNsT9JPuGKYMPfB+eJScDcPwG
Xe+OTrIFlbVLH5bMWs9TOkZ08fdhIV68xHzK4ubI6ry2r8RYUqam7DVA5wYeSoTVIZm+CNA4F4Je
0VTsCNtreheJJkKl6tN0lsgd9CGI8V9hSpmLd7KZ16noVgP6zcR6TFjQ69HZVHT/iLrBYmOiA36b
rOsKgMVBxUcUOYBx+007IJ7BJeM2rxPLawCyHZdBmNR3abVFWEnm67HEu0COnzAupI3gfNjZTn7T
F9W5yYMNssyk3yXBQ5LmB1vTLl0iEzSrOb1TePYdny7vz726zaFH1/i2FvXuBvOHIz+a/suYkd+O
y5pOl599dQZkSOsusZ4XXGPlROASj624q8yW38LHMZo90QZj8pWRaazlz2lBGZpum+4L5gpTJmZd
xqkTw5bYgql8ABYRxSEqCzpacJfH0l2n2CG87qbS7sY28DOBXTfoQkipt4gaNkb4Jvv3YoKXSkku
9BH40Dp95fKG7fQwkSkwKXLnx5umRvlXOBvr6inMNxq/C1KxwzI/GiqqhXlyrtLAPF6FyjmmZoj5
scEegQE24REeSGABcd3XEn3Hd7dcEAtjh2p3BoLzIHG2AXkQYhhIZ+MKk2zZ6X5zvZbkgUXpiLOu
QzLR8VaW5gqgNxtJGIUEX+fZ1i7Fg6vclU4eG7/ekM8YeU2z45DHrERu8SRtr/rJFklsFb+V1oKD
cLOEGaJHjIeyPM7Yy6GNRrnGbinmUyA+Un1CZRFhSseIbp47ae2VqV+8GAlv5VyELL5pGgGVh1DC
PM/4L12TjEFP008kCYWTRGVuelTGrTb28urDuvYpEVV4DxxyaSRj/cXIKZZ+64wI29yPZXxENnxd
Uy5ENrEU3mbiHRXjuiwtvspF1PkDzOobArEImU0IrV6S724dbENPRw46p6xmVDGFkUs6IgyptR/f
MMvcidK8umZdMPBtGNMU4cdWbhHuKHC5YZkbRrYu9lZmHkaa/dvaSt+B3UO1i7MGOw4RM03RVkhV
gjfmid667FBn2HLe5sPAmR+rFrOsaGEovZ3K+qXUyU/mMZcRC9YxLcbHyblS/K0OywshfsdmoD0x
PAEL/GmL4U5bETijneEkQZQa+lST7jp1qA1G4BuDUfxgDJusMt3csGedIGN/1YO29mnWXxMyztou
zlaLHaIzk91fFzBA/v5ULLGYCogzTkiYs8P291/sySnjsC51sax1ihTWdFYPWbwPQqt6HEp0Mrlc
TnlPmo6mx4juSfiuE9WBaZ5Cb1Q7y0nL0zypkWHaVN0GswE4huSCot1abcteOWziMPuYORcTOOjJ
9itelMM4h9UHJPJLOfj2kzK81y7OyNXgvbWar6YItvU124G1r8iepg6NjqqM6SYuSr2sa3FxSFKd
jfSnhcb+Ds5y+XE1i6hvS3OrjWGTdvUaDxQ/CpGOKPgMEUFUPy8Q39PkNbFDjJqc6WV4Yxj2erBM
Qh58xJKW2jRL+LpUpA2JhO2U/s9qGF+YLa2RtB/wD8af2JvZsorh0cLadcJ1q+6IAiMyAH3dnVQa
HqQncZUMaBLlwqgEm/z8Keesfk3neksm6aVrUX/bfn7fITWJ5rl8G91Y8EAHWAdYTUo5EYa4hBsU
B9MqwblmjgNpdEv9KTA7WVnR38V+8zza0sFEo2cESDQ71lhecnltlLLCi/lWMJNCwIeAUo9Sb1yC
7NZVH8YnXLeKAE640asmzBcGNQTGBgOZmUOxvEOWchkAY+ylS2i4TAZGthJYe1VvzjgSrNda1O66
1+ZRO41xIfCA5zVIbvy4IbNEhl++hmduuPitKtVkoH85gmUzZUlZpTVitZkkzUI66KVrkjw1lIcy
YUVmCWFtCpU41PWwL2tb37aklEWqqnfg6b6TIHfDOnieFvd5XqxjZToEE6XEw5Tlu+2bL+B63hIG
6uuWIDuMjx7BRR2vdS6E2gFd6CM8mhZicDzc5UirB7irfo+RmcHPnizuwMQYkDu5GPdFOPbfcTIS
Um2Hr06J7rOmSb1qnLcEVhR4pOQu76zz5BY2xvDhY/HAQDtIHk5TzSTOH+LbhdwYlAibebF5oHJ3
Z/aom6QuhnVqJVQiQqoIIEnUtf7rVGgqDHt4Iz5SVe91TJB3tEy1SlYlVstjy0cm05n1BICzAQx+
cK56aCncjhoqVCGK/hzT/JoT3ve89djRBOEcPwphXzyI449LYxk8CkogyeOJMd2PzDxm+c5S8jt8
3TTc+FnyxEyt+ajM7sOdmtt/Z+9MduRG0i39Ko3eU6DRSBq56I3PQ7iHx6yIDRGDkvM88+nvRynv
hRSVleps9KIbuAXUolKldHeOZv855ztBxrRIK1wmX7G/I/PYLMq0C/lVrbmn6TSjKXGixlGOi95q
8nMl2uFJDYK2I0NdYjG2C0Ip06qYkLtayti05BiXhELmwuJi3BfUxR0y7wqlHqWKrYJmnoRmfcVs
RYnIGFp4WExmo0Y3V7qZL0YTVciitM0k7bjWmD+vE7Oh2OpEMDBbzi+0yd22BPj7eiKlzG3Ejb0n
lsNo84DvmTJfOsZ4XwKzWLvymHLvu9YfItqQnBYIeeabbIEnkBNzy6dOvOU1/3zAQ5eSL822xkDv
EvkrHAxm3JPwF0/UjRE7o8a2uMMiuIyTYO+Gl3JC2/TlsZ7KCzD4E+Ovvngqu6M9joQzkEGMV6e/
IM5vEqfbuGTpFnX4ilmVKwu7W/ve9nSfsMzeTiXRV25Y+jOufBrnmAjGK994C6fskOPLX4gA3AZv
xgyTTIHkSAyoDOQyGvA16FTe7/JQL7Hmmxsdx6RT6GssYiio7JGSr23/La2PEufVOqwSzPfQu2c3
td4efSqPaL1al3bPXLLaWVXu0q5H7bUKVshOhAz2JQ5XrPyRom4tPTZhsjPNx1SADwhNapHkYh4B
aiUUujnjTd1Ps5oolBvvFY+INrqOCiqEeXkn3X0ShG/S+dYOV1EWjbgYzGRbdGFBd3V0roaT5rEM
I+C5tl088Epol4DC+olM5mmoeaH6BK9yL/1WqErywOx7YnCShhlxNKvgB1ny//Yk8BS+V5AC/mg+
q5P/v84LEfp+WmDMyOo/UdSzTPu//udVO3xL3/K28n8eGn7/Sz+mhvYXywCJwjBoRimD+GZ282Nq
aH1R0oTqyH949THl4E/+FDIt/QsWJReF0QYOzsOV7/CfU0P3i4kxHsmfydo8bHT+ydQQ/eCX1ZCC
bMR3gBkjDaxB5Lw+DXRo3wt82bIwNOZRtGwpOG1SP2N7mlTvZVG4cyQcZTNKxQ0SAMkZbBFrXG6w
F0RKEV08pet6bpwJK+hdNryYR9dI3qx64kYWBBVlgSnW9ZtXXnavhfIeqdV7nsCpIMSoDcNuVow2
0w7WvjQxZNzcRbMwKkI6TcYS3XIPOLVuleZ84PDFxUfgbT9MpcKJHVA55FCEQjpSO1K3SWo18N7K
we2fG1GRVpqC8G5gjbcs/AizmK+rUyNobkGQzVaZr5NGS4l4Zg1YzaGoWRln9bRxfKGvgjw1r3VP
d3ee3Q9X7ty35QdEReom21JD8eBk3oufds2Bh9tNgLBJXTHfculaXbmNrDE+tDNmlj5WVteteMHW
cmMEQC66rHyHf5McXLQFVmw5QVJyC7hZqB+TzibL0zeLdoJtSAZ2yaodLIzhejzh2dlAC6SdkaTA
Anst0eEcRTJPLWYvtvPaN5Aiuj5sVpHNdn8YUv9IMu2lqCvMqaoy3nI9GtKVVylrZxppdQyiCfO3
nlNF16uHjBA/g4d0PDEF0tg1YTGNpBEDaamYeVBFiCxB+UEtNgkh2XOfj4L8Cn7oELVl5RrZLf4N
ej8nKnEKvPZ0DRmnhC5uvmglFlUY2AiBdbq0iupRjrMXrhyJ8ZQNxTlu+UCHKfESyoiosbEe7Ta/
1ztiX45FHiEJuseiADHBW/Zk9bUgpz20Z8MLCdg3Iy3WIe3uSTBCatDGXehByTc9NOBAdE9Nnzsr
0yjvaoHyM9bdqTHbBi8vqAS9Al8SFuOmyDAGzd8gcpJXr2BO5okrq2zoH4dwsizL4Dx1jB9rzyCP
49vrlko18gf5pjD155YMEHQDbSHSgFYrSx7pdsIUTqHjInPFW9WF/iLJpmsSRQ+Tg/GY7QHRFJYY
tfVEVaW3aTx72BD5LtcsJ1iBF7PBycBSRIq3uu8LfefIQM0xmw+/t4gRZP2TXVMkH7HB2gf1MFD1
QaO1W7XPlfTvi2Dw7iyIkrvQp69LUqbskL5cjaZxQFXEmUsVqeYV9j4vlTHwzUOxoaY9W7sJSZu6
GGraOZgh4mt4rqnSQ8B2BItIxQSvHX384d1BZ+S56xq51yPH2bmj3BZWFm1ZrKVPTFDeGvLRYNzz
lngBJwFqfb+xtXLcQMV60Vv/HSX8oWOZSxzQH1dOouMl4DstUpeljaB6eBkovmfSJecC8Ww5mRxo
zKNs04S774xiuhoCvzjUmTGtMpSYFXhedyGHgEAo+16eCcEycDivwWDoK2HHTxWq4IYMrFipur+T
VvQchj298sW0cgBCY9KrEt7CDFs6wVidZ6OxNetcLXPLmdhvlAGmeUD9G0drzhbTotEBQ9FMrCNo
pJc7K2xD/O8JzZyzfbd3YvN2VLV1jx/MWc2KBCmkRHSLiaf/Cs/jMaX3vo6MilvNDtcRjb2sn2lj
RKa50Q15NDI2n3ifxTJ7NftpuC0hRXmywIlB3yrVabSlu5OuFr3RnF1/fKu8GbLUwFBcWp73Efgh
s4KC/4bqwSV8zMIHYIHhew2VVdMDvXNvnZdeJR31qmVOaQ4MLrnxvPIp6d14lfUB0CvXpytRf5tA
E2wTZZeMXyJv40XcnYxyFrnWjsdI0Urd93jqGa4qfBgD/Zqh+hZXLVmxBACGI7sTW6SPfNTIGId4
QXoqP6XPiFt5vfNDJPrvlctvyjBmjua/VzqXryxbPsLXn5ct89/4U+vUFbUWyrYsqNeQh2dc+Z9a
p258kZI1iw1FEKVrNmb9uWpBBYVWzJ+ZlsuYBQrqf61ahP7FJKYLf3bmwYFH/UedKcZnbCfFK6aD
f1git+m0N8x62E8Ko8HKGntg1+ziKvL3nrJpKgzqeqnohzvyXuxJKlg+2aU+2TUW/0xFuXNTN5Fz
BzYVCaLtk0up+QZjPqt+18pE25WKEVrc1MD9wqSO1iUskBuoFew8hu5+Uiau9cpM9j8d9L9QMA2O
yc/SHY9LzLAoyq5jMH9wP+OW284lcVAG9a50u/BDVrW9GQXcANkTAO+JZa0TuEMEkUbrKPnVX+HZ
25CRbHWDZzncDqMuzshF+dlJ5c70K6ycRl08460Q69DDqFLJELrHvFs0ZV4997XevzsD/fF5ZGOS
HYLhRm/z8Dds58/S7PcfhkzGaeISksbnPoW2yks9wtmyqxRrRa8Z0ld9jIc1TtmcxMOY7z1Dr7a6
N798+zrYRJ2NfucL+2DbfbhtI7/9HWn2Xw+2ZTpcLzhSLWo/vi+Gf7puEr2NjCEQNcYkPqHiMbjy
vaI+9W5vbCa7xUGLzX3796f4Lz7UsmxojK7i6ict9OvF2hht2yhgpruUE/0cNvQbLsKJWdqS+K99
icespbASPOpvxPG/+lxbcg+zvWA38RnD6GHW9bOJzy0xMNGUNeE80vKHaKi4OvS8fgm15DfqsKCZ
45frGduBRQGB6+omKUUFT/OTDcGmty5zJ4r3SNMfcpxw1dLxff1Ax3bzwVhVvqvKE8+9l+ebBsra
NuAFfl/RtH1FzopBadroDKLxNLXbvgWUp0EBXeRh642LKSLdsy0KTvFqAvzoPHQBCDLLD4e70NHL
A4OEd/qoByxc+NgYAcYra4LsgPeMxAFW7vqppSO16Tu2EFUybsMoyO4905nWMmr6l2RU+Ta2ffU6
Y92qgpFMDBocHFmNNbJRWY0smnbWlYHp515vyoAnRuFY7JbmAkNtKop1rVmS1uJp/t/SJ34pc2cM
Vz4RRlQ8a9jmPM/w+FjJK3eduZYFXW5lVXXNvrGDUdslY9e/aLz8LVrgzIq5fqrK20yk2asg3Fks
OICDuQSvgL6XZ0N47Xa8e6t2aK7hIzX3WiHZ4XAhHzW3R5uO8F2MPvKmR43Cmlp4dRgjLznqwdSO
S+hW1rAM2Tl85KqE35Ix+KgxgUfrwpgtj171FOvVV7O0DTrbUQ8Jf4RFelNCb3ryUMXuE9aSx7yS
+S4DKTIsHHrkKA0mBEdjXXDTtcHcVZyzAFrqHIWa9Q5SLoE/8vDZN/KwxcmEfLYlQCCXEzPXBaFI
44D7vLmuw4wVSuqY4K6pxySJPFm5txxiYR180i0fzFvNe09LraNLZHPFGhjXfVCRHEzs+CpSJpAG
CIyUogQivs/ZB0YLt7a7peERvqK3Vr6IJjQYiCMVzdgX1/LpTK60S2frza7R2ukUDv4265R1ySw2
yZnZjQfDLPuFn8NrH4K3MbavpqT8wBgYbFw/uZaSBy8EOspHNWrq2r7Lb0lWphvfItOUTya/WtFg
b8yLz4BKxAKZWfEKqDD6xdk9GoZ/B4UsuAgoALuhcrpT1hYQHoowMJbu1DgrTnOwUamZM9UNvNZD
oDTrDamR8caMDBODQTtccsbBVHe2zT3tUYr6Ck5Gu6ByYQg5l9yDk+nOwro7enu/tRtE48lZlnUB
PbOK2dhZBrwItl/anZp0+TZECCfY+FA3gfReV6bEhMA2bKXm/H/rFyONhlFub11NRJfMK9TGILd5
bfeVuaUQ8MPrtGBlxFToxDwhrkfm6S+ZAVeJQUKHCocrqSr0WSgdRzh8Y7Qk4fjC3hD8QnZpPMog
65wcsDKfSr28rkvt0RgcigpdCDweQsR9mlTlIcrK5s5lBAAkJ3svGSfvdFauZGkSmi2ZxLrBt46a
yuu2VWReLFLvJ2Q2pEKhqmInWwVJNiMaDEptkVEXOGZetWjBUCdFdokE5BvhaARaw3Qa7qAXgQsq
a+6eurMhT0zWxjCi5GvZuQwfbO5N+Ol2mjDdHWBlLKoUZitQWIrcO9nLZFUZzPvhK0GV4qmXL9Mx
Y70N3u2W7mWW6a1D3/momLLrLXsHkxEy1VCEYivTPVQtjqcrYpbT00DTPLDX8K0bKv0Cgw0Sd1dL
nX8rSNWmD454yCABiJJkOy2aOnv1xD13Impu6jDB5Ot40CBbPCAdtLQhsx4A4QwXUkxXhlbNgSlt
vAZVNhxMlb013VfoWs6SjMYxHkPkb8fMQ2JI2n2dSgmjxJibusEPKtOyljSN1yu/LK6LHjUKwqB1
L4vBA0CSGUtINmcHJhSupSTYGJ1It4K31vuY5+m1LdsMn6cZLDvPi6llT9tkLEmBs9W858JVlHCk
086pLB/1QZTNOXYmf+XSe6RtC3oADqEkg7ikbQofnMghHq7w1zQLoB3R7cBPfNALL7+CORfvTC1z
AarUC8OhLZLnmr2gMRb/T5CBZ4Kfh6tjxtdUMg3WnMr8qfR0+wZkQLqWswpOCkg1C/z51a1Z6djr
Y6vdBx03feutnQivPZOT+kp0JmivKTXPU+6N25rIf95MT+nY3rtNh4dtzA6MEHgLTSl1oOOQhvkK
AxFbJfwkkVWyUayBB9tZ33A6tApnbw6GuOq0lV2O2t5lE04QgGSVlqEaycq4FEgCXh090ut9kzaU
X6ydKg3OTpz521TQzRm02bKNXHEb1Tp4A60hiF/y3lomvD2zWtHp3mqcJcaCLFksraORWPPEexIn
7TKUYX3r6Fp6y4L1gS2htYLM4m39ybdujMklTaZq/B1N5axp/cRLUnXFPjcK9yrqynSLox9WpzOD
CgK74T2jL5WU4YGk7qOfZvtei9HVnt2ox4CR8diUpGB7x6J53GNoKUyk9qI5+uPwR+uFN3GqndoS
s405zy4cz2EvLDVqYjCeL5sEG/XoiPgyzY+jsX2jZFXbM2vv1m19MF0wGmXivBk56F3Zlf1eaiFE
I7uk37P1+mPRinZdtrvS+sNLbfuS22V3n/I2XUUNg79e+B7yBWoWeMhwUVJRv3ZqeaNTY/AVw3K+
0git7Zhw6ku/aKIzW+NpWcYO4Sr+UTx0cgFKdqIO3te2mSOyXRi4iIaaeykc7Wte+Vs7AECVdNGx
JBkVdugHdYIqAmnMuQkTmLP+4ILNi4xmZbu5QCJRQf/StL2xLjxiZ5NUD2Fc3Td5Q/yzelVGx4pk
mj6Kvroj4+zTbUsQRRmUl5Z5ve5IkoLhRaF08vKUVpW96rAGLEu6tXiqT6htJOR2k68AzHvQVzpM
Kb5FopKhLg2wEXYZPfGajacPNYxYBydPbz9SNvjMwaXzK7IfE1226NDWsSIYwPorMZaqHCMerT0A
X484PaurZZ0WFo3I+m1sWw9GOuggYJL62ra0fDPqw1NjM2jwjOC6FjSZ9ZVdbUO7+KPzxcYlmMvk
Kjgw+Trqc4oeuKhms8giLs152tc49WuSGZETftX17KYyhx6dHK1aqd6E4eanG9m7zw3SkdCgKxDs
t5ZUH6yYIr6NNnxS2H4bpbPm7JsnpxtPpuEcTO70LbqkAobm2zuahBpw4+MFpGh85cayi5dE9l+i
2r2r3br8OiQe3Db1XGnFU1RnahdUtXtjuMUW/xrIAUs8Ctz1S4lkzXDRfMjhWAC3a6gPcIOeWyhg
zxfryM41tv3cAJrgtiqAKmDDqQNE8OiVyJMFYpqwwI4KbzFhw+DCVmqRzN6OvnA/IAB1WFsqCCDG
G3wx/UiENQbMkRlbVw173fGnU4QndBUnBQ5BfAv+oULj29ljfJ2zHT9242DeWI24nplT22AM71xW
9IupUeZtwcnfg94ot0Yz7e20v4Tem6KSe8UdwIw09la+YNAf6PQ/OQ7bAMuBNjVN4XijVQUjPhNP
rd60KYKYWvbsmF1dQ7pnoGbo2YYX6ykZavJ+AjK4E1J7XLybaMT3Pq3j6x7MzSXGYr8s6vwSDDne
QRbFNdiGkgOz8k3uwnJ071o2HGtqI8NdbkXhCzEz7t+qWhXVVGdM6YW3Lcc/BjeAjfHYsGfwrWCb
aAPQ9prQ+rqzu/MUtM6yKCqWhcUm62lfzS60PZwYmYQbHG7VoY0CxroBZC4qUeyr3J7rBe1tr7EA
M7QOCHQt2nNcucQIBgQHk4leo2kMdnWyQksrEP4md5P+1Yxqk28F+p0rWzsHNg4rbRR7G4GHTDWL
GsrC71hRzAgze9WKKrzNXDoHOedx/pwZdbotSI8tDGKr0WKCHbWPDJtxN8a8WEFPaSWg8HIQj0wf
EBf0jdE36dqqdYRceQAokXwVFaRwF2hBKLnda9YwKAztR+W2e4UrMnuArwPQ4M1qx5VZTvqSN6+5
0sV4LvwhnRf0OFcBcy6yEeZmzBJO20Z5UvBEKy4E5hedaxeHajrC/HygNWDb2+wHte4BpeqIU/bQ
WfMwVQX3WoS1tUjnLFi+MvHmbj0d8sjQTz0p20BD/yjRqCHOaOB6iPYsyKLh4JaMT6MIMInKyvS6
SzHmwEE919Gt1/PYw+7aBcNKw0VnuLvRTd5zvV8RoGWPJO96t3ycMOA1ziGiTBzzVEhG+daIilU7
vBYws5ZY+nHADcSzHXFXJwR5uxGaY4mwi6NX4CWBI7SxfP2RZ2e17MUhjmxOh7Wj/XvPZnZlmQ+l
SuEC2T5LX+fihQ+AiQvuZHNvt9WtLHjypNVec+HnRvfcZMaqTJ+mSuX7cJSvvhmcgbzkBFzWTvFi
D7pAZXguIstadFW8tc3LMNegcHV+1G1dP3VpZp8h9u9N8EjMvOOV00fFHYziOx5/mNwgCJt75flO
vAZ5A8M8dEY2Gw16i98q5vyOEfNgcJlZIadct0FcUBGDbzAaaZp04VzISt9YCihGMpfcm/C/dELT
+tADFW8dnKo0oDEfNwL236Mmr8DWqhuNRxsqvh24BIHxMTYiL6760Q8+HDPDRTsKJBKv8a/gy61o
4UkPaZcPGrlFjKgBYvpKNU6xBjZQA6ABhJ+ns79Y6Te6DhI1M3Xn2i9jgkaYuqxeE7CfOBVyyvot
FAtv1bQPNWj/nZcabFYqDco9u41ngk0ht/PoFDgQRPc1SaS2oz7EvUuHryUFws96HvT3pc1KwQNK
vIzNqrkpZFewLg6ajR7RhqnVTYIrctCdpYpNuSegoh/7mcgYtd61DHoWidQ5qdsqSK19mtdXWGHM
G279aoWABxpO16IlvQ7NvidkeCqnItlIFbxERjrdpW4f0ewbTjepM5ukA7ivr5Y3EvSeKMPAu5H1
49qqNOM9ZABhUWpy6hvIpSMWOi+g+o6Qaw9Iwiiyfp96ZXan6619AGWOPwoaN68M/H616qmaDTof
F2N9SiHXYhYX1UVN0NpEjM2ZzC9PDEePzhBK3aPhGfFO2MO+90pxRVkxMTw1FTehxpc0yRKGC8IU
TQjCf+heG8hmxPLI2ws7stggl1m8L9l/b+K6fMEYD46jC8ojpEv/Slrod6FVtN9Gp3bfjaKD+4zL
jTUf7juTMpfMvCodHwUPFE67qLQR84ovoofBNEIkZzGyFDBy4XwNoaTxBo2t+BLRtIp3RxRPRj7p
92MqBuymVZCcpaGll9Cw01c3y7AWh+gjk9TMSxjryQFumVxYqcLdGWdSk4AT0pC3sdfXeFm0uwI+
/1HVrsHGA9//zhuLTt/kpeXFq5xn84pkC3umNjX2rec5oHHDN1U1asX12J2RcJ+UrNRryj4f9SU2
v+k6LJNZb+/OdJV62KW1Ltuz6oBqwwy0572XWDxvdDN9JaPPGGbqMXgi08K0y8GJcDhejFQz3CWZ
OILME9uEtOjvaPP6aqU4bxsrg8ecKRSxtmpBXcT4s1A0n0KyBCfpRHKjtQZcjlFuchxiT55sYGey
yOTwP/qSfGaKiw6GlkuosGuPqT5Fu6Rg98563dq3Y+kle/T3cgN6O9paSQdgjkIem6A/nnz8ClNU
P7aGC5FkmsabSqB6rQMtvu3Y/206xVmZIuluSzdQJ0BlxzirTAxREMHn7fjKGifzmot0XAd2iFIV
aJN/cYPYPQvez/qosBUQ437jLObLTsUv7MBBplOzQSRmECo+a5Uht6Lyo7MqWaEy6Rwtkr5Bacwy
6LLsxvhE5Wa9k2GbXaou0W6hXZpPvAfKux7i0pJXBkPqsZYwf7reyMHRYb3AWQoT44OoUe2AxTL7
q4J+iGv27vGSTY75bej1/s6sJNxxUzQL09XwaWE+XJph6ezAS+lXOkyK2773FBDDWG50OszZKHuQ
B3jKUvTMtG9DlvtEi4lIF/rAei1zkDBXvG2SclvX0biP6GT6mExKO9k3xCx5oj59CT1W+l3mi4M2
BfFj3PnNw/eJfjd2zUM59dq+p9H+qfEDejfMmsGGyNuzNegtVIsyynGMDNZRM3Vto49j9+wNcXiE
jDpt2C+dGictntupEWe76FDloUh4y2RKrScHy8rK7DXq4gaNQIbfwf9RnnNiQ03QU8DFvRJaMlZr
TjSOhyJtpvfKpMKTjUI7MgkZnGMfO9alpLwMIGuYrUtRMPvBB3AqQ5++TeACzJsi84U8Z3Lqgigj
EyLNOWqQ9e9pjBoqsFITs+mLZzgpDvh6Z9zRRGxcTbDeg4XnNd3ZnRTzhKlKGc1OhgfSt5ny5sFt
YopDiH/WiybSe9yj2DDJAwTuN01jC8HiK2HlGZDaa83+ffQ9OKhYWSgLb9Vt4AOAB3hbXIjjmlsM
xG8DDjcfxLK0jsxf5bkcRbXxZU4u16BVaT1ZgfpDxBgRI1H02aqMKFLAmh6fipGlMGuF+G2ouJPD
OnVuiloYe1woxpsodZ90trDWWAmmDeUd4mxlvIS/t+Fq0MTPGE1M1J2mPY+NY678tGgeYBx6V3Vu
XUeqSR4kwK+rVG9GtfR0PSf+bSXOTQI9ae+Vbba1Zr7/gkFevo8JvK5BD6ebsCBYvoCfziCYrf5D
G1lwCPRyItYTtqZ/6qWZQoXRzLu05nW7bdoaE0aG6Zx1RzJtrVC2QMWTadlFvXpvRp4Li1Y1xXMx
Aqq8hE3UUImjUrXRu0zdeMol6hM3WfFMJN1ZD5V0XoljGjOyu86hnGdkbqy0szdwyKxzBhDwwRyY
kK/8GjKKRlJo3wZjvtQM04KEKsYdyHgapahtiBeAhuh+8SP9R7Xpf6vev1O90aP/vep9V4X/4+o1
i3+VvfkrP2RvR3yhFk9SBYmj1kT3Rqv7IXsrFx+fdDDL4uVz5U8JX/eLI+nuQyXHQIeJb/YL/unV
s764hi7ZvNGqTP0jYdh/4tX7FPI0gYXwreaUMfleMm6fRG/AorbBe3BYi6qzblwbOkVjizJf1FHa
/6Ym8JMr8MdnIeCTVTURpj9XVoZDEmch83nqrhPaUqWWndC20p3XFZjAI0P8prf8r34bSqUjkNFJ
zpqfNFI1cCvAtx3WdV77q66n8yJN45RNIWjon074XyjunyK633+aoobTwPSIhdKYf/pPGrAZKq02
CCKuTddzL0Krqze0xfZe9YbARpx43qmKHICF7O5rtf7nHw7ORgk+2kAU/3QO6dlwa9bMUKatLNtJ
VTtgxyY9IxUU5idKSuuLDnVxHyVe9P73H/3JM/H9d5PF1tHkhaHzw3/93dDsmRNh8lp7WpSeWIjG
O1m04ervP0X8qv9S7DtjdyjBJVDHtcM4/dePUcmYWGMO4CuZk6iQ0NorB+w+s4QSzmJlOusY6mS2
sJMxvtg1e0JiRSMpqo4h3N9/l7/4xWL23mKkxVeBt/XXr+I1ZoPZkXhkqeHiYGatLXvI4b/pkJ4v
zZ9y999/sNS59wU/HPfLp0/xDaS0yOGUMnWcHpltjdjAazkTpi1GrAtoPFmwwYeFHGpLx79H3mjE
bw77J63/+5cw+Qo8b5AGoRz9+lOxfeAeafgSbssG1GEeibsSL5bR+xED8o6FlTLc239+fGfzikH+
lev5c9jdYX6vFVMyrnW8Bmvf9b+J0f1tXusvDi+nDrskbud//RAXgEnsQL9f9wUbongOGvEk+j+4
VNBbbZ77c3qYR/yvx69qzYIt9HypSAZ4beojO3p2cvjHBwwrDCZww+UedJz5LP706DHs3rM7UQ7r
IWaqWbOOw92Zur95dv/FtcDUiMcbdnNXwcH69VOqmatmCg/Vu3bkWgi/IxNFo/kDkPq5ZLPRtrYy
m99cgfO/9dNtIA2lLGFKHjD6Zx+TjFnWhlXNEezHdGOCSln6HU8bWBPyN0/wz9ai+WrnSjCFw/3G
uZqZGj8fRwBvJiGvCZkmBP+4cLNQvoLgNGnpmsBmLgSR/Gw7iC5mRJF0tHvmaoy+ibqorwMReeWM
2/MHGMAi/p3b5y+OA/FCcoUzm8zGAvrrd5uiUYa+IZt1xbz7wIabGoG8dQ/YC4LfnOjvD7Bfjzkn
0uRd5po6/qA5QPDzcWg6vaOrjcmMA8hdk8WWN8t9qHUHoftXVt8GC+rJ1indjbFGw8w/vJhps6ev
m1US9G8du9+vH961nhiRwNGrleUv2cSkSAoMzP/+U/5lIWILC58W15OUJl1Xn27MDkleNVCY15Mm
IwzR5bggl6kvksnvt9LR1n//cXDc+Nq/HFPW3kwlHWXYGF+4U3/9Wb4HN6PRonydjmYAu2dARVvq
rCa6RR00nsRIHBgfBcBSc4GdLSEsRSNjuNMJ4RAq7/VALvwZCLsxWOT7B0NH2yZtbbfU4QkMNSi7
+XvdTJ1Y+bQ0hJuE0TAbCAMrILP3CE2xsTyMOd4w71nCsCY3p2AphRvqzKi+VFbdfTAVjgaGKqF9
Mw2BN15Nk5u6M4AhJOWMe2hFUUfgb5rEMQSOG9mKNTMx+EEVJasuIQvLiVYqy0O5sjsjCi6g0fLx
OGW57bD/tT0JS2DkVwOXCt4Fhgn2T+M0aOyyRow+ZichU4JVusPREN3Fjgf03SAgCk5KU256l3VR
iOsnoZgBsgDEch/RsOOxUACfRoj3BRPNprZ95GarT65BTcewQfO4ICc/i4FOa5eviQeda0nnc0bd
puKD8qDEze1ZKnr1GsKSmOHD8Vvtp1G+jCiM/OYJ3SALzoNWB81pBsHec8vwKmpdRv0pAClrrUmM
4rOozVw0xpqdL+OWkO7ZaCc/P5aEo/MrZo24oxa2M7oYp31CL8kZBL6pr9rOqhBd3A44MJpgwUXS
8rJYKVjIKGbc7fG+07yaEhhPy15s2dBOA1WA8H2RUfuDaUgEewYCsVrnjPk2kIN19HtHGGRkB/XU
NITAWD0oL1rT3xY5t50Lt/igGkO7cbTYFpRdgj3E4Z453cqp2a/PhgRkqFg09EwMGLC6TVOVzGyQ
+dzXwnbbZFsN0NEpe3WqHjJmE2qHLi5NxdcfoXpnBGNO8D5H7wifQneXJVjeQ8lBLpZ5H5lQmunS
gBDfaXQHGDxqKEQbPfMCLE9WBybyVrGQHM17ciJDfnAwkYxoyXHVHHNlttcpVpx5DkAimfI6NE2u
4NFYOokf6FQdDcZ12IFQht8J/Z4mmOwP3vvjEw+4INuGVlCz/85Ah5WFR10Otkppb4LYK/0tFowo
Jbyeh++NoyJEY9DRr8grllhO81J64U1p9UfCXe+u6qRAqLAH/h10IpLWD6KAwaKCzrtBvCrtuwFO
OMM5x4nGlUGRgr2uzEYNl2mYUHDJMeYCiI9sTUKMRUFMprBqtNJGr+sWDH2N/V3vzDRdGsgQFCWZ
euLscwf+DzSJ0u6JB5P2ODdjUrTvyi+D9KEeXCDyrt0WD4Wd28PXwM/qm6Ejdo68J3k+pIEMuX4L
b/I2GqWjCTdfgNThQf7j+rUtfS/b1pogvSJyXOFe8J5kLe0M4klEvLzUzeHu+8PyH40Y/vfyftco
mXdN9e1bc3otPicD58/7L7bp/xvc0nlv/e+HCMSys18HCPzf//TNS/OLmjf8rIkN4n2St+KfAwT5
xWKLADnMZH/7Y7Twn2k//giuGNk7l82Z+R3d9ecEQfwHZ+e1HTeyRNkvwix481qWZBWKRhQl6gVL
Ft57fP1saNZ0U9lEYV093u6+lQSQGRkZeWIf+/8oBuQwkmtKDgKh9Bqx9M9TisTPwitFkyucdrXC
UGnjqCS3sTBulZWDFHNRrkheCNFjpDtNpSJmqAdL+3/IW76V/zNfPWb/O6CQk8RxpmamPsC8TrJi
q6b2A1XviVaQdt9F5m2fYSvYdv9TlvDvYPNm/iah5ubNqAlhkpsb9R2eWFugig9cNz3gAvzmC/8P
j6P9OYJdtXxs35SgMHYfJiUa2A8ljC6PYXwI8Z5DB/z4dyOpwkh1X6Kr9BAs1YjFqpTOe7+heDsZ
tfU1BFkOtmSkxA6oeeXZ/jww/Pv2hDTamrxRKsbJvxiEsjbVv1WK9QP9R34o4ahL0+frD/ZnKvfv
MEIKB/gnbRIcly5NGk90T+LxHNrSTwedJdl5b91cH2bOO/9N4P4ZRpS7w8PEPEoD4zNp/bZDdcmt
5Etoafd6kT5Z3PKHK6e5hdcmZvgUach4PSm82GF7sHv/EnZIYlrtrtaqLYin64+z8NbmXpq3U9un
mbjxG8tzY794kLL2BOZ1D7WWm2TZXzlQLb0yITgElhwPuK2Bv6YicbbLtDwMNmmQJaPzVCmBlXDT
t3ZEx+D1hxJOLv9+JCE6RFWpyFEXER1kM9wYsJC6IfnO3/CAacopp8cmruXXVNefVlfw0osUYoQ+
VQkWnTykbkXOXo2RFbZZOFf0u5RmP9P7y2khRIqANNx3cBlwWyX+NPgBZa8CJ51srzf2k1RUK2Wn
pW8mhAkkCR0IitFxZTTGKLRd0zBvK8tG6oKk21SdQ+mNH69/rqVXJwQItVXmPgHVcQNQZJkKkWL0
rY4EQ7Z3NhaL10dZWk9CfGAvpVSiSLYrGRzuwJFsszK85VJ1Q9/mgwkl5O/inSEc7TSlhdZhdbar
+7Jv7jB9Hc508Sa/is7j2hZ2Nr5eSbwy2jyl34lHxvwB3+xNTSYFUmpGjptUWj8T9QoIJpQHIEMU
eg0p5vrbW5gPYt0lnnBcK2EwX4ampAW+uQuxCbfD6KMedU82zd19kqyt3nmOvfdIQrzIcQdNZYWx
7GE8IA49oGMMN1osfbcT+55CDSIo5daHKB2k8kmrK0iL99cfU6gv/xM5/lM5byfVxO8tuKC6xYIn
xb4GKbBcXAau7wxn2vsZdqiJjlYmwAaOE/fh+sgLi8AQ4oeZ+UnvA7K6cBOCfuSp0Nutarqrv7+Q
oRlC3BjNDKwix+BLobzoLQ0sAS5xvjk8xwhs0Mo+tPRLz+/0+uMshWCxL8/P6V7Wk0QCIZJ+s3No
QxmKeDWHuR2iLEUSGfFvdg5YozMd2uXtyrhL60EIJm1P6Va3W/+iteNnS/7ZaZqrT/Q22BA5B556
24LHRAXb7KoYZfkEMNqUVCzM6TlGLjQl08qSmb/ce9NYCDiAuBNfbTP/kiJxx09PMrctYKKVX1cW
Vol4l5V3Q6AWsi3h8DSeocYfzLy9s+oD2nJjFlclhgGMG49tW7pEKh55xsorXphJuhBxqJPpZTG2
7HRcoCPYxz/vu6Z7z1r72JonriVA71z/mAvfcr7yfBvb0iR3+lgBpNhUKA27GCH+mJ/oJH25/vtC
N+E/q12fF+Ob4Gn7TWxjdiC5ATDEZKDXZqJjTH7wpf7SmRVkouYLJZcRneQIokGVt3TKzlZl9KH1
dOUkDumz7al39Qd03Clm9bTLPVz/45ZWkHgRG8/dF6i7Zg7Y8DmiF3FowXWm8V1UQuJPkVahuU2K
XST1r4aaGCsvfWGfFAHPRtVqHo57wSVA9QngyR7R69g08Ni0J5f9fuXpFlaHLsQjPS01Cvc9wxBz
Orv4qOJ36TfGYbDujDbFtRt7IZqy2r2uNg/qgBSYTl1E8dLJGMavK3/FPNo7a1S8rWw0H1gF2s0L
zYERLR9A3kbkN2X8TQnLQ+OnD501fUWWhSKur7ZNDIFrLmimK2FyYVvVhWjlaKlt6Fw5XfzyW2Pg
a/ctyA7zPRoYsDC7uf6U6lKoECKRDZWGCiyjaNpPPaNhFKllHH/gEuMGRNQB9MsWddEBveFu+GHW
zr2SN5cSpJjsq9lOj6v7pldA1bX1jaRIbp0dO+U8afHKWX4hoGjzP3+zCiWFpqdK8fnzfAgfudvE
MQrzV0d+xoOei026iuOVya0uvPC5cPJ2LPiRqWLSTHFRmx7YvVXJlNe/or/cpV7SbFWILEr2TCkN
+nFefiyg8cLjLwDfDf22rkEBajTr9uO9FA+zj3X03KDAkXHzoj8HDTbw3OJkWMmurybaajr4Fopc
QWfBs0C1+mYl+i89hhAZJYVJU+p2cOknnLMb6ZVG0LvM8H9hFIErB0TA1XAvXFn8EyQ1IUjKJfdK
Uqz4FwStNzBpbumeoRiZ7bnWzxEu9y+OBszQ5SOlWIBA8PjRSP1NPKx8s4VIMZOt3n4yp+2toed+
8YKhHms0m161oFzDCMxL4J0AMDsDvf1xhITSgBDav/im8iuGjSqjnWK1l6jUBiwaoZwHD2mA5/Sw
sn0ubGqaEPgUiQaodCBBQZb34unNx96DZliDRb2+2ufP8t4TzUHgzWqif6vqU7nzL5njbNXQ3yd4
7FqtdNeH6cqCVRb2CE0IWzT8l6bf+P6ly22367hGUNAF93bxqKvFPfTsrcbFjlJbv+p6eC5ninCX
wI22T3S8fFaHpzbWdmBarj/x0mIQw5uUz8abCSnf3BMHu9KbOnoXtPCDVWY3WJVt6nZYefSFtyve
2+XIBJ0IzIZLy/FZiWq6UbzjkCtP/rSyJSzt+79D15sP6CCSrwJVwXwxg2FbuP4YfU1bnGdiOnK8
9IgK5dQnygcj+nb9/S3E39/skDcDYi9bB3nPWV+vPGhM9A+maQOhymm31VR+zKe5w0KiB9X2jLXt
f2HjFeVR04QvoVbkHFuV6KnNow9UHj/iR3kD7dU51BV9F6akn7roJ0qfYx+nrkbjpOF/vP7IC1NG
lA/1UxeP0VQ4ruq1O7X6zh3mee5oDKT2iAlivRlhFf3dUEKE4Y439fyu4nNa9CFkR+drCHm6MMYn
X4IzDY1kZRksZbOqEFmguEpm7g2OyybkFtO4zYdvA6in8QsyO7jI4ZZemF2avUz1RXfiz8AlubRU
H2t//JknpmsH8feyVnYgwXxoKbnU/F3N6nde8maCqfCwwqoxKfDY/j3tEjs4rNmm1L2HeYGGNKte
f9ULofX3i3kzjsXHTHT6Vl2/HZ4qSf7sI8QdwtP1X1+aM0KYwdqq0Hwa5F1Zl05O3R5NOz4VxDYp
VR4mz3rgqvT6SAs7niIkRFyl2qmESN71aIrbN9ivAvPjrvD6ry+EMGV+vjdvqafVQHIC/GoDTlYY
P37wwoC7GjW/w4t65QkWvsTvjePNGNyGZuHQzn1WNAdnPoqZwUKCyGRfeYilKPnbOe/NCGPYW/bE
BZMLI9LY9A2MAu+lN5QT3bwwQ6pHH8eWrYxdyRZd4P76qxOkQf/kQsr8vG9GTVVMwOSil9wSaLvX
wKkchnIXUgdLIbztuSr9WVuyRHaY6ltprCoaCqpfTawC+6v/spIpsm/ofZvoIGo9t6OAgZmTohQX
sLj5yQQmae6nJC4+YVDYZysJ2MLEl+eJ9OahB1rHFbnXbFczsPLFdOsGKPLFxOFq7hI9hIGMo1i4
8mG1hYzs96t/M5qW9FncRfgJ+12LbdZQXZwQFkWtwgovsvaBsvCpNfWfyRRvfcn+SrNKvKN81uwj
Cf8Ac7rzJ/A4PmaC5tfEtL1tEKOtwRWek3vbkaMX8NqRExXSPtWK20b19zEQxtRq4l0EzGXjGNLr
UGMfcH3S/M4N3snIfldw3jyRhx6wNQvNcyEW9Ecc3z4XcBDunJ5KJ23M2e0kN/o+tRMdvQFRcYcb
y1kpoWnl1OYQEhk0skESCrG0C+RA/cSJQsPLzJdh+KIfKE596s3on7K/6dqkuyudItzq8OHpt43G
u9SfmkOPKgN/8SCESx33a2XhpXqpqA3zonSSE4QRrgogqNTSfdfQ20iWAuKG5lAkwFGUbEPA3F6I
K/BahFxIWWRhU62RSBhOHdsu3sI44uA1MAzcvU1kTJgXaIN/24eWu3oEWVoBws4ahGWdd4ltu4ib
z6hUIKi27W3bla84HB5Cp31crQgsPZn652LTNehJOddybqylkKatz+rkf0hqx02l8VGTvBsHslTN
Cfn65Fx4st/f9c3cZKeRuNEnO0nig9nbnxSvOCohx9b5wSq4GtZorqTOC4eG35H8zVABSPBqmp+E
lr+vlTRXWjY4J0NzvdGUaOV5FgYRKWgdAOKKZeO4Q2rfzJszjuI3hTRguZw9d456+1evTRb2UDNS
a61WGKZWxzvLB2YhmUfW79aLzBstMfZ1pKwdURc+kSyc9RGsKW1QlbZbRzat90MRnqbqoemtA32/
2RHqkrytsvs63kF7+dpb5aXqfQwos8F87nSwxUbxOKR6imGQvdVxSLn+CpYmqnAGTPUYK655Vwh9
/Xsrw1ltFfqN+wPbEz6KaPFJpI+rK/73Rcg7UVQW0i+8v3xQI6QsPpXZrQbEatOlNe4pMI8mOaw3
dtWAJ5YxqS+Ii6YZfI6Net9ICKS4eag9fMCN8HNjlbS4YvmMYcAkd9PWgO5wtPTqPgETt5urkYAc
05yeX4C2T/Dj5JsegggNj+GPykj2Y8CXmLJiQ/vGPsynDyq2sxsfDCqwj/zVwfNgT98YBKE0QlVV
1JAVwzNGt7NVRjOjVCDDacCEMVC4qbFBalpEs2Czwb1r6kaO1eyszMhr2bJfrn+q9xcFnah/xpSJ
6/XUsyPTtTRu6QBUHOOifkYyfdP5423dpU/Xx3l/ptIg8Oc4cVuXk96ahkvrOC8psaVtYiKjjADp
74LZIN2hOHEL8M5fWxxzWPzvrPhNMH+bm0Q1WkOq9qrbjlN29P2p+pQNMpZQjhbuJ93D8dRn1hst
1F97m4bPGOjYoPrblVc750DvjS/kRpYahw3t46o7NsVPulwfsGg9A+x6Xj12/M4t3xtCyDn9ySDj
zAzVVbvqAKPcO/Yo/8AQNTnJ7zEFakHTB+7vhVbsRg347Wg/wbO+19Hj4U1RrRQmlmaRsOc2Ey2I
RTCDtgvF2+L9ckm86nNUv+JnAzrDybSVyLKQZdPL8Oc8oinaADpFMyya0E7b+ljadB4KSKkInz0v
Owyluo09Ez+4/BMi0sMI5BzqWbaSsC1UPCHT/jl+0caG0emg2mSj3UNk+8yBeuP0AL2B4kWODkPF
P5tGiJNG5dxNdfrFNCnbN/pW1tKVP2JpYgnhNfGC3or0Alwcxink3A+88EMKEYebKIDK1xfs0iBC
TK3CHLZbZyquoUrBXg9T9UMe9dG+aS3jlOl2t7L1v3+gVW0hAFWY61R+zAsNZZlcPeYeLQjWTgzz
OnhnfYgdAj7NCdiGa9jPTPqDggxYj81Ptrf28wvvSOymyUoHeJJeKW6c4JbUNM+0P//iluxk9Cvl
kaUHEGIIOtwEY82SEXTjJxfiT/go75w1peTCsrWF8IHDC75DZY/V9Kg/OIWDJr7F2Buid+JhRzT5
ZrG2bpc+sxAhWluuId1oQLx8Vi4ZEiY98G/JwmiuOujBeAMRAAsZR3uZZOUILmVbYA4Yh+Y+WSMe
L30uIXagZlPGbmoMt8uqu3QwtmZc3A9TdyH2X180Sy9UiA5xPDWtHI2Gq8bFR5N8quomiHHcEeh2
+mhgZ319nIUbftUWQkDuxTLn0dRw+w6OPPUyvTlESQ6+0iy/cYRsP4D+o+kobqZN1FrfizaPD1gR
jPRdZNNajFh6XCFGJFSiYSYkfFQUlblZuTJHVlKVFvMjMKp6sFJe+125eWcdW0KQGIFe0SiVMZAm
4zhU/qoa4yxZnBLwGvigTckPzLMfJT85wv/ZVm1rbuoSX2w1dxUL+FcVPAG1v7n+8hfWpCWkMqjQ
rAK9k+qa3Rjibib9VCbziL7z+s/Pz/Tes84v+81ZKG/6EM5YprnVlN1mmLEr6XDqi6eg/G5ayo+g
G91VZeLCqvyPNrua7FTuS91F2Y8L+Kjemdn0cP05FiYH4vE/nqPr1IkKTa5TR0weq6bZD8bwIusF
Lu0tDJ/D9VGWVoIlBBbDbooeBKTuAk4uNtB/t6mRXUwISBvFGgBDobiUsaE2+mpna8rDmNMk0njG
y/Xxl76WEFOw3aY7hT5L1ymtw5DjiEFr4DaguFyaOXXHwrwMRfM6RWWyMj8WMmlLiDFO7/eaDAbC
jUvzqTKNV9VzvnKJ9wRiDs6KZ97Nl2rXn25pqgthxraySg2kynKziBYqw2zvdcwqo2btSL5QqkXW
++ckGSSH6mRcWG5NXwwkpp0n6XuL4OHRH1VFLGOFC67pYCrK8fojLWwCokjbdGy5SaEAuJUxfMis
ap8QGECmPzhp/XebtijPpr3XmaBDW64NNQiwtvppLnRxz9GufJalZxBCBJ3qKr7iDGDO52kvSE+Z
1m7RGRsbum2uv6eFYiu9iH9+GiAmAV5BJt8+QHGiwGtUsZuph0ctsVIMHH+kwaNaWjnum73yrBER
t71euq3hnO2ip8sJKOVYc7mkgBPVzvTdB3uz0V/TEho1OqJdY1Zfx6EEtKoAnY6q/rmCntPXM+0w
wC535Wss1CFV0apBpwcYFyJOnTC4FEi1UI5pSD16mZlvaNCiZcyKT3BxDn1PHTmpFPMoR4qzsnf9
vmJ7J56bQoBKC1lVa72lHgmD/Ngr9UuG3aw9yNRr2g1efgFpe1HdgU2VaVw07RvsOrfs7QfTMuXj
NLRf7GY4RL2+MeR0l+fBXcd7wnltwFsOgnlEY/Uk/aXuif7mP7+7SRsaGn/VdrGoUE4SiB74v/vU
b0Hjduc+bhP4WU1BOSs7FfGx52xnw6scYWNfn3lLQWH293i7AyahY3M/1Fqu5tvmTZt9pqXwRSrK
TSvn+8lTlG1QAjkL7HjGeysrE35xngjBTrON1g/MjtrwRItlhTOSNVR7EmSCqnGu/OamysDRqeqD
AU0vpUx5/XkXArrY+R+BHqtMq6AEo8THmFxRKbKTWRtPeTn8NPx4/5fSIKAqf75YIwy6OLBSrnMj
+YPVZB29p/63EWlbb2nHDBHwZjXZXngqUXzedrnqj5NluMroabe1jIYWBHWDeVuhu1bpax+hY2K5
3cdrDdsLyYyoQ0/k0C+VBk6wXI/t3lBHhjX6NQOPpcqD6NwB/HWC3C0bbjUoPnxHczM5VbWNuvsG
XXDi1LhqjfteMQssKj9o7aRffD8bN0C7bq9PlKUZKirQ/SorKpqKDVer6ORVPBkqu36Hkdf3gkoW
u4K9xQzpm92mpwrRHq3OKyMvbDiiAr2TNLPk2pKTU9/H2Bqg1Pb95t6QCFlaak1/OYwQekIIwqoU
ORQJJenZw3PYH9VjGOh3eM2tvML5p96JxqL23CiHfKT11nAzqgCwEXCXCA527aNPU58HDW8vpTdf
41A+tP3RBOZo3+GmsRbZlhaFEGKqsgmKLp8MF9hwtG0784ix+SFL4qPe7hqMeXW7fpKl5NyZ5bEh
yitG+0VRzrnxEQudfTioP0rONXXq7K6/j3nlv/c6hPyLjvSE4gtl2ag372gzf6Tl/CDNEbbVnwF5
ftGt8fNqvXJBYkkeJAQguVVV/H0td/CTD4oP3jZplR6WKgbNPTYQ+8QC4Zka3SnPwq3VfTF0/2XQ
UeUPlgyqGob8ps/M6OQM9WuulOM+zaxdMaqf8IOC5t0V3yFv/IoDuMCdVn6W2GaxHMCbpDX9Yg95
fW23WHhxotI9xJ8xjSLddL2OvkgsPHB+Gg5Ok97DhtmXsYzvA04RSWKt7BJLAwo5X6IGlazjMwUF
sFWZDZoPd6C6sxqFG9uxCKtbmORfQS5U1LYrSsDXJ8jCKU5UeJoQNpTK0tVTrOWul8d7nKlvAgOe
IjbYqxvTwjlD1HFSTUxgCBbDSe47PACNNDY2sSYXv6oJx9/rT/JbxPLOXBcV/eBhMOPuSyZfaWzG
i2nd2z8B53EHA+9RLp9z9YtJImu6WuPdtF362Ro0d+qGRxuvr00TTme99lde69JuIir4ueegmQC2
iRvE8kdi6Z2fKXtUV/QvSUesLo5RBuhfCtxyHPagGj+U7XjhtLTyMpZmk5CU6nIMqRZCoaspRgkn
PD+0IbziPPg55uGnPG878KndZjXuLgQ+UdIvqdzuSkZguHWHscrk4c1dSFa5p+QAN8bJKMyWp5G2
o+vfemk49c844wWgxqqE4VQSZPL7ejt3wjRG+mEaoqOGXaOG8+H1sZZepRDT0ad7oOsZSyqHG2ua
941ZcFD6T4mkkgr0v9os+3J9rKXUWITRTOWsQHR63e1S5+OovPIK696+S1A3eFxE6CqNNlr4cfXw
tLDxi/r71jC4RDNzw/Vk6WcVRa9JHHKXPB3+tgQlqu5b3Stt7OWmUyBrPlqzWve2oV7pz9ff2FJk
EcJmoeElFWXOcLKbzLqf5EHiRhzUHZc2xghK/fooS99F1IpLpheC3k20kxWc26x3O6C+Kv45aN2A
p5bHAgp+FQUXY42Atjii9ucUl5PMN0PPJjAr8Ven6O59szp12H+ELU6C2BA0cUeJSL6H2Pb9+lOq
c1bwTgTVhGVVToYJkadTTzOet51ux87YcnWzGTLAT9VTqvrVDoHcPq6xptELtx9fsuGLYRY/CvnH
gFmORC2aVpqiOCYBprM96fnx+t+2NFGFVZgPsT3YoWeeqqy9BAFJRdL6O682CDGP14dYWOi/CyVv
CrNRoWpalg/qycpep7m0qGSvepWyz2ORGxYnxN8P1bjSZL3wPKKYPHI8hUvx2KLpvnuGo/6Kk6Gr
Wv6ZpGpNfbZ0nhDl5HLaoBBLDXxOkIdsFD++BEb6WGcg/Y3xVtbDlzAeL5qjNNjqTLuhHFe+1uLI
wrK0uI8rAvjnp/rOqFAP9qObhaNLW/e+1kkNG/2bQ7LR9+OJssjKqAuxQBSWV4YUJbWlaKfesF59
uFetxuYnrZ0tln5+/udv5keThnIFZGvErgnPu7bPdViiJgqRYqWUtPjWhF1bmaiHcKuknnxcpTbx
0B+iIDg5dnSPK3iMH1+30XqAX4WxQ4F0kzTeSnybB3hn4YvycaiBku14zXiyWua/p9M7zn13u1Kh
W5jrshDKGmucYq5qaYVvUw4DjXPvFOO9n6cP49oDLAwhyszlfNC9cUynUzept8qIg8CQ9MkRk5ds
05dee3s9RCzkHaLKvNPqRJnIaU4EulOZmR/HUCYaZue6lV84r3xKtZWR5oXy3hcRDm6R3BZBZsTa
yZkOXlAC37rog3yfWz3p7Von5sKMFsXmpKBehvWYegoLb9x5Zv9iInCkz61dmdFLA8zv8c2SGejy
HFKu0k4+TlrxMKNGkrvENp6uf46Fry5KzW36cPMR39eT3w9gquzvRmt8j9Xm1pPwg78+xlImL6rN
nW7UsWjR1FNhqTdJnt9xxYAFN8ezSKFWNB36RL/TOvPe9lv8IqtDJuFwYJv1yk6xMBNE3bkzlpbN
VZB5SlrnuW+8g8z3153IpxcZL+41We3SpxJiT9pCpJ5oCTn5g34jd6TW5vClbn9cf4tLvy6EgC6F
sQq+3jopgfZQmdOH3sBaee2ScGkeCHlLFk7m1PqWeqopqWil/QKWfeuoxscu2l3/+xcC5O+I/WYi
B1YuFXo+sVLMosJfATeeINH/bt/6nQK++XE/0SYol616aofupDT9TVsk0ChXIsnCqxdlsZFppwle
yMPJULGACrBDOElB4e3CYWhvrr+dpSGEZZ7i0VAqkcP2Ud+k8HSBGd57cbVWo1h4+aIK1uGM1aFm
n05S2P1Ia2eHb9JajrSwusQGB09N/bEnTz3ndbnPcv029rIXRwZeBuIj31qtNaycIxcmqSiXl0FE
Ar5iJPi9u8auSSEK80dpBXRMaoe/+xDzG3wzk6bQTGgRHNlpI+fDMErHgNu61RCxdBcvC+tsStq4
mjQ2cm02DknS57reKzoWcEGPKRPcLWy4kvBLnrzaKX5A9CebWfnx+qMtlXdk4QTgBTFSOLnuzz5l
DAzbXMCSGz/ZF/Y3g5xdPpWj62EOp3N5UxjDjdJ2W5xWPpuec6ePBkrgbjiYpbbW57Q0c4QdWqKM
i9mK3J+zOkJ/Jnm3llKkZy5S60fTixR0i3qx8l0XMkPcr//8sJLmtY6dBQM/3+zT0HksuL5C3kU2
dQF8B6fGG7+FUnEIJ/nkR9PL9Zf+/sJWRFWvXtV5khsMq0mIHej83eaj8k2z1vKD9/MpxZnf7Zv5
2sHC9rBM685YOblyfOvo7cUbwJg7sf/cZoMbaJ/+7knmVflmpBT3BLuI7e5s2tmuCqv7bHLOAGhW
Fvf7k+E/ROxQszvNi6Xx1OXpjdYN9rGmzW5vJspH/FY/xnjprHySxakgrHG0KA6E2lo9pQltKOpW
of2LbPeQmsO2kMODZdq/1Fq9wcXOjfxVqM+8zP6bkCqiMNfvqzwC18oeS118U3h4tJJ+eJp3yrUU
m23I8JNuP1r4dUZjd1dLyUr+M0/x9wYWgo6dKcGkdN4Auy1IPoPGlB9s+P60/oxJtKMA2FYbqwuk
pyY2wodWbiZ75aMu1GAUUVlQWjrYV/yizl1gHSwjOxtjyPPXfM/xFtPBu8ycJZUYL0cratmleSQE
ucgIYiStQ3YOI+OrHaGMwUGku23qyDjqg44tVL5S7VhaekL40uhMUNRGz84eFyu1WlubzsZhjiwH
OrSTJeBBhh9ZtXq9+n5tSRF1wJbnONk0hvnZGYFcwZ3Kyr2euhVuI2Xyucm/eUN/k+YrR86FwCUK
g5NR5x6art0zrj8uVQb1VpsKLCJ8UB7XA8rS5BDFwTpQXChFfnGOsvBjlDW30Fc/BpWGSW14QOf6
iG8xfozWgxmNK+XhOVi9sxRsIYgV/RRjI9AXZ7KHELNLdeek8DdSOhn/DlGh/EcyjLd0hKtJcrYq
6XuZWenGpChV1Kvdu+8nc4othC/Tl6cybPIUeWer3UAi3SXe9L8ZFPz/Hl3FFo4ZZp7YRd5G/Hib
/ixj59M0VRUQ63CLJ8EvAIrV2tdfmmBCVMqwvY5MjN/PcpnlLe7ucfIV4R5OdvL0o/H8vT42sLX1
xDz5deQcLWm0N74jZzvNix7z1sQnfLQKPECLdn99Ri6saFEzTGxyVK9p0jMqdVoFp6OCM2Pp1TtM
qL6Mpvdqy/HfKeMVW4ge3jhRCJGc9FzObl+1/1k1yltlyreho3y+/jgLk13UBAeqhZ8mQuhzXXq4
+sk5VgPVTk7lT6tR4vf94zsLSpT6WrGDHEppCLdUuRN8/wzvMCbBthk/d4620WOQv+ciNOi9dW1D
2jAyHdFbJUAVFx7nfyHH+KLWL33/CQZOUsObH26roN/yvzT6cczW3/JfSjid+oMx/5+SJDmF+dch
eSnXauO/6x3vPYaQRsktF1RlyGSc6PMFwYZJN460m7iMaZaz6RA82DrUbi06drpyDOkqicZoU2X0
AVAXrqqzvga+W4qKouK4G4ogNS0qYtJwkbmmsgquD/Cx5clT40V3yBJU48k01+ykfnNn3nv2eYG+
SeyGorKdaIjZx5qmvfEL27joStqfNfrN0HLpF0sJwp1VKQ7243gp+N5shFwq00PVW63bRDUiAyVX
bhMv/injpAeFzGpumypM0l0de96do6GRAw7pHHs98eptgHjj5EVtp+BXWgPLmM2qzFRreZ24sm0C
PR130ZDpe1Si40rAWYg3osoQry6zA3pfg11X4p2f5Thy5Bi5MmevL7eFzEOUBY5DlvpVF9VnJaAz
svdezezFbKaLP9bKbeVTVLs+zkJPmyKq/1rDCwoHsex5BkNCd8I/1biVq4KyLUcZ9Z5D3gXuDJM4
PmlD7mFTEB051HL+iE1rw9Xv3/VZwf76c+pMU1HGUWIUZwm1tT07QFrVoyIPzyTYK1nWwm4nav+G
iC3JAPZyxrXwWc0UNyji5+svciE+imI/r6cdBEuD8twXzSbUMBM1zhb56SqCcSHxFpX3ZtbWjV7I
1TlppF3fc/0HK3z+KqOFKYBe3LaFvF2NxUujCVs35hjZOHDBePbSbucM2PAa+HSX9VFrOX7Kict2
g4njSvPownISRfZDnFf4d2TVuYgNF39nVtSEs2T04a++jSXMLCxGqxir8uocSRISk0sy1re2b9zI
wbfrAyy9LWH/bcuWSxWbAeQqOnuSsQ8r/Co2ONY/WFK5h/d6v/plFnoiFVFS35V6M6ijxNPE+SFS
pJ3efcLSdxd13jFUb/wID/tac2uto71ZkeFwSZfJsIatFXYr+fxC6ek/pkdwTeIyCQhPfeSq1f1Y
f0zSj1p5E1mFq7fptoyn29BOT4U5/sSF+/pbXhxV2FiDlNsRw/Br0hzayrP6Fbwf4DbtzhisL4WU
niM9OZSO5prpRVX8G1wcVybowuoW1flYqcs6sp367PjJBl9IbheC+6C0D75RrDzdQsQXFbw5/Vta
63ijW0TlUG7rqrViusc4um31yE66nY570VYy8rV4uzSg8Db7Ls3VOokHd9Dqdu+U9SFjR6N/nqay
FjvdVX7+QiYsSnllqUo9eUgGt6RBzGrI7TAdQv3khtWjXtnSOrp5Kd8RJbvgBkysoVOeKfNxTh6i
l1610LrgmOIp5Wmqe7dM8HSwY7KucIhfV2bmHEneSXtExW6iAnKqJ7t3G9k+g8G5M/Nh18vUsJOe
hMt2EwcGUmhbD3VRWXt0qdlKJrJUgBJx0lyy63mmlJ1b6co3B5h+Xzg3ttTu9Fo+VHXwpY3QzqcZ
0A0vvyuStemzEPNEaW+OPhvWw5C4km5GGCpXI2Rjf4Rl6p2qtESk0eTGJ+yIX/IxWoOCL5QtDCGS
O0MLEFTFFBrXVupOwzbTyh3mn9uo5n5DotEMj2XOcTK61lpdGXVpoQjRXY3UIAxsLXF9B+ylb3fb
sAk+Z5WhbEzP+xAr4cP1abSwDYp63RwDSy2Q5lcKD1bOy11l+RxftOPf/fy8Pt/k5qla1oEdGqmL
9dBhqKfdhD13OnQrAWwhRoqMaIgWOZfxXuGCaj3EunWHej7fVHb6ffhL2osiikrlvo2UOmkKyLcv
uTXhtVSGHOGTc2yVR4NpuHq7spAqiopRKzfU0sn03C0teVcpzYOXBp/+7jsINRc1ydPIs6bM5TLw
C/QWnzaQ+i5elWMurExR/RnY3MJnqpO5hdfcdFr1gInZN0AJzyMk5ajDCCFX7uy6/rujikhuHgdu
tlDFFa7c2x+kqtqHenjKw/Es9+GvcK2EuLCJiHzm2MixsSXUufqQYIRmvRTIFyujw0Hu/3J2HUuW
4lj0ixQhrGALz5u0laZqQ5TFCgESEvD1c16vqpkkiehVx+RElB4gXV1zjLa3GiPPQ0Kz7X/7QrMT
D5+yqq+IJa66AnQ2lM3WEhQssrZeWWAhpMyBnh10vMeiMnhnwkWTJn0Cmq6NeMIOUM5CFbz5/DkW
dsIc7dk4ksC7cmiuSGA2gVuHG12qq2FJXPgVJAASszHV11zSfuU2Wnqu29//CjEQJlF1VwC7Pupu
jFJmHQjpRBRm7OS3nb7YYk3Mc2mlWxT6a6XS54m25Ij9ENhfPPT1bruut0cVG5Kv42UXgtocKg8d
iLwFDr2HSVPbH2GbCCCYrPqLCbS7CTy2coaWlpmFhNEXKQSMeHctMw3xGnqtUicSNT0M3tvnW2Hh
bpmLHVfAAQyTcrqrypQbVRqipB1quwimOGuiQ0sPYf/7kxA9QZLXVhKynOcUYl8whExjkOB+rupz
LFUAc7ljxzWQMcpbdb11CIFDAHulQoaTZL+93qlhJsN2xu1z/DV5nDCBg7jFyQmylURg6QFnYcE0
1ojHAZTIy+iBV6+AUJ2gcXG3Kq21EOTmMFTp4PVNwpVXdLp+0fxPICfcbP1ptLNLMXlP3hoyYeFJ
5lBUlw9Mw1JTXrsUgqBiy0z4tXXJThn65/P9tlSmzrWMKw3bxyzDbkg1PxE13Y8meIRK0tjuqrCH
gg73j14b/IGvYxTAziAeg/6HdsGsw/9aSagW2MCw6/73lhwRjOCzaslr2HTdrmiOE2sPBF6ZvW2e
0m46jdwJdk2JIVtabKtu+JYk7ZbkEN4lQ32YYEHLG3VT2DxY5OLSTN8FXIldaY27tGj3de6/rryv
pW9/O7h/BbQkcGD26ub9Fb2cCP3KLQxnJCQ30uF77exaksZBBs0NEzN2bYtv1bCbRP8q6KuH9nLb
HVc34dIhs2fByKlLS8LAs71OYKbV4QEfLdx1kzp6ZPg22WIAB356GlUX1XRal2NfuKzmqFeQxdAM
tvP2qjG8hqLJFu54MTRyvzVgd/VW/khE8R2uyitX1VKbfg5SHcPJRdMmbK74r4jKlGW7nLI7tz2q
No2I5e0UmtiYIITwRdP+t1zrCV6kYRJhAyHw+BqTCT+xN3b/ayjDYOXOXqph56jWPnFEGTS3PNph
+8CSp64pvvD8riNbDxqqNRH7XL8NJFjpji3wDKx//v7Xzhua1M3bom2vjg0v+WRgh9bovcVRMzvi
AS9i24Xsazs6u1RkzXF0RnMpLe+nDVlyeHZHbndNzD38EQt+M4hotuPAk8Pnx2Lpx81BsQx9EF+i
xQ88ysk41+KHE3zvJKjUjn11HdA6hxbCu25rRUB8/IHu9gaaNLswmS52Gevkqa6Ofr9LEudq07Vh
81JYmQs3j9nAvMAM7TWwIDAYZdw+hJR8KYV4q2m9d4ZuJ9vA/hkyAXXBZHpVTgAfZF9cS08/ZBIt
M48bs02T8Y5TL9lauKvg7e3HpAweLBDmFNrqeZsVK43vheAyh+YKD5AlQnR3DSFaNAX1riiyo2Px
rdsGT0VP22j1jl44xnOAriNLMqTKIJUx5mKMffZ9mGdRdSABuPZ1+Qt20s9GrSA0llabRU2wbkJt
1bgxmaXQCfeQ2Qz7tGpR3NJ+j+nGqbD9ZnOLrSup+1LDZS76XBdZ3w0NlmzsZpslLjy7/BeDdNew
8Q1tpyqCZHjcZxWN2ARCfEWacP/5afgwiXOCufIm1+hv9UNizsXEvVOF7s5GOnl4gmimtxJ+Pl4C
fu//vobCjgp79Ik5e5qGpzAb9cH26uJsyUTtPn+KjyOcw+Y4NjA3/FaOhQMMt/hWZkm9DYORbydQ
UGMvyH8I40cVTO6h1bHquna78f+vQ4c1Z5WJ03rAaLt4dRTBeyNZ126svO/OoQiHjaBKr1wrH9Yl
WGeWcTBtMqdKPXNuxlTtKr9wX8uc/2ZksjfUHYedM/bdSnD8cPNjrdnmt0K3cdGScs5+tee6i/2E
bllQxC19yl1nw+R+1a7nY9w91polBdIwFFiSj+eMHZFQbe1peqayhMIt/dXCmiUq7W5LgJpWLXvL
HAnoKXwcu3xtIPqxdjd+gPPvjVmnNby0p0CdNe9+TX7x5MMHrLP2DbgfRQ6aYZDFwAvIhPxOuj9w
XzjQVh1NOoKtwdWXqhq+Um49UUWOsCG/pl2xoWKEOM0IaEE1QZSD49bHgeohlj1Egg13o/BXmBeL
W35WG4VhRjGsmMx5sjEaKtG4JICiwOx7sMNnLdg7bcQ9iJKAkPbu75VzdvvHP9rzs25pRTSRbe1a
54Jkfyy0MQEwmO416FLj9JVaRxBoIjpAAChA7QR+5mayHLkyMfkn3n+0+KxY0rYL9FWOxRPnkQ4/
a+5FjvvEUwvDSgH11F3HdgKZXRogYNJXNno7Ka59mTyusnY+DtUOm6PcClB3W3dy9JnbQGkBM6u+
5KHzZuXykIIYXSTJBpzO70VPyohId+1jL5zLOdxtgOO8CprKnP0gbM8hL4tDCcMWy0f2DmnPKRqm
5iuuQSsumS9jeywfBgtFedFBzCRIztTvttY0ePuE1emJVPKbJjmHNZ5cqYsWguEcLCeBky7r2odU
Xy6Ra0g8vszFMUxxU3YrxfKHKQfe/SwQ1lZaQMUEa0jRHvyG05ha6T40zqudmifb5KdE+Svpzccl
CxabRcIMwASHdWl/FqnjbkzI70fSnydCgFnAKITCaOANklnjQ+AG7YnpMg6SApLQUJFbOWu3OPjB
dp8D6aiwHG4ZHHBhqoea8gw2j/D35OyXX0GqVurvjHTfyehEWba7AYFdwHAaoU4WgtLnv2Fp280i
ZOCWUOOitjnn+OcFIa9iElvB6KFNulePWme8gZOXeH8+X25pE81CWj9ytxJ0UmdhdU7Useow8uDJ
y/pXqIV8vsRCMjLH0GVAqRI6ePLcOt5vx5QnlqUvFhRAPv/nPy4BsW1mMSpsIZTQGmad7fqOW+XB
gGPyjxKVpTdVp2C+Y28bf1MmZt/ddD+SHzJwIInSRT5gs4l6Wy26F550Dq9rfXA2Gji1nGsTxL2Q
P0ZKf6ls5bwvnY85sg4acomjKDfnMKv2MH+fBDvjP52vIlJPJ3vYjfiLl157cRzWus8LR4LNUi4F
7hGMWRJ1Jiiw7+ym1odSeWv27wuJ1hza1kD8kZHc6HNu99s6KJ4g/n3UfXtofP8uyFa2yMKZmstq
9rIPRQXttzN8suTWn7rroF0ejbwlp9QVwaF1CxS9OavjiQQred3SvTXH+liltkkb4nMFtI4mGOHu
xlL81ty9umR6gm/7rumcPrK72t/yMnnu8jXP0aV9OIsho3LEWHYu0n9PP5GCfEeDbEOnNTXNxSeb
BQ2quopgtmady96JkJqUd2mQd5vMDGLTNuDfl/qFquB+oF6KeYguThOYjyvF4lISOwcCdQNq9qoQ
/Vka27pPbJccDPVcWMOXf6goxMa2ABCHJGwMOh605xLczj1IrY+jXRR3VmfyFej4x/Qph82VONnY
UybRAjijVhyfGwsjhqhoAygkdjHmtAjd6XtV2gTNJTgWdQJel6ELlkcoze9myKttKZw/NQ8grtob
+2Ws7OQ00XSNZrtwuP6vB1XJHDygrjmpJNjCxHhLnH4H0/QniLz+nJK1HHEhQZ1DmbBtm7BTZjiT
oANQeqBNBFmHSxGkL7bXZBhehjLioHlvMqnYpnTumdrpdky2n18AC1fYXDrUct2mT/pAn1VnwbbC
z34Y+MJ1uXwUa7CehQPlz4Igkn6KAWmrz4PxH7LOZVtgRfQWvNU1caGFRGuOTTK9YzGpS4NEG3L4
/bABzvWYldDeqkIXCAX61WrWGPdLT3P7+1+tQs91MyQXuToX6E6g36f8bTaQ97wC4fDzT7IQcOfI
WoEjrwAdRspOq7tC5d8S8De4k78q4twN3RBg9puc/2uWOsfZ4oLq67JA2mb8dIqEKcEdSR7Cqv01
KHej3fKQmW6VtbW03+fRL6BcVQzCW4NV69gRkj5YHruXwLConc3415ExEbe+ByxADZ/ym4qtG6d2
sJKlLhzrOcQ2pDrASWv0uevqtxuwLHfvwDABeZ6F7yT89fknXAryc5jtpB2EeUYhBODnZXmAXFos
WjsC6LaKbjfaKEGRC7xwV9K2OPrDWI1HzwuOny//TwP/g1R83s/uCG+gRz2pEyrPVD4Bb8+SHXT3
4sq5s+F0OO7apIgh7AIV1TTOUminw+UarZKGFTEmVbGaWgifXloE3UyhbWPKlWxi4f3PQcKl0wRp
Hjj0pN0Cnk7dfZqkB5nle5GIa6DblXRv4QzNoYRcZKHUxqYnG4Ezg7qqLF7GUJ36KvxOqQUTK++g
E7byUEvJpTcLcRVU5ExJZYVKD26vbu18abPpJJM3ld28Q7MzrGYu9ZDuRsrejWh/GateK7UXIvgc
W6jcqWT5TRvXhcLa98R9xN57YL3aUtCwMAl4KgA/cCE7EsC6sXOcvoaUbJrEvhm2kqAExDaNGoiz
roSvhQA5ByAGwZQXAgq+57BzcJtrCEbLim8bs8YIW3pg998RmNmCh8lACmjUy5MDik9bsb03NXGT
7z8/P0u7Z5YCDsRGs8IKizNc/65hl7xWso3RrOngNdOb/FXWcr+Kal86EbOIOLVC2wXj0wkGgCjT
nWf4GhwA7XkOs2dSPf23J5r1wVqo7nfoaddnQAGiMZcPcNU9cQWc6ziqa5JV17ryX/WaMtHSM82q
SgiQZL7taeukoYSZsPIbYslNYAO9bCXbla+0lMvOwYJeAARM0PbTaXL5qxyK48BVGLeO08Vpe+jC
LhrgJOPVItZd0MK5ITtCweYJHPnnz9/q0rmfi3J6dtIMpLXQ4SnUJusKNxYFiKqSxbYDInTB33U9
xpTqmx+gOJJhfE1gkLmy+m3DfxDl53BD4ECNzxxYiIEUf/W85HUUyQXu0+ebBzpT3bboIV/qs+4l
NfJg48vbTXiRAf6o1w7jwmmfwxGJImPi+ajTpjyI+gwNZBcEtEQDmvb5Uy5spTkKUSM35ZCu7M/M
tWCMmcgj0pIXLmgVUz/j+1JOK2dkaaVZXOG9qOBV3ptzTZnecdHAqK25ZVvSqo6WgIZ6Fa7xQpde
2yzC9NOUGZ2m8myQ09WO/acpxwO3wrfPX9pS/jFHJHKvL4mpw/7s9W0bK7IrvFDEijWw3awmb5OR
MWa+/7UhP127jnMD54PPl17IxecoxVsHx09Uoc8e+B5TCbm6zrf2PCkOfmL96t3w63/trsy1Kd06
5wb+5+qcw983TmlXx+2az+zSuGKOTxxYSlXpS+vkO+8Zd/+E0KNTWlzQ7bgGfo+bTfnQrQG8b1gr
OReunTlW0fc50aWYOsyLlRfXdV9swdO8K90C2veTOFVNbe0yh8PaoVeQX/v8g33Mf3OYczsPf1U0
RJC6n4LUoASdDn0I7Hjo8BJZodmMdk2uxob3rYeB1hbclteyLgqQCwcogdc/GU+rfQO79K8JNvPK
Dlo4h3MFYNeTgeGcyrNWJoho678ltN/0mdmUgQRxeq05t7TOrJLrYBjTwozJOtnsznN+pNr65sMH
Ipk8WAqtcvqWVplFldLPM6sJmTmrGvIwOpRuxLUHU0rifWfMHQ+eFiup4MLRmwMcnTHUwqrhvSwZ
4BWqaYat9sSdSZALTnA4cUGhcTJrjQF1i1UfXD9zcU7YWVCvdDN5Dqwj5fWuwXAy4vwuxSXASm8H
50/Y5fE9OikhROndc6MzQNsse+UHLMTQORKS9aIG1wWgB7uAU4Kjj20n7ke2xpRcSDPn6pvtFALI
4dfDOckbSPp6BdlA5iPYghkqNrUM1uR8FzbIHPFooc8kLd6OoOY0z9BpUZN3qPPURJK3P/v8y+en
fOFlzeGOqqgLmFOju86hqHdGdtYdHLQBr4M07kogWXhhc7ijcpmqTCacM6XZXW/0qRnsjUjaa7j2
SRY2+BzLWIQD70xn9SfbCeBOOpqtP9AdeMgkUn6wF2V2pMNKZ27paWbRoQwK1XqghZ2kDyclOLme
x8ZHWySIw7VW0kK8n6MMSSqDUqdde+LhOTPmVx1wpGijX0UsSN8Gow89I1ZM0p+f74Gl9W4H+a9A
nycOqO5l35zgaOJH4/DFtARYMfqo+umVAJqV9exrXSZrotgfI9ccNscX1tLVBSAmzclSbQQ/4My6
OBo21eIyVW50a0k0P0bPuwq5E+O0udlIZfKpdE0EHd1I+C8ybQ7tkJ795u3zV7CQMs+xdEEoszJx
fA4PC3afjSlcgsT3z//ppZxrDolzoaeQaL/EPZ3KOCA+WuhpCgShW8K8AjBmlton5YxIhjwFWSK6
m/6b+oXD5uA2uEt5dGKQghSO++AW43056Luhn/KoIHyty+r9c5F8EPHnwLbAptQZC0+c0qblX+Cc
sRdu/5opp0TXntLYsoi49KnLjg2bToPoYvgxTRcvCPm003D5eSXKlMcCuhlwkZchPHA7EdvQQ4hV
KH/B2g9pRS17wBZZBxyA9Zh0JoP5TvWSjKhV7W5MN35P69gbbe+ELvimMfonG7z7MZ04MvUheEDa
W95XtEo3hTcNd24h8xPLIUuQZeRY9e5z3oX3hasfEaLeBgAZt8NU7pny4K8Ce664YTUxX4K6LnfK
h4mMmpD1l13YRlXXPJbjAE/5tLdA/8700er5zvOdqOH5eB6QNGKu6PXgAgN841RQOY5IJcgvY+cs
wv+jT0Y6JxAn7EhYxtk3GfSOrMmDTIkp7mHMk9+HbZLcp7zZ0lTqrwX8SBpX+ZsR48utJ9XZCrr3
aQjF0e2re1JruTNZS76wTgzfh9DdCp+eeV3uW5o0DJDtvE93VuEdK/Deij34KDqJBRhvg0sknA+c
2qkw5fHqA2RFI54llzztL2EvzlYDOS9q1biTkmTvEWntfK/Vd5TlMeRygS7V9WPn2g8adiU68Mxu
SkvO91Cq3mZKhQD4JERtncL0sV+E1VsB+NQmV2RveXR4KHX7aPvkrgnzesNF8TJVPIiZR+oRRsHk
UGXOl4aMJoZuxcWrcm+D2FuOGyhTPsBuwo670bPjoBvGg/IKex+UWXCBMrbZFtYI12NnL0wKZZQ0
SeIAX79EW+Ad5lP1jZrtD/sE+e3Bd6w9G2q2oxUmTnVo5RGSlJtSYN1bRxgXhT5gU0VexrZbALYD
y1g40xPbB0I/ZybCNXoOHAlJRpm47Slocg43Sukdm3ZUlyRUdwI70h4mbxuEGBzsAwCCxohLA5Ek
PR565V9MWr8YNe6tMujrrdA89gFpq55kqvrL6FFopiVmK30PQh8sRHvWclWkYSd99upExaqlL5YN
eQpa9B52WxFyIAg5gAJTEOyZl8Z+0O5yN9233oSulUQqlsDepG76P2EZjBvOGBD1HeuPPeCHm9b1
rSiFRieuosmncU9/T+70qFRQdQ9hyiRqSdmld4E1XOzBG/ch6keeY+AM5bMpgtTxdaxJEqV0bKdz
UaKYriOttHNKh8p7d/s+LTddQJ/TSfoXz4i+iuDIx9+M1Sq8BNfEsGgJx2cH8HsPF6H9koj+K3PF
sXR8esnLJn2XLZi9vR0+tKRoDpMpLh3LNkVoHX1kNXE46J0sDKQ7kBBvW6+Lercs8AnGcR/AtOnY
UvRAQErG3qCjuyN+OjyWSUZ2HKAcBZHjtDA/WKqDO2DGbhShDsd7nJrpfbqB+jZ5nnv7wgKsRRia
RLrNTpw6/h+HyxGz8NSt72sAS/3Y91g+7VqdOxcP+kEphpnIWHSVXT2II8GwroetCp002+akSsim
HnFZjsW3LGP1pnL6Kvag2PHbSmp0anXZvuY5LQ+WrLtt5tP8oic0J3M/KwG01fzeJczb2Si8Pe7h
gIQaycrkx6Fwh0gRC6zv1kGsSdxD2bHvwOZaryHxmlOo0LO9yZm0GzIynAI/B5O0LjW998ou3w5m
JBEVTdLfIjMh2wCI3pesaqD6Iju2CcpO4yekHb5FNqRbqFBDgnqs7hMRJteAmXuCON7UdgtpUVJF
2k4Bsc8NvzSICdYk7a+wsTrUZXfABiP3KfQqdgnLvmQsaeJgaJxYdLxTkdeyJLJbgjOdtNOvBvTU
XSmd8hk2u3YU9CZ9t0hongvq+u9Q5iegFyKPj02vwvBbFYr+J3Fl0EXwaWi/JF3/O+A9OSOnV2dg
wrBtPQrRZEKm7YgvuoHP7PRU1u20Uzxrpg2pIRheBp3+qd0OBrfwq94EhJ8rjLW2CfwdvlmjGrfC
hu9ZTBt7G06A2WZhVx+aoXtQxs7uS8V9AAEV6Pm0G/BlXOGHcVCG34zs0wMFofetQltDnDRx9Rir
PlSXwuiQxU6ovnaS1BendKeT5lBzO5UyADsDOJbvKJFrsFXU9MAT1/sSOoOKOgUeeOK18PHTHo9q
OaR3vIfEq2UFYyybpjuEugn2UynSi67MUXtWd2rZlG2trHUfSgYLQFZW8khqepEZAN+OJ3sWjzx9
8A0Lgc5we2M2duFkMBAc/mgBDaszoVXefmMopmOYsqZ7r2Fxy8Pui84q643ik2Kaz/8Avstj4cIU
8WVk7tRvAhRxziYobPZe6ZCyqKU0uGv5dGiINR6gOiT2g5+bfVtMk7Mhbvn95ifF0R+A9aNTOX8y
WwVPogOQUFX5LwfebFbMM0u892NNUYOG6bvuFN+2meNvKgRk6zCKjBUREpsqznJYxrV17tJtUVn6
nkDGOeoT7iJOqsA5DnDtQvluHdMw1H/GgWUvrIV4PCm4u1e1x+sImkvWFmLP+FxcZdUO3uX3hdLT
g0uBsUVv9oSAhlGry/Nk2tMUedsO5gQVj4O6hfahV6MCEB20zDAA7nCDCce6pKGFfjZvanlOswE6
JxMv+kfDjP9FFFpeAqbrFxZOoHF5TvpaIs1HvtA3Ru0wcxwPds4HcSot6ERTy4FkGKRLvLjosxrR
CEbOkWnIcCKTCx1xNyMbnoTbPGnJzvFHBwYsLpQDc0gLEDRGSlO9uDIxO6ihPYIUgxolq7pqb+NO
RZo3DjCjwwqlB4YizduXBHlZLKq2fhjTAt+QM7LS8ViC2P7T0/qrpGlG0VV1E/AHIoI49Qj6qPYP
X4Zf+mR4r2w4VXMXuYE3PCR5f587MJ3g5OCM9q5RfZQaGICFbO3HLNRXc1pEUXWMdYA73KEQhb1o
sZ3EuOmGY6OA2kNkbX4UMJuCoOEuz38OjjnUMt+p7K0R5YFDB7LABQjrs3TafF6RfFjCutY/c5O/
Xg7SD6fguggvU+jv0JW9R7v0Dh2i0ypm78Mnxgr2vytKi+g6zFlOLl7KcI0TnxxbmaYbN2i+TT0D
sbvso0QQCTa8s4KqXVpzNsqCojT0LDHQubRJDTtT3O3gqnnmORic/UAkVJjNWzGuSgl8POPBM85m
WYm2Qxdmi8Els7JtlVkbpOtIWPW5GOR9CvfH0Om/j9B2FvXXzHG2Qx/8+Pz7LTzpXCjdyzhERJDr
X4zTbzW6olHvVffwZz0NCYJBVTuvY2m/NKJeWfDDJpFr0Vvf5a8N44QNJMFRP0Gte/xqkQw4dCiI
hiv9oSU+7Fw23UwgKpXwm72MlOx5FyuJCXQYN817M6CCLN0vpWNFwe/KBhifU9A7Sxf8ugJl7Ocv
dOn5bgflr+cLBBPUIn14SUoR7FCLp3suezA85dTvP1/iY0At3uGsb5Q7kPu2vLG6dk76k6hsN2RO
fR3D2EkCtinQyx/9FKlctw2b/jQ14QaCs26e7WleVlERBiEMhJIKbkqoCj//TR92GPGTZi1owhzA
N/2pAlcP6ISOo784Cjuq7Q4lRe7GBaL+Ssj5sL+CpWYtpi4Fb3Js6upaVRQ1tX5udPLy+VN8PJHB
vz0LNspmjoSNZXVVY0uCk2t7WRE3umaHfrRNRLOq3VsZzx/bupyQ09NgVwV6BVCyEEvnYu/ZDeZt
oK15bVTxlIZFuE2z5DgKnWwLuHiubNCPQZF4xlmwCXIHuqxE8GtKIdzIjb/PaySRgUogdGftFOPA
D3mHQO4xSvcH+4Lp6LGqyjaqK6gbjbi0idQbtP6TDRLmtSHsx6N2Fz6B/z45wsBFrxEQADKZ6l8g
XG52yEjURhXi2QV6iuREH51uMlFeMexvVrPxmLvmcciaL4atUaA+bADjZ8wCFO+r8ta7rK5+6p3Q
BDgGujj25ShhESNPkLVFV3EYtysb7uNwQeeEOZxieN+ONsSIBv+hR7SI4GK4cXz3jwFeJuah9+q3
4gTcTweyFN9Cm0Cx7yK5Au1gN88rv+L26f+v6ebSOYZcFo3sWs34NQGNA6L7cQobcQkn9h826Y+O
Z8HS9Z+iYmWnLz31LEiq0Iw54bK6aj/9nZHmBbSSXWOvwX5v1/QHjzNn7GkokjXT2FRXi7QPNgl4
1MvxVz55e4q2hJmqLZcZ+kDhtrOTS+jpFdX2jw8wnbP3KPd7K7XS+uoMKBSGKTgw3p5sfMx8zfXl
4/uazvl5TaonE2DScuWTfkY9v20cHsP8Hb7pGH/BfK7cVGu67Isnch4Nc6pbUInAiarwKBDEdFRM
+3pT0uzg9N6eoVIQrv2jacZDLeRhsOihr9ZcShYCFcwK/h0QjAhTqr2EXw3GwAW8dFDztsnW7b0u
JsZUaHmbmkHpmsdh2R2DAFV/XqC6ydv2DsgdGQvvDN5hbCxnn2KovMmmNar30qeeBVHIFFoVrFf5
dQCrK9fqDW0+EqWk+hNOa8PjhTXmvLrSDUYnSQTEsVzypUOCW4PIB+9WlOhkZb65EOzmHLoiKCZ0
6nJxtae+jSepYOAcZDvOPAXibo2eowkxUYaa5+eR5uM0gc4pcQby7fDcNUhWRvWUDiCBZvlr5U1h
dAswKlhD1/0zc/wgBMx5cW5OvJArWV/BDWzPlBg0XHtgDHIR1hs8Z/t8e5GCyS36Flui2h/5JNMD
yjtyzm6NJLBefOg4pRZq9F5EzmTAXx72I7U3IFCOljmFnQXMI6ovmb8l7U3HF4SlUm1ZtuaH9jFs
wqVzwp0nBTVTq+srbucwwuRg79Te0QLIt4p94kPBRF7G4J3y8VBOIFKp+tj3HUReHHdnVfnvzz/a
UhyYs+6ETGSPYpdfvUHAzJfoQ465IaRqR7Q4i0G9M/WGdAFHLqrT21UGszCTdGtF79I5mCV8lkr9
NB0afmWp9QXaV/uQiMc+QTvaO37+hEvbchboeMgcbjAhv1a2QffQ3sNZ74ccwg0gjNdmfP98lYXi
hM6Jdn1L5ATnJX516p4+5FY2bHKHt3cBJnbxiKYWsjFMKkJl4sxK8nN+I3YnvgUh8ba+y1sUKZ4l
dp//mqVnnkUwHdSQbppUdR0K+RtSPAfs529B0cYMkumrEkhLQXxOuRvqKtd5iWUqhl50zxG9Kit2
yvo77uOnodK7RJdb5qqY0fxZuNahbcqz3Q13JS+dLSLSzrbr7VhbR1GM/6mEoHOiXp+HbQVdFSAa
h+LuRmmNQJBZm9EuJVO3bfxXBVgbGQ6KNvW1TOxxa9g+E/YDBkV7Mj0CSgrNaigDIqAoH2x+YMc/
/5wLh2ROodNcJx0EUmvozrX7soO4TzINT30lsn2YuNl/KvPonDKX1xNlImnKa2s4ppYCLT62G6g5
OTw4r+ajC+khmx34fuyLgFGruNZtJuHXDS2korBh1frftv5cCJug29KXzBRXccue9CTu3NLBvJe8
pJY81msI5YU6nc6JcBBKzRvJ/sfZdfVIqnPbX4RkwKRXoHJVx+kw/YImnDHRmGjMr7+Llq7UH1MU
0rwczemHAhy2t/deQSaXNCMnT3rde0eRtUCUY9wbbDg5PcSHI5vdmVmyj1jyS4Lg/OCNALaLWB99
6YISmDX9QTHRPqgm3d9eKwtb/y9a3CgHwDH05FJkhs94CHGwY+1YIOHBEt5ec/tdyC3mtDMrShVL
hjZB2H4hNorfvLdPHQD0MUAivoabRp2SYvdPnzTnmHmQCOGR6pILg4PBCOKJoJqBq3r0ATDPATKQ
0dr1eWGjzalmccNy28rG5MJrBn0qMcTBWCfFjjdaYDU/oE1vkzQJo6E69OAeHk0Vxb4j+mNL4aVR
tUei7B+1VaYrL7SwWebEtDZCfwGiGskFxh2pXh37coihamY3KyN7HXNCydwQqospzKhgLHuxo+dE
Jdu6R6s4lX+ysd+xJAVlMu38Em2dbnDv4n6lBLuUdMwpagRXb9jCuyVqn+xnMYyBN1rfxe+2Rqly
AGe8PiZGtqGtfu6dPPetzAgznCa3l9PCNWtOWNNyL1dGgYf3w4QJYfzAncTX9W+e8VR4Wlh1w0WL
xAoObCkxmNtDWG1sD1AcExdHtgdbM4dTD1G4UfCP0o0gm9Idk9a8H+sjjNxiXwg0a5Sb75pEAkW6
yjSYwuuVnHnOW0uzdhDR0IgLQBD3aKxsGjFu5IDlm8vmApn994zSwO7oJq3KjZdZJxvt8VWRqYWo
NOezIeLDfBwQ8oul/1FuPPimXSd+3qC5ASf2bmW7LOXUf7HD6l400MUQF52jawOSTeRHVfFuOfKB
ROlpgG4QzzkNKkP7zagWI1xrZ6A2jqUWjqjN3F5gC7t2Th7LnN7mvaPYZToVsrjYVoreAdd1+9eX
sq45WQxCZy2guCa7WHmxz7rmMfWysFXxttGijRMlgVLjvcVl0Gd6aLjZtokBU4A8GuBPZ+Z63yPT
TX2UrVfbOAthc04hU40cRFPYeKOovxdWt+94/aL3ZQDpuNsfvTSk09+/5F1Ol3eOITJ2yTPrJWrq
uyQbntEau/3rC6tzrj3PeMNKOI9oZ83SISniNt62GjWo0qEdowrVbFkXPd5+1FI4+EtsXuu7MjE8
7cwlpNbIzkaGrBsP+FeK7mLeQ7ROe1HVM8TvfGAMddqjL7lSw1o4teeC88IcKoFumnZ28iacsOql
/n3qfpmWCKjIj+Xv2x+5tB5mxZ2IIqVxkxyzJd19rejBMftjbGMzrG0Cej2cWbMLDgyXo75hFbsk
XUN8SgHem9oit19/oWVH5sSwChXG3k4TaHlURhYWstjFw90IrbNNY7hBXKSVr1h/5wGYWSXNSw8Z
Oz/i1VofeOGSMWeFGZokA2jG2jnSjRc7h1mYRp48b2MrBtGr92oCDxbsSWMrKeNS2JwTwbJG9a7e
Se2cmqb6IViqPSV4BT+uEgRQXX8tmd3+Eap4rpKsCOv6v5g5/wEyOoFwc2dT1sOfkVrxSlaysNnn
nDB96HU2NJ0GiUzxo4nZA8vpZnUHLizOOSHMAManaEU8CbWY/X1XyQReHZOCFvcMhEnogaysooU1
Sqe/f4lZcYJNUJh4UGUcTVOIX4U0UdWhbRzCh3A4cM99ktaIShNnbeNDP/SN68247UiRhyZXzsSj
Wcl5lt5lduuy4bbLW6hUgUQ8yTSkgG5mgCPd/tKlETVmH0q9PtEAIj3rwLamafSQZ/UO5g7b1fRh
cUfOIorSHKmrEuo6A3AamnTuDVRmvee681U2vAqh74cEVU292pOxOK3WjhYC5pwhFkelVQiBxyZt
7rOx+5ZZqJt6Wv5exwLYYaME1B5Z2z+N45wy1tHalBaT0TnLikPG7J0Vj1tplvthzf9nYabmDDHD
GJoEcV+D5XQENgoggioqfFq1p9blKyfcwu6d08Fo2yYRtGcABB6pdoJ03A89idt9y0He+bdxmr7u
y8ayi77pigpQ47GD5A1nLzZVyGuN12gYVmLw0kdMf//yCAFakg4icHTOB37QpHYY0+biDtm/RThz
FhqAVLZHgLfAtu3McxJZL7wl50yOKwP0SUe4ku1/AvC/vr7DY6gD4fXhjfFWG6R7467jEwOCJkL6
hRVNR77lN4CD1CyD7Kp8sBvAqC2tAr8T+F1WAucLU9aNCUCH76HVH+L6UPxbvjVnfsW9TDTucXZR
NYy+Zd77OtwwhVRvkSF3q/20hd07J3gRqQZYoiFppEQdTcf+07vxqQLs2u2aj4H8p9qV1bJ0gM65
Xk3smG3PTO088vRB2gl6kADY18dCQIJJPMfAtfsWSDKj2PUp3xqDF6hR+wkZhW2sNSsHzkKMnxPB
lNXYDq+96Gx1CrhidHk7A7v79p77rDVeWVJzAlheWdRm2RTkyxyFyLxq96XT7fvW7e4aKBC5QQ+w
ILBqAGknKA7tqhZLjfOy90XmuEEOC96GiPveEva93ma4ddf1C6+I2haDp/uV1QA5WBs/otL+JtDs
SHt1ygA1BuOYcbsLKr2FkEvidr7Hoh4IXBhx/C6txNzKBMhnpzSzXxxkjcy3iageu5QDNsALu2Ww
qTW7PwlMId4bXI3ivnTCos9hckCi2tzm0M8MWpd0P2JXQCfMKJJAB4P0Po4B9vHrTG9dNGXsGg0z
Xfp5AZQxZ+nrOLgcTAVSXEqbjjAMN4ygUG55UjWwBBZEPYCEjJFYSHRLZMM/4pyhl5Lo41l1XRKk
EetDLXaLQ4Ki6LGhKapNLbajofL6fuSqeGfSWxM+Xqq5zDVdYnALnFZv9YtFyFHXrUMxERgy+ZAj
jY4bEElj/dEbot+sqTcUIPVPh1q5cmtdCKhzcl8DW1ML1IDorFdkF7n582Dh3FytKn9y3q4tz9mZ
QM3GblFmYZcyfUPFzAhr2TB4dpG7rOvgYNrgJOLS7zkQYkmSvlUZblqsyxXkJfIx6I0Bi6VOfhTN
6Oem1/mmgJ0M7Fb1sNO8R0aiHfyRj7zM4QBbspXMaSlwGLNzhuZIm4yoRjKauhDe5WHfNLuoI+BO
yFB3M1+J0ff6D9fsjh5lYYTMx32EzBYEIn6u7GwcaddGbnYWxfCwEAbPyaU3xz1YAC8kbXfaYL7G
KnvVgMi5/ZiF1GPuTcAaBjMLXRCAG1CUzo0zRa0pbupd4a1dY5YCoPG/h7asjaoCh268iDI+Dwyy
cz78WdrN0JfPwqK/ey9CXl27PtQBIRel+XbfPVdeDNBRYbZ3wIOtifQtnDxz8bcoIpSAD65fWggo
VxFAKq4FQlFigMDNtmYD3qQr25Vb/UL1Ys5J7FuvsMfUIJcaKFrI8chAB4wIQArTJ7QmO9MV+sok
fh5oVxbLZ03qS2JRtDRyqSTkMtQbKGKKIwgJ3y0WQRgYldt7zil2lxfUumXCWK7I33pz16W7FucQ
qZzniY7mdGbQQ53aj4Wy70vRiyCKAP7uX8fiVetshEQg1yJYxECSp+qP8M5Acwhp8JrCxIL3AJmz
HfPS63M+MnIpexdWdIZeCZ9q5j5rWg8yfekFyeVvPc//AyuD+9kIWH/liSdvSlYgHug46l06YM74
ZvvLks5/ecyJ53t6nvluRNtw0FqyGTWmfkGB798MtcicOykGEy7UxBsvXPFhZ8Y89T1b1vuC0bV7
3BKw4jNKfZld3nuecgZ9vDSdLf1aZjti9EbQ8C5w4FtrHbL2PMatCnSqbN8hZbfPZA21dM3aknE0
4MLNXSyAQwLLcYPsRkQ0H1DZYdd1BhqxskYeRMweXBkzdx+I88hRiBpgJN92T7fDzOeBcm2FzsIZ
KjdV4qbJCOMx91DgogtV0R6MQ8v52YuiuoDsCdXsLjrYXp1/DBm8ml0RcpIFtiPBg0qdR0GG0IDO
AWhdEI50LctP9e8lJXsLlNLAqp1vmu5ZfpbSJOh7t9wVOQyh+jFd8xZaOCw/j/Av8+CpsY0Tr8Q3
UPUBWfpTMtA/jWs93B6jpZ+fxUlObVcynY+XkmQ/cIXuzPhHNTj/ltx/tpq+vHwOqVNhGfF4SczI
OyqrtXxXChHA7Ds65uCbddxbSSqWygJzbD2HPZ9oGkT8oY43vH2XSBGTNPWTOLnLpdpFhbfFXDEf
vJczA3/JWzvOlh49B9cT7DuWGM54iSvkiyMgBxtd+waBkRMfuzvZVn80nEdbBF+fy9g3dfOJgDy3
1kFbqBHOofZt6cnaHZvxAo2m2s+iU2dGKhTM7J7MaOuRbMsGDwkwybWL5bprAOPPWsSV7fUXBl/T
HeEgU7jIjOUhyE7f0T6sfTC7IcWe8ecEyD4foF00nGsOZd3Y5yUd/QR0rtCm3UuivG2kq12qoH5Z
QvUKumLHnjjnkaTfIjrqCBLwXNQAOH9kifZsNlBcVrxAui+gJ9PZr7BIA4bVbcijW2uoz6vc0X14
io2wf+GHzGj4JhXELMJY5z78NPGfZlwb9mmL/PX5pjfHMVNTwTCnqgz4iya5X0UgKIGLkHUsTKqf
cf5NjfkBjLDQ63oBGnIfZvGatenVnAKPnv7+ZV8pUpc9I3i0AzSYNTEpU34HZnDYuMOGyPq3trq2
ryZSeNSUaXx5FBujIm1FaVx6awxN0wYUjh0yftLHO2iJw0PJe2B1fW5KsXfNdk8jLUC5ChrOTXg7
Qi11ScgsnWf60JZo95CLDZNAJ0F4pVF0TKD9muR9QHC8xISikFnY4EW6b8U4nFkK6xN5nByUbr/E
Ql41Z2Iwo46bHroEcLf6Tepq43TVW4amTWaLR9UPm9tPWQjGf5ErYs1D/R0hTNOzcxul+xYqltCv
MFa+YjFQzUq/Cgzy2nNz45I4pXvETbP3kxGUEbv7McZ0SwsdKp6a1Z0bFDi3kIoPneEJrK+329+3
dMWZ0y4sKnrbcpVxqYa8Ap843YBSGk54RyRNbrIBwLHxzQqHKpjtZpL+TDUr7Nv6I4mrDB0q7Wnl
RaZa8V97lyIg/e+qFmZta5CEMgAEFDslyZ2lnEui07Cu7FNJtKNWMswuJRggLDQXndTbT/YWHjxr
Vo3Ql1TQyjEuRLHjAGlmFIDAaHWK57b4IzP0YtkPD3yNlc2ztHtne0crPPjqZcy8xJy/mOgU+RAE
/qfZRGiYlvGX0NBFPRdwVhsvbtIBqlqKIEvtJ4UMMeLu1mXst4OeH/XGP3lU7FxojQD9620IWNFp
Ry+VWGtaLYXD6eu/vAgpMuFVtBhhsQehQjPSN5m8HzpEXCeBfIJhhrwEFO/2DF7fRPjs2SbKWhiv
VxU+G0bo+9gbX7LBClp4C0p6skr5ZHn6cVTNs+GR75M32Wrj+3rZBk82/vc7wZqOVJwDuEXr4h6c
f3E/msnbiKLSVtHmI0liAphz8+gU5XaE0GBlP4qIgA7erKzez0vrX/sGbzDbN6Xl0gJEC3XBwXxh
LjsmBdlw2vtjC9Cjad3L4pg0GxKX0HeA7lDvvPRp80PL2aaG9NE0SlAG1uBvR341/X+GXLvIXd1X
eLHZvmJZCvWdahguMBgETxfSFFFVngTwxNteY7sx0V51y3gyLflyexl8NoCvDMUctY+rlmnwuB0u
AC8F1IKajMf4YyqzXymPx5DW7s/aYHtHVD+lGOihHY37zumDmrlOkORN4duV9TxSG60q4y1jYscs
ujFoPux1xc0NMWDGzYai8R0z+laW2k/hArpfbSlTgYRuWIbiGVrSldEczPxQ8L1XdMWu9sZQAZn9
PaENcO0EMFRXlbB0ToNm2hEefNYJGEeu7YZWa4alPYYOhB+cNXbbdRyZ6c3RkLz0Kls3PAuSHsi2
i2QIewYhoXGXQ6NaOJgalqHEb7bDwYaLrm+Z7krt/WpdCU+eLQKUjss4g1jsOSm8wJBgshva1qrM
5zRZuWVczQNMb86jiJqqJ5oXgSs3OHcKWJsCxhGglu77RByNNZj6QjybsyeIbSeg35jGOdXZxPgZ
nJ3RdMi1zJ1MPSA5V0LZwnjNyRMtpBIaSyjjDPTERjYKzAfbL2GyuNo0vX7iY8BmZ0RDEzSbvdg8
2+WkfBdD42MHANyuia2H1HG3Y6Mea3t4mkjPugbjMweWjVqbvpe8ADNPe7i9WxfCw5zZUBkJx71c
M85oFMN2dkPSPgD2fYLYiOEw5AOUJba3H3U1icMXz46HMoWOKGpjxhkqHxDHI4+eAX0GuQaIWFqB
szNAVxASGnqlQxJFvUIW4cQp3YDEchKYOy2nKwSexYmbRfoGCsd5ljD7/9cguPJhpS5lsoPhWTzc
a/HFhpFucZ9pLwAsRQKaVmuA6qUhnO/jOLFL24rtsykZbHF1+AVV6W8Yl25uT9F1+i8CxbRMviQM
6MhFxEkT+1zC5y+2ekDj4ruGp0E63KPAGDUQfOofa/ZvUWNOQxB6rA/jmNpnrXnDXh6b7Jx1IBXR
GNpx9cpmXvyoacV8+agh0tHi0DFqVut9YMF3m2l5W4Y653l+IcSA1a4ptxakxoYaeMeVsbyaSmMs
Zylm4Y0G5F8EJguKE+gsY4UQ7RVDWLsXrf+ozD5swQZR2fvKA6eVfuXgnTMg0HOLVY1tcHYqYNXA
4HURNCZdliGgyUfiDM9GlZ+HWkL5JD+guGy5/wQ1w7fOEs1EQX1Ea5lzHhK+46nZB6kbr03gQjSe
syGyOC0bnTHrXPX0OXf5M2mAzPOSTQ+4/u2xW7gOzAkRnsfsAmUpHJC9/V/v4nimZr27/dsLIXZO
A9C6EYaxGrXOA4nDsUaPqoz3njeeIP1DglxPf0AkIpBlePtxC3FwTgSQgntoUir7rAv5a4AhMVxk
33g+gLVXhCpaCebXAbYm1Ib+d1ONeaZXqu+tc9Em29xAggaRWi+G2NZ2zN8LAoTCYy2rp966SKAn
k+gomrc67qGOZuU+UhQzxH1v5ZsX4uKcAgDLNdOWXo4hBiyj9sfad8t/Wxlz8L/NutJKc/w0kg+J
YlZJfL7KL15aGrNtAw2OuoQCk3WG9g/soYTZ+A30XgA20SOEDejpi64uQysBmzFuxMGwHfFkaM6J
RAYcnKLWA0C87tM0bPnQbmRVqkB4qREw3SnQSoMA6O1FdZ3Jg+meHd5GH4nOyUYXABxnE+XFTsDm
msmfsi82CtJ3kC4rYDNq0SyoInYagYFIZfvdcbxNT7s/xBsuTW0+3X6bpSVu/O/aYyUEDmOoepz1
mKOcq+4y3dkyw/zI2+zBXLPRWYgJczaAa0qjsnGBPvfcpWGWDPkd6am1ctReLxJjRGdneVfkUFxj
lnsmqAgXUYFSKbeTHaoEJMhGCFNApW/HjWKLG9AYlgNF4ceQh6xpQAyEPKYJcRPNgQZSR42jJPp3
XlYhlOifzHLgdwpCsUFlAbfJanTIqcyi35roz7hhQNDXbK1jlrr5Q8VkdUhH8lvU7UPRGsWjRjX5
GgEWBbGvdnjyohwuJtx5Am0zDW3IWq2tqOk7r5xWcxpCZIAbVBumc07bDO4lUbTXNGvTQlMNti6H
hn1q8aVPefFrtfm9MKNzzoELCIkNISvzjCI4ZBw5dAra1F6JQQun1JxxkCRG2daqm3Q00xBeJi+F
KM+Z0qGoeLi97BeixZxBQKxEAMQJ4U3se2iRtPErtaCKWY5DaOP2kEXsT4e7b6WhZnj7iUslnbnP
TA0Dp4S51XjuC8Ve0t45FLUdHZJ0/C+XFbraQwIxvd5S8I6Lsm1HIW7YEc0XKcQyV95h4dJHZ6Gn
EQ4096BVcR7Lbwg1fXkH6Ue/t/PNBMuXItvgVJMWbNBj6Cf25bcxIlvQPxBP2R3MuH1g5XRvJfQs
XeLnpg8MWstKRZp31orhlDgi7KPHHKBESt8yvYGS20WHtphVOL6jrYn1Ly2t2TFhQORLObCzOKuE
RjsG2RBRwItbb6E01EPydG22l7bkbKStfBjjThjjuSkgOA8HbjFAOFQS9QNant9Q2drZFC6QXX/X
rkk8LITyOdtCM4WhUTsmZxWVj1xk585mzxGK3G2pDrzsVqLt0taZXdqqvEwH2CgM5xoNkNEIhscx
q+6Urj20zRho1ogGb/uvwziL7KnRVXUFovfZgFVMlBvHAXU3VO9RcGufU6ZfIBYFLcACTV94pYoV
hMuCc7k3J2RYxWADvAYlsxb3NRi2DD3fGPKCiDDtF+lkGy++6Oazyx9M86cGhII2xLBkOwpomoLn
Uo9eMPFdjIocsWUKXJtRCUjNPSuqUEISFFZTIfTXGkiX3t7a15EypjcnccCqmHdU4pU99tPiL3pb
+nqp7YX+PYdVLEoRQ8ah+vAEYIUebZPhXsqDZqonTl4H782pAe9w7jn7FrMMzTXqw4PNg/vKKN76
ogsGL97gQ5Q7QPWPBLff+TowBu88S3y7eKgzBTTmOUvzAINbpHcublSxC8PUfSnf8OZOrPvtmG+r
LvIJOu0uIoFeZwF17cl8PKmGu4RDnBj6efhfT2mbvBxW3u96VxDvNwWRL7ddwQapa6MOQbv8uYZf
LHRJfZCOg6yMdqjlWPkuzbacQ9FouvOiUgHFV+U9rozOwqV3ThxxM33kUA31zmXVQrkZrQA90LMf
uPVORZG62NfdbwRxRlWgrKfWveRxFgoFaB8McoYtJjewEvilDYAprKyyBf1Kb84xsca21DPSRmeX
kXe4kcSHAc7cqWPtpsIxKhB/kG4nQcUaus3gEgv/9CNaYw/qUzO8ovySU+CUW+atQd8+bVauJD90
Fo80vWJmxClE8vqPbmShzjlANEnIYf/cxG+O0aMI8gYN92ACEWX2r7KDiDR62lhdtfU+kaowkQra
Tf0HlpCevU8LHqccijSgQeNMwg0M8zz27m6CzE+Lko++qQaAdO/XT6aFuDrnfuTgMw6OING5N3oo
ZD9AIlJirZGEP0DLfNMhVKxKG346UFwZtDn1o7cgKsytJjoPwDsX1VOt3qMeRHOsY63XwDTRginK
jX2+GcBzK3InwCBhzReALNXqQuIPHM89g2K20R8b99J1cdjak3IL6rpp8ev2HvgkEFx7zymR+bID
gTKkdQxgzxmBdRIjZfTOSgnkg39PeFrRCF937lIp7ytv2KgUSE+4MjagNgr0gurNBPNHgJvyHIhh
YrYn0h42EHOcg40WB6ZYqSeCeJJDwhELgEIWpeqcM/bP7S9YyJPn7BSeisTqogY5wODLkSe/6zwi
K6OzcFWfGw85sRdjqXo1HInLt8JIHusIVhSrsIylV58e+2XsTejLFAb6OqcuQce8Ydahyoy10q95
/coyZ6TE7VTDrqzyxCK9DTKt9o3sYkwy55AuqtGXv49tZ0OHQ1zGB/DYnI2l/bLyNeb2QiI8J6ww
BcFfKuriBGXAlxEQDmp20JbUDtDK1zeJqxygi1aWwFKeO6ef5GygRCt0ckSiCXPfjc6qk1PclZA7
sKOtpZt7OMfCzIHvVxnGS4XaORcl91imGIEtgkm1Lc5yXTv0tKo2BjwUSH+smvZnW0lv06UQQLi9
1Bfyz8/M5Mt6abLGTqGvpB89oUPoujqnpb7jWXkqOQ90YMxvP2bpIjXnnXA19mBUGP0pyxNnR0sn
EHqxH5AQVGO660ob6M/0e5x+ZGabwXs40U5V5qz57CzN5pyYYtemDc2EXj8KAIJGO/aHwtolsvMr
WCyZeXuupurqngltXf1lYbnO2QwqSWzm4EJ4sjIrC2QeE/ihJ+mpaoA8FxDgfBhoB/6sHNMV5NnC
PWluXQQF9aKTGOgTeo9K/khZs0/z9tWOqh+3p3Hpk2bRpeBxlJes7k8eSf5Uoj5R+HQMTnKPdvTJ
rjoIyazEmqUnza58I3NSUy+T7KTyV1qFBQpbo0Hf4ABycVX3qpI1w5nPzXXltJpzDpLSlpy3Gjmi
qfukeScvaQ9ZCpUTcG4cmaHQRDdQ4bs4brTh+U9RpDsVwxClaR9kKf40MjYCi+VdSFtSh170mCCX
FSPE6ylkJtkTfONxG88DLSljRCxbA9Z4gI9BbmzNtnkoefxye3IWThbD+N/QH+nmkHM1beXCgbuT
kJMV49tqGrlwsszpCibKGiJyPHKMO/XsUe3F6bKVyV5at7MLo9kSXo5ORI7IG/yetEfgQCbBnNTj
K2HuOuLbhI79/w5O5jXAsUUYnLGIAsvGuY4bKX1KUvNs/mwJEPIhLAc2I9lRAz4u7ynoO60wfQ+C
2InOQxtNMhsIU8P6xTe9A4DFi8NoAJncqChCa628shCO59QJrRO1kcPi5qQ59s/UqneRXn4z05gF
FqnTUJK18uPC/vqL3pBL3rUu8OuxuqMOg3I+HEbgo8uiYZPUxn512SzM7eel5MsBw/uobBD9q1Nv
d9um8vbN8EhUdupc49+i3pyQkOIAcUGY70+u1Dc28Y49qoMVcNy0+if8JVbPLBpJC2VA7lXwG7W0
R+U5PyBTAzzEShd46dyfQ/kzYxharpr+VDR1CO+wIDGeQZLIAz7W72KkG5zQDzG+btV8emmdzWJF
CpNgy5YuORILCIcROs6IblXT7Amx7lQNRsbtmLR0G/88kL9MfyJh4GTVlBxbC/YQ77yGA6EEWWTb
J28uZKMgb+kbDcZyX+pvNmLW+E80dszZLKigcO8VbmYhgWvZNoqLbzTTL8Ro3jNxuP1xC4M4R/eX
Ne2RTuDbCFhUWvMdkl7vRqK9Obl3WIX8LOyfOYZ/YFnjWQ0SsjQVH0Y6vJip9RB77r3o1jyuF2LB
HK4P/pLR57pJjrh1WdG2i5Uvu7Nh/qrzZNuvVTqXVvkcrl1DyTatIkwIWAn3GdegMMGCzt7wZqug
9C23snrTcRu8PTlLiEQyy1UQ3TrODSxxUGQcPcyqU2SqMK4OUAaC95/JAgCKFARnG4gaD6K8Q9vb
97JXYX2vByeg7KdpkU005IHjOlA5XjmJFioGcyh3mhh2pLFCh7L4k+Pct323I2YedqW8s7LhA4yx
s5Gla+6IS0t0usl93X5tD+YfAxjILPhhMpfnsBZ753y4d4en2wO9OK+zWJI5mpFHrhGfcj0OmgzU
tqoMo4bfD5CPDInpHjJl/qk8QKbNelgptC1ti1kBiZe1nkk1ukdd1q9itN4afYQIDwG8k6yIsi09
YhZAXNjN1KMZ2UfNKenWoWaMsrBmh3KEQTCEI9ek5q4/x53TRVomIUcCZdtjwV9lWx88+CKbTL1h
U9yeoaUHTPv+yyKIQHdPqwaLwC5+ewrmw30Bpym2gYXX7QdcX2XunArioBXdcdGUJwPR8JFFxfeo
BLwW7JAHeI19yDX44/UU1PWmD/z6IWQAW3R0klPhtT8jrX4ZdbqCEL2ePLtzyLroIeekwXHthNX8
4GgElWkevVX2ysVp6ednCUSRJiUFggC+O5MHWjqqg5huoVBRWpmCpaGZbXTWFhrcKVvtaKrkzWDl
iebd/vbsXj8e3Dm4vIT6CxycpHYUyv3I4DyI2mPzq8shBRbDipAPZE9Qvb79sKWlNNvX4ITSjJWp
ccRd48BSB6KSCqxJdw+kiHdvtO3Kc5b2xGxzNxq0GmK3j09Sa+4YkWjtV49A196njVhrWy7MyRwI
DsFsizpUsBM3IPTcCQ7oDBtXotMCAMmdI45dr+1Ko4XZcgubwLaR+ZsF1fI2q++Z+1PJg87qISgg
JhH3KCbBANi0LRE2piofwBAwA8E03BCj3Kcc9nCiXXXgmZbc3xdqdw5SBsLVgPkCqhBpbz/LSn2n
TvQMN6UtndSeBvoo46LyYaW56Qz5XBC5i5M2WL1wLGy1OXa5zCxdRZaWnaqhfk5c92604BUFC5V/
WqBz3DIK7mgD6nV+ijTrg3al2rUgygZDDpdRN96Q6P32c5Y+YxYxSOO6ZQk+0LFIJOihZav3oVWn
DsiEaW/+2y6YQ5JzLSryYuDjEcotNsxtOvgG8cZHfzYo1lAbSx8ySw9c4E2oC12N0yjVR54Wl0S1
BxL/vD1M19Mpd66onmkGiNiF2Z/YwMI+r05GLLbUqYJJ1aaL7I0H/sN6hXYhPLmzsBEXtc4ptE9O
sVH/7tIcknA1NmGoJH31BHlVWqr9iCGotKHMFfsW6ncBFLilL1VaBC0TxZY77Vk4AwkSdAr9iE3y
qv80FnOWQ2EMDhe5yE8TKW6jJ+4e3rfoM6gdopAd0AIYkczVQL2FG0J4+5kLAzIHTJtRqlUweidH
2HP4Iu8uBJhUXFN8cJ0fKilXzs+FcD0HShsKvcIafonHuOCbdvIL+86hpJCY+coht1Ahdp3pA7/k
FiN1bNllOHgyg33LY+e5gAafrxSsN2lh+umgtpHBfxmp+s+BbaETuysjuPRps6TGQ6NsVJpMT9AB
D5sRhopW/Khx4LDJGjx04QSfA6MV7IAtKpEAuh00xdMLLgIK2ufoydX8p1zTdPtsj10J/HMQNNyt
02GQOT/lSVeEdl/kAVyL3sySqi3L4XBAI1VBqCn5yaoSNqg5RWvl/zg7s+ZGfbSLfyKqQKCFW/Ce
xNnT6b5RpTeQAAECsX3697ivZjxxXPXezb9q0jZY6/Oc8ztAMu0ykpMEmbq3lph71TflCmGdJxIE
QNmjN8Kyz+cPBwpI6oWs3ZCR+HKlByRPhUrYtBhy9jHZHp2ZwOYGHU/TpwjTRaOxEdnreAoH9kLS
vHb+2K2IT1GmrckNAhotkkDotRvnhR6HOBc62yH0uIKm+YBY1trd5sVHFX5DfjWYGDK/XYSfzJqv
oujuqh/iwup3rnV2oh2ncMDNHR1UNKeG/tnrvTSX33CLzNWvqODbr6f5hdu0OJc7Y3vzbZBxc6NA
WjkhvBr7EiNZlCPtJ275R1DOBz0eCjmArEUSxYBxaMJXcDTTucUKV8/qI4PEEyjNGyrjTQhVRmGv
EQcu7DHn+mejJ6nE4GlcQJJAvgddMnXfrzz5aWn/ZFSfC6DHzu+KFlTqGy3ti4RKPgWhi+36onv3
y24LbsNhmYhLeuwNaG5DTVX3aEdLgdxG8ldj7agj715rrCaIClr5gFxh1fdWemZXlE8Xnv7cHxDm
zuuhLVoO6FnD4ndaiD1uk7x6+voV0AsnunN3AKL75h4WuvpGeYXfpYSWd9mJya67X15WO77TAfhQ
ae9xQVNQrdGHte3bEHtkTdVSJFnO76pphgCravm7lWi2BUhxDQJzj8ibN1uYIo111t5ZhKzBtFs+
NYY+eQLzsxyyV9prb0VKEegEXBX6MubeHTJE/Bt4+qpVgQDdPBv8VaFDts0C2D9iVT+LGMKkLGcP
vneit1rQnGxo5xW4ElgdgqG0axNGwVuYOXjLgFiEIYbaO0tiva4UmOO8RNEtz4cD6C+/vn6RnwPI
QnGOtAcwnmUmQ6PDxgfW/p5lt/bYPUQamL81uExufKnN7SCgXYe5L7tBoylpgkMBD1VFIXKX+M/p
jXTA5U3zoQ3KNxhID8Tl+6+/4IUby7nKPc/JGPpWkUPs5Hc9xN9FMX37+p++tFSdHQOBOfFlMDmD
W4HGEdAvkeQn1n1RjlsSoLkC0/03zeunOr4GNfgna/7fmcvPy+oAGCy+xyBbn+FzQtp4BkksGPO7
oevdniK0Oumz6U/YxF2VRqUXQcHPu8TpvNtVrVOIeyeItM1aspVWizSgfv4QMofUI+e7x7hHhBxi
JYJdk7VsU/e+3khcydAN7KzpV2RexnUmJdCDcVOuTTxIP1FtH+24G+f22NdqWUfL/Joj73tj9YQi
UzDVzSndK5bQrE1jTdZZ2ZCXQiGKIJ16rxpWeSW9OyKXfreUFczAfteYlcKVYFv1GuNkzBcuEpHT
cq9YA7rJPLdMvkcuqJ6RfY1GJEir5E2Qbn7gmKF7eEdAgPF58zCh33alHHGh7s//7ZH/cZzKF1bP
VdGXx54jS+inJw8OSj+R4euolCzZ1rdxgl1qAMvllvXB6voZ/fNBzM9bDiNYdczDDe04SlycAtJ8
b81JGDLlm7pVf1gNXjUpg3bd92BlZ2NFkobW3xAIg6KPaK5cTD4/1vHz9kMQ69Npf66PeR0+ImZ1
rUykk3aQOzz111PqghWTnzcgcl+W7UBtdawonOxwfrssiFexB7ZMFKl7sRRj6kwATuEAO0o8Qm+B
APscK2zCxnLTT/N36gHFc+XrnGo0n8y381bFUIsFgQ2uOnbSR8FdQI2XxVjTfhaV/7fW8iCk21VL
efCA31nYtUDhz0+3/Lx9IUJvIh3kzcfBxckws29mmI+gkBaJN5AnWYuV8eyVTvWlzzo7rFM2B10V
NdUxJCoZotemexh6c/QVFLDZXB1Heg2J8vnFip+3L0xHIxshVuY4uul7OXRpYCCDkP/KGbBK8Zcr
P9rnhwd+3o/ws7ke2inCGBLlKovpnckf/ClbA2a9qr3ypmgQgj2WPzhtvtOGv7IF9uswf5wbQZCC
cC2M7MJ0Oc/0Pd3vyrmi1ZFE9c3Ykns95d9QAZ4Sd+1+cmH35eeQmZgak3t9XR2NiA8x4hywAIVI
ccAygIZXyVYc+qvVJNtdNtl9dpId5o17mCjd5FmU7/oepNdAVoj5qSFi6nFp8Ras1LLCTYMYrV5g
FFJQ2XqroifDallev/6RLo26s6KojxgD0ow+Xg5y4xIb3Ma+Tjw7/ehs9b0uptRxe+U2ekEszP2z
Ckcz9AzvqMO65fPf8LQ+5x1UmWJrEGc/F8uc4nSP20yb/Wmg/ysUO1hEBtu7ZQIfsSp+fP3EF6qb
7Lwp4g+N9Vht6qPMTsTbNtbgtL7pZW+75adbwue8J03qT8jajFv/u4rLtO6H+2yEnqP1HxtX7h3w
e5g8LebpOF9Z4z4fpuycrxWFQFlRndfHLvYf8qy8Z9j7k06DdnjNdvcP6/q/yyg776ZEwwjd3UjM
0VOd2Hm+IEcKx2Hi8vxnmSFzSJlAT2kZ16mNqu4pNgi6akoulgRlerqBKxidBVaV21HC1FEQjV5j
/+7VAU0itDfezazCA2+LedcVsDYQfEJac85WDI7LK5XFC11Bdt6rYfAP92VV1kfu/6VheB+W4cGE
2SHq3XPdFTdMl2+2gU6pujZyP9/32XkLR1CHtB7fNEfdeffCHE9MMiT8Ntmv+mnMirUPNdEcTTeI
p0jnGIlyU5MnqtdXOkifT1J2nv0L30VmgSdojoNcdh6SP5p53+p4K+fiqQvbX9peM1RfqFWxc9DQ
ENe69rOiOSIWcwcL4VHFA8ij4Stx9XMeh9uFz49I2PFaf3U6c309Jz8/wbPzPlCnFuRS5Vl9nENk
uUG+/JBHoIKw26yia3SAq6SLzber57hLU+1s0XOG0cEx1xxjq9csyt9Fy++hQttDq/71A32+9bFz
NJCCfSwK7NjgfiDf0ZS/w7HlF0TOV97X5zs4O2//hAPWitpiQCzkTbPyt+ncdnb2Z1uCe3jN3HHB
9cTO20AhtNCww1bNUVQ1qk40lVoBp2WLhyhu81v0PzppERcEtyAv7pl8MuPwxDqwy3oILDfgxNYo
YZOtKaMnUzeHtt2iy3Yr/iWqIfJWmiwpi/jONI/W8LTLq9+uYh+8Lq6ZQS780Of9oq4gnNO5xBOU
7s3N4qmiaAkxb32VvPLPjvHJknreE6LDgis9F/URRPr5HVFU0BjjIqXXLkY3ufbFd4ks51QMAZDx
HqxLSU1gjq2iuwGdNeStRcPGNP5zxXkFVx7sYGFsbtAvdom2UFIw07u0UZys8U7BuMQhYVuUen6B
I/beNfH9IFADyxR/CrXFToVYlbSLY7D8etQmi6JBFGLXiK1qrN7acRSbSpAPOjZ6h3boqz9P/rVZ
fGGVFOS/69zg1y5AlxfdEbGENYqx3Zp5ur626p/+lc9e9NmkLSZWy9rF7THoRiC/3kjtb3K/DxNM
XrfOghYrxYS2R9dFqz5UcETxxKu9KzPu0sJ43p4xMUTeAJW3R7/MbiPT38Py+Kat/jNlw44G/Yuo
+nXdaFApxw+c+r5eRy5M9PMeSFajkdyxoD3G00Mx3uZdlIi43kjlpyGch19/yIXqMjtvgZQWDvzR
q/EpukmmRv0QEs4oav408MjzePoNjztKse1WDA6dmGOZX7PqX5ig560RtgR1VculPXZK3QnvLQqa
nW/st6uL2AXHEDtHxZCyjHyy+O0RXMLqozDd376a1zMBv04PAvaSoikONPIynPhQwcgz71dr1Lzp
VQiwNFHrafLnBKcZZE3E4PJn7bL2uPwzF2Z+NOgHQ6gLfGzBsu3E8R/h0h3NVIQ7OjOYKaE6DlX9
akYTp3GJKmoyo7S4kVMXgF5bP3/9C17YP887x8HsBRgoWXOcgAeT6lvBVtJ1r2WFdNsmmNekaD7g
bfr6wy5cdtg52CqnU2+9LLNH37lgD8lSuZtl9jLJJ1anURvK1C0/xIxK3wyvnS13GpX53mvelJ59
8HHctG7BmEM6X83Suh50ilvAU1ug8OWvsqG8M2EON+dYXrnjXFqXwv9el8JwqJYcmRbHCGc2x4qb
sja/v34Xl+bnaf//j1qUkz2ykQfZHjkCT9K+LJu0rpAEz5GfzhXPt2E1ydXXn3Xh/sTOm2BjncnZ
L7L2mE05yOFkb/rvFad3BcwmlRLgP2cgFJSnkkxis4dGHNwvNEfUKcgBlfUrR5sL/Rp23hPgHpWS
dlgtbEG3RQayU2B33LDjApoEt4VDk59t5qpFvAIDClreN8WycuCs1ezDD54bv8fMWtRbaQmEkhHS
pE3xq7j6/S5sFOctBVSzh3Ka5ubolcWet8tKFvW3haE/glxpYoedH6CRNarVSLpVOcmNtCwNuVvJ
ftk2cf4nzINUEpdmE7oC0U8h4DpOcCp5+fp3vDBZz1mFFUqjeuR9exxabydncLtHuc79VZ7Ne68U
q1CiQK+uXB0ufdjZnXsZvHkhPWrC2L0+XN/d5JV3BwoIjGcRwe3Sf4nw5MXcXSNKXZhs551KRPy6
vDVTe2Sadki3pXsON+LXb+7Cqfq8JzkKEaneYTdE0wwRrhISzbj4uM5U/7zKyM47kWXb6qJsiT5q
2qZApiT+ss5jc0+W/C0u2ynxY2AoLMRNONruEWd55bn+eZM/OducNxn1wpCajcMSkow+AmEByHRo
JLXwJTN2bFTPN9RrEI9LppsM/uRKRkgE8rOjyPM7wFHXRPwMOrkXqlpPpQtWZdNOKRwfq47LAwGM
FBYhLEb4jOE4otIkfdieHgHySGn7Gk9FWgUFTk4BaiLM/xmhwIQE+32BOgBu+9zu6gZgqXkSayRS
D+kgn77+PS8dPM4boHyOo1GjuXDMMlT9mm8zofd8zI7Oy45YR1+03z3aSb3Zxf0ZlvbehPz/RdcO
2Xm/bCQNsZ6b9REhLC90Vu8a3SMksoiXyQRPV9Me/3WEPvtpzzYfE86iZyzUR5M/EamQ0BXeDEW2
MUhcn6m3igS9I1mxCWryYqS/jwJx9Bp7pX97qdjFTovkf2xQ1KnBxA5DOq/QLmdlDzGEfs1wjhuN
PmRevImMn84+SCdeG99PxW6a1jl999TfYDzA8bePKEsJ//X1L/6P5fLZ6zg7xfNwWeLStsUxiM2m
Wwb3YCKxc0UF08uSww0tMCQReBK3gD6Gi11lNKarth7zb/PADmH2FizdPvfFU8/yF9f3YGSxTN7h
Sep1w8YdpbxH7j3FGCrg24lPHhBc8guUhsT4HofzToXsni1jsRNFeAv6yo3fIImq6Kp1JIPt6XXk
LHwUHbvJnWObPOp/AOx3TbN28Q2crch+X9GwMaQ4ajb6ic78HBkC/YaQXIOdm+e3M7P9qlJyNUXN
lCyz9N9qB+M6AsZwWnXHUjS3rsn2jvwNKQVNV7I2mQqqsEf1OcA59DXDtvycewHbhX5+P0X0vuJA
BrT1NnPU7Eda+PuyzKu1iMc27XgJBnn1XKAaPbWRRMO8LnZFb9B40Mtdb6JdP2DZieh0G1l55Rxx
YTH/pwj4j5EZkBLdgaoujgMCjkM93KLB+aEB/vh6pF26sJ3jb4jFi9AWRsJT9FEBSsys2D4YohRq
lg4iVVShYCPoU2PYSodXttvPH0qc7+2h8Gks81ihBsmPzPdT1vPfVy18n++t4hyb5vkeMR7G9iEa
5Xvr1c8BhPFfv67PL2LiHJk2Z7wLOJvFYZTBfTgNDzriP+KusElbBFc6XBc+4xxLtvSNQCl/gdrb
VA0oLqZY0dp+nyka3ZUl+sovf+ljTlXU/xhYJkT0oAc1xA1Ib2XiIXgdJRcpksItD8O1yO5LH3K6
EPzHh1T5HOGwAJOIjaYhrTWFjk+xe73wJbXl/ytSMRTnWLIZS1bp8kAcUAXIAR/qx71fxddA/Z+X
lZEj9N/P0Nk5J0g6Fge/RPhbsNh76YU/ECs0pKUym3zEbS3I/YevR9jnJ1FxHnKOxtjEeTuBjhcO
uwaB9xgF4DdULZJTKEEqmp6RLcfaXYAt65pW4LTL/u92g5n+348YGqTkQIATnFALcTMkgJ2lbmy7
NEKxt4ckwzZjcmKeFjJGrIdOT//7Kl310gs+23xFH5St8Gd+IJHdu0BsZR2OqGdX06pG1EW7qa/t
Kpde7tm22jaBV0y5zw4aWBo0y+ZlFbRkfuGt/osGCjTemqaIMUEQXKGuNNIukHZQ5jh7ucvSYnsp
+aGmNKNvCwK5N1HA+fNYxn4Ce9u98RDcUqIvmuY82yOCd490S8CLirrfDssoVpGxANp2wfwsyjE6
Vlmws9oGO7RoS9Q/ESLQkKJ7ZK0eV/5iowT5IHLGToTEG1mW4YYiEe2JE+mDsyX4BhA3/zWo4mKL
QJ44dV6t9nHuoxA6qeGNxuGVu/iFdf4cCBZ48GydFvuDC4zdYyCvF4Ejd8au2sovfcLZKtYTqiY1
OXoIlnHaiA42Vm64t+Zl3l0ReVz6iLM1DFDmIBragh5oiCI/4jbDu6I5xRchGfXx60n/Dzf2yQQ8
R2b5wVL0ejTssGT1EmzCdibBqo6EtmljDRTQpa1QMhmbZA5p/Yx+j4/y7USRr10GtVtS0lnLkopw
VFVspB8hSexfFJ2yl6IAW6v2TFcnbSx6BOChGee7Z7827LZccuBSgYBFGSZ0G+s6f4Vge/KgNNcp
s7nb6R71El1240uJJJY9cqwgiTtlvd7wqXpddJSt67wuttWQzbZMRDgEW0RBzds29MxrGdYeImuo
t1N5xhLB22hHeYi9plTdt4zo4Mp2dvo1PnuD56t0gQiFGmTfwxiLeOVUHu4GRG+lk6yAv+ubHwYy
/F9f/1wXZD/inOfl3BxkygXRQS7DjVW6euN+PyF2dGBHBCtmCVHzYxCypwiCunWHnObN2KDU1+Uh
TyIin2beyqQ1/rU96kKzV5wjKmsfdDED4PdBhVX81Ez6rc1xZkWe9I3G3pultqkH8BonFMF8oFah
xovQvv9/vo+zFTy0g1UdK9iBESVS4oZ8Zb0Bg4qUP8gCECcWPbWmC1bYvI5TaojclXFndxCFxRjZ
MXxad52a9e7KFzp98Gej4WyhZ13WjkvBgwP0WWsftT0VlXpdI8EJlyS1pGrsYCoGdi4YM7Q/Ym9d
h7b9kOrKhL5AuxDnWLJ87nSLZgisqx6yqfZZWzxNNYBJuY2HtF9YlNSefDaV/011GburBjWupBke
rE/uImL8Z9zUEjR890iXYL8wbL5lDn9UkPxPBJUOkhiHu7YUO/isWCpHe7Auuhl9DWFrPly7FZ/e
1idv8Rx3ZhD/XKpWLgcGgDfxBgjNK/fYjTWMzM2bfPNDxFs2lXHbUxAxpdekSBfmcni2qAd5O+dL
X0FX27xl7WTSsRCIFAMyMKli4tbj0GWbr0dKSP9dCz57yrP1fQEOrVREwabuM6iM0hzmUGXTsemB
CE9ijfzMp2UcWPdbQYSOoDq96AkNSqJHz6+Qv04o+rtIGhFoCwEqbDR7yKAFGMrUdgHmAlKrGdSe
yYLxFxQpvF1l9Aa66FxFwAyCN/U3c22coW7WwR6CC29Bs19ALqNZskLbrEUWcrNUiJEjELmt7RyT
bTZH1Ft3fu0fcQtxaleN6Fetc1AY3nvZ2i3MOnCxz2BlZWaGthdybh/+o5yuoM4sDzCKY/bHfTXq
XesJelvq0D0Gypfwiy8Kdikni3yj4uBvprzltxwAtCldD/2kH/ffJJ/ksc5K9r2KJ3ffIll1k3O2
bMZTJt3fuZttnZQTK+W9jW3/XgmB/L28piXQf66z6I932FKrA4+U9pIiDNr7WBV21VXQVVWLF6fZ
XAxiZR2t1rwP21sF0exvVSMDtmDlM0rl0W2MZ8BJDZDotOwCuWJeoZFz5apHDn4AMKK25ZsGP+eD
r3yU9OJSTjVolIbelwjDvfckV7vSVYGXOBWgyL6UststxYS8a7REkcyeV/G7py28kjxjZBVW5BVx
kv4vFIX/srmoD41WFuclASUbVhhfpd4Ch0E8lXRVNTgjW4htNogS64q1UJ5UO44COXjpXfPWdCXB
WlnmKGLbHMN6B+Ew8e9jsInkNh/GdtxpK6fwta2blq+92uDv3UynKQVyF4L9gbNq1yoW7PED1PiW
RgPrum/GTIB/PAbc6xPc7j39JjMxkhveFTCfrwPEL+k+9QyCDG4DgT899d6GdLGZ/6CqzIdhjhmy
kVl9CiVzY+S8FZrwNY6mYIfl92ZydqMw3m/L2Y4bFzYd8PG84SvTKaj4O8LNypSVbR55IUp/Q7uW
+xsDzyvbaDrFVq6aajnp1eArqJt7HNicuKOtbPM3V6Dk9dPi7DP8kti6/NTk5iQlHVxbelsUDMgC
UKcZi+jAIuPKDYGawG6IB6Dlx9APannwEHKmtopVXvNOhrkYg9uwBrocSeEwaQzAMg+DuSXEL8Nb
dEAa9UstWaBuA4Xo+NsKr4Q+gtcLivSM3wLaQ0UNQx40Avp2o5FWpIj7At0iafyypunQzbG4k4bH
2XceZaHdyIWG5l7U+IPVUtVeBvrtFPXyUQ5oFG2AVWPjJm+bSP0pYPcEoDWPhiG7b0KMw61wA2p4
NbrkyOVpKgX3cJMBznbXI6lkeCiEy9baenLEESJrBw7Vzziyb2UYhlBaz7RoHgWshmqtfIHZCeF5
E+4WE/Hprya5NzwW/qjaW5iOvWwfVh1GbJBrne9RK2z6PyHkPuGd8HXRfy9sPMH5HVLlvWaQ3fYj
Yjo5KtxTo0PAl/jYyDf8lXEPTUsXnyNf2oPyS3EfWhvdz8ytoZADu7nk0eSAAcGwvuGu8vi6JWxu
vjFYEiiuIWWOYewqP942BeQLd0uY9Qip0Lpq3/1FkOpujpouC9LBtr7Lkpb1Idtz3ffmt5Uaar20
Dkay1UFJ6105gRZ+0wBqFexYHuNwnbRiKpf9FFcDHFGo4dVq1ftTdFpcHRIPvhkI5vsNmC5NeEuw
GM10Xata6gOArKX8NkSMFa8VMzEjiTGjjHDKK5dWHkssFdV+wjPpRwvxUr2WseyA8zSSlt+NnDt+
yJFTsVEWnoBtOeL/vzLLUss1A2OofZSk7nzc44KC4PYSDPMInpUZ/HLnx1pNZrPEojO3c4kf5ugx
NHd65HRBA7TFPgRCXxArENPG2o3mD0fIFtuRuiGwOgxVkSWdZdaumq4og9+LHTy3rYK4R8/OWj7M
CctRXc9AVPYqGH/q1n3UBN7YB1Oa4hReHQG/7uGS4bfZoQsYyl1diT1xSaBJwP4UU5Rgf2ZMjd4T
b4PAHUzL8mkbgX0qbgNYg8QvXZMgeO0L4pmNBvlfvocQfZG7ikdtjyMyBunfAccLvs/hTm59CIBI
EP2EIKG3u3CBpPCmM8NkEgoLb/uHD8MAhkY4kNCCU6u6YFMroNfuit5n0+3YIjw+T2BbEgVaeU7G
RxGUXf4drL9gAACOj518FbOS3kbLEQYTwucpu1VhDV1xG84BzVcVicKbsvdGpMZa19KbjBQkfIgD
6LxYEoxDoDsoCEg8GiRywU/0C9xynObxQVUBnDAmRzenMoITfoQwmVifr4HIpMWtIuATI4k4y9jw
ewHHofjQhur+o0cQHk8oMijnV1HDnP8S1sNY/HGlAjEAeCiPObphKkTBAsaJJkASRo5F9pFoz+/y
HcIvcjGmIBL07Q7NxSnMdn2dzSVifRFNwt4VDSO5npc6rlQiStbQKYGWXFHIrnPlUxxGSOMNt0S0
8GeYWEYcm62UHexyqLVbCsJnPIPzv8pDQ+sIEfFD7753yh8nuh2XVqkhmSO4l35oRyHzSpkbWreu
UJqPXCJmkw0MCLfAA/GxD9S0laWAEBUYaMYy6Dwg9vXMAQoNFz6SoWLjmIZTzNoPjSNm0yRhEeQK
yIs+RMhIpIKyWpJSALh7oNMAmsdKwAnA8xT6EwP2sPGgWUm8Crim/SK8udhxzwTDX+qjWbcdwYlq
tjmu8wjbg2sCSCxeaZyXJoUANIVGE5cZunnVwMya6WGZtyUbC/Ldk7np1pMT0V+UMU3wh1dDWCDf
NijwAiOSlj3Yw8SbqI8KTqCjLbJbMnETZ8Sfdp1HxTQjojwID6LJDTAk41gVaK57g/9qwiJb1iz2
JNXbjCD2/HbuvCH4JSri76IoiPRWoPGj15lRHR3SeFiK7A7hkgG5q6d56spULh2B9bcd5UNWZUY8
B9UwtB/dFKJv7pD2nI2OpWXjTpw2lfVbhFVW9gfwMUAijbhEimhL58iiXpsbhFOvRSh03CcgLMZm
23kAEPJEaQjv4gkkOUGxX7cJDlVjZLYzZPfkKVjYlHmbkPvtdKhg99GPXtDR4CaihOC0hqkbzHXK
QxPnPzMvbO1OKH4IRFTvc9L78AOZuP4+NrHnAOtcCrXSfCZiT4MOFVATdwY8cw+FJfWzmCWAecuQ
e/kBB2sWvvcWO9c9ejMVvCfN4hf7oRcYgAxaENS3UeLrqy1itlp8E1HAkbXD7zcVjwuj3SHqKvV7
MgqboYaKOKvp+JfzLnddMg5maGA/k8bd8iaf9X0I2AC9n6fJxs9zODfzrnFTpUBQhPQrvOFlOM8b
pFJ09Z84QITeBr5VKB0jB//ZM3Wgoz3LrLLyl8Z37aEl43zJf8iee8xPJ6hx2D3EIrpGU6ssex9P
5jMD91CpblTYRUBpM9sN08nW7SOwoPbBEdwLMJM28LK1kAPLAbw6Ugy8w1oxFfpeMpd5OFAiFq5l
XpOquIJrez0IOD1fKAgsQwB0dmW9ZwenVjOuoRyQtNmVpUZlmAts1T2XIs5TC9F7iMPZQvlvaUYR
tikbYJFAo3ikak8QeV0nZBym7VJF+pnrCmhXPKFZJgSK15ESiHVwfnUXCWsgA0cYTNUeiSxKxME6
hpwU7M+exfU3Yd6pv1Z1Qe7qVDfzDOcFtoswLWmO6yg2CCx/8GFLuJmzTplVOCNx6jeVs/fIlkhu
7MlWeGNwSu8XrGjELiimQcv2glEbRAnX6IjuQfauLdI7qtk/Bn0rqElkTOPsljEB4gQ87rVwa/zD
5Q6psmJ6yXkTj9Ndi02hBYhUznxVgsnjP+KgoPz1MhczuHceUgz4k4txWtkYy5x4tHGTj9vOcXkb
CUhNqhjeMRy5ICdPIr+IERSqcCy5X3AMrNYNwbiq19anRdfuB1rTpsWB+lRly4PBu1NOtwMYqLrn
P8dAk7eREfEHd1MsZpt4rmqWDERObtUA/vJ7Zig/KFT7N33nE6jyQB1ENkOKxScc5rUeAXxtt5FD
eaDdZ8iPadfe5LnQoStqh/yYN3k29qu2Cvs2A614EZCQRs4S90DjDnVDJGl431U7CokyLy4GIg1n
owrxhoux6G8cElFMnQLWMcOjrD3LILOoUP2M6CqHXNQkUx/3d/kU+h8dSAN5k07a00SuyNAg1D6p
NFiG722AjKAVxPDGFUmxjBLFkGnUiCzqJU6y0ARHfknW3QSzxg+hGjFCyly39EmE1Yj4s5aPFCLg
BklNum1ml4Drjhpo5bFhSRvk2gQEt92mHD7qkAbBdhZEAnzEJ896b1hkK2ZxdfWKeb3k/8fRmW3F
rWNh+Im8ljzIsm/LNQIFBAgkufHiMEieLc/20/dH36X7nO5QhS3t/Y8utr5d3HnQxzsCefV4Cgsj
zXVdOt8/z2McIcqIal0bzK4VWHy/wU3K517mRXdX1QGFrBeP+f4vpj1/hzKs4XoEIoCMKQsMJqJ1
D9E8yj3mDd/bd4VY/pJI45yU5wUP9bg6zt5Z+M+AgP6XrZTXHofc5leelfA2iIrY3bvD6iTD1PqX
yl+nlxyV8POoiLtDeAiksYdoD4adC8+w7oTvqiZ+CYNgubG0FX35ee+jQy9Rt9qOVlg8heGvCFXo
iZGEmj+XrRDh9EYkRLURjN/PxWPvd5zwS7r5N1lTdbe8Xb2bUBQEOW/j7VJEooL13Qam7xllsBgs
LTkdnUhrVCVYAbpT3k7UEsitP/e+TE9Kp9TGZxxQkTs1SVs18uq64DWuaXMGNpIqoiDtbul/EAfV
EwVgy7xIIs+fSQfum9M0Be3ffuo5tJrS2+cpXH+Ycuw6Va12fjS/YUguWMsCfW4HNu6t7MXB5JwZ
owdfWQzUr0VNEIPBg3fQ2/Tqm2ngkSMLnIMiPUCiBh7fgZMeh0J0bEzNcKHx92Mg/YWpEfszvx5+
nuzHMuYufcr3rz23TzDqWlQY2mMLoKzM2tD93ZYcH0HmTH/LhsROG3ThY9i1+e/cz9NLpbv0Jo9s
zXliaWZ3bJhUlNIesBZtDKIh8XKkMjA2mRgB3YwibL/anJEuRCv/D0lPtGvTOCfV0lUveZ/BHoS+
PkapV52LliFwl1cL4TnSqdJbtmpmOywmJ4s97dZTcdPuJEDdSYN5U3zk+4M5LAiuqtt6lMt/ge0Y
gFlug0dbNBnbv1rar0Jace4DZ30KyLE+YbinBiOsN740ncm9piTlUPq2/ainObodw7B/1kvr8eR7
GUxHOMud4WE4WqmXW9ZjuIRcV4ct9nnQO3KGyqxbN7xFw3ysHFuQ4EL0xZcuq+whj339p5mLcIfS
q6oOyBeb17JOiZUpyFEIbzLRFMesGsJx7wZl/Sy1bn+1QSnfU7fNvie9OI/dHDKYkVP9e2scx7/6
YWQepq5OL7NnYme3kM+/LwPDDLAWY3PKYGjeB85Bew43UK49QcLpKZfpMidBWwqMdVm6ntPY1eZA
uT0tBEoUubtvm4b83Kif1g7kKB9r3LyazXJLV/dvXy3cy7usXMWtG6htePXkMKvbWE5ORpNL5fQH
tnUK/fotNvf+pvTVdxH3gJyqEgypWj+EWKu/4WLNNXRUufG7Y0VkrZzAE7gnncOgou6ZZuzG33Wj
35ffaZYXGP6Yoe517i3hXsOU/rQCb/2jdhkxhy0fb9bRK3+KYSOr76Gq2uJ+Y/zVh2II9EPgxXW8
3zTtRPz0zBdJxFX/HoYLUXPSNEcvdLrvdBDdBuQ509gY+UbtKKSLZcLTQVxpCRybJ56XBQ8+4eBL
Qv+faPfKlWW9KxEdyqO3SMI3OhXHUTL2qq321s99eykVt9+hqnxL+a9HS48TVfKX8WwfXp1uiD6F
ymqThEXHQIvBr/or2kDxFBM8Lg7eVjKmKH6rzaGM1uEfM17/lm5x+tXYzpc7N3K0l4RzwGhsxnry
bsaFLTNZpxgdGaOr+JM183jPoeC+d9AzXx3k2OMcjWuM/b/gmXTmbbjOLGs3s9HmAx2a/I+RTb3V
oqL+iEtkcm7X2TTfJmV+23ltsOZ7zZx0P229oQNs8eNbV/ceh/nQe0/FwPS2Ezz/Zkcrib71mEBM
YvPa63/U9Vt9pHNmai4hDgPiLH4gEMVfBvfgoaNg7qwANUprysRHiaTeskgHuJTlSNaPRyru/3UC
FIUMEsl1taOJpdge+0VxskUB59/jto2p82dhqruRHQ2RxYjceb+JBcCVBL0ihnmZh2evzReZiGCJ
JMmwqY5/bdChZxAPdjMORZECDEVlc2cHIWyi6tU5q9RyXpjGht6b0Xh8Nm9pXho3YwPf1JB2SaAM
2Mdg036jaKBcevtchsH2MQz5eF5E1AcHZ63qJ58C6n9OU6lT00VDdjtan/FP2qDoz+ucZa/hllGW
K9hnf9Elqr/yrSiLc5C725h0C9DeMazIOt6tXln9LUmAeYj7qb5vFak4h1Q2pjuAWYRTUrOD6BsN
KI8Rv8IF7SGRqU++csN8H4QdCfWbyCxxdpHo2kMYkrqSYAQ27BxoCIb90AX+r3he+YXy/20snXP1
9iAq8l/o93Wm9Lj4C1dWEzRRfTvrfH7PZI9u2a4lUubQBtFJBB1ZOCwnDOFBP5PBMmW0aoLNarM3
3upsh8xfdHOTbYgQqYGcrHfhe9PhQdJXeMko+LyZ68EVF4+v7t0ZZ5D3ksHkGvvUTR1T0fbrRRVF
E1xqCqz+dGMzFY8qzLx6NxZbzQvBzRbaC+CBKQ6dAiA7k8o/EZI2VtFtahZUNZ5VXEN1OE3uA7PX
ipU2nwaDS2wRGStcPkGaYaTg/vXSJo7PetDFW5AJ0xIO4hrnl1pdD2dwa5vl5PStHo7FqtzHcarz
92LYWKRl9iPYRV1ZQK24gftB8hgTCCqjXpP63ZJcIbrOH6+BCOTATjuJZZ/ZTD20uTP91w1jhoml
aNCnuw7AipgnPLX8wsp3OeX+Xm1jTiJJtMKJ1iGTQcdi1hxRFJpTh+de4eCmo2Ujs+cKIhGFpxX2
/wIFUuUfftuJp6nTFbtQl1Z3rRgr+6iMLy5AkI+mnP0HV4vtxmXtrol4auDoOi9VgI11ZfxT3S8E
qdbZqP+2cbnmO+ozp0sVDnmQeNlCZoU3G1bmDQOpsH33YtpmvmuDPGBLn/GJ7eUitTg5ym3fbNt7
8Z6pt2tI7mnG9kT/bsGVPLKY7drCiw4NQGW8qxo3V09TYNorBdT5gGQ6ILk/8KvhyWBnAZT0ZhJ2
3HL7NP4Y0w5lYnQtrTd1wyGOCSy/kZajH5QXDd5OZnWvmZ8chjXhWcIFdwONtGa/hFszHbwgjvNz
EYooTEBHfQpLA1PN+1qEWZzMWsh92M8hlMcarg0xNCA21Ln8FMrhDovvZeQgAw+i7GPxi2Jix8jE
dMxF11Cf0y3MPGLVx9CrYzz/se+DNLetFoQqNdVw2ep2tfu6WU20K8uJiuPKImk6lKBPFzWiogW3
lvu89BGipwHPiZep13DwwKso0gh3NHmk1at2hl6iv4lLRr08druEOJoc6R9s489HEaXZzfGoyZdx
qfP263oTu6r3aZqSkrhfulKJZRtZ+k1fQbNMcfdEc+/6T4pRyr2qIBCSuWPkPoxZxkngRTL6cdAv
4Uu5bQVVRWlbPKEGXoN7G5XLyrI+a3SzUBPrQabsgYmtZN2SjASKm/Di4Zzs2zRzdjBp61Oj7Tru
wfS5B7wR/G83tKIlaVKX6l3Hpqi/N7+lXoz1ErRAtA1fEpIJfZt2Po3BdR3U0y5PjbM9WsTKxalr
nMkyIQ90XbLgPqajTs0hrMkUJXAHD+l+UXGBkjC1+mkhJGtKVlosXiDWuq/WVWt0YJbKz5KK6xP3
PDeTttVNBS62HH22xh9mYTIP2cwzhRdoLeWtsbPpb9b/W5PqHJzhPOq4Wg54Sct3C9h90E2a/ZmD
cPrrV+76ubLY3ADA89RRbvaylK7nM6pGqB6K1AYPI6vNhVcLgn/1A0ulQEceJ9tNqfyb0vhO/+I2
wRCewqopW3Lq4mxNIAfme+JqwuoWAquO/63L5kLGdUzfHBhd9UX82/rRbcbTx1lM7kuuYcd0Zml7
5S65HSmU+2Thkf1p2fBBAnIM69cQdjwFOlrc5lDRDgUvHFr23rRZ72TYR5eJqOqXiGIwL5XBvqJM
mUqePiAw2VsNM4UdPuNm6aerTqEID3VIlVkRhN4lsn53N8x0+hgRbW0CLGckmK9iIbIo+S4Y2DQA
aeOygqqeC45pLiPIeAk6YAfgUsSUZMSeVLV4n4a6TGc3EaOzG0hW+p4K8GKOenqpG52lrysuE8Xj
1atmr51u4uCZ7XCVzpJ9V0HMEEzdmZI7uExYFqWz+doOtaXiYIiK58UxcJxkov5euNq4jHvqy2S9
BPDANqpv0ip2n1bHbz5JKxGHqfWagyvgynLOGA46n8nQp5z04HtC32ztWB9nn7/eFYM59lkD5hcX
XDIVJA/dkZE5Agu3JJyoKaOcFmTtqShiNjG9ZTDvnUivbdYw8k7FMrxPeWH3aSclt4pD6AQpLxtO
VrrQ4Kx0mjRTTDmIqqdXtYxjmQwdZwgGS3WdK9WeMRXX1FAShPDABgbdDWmGhVB2gACp9v/2JTnA
Q4WTBOFAtB+wI++XVs5vo9Ovew/G+ckqp3yoZJElwJzN2ajUeeVtR0soIhKUQcPc05h24jD3AAjc
hfpU+oQ37bosZS2JtPKSqkJl01VbzQi3ovEOZ/PuuhbLtowaVrdsvO8qfKVRytybuFBbZ68HAxCd
zq6jX3s7INGfqsChv8qFHB7K9JZsH8QBre0Vpe5ilXvCWIZELkqecccu58CFjK3rdb1j2VjJDSud
x0k62Rnvv0TI30RHArzwdOm6vBtKXI4URX7gohwT/qc4idouzXZjU7jzbm2ydd/ES/xY5FK8zlnj
7SEmxQOgbonXqHI/eNj9/RaYJvH9KcWH0AhYDk15TeMbhJ31lh7SYsrffQ1m6FdCn/vMNXult55T
3HHekQilAJrZu7uG1SkkLes4RUv181wEn4q0ttEcNh94cJ+HqvxlVDYcQaShRdNl2fudGk9qWJVD
t/303zg5QDP5uF1sE3wycH9RrR0+ESu87imdFvdLDmc1g9O/CC0USH7h7TNniS9R3Dn3/Wzfw7Zp
D4U1sCuahMi1rJw/W+dz0XCfBy8gC3QEFl1BZ0lqjkj/MEN5a/7lBUNzBocMf5Xd8IJPAtOiCIMy
GZkBTtb0KTk/RUFO9hA9udSP7bcOPOLohHG1K5BEedSPrNVuRXGDCsr9UIhy+D4nud+QhyFfMSu1
dnSxFF2CkIXOwVlOc2IQTxgue2Tse1t02d4u1LQsTvbXy8mCfDdz7S/FjatEHQYHrRonGc1mKv80
DyMXYRE68DGPds2FvqtG7A7OcQ3zuQCVGga9SV6ASk5v0xYv9ZmxbV2egVLzBrJq7YL4t+mn4EMW
a2MehFmUPTRutHbf2epv5Bssc0Het+mN9a5bvEXDe5RZ0dzwdeflh/RQEkBzd6158GwR+ndbVxX7
QE+V97b67mZvvMKtSCr1h9nYp5hE7Y5rb3K5JUVp3fl3PHbGfkXOHNp1V7eZ2/2NRv4B0waVgPNu
QJxjkjEg2PEUrG78j/A5ZuhARfoe+rNwD91Up//PYswPnhqGFzOPBMrPfdQ5h3SypOoA6ipGy2AY
ZjbJeiAMeyfbxjPvqy0COK+U9uTynmg/+8pC2TIjlRw3VZKV2/oqFlJLf8VZNJsj5ViuwN1t2yug
ioecoUiL9nty0qF+aXO51k8uucVdEmdc/Mu+UzP1uhkva37X9K1FJuhSNMneCY0V7LiW6/qhHgbi
LRe9gdbuihXAOilnt4NqoMGvqW/i2A/WOzSvqf4zOM0aPTBtiex1neXW7rYxaOfXrLY8TDiLPMY2
f529vxCvkfuIEqXQ3yYa6u9Rob8/+A3i32w/SRGxzTYgDJemG10/AWnanEdGn0Ef+sg4L/HMU0Lm
ZVAYen9ZSVWR4omXZK5qZ8Q1EA1DBm48yGkJqiQy0bg8DwZyZp/1iJ4cTErIbd2DbAaK8o6hSMWI
1awtAnGAz2sCebeURo+7PiQUOeHeH7pDnLrO+KeQTj1/xUBKkbdbCanqauYxWi+XxHKtgylzPWWQ
f/3S6jc/d2DECcb2I+dStaaPqn1OxVp9U3oojn6STOMhpSJYVu4ZuU+3XvrO6atmr3oCy+77pVvi
kzJ51NrLrFzNWKSjcPsXTCNeuln4VYMGbYRp2ldVrObfBmjL/7WMYm3tfunVGKa7gRA9xt/Q3eS9
kzHnflX89dleBHxD0w7rCykxO8fRy13v+sqvbtlJ2XZ3tUfh2qdcpZTYo6Yw25D/mAbIgrIZpZsO
j/AEBjYKHZZXCx9WfkBg1dtbz4Elv3N3EBCTYVbOGS0KkSODillBIZWD2yr47DTq4Rp3D5sb1jW7
kxmcAdHo5jqgDaeKX6YuL5wnLHDnum687Y/QE63sfj9EGcFDZbXOzX0kPFWJfbRldvsvdHW4vJe0
ytMzsmA3/G8BERjtMfN9bY5tlC22TXpPbvaqNwhsUqJD8lUX4IHqtOkp9p/azWc0Re802AQ+FG21
2PgIuyHKkdzvZhRl3+D9hTrw9pXRtI+GtbsiGS/rqytZzZojd6kiPj0dJfvJ6nNO8E1XZfsfL3Me
XMXgZdR4zf5MLCbhubz9hfVNMrl9RLrvEH9rI7L3iflnGeC5jCSZt/CRF+hTG+itfEpJueGKFFX3
yGES5hfIrUo+F1E2pg+zKKfh6rRiWm9oVhqOLrVA1R7luDzkPG7MJpONPk2cF+Sl+4QjJJ5mrGBk
tIPzWnFmNwc+fzkesqp2yz2yJP/ghmIb79MAQOdd6i1s/6H48j6tv2wR0AIEKrD2HAV3EpKanQNq
wz+lYYfgym3i8ilqs9ipdksowpA0e+F1V6DG8o9BZDM+xKwXawIxquzVNFmUHVef9/fQxpDAO39c
ttZLrPGUfJ2bYfYPlGItParZZXtYm2bemt2EvWdL8hz89ZF0REhhKGZKeXN/lSsDyWJvrWfHJUnT
MjVnWvnw2QizOkSLKCpAgsZbnizNEcGbmEOxvIs6wiuwjizkgKPT+rp47tQxHMuu/ju5cXMaZhRr
vg7VJabv8AgiuBF0UJRy2EWe4FUCyKDviPQcEOzYC2USc49t+6bB9riTm1HDueYB8F7SQoIStaVT
JjbNy8c+iGz40DPtMrSYgcQKhGTVTVFkaruEJPxe+mYLP7ChY99EsCH+eKGanjW/2Z5sAbvegXKH
iEGV6J46NALqMwSb/y9NeVvOVK/P9d6TAcigEoyCFwX7HtwgSph+BVlAPU9V1VG6G6XAsF04eXGb
F6Zh2vCr8T1oY3+5F0vc/oPLWz6rVNHrE7epQXw9BgGsni72LANYWec4naIEa7Mh0TyQ6gzMyB9H
JmGoJn5Zekf4Vnlty4i6LF1NJxmpJd/bbAaGED8vcuPFsCFr2/0z87Dh1oFO566YWlKFo8ArfkKD
my/CHJbPZsbl8bwF0v5bHaTiv/KysOlt1xVOdytWZ4qPKQx5d0A3ubX7uO4rBpPZN/U9FuyZxzYD
RDliH8qdpxB9R01BS9H9ByX3IzP+gevJ316aEUR/MS2UXaFFl8LE6NxP5uwnE1yuPrb1yI2wy/IU
Ej8BgIsRCDuRLfpvdzDaPRikLAxbIh4JTKnlWrknp+0IsBOEDNlX3io179xqBeCarSjKhxgYu8Nl
W1fqq4/b4r/MbazLM7SN5qi2uQ1v0ZBxVWc9XpowLqxKNsf1znVnc5J/sRQnQ9+0v6bQs4CbHVKF
7FF7TaCfAKrCJyDYQn+GPTuFGPPpT0Nx6C8sk4jE3ZDzAaPc2HP2O2PpPGnOrl9BumiVKDXJ6BAu
pkB1qqwTZLcz8ejlWxG0NcelNo48zyxg6kzhpBZHFQKPHFF4ZeNeixmJSrVGMrhIbdH4qDIX67Pl
ny4dzRJNwLmkgjpa+0M2dcTb+5rU4hcit4N6OZVetfn7AiPYox4aER8CVEk8V1s1Y/la4xV4dvZi
hCs7OTWqeTBrYdJ/pSxzeQcgNKVRErZpFOwAkTZ78G2o5DXSjMYPVTF3l6rJ/AASurOcS2Me9zdD
tM4vZKFbDOvS6w25RBWsQwPFearWUV9UxUl/ntaRdC1g0zCD4OAcum3XfvNukY+K4rnhVkLTXuM4
QEfeAlT+kdvYBAfylAN+jGmeOsq4Mj5FmFXxJRzT+jleZvUi4jB+8yxPcjK4s3C+V6L++LOs0y9v
8Lt/kZhUc1xgsOjfTVviTssN6DhxGMvCD4+zj/qFMSZY/SmaQ7kdpsr09jXYYP6PBFgN6WfNmKHe
tlZOvzrtlbcOo84TGV4WDUrR8fsqU7nCMYyj2gknyAmLjtTa89SPZW3NY2DrUjxMLjrUuzIdHMrS
UbRwc9brfeswViHOzovi3g4GTgXlJ7anypTlQSqHOndVDpuELXe1/1Kjm7s07hDqx7rqTDKzJexa
lmmslDKMz12NvnOqHfvHJ7E+3pX0LTy0LpH+j5JT0ey3fGj+sploBABYy4E5AHHqa1GVHcHVzbyW
6JYKcjgFQTAcYrUXpzs0jx5nVGS2v6TiNsi1ZD/+qOW9x7Lvhf5VTXlHDrtqTH7pDMlrzP68Kpjl
feCldfLl0xIOGdJrD4HfyTD9YztU6bqhfQGrfGYjIS/Adt50jylFXnWb2kvMvIDQguRq/wlFyxLs
Wbb6/nUrPeSVaib38iVrU1EfMr2g2EE9u+RvYW3WAe1WO8nsDrleDhQ82SH9hjzIh7+sPaFHah5Q
a3Bk2t+chHOm+kMyd9RXu7gZpplKxyjnRiq5lzmcPT8OkT3CZbWnCe3T1IAz/zjlN2fkqW0LPQxt
MmaOO59jFo73us5jfoLMQ2zYRS16IhpgZOwdVo638jqzPfoPM91Cgn6OeQoflyosyrPtUt//sxSZ
nl8hqQYL9sk3SISzkSreiO4GxoXUDSS47DrVbnpu4m2DDo+KIXvjBqHEMZtRsJ7qHxyEcopcR8Cr
mtq+W/aAkN48lMDuBym/pTyrIK+/Z7TW3CTu4i4XtzYGZEEiHLozow39Wz+ce+bhtGDr/ODlD1ZC
hNBVHqj0ZocNysqbjqTr1eFrENcdcVoMAiQv1SG2ON6mGcQoT9vqREI+m148g0bdxwhJY757L9t4
qXXn/4ebAIwg8og1ILjaxDRM99qAsbiFCA6yDRbvNzbUwQ1OM44U70/X5dlMvjxS29vUelX1shHi
s1xntYbzLQQb+vFCyK74LIcxwn3ac+X+8foWkJ++Khu8hSV6BCBSP5gOa1EyBuwQvjKlku4ityNI
eTrc2GJYP/usoopmxxnA+61QFyMQyFNtLohSSucFdh8x5ArQNv9SUes05PjJ3D96WvETusEMxIUW
bc6TFdHWhS+sn//D7MQ7VgO+QkW3XO2/m8KoIOGp7P0H6qxWPoCHBqUl9qgMi3c34jMluhnF8sqC
Ph/6oRazhsNQG6Elc9baZW/GjrHZGVP9u6JCBbe92ylf78Gx4yzxy6YlmS+gsGJ4BsQZKzDOpi0x
32i5PhRuV70RXFY+CfQCFzrD5Mmfm+q2mzAx7Bo6F27rTnjHLNviMKHcYHriKVuutRLOYwoOO13S
PM1zZk6qUXa1iWObuAhDDzlCJMb5Rullz59J6c+n9q3Hr4bbonBrhc5CEGSbFuF65vSZtlOMaOZ3
RuT5XZFZ/4Mlzs9+bbzM9CGU0yqGfTeyyVw5F7CIMJvd/UTaZ98slEHODWgNtXW2IOlfBUMsv6oq
CO1v5a2Td1eacoPmt6WXfmFLBVmeZL19gkss/rkj3ZOP0Eu2mX0QNs0HZ4AQDyk0GTrD2lMoXeJg
xHspQ38uP+qhUcEPVOF34QGaLVrDhIe9+vLEjLOeybVyNWWZ5RBccr46+9ovU1ygI6zdGqET2ETh
HQLPwYrlkxDX7TwRpXLbdSJOxV/fh4fSTDpjRMbQwGmnCSkpkb0k9HmJOum1SIF/+aUaGyerj7zx
Lh5tJ5EtAh86v/l3p+CyBIxHfIvRXdU1TXp1O79MD3O96Fd/rM07fhwAxsDIWe27bpUAZnEQROMr
/FdQ39rYMZ+6MOHvjaWOB8vVMud+FEiD6w2cbWyZCMtt2hRi5Cg+R3MmvwrEyezqff/bwzPRHqte
USqDV3T60qaNjybc+va8ZnGAQqo2xXW043hvm2Gsjtu0Rt1TvY2Fg9og0yYmjLrtzGGKiSdzYE8J
9jM66g9BEK+nUDlEP89NaZxd/iPvZlCp9HFNswzVvnDqJFzC6BOBT/Bk0za7M42CeoqMx0rBDwvL
v23DeuxGD60H9gTRvkCYMe45WgngT6pz850uJz89j01bpfe+s4kfl91Q+yh5ReM414Dis/pvM/fZ
Q13Xat2NayhfZDs7PsuRiPI7ClWW8Dr3oMJfulAYbLaaBiqirmMDMwJ5dxMAJVZHL5cbPICzbFcH
DQMjTDFv576X6WO5oWl7rtiUHoNgmiFv8TPtyYBbtjsvzwp1jOAX/3H3DW7i1YtZsx0C0+1NEEZ6
aVJseB+eEw7jkxyRDB8FJLp+iIqoKu+3n3PjonBW/Z6LWD6LnhIz9n6Wl9NUZfmjp2MFnZMXU4aX
KM5SehUKrdYHx2lrfFYKLWoyL33lvgU2aIlGj+eh/Io5ofL/sEOp6CxD9JwhSF/Gv1pXc/EMsyWX
PzpfuC8EAEG/R+vY+58eH+zRq0gMgn0B0ThuSPAwifhj677gh9zqRwbjeXmCiqDpNKdf6zsCOAHE
t7iTLnaLWllQUeP9m1AW75Xh1r2vkV69oA/mIeu9gkA6sKuyfe7HZmheloir4o7ph+MMjVA+k2Eg
Ua0XOReXXyv/gDodzqTLWgoBozRynMOWxtjDVjcS16gdvI90yBt7o1gOUUy3tflazSyuGVrf/hRI
oe2jgw7V7hwy5O1+qPqFSW7W/SXftv7PXE3MXBMy2PQXpFnfoJRwsntsYvp78T0uoWpw5Q0jKywo
kvotvCBtntI/XIE4rOiKnOAammjBUoqWfhfrPC2uqOMp/4B+X+L7ybeTc1h6NMBwDfSA74t5LfIn
Z3RzzJqBXa/NUJPA4XWl+mkMkVhf5GRt+Zh7c9/91lg/g12OaShPmijF5FfGMmRjF+Pm7bohpZ5y
nA3cPqEsfNAplMO1GNE6HLzKtC31EDg7iAJw2suY/uRJ21kSb6SE26KkdKbqYebrmpIgIJ8+GZx1
fakFRebHyKIPHyCUuIT/T9OlrdehallH90MTcffFEAVVvk5Vf8wtqrgjAiKH7Ev8Svu09f3PWqk6
P7pguzwYLJwHs5QexpNxbN8cvH3rPqJGs0XDqDg3ICgaNlMyB9qU/2qSO1AUkl4HfIG49jw2IH+u
Cxb0Sa79Tvmu1jh/xvQYLOlE/mdJjg55GHWeBH3OoglxEcJa6qj5HU34WQ7eOK8Pehjz+tC3tfsc
CuO/F3hP/lvGANpviQGJ7wU66fw9S10wIHdFwRXbxvkWqAAOQTeW2xexz+6xH4IxeiDbGM5vcMrx
rtNoIm9G4YjXvqdJhigxYaHnh1blF6PhfxoWNj2QUtrn8GNZbsruhCsqqp6Xuo7dQ7+a5vo/zs5j
N26026JPRIA5TCsnUdkKE8KWbeac+fR3UXei5i8WAQM9MhpFMXzpnL3XRsUjPMsZB8Sdlag56SoG
1eV1iBbB3SH01X5nnqOn+z5HxbryzI7J2i/kWPwRSrou7Ysm5pTTR8KABxQFzsBSGSV8YXZXkxdT
9k3HXiEjdAE+ca9JTg+HFC7MhQ54z8O2CqTOK8hBjYYelw+fCiUGph2GUSUYVjglEPsXVaUdBaPP
5feYYjn0T0dqHnBVGdUTnGU2bEMqt+q9kXdDtwohc4rbRDSVs9F/Sr8AmdzSljWjC7k7DHIKK05Q
2lqZB121KmiU7DDRItfqkM2bGyFjEKU7/N/5BoGYHFBEMMQs4391U2KDNr1niO0bwrmxlOe7gcB+
L0tNHMf4ty9RmTfKj4Raj8VMRgAVmowo7F8yj9ORf5PppUK/IclbaSvGwGT6fTn0DDpKpiGIUUWS
23UxtDm6BWtEdz10VchKGeo0pmJHVAkXCjS1LG4ocZkmStBYK1x6vAadcSw2STGcs5oJ7WFgjpNv
RV1EmLXGCjAUd4pJ1BkKJE2znsRELKpV16h1d8mFrP+pEds0RpOmYb1LPWqQ1qogDAkOdGRoerNi
DjHYA+tSu5FLgcNDPJTSI5C54kbvTLST46YR3BdG3ufK0s2XnhlsTyGP2Noo7eELKkgluwC8Sh/e
1sW4KzbAfuYUpt9d1KWnOlfVba8a7EozOp6UwZGq6oUjbPHjtZjQ9PBOijl0pRpKAM0saBW1lR5v
tZiIE+z0Tk2Lz4puei8znxpXtfYcgjR0AaG8lmQmaR8Z36vLlOiuc01gAgNiKq0NjLInVe66v7Qd
pHVQjC2s0klkStN6dJc0pnc3kMcGTzAlfD1Ce1aWQaStArJ31Q0tQ/muH4T+htNWiHxm9AKs/DYo
3wqHcwUJJJr3UykJE8gSv9sNXdVv3FjPfnS5iDZPbboXulfFsy7jQ1lFWiK9W7nCmVNp6ZUlul8/
wSMjoETxyQOm1NHxbaRta8tmn76mCqp/1mqDRL7Q7M9+Xkc/1Chr30NIAsXaY1Qo1L+51IDP8DIY
BfIAKY5/VIy4jebpUUbzszbucZBIH4LfcXoLOvVpkP34JhSNwF3FWVe/xD2aLIS06V5jI3Yx2doc
yhwh06pHf/uaKXLwkLd9gTKPrdVOZTqgGIh5C8S15z2JQuq+J14rRWusvSqhb523iSxlBNWW47Jl
NtGucAXEsYmS34Z+yGTTR23ypnYBulhOue4jK21+6vRh2DRJp/+WBZE9NJo1cw0nhvUhL5VTS9Hr
ppRk+VVRo+4uMVAPiUh6L4WsUSFAPQs1nUaAee9CplzhVQAir5NQgFjHvbP4E+3SGMq/+CJwQyh4
VIu+Z28UYLbZSZXrnvXMpICheEL3ym60sCtAxwdPSuoNXtTgR4WYEfSjpG8gyvQ7Eh5izF+oYAjr
5BBebCNBHlPv0qa0fbzpOui8MvCJopEGIXuQ20p+D1pRS+kE0NLbYGsrxF0vpMNaCjvpKQ6p1bV8
J91ONJSseaO6qUsHmWZhtsP4Wb2mZv+KKB49hoIlIF/pLGWEKBsknoZJqjdbEYh9YIvU+N0bT8iM
hsyBPN+UfZAMcEczDguJF2e7REH9ta+Hot2TTF4T/gj2dGxgWNa7TkqOtxPYBjIiOYCNNVk1HQ6S
2FBw6XEmk58BlVpNPHOXisgITo5QYUuiBfqARR55ba9kIt+y4TcD+ZeJsrPKmlK0LxSUrjgNrcO8
Ii1HqautxDlJYIcUh4eiHTUOozV2V8SRzhnJgtcIWlirNw0WhUNWts0vv0cLSrWFHibVMvK02sBS
ka9ieyXhlFpPDokdLYgStL/oNkGUkDkyoOmmEwgkTQ045OaQjENicXtMJo5XYEcuAmlFdQtlQuy0
K6EpnPAOE/9wyLMGpU/QCSf+LjQaTT8KIEXsRUknZVvHcKKjjtTnBNWgPSsenpXOQwlREoBDAb0v
qPIHWeqJW3p06I8ckDYfNOvbEn9IlT838Ll+j9DcX57iW9tYVuLbglPnSxFCq+r6tl/XUpHsE9EY
AQVBJiSbPnKFx0Czsj99LMdbt7KoDjZCkQIaLZS1MZjIX5CxFCouFSenFCgkv2M8y8+DY1Cp1io9
Z1syIEpyNGReoScVW89saMQ6skAvUn8tGyelUGpKdi6FIVKxQNuXVIZ2rEfOXWn0/bOVqsnWkcGh
Uts3n+oY1TdtHT+Od03J86N542Expmr/kIE9YaSjqP7TKswhQqnSXcdF8zFo4UD32EyztYGYYQXB
rNugcmliBDuFG6yboBFOIkXhTdGKLRXSQpbOLs54yEUuGm5TRg+zBziTysfWiRGmyp0i+OuKfxhr
6FgjN41Bm/lIgkR8ADwW3Su+aqzBbgRrTG5oRq0MWUAnuFlA0VQafrIpprNp0dbxOUAAupLxjQ9U
qW5ZnPsXv9eKByHHXokXIA2pemVIvi0l6PaQrSxp1+bE6B1D7NseX3Yh3XB2Hzs3FMEuGuveD3yl
VbHL6tKrDlaqx69iaw7jXnNQx9m8kNN7mlHmhaJGFfxws0rBww5Pv4iI5KUElhlvbLSHmHkHkfva
99PsMOg4yuCV4DZsNYXJeUjr7oGjBI/Oi2H4b9DrFOVBS5As0DGXTJ3WnFipG3ZW5VPU10GMDEqm
ZlflAxgbADOGu9fFpBlW+Gej+FnIFWDzJWk6YxOaWNCPqHUgJrHtKZBJGVAqnMemp1YJErfPfGUn
KUmcYxCyuliFmsCp/KPxgzz+W8UGbSxXBxxy7MdfP+VmLwqHHpFCvEHC2HF4NjkmjSgQQuIuUPgk
+R17nmEw9IxEy0hXEj3V48wR9s0pUtvW2JPsbZEYiTKfqjfLrL72KslA0+m3YJjx1yYPECishyKT
mqeqzTp5Wxg93WU2uV18I1Rx3Z5xOgX3idUWL0Oj99GaKmPr7xQ9bp1dRD32kGZqdvaTEB2ylODX
p+2G1LNjaK69MDd/+FWBxFpF2/Hhy07vnJSULftbAAFDRwoMmg5hSt//7DlR52utaMufqBtBBjW1
rMpn6rmOsRf9UHO2OdqsGzeU/J8d6vtHRejVl4oDBR0h+rucRjXPV081LuIeFmONAxuUUGE+RqLb
5o+Bk67pfka7OmYyykzrzNkt35oBR+ediQ65g+yrIV+ln1o9pJ0o7eRqEO0eF+5NWaUarU/aetUe
twAFtMhxqmc6dgHLQOg67Eu89m+mkTWsk2Dlr+Naq4/EbmrQkVsYNrgp/d+17mriamjM9metasEj
Fsr21qIyFG5yreWsAU+A05ucagdHUsJkxYkw+1ED3tk3hqefYwevdGQq2t86wydCjGzbMk0LYrqL
+T3bqkxD3kdDVdoSSrZu2+m0hQNrxBZ7Dke0tSoHmLYsNI6JFSs7E52XdqL9yv/LbJSKm8wwjYwe
EI2ZlcmpnI409b+9UiXaps4RLQJgYPPK0Faq1ZDFTFFW3iFEraTU/OUNiMNXWAe7fZEb4kUjOfTY
hfTDKCe5zskp6KQBXGx+5kbWYiMNK6s91lZvEC3qRTutCJJbTqlAJmjhRqc06JJLXkStHcVhftId
x7MTMhppFlfKsxELUngKKDzumzoTBduscmuvBBawDkF7ksS0P6qOqt04uRNap5CdCZiEvj0YQVfq
d0nuWOUN5QA2Mnh4A0NON3nfwU2hYGiQckDboskz5w4V/HDTlwxMCvLprqSDAgaHphyYgfiEJ0vl
fJegnvQgKNz4dGCyNeuK9A7Ulb2x43vxHwcdHm2zrnh3VbJBrJHWsE7yyHjjHABPORTAbNKUvM29
oqc7LDmiu5YEEPVbVwlEWNuKF15aZDL7VIaUJOZa+drh3hSPAYspe0kQ7XUmaQe1rYsM6WRUmZvU
CAVIA5G+RZr8Emk4rUiAeYnlTLIlqCb48od2n1iD9lT7YvkRd2ZxV+hWcmRspCSxjhF2Htgblk1R
71fEoxv+Ku+IcjPkMODvjNDubL3aLDTEYfEHft3+rJRdu9UkjjorBpPErNorcrPGnwQOp8eBbqNU
aUhpilPzFJPrSPUE7BdbP7Mrniy5i3dshyg1ZGFb/krhbgCyHiELVds/alIa6esyY0VrjKrZl+GQ
HctOtR4HIdFvcXRrjxzohUuRVepZQpKL3p4XnZzECsFcrmRJuMcObIjAt8KIvoDBgbujtOJfVEI3
fuYF0FCVpi5HTrdr9gGsjT2mElb+vsCVpSj4pAa/ag8etaSzmTjtxmTS+9AA4D6ZetJREkmw5ipO
RWMIA+DaixtW5LbHWhQE1kEOaOKKmQN1pPGC9K3UwPPXVNMRkiCK22uFyehzRCPrqcqLjXsw0zB/
Mgo5fBZxGa5wZAjAnDL8KCVGyg2eHCFbNSXlz7TE8jYkYvkA7ku7mFIO5Mtt5ZyiFiXBVRTXMufa
SkzsgOQv1BMajnBnQA/pBQ3AiDhCylqpTnXuAkBVSaZYpwiuwHOR+GOB31W8WzfTpUtXG+1rmYu/
+0HxXyVd8h6MyiO8S/fyjStz9hPDOjoAddNvlLYod6aZ6gA5TSc7ZIEKpgrq5ArGBllBFXrAFSoe
993xRLnaVpyrIa8FKISRiKA4HwelEjZvotRrL21ZCzuhU4Mbygs4/qQ62hoKGiI3JbmG3pMn/mbh
NT50AUVsz5d6S1FDQqus1a3tCUX/sxbIra6HKtjieJYQcacUNfIDzErKievY79DQHCMZlkq/s0A+
B7iFfQiwv4IglbNLwGLlIatvtby09RataLRqwzxuqSAKhubYohem1A+iyjLqB9RCvhqs8fXH0Qvd
WZHpkOFsUTsUPbA3jC5a2/Edp6iBzgTU7woHCKdn8n9kKp0RM4HMqeCW9RWb3irVI8RCNwNVokDY
DXjlXXa/A+R/c0C28SCglUj/XGf/zXDCP4G9X+DUfaorqMgVUhEHimqrIgWF67am/Hz956W5358g
SQvEWHoT5urJ65h9fVk/WoR+JdAC6p+MmGrDR+dRhZDuhUD8K1n1WXPTc6R4v73KWmA4zv0N479/
uUeOdJIRRYl0skiQOKABMXZlVDnbhVuc4Wx+xkl9+XlFcEPE9bgBg8R65vRzg5xmEwf9CX/qg5MP
51ivPzga3kd9t3E7M1nTPhsWsKMzcHFlQh0Nw1j3gdnJMDZDZS141UlCbrsyuwf+u36D46v6jg05
4YhiLI+Nts/kEx/5W6ZXD7rYbOltrq7//NwdTNDQbq5UYcz59MRcdkvkA/wSQT1bDQeShSvMoDQ/
Qwu/vKAa1hPGKJdKe1TuCbnRVqo0wrUN5zWR5JewF35dv5W5C02YnV6J7qc06/akt825lNx9rYY2
hXJvVQTaLnD9BbTrzAf9CVz9ckNGBomMAmZ3SmNTuaUtmB+x+9eb63cxAwiXxxf15df9RsI7RmP2
FFJiuVXV+2owLpQYdm2M+b7r/1DhijZmnbT76xec+cDkyRxhKtCBKqlsTk4Z5lt6wtqWHdm7iJZk
gXA68419xpN9uSVMGlLo+p50Qor5u0R5AGa0x17fhD9Rll6/i7mXovz3sQn5J8y0kE9qrb/7erlP
0+jf6Nuy/N+f7p2gltGOybCq6GQHPlp3Xs0qzf4pXwOp7H9/XyfUOZBl9Pxp7Pyi6fUIzvJgsJwt
PJq5cTEZ4oIUV2kYFtqpYnVTy/7kh+rvvo5/DL74CrusWbjOzCuQxi/6y2t2BYc+TBHKJ7esbykl
vnCMWBhy4xD+ZhL8DM358tOFlCK1CIzslPSiWW/Srpbh49OKTmqj2emKKVOYs4a/ZZc0t9c/qJlh
IY1P88slVailmpoW2UmXwr+N5qEWFrW9KPsLS8fMW/nMjvvy+11ewzdT/P6UA6twGiRuyabANa9E
4Rbe7vb6XcykGpmf/PCvl0EdEpRSkp20oDuTfLnRA2LkfeniUmwxx3w3OdhnDhvxxD/WUbhDPY+n
tpR+Xv8D5h7j+LF8ub6iYDKVEeDSlb6A9ZWoLFEmEtpCXZhcZubLzxv/cgH8AGagiSPbQQxv4cse
/cy9AYKybdOU2qhHSgVselVbCMeY+xInk0GcZ9AnfC3jp1P2xgCLpQ3Vq2OblIewlh7zWF2YduaA
6tJkXkDhoRYWcXenKmjuzOARkc1aSaWj0t6ApdsLClnspJsvpQjPDd/JNMFGYMjZGjWnhCOC7HVv
pVEt5MnMfATiZGaQW3xEgSwW57hVdoJanTrNvFOC5O2fvjFxfFdfPgF8thauULc+x25q3LZ4cqLS
SO6lcmFim1m/xMlUYIVWiInMb86B0p2yzDu2scupykK1uBR/Mn4+30xw4njpL7eAvj2OQq2vzzr2
qrWTSuHW5xiytegnO1ACtdjc6Wa/VkrTWZccih8iS3gBe7s0T8zd4/jqvvwBgDPhb8pec4ZMqV9o
GlFI4gAtOcfOrJxdy3l0hz833fSg0FYoDLFeB7hnw6q9ID2/d3VoNriV7jFbvVx/rXMDQJzMHZhe
MplQg+ZcYdbcdkr70SgyX7ze2UNwL0lUA0mKWPlShunYCP71UUy2EmmAdArbQXN2048AishTnnc1
GyPjoKjSvsv7J7E9drn8AxJ0tEG4zn4gOqYhmiVHc8Kx7vu7pASwWXgM43W/+zYmU04HurQRLKk+
IyWTdmGiufeEjGxpWZdrJ8lx21LXPbZDg8C/8V9r9zErj1mpP8FhW0pVnhvBk7kIWm/ZCVIK8qqn
5okcszzpsSztTAMP2MJ9jr/1v/epT1OnZKUskDgHpBan/Ta1sjvTAL4X+/qGyjpGM7jeXmSHkXgx
Q+EWN9VSwNnMIomt4r8ff92mugjSLLJlxUfE2WXQ4rzwXu3RXuSRB62PColpoV73VKU8hpJCTiPm
w1+GYZaHJJX0hbPy57L83TOYTDW+16KJM/zQ7tQfeNP6/EDLOI9oncmsnZCG76E9vWPi3NZC9IK3
FfeQ/BFmxo9Yjp6vv4jvdyb6NMuqVWMTM6sZ2I1lvpcetnPXFQ8+pOfN4KXlTqSNu7AJ+n7xhjn4
3wfvUoiF0mkFNsjrFfKpnQC2HhcTKj3zHkrxga6dvRgxPVMO0bXJhCI2IX5oDUNF7/Yob4X0r6zi
bgYl3UcNWFonOpmWtYfQ8Iov908W/RmiLYb9Felb6cL08v1I0rXJSOqBMGWlqId2W6a/TXJC6cjf
EQe4sFbNfsuTZdwoSF8yRSu0GZ/+aezWjCSXoCy28ljCogkZBjlRujG5Xib8dkhray09F5248E4/
z0XffMPTyKXGpNEP0RK9QJHu9JH2QbCW493L0VanJ6R1D1iKBOm+69pVh4GRYvNOTumYhhzbVfkU
K1TuehO3yn0Q2AW0q1UoZAvxeXPZzJ/5R18WOtqygVEFQOEMmf5e1MY7OIQQA0EO6yUEpealyjIi
xnJ8S42UvhSY+TJcrcRMwlT6AFO6Ks1oaWvxeZz47mFNBrzRKE3n1pZvZ9aALarfO6K5Mojnbu8V
K3jNVRuV69kVE7q8EQIx7ydP9YaGO4IQP95FovMi60vD8bPI8N1fM9mGoCnoe0fIAhvfvk0rqgZ2
kDv6o5PG1ksORZNebdFd0rp/wzqm3MByQAZvhKVDAkzsmBvDb+99JjCEjINYHaRs4LlWNKLdBmHT
iLHfyI4in8w+/yU5EnIfSVnV7DT/YGx/pJ7WHa9PYvL4vX9zK9MElwaPrWCB0bYHNbdBda8SECtN
BpPexCQpHeNE+d1pAbnO9PAg6x6HGoSEB1Rn6xXnPt/pwjuThKB5+VunN/qtl2ZLoWTfb7Z0ZfLS
gQmGIjAfombdsmMHbz3Q5HsFLn5G3XX9/mcm8WlleaTM6qUWBiQPO1hcvTsM85dMjvYCtHGrv79+
lZkbUSfzd92qQ0dCgY9vIz7CttoZUXJJO+GgGeHCdDJzI9OgK8lRAJ2DULHJfiBZSN5W0rARk4Lt
sHsLie8f72TcfH2ZFuS68eM683kl2LQCFyR84t3mTbNZXn2+3+MTbvXfS2gRNXbdjH0bl0C6Gkpt
73fEawwmOEQSdT5C9aJrlx5M1tpSPqAh9msAmOHCwjCz7qiTdcfIUr3oE48PQm8LDGzol3x8gGZY
769/C5/n0m9G3DRwylKiVkbhTUY00E1c5lsjdv6qmLFTh50TnP+DXKkXIHpoXwbkT4vns7k5fZoS
5fUZcQVwo+0gbY8kGujMNPHaEDTS0UT4d8mtAZoFZCYEXX+PHB98ySD/LATCKTCk7jRX2NfE/lx/
EDNPWpkMijh3zIYCcWAjCt4bmJJwaIK2pVq8cIGZg5GuTPYxbtEEmZIxTTtKvzE0bi1OQCrQwlLr
jdPmb16obEWps+F7XL+n78se+rTLAiRbU5OgjWxEFFvUBRsJ2FZTWb+c2jzidd2GxtP1K82M92lL
xVJZ8OErRHYannSlwJWHwgaF6qUpEyw3Sv16/Tpzb2kyHrS+DeqAhCzbAkV0SyqOeVdiw9sxxfgL
D21mdlQmW7GWli447zS2q8z608jF1lctNpjNb1FbWOVmHta0t6JUssY6UkVo5/yDaelv48nIT/Q7
Zeh+tdpSdWJ8Jt+MbHlyPkpV0siQM0YouWGUS11RrxMBaAyG3mFVhr/I0As0XANA3bMEx3EgY+j7
t4c47bbkjSkLUtXENuK4XVMJvyhg0tERu4+o+qdSrz5tuQiWDNAl4D3R2RUeXU/1QSZpxQtlvl/X
P7a5c920yYJ/WcdMlyV2RFw6G1qxrndyYu7AYdiVmJ8HSz0okZitB2xriJv3VZnsI+CilLW2iZf/
22I67cQkupY2aMFiGxfbK/Fnr6QPIJwZfMQwxFowfTwv3PDM9kuerKeW7PpoTwSu5HRv2HGplVqY
LfSNhbs0wouOlMMG24d9Xb5buObMJDVt1FTioIMN1WLbC4rfgWH+LUTzLi0JIG1AE4ThGrZaJWcb
UJErtT0VJ0WLzoRlPSeWcd+i9G6c5KdRRktHjXE6/m7YTKYYLNA4inC42DHm4lJ5cqLibGnhJjCA
+oOCILgnHMMjEOYRlBGK6yqD4+MvfNWfW73vLj+ZfhJf86npqrGNHa7ieC2lp5xzhJEaAREN/m8Q
uNI2jYiRD3svPEpDjyyiLZ8LrfbgZYSQd6Q2g+6Hl8tw60PqRYSYMfZLw7wPxng7VzIrFbF+AxKJ
NIOcBJStEqoKgQq1kt8Nliv8wB5cbcq8OgBc7n53XhVdQiUgAg7fuNLnwwlsT7IRo3AphnXmK5i2
odrB69FStHx5FoVgVRj5RcckrXN8Vsma1NP14lolyd+/4WlfKnFwHOmGyAyf4nb+idJ75RW/ar1b
e2V7LvtylxNbXUTJvgvdi6hk99c/9bkz9rQ7pbvQGTWdchg5LuEajDnNG2NPMN8mFXER1DUWuZgA
ob3cGbdeC1Ad9DSm3h4hYnSP8xlrQIiHmurqesgBbt8yh/NcoJdDe3f1hb9zbk8oTqYBV0Z1VNbs
zND0w//VjJtCrJINJ5NiS6xc+aABeltZfhytTSBeUh0+YdpdGoAzk9C0x0Y6VIR7UgntwnAPvl8n
b52k91sCGCo66PhOXEWPVmWDLVQuIKDAUpAXlq25O/9cCb4cKHIKhQ42Kip5RXhLGYunbwYb4CIX
y/HXWQ4EpGuTvdTXPw2luoRmsb3+bczU1D6LX18urFdd3qqcMO08TsJdmVFySYM/el+tA0itOfR6
hM7mGyyg5h93/tMeHPgDucozak6NyChzjWOmy/CLsKVEY6qVqdy4ZrSXZOMkCb8XJ7i5gT4Oyi83
KjG2u7I2QnvE/VbmR0VXE+PJqvT6rUMEGLHt15/o3Pni8x1/uRLyhdzAaoaaRMZXUcB4tnrYgYAY
QD4M9YeMxgTSlHxnBN42a5WXUq13iW48Qt3bSsbCi53ZsX6eBr78FaYKSXuEmNuUUQDBqMZ+MKR3
FJFLn+zMcJm26eLcghSndaEd1dYGeBD2iPyMLu8EWm9LMiCHRXdPzfDY+EsjdGZn+T+tuwhaZN0W
oR2TKdoCxdsr8W+vGN6a0CMLXrceTD09oNMGJ2YCRUjx/2wW3uo4B32zPk7bek3rFr5flKEd6iYW
kheJurPRWhBeX0gK2ccpMkG2RWfDY6lT1MFbjRzEcqnfOrN3n7b82gZSmx9z66KnbV25PAcl8QsY
yMgA2hjJwkZsZpCI48f05aMpdKxGUUwxH8U4DHLvRjNq8tmLu0S6LT1ps3hCnJl2ps06o2fbnGNV
sIED7oj6vlSME6gnD5oFbYrgxZVIbAvm9oX2+MxoECej34EY4cl4mmwHKct6yKRNEwewhY2l3eTc
pzn++5cnB1EVKx5YcjsLM6goJe03voB8eMtk/QYc4w1+T3oh+ZNqhdsgf7j+Vc6cGcXJpo2nGPVy
hnBtUD6sdERIum+d4PxYfE/ffxA8/P/eFmWlRO8BzNqabJ0yo0iwGlFlJjZuSzH5xtSi+FyxSP7L
7WjW+Fd8eYgNrEC5NLlaVHuYbcRTkQRbgX6DrHkLH8LMJkyzxgH25RqahqjQwvZiCwHb+Er5SMzi
Avbg0FIhaVz3IBYWRh7nNVYyVuP8cfFZfr/B16zxJX65cofZq2e/G9mqAXsdt8YqKdSf15/c3Hua
DFyrl/M0Hfht0od2MexxiVMhCEJ3pRjpqq+BSzThwrc+d63x/r7ch0Boe9BiPrILdsipadiuxQlN
Z6pVoQFU+E9icWGR+TwA/u+sq1mTHSFMIKwr0A+ou2DAXjVmA3C9AfgSMdsaUQ2vxrWALZa/8Ae1
x6TPuxWBD7dwhKjJBkj+QVVGfaRvBPb3uuOtY7c2oGRgjhWbWrvvKnzkaExJa80AOiz83d+PS82c
vA4ToC866tC3S+SLUl3ckysMfbQBXYdw+/orn7vG5DWAXtPwMri+HanbMu0f0B70gCMoAVvKghJn
phABWmzyqmVitsKOM2lWUWno2+bdwkAp00tahRhCk1zYkcY7tFmzEjJUlEQxbjDCm2utVP+6lfEu
pu7CAfX7GVyzJhNs7FhyOyh8daHb/FFRanmF+Ojr3sKudG5wTmfSrLBgSgKGxkD2arnWxUqwBl1/
U9+v3Zo5mUR9X3EsXN+x3ZrNX50jzQ3GvTsgNRsyDtJT4lEEu36lmXOEZk5m0DCBscjKyRwT7bNW
3lcq4QQpyAUlP1cK+KkXI7kTy/QSe0sKmJnTJRzR/34kTeOBZsU+ZQt5DsWhbKuLLglrAQzaLhVG
ZGq9L3VrwxFihXXvj1I9I1NoSwC2LTthQyetRTlaeHwhXyTSyvNJ8Qgh6OLmg/YAJudh4emML/Ob
2cSczMCsYcUQdJFvjxo57OxjT5kFYUf2DixV412rhn4FcRNw3/H6Jede/XT+glDfEXXz/xNBXwgj
TfQuBmpqwT5b3BjPTQWTYarT9mpUn8ZaDHE6WcNpkO2MsBZxk1fjtAnYsjQWPrG5a03GoQeaQXMx
aI2tQqxX4JtaqJurINW2i82vmbFuTgcjPZcW/3RgR5gApKqrMXrrIJ+hB+6uv5fv959gD//7zSpF
qwlRqwR2GPbPeYmmAoRUR5iVZeKkq/CfhLK0Xzx8zl1uMiyB3Qqe3uIKlWFuYlDEvFVF1hYq06bI
jCN8QIzebdtthdx5vn6HM6u0MRmVSdxHlukMAdog/SPOek667t6rwi2V+CBCt9S6wr+1LjRjMq7E
vMIWQkaT7YoRqkMY2WCDmp+uI/QHkgkXtm4zU7QxWVQjevRyPp7+iGsD31bCj46DyN1ef14z2grN
mKyn5CaVFW0XHlgMTXsrELOFTbuVsYyR3VIoIC8atcUHH/TiOmwFMkPINc4rgwANU/b1O1NXQMKL
YFpJ9SFNSNDifE/kibMk95qZvqbNbddVwyLVCgBiWGjXmkWnq85/AOooAdGHvwD0H7Sq1/dOp7+S
frfQz5mZwozJFKYY5H80BgKdOAP3x6k3R8cIivasddEDkWELO9i5y0zmsKyT+j5W2fsHWFbBUo3J
MZYZHeVeSUGo72iH/NsMZkxmMHrZbRblPVfyhjsUhFAH0+GHQ8jtuullf7/wPc28LWMyiQGVa2W0
9Bxmqi5R157XRHTojXddUoIfnBerS6s3T/4Yi5VBu9t0NdlY1689johv1jl9MruBv8mRvVJHtQDQ
kWCfvkaZBSHt/vrPfzaAvvv9yXQWWQCb8ojZU/WI2EuUDaFkfkCn3n9PXDRkUHmfAocM1Vjeywq8
WlBfrK0bDKbPUndTjy11parEowI3LOp2nnUbNapCmthuqJ+c1Hy+/ofOyNtAx/13mochhffTdSmC
Webepa1QK2Q4DR6otyJcV+QJgYXY9Op70z3CHoHKuZMg+y9cfWap1CfTYi4hd/F8XoMYACixMJ07
rrtzo2Tjq/dieytkv9L4B6Ehl3LM8ZHLdVT158iSQSlUH0rlLryvuc9h/PcvBzYyY8lISxERxhVB
ZEUVnyrNQataHa/f6Mzqpk9mzlaSPVyBbmCXIvHbxvNg6OcebYHrBqAjwudAEDeBvzAdzd3MZDpi
U9MUcUGJinrUews5TdQbHPl+trDKzBUI9MlEBHtJrxxy42wVME0zSHCrYwsWvHXbhbq3Msnia+EB
BIoBNtm4rzL32EvS3fVHObeZ1ieTUxkMMcEubmK3LVBjaDORo9y5oVr/UUYwAonFO3BW/joQ2rFF
VRDXCrgCCKa7K0BdRU2+FU2NlCtTuQM9SDaOHgmXOB8JBtW+ccQNyWO/rv+xM1O2Ppnhas+IMzFL
ElsRZdiJgBEyzTj1eb1zG0IkltQkM8NoqvSW4Jf0iNNj2+pBvVoWEYOA6ArKatJwuH4nc5eYTGgQ
UepejaTY1rGGyYHy4jrVRiog3dHuun6Jzy7fN5OmNpmL0r4QYxAuqa2RqRt01jpBJo4ZZUNZiLyU
c1YEEN+SI02nQ5HHjwrYmdjZueZTXDXrMNiZ6rkyi7frf87MMJrKtgOyv+j8OKkttP5wCVC04xSS
05OaRPXv65eYe6iTaaeoXKtysz61odwmx0pNiMEFqnKTmtAdjOHl+lVmPsKpSjusBz1sceSjNQI7
JzVvvTXcWR0jVbb6W6naXL/MjIpK0ybzThQkLjmlYWL3pByRVvU2yuopj25q2CoOYZ3/x9mZNUeK
K1H4FxEBSIB4pajVduG97X4h7F4Qm0BIrL/+nuqnvowpIvppYmYiTCGkVEp58nxovMAS68NkWnnk
QgbvzAKRl1l9WyUQKEhdYRsFstfxDyWNby4lQRjMvxAzX0stl541CztwPe7g5Q5RC+xA0fbZJQQe
jlnoGPzkQDEGugcMtYFQ1qhSBzC9eUfKFNVwidhQB73sSus9nOpuRzN5mpz2O6DT6cooLO3hzizK
dGYMhzM9lri6f9GldQtwzF1XG9+BHswV3zNmP6TTsK2AM23q6U173e2wVnFa2Nnm4vSGT2K0zbw6
925zpIYdwkQVvtoXtaB+J359KiHFR/pwfY4tCKqdudqcaTu3E3GRusSogoAbviuwSjdjA5MCW/cn
Dwcr0btHrfZ2Hb/EVXuCxRboP4AZhqJ8p4Z4huueE7R0ABjCG341Gl0DRgFMEozbAVrax+kBWVbu
35e1XMmnF+YOnQU2UDb+MN7qs+2QDm7fGs0+PYpveXPIxXCwJCTTa7v/Qkyhl//+VyqjeEPhzNPX
OCWMEI1+z53XyydYXXMLTR/OXKNMKhMG4CnOWJV23sA1RpcbjFpD+NejbxTjSN0NGrx3XmI/jn4J
4DX2or7M1nc7+nXuTmdxRnrM8pqhrs/UMk7qYt7UTCupzUKonEuKOWwPocwsqzMk9K9mVe5V3R5L
s1UBL4wbxtdW7NJHmgUT2WsZw2ClgmHKBYJqnh1oahPf2Q6ygptm8t2AjamRyQYWOxJ1FytMkJ5L
gO7RL3+CjPqCzFpJF5fSOToLHzYcqKSNeHQGSPRgts4jHBWp9Tz87Jn+mfPkuYRdLICecZR58PFs
mjWPgYXYMZcZo/nJgYVnUZ1Ly91TCjQstbA84uINZJYQTjN3vSrv+mpl1Bc+7ryDAb7S8LMw8Tj3
glZLmjAHA3yym91k/uqGZqUisLDW570IYLQzxVyOgFhCDN3LE5iI+wb7kwDLpkVB/l+zvnlLAiBs
RQtea3UmMa4DDLhsigzSUSMU8dqQLeRAc+k1KOA05THWA0wmftIEBfypgvUXOFiH6wF9YSHMldfU
qTjuxtMKRXvVB26CEwNuaTfg3oZeufLdl15iFi+SDP2sTo7jSmroT+inbi7yiyleCRlLk3iWg6RA
daKb08aO1AI27BWP+Qg/6FeYygWpad2mvQYsUqzpOy5r8osUmcwCh2p64DEI7LBwQv9ZA8Da1H7Y
a7WtJvsXbJFxPkZe1zf+afXsuhTw57JrwktR+yZm9DC1BezLe7HtqsYDXHfvUfMdFqlJ6NrOlrEW
UuUWdoSK/aKVfoSvNFp9ar2/PlcWvuNcnK0SVDxUh9+Rx80Ode9P346f+2ZtaC8f7IuhnYuygVs3
qyzHVKxGcgSNDJxm7e8g49Mg68rmCURPGOoCtVz0dQQuVDjl7soqWHqzWX7Q9O1gExDkzim52JuN
MFUyyubI0XRxfegWFFeAP/1/VgBuao7a6nSpEsf5b15CGwjOy7RNSnA3Cpg9Wyr7zPwYpeDBRxu0
BnAS8JbIzb5DME5CIJnhRB4nNmge49prLyz+uYibyabMGTMhuoQhKaPTAWiewJXtwe7ZduXFLwvj
q696SSL+SoeAMJJ+3A7FmSUZZuckzgo+oK2rvumiCS/Zg4bdVI0bn5JbT1a1ZkeyEBbmem2w0T3f
TvFc2BVG2QTt+yb2nD1yF7TAsXvXEW/tmjJ5aRxnIQiWr3Zs4obpLE0Y04kkC6fafCtymM2vVemW
HjGLOzWZQJTyoZ4QF9MpGh/7lt8aGXCYa3cYC/vmn77Dvz6UP3im4zUePlTFwIDK2k+DZVEs1C9Y
r5+TeNpS8nl9Uiy8zFzRDMox6lpJL85o4bprLH4ecuO2qKzHoXZXsoClR1ze8q+3qR3RKjZ0KRpJ
6uchNs6IXae8yv95958rlse4FnYz2rhhNhuCylW1EQrmwYNt7vo1cclCxjTX+0L8mYBBnaId5mIP
X+FsVINIZOYqhA4YwPO1Y93SFjMX94KDmMITBM1DHiU4PtzixhsgRh5wCVx15W8Kr9hLhx2KXkUe
t269SiIjreDI2BGy+7dZMYsULiyOYRHmQXQLAFaS+sfMgADJpTILXG/trH75Y1+Eo7myFz7KVtwp
LznnlV0dbROmWlbnr3U/L826WSBoLw14Rp7yM+hs35ST7Quhnoa6O672hCw9YRYHzKqyapUTeWYT
DR3POaGJbAhK3CzkrvRXEraFUDAX5kpQAoGSs+U5b1MntIC/3IByiBwnVi9WLuC4aCtvz9tEre0S
C59lrtS1XUvAC1ZLpNI53DDQ6pD+1ETAkQYumrA9HdpDRlMDSv5PZXzjJt6/4k8KxJK9Davp4PoM
XNql/6PeBQ0kbuAnfo61WUG0Ok5JlOTub1Zkj5Sk7KOO23pv8jrbCDb0DyhhKXPnw481dkAkEcLe
gt96VsT8mcjGWsmMvv7mdF4ntwfQ0oDmKM9dDWvyDSYZpLutBn40EJDySKidLPMfL3jmIuIm65hJ
Y9VAJQoZ/MdkSbO7g2OOeANRhrUvpYsOtjzos8QTwCAkaQtWWGPWr73p2c2JehUBXMcCnAMOyl4G
U2rStGOg6zwLCJrjp432M+xhLO+M5xj43OIMhPTzoBpYO/cx0j4otDVp9x3olkEC3qUNLsFFInj9
G389mM5cpcxKp2xRwVBnAIxuUyCL/K7ZN5k8Ya6vPGIhas8lyk6Bs0ChckDbMgPG0Hn/nNMGhCmz
AQOlC03z5fqrLD1nFjCrlo/My+D6akDeLowUBvXmxh7g7tzw0/q18kJyPG95AfirA9ijlmchcZN9
oTSZ7J2kskCztalv6Jjduy7c/sPMHdULBfbC3hkeM451rx5Aka8xWyikaoDnqLYHuE6RlbDxdZyi
c1EHKaXyuZXgSlgQqCEmKLbQ1QVlFDHMAEzwY7bWUfn1UMMr7//TidbHSbybcMi03TGGdTy4QU+u
0zq3IKbremsUcBsLRoAh1oxYlwZ9tpPIAkR605z0WUzFCYRgEiYuymkqLd6vT56ldTDbSDLXg82z
iPUZrHrxQ9R0g7Nk90hc3CDT6vn6Q77+QM5c/D3BsLwe6wygw/F771ivmX/fIQ7E0wMOcyDF2yvH
q69fhs414LAeAMcqx3MGmDJjowIcOyjV02r2/fXXoHPV9yDMFm3caYt+oEYC3ozORlvZweoa+3qc
gM78/+k1qUHGqSzl2RgsigAPgB/QcL9RjyteO8rbXwlulE+wgubWSoxakGHSuQAjRZPYEHtwT7Z0
cdF3biQOF36dAghp38CBZVe67oNtO8EopggdeNcnxMIOS+cKcwBntc1gp3P2UggPYZmevhc5A+Cr
M/jNVCXAiOL+8VylfLgQQLwWvaRwZ2pNPoZdCsKzA6KZY1lOEA8lcNK2KNdsRZcm0XyN2141AmtR
n7lX79s0OTmlddBSP68esZam0SxggxjXSWGn8owPe9u08j6byHFQkqx81Mvf+W9yC27KbBq1ycQN
kiBvk2R4QCV32oxZneyvf7ul8ZmFpJE4nuoTFDYmN4nMjgEL66h3W1duEJMVCfXXp3Y6l1DHJQzx
VDM1ZxB17Y0kWVUFXeN+wDfP2fp13OwVUCIWlN66IMXKiy0Ed392/46zNctT2jcoOqTtd5BuX9Fy
WPwiuBmddq1d9oe0Us749k/D6F5iwF8nU04YHRq/0Gfo7Hdu6b+hkfUAghkQi/VKrXQhnMw1RQ7Y
jvUgBg2FLUArrpKB5ZQwyYFpNLN3hU3va26shPiFwZsrx0Ge0T2c79GIMhrHlpKPunRBYoDXYlVO
0Ejvro/agvaRzmXjRp+BdWSb9Rk+zuxUtNrYxRNM1pCxw01yZGQDuFoW6FIO+4ntG/ArEhYYXN1D
2rq3+bvVgAYInqWVldPKelvwZKJzXTkfaNcwOI/dQay710AKAVJltxsTglI2ub+MxnOhm8jxi4ZW
hLhqVxuPS5B0O7/axamOAVtLUK+1QLXY0BY0HVBv7tpGgwDjqjqAG9/n9fFb+Ez/EXpl8OUyiaVR
FdGHrDe+wSHiFaQvzAp208bt4/XHLM28WQwdAZWs8pjqs8PJr1hXR161N7zwH4amecM2/bjaw7oQ
S+eKrraEkHdC1nV2CnZoi/QOoI1f/mj+vv4iC39+rsN3NUgcLKa4rWxSPzB6hYofLisPONqZx+uP
WBir/3TgJDpxENbE2QF+EOy2gJjdi23IsLWMO0wtYOJW5unCvsBm+441tTFhALBjrLrq1ahjN+gM
uLBdf4+FqcVmu07GQCF2LNzbgxyMzvdDNoDP9eFPLWhaKyXShW2B2f8fM2G5Xzpa4xG+VXzUykFF
NgUzZzwCdHETG3mFnqmhDhNv7S5qKT1is/SYOuBilklWIXM9gMwa9PJgiDe8nZ/jjk8eiHXHoPpt
xn8L2fN+AshN8wzYArxhMeBOB0xySGd+NugeCkrftAKc89ArXO2vf7IFqRCdNxd4RqM6B3fg4Ioz
GnUJ9nCmmRmAgAJHbdwp3dHCdL7Zss0eC2n99HLQR64/e2FlebP9D34w5kgkEWet+E3XqnPeV4cY
AMrrf35hNs418r5jU6nBgTo3Qpa/Btxr/gR2hd+WkGBlG47gf2CKOnrl5LE0Ueba8yyFOYZZMYXG
FpDcSfFh+8Bj5t6ptTMgEOkmZQ08hXoRaQb0+2SsFe8XOt+oN1sUed80dYkrOVxl1mrXpgDPNc4A
8Xtmfx/5mG0KDhKTnbJnQAuNMO3pBxV1fGPb6PtVfidDP3E/Rw3E9/WhXwhoc9X61FugTKaOgjsF
SIQWCIMwegUBzLrzx7zY4FtvpeFsrz9sIRuda9cBFGsn0NjVWRP60lbN0Sw4XCjql9W668LruLO4
BsASfFMLW5+NyobRZ3bq8ukxqYoITY3AjuLMAorV9Zf5U/n4InOfK3rLsgbBsGNphOaITek7QPse
xrLfgDkPvB5QdZeS0hC6cg+W0MbJfyL2IREK0Qq/LSUEmW+NuKUVX/k9S4nNXOMLxEkJkKyZRhRC
dJhmDsCc6woMSfiz0embNkkwVh8GtwNEe/zWqYDAeazhK/uDxvfI+grys0J2Q5I1d4E//lhfDdEs
Sy8V4VkPAFbkxPZDZ+JjQ7nVuuUODF54HG6lBIsw33ncCKsOPgDC2qCKIaCWTW29kbHeuGQHRd6E
1uO8APYTdK7BOWsuNrJ7zTwRegjt3lo57Y/e5IvfO9cEZ0WnktGvs8ibLkgv5IfVXamSLXpUgLV9
jX1gAYH4CTF6BckvHxxDCf1kMFpv3vjpdN4W8FLYCe/xaWP8NNE95Vax6+kPuIcHYFZedh+eHi87
EngtQQpXB/zPyz8cfX95GfzbagK+ELbnltIDGTOlG6GjyWW3JhtvnRpndXg9XV8BC8t5Lj3Wpe13
XR/3UUbbe+3DmTnrHk34NSdmshKeFnaGuZ7Ysgxb26McIxMOMkkB+V9X3Hqy3/Mpf1OrOtWvFSJ0
bgFd1VYBNSSwbkUO0B83P1xBbwCIiqhuYLzd3QFhept7H/FatWZpC5rriyfVW24GHG+kyqG4d3uX
wJ0I1Lt0LNo7MMwKgPWYYKhgqDgkdcpgM2/X717sTQ/Xv97Stc5ceqwKREqCHDPyjfZeEXVbMnYv
jGJT8u6p9shr0t8MP7103AzxU1/TNy2bPWS7p8oEvtCGpdLK9r8UueaSZHBNVUYqw4uITNutX7qw
BevOvJZwKJ2sfA+e30/E2lPSFzHqZkqf4szPwm4AYAvM1SCz8ulO0eRXw7wX4lbZRms2hHxq0WGR
TM1Kvre0e89tsyEp7OgAu/WoVsahYCI7WMK/mWrvObePBD6eXmFt2qzZUePFrI2w98i2Hqqt0sA5
+8oRv1Y+3SVd+CpOzeJqm6DsL9TAop52bz2qo2B0G0FutjYIigCFtk2Am6bH1pOoavp5wEahwHTL
1crK/4MF+uIHzBXMJndNW8IlOoqp+auppNh6yjrCIDNt73AuBtgb5rFaFWENQlEjdh1/7tkbGdMf
JO7pofXUfaKeJkIfR5GGkMAeK+Gu9kQsBKa54NkSsPbiReNHvZ/mewmcd4jWYmzS7dEonzLy4fTf
tYu2XPCsq10tC6D9WPkb9bE0UKkD6OdjB5bpyvReStznSuYObmc8MaQfVW5/2wCKW0txwndiYF8z
ss+hdgPf8NbF/7k+PxayoLmcuRwF5dlQ+RGuvkFczg5A0z2Cw5wHjjnC9e7n9ccsnPDmouZCiFKM
Ex7TmnYZSNfcx/o9dnejzg8KUhc6dA91u7L4FvayeZcqg8rVkWaGQUQXC05zcgNk8I3XFSt/f2nO
kP8/ruap6zYOyVjk+vnBz5qPrGY3ENp+mN6avOmPRverVXNZzn9dI+a8buEuRVjU5aDC5iPuD0Zd
75wR7v51brMwITbbgcNbPaTEwamgrx4HPekg450RiUn/LFW+qU0bjE34i4AAD8s6GMq4QUXq7xxG
5zBnwSEClcxjSoyPiydJxvSJoAlpS2Pj0QTBmFpJEoDcOm3N/jsOlG88Tm4c4BhNdEEHnQvcJsg4
34VjHIY6Ez+uz5WFPiU6t34mwE7TIikRO704KhPvPIJ0jnTwlyE4kh+CM1baRMq34EbXhOASfPf7
6VCKFzIcXauwoKFk+4FX73DHb1fOI3/8fL/6ILM46hqsjkmjWGSz4VK4Bj550N2wkYl+cmvw3CXQ
6Y1b0CfcKGWXdM0ELVfGp26Sv6csIXs5ONPLSFBYav3mA7XMALrEHEAW0JGCrBPuyU8sskGCYQac
D/lDotSn6ZhdENfVI/pZjixF01YKgHjQaJ2FWebGzgm42M+VgV9YpXP1q+xiw5XSb6JqyI4Nzux2
7h98vbNG+B8VoTvFQOOWETeTILZRAM67Z9GKDuoI92T4YhNLsqXNPecu+DbV7vqvWlhtcxU7iWXH
Y7TCR7Av2Dro7q9V+cjL5Hk1l186ns2V64IPtgd0kBs5Nd+iQ/aEQ+3GtN5YdyO5g8tmFcYD8OnK
3PQQqDJ/jyP5oesPduJspCI3MkU7sde2G1sU/cqMW3rvS577VwTIEuAgGwc/isTdI+AYSaAn68DT
9riqrV7am+cSd5hho1qXOF4kU/qp4wcTTQhGwe6yarr1hH5j3LuzOaRoTQNrL7gxGm8+GO2JaU3B
0OkfXhN3ge4r+cF47WzKTrADh9DDE2u3qAvSNTqXyDM0hclGWl4EOECI9KAZjxfvFm0FmdoDMcEo
ZENlEdL8DVpiNz4z8XZ94i1sI3PtfGnHOgPkx4sYYOPSrr5bjB2mNdOapQxxblFONJyFE5BwItsg
XZBy56bHDZ1Z0iOIFruMFD+J1bFjmf4yMhs6G22YB/gFQ0Fc5vg3Z0uH4tf1N138LbPdJqapkDDO
8KKpg8uodrHJMLIDJ07fgBmFG1L/o7CRKDYMVpL8mObjXe7hJlv2nx6J420GS4OVu+CFbjs6l8OL
pLMHQYwqQk3l2NT1xp6MPUw26EiCMlXbmhUbBSGz2bqvMDj4LRCdOoespKtLGdhcBV+pzne4wToc
I7NPyBT57WRV6Jd3kz0cW+5ViSoQaO+Qg1QxEPVS9ffXP8JCJjbXx9suzEpif+oifSlsifHBT8od
0F7vrJoOrmehUp69XH/U0vf+cwnzV2xx/MFx49EQkekNkXbQJQ95j32A7t7M7pJijNAHsW3yMazp
dINW/ccWmWmQVhlMAvK1FbCwvuaaeUKd3prg94gAJ+9T6eya3jzDE+cfD61z+XuVTm1uZRJ/P+kC
XpH7UsHnuCgP3OwB0rG3bR1HNQxYeYuBwCm+msxd4qf3k1d3F27cXnvGt+sjvnA58cfH4q8BF5bb
6wtrInJFpw9mXNxI6gSN3z1pf+SHKS1W8vmlo/pcGN8LcNJF2SgAx5Ino0k2JuqhCf9WO+iUFXD9
e2/c/t7UzabP7nyoL30XTSdev/cND6yStXW09HFnEUU3kBPKrFQRDOF/QD1/P5nZC19rwlxIVP7s
Z38NZwsvZNkhdY0mZt+XE9mOwu62aJ3ZtMKDsZEJywSb3Uvi8pXbpYXd+M99xF9PTIhRlMTOII8m
9sGv5avMkvuet3u3XTMzWHBeoHPdfNc51K8S6UYGp1kAvOKwbViffLasq/dx15/axgKYJIbaECwI
jwRdVZEbG4A1WsRJ0GVGGw5Nn++ryfsxVYX5KN3ivQKDIijLS4doajggqXf+1pawUF+JmAsj8yeQ
/jUypIM9gh2nduQPPOQMjUq6cB/TzKo2RgVU2fUFtHQL9h/rckJBfvaUG5V9ionsfe8p2aQA0NYS
kiHRobGHALlnd+K3Aq4Ftdd/q3/OGwFIz+OmltSNWN3awagutDc0ouM6mb6jXcrfOwgn119yaSgv
//3voeyHbmI+Mo4mgw/1xGOGI4JwTozgOqZaraEt7DR/doW/HuOYxCiT2nQiOyfPYxZv6+7Gpm5Q
GMOrD2r3qjns4kebVaZ5PTr9ZFlW5Jb5q+EUaptVfrrng5XtBi9vcMAAsQ67fYadpnoAdsK4XKDr
7fXxXIi6824Ab+qKYiwTO3JwJvbTYj9p/ykV5isd3WCAJ9I/frdZsPMNZ6RSmVNkms1OJ/ANtGwZ
5VqcVu+dl15lVrA2HQqaTVbY0VAPN1XqbKFle1ZoSKyAU8Edx+76iC0E1rlQn+Z1TlJtWrAvnZ5b
2BUlGnrvuEwex8Q70dF/JpVGNaNq/jELmGvy+yrtamlPdgSl+Y+u72/TboDOc+V9FlbUXO6OVkMb
cOrBjqRn37lxcStk8z3x2w0uza+P2FLCOFecT1bPx97srEhnCjG25HGIY3+xMyzY6jHY0KDnECBh
ui8kGhyFStKVBGdhSsx16KXBZYKa7BSlXvVgd/q+Te2Nn6N8R/ODXLtxX3rKbAlbTYYW9ckcohpO
B/D1zDeg3u0kTLJV3jzG3towXv7eF/crcxk6FGtTGhvJEJXW+FyN3Zvp1a8odh2Y/cPg+m6KH7Rh
ncas29T1Y1x8yGT4mFoci69/x6WZMlvDgzd09XCp65BhOOG++jd23nNs8d/94I/7689YOsyas1Vc
TmWpNNpOIty4TwPb1DyPYv2ctwpHGvBsRPbI0SRjDEHDoOpj2ba16te2eL7+/KVvObvD8lrXGq00
Rdspp8m26oy3EYdKB6LMwB9sQGzZ4KwM58Krkv9ottMYOnM4gZ+HAQz6UpxbxgDE/TApbhUeuhYX
wDlSlmFjTM9d0u3FALQK7KJX8rWv808yl3SbyqJep9DfI7l5i4IjWh6HBGLJyn+9PpZfb6JkrulW
pG5KTkweTX5765ZoInLoq53Ql57lByRqm3HNQOKP3PC/S4PMRdV2bmGr9Lo0GpUICnlEIZnE9zj7
Xv5F9sjmfpL0HvVnVn3rWgkjbAXtbobcgW8ySL8b+1tnTIGI/c1U/tAg6VXZt9KD4hpKkbyATfKT
0HxnSw8uZr+KHPZiYH/Jaq+zd+GFyv7mg3s0lO+peGIebiyrOzwYdeypvLzmLm2AV8MRy5q2MLPe
9BXMZRmOWMXGKuneUy040/SV5PCRQVFZmOHoHTIfnixg2SLS6wHFhgneMvoeb3YpdTP7FBu/hw6n
s3QrbR7C9vI25s0R5e52POY83uv+Pcm9O5aUe6AVJTxaNyjJbCZi78CktAZzJYX4OiyQuTSN0rTM
rbHyzi7N8aL8zlZOiH7g8+StTKSlJ8xiQt0qbBc2brnzsocXYTLCiLVuDzHccVan0MKVOvEvy+Sv
lM9TaW7A6hBTKP+tYuvUe2cuoAeLAVZ4G+S2sNWR2e+UQLVA7WQ/js67N21rSz43hfFMy+bHZK4k
1AtZIfFnW0rtOMyC1jeF2l9s9PALygfMIi9rtlB0IEgdkbbdgO9+XB3jpWgwq9iUVcW4qDT0N63/
LHOymzp0vZnT8Xos+DprInOT8hge15lwZBKBKbulhnagQjbfMw/w2NK507H5pmL0dwzuv0FGyVxH
37rac9EZmEQNbR79Idv2SXpgtX42Cn+fEySg119sKcjNNgwjUVNRIWU/83SPu+itUwF4kme3vCy3
fmfi8eH1By3ov8lcZ15Mmit462NdwZE4jYdHQ1Zh03ZHXetL53VoyAcpfpHAuvGHXz6f7syhj1I7
+ZSmlEEq6pUFvzQ750r0rnPHrlYpO+fj+Nz2fjS2HCAy+ISbyR337UBkO4Np9Gg35qcR22vO6V9v
zuRP9P97iZZGheKewlhXwz5vxcFm7anI+zs3QZP2mg3HwhedC59rSARxVMndc2s7O6ld8lrTNt1T
Eac3jFzUAAQzKywH4B9XPu3XmR2ZC6Gr2rTqnmf0rKW/yxL5XsJ5qGEveoJL/2deHumYb4knT4I5
zaYEjdcqymOb+7+v/4ClgZ2Fm5grWFXqgZyzvH9JU+PoaWPTsfEgp/HI45WEY+Hemsx10vaEGy6I
c2w4K4pNosgPDU0vrFRPheaho0ILejCemDBKHu6QCOIm3SXbploT0C3O29lalX4m4Jpn9WdnNP2I
WehfDDj6AkJn5G2o6xK3RroAj8OpC/sbOrDJTZ/3KPailXUlv10Is3PZMeAzMbSySQ/jUnZjUOPR
doZTZX3803ecK4tbZWZYbnkPEr3/w4VpsfD576azAgWz31TC5ff6c5ZS13lDdlnnRgK39xqKFWDL
RxsrIpSecW+4mXVLhFcDQp8FsDC/g+v9S5n2N5Yl3a2Jq5RQ+g7boaEQ8O6VX3M5gHyR/c27YAsT
1jVTyWVkcThq2LiDSkkaf3P8Av7fufbCsSBPLemfBe51u3p8LmqW/wKiUb6s/ILLLvnVL7h87r8i
U9wVEzxvxzriovkUgrvHPofXcqpSP2TItFTdf9bEe+vQq+dIoXeehDtTE+ebxNb/pLkgc913DkdZ
MpKpjhyleGBxi0MI49RblYgPysw1L6uF63My13vXFVBalMo6cs36HsaLz53ung1o9E/+AOOXlKvT
UKdB3qI3qR9NSFnqfYEvsysLkYQ1J1kOtQmvAtUO48oN61JomUvBUy+TPYtRyajT5C53CWTCGX2W
dhKlFt0lebfpJYJ59p04LbSoz00S/xw5a1fMVpayx7ny25GSu9alPRPlYd8vcKBQu9T6rt65vUnL
IyoYwWQftbmbQMU0UtytGW+pJptY9KEtIMprVxKthVz5P6pwnQieWFMTwSjhNc2cYjd60yOUjlBk
lIlYmWsLG8a8d1Y1Wvn1UDYRh420bxe/2JQ+lANMDXT62Pdrt5N/KntfrKv/tAomnTKAF1JRZiaf
cW21gUwbK5TxdG50EQHWUWwy2mx7G0RTIejLIJOfQ21MkF3CctJMahU0Cd0PfXZqR3hdOurZ60yx
16O/TV2yF3K8ybPsEcRSHM8M82GUdNdIGsRAm10PDgtf5D+9iClqeF3q1eBx0vtEFA9+yc5gwBTB
WPQrz1jIWebNbU5tVZZFXcQfP/m0vH0GREtsiNtE6UNNnY3XViuhbulJs0gnE9r7VZnh7hZ+pxPo
NZXo3qyWvLQmSkow7Nr6vNpeH7mFQ8O8w41krjtxc5A4NECjlVa/8y4+VQ6/z/ENQ4aEFnWU5254
u/64BUUZmfc7uH3qxBr0+MiqxzO3HGgOhnxr53CDQsEsMg0L1pCQfjpZVPrxpyqshwxZKBP+Dwgu
4evQn0dLHQc23Agy7AcL8he3j9oObikw4b/c4OMiupI42ltBM5jndgTwSmv3CZU6uoPrGmK3nwUU
jEmYP0NE4OSbYsxlSGCSH1SJq8LEKAuo53m3Ejn/KHi+WmKXTfWvrcsv3JZRT0LWDhsHlHV3SdJo
SBu9I/zVnxzI6zvSb6pSHgbfCyaLhKRKD9TM3oQH7Rt5xMFUdD+ZRzas+eBe8yx1u2VNerCLfAsg
6o1IS0i28tDOjeNIhjvJxK1vdiGuJl/R47nlWIctkxydrNQHunqoA0bVfV+vXp0uIMqAAfn/l7Sp
sDqz7nSUePZ74lcvWZUfzN6CUMi6tYSBPg1FUTLsE7QLxceaNvCXag69l9TATLcHA6qnysjtgFjp
Bq1aIWH5N+5A4cpdIw/TVn2rY77SAr60mcw925uhskHt9FTEifeT5N05TuMpgEnAe8FhCyw+O4Eq
J2wYL0SG0Pdh92zS/JhIfgMg9dPglLuEjzYsotFF0Ncr6fvCyp+3cwyyBT5gMPyztMddDyvRrC/3
Epu5ZcPlJM/AaODP11fi0nY+77XQECakbV36Z2RWAEEZIXPqvUGsnZHr0MjFvRFPYes0uJwj/osf
N88wmnlCK/JKSnmJZl8sinkzRo2bfISCJIn8RNzDpoEgisbm42Rl08oO+kct89UjLtvFX+vOyxyD
TBN82VL/2yAe/Nw+jCA2egA+ly6A09+k9STFTucPrr5cxoRuKb/rssKFSbpt6ZOTx/jAHwRaU22J
gNJDblobNfjvLpINr46/w497k1uXdbWWXCxs+/PODoP7jdNrbF+VyPZwK7u5/BbVWre5xfsQGe31
z7/0mNlxNGVjh/7M/3H2pb2R48i2f2XQ3zmX1K6L6QGepNxtp9eyy1+EKtulfaNW6tffI0+/91zs
VOoiMY1plN1FSSQjGIw4cQ4hN6RpgWwV1ygbuV1jHUZdf8kJfzv/mLkNPQXzX1agHSOmk2wojzkE
9GDJBVLgPOXfuz4BjspCnO4oYVc6CVGW9tUnQPfUqkvetlLh4nQ0uwFGtNZyeJmyBqofVbHabHd9
ObockH9NvIIo3G73Qsm3QCqgEPtB0Ag32KEDCWjH93dVc02zFuuwFuxgxE+opDFtr5ZIQhuPPeMA
0CbYHipEgNaA/ZrAx8f+Af/iaAmtwnuSczSuPRrmfa8sRJ4zkClVbuiwKxCatINfHPM8vuWjsonY
ts/3zLcfc10YkFnW9xqImkjQpKsKWmExuSqL64INe200l/pRZ3IpMhU9NJptBXmG4qjEANFD4KkV
z1Abri67wP+tV8PsAl4RH82syihwu1Qaz7bU8sqwF6Zx5v3ldgvf9kNCLDM9RsQ0ri0owxWBVi94
nRm/JjdPUPTjAb6QZsdKNzZoNPg56OH7QJYEmOeGl3ya0dbMyAE3BcNp5gbtI2u+ge56IVKZG3z6
+Rdz7ZD6EqOvkhul0e5AieI1yvC23EM2JYFOWKbcEtF1dhQUAu8Oywx9dV0DPF2gxYVGbtV/K+MC
PYXIaoYLPm7G+cgU8inIQkAlOZIb0zTvx3bcp761q/Lgtqn7TQk2Aac1v5/3czP1d1XmlAc6FCUZ
uyc3AAMT9LGK/D2DTgSuTIp+U7CHxIYE1BJP64zzllsTOtbaOlKH5EYVwP+DNykzfQeOB3NZIi+x
8ElT4HZqtaRUHqNt0nY1njIE1XUAv8ibazyhi6+ntiPN+GaoE4EAhYDLgl3ap58og+wNXQUPIh2w
t1EEDMeHRt/kuctRYhwxl9lYOUTcnf+6mRujDLZXghhiUCH2RgUkLdX0nYFcGUPdLoNs3flHzGy/
z57dL8aUKmpk8ETH10TjtRIXW+Rmof9UuFoffGdBvq2TCz9G8gkRxH+HAniqGyMbHNxSEbEJx++v
mLFAfz7jF2T4O/LyqV6qeAABfrOoa1y1anBj3Z+fqLnRpViEWIrZtxxrkdXRihrRmhYdgITZUtfM
3PhSEIKEOPjEQ0puQgKEdhia6DyEtAVIsL3zHzCXr/ts1/my1LlqD6SnCrkJWvSVkQcFjbGZuab2
/dCvx/ARbi3OdqD6wsrUwBtcwz3AG/BhwXBmHILcMhNAFUcUdkNuWj09Jh13u2A8JjowWdOO0Gu2
AIufm0nJJSSZWlVtBC83FMPWgORxZfxYNMmZU1nGvKMMELTo5CA3AiKqzrTLNEtJFrzZjL3LuHYI
bAj0hWCGSJi+p6G2HvvhNp+egVv4+V0w94hpcb5sAr21DQ0wA3LDSiiRRUW1QVcj6CvL51J9Pv+I
uWNGRqsD7KRGRKP+DS4sUflArW7N/Fv8YfLP2FfIxG4W3fHs06Zt8OWLsq7G59SmfaNV4skfmIdW
O1GxbQxRdV0f7oA92dQU/ZN6u7ROMztMhqgbPucJtErsmwEalE7TTvh0MbRui4v2+vwkzu0zyR0Y
hcb6oNKsmzFGr1TdgzhL65dYkGbnTPl9zlDds+IgY9YUCLTKSzQiV9W4yfBI2QZxgImyvz5cFmrK
AHTbVoFAF7V1o6BvQQ+4Mx1iJAqW3NpMvCbDzaPcsrsxzDE+za7MVLnT8V1oTLkDP8hVnAT7zkQB
IlXsK1yBzi/OzKEpo88pIDit6ovkqLQ9xJtVmx5aBRSYRRHlHgE0DHnXEJIrarYk7TGzHWRIN2FW
AhB3mxxFALCL3oQC92B92F72PZJTSCoAA+jQJMfAQm+5mV6HJFthtnAlRMBWcmXhhJ4rvH4eTV9s
tRzTpArAsH5kcaPtYluhj3paFT8BEA9WJj5KlP2NHxqb2obz84cji8jmsm+U3IQVKHUpuAFYTxk7
OAUdFOZAUb8rjcppR9NjS8znc0s1/fzLNyJcGzSW1fFUV/YdPYfG9+LVesZ7yyht7qOo60NU6wi7
TbvBsdoEAZu2v1CyS/0UZvry8raowKsPiA7QPyRCmhop3aR/gXZQ5JLm8bKVkHKw0Tjm4ImK4yPt
a7EHlcG4GomlOUmMc8LkD4Ye9WD/0fuFEHduQaR4gBilbgJ3lB6tKLrCMhtsiYxtZjlkCHg66nUw
+BT1J7X36Kj9MDpkGqKejitIuKwumi4Z9c1iVhsBes2PUQ2CK3pskxT04dUKLVvT/l3ctzP3Ghn/
zarEYrZmpEcO5Beav8x9mOdgeLOEZ9fpBvK8K1r5qlPaqnf+yyb3cuLuJsPBE60yAB5gKfhggj3D
ya134JF/DpNgXbNkwefMrZFs90k7DGqGiLND0hoaWxVZAcRr3Y3UeMzGYqnpaWaT0ennXwwnhHRu
MvZ+ciQ+KN0zpVvTgC119s4NLgUDtlWQNNWz5JhDJhNIxOaRxvWC75+Dk1EpFtDV1KANerZuSTIc
qpI7jBRID4SmuQW391PajOhw/VX5uZeUIBpl/tUYv8QdTdad9QICfrcBUe1V2SNzen5bfHYdntoX
koMgrZ9DfyUNbnOL3PmsvrWSEcQ9ECVdtZ1OG9cKjbx1QO3wGiLZ6A5loILomlVbJScHHqAvN6+6
lVL43w277R1CUJ8yqPiwrMT3mBJ5Y6juslJXnDosya6x4g7qmSUons9/wZwpSR5HVyGLZ3Y8vM1C
YTsGaK7ilKJMNF5Z/fgiYnpEf0Xm1EviKKfjEUUGkAdKAMLXprSOECjf2wmPHYGAMa2QBzFQoqH1
DtW185922pwUGSzOTN3nQ0OCW98WhZvmoGM3OeoNtsi7VVMuaC+c3vCKjBhvxi6zgK0Lbmne92s1
T8xt0TdiYXkm0//7/lJkkHjS6UPmd8w6JlnoRF3eoiweD07ra0slsk9WgFOPkLwOTQgpDb1Xj8ag
r9pAn4TTk/ZDoDRiBvdxBSVslnqkBCvsNRjbinhPa0cxdgHHttBf9Kn+aOzy5q6scEmP96kFQrb0
lxoNnsX3pbjGb3k8lZV3WPIiTXdD/NGYsVuX8XpxX53ex4qMPg6zti5NOuhHyIaiG6He4gRdMWo5
tv0CzaoHo6merMW2ltOBvCJzdme+Xdb+oGiAqtbbmvTe8FbjuxI0xPL+tYpR/dbbFTQ/l5KHc/tA
8nw8CQzonZrakSbCUXMB9pBY346d8nbeVmaql4qMPe4Lw47NjmiIOYvkGaRrxR5sk1tOm/zVpoO5
LqDOC8zKwFajFfzK8lrZpg3UcktQ8ZmFES9cweaMVvJHqHUnwOjZ2rH0me00JLoeBtBQhpjn9kIf
JKOSLWh8R5WG1SOtcCn6FGh3hx6FzO8Pcak72LLnJ3VmT8qY45GrfaLHKp5D6WPMwp2wwhvalQ+V
FnxX0V8alWIVL7WszWwRGWncQGzSNP1cOebIKYokgNSe3l+XvaKsz3/OjOuWQcbUaNNAA3nG0e6V
bTF8L8JxB3bGLk88UC6PS6RSc4+R/JFJFGENDD2RqL+9heBOzGqyU9t8b6Jc3wz2rmz6hYvW3JRJ
kVABJRwR+aFyLEijOKYfalCdRO+UYsVLfdQz90hFBhDnIAioitIqQXtk3LIm19Brbuloos4VMJ+K
AL2FpluhRdhlpumOpn3U0/TX+RWbMSa5zaXtBI2gpV0dW0X8gOTzOkqUtRbogCuP6GU8/5DTobEi
ky6bDAH/QJrq6LN4UyCJAcqRYE1E63RVZ2zsZAnFObdakmuAS2JKD14SZE+091ZMZFBD7hSV/hc5
73+9Df8dfBS3/zn06n//C39+K3CTjoKwkf74781HcfMj+6j/Nf2t//df/f53/v1YZPhH/k9++xsY
96/nej+aH7/9YZU3USPu2g8u7j/qNm0+R8cbTv/l//aX//j4HOVRlB9//vFWtNhPGC2IivyPv361
e//zDzYF+f/1dfy/fjl9459/bIs8+Mdh+r+H/3P/t7/38aNuMATT/qlpBv4Hqn6cNAqOoP7jP79R
/2lplGmWreiQYpyC47zgTfjnH4ryT123KRRDqKEqqjKV8eqi/etXTGeobNu2YpjT3/vj/77fbyv0
/1fsH3mb3SIt1dR//nFyT1A8/ve7DA3CrA95Rw+BXrsJIso8dRXifZmMvx72vxl8MqsvF6VO1Fle
KT099EYB6tb6G4C6u85eQqSfjBzx7tM3fR3ebISZJDU92AgTKuL4dOlactKFYmTJr1m0jBVoH9FD
FYxoAhugaF5DxbPYiOFageZZ1H2cn6G5T5Bue7nKKsUf8SBuXTN+ZWpL2u9z6yrFO0WrjEqkaFOy
Eo1zioZFtd3CGhfqLnPvLV3bItXqSF9NEwR65vLJLH+cn4/JGP4er2PmJR9F4sgXtCzZgWnjWlMD
kL9BCyUj694stnrSISWC+tEwuOoQbIlS3Zq8cq3Gdmy9vBps/RgwH8JU1sECWiYOgeahe8MokD5Z
xMSd9NdgCpyilS/brih1qzMLSg+DHr8InzplHEKV95etZXvgRxeO1pkZliEhLO1Y4xeYYZa/qrjl
oZvt/BTP7AwZDhIAS1WnNSzepN9EkjgGAjdrIWCbsRtNMngUfdHpSvHSWQveVnVlQrgvZm9meKRc
2fpLGOFPhP/frlxYgunbvixB0BSQLUrReqmrHxAjPFQpcpao1QJcjTSsn21SYu3VApneIgXZrr4O
GDT8knwlEtsNoKODHgWgansPWdZNm5dQbhuPlRF6PEo8QDzXWUBWkZZfx37vIZMAYj8gQwdquwDt
rrqSrBWQFowa2fDAdtUu9UL+bRDPZdusw0E/+OV1jsiEKImrd+GNoPmxJYVjVeO6UFIXeaqbfkAf
iKU7qr4vCsjTVMmKBc0KLc2QmKRQRDF2NS3Q/95D6O61s4EF5O+FQp0uEmAThPqQ+T6MsWf6MYIe
pG20e+gqOY3K7y7bJ5IPzPtYD60xpgeRP4AdQouvWEGc82OfxuZiASW/F8cdz9oUNmRUCXAUmaM1
KQAVPQK4Ot4OYiegZxZot5EWomgVrstcX6nC8vooPJRTYzTwBBY6cFUebK2m3QMguxc4y4Azi13R
dgu2cvICgteUvChYKaq25NjPXVfi7vaSEIBOxCsDo3MBZZcR+qPa0p34EzJ3alNLPhVmOYyMNPQA
RulnEbN1DcHmmrs+aOdHGzDq9IPFJkxLhw54kzngI4E8nnkAM4kHdkanawI3belzMHWzAV/gBNjw
nOmHqexhqRw97eXW9DMXl3+3i0a3UCw3jve2Wjmm9h2qLKD8IsiaK65e/mIYhHe9ywzLiZPKSZLW
zbNiowzIAhqWG9CHnn0rCjR7gT/Af0RzVYH8dNZclMrH3EsngU+stm8zzL3Smk5MBzfy3YXdN+Nb
ZVhPwdJxyAjDsoKoMgxRF80hMz6sQsjcJWw1EOIydF0rOdguX9ERaY6JK5jmKbjuclTQjfF5AKet
YDqOF3YVR3e5EbgtM1a5gg6U828595KTj/3i48DBrVamYYsDYuAt7o3XMVnIVcwcYDIOyI7idpJx
xtESXuk2NCQh16G+A+zPsotwGWjFkw4CKDjHkd3jkGkITuxvXf9DJR+XzYvk+5My65JaYF/YtlN1
W6EvHLhzsyL5uzIt8xjNRnBJcCN+C42qenAqDlrNcKvxh/MvP73kCRuX2S0NKCN3rMZDev+2MG7i
6s2IFzoI5vaL5KvAjG1ASVDQQ8i9XN02unf+lU/Dl7GWkl+q7MoyaTfQQ4nuwizmG+hnrgyRejm1
HT22dmb0nddQweBPUbyrme/GhfbYN41nlgGEUNDjq6HIEPngz0i2XRetQeS+j7TM0xW+DgC7BBfw
hkD3o0qYE3JjF4FNPxruOvNG0SHakv2oUQ4gYtfobtmUuyhY2XRdBs9aEG8XPnJmXSRnQzpzyIRv
IijiZK1Wa26Ty0aWQURGKaClFWXTJeU+FldqsURpOLNfZQBRGaKsoDFjPIA7x+n7ZE27EG01dwPo
0cyULq3+6YmRKTGrZgSQ1E/gKsMNUXZcWzCEubeXHESbRTEsDgFAEgFMGaDO9DyKXyJAqQegtIsW
9bPm9MWDalrR6FHsj4c0eGvZAZ2iCwfIjKnJmKAy5sgKZjipebgCMLAqF154xjt8RktfXrgfQqSw
oF95QIfU2mC9J/LwSILL7myfV64vo6u6zmu0SGPDgKav6dYqFO7PT/Tce0seIkioX9DEHg+F/1DX
xNF8ROFgbTk/+txWkWyTUi3QOLRDD+jtdszkcaC3oRa5Mc5spX8//4yZL5BRPpFQs9YcpmfwbaM9
mUntRM2SmMDMdpEBPVGRQgu8haWCMLeCjS7d8efGnSbsy4KGqJw1VoZx2x9p7GpL4dHcsJJplo1F
IvTrj4eebkOxQtPV+TmeG3ea+y+vO9g8GHiK1200SPawB5BWnh94bvGmB34ZmChlqbfTwOjd6ugd
wx1MXejxnntn9feh01ZEfddjLvJyRzovLO7Pv/LcuMrv4yo2yDfiaels3GvGrb4kqTU3rmyJ2WgH
DdSCD3m4Me+LJcDy3LCSCaKsWvOqwrBJdB1NmqObi6ZBBtUkFYJEXmPcLLgb1Neq/7hsXCl2bpIy
8g0bDik1fwzJdRjzBU83MxEycAbkOhCMLuBDIY6jBVDeunAiJJtLgxD1hA6s0prxoKDPYOkCO+M7
ZTLEMOpFboLnDXW5OyNp7toayh994FFu7YbcvHBWptn6YoBBE/oR6JDGQwg+IEH2xbBEPzg335L9
lV1ddWNd0sMYriD+Bg7CyzaIZH9ZGCX4R8WGTrcFKNfs1WXjSvbXEsi+VxrGBXu11rrNEm/f3DxI
BqgC8ELUBP6iz/Y5usYvuzQwGU2Cvk7WjpU9gInT0/OtIAs74nTihMnQkYlWzKoKzMNo/+j5L61N
NwJsjqpfezZ/1AKw4zW3l0w5k/EjCRSO/Y6bI+7JSCWh/yz/eX7g08cKk6EjWdWXZjMxvVMwmyiU
bhSBY0Bfnx/99IoymXouAQQCzFmI9QbFcFmqueEleBoKGN/vxhirVC1zE1Pf8ZVhbv32wheWTLGB
ulTuDxaCU9NyJmLaS19YskVw0RoMgQx8X3mrguGqXeDHmJthyRa52maxGWL98vCQtqETQtfn/NrN
7QzJGrkGHit78h62xh0TF9tWuc2DJW96mgqAMhleQU2lD6wpAGPxay3C2xDcMmG7Fh1kvJm5svWn
gkHaCOTXAckdYUJ5hN2nbCO0tUpKlwm6jaJg4VtP9w/gbaSzNGojUKVzvE3dmaA8Rodx2ToD27eN
5tiwjCaO3Na8HzrLOT+7M+sm4zC6IsITslSA1yC8rcriyBec/syyyfiLoeN6WKb4ErPdQPDOKfxj
GC8Rjc0NPv38yxnY1ChdtdNua1TmVmmytuhDRJSFVTgtSYNVkKw6NQ2oLHFlOCgcuRTAwdsqWOcG
eI2KV7+OPOgMOYFC9opoDwZTnEwH84gaeb0G4ZLSdHSgWAoWoXmceGlsOIlJ941YIhSZWzLJNwDY
WxtZDxMOKToW4t0gli5/cyNLzmEYQZqFYAVeR7is2OXmgjebWy7JOWgjJITbBONGbA92FnSPCshW
LlFTnZZtxXJJHqKKucihpo7zuk7Rc5uukwkopbsJGhJMZdwMsfrLjp8pRAfi7mduPmrKRu+xTLnh
5dV72muHTluL8lkbs1VdJyCCAF+UYnjxqLt2qqKt9ptO7s8b3BRk/j0pyWR+Og6AsV33mTiUULBK
oru6L50MzLEaUy8zaZmjDuWeFnpQVBwKrQA+9pdoLvPxMiddqkOaKqK5OFDU9nAxuexqzWR2uZEB
hyNKZO161EkIRCKEwS8K9QGi/d1RRGk5sCHGbIviAKqfvFtYxRlLkangVKaPnLcMDsg0UFnsXSu9
LJHGZPa3Ks0splWFOBgoeoJm4vn8vpt7Y8m27U4jtZHq4jDWnnIbLDFrzg0rmTZBzVfAgYpDn3v6
zcXDSiZtx0nTJZU/HLrHMep+lmn9dn4aZlyRzKtW6mUAjBsKrR3fxuT7YEUrX00vSj+jWPf7bmvj
MtLDfhAHkKahZsgvCzJlfjOwHppNkWNY6IsggVtd+LaTh/pyiA6g38HyYVj1Sr8HTPv8BM9sCEOy
uJ6SqOQaNkQe3uqm+ZpCMHFh6E9cygnfKdOVcUP9y+r8unBZ993G0axDeLvw18a4IyMY+Orgjsbc
IVx39EKDXqW9Cq2P2gfJc1GuEv8B+PF1URxs6w4bF21xu0h5TPizARYf0XRODVJJUeRONELyPB5W
efzWc7LTmdha/lZv75t+b1jb0t75kKp0kGlcpQwUVlwDC7nqUGOVgfkcvf5ORrljh+AiDJ84fbls
cqWjv9HNjFtdLw7QeawN1+fe+XFPA6opk8XhTTuKgO6kwyEArsYwH4IwALMRXWf9i0/uaPSeph/Q
oq36Z72DdsVSv+zcZpG8RzjQxs8r3LQtssrzrSYWepPmxpXcR4JOsVyzCTIOP7piKy48TWSCLtMe
ksDXp2F/6cW+7RbCo5mQQObiwonHRDqtqh8/Gwjm0vHeMN78/rLiPpNhh2o2Boal4rUL/5tqOJG2
kAo+ne9istq5oZW5ofBxQGk7dzqQE3YAT2jxvZ5/77KlYHxmKWXcoZ2ihaobkARk3QYaan65sOVn
DgIZdViZtO64Nq1ltjEodeLcdjWQ0Z03qLm3lgw1EVabGQneugCAowDv1O78uJ+16xMuUNYe99MS
mLKmRXDnX7FAvVMEZMY1zxePNHwKAcZCN7tHO30NzvTbCGQghN0wm6wjqNbGdbXVQ77VNbHPUbgE
38qqKluPFuYdI7pHCG4ppVPkH2255RF61kMvZ7XbowA0BqDSSgb3/Gewz5zoqe+QLF/roCupqLjV
Z7XhjUEPITzNs1Bz7qv32GfupPATBCrKw5kbUmuVQV94hLhXMoCZHyIerbkbEO3X/KYre0DScs/S
2jUx0m2Cg50bK4WOAPMEQKlpngroVqnkV0Z+NehAzRcT52C6stnToL1DUQ2YmxezJA8QbV7rSnYs
kp+0+Wa2yqoeCidEl5FBDHRL8VXeRY7Q3sroKgwJEC3GuimgNfucxmtLq64Z+ACHAfgwfZdT2MR4
BxkBp26gdgHWSQ4BZct6UsvM48OPNG3djn5PgayvaYNSPMWdkrtEaM5g1q5lEfDJPo36rVkorp+Y
G4iPOrnle326GukTuCzdLNBWCdVvDOubpV4lhe0IYXs2mFehpUd8yw1jemvFhjsYZMUV5hTZL2ro
qxAsvU1yW6utq1b1ZT5XliodNT8Aun2qsqguKmRdsbRXpi1xYqvIMA4Ula3UBMXroSwfC+vKei+u
eOBYkRuN65Jtg2TnFwvmNeMUZCaXSA8geqzjJumn+6710cW4MarFyuSMv5SxHR0jbWFb+JCJ59Tg
P0yEGeJXql6V6WNa7Ox256t3TRq4tvlWBw9F2e/T+oEk60zvnSo03c7gLoiQHVu7xqVpa6XVA23b
bciQejBD1ypLx7fueVB8C/k6hfaJURvrTGGuAkQ1sSFrloC1ed8DXteulLwCOK33NGUfxlA5ussD
iE1uSLmEO5zxgap0CDeaOUDfk2JD0ARcuaiC3533HjMDyygPP+UR7wnmMZuUqG9593h+3JnVl+HQ
IwimI5BcIxqpr2K+H+ItWeLqmEnRyzBmwMMrXWQ4KrtEA1TwHYrdbt4wJw/jNYRlPGFU+96KvPMf
MhNQyHBmX00K0UOv+pD4t+Bj5sm1ZtRO0y0Aj+eGn/b3l4uDxaJy7AqcQX4EinUSrUrxWtuRa/RL
mh8zliJDm+sWXdDtFLHQ/KDlmWNbO7/eY+saycI3zOwhGdSsgAwIPS44oHFVU9v1omL23LjTz7/M
DUujVE1KjJvo6yFcZxeRLqJ7RQooelVpddVAxtNIdgMFQ/LCJXBuLaW0QF6WnOU8EAckVNFwnAM+
DY1xDTpu8RJ2am7vS0c9J22nWVO5ta++pdUrCAB50oM6Dn25SIFRMQGOlwKLuemXfE5hJC3JY6So
hiZ3ldbaAGh2mdeRcaytqAowOtXiYAk3iA7xUrVxZq/LXHQsSVURTlXBqKmvWS92ILtxq5ZhdtI9
JUvqNp9n2KljVLJao4iaLlXg3Uz1KifoU1GvbLNyR3o7Fo0r0mJT2j8bcUuApbeiraoNDq2hWtk7
fTU6sQWKbrH2OXPoWHk9gRhPZIMhYHwsq6dcazZjFDtW/pFk18RKwEPE1xV30Wy+Pu/T5rK8Msp1
MKDIbXFYFjThUxAyowsRfNK4Y2fdKg9/xlmCMEeBrFgDjNgdZJVT4860fvKSuxWOujgD6nicOLKr
w4i8GrFtr4vXTZDglL9jybdMgEhxyQPPHCUyZd4wEIvbIDA9aInXN163UePLkrAyEtEKGSR2p0Mq
4D/bofVivqSyOGM7MvrQb9AXF1bTBrHe8uKW9N/Prxz7hOqd2Hoyb9nY0LAdbVxwOYolCi+cgN8n
/WvGjjxHnkwErwEqAmn5ege+r1b3TG2flt9Y8KpWAh0JsVsh2WGOdKNBxi8Qv3qBvRm/pH0FWaYA
MLXvrC+8NF3VUKUIQNVMIDxndq4ChfrO1BwjYM4QoLFkEB8+uUr5IYyvaHbPyms9O5T5NR2vU/3Q
iI+Gg4d6zch3I3mIxltS19E6bR5rCvQ5JeLaYsG9yS3sdM6eEy3B/W7Pje+iPwZJ7OnWa8OvQJwa
dM95CgINP7RXY1mvsvGX2dxrDXea8Ho0IPet4YKiAfGuu5Vqeipo2UO1vg4bsNw0j6Z4jKD80T9W
PZhLW6+d+Boexvyq8ncgMkzybZBdldVRVA+xdjDU/RhZXjgGnhke4goCoP0xgSjlyJ8S7VCq7zVY
8Q22j4S/icDIYdXvadOD99I8WlX9LND0FIIdpu/cmtzh1bX2/fzKz+2oyTq+HIZdoPZVQRGoobEk
bm4icqENTM/7Mq6WGeDYHTBur6AZ5XpccsWn1TAokzGhFZpBwiAcMDD11yiLOgRsyqF/F2TECfWn
lHlq8hI/f/fXoBwh5neiv0Gk1hmtnW09G9EH+C/uS57e6QSKlsk2NB9YzNc6bqdFgAa7y4BRTAaX
+rTpy4gBheGXULsxDzRYMNUpUX3KUKWjuhojNY7RGXMYUx21dojIbrrhSR32UIMY4N8v2xbSIQ2Z
pKTldYP4vUL93FPYwk1xZrvJuFLLgD4JKOlw4UiuYtNLO+/8+87lnWVMaZKCc/kTYNOhO5XH+co2
f4TdWsGRkkOcoGX3Q/Cmmm8VWLciVG3q1uuLfZaLNedbc0C/LPQnTRXFyQ6i8ONPLm6Q0kitwWkq
iq6miZGA1DeqgQ6iVaNAVsVPV5HyS7HjbZ59EKvctXl+U3LfSdk+GYjrW+M6iDpnLJ9qDkmcVdNe
m8FRV290fW3rS3w7czMqxQy2QQTLfNzpq+o+YVcmEhjnp3Ru4Ckc/WLBcTcwMNNhBzNlZby10UKQ
MDes5HBU3YCs+JSDoIRDOOLFR+bqsheenvjlhYWVlqQlPoolbyRgN4PJF0CvM5HCZ0b+y8B5OwQT
XRsQH1bh5Lgph5PgypKg32kSKspk3rkwn/RhdQ1XQVI5PDQPWo9mKgh6ISsF3lD1w0IB08+H2tU5
OPmTFOEKzZyoim+aElLzAXk18+jDJkvKm3NLJLmYEdD1DE0O4pAZzbv6HKra+2UrJHmVABxhms76
Ech1kGN4IKO6aFwZNhtYSlSqHOO2CGdDL/y4bNjJBX9Z94igXBUnwMcoxjOn+wtByUwGzRZqZlSk
wOtmkMCy1u1i7WOaxxNng0wq19G4LcMWL9z4gFWYo2MbT1YG2rr8KjE7J+h+5QIXi8aLK+Jq4R0S
mVCOQufocJ9bb2Gso61XoN8X/CUxulDSl1J0Dz3aKJvU93DK+Bk6+thmsJhDm2JbA/TWvYzKzVjc
BtUmTbct24wdbuvNsa9f1OAiDjj6nwz1l4WIlZSqVYkJ017Vcl/1l7kimbeuFkM8RiOmi4D9s9vQ
eiH2mbkuyhrlYafGrGEq6vjasddF4iQF8iNhjLIOqPOb8DJrksnrgl4VLZrx4JaU3OtAVlqbj5dt
fMkBFPWo09Kc7GnYtrVnXljlopL9k8IHWRto4A6MXrUv/VK/w+n5pjJod1DVNhjNDuh2/migtzcv
UCN9aiFdXj9cMiFUhu+qhVIaNGiRG2yy67ZGCrZdCOdOny1URuvqlQAUVsG7G+r3Kh8dRb3iln3R
EU5lxK6q55pVT4OPIGITy9xocy89/fyLPSqlFjRVhBhUj8Ey+CtFOYWb4eqyudZ+HzzyC33oFWyS
Ct3YPui/L5wMKT1nUsTNZgHUQ7PWhm1ebi57XeX31x1skYLICq9r+j8CdqUFF9VqqMyfNhLO7Upp
4fNAeUpX7ZJ2yzSNfz8jqC3ZoDUOyATRBE6PeQoE4NMFMOnMuDJIV5ho7FTNGBnnjX/bPV00uX/H
2uqcjgYG7a74aonwY+5NpYi5tzV7TLX/vCnSPuff9BN4emJeZTCtX+e4A7BhOPR66caJBYQJJKx6
1rqFVu/TrHZz/9AYbB2nqpuAhCbKUP3MA1QRb0uQITm1UWwK3DDiOwKwWp5fV/m3/+HsypYjxaHs
Dw0R7KBX1twzvVf5hXC5ykKAEEKAgK+fk/3Uk9MuR/ihq9tRboxJcXV17ll496NxKQKEaMK8NWFU
v4Msl0qYRAQNrBeKMfYGtcaNY+8ULA889hSySwXFSb/1ppNjA0I5C3vKxw75h/1LM8ktdwBPVwiA
a2PkzzrbuvRAf/UbKzYhjYlnM4gM2m0LJC5PQu3KEu4S89Id1XDSdrsLh3wo7ucZgMq+pBvVIDZF
jSqyZhtUV48mAC6TrmCXVYs9M9LFh1MjdpRILTpy+bolQm8JaXOXWnkI3XKrySNhPmzyEA+4Ec5X
UTmffMy3cZCCriwotMCoqE4KEXXfssUzMYv9vy+8NLHK5wCnAVisK/uHH9RwnvgeKcG8pU8ROrKu
dfB2dt7v0X5Y+OPfl+f15v5jdd6mOqquNpHqvEJdscC6FmnO448ei+rvF//sSd+UQMV7vXjwYYUo
KdIIv3W/GHx8dtM3bUjPl76bLDzpcsrRiUecZ9cu6u83/Y/v+n89kptC2LOmH2CghH1mNqLVsZKh
Jai0zz1Sedd2QgjZHCmLJpzbyRh+GP6PDrzXWhW5O0137pc+J588vVvGUhVSa6h8FHoTlsLimX+z
Z7mlLDGTWYSC7bC3u2cVnp3xe5/2bU67NaqZVxrl08no0/Lr75/GJw/hls4vsE85JWGgXG+LbPli
/VyRiv/4hG+dEl3VETlO5bIPVpK4wLTXAQwZwwf374uqf90y/usn3Kx8bygcqSWkGU7hZy1skExv
Thp0+0w9NsuP7z2bm9eAgVbqzhUeeLOVx+/NKMxbQn5tFb5bXzmgMHp4kviHfq9VviXPG8r0fBc4
/L5yh5Q79x3EFX9/Dp+Ug1vSvByRt2lCgbwf+u04uxghgZZffSVR+GQF3jLnwe+DFe2I+24VSDkP
JlRo37vtGxzNDtalpDOqYxW8SmO9C5sxgukV/+KpfHbfN9sRL6TSLcPqkOtZLafuK07Pf4+EzVv6
vLGIuTYKzFKLsEByLWadvYjhPptwBLbDfzbpbZb2X+m/P2G3mreUejqK1Z8UpsJOma8dSQbxOgNp
88w51zCVd/kUw0oy7XoJUBZTmfECO/O/f0CfPcGbl9jxhdaKofbU9xjZfFEZ/tsF2zRvw9D7CiQz
0qH4tCHdl2M61CIaQ+/cAlEvGpZIJHG3rpd26J0Wjogz0wBSjdRdsE7aNl/CEJqTn7hCrNu8Dp+5
eV7FrqbQK0/PVThuKVQpBRiEhTX90tNbrR5qtTHX7SinbA7CuCe/jeAra0nrs4d0s1tWHEl2jtev
e8cC1rNzwRgXHU81LNDMsd2DhYPwXaTCQL3AFSJYrTtm3//98/mkyN7qAarSg+S5wmmTl8cRwXbF
ulX2S0P2OvzeXNW8VQUsXugPWAeghDyv9/W34CXzVhPQ95VqGgc52E2NzzJIp+Wrd962P9G/mbeE
YVeDc9OIFt0tErqHMbbFL18fqPkjVO8a7ELubOh0rjsSt8HbVFIM3XfgkMATtI/HOoimaVPSQ9jN
8Cp70cFL6O+09QMrNjK5kYeWSJQBLSPs1oh5sdQhcLYO/pfx0iJhavTi0enzVYy5AYKf8Dfwd90o
mKEN5Y7gn8a/n91i15Fub/XvAQK+WVfHvoNA9hleK+4f4amtHTwaPWJ0B7Ao3RMg9jT04MFrdrnN
4AIhWDKJ5X6dbYQv7Ibioq0W0KOfFG2RmEYR98amCHC08hHNUIXR6LRHQWRCtUoxco4hlU96hNoD
mOBrF89wL5uovi87M/OM57b70wUWBtr4iuSaBHETNqldPLR0VzT2vtAsm53Luh5AbI5bmcCuNQqM
oxC7ybXiUjvxMH0sxsEuGTyeN25Fs97leJpIzBQilcUfU7/pOYzcAJxPq/ro8Ij8aUQkqE4N80Q4
srertJdiU1sUgqp+jjoT3p6LuZ1XlS8mLA2NP5rPlwVVV7Yf0tzVg0Iwxau+Mm+vOYVl5mGWVtkv
vNsT/YeZW8WebVHFJu8ANJbJNRwynHJVec+quK/B4e97fu9xiH/xAhOMsqnO4IeQ6NpPvPFDiy5p
hw6aRTs3vQupxog5J9mskYGyFOklsyjJGmomSKmIHVQjo+jjgQy47/e6OrqdlcOyOu6gfrDmLgnZ
mrjBA1AzIEaRmsO8WIZ4ZE1MMKez7T3SxKKp/hNIdnJX2GdBzamd03rN3VBeDC5m5JC3BglgVCe6
9/O1tKJg5Ck2UrBBlJlIkrrwPH/w7Isij3R+nKrD1FymJZvx5XD9b8+42knGUsJZ8qmrT/izxZ/T
I8nHdJUZJqc9SeO6TCrg5lwPwM5zZfeRjXP2NJ0m8FBKzO/8E+/30v4xLBKsGhTi9iO0f6r63VGv
YZhPxc+l+GmNHw3+LrDyGtZ3LOBx0xjHpkqr5lisr4W9qTzwhBENO13m5tw1J7vZop2ODTxQixTQ
LoONmRT6yPmxZ6k27wmDvzaULNI4FeBSVGWXmssZOE5GDbmRIU0U/zFVLfYXKKXQXfSvvNq2Y38s
mgVGhXNm2gjRliBXQPRSGmQTtvOGu2cQgmMk7nnTUftDPAypRrCyxd9C77FdRBIoxJn34+MM6zIb
mARc8o7ok9LBOnOKG1Y7ZEIi/vdlFVtvmLOJ7kdhJz6VEfN2fTtFLhapUZNoRtVZV7LvMJo3fgaQ
+VVBpNwabGw8bV3V0agIUBFwS9Y5Dm2VyDB3ijpieJ3KZjwSdvFgdG5eeAhKdgIuOsZh1ljCNuEt
6O8sez5Q176fGxBQHDcy6ucKkOoKktM14QJH9LB9qAe2IT0iEQ0nhTdqa2A0DAJuM97z7nc/1xc/
9HZVI6LCqXLHuS9CHjU1oocN+INgNjIrByRzHdncw1F0TIh+ROx81Ck3DeRPJIlC1ArqeUeTgc5P
DXCUUfRJhUg52Ch6ro568jQq0J/w2oUUmfXlHAfhqcYTIPyNeeDcyCCuOr7BeD82YPIxQsfseAcf
JH/RPyEVL3IU28zN1oPkPJgSSA3AsaqT3nkm/kNhP4+sP9lwnaSQOhIwOmyny8CqTzv1SidALq36
0ZvzLwtkvoAYx1mh/rdrc7XNjIXPo6IfNxXCiqkzbHsclqYa8gOz+ynAfm9mGZngR4yNl3Th1bap
zlz1uCAhnIxFNi9j0q8sCVovq5ataoZ912QlzQYD6LCft/PDOkGRWqXtuG/UD+2eR/ns29Du3xnt
C9BTo9t56HXwHTNBbq3x2pZ3GotHFgQnt6tbLI8qsOlrBxFqdWSPD1RgHG/TzJ/ysk9Dca40MKrn
ij24eE/KdsCUflfYZI+5WNySKvHr11l0O9RpArmZ4SAr1TVBvbbSzryfLDuvsOlNzpODOGIFnmWT
NBqiM/kiin/SxPGTtpoeRStSV7pA1Mo0sOdH5ry2/c4ygNSWXcINAHFQloGgBfNZQ7+q7rdnbx2F
fq/bCu+uo+/WqiICgtOsN5XcDM0va9hVuCWBMCgttv40oBncT0jpKapHveTGNCZL8QzykCWshLh2
1HWZicwTyd5n6OuIvvNUQtUDkT/6MOPz2Zh2o822w3APnAe7Z7Po99W1oqmvUtsw8mbFKvrpt28K
x6jS6oHPBbsJ1bXq4KVQbe0Kgupj21owVBDou/oNkqEjLrJmOYmximSLwlUmyrpYtchbGMFKtWZF
UEUWpSnzEFzSbxt6WgFeN2qjjT8+7AvB1zEF3n4LmGcfAyHEociDOR+Ftq9tl7jjJLqWmlWouFDD
44j9Xd3xOlvo2XWSuT6UUFgGLDedHPswaGNxzbqINYlpvZnmZrb3nvu0jmfLfbaai9OMmIzdSQPc
LWiXRzcq7PMUhpmF8RMsMCrshLp8GWjStxtMkeDncM+mJwPbXh/CRH3oYH289sBt8TOg+iAtPVMK
GnWFrKXhjU4GXkw30lO/tcciqcApE2Y6EfRi0yYQ4zFsFFKZOYJS0RKs8mz3RYMFfWo4RhBoWHhd
J3AWjumwRWU+Bd1+RHUSXRczSuOSqNzQXmwHGl0WHFWRM2RDFT92D8SgWT0dK61y0howxxsjwjJI
yC4lcKtSAZnFxJeVH+ZyrO09F3/gEmlYl6bcDeNDwcfIkz+HtUipujCJGjwfO/a8Mrjhrn0SOukA
xNplPxV/qeys1nCaG7MR0pqwRgWj2NnHKgtg0yK0iQL+0VcbaJRi1jIsoiBROL6sqADzCyGPTbBZ
h5P0RCKZlzfjXhCODFZ9qikoWvAEmg12kLATG0C1RzrmEvtzgEPRH4iW81mo+07KuCuKhK1NXk7d
+zDLzTymAX7pgvSxKOSBaw1T3Dv0hSgFYQaijd+82VxEjLFkGYxECZVZ9iOIP1FL63gND5P3y7a2
vLg+V+eiCjua8A6pod4PeAQ+DhcIYPSrCVbSeWt2SAN8X7G1cTQuK9p5JwT8gEXsoLmWTpkhmiWx
l18GmmwfRsBjf1rom0AfbcKcIig3K55yK5HM7K3n0TPT1nWvLwApxw1V5DhA4+R4v4NeZXUQptSA
IKxot8NiRk5PYol1U3Vi01ivc9slfjOgB4itozU4UeHZaT+wzGJ+OqlN38tkbqAjRIqhQXb1eKz9
8aHyP3z3Uvj3Nb+g9xyUynuh07XeEwpmiSVjUW3gDxMjlQVrYER9hxCFHxvLS9yqjLjvHV1RJ0qi
LRT2hndLpFaeiwYbm2xyJaEE8yy8GiK2UZ4H9xp0a0NR5eaT91sT2PwtmDkgkfTFCU7O/NQtP9Au
bCZTvyIHAj/e2VOrjiFJQXHToG69L11uUi+tgMKuPgJng8iy0cmPWIzoyDs5XRhvYmXftVolodfh
xRhiA73U6M/gZ2ucBebcCl5K7mTr2B6m1ouWcoazk7zrYVRZ9tbF9bDl6DFSst7bTotjQJDSas9k
UgCGIA2J1RTGksMfzHcBBouIrGhs+jBWLIgDcyt7NIo1LsDxUHqVeHW2BjMMpbvLMp5l12ZdrY4s
aGMelhswyGMDxhchLhqAmlF18Ij2kZkow43T1YcJXt8OHvNqrAfSgjrmej8bFNQezjoWmqLV/hig
8fOLICKCb5XeenODuBcVzQTNPTxobK9JHT7fI5Ivb/FyhmKC/wrCU9DEz3V5CS1EAQ7w3XA8Mx7a
334gzjbb9+JNOUXqhzY2L534i9oECgT98qQE5E0hejcjgv90ChM9HGshcRM5XI2j4mMqWFIMz6NP
NiaCU+FcvnfIDr9HYyH3rczLJSNz6jhzWsBxaHLyhYd/qgkuOaRN62BOSorgVYilD6MeMrFkQ4BI
G9w4BH2tBkd9HE+yC1Jf39v2kg+Af4QZRjDhy2Zm3/UdP8gBXMge7NUQZ8Yusf0Sc7GnAadD6j/T
UsQSvHh0jhUt0pCKFCE2UKrq7RTKjwC24JEeUNqCUR277gHGLZFv342C/eJueUG4cQoBZCtztrIY
zAXOYYk8H1prQnMHJ3ALVZupud1yeMoMjjiRcO9BIgZvnUj7LeRaAsTkcFN096o/auqjOv5g5Bc8
+TokSjawGCmxpeHwwwaw91HFYQfsjNZJh4B41p7GlpwzyxQJwqWPGvYCiMhJ8G7l3frUQihJsfF6
+gEOimkXwqW8EI/aQ54xrLvHpo4x74GmMVdW3rj4gSvC1eflQAydTjrIEBMBjkA86iKV5Rj51aNF
mySwSbwgcUfgDKmrNdZ4BecCGYTrc6DQEnA35r6/IZWFDZ0YeQv+I0eprAfY7vfzhTjYXS3EAkuv
eF77OuZeeVpdktjm1qzrC5EfoXQjF9pN5czJCmXyCpr5PLvxYAFhCNXJXR5X59zqYr8Odmp3eB+9
PSnuVpzHy3LIC4IDMJWJPbgxImbytgyQPDEdOuF+uDCkh0G/FJfByYL2RK0d7KAjYv202fNU3k0I
4ybDAXULRPaeHWUFREOOIEFnPlz1kZf4aJRVjMjZuBbNBRMu9A9dhAlv7i/kzqnKTbGQ7VDTo8s1
kp3t3zU6VMTYH3TwvEwSgyp0DIQDfVkj1jsZ4SxuoYptaxQP38gdUu5MsLDUtOAsDmwBlm3whbYj
x4H5DqcIDWPX+W7mF8a+8E8OThoqwBxZP47BimganPiD1cmpc5x8aG+vNvZijhq/T20iIi/s4hrV
znatMzPKo8a0WJuJCxWYgU6HU8iT7MSwkTGw+K9z+EGaci9VHVns19CyJwxkzgBE4Ntg7doSO1wz
BqfQ7R/VUORg2uG0cAmFOHeImp7vr2fSmKMZZoMTV/rYtJgtB/bR10scugPasxXnoj31+1NXYBtY
3+CIGAetE9mtgfi3V0RGRxpvESAjUHGbEtPxaY0aDIfbV9FAsX4Fccr7oX+rgNT4rovOrEkk/UDw
BSAtiug/aHjhUb84bzM4kTYGvj55L4LyIZywgpfcG8ONP+KoIp1DWTtJ5yPL5qqi6dOSezknaY87
C/SHCPwIkeobrzsBbIwtfPRwEc9puCnbIPKbKSYGy3ygbu7k4myPdwKJAEMIefZ8LTxbh6oNjIq8
4aXwexTZjxWFc4DasyroiRvThqJpbRA/MFo1yMdVbLPmY+5UDFY6cgfuroiIhX1Mu8NDZW9CecK8
DQIYuJq1f5h8I6rYM3PILYl9x1ousuQp4hGNNfe4l9nFtgkdJFkhxnbtcxOrtnLQf87exkP3gLOx
5axpuayoeaazlUGIc61IKk43vJkuLXltrfEkAER5nhONE3p1ap5W3NoAZatCCgMLfvB1ZwYvE9g5
1PgjlgsQjSV88JI61ex3b4cHAkCoDk6LIlmNnqrVNQTer7b3xoudBsjeb/TQ5srNFGTIRn2s0clN
6kfVbgXwC3dMPfNYsAFxfRL9+a8WHspV6UcdXqaeIR17/ZjRsKw4Xc7w4XbUobZ0KoENV/BT8qB0
ArQGxrY+c2289PC0HOv2VKFOywa5CbzZlhJiFrJGVgUmWnfXTnNSMycSOJeuc8Jx0gbt+0Cn8BCU
zoajheM+ktXmVz6Me7M4d4xBhH8WNEwMOSYDeXOVC8MsdqwwtTBxv9T08fSn7eAiF9eT6Iw/eDjF
QzGlk0T3J1RST1MyUYZInwJI5VOxFhsS5iHGWz4CfVjQ7Hn/3LVFTFb0VsLbjyHUNCZA3OF6jvSO
slx2RMWQBMR9AFq6z2OjAatE8XgBRZ3U7qGbUcQJgudLlQoxA2WyoHvQMUdXMEsXYB04qMhakRMW
oLQgeYFIGZ1TL5Aw1j4H9OpKX53pEqSmh6rhk8STRcI7jW8dk7KSiFLUBx1iofD6QJfTbDcI+Zwv
PbLUQg9FrDIy12L5JArgAJD1t3pTo1T1wWvg15EE9cXFcrFNtCEGw9VQN/yXAZIsy7DupEuePRi6
AJ14gkA3hs37Ua7kqW711lXWcXCn41LMuQKL1gSobRtb3sBxH9jj9dsr10A33qbBXEXNZGyxHdpL
X+KMiXaMTsdh+TXfh4OzH4bhp63BQrFxCh0LnVG7AJorPEiBjYdyBLrWg4pmARzxSvti9iG6337F
Bg87hmBiG7307ybpEH+8JtKEWo+7O24Z6SA8I9f8dS3cvQemweIhtaRObVZTiJ+g+zdpsoifswIf
Wi4nu7CSdjoI+HPMP51gjuri0aM/aE92Y1fvYWv3s1xRuYnO+3WJvQoviP8STki6sT7k9CIRzeGW
AVLFkZ8zFGlZdym39Vn11/hVv7zHoQTEgGRqcVAnP8oh3OmyfZs1WLu+OC7S21p1DzMJ06ijKhgw
jcIICgchjUJUV6DAa6yvJdWuEQfyYFj64PR4xssDXQ6hcZ4rfGQbVfIyNulTFaTCR5tPBiQUhLCp
sIWfuF6PHJfVjGV/58G+bTQqiibKi9fidC/Z+tG5edd3SFExgL4huR7WPUOmce4vyZPZ3weVuDOk
TElt71q1ALqWmYKjD3VAhJofCNpVJcmu72yczbDCwonAK6iLfPaq1QMHcFEQe2cOAUBNKaKh99Az
rSIx3FNVb2nowpfIxQLoxca279z1VIKGH2qdCOQzpE4jGzCp7z0KBcvUvoVXUWM9ZiWxMf8as+vX
yInJHIypJP49YD5w/foqEy0E4t7RDGorjDoo1AbWXs89MErChflooUVsYCfpXqnYWxNOLY48DGgY
1FreBfYYGQjiNCzvYy4EjIXgQqN4GPsD5Cz+BUrGpMZEp95rDhCmRys9O/2DEkE+6z7SGDgXs5nR
EfgTOVPmJCb4LqMp42EZH5Di8tYRSA/6Nh75a4Fp6/zh9Y9B8b6O2CaNIBu8LpcukGDYfEzd76B7
lMGOkwl7rkp7fZzLNlMjS53x7IdGFuDbu/UPTsfp5HW7UY25Im4Cn1fIJ0iEBmA/jIiQOsq+yuny
2i7b0ttzm0e8PRD/WZoq7bQV0dVMDKAGlZmGJmSalh0zP4Aq/01h7XeAeC2M12yCPlwAMF4go7BA
+LLKnBn9DzbZz532GryOOgf0dc/DndFt6oCmetgu3vpmou1EqjM8pqB9pNtCbwopN6MBT8/WzEoG
lGocs8LyMhMvwoKHPZa/57p9Y4rjDUOQsa+x1f4OlzkWc/jMHDhMkqB+CCsrtmrw6A1Qz9bKPsIL
JqO1hd56N+k9to0tFng+9Oa2t1AH6unDR5USqtus1iNFaomP+5d4+gsbATEWQbKE7tswTCDJsTtC
/ciZsEd7LYy0BACkdW037RTyJDDdZF7vkBGEbGrAffO8pK3DDjBsuUNczEGr+hD666Zk9rZAOqnZ
hjjVuYeStXcWOFzDoPICZ4KJu5msp407IXQEEwurOVLnqV5eRPVOqvdKv1FsARZsTerD4LwJDah9
OFPvpP27CWe2FjbBFEgkABPDaNJ6fa/UC1le6vFjhtKqXU7utAGGD4agGWZAUJ3SS/0aCoXjdXLd
WxTqywtmiVbf4goXat+FQGWIuTWG3azv6v5Iu5PbHK3yyKyjubzP9tXK+wHLMJm6OhsN4w5+oC1K
02pWcVNAk1zr5UcJTacKTpN3bq474KMs6/vFx4FU8rSRU4yH8VuI997LOgfMRoUdd07ngqQzi1GJ
Qpi3lA8++l0PIHxbwt6TJtLp4hWsFHgD7gIXBzDIZJ2d05yux8uFXGrj3I9Aj9qjUTj3q9MfPGxp
1MUUcANHckzdcuVBMYzuf714elvwD/iTgmlxGM13y6Abx8ELpY9VlSrjeWZP/Rzb1g5QQQvDqFpf
LWrU3vbyziEJF8sOx/8mvH7e+zFwTgY7qeHsuXAtwaAXczQK9HKv6107hs7ParVzCIv2jXi1Z3Jw
xntXzbBhbk0Y0ZC3UYxnDyGDCZnePPN5KK0MJ62MEoawQyRdDQgf/YWaf7dSsnEN53h1xmnGu7B8
4SM47eOTwZ45RkXDQ9glVRfu3HIXojXfuMFvQz94P9tqa/QqVYubK/Nk8TNU/BhrxCoPJzBNaUoL
ePUo53HhVtygHutCYt2enGa6Y/UpUGUKb/S8sRF7X96VqAimB28f9IgYGODgF7KoDfJ+i+MM9914
DB9Go9kaDs4/Jn5Qh1CmR5AkU3MEKmk8dPQ3p/ydSJGuEzmYDt379nqwO0ydlXJiGYDWC+/VBn04
YWHqoXwzmfmYOyIEhQEFeKhxJHXbKtMD0nOGcEz7EpSl0kns6QmRgLAIVhg3783h3e51BspUZAP6
aABkeNxMBst4mLvfUF5JBSyjw9+01dOoxUM4Plimkf6dWvEJq+PWHswtqepHDY5goxKjxej+C9ux
z657Q0qqZi6w/+G6ocokOXbB90jxt45gJmOm8BZct8IMc9yY3+VK3mgDWqSX2V0I8tfSw0caH9EX
3K9PtH2md8Mtolw688ANbEqOv63Y62RMqeVb2GMxjLXdfK5lTBs74+RPWMwPTamiDvgrJX1CoXZv
f/l1/cW9fPaZ3NAIIfD3mur6O0oPo6mk/uZHfUMMmmrth7XAR2Ly04JRFmbf31qbt3484eqTiXEO
sZCVjFXKvuL6fMIKvXXeYU4f1oUNaTM2m9bjuROecGyPimb9gvfzGTfHvRKZ3t/uWUsRNGz9DzPp
YEzM0DAwBVwn43Edctqhx8ZcfLK2QWVGs4H4QcfZ4sS4Z56XuvZLsTRoQ88twWxlQh0GMmIV4mT2
03ngX4g0Pr21GzJiM9WrWVKQjTlQbyTFQqa+ge0A7bpDPf7GDHorx007PIHo4/rHDu7pPgwsDBnA
waGOGpwhcBJCIOCh4I+29z3lrnnr9IOPQwBMIHCo5QkwZ4Skfm8JXV+Ff30QMuSjUiZIrgNGs4v9
Z/yeJbvp3tQLLXoR9Csu7ObGECG+53v3e1MtAl1brkF8uDXasengGJp877o3r37Qu7XUrMftLnZC
QTz0AIN879I3rz/C8Ox2HSFCbIe92WRs/l6lv7XyKZEk0NJpWfbW+/oifv/9Zp1PqIT/z8iH2Ubg
LQHKsQtiFmgeE7LeDfQZ/bwyDK6bM+MOWsDijhjXmTU8QXrMF3Vz6NyfGEEYxsGtdgzdRFchEct2
kUkbQleHHKv1dzvBUVbPp+t0npkkn6wfZvE2yXtim7lvPJZ0AhdqZ60+nIfxMnHr/u+/1lWP/B8s
9H9+238t88CuSgTZeyAa6ocFNiW6nxDDoPRPp5NvrMOvWBbz95boP3TXf/2spfa430gspaA6r30W
hM9//x0+2Z1u3Xic1h1by2Wo9vQgqutZ4e/X/aTa31oe+u7YwWYTz2YyBAoxAhiNAsBSiPDvr7xh
/6GI/9fzv6kGU2U6pvTwDlR2Ga/tXSsOpvsoptehIUAZCwyQt5NzUOIQNK+tOmNbF+2LNAxw3OoI
KCag6yYW8p1Pr8R4KIIXZv9Esrq/ALBFmAZC0NV1amnAYYcC2hFNJuQfB3NShGD7doft/InVzx5L
QGOOQoxsKpJb8F0KZBkPwdEe80BfTOCI5i9W3XnWO1l/An2Op/JszZfVv8awXXhPTka/n6sTE6Ad
CIkh42sHfMeX/YW2DiiRYPDQezgZhv2KeF3xMLtm0vHnqdhJULPJjo7bv39qn9HB/3HI+tcy86EH
G6oRdkRXWw4cBkF8wqgGtprLDKDfB++RxB61ELYhkg4nYRfgO6Hlt5znzFsXSDUTYWhovPazPNJi
o79iUX+2yG+KpS2oWxrgD+zHj/Cx+2JP/6yo3XotLswQ4STB1G+nFw/JomCBAh6LYbjlUoh+FeC4
sc9maiXW4kemuSJcGhMJGiSd2pb1Fqd9PeReswA0xMPGVCPw7CMV6w+TqTNxW7AN/LuwLROYCuYW
wOWZ+Vu6bjh14pKzwwI8uXYOHLEszPlK1P3Js7o10RrcRrdrbaEn2MF8QH/PgMa8ddCaFKbZfYnL
shOmcewrs5RPtCm39lnXnIGac6yYwsNY7jc0Exu//+ZeeJvbyZQeewnbuT1bYb+Q8uqLRvWzm74+
+n+9ZJbBIbbucN2S8phMQDpAJtHfi01ETu7/vbqJpA5ujvArt94xHf3eaePWVkn9L2dnth03kmTb
X+lV76jG6ADu6q6HmAcGxUGkSL1gkRKFwTHDAQfw9XeHsu4tZZQkdudLrpQoIhCAD+Zm52wz7LLL
R2wi/lP0Ubz+frX51VC7CI+kiDtjQKZzxpJ02ar7iycu+2K6C91VkT4/gflpvn4P8vGLDe2SoFT0
QRi6UUEsFzbbNkSKjgbJN5FJBGr1l57HJUvJzVhQdO6Mx+pzvyrf/tpFLw5FGSBmMw0YbO1T46/J
4vy1y54f0w9juGhTPzQr4kRUjJS5wnewDL96yhcJDNuLW0PbNkc4p9/5CICLuF76nbN18vfYu7/6
iIvZJ22wmgFKXJDyFCXeBnGb0aM+lO9Ai34R6l5Ci3ozSxzDUqyfk74a42ER5voYkM6c7Bt8PH8t
TL9kF2W5q8UogebaBQrzXajizV97rxdz0m7coZ86Czv9Y/zR+IsD+3JCuhUFW5MSgWdFe5L62Nl/
f7e/WEkvAUQiiqFunk8rqdxJRE7EV1VSrn9/8V8sT+Y57P9hiNsh3YQLjI7nbK0e9pPz157GJYao
njKPzDiPuOs201kv/s4R4Rcj75JCBL2gsUGHTXSDQxSsYNZLNHO3zZStI3d+50N+MXsuG3naQgax
yvgQ0qJnXQf1BRfVl9P9tY3mkg3keLQKiTtwDqLp0oVwrVWF3PCvvdCLnTH2Akv2AS/UiwDBAX14
J2r+1UCx/zxQAlDixTRxz7a30l+MbPv72/3e5Okn5xvzYi66SnuhDPV4NLGDTeAAMzRpY3yVAWY1
xq9zPKB4xFLU4dWYmpUxmri39gLNpWkvBOWsvELN9UHYAQJgbB5Nss1qh6JnsdXzg1tO50r/MQns
JWLJMxjUqZOHsHDXwSS21UxW1tlaYliRMFu60DOi8vXsjjCkiVTh88whi0YOVwJW3zjnR9dUSDXv
O6TdqaB+Dki28F8o0a8tTlkxqT5BySXJy+2cj3tbtWsF2i8oV8YsrvJ42ocZP+7fPIqp6mG24k2C
KWkobjpQ/pF7F9goEwobK+oD7DrUBe9EIZ5/fp4/e84XyxMuYcsiNtVAuxU228dofPDQGxkIKKvg
vpp4PtFnnRlbO3T2U6g2SraHqRPUMA6+mqjL613hn8oIaDn6VBdo+RhSKq8XQ/D1nJWQ1aH18RHZ
1fZMHxmdtUQGEJsHpILb2MWrw0+n+UMjv2b2C9YHHA4fSwqHpbubqT2P/WZ00bHMMWTDlW6KVYrO
O9VfKixf0IuWbtctcsTC/jhiAdq5VraRVDdmREk5hXrvKw2jhT46/fOQh9si0FsvIUmCQnt6rezX
jCYlo95n6DKsDyrfGCG6G2q2jbVs6/1ofyNNv9Sif5Bd+aE21HGSFJUGKpX4kzunWrZIyiI0JtIB
/6ofpw6l9HAzIZmPC55Edu1Tk8ObhkYKAFoKcd/o77qkQQPm7vLEXY6TcVcpNJ8vljUteg6bdVJt
5CwfR1p/5+ljNY/rqj06YlOZ1OpBOfZWu/L5oS4eZ7oga0/fGpjHG5dfttMBhaxhrhwE4/1kL5gG
tbgGgbUY652o1aLtbumdsSzTfu24X/Lmypu8VSbKpaOtT2XX4FBEk85dDanzKiC402Vql4YA1/XQ
b8yZptZ4Uoqkuxub+qz+crzubhrUKsBJ0dvGCt3Gdkxv0E37RbnOYZP7hrXU6bAfUOHHfr6ko+Rc
03EimfcGBiv3mt56qxw5euhJemQES4tb8PjoBiXLECPFOhcY17Ybrdyo3VtRtxm0AHIaHixcnmE0
4qkq1omvdj21NpUm6xyxgmzHbSO+qSHapGm4KxsqXonzpYyRTmPQiinQBoW5Fqm9KvP7qXXOdJil
MKD6tvl1bn9N/ZsJKwNJ0iXpEKSpIa3zimXg93uVeMvpbDmcI8RET3lY3wYzOCYqKN7CwI9gGKcw
U6eawm8zrgv3aaLz7pxe+ZDv+h0HoRvyZR+CWV9Z4Z2VvI0xRk0LSUKNst2rlqP70dT6EMotGSXq
otHWQ2/BRy/GeEOVzg/FMkSDjiwo7OjecNKWiVysRITZrHU+f+wDDEENslHTXZS8Mbf81I6fTEYi
0qiRIkE0RMsiqpBKFYsuNpbtBH6Eji9z6C8c/QnkcZcmSzliMSlQps7FRjsHE5mDUAlyNqqWNWrf
HBPASyUdHIX7JnMWie/QIhHCX4Gpsb1Kp3EDAArq4DqT97IIEA68DU6woDmN1R2MEl86eaJx4IUP
YumACnLMOw/DNcYdyOE25KzO+9xVxSahmhFkH4vprjMRmMfhkpeBxupoYxYOS/T2IeOYZKSSn4yi
BUrk4MWwd7kObmMvvB/8I/KtAtlznR40MPN63IhWnHoWaL97MnI8gRKbaNqtzBpOc0ZoBWyLsgnq
2TyR61w9jR7zs0emQ7ORwXkD1ri0TQxYk7uqvZcGdasaH9VYbs3Up/Z6KwOImcEOcZCl5LJPaBt5
9j0O8lDNHyy2MCv91PWo4rOXULi7uhbIDdtd6Jtk54ZFhYszR/hpmEw6DD8fRHFbSYbx6C0CdP1m
uJvCU+TTqa3zgUVXy0E9BBbqTTT2q0omb2aWH+LkvqC+zlw6b4jaQwDlf3J1yRJZrmcVf4qodilk
wUVYnET8OYiRwjPgFPo5DY5oMSEaqpmiZvCYofQo6Z5TyflGNOZDgSZ+KnAWjyXrchZ+LgxWxGSU
7TYfxUqocdl65J69tnpuB7EfzCtEqQmgGPAOuIaBj4py46RHNbxa7SnNT7b5HOhxk1XsyiNFye5M
y9VH22Xb/zqpZt/VzlZmd2gN11NUnjgBLF3eG41gWnnv1eCYsQGqEH2tongUFTv6bZ5a+zS0rw0V
+VgvFdx6oUAYxvV6CvZeOy4a/0EFn8ktrbJ0WDXi0Su+OeJ+yJ5pGbZysZLEBB19+erjY5hpumN3
/m2b3dQdnVLi+6x9LNINM2qrI67m5ekpltONph1Yahyk9tHSsQKjwQWruqTighEPVZPMOuzAwaEr
zaUuEA8UXbbus7uoUsehxKeBFkcg827QbgoiEw5TIgyfo+nOlCU6XAQscfIxnu+5jZWJ6MgMhldn
iK5a89ZwH3S6VeSEsVKNqd7nxsGPyAmHJ0kJqUbEfialFJP/pa/YcYa3Cm9eOuWboh+vlI/VLWT+
Nk9RaO3HhCprh7LTYLDmpolfJlp4FOnO3WyNdCQU1gRqd17/Hjzve37/MjbhS13i3RL6JkYYYvQx
nK5VZ61S1uauxRTefHN1ti0JrRRCl7Qt6f+Ekx3/AI1/17EwljrB+5Z+m+3iTkZsbtF9WxSrwouJ
8+xVxfTMKvKOwV71A6IrvO6pWraJsWv7ClV4iFfzPsxRhpbVRihEVQiDfx/ZYgf4ScjF17pER1Yq
6WWdDGR6B/SKOYZ3uDXNbWL3u85oVimLMU7jnXa2TT1fBdZzG3xFA7uwc7Hyq2GRzHgvMWLVqDzG
zMOM/YHmIosZW4SeMZAa68btj8gK0/E2q/N1DW1eyJu+xLSa2cfurCWsCVAp9SkXQ7xfL/Pyo7Ru
FcyDWelVUDlrM5pWnFW/FphQQzlv0hggFUWD6ZZe6ZsKI2e61/jEUnXjoWJyJtoPmQ8DVEYfM0kW
nfLkC1Jarx4OWtxl7FOZLtcxZ8mg90+ZRJFGNj8issLARp2hknRI1FinuwOQIGtRNClu8k2L215T
nW4RBbEczO3nuTmC+yESwq7sV59MA+o1qcQzgbY3rrwmvlMsXBNOgLHbhM0p9K7bdqXSW7uad2a2
n3jvHW6uKEZVbFQ7x46XiNOICw5RvY3yva27pRDJamY583z0nJgtAhdxtlWv3eBDyaJsNv3CVhWr
OJJPjETOi9vf6eIuwX9GFrY6p6rT2xqhHLCMsA03qSQADbaGwKfmmFdpfj0bn9kyUGTqlUPkVA93
U0adNN6Y0Wlm82yb+2AOVrG9NcaFvvO7UzPOi+hcazGP8Xxrlx9968aT7Zo+xwuXInnan3r/qcOX
me9HljVBuOxZjOSzLh6UgOS9z+nnAM6ExPHf3Uf60TRvk/h1aI9p9inCW50yFgrGn+Nd1/Fr2OKl
4sLZx6pNF30TE2uw4Aa49ilp0VohioObBBfO6KNbpgfauseI2BbmxzG/rair+zQdQGi7Dgp7H9rW
JhDRHf241zI80gMjkO2mrpHf2/aVqpJ9yeknQiJe5QLlFK8nnCgXNI9V97mI7rv0wSrCAyYhWIDO
x2jsnwyzPuZM6cr/MovxdqDtJ00X6PC2Kul51pF/6quPrmKFMDEyJNUhQv3ppDwA3NKpEd8j8Fp2
2EQHk01guq2KiC5l42KIricad9Yo3ZqXyLob7GrRYsQIfdAF7oMHm7ZIccua8sqtH4Z8249PmZxW
VX+AVHbuEUrYigrLZWG0nFPJVHTqWxoOL5hkeODxMdO1gcn+YmV3PeGFydsPH/B30XJE6Zc2OjpU
he0b0iWE+2sbIbGaT557lQ7jNgjCFfAPZR4n9o/C/ZzhdBjDRzd4s+jmJ9JqHQ/Vne/GDyVm7RTC
CPgTBQF+1UdI4xN2IMn5MwbrveUvrRyew5RsC+tLpKZ1MBIGoApftu7OTbaTbnCyHy2KmLng7Nt9
klmFIVqim+sxtUNgGLqHwOiOZkW/mCZRnJlFtJsJr6u+e0pgY4uwx4OVbN0QkAFVIoEHcVDoPAu1
jnEddG7zUfThHpz+tcbV70+oWvNVISCnWRjvrHCp6a6TnY/imlAI938vbjzM/0l0fXbRwE2Jgo0a
Q2pzLOMxbmXAAsWcbDA0NZwB9DmYo6NeaIybBLlvGY+rANOE3x1S88quHkcSaE4+YRSZlzIiIsfL
YYngrp5pEXJ+n+G0LYddN+zPm5CdN99SN99lkbPEcr4MWgwR7v1ECqEg22RgyZrzeIXhA1rFPu2R
QYvdOB66LPjguwXG2vTkOPBxc0SFjVon8TaDtxJ0xV1kuVuFEyZu++vIdQ4g07ZudLZNBXezG+z9
3jx2OWOR1SiAv6y9ZwPLT1SyOHV3MeL+tv08tNHGL9A2f6RVTz1FV1Pp3+dS76wA1SH8m3e2sl9s
ZBdJQlxLPAj80scJUyGe6KR9J2//vbDwk53/klCsrUFo127GY9CrBxay6wg6zyiIQR2gELSGmoj9
gwLBZ/AGqoH4Qywxlh1nw/ogx2BvdvNjEnzLwvg6jL79/tv+LN963rbPWcEfUqLtHDZo5wW0sNxd
SAKgszxZ19U7mVHrV9c///0P13dlMAxNTjmvNp2Vms0HHR9Kmw5F+ltq3Me9RVF+b2lUxuqg2Q/7
KbvO/evm3a6732stP3vq5xzfD3cAl7wSjD++ITmUGXe9PRV4QZo1KrJDpEMcFzSXrD6MtE9IcTl3
7FOFzQ5TXqn6iMx1hKgQ2OZfyPOfH/hFyjLBBJZKiuLHxNha+mFO38ktsrP+YuBeJC19UeLdYK86
YrxfNLTWJROHJ3GHLOKegzPGkPJI8EMHj3xZUvEv0y9NDp/eWplzd1+xm8yJu2owqLEPrF1s0iOe
hbzk6Hs71M9O7G480W/c2T0k9bBOjGcXdXjlBB/C6knXw3KK03VRPDazv9QSJ1y977qraHosVbMC
ahTihrXUhzbLlgVAkZYkcxPdOMEhYCVlPVvW4grXX9N8kmZPag2uDT2ERsxkrOxdhRlIzku/fgYT
kkc42Q5qQDBkrlCA9IVP4IhF3lCfEhbJEbfRWBXnLMIyMrrFmTDQ9DURxYtMCBQlIl3gGbnCFZoE
JyXGveGi5j9TOtZBfhWaawys7oxVsblOqn03RUuP9KBNDmJ0il0Gf0tyJKgURnpr79ZyAccNf2o1
PWSqWrV9svfDAMDWs+8Qsqd72Rxq0mt0WErjl3n8Vlbxscbk0yRop3EwQmexna2nr0Io1RXtDCiP
Xc1zet2mKTsxMTs7qrYy5kqxikfc3xorY7yNNrFnAZnyedXYXsfnzLVPZfXNqZpdHkyrvD87+w91
8jFt52epCXwEnkFhrTluLuuU3QaLXld+HOTJlidEojCdomwTTq9OYa0nM7vz1VuYfHHtZFVrmHGF
T9Ij45wlF61tLsdyZ9R3yq9Xs1N/0125U8bMee3Zd4+IyLG6qqvCcdawTDjEu0tgSotBFDczRnKN
16gdxo2uIpJH+RVmt++NxeMkfw4QFSR5RavcJ0lyuD9bK+En+nNGCsk/FtZ1Mp8UkWM7xQ+e8WnK
2mNYvvkJjlqvWI1Os57wFPQ6vHYT56Bi5zV1yD4g2gjNN2Nw8B3TTavzoNXW9Ff/lOHZAirW15sQ
tkZZuDeZb75TA/lZIed85rvYUxqZDQyZSBNxDGQM78c4WRkB8pEEZ9z8nrrhF2ttcP70H1Y6IK2l
DUBIH5V8KOgu7HVXIZbW328UPyuJnL/CxUYRziUHFKKoY2Xuspg+eeP03tnx5+tWcLFF+LGVumR1
9XHsTv1wzw7wzoV/Vtk63/LFyi9Cp9KlT5a8Bw0xRDNAMNhx9Dguzfe2t58VGs4fcbGae36Zd3L2
eLG4OGqpaB0oSJUdMnAlafaQmNupDFhn0mXoBsvfv4lfveaLdb6c6YMynb9Wm7w4/jkqxM+H/f/3
V//VQ7soUQUySYq55z3HnkkD8uNoK8ynsOf0199/wHclz0825EtgbhYpVLSeww4opvNKvU/b9FrW
7qsVk6CnI2/KyqqsL/4wcrTNr4voKWg5jpwb4GG2g7C06mugYfG0kzWnWbN6DUWxV3gtKdxt2sFa
Z1l+LImk37njX7zl8OKZmGKKzageKTPiLhQJJQVRXen8XibPun6KRwVhLX6ewXG5AD9CCc/HN8CZ
qYWhUXTV2Do7jEhBZVJOeimNLxns99/f23ks/+RhXjYh6KLMAioXkEdEc8gmMpEb/P2Vf5XRueQP
N5yBrd5lJKgyuym8adsU8TpUem+LaVthSTOsetFV+QpePYQfSBxl9RhiDrJIaMflLsj0MhOfrQwV
ZeUcqDQtogQ9aras/Nc4Y+WW980ZUkJK07IIM2gFauIO1nCg4g6UlgnOLZK7LlBrJ3mW0Yv06jXe
uF09ycdqGncSqXGe3jgU8ku6q/bh5yhyl124LVOwD/P46o7uHc2iyRA47zyVX0yPS3TyJMMkbiDx
H628IgGSL0c4wfR4o4r7T+36f34Z/0/8Vt388fa6f/wXf/5S1VObxom6+OM/TumXtuqqb+q/zr/2
///Zn3/pH9cvA6b36vLf/OlXuPI/P3n1ol7+9Ac8Zamabvu3drrDi56r75fnHs//8n/6w/94+36V
j1P99t9/+1L1pTpfDXZm+bd//mj/Fc+Gxdz5zx+v/88fXr8U/N6+/FqVb1368m+/8/bSKX7dtf5u
WqHj2EEACNU+H6302/knofd323RtM3B8F4Wcexakl1Wrkv/+m/d3EZgOi3Po+vQS9jwW0q7qzz8y
LPPvoem59KGx7ND2bZov/7+b+9ML+tcL+4+yL26qtFQ4UJyLgrMQtu1ZDhcKfCcIAtu72IILxzJL
r8nEyc2cqYPEaIRtDyhxahGKViJmv6+oRTFvapeOdn3aOwoojbaRihau6NaTXRniYEfDQNFdIcci
CRzEdOJxp4G+lp3Amm0EkE8XYKFM+uIlbvSazF2XrKTdxa9ZRNv1he46D4NmNRZnpFrRNv4+cDRK
+3mtgGgYn/uwMutXn4JVu6bRnW0vdJqcMQNTQFw3kp5O7vO5j3DfB7ZDyUoEFGCX5+8/71Kr7/OP
5+9hLgwBSdUG8W+UwX0cRNljdG7a9Fprv6zm06CkVRzjsco5uoKfNu6zUMJzKEDQ3vZhVkfZ2kUk
y7/xnDCmbZZptxCLSj2YBRSpzBQVDEqrFCDBasQJJzAivXHvOT3ng3QcMfeajXn+FZmKqTi2eVia
NGPJMqyZkZG49rP2M13dcpv8jWhymohKt6E27MqWiLe1+fUnrYI6gNzkx+59pJLwue8M6NxS1EPa
4on2PYB3fp/JhKOj1P2bgzG0Iv4sLUhXTk1br70vHIcOlexD5to0MjNek/KV462DT7J5TRoF5cWZ
XFmfIp1bcjukc2R96lsv/tS4uYQ3Z3au2imIuB2u0NHrNpHpmUxbuyzI3PIHHGe2yI7Cjye9TzUg
qseimHL9wZjnLHujIYjpnmarKxEit041bmXHo3tujFQb9zpyRfNaeq4FXDrLS2C9FW/yqP057ha6
r7NiQ0sTHVEdiprHJK6SYp8PDjCYStaG3CRS2pJDcpV65ZNj9dCzHNOrvWvPbKb+LU9r3nUJrkN+
dcy2Aw/Tu272wnNO5tsuEer7i+1Mkip5HfjuY49qX4P+aoq8e27duBfwJsqJgSaJ+QkwpTCpqRdZ
PdsfKBSEya60oxAhwBT64TZOVcK5LKGEmy8sZnlxzAMgrfRDTjpnVdlJntzEXc7DG8oK1TUaECA0
avTDDxOJ1PIo4zAaOMH54io1QSp+Moczoc0Oyzzc9blwMBwbUjGhgsxQe9F4CPOTyeDbDkHG5w28
bXVXBx52w7Ij9FgZ9Pz7BNkdonPpDuHGqp0gOZmVruwt3TGTepd4erCutEQpsbXUzGvGQ8d/07Qu
5kekZMr9Opn4scfW9eTpj5suu5nh2wsH1KufjPw/FNHZfAx6G1qTzinKuQKX2W1kmbwFk1OFAWeK
PqbLgWIlD24w5/7N+j4iY7vX5XGO/Kh5rlqZjbdTmafRGsylNHalrydxoFeQNj53Mkm/VjkQHBhC
sZvdlXEeOcmi91KSwAtRUkI9xsbAJfgo29tPzVBDszcNKotJ7YBFrB05LhwrlSP5WnsiqxtNTg4Y
W8YmtXNdUYhFiuPH+0qk2fz4xzeVI1nY296VTvNaQ0dm/AtLmYdqUua6iLPO/DyARLavLMPTegtH
k0fFMYLvHpHGKo4ZNGzUMKUbOdswdnlgweQq82lUZHbbOIRt55miO5aRa8ujn+aAk/yqZCUK6jjp
92ncO5yHHVWR4cxdFX6s4rY8U0oHZFFN7Ay3yG1A1XSFwO6sPI+BZ1mzz9PpphjsBWf6gBhhRMOy
nXsW5I0RzRYzMK0ZRb0h64iJP8htRCWyWmS9MXNY1/3Xubar5C5tqmw+9IOJh7Yd7KbbhRzzFwDo
Gmer4RWRds6ZkCcrnI3mbnLjNHnpZyextvTjiyM+07Ze4rTOyXElsi3H2zzjW+3LsWIsG2PBOurq
cGLy4BDxxoOrvbQ/YINJSq6tz7CbkkSRzDFSTxYLsTU1RvJIdW4UG84J5Xg9+FEG/GkwfOD8i9nt
4/gma4d+uPICegJqMGY2BbscZt2AwLDoynOeWFgFJERpeFcUkx2xTfuc9zMYYiS8Hm0PXYnhjw6S
gQnR4EJLh1Ug9RX/jXMjZX2fnMlutl0Xw4VhSIqQfE3XkadOXQNTBuq3P/55M2kXWuX3+TW19Hc9
WjrK83tarilx/GPeKRbAaedHVgppDldMeFvWjU9uwPHU/JA1NjmCOq9Vfz2NrTRv+7wE1yqdqHGu
qi7leqwgaCPkIooU+uBVHabM0jjA0mesUK0PwW3Yh3H/TMzkFx9mdAbyZOqApKNFVSggd+W4abRL
3CHwsSL5De/nj8k/yHpg66u+X7GZawbmH//fqXow7id2dbZU6SA5ndMKVldaCVlfWWjaktMfy1X+
fePLw0DOsDTP0yQeIrbgUXAmmTZQh88TepS0zyHz3PmNgnME0g8u8w+h3D+jpR+jo++Wgn+dUfwg
MG0b+Y7lER5ZvnVZ+S4Hio29Am8tUxqV7zKLLMMBSyDIE3i+U7JrzNjBQjUJIMFgbgy7eZ1nJMGg
W1Pb3mlkB9EGhYZHkC/GxL8z3LJ/IjmnSO0NhoNVxM1gVhmYrORpmEdYUBZji2xVWAt9jRMHWcQ7
3+qcu/nzt/JNh7gH+jyhkHPZxcpE16L8APg7sj0WgjnzqH4WbZSZKyvKs+ZZJ8Z5dZ/SMbkbsjzz
8VvVVvSS5XMWU5eTuWEBmBZWKHbFlFp01REjK5jyNeMk+b5/+Sjm36Ywp0MEjCRMSldT2jLUAno6
8G9qCDR3A3quZmfN8wyu3Oit+FONR6f7wBIyIA90DUbV77+79edUM2+UHrsmFHpyK5bjWpfOcjUH
lWUNlJ9mt2R/lZK2jOAyJmShrqcozQJ+o/YV+YHnIleRbBm6G2zUUlPlYxz9/e3825sQQeA6JgPL
pY1DeHkWBjoZNmgAbFb63qweHcdBsmPkLkxt0yOu2SS5ypK9LDKD7u+pgP3z+xuwzumeH8ZCaDMA
2DU803Fdz/+3HpQwR9zSL+z+EAMfT1YjaAoBXyam9JU0VtiuhzTr6Qmbmgzk0CpkvW88y7tjm3Ke
Bxsow0oqx+lgnHm8+3fuzv7T3QUCMJTvhKYFAgNhtHVpreprW5iOiKh6WPEYQcrI3IIaB+sA5QJB
/9zKaCKanxaZgsk24nld6HJUySZINVCVKqhCtZpbl9XvnTv783PjzlzXccBBfR9FgNI41v2YucyL
lkMEkR2IXcyYWKjGbghvcieub3HkKeRapBx9zPXVS2IHEmlHntkDlW+IRK96qI0QvGRIrL4lgueQ
8fvb+26w+tdrPd8ehw8zCDki8mbN7xmSHxKrWlm5llSoD06ROusiUGZ5DLRNMdg3uq7dTFXEeqNo
UNQhngV80hKF+otcoHFaT23khTD149C+Am1Sj3sJTizZd6VvkbRI+4hW6G4baSRfZV1w0RxkkMBo
mtIzY7YdTXcCFeX+x0lGffROOpeF6k+jAgotj51Vy/e8MPAs89JxUc4xq5QEkZd0UepsE1PX8iGP
aZR15+KGmg+V653h4ADFwdTnkv06SWgj7C0go7mPqdm2zgrWl0zX9GbEuW0AVkeuiQAkb5eNFITz
9CMqfBq4+xUi8ToLIfS3GtbQPEW9WMWtq/rX2nYRnBqZKkgu94jDaKGSpwe29PnerQgts8H/CpIU
f5aXX6dOWKynsGoAFcq7MZ2fvOHMiCP8XRKTKOrb3rJU3rVVVZ/yGYHZJAz4ztbGlsmmQqZKeLMc
fUlv8HOpIWjUdd4Yt33NgU1SMu9wAys1ecsiDm/NMQtOTg9rugihh9XCHWCsTfLAht12d5lpdeMa
7/JdFPngIKAeMTbhAHrlGC1LW5doPuVwS/1jPxfDvizFZ1HrR9SfI0AkoFK0rruzAPAZXuAvEMSS
ORSCAo9AVWy6sIgTS3RvnuXTF1rHXipW2p7jmzxiU/1i+pWXXSdUsrrlH6dHKw4CdV/UzXVbyo2Y
hLcrx/w0+v6NjwI9dowT9aoPsYl4O3WMZlvX02vfyqMYEWunIVThMXzpStHeNrgEt17rpisn0+7C
6+GDxQ6CkGQCVcrH1QsLcabZaPq12eZqcORNMrT3xpyCSK++OhO1t7jxu4XKnY9tgsLVIhcidIIq
JT5gcbkxIpS+Iu8PtkUvinHIviQOUuuGdih5hogybKm8dc01ZwTAxLQLnKR/E4/TZ2GIe3AD3bH2
B1p+xnOwJC/gPMq+ewvw+MzCDdZTfGa9595jEHbfzC5HmZj0X+O4fbCdnnqPY9TQcvU3O5pvhY9W
OAL25MwFa1G4pgIV3dcpZ3NjevIVcpm6RltHJfKgvdleZU0zqDXLT4q6eeAQsdSNZSyIra6tKNia
Gdpcz/zqCHu44jgIAT3LYJ0qfQIdsincjL27AvraRfPKV/B7C4/OPZ3vv2Su9Tbn9W0jnXtPRk+T
5ikBvY3A4qeWv6aDKN2pCm9pGrS0o+Dasyxrt0lfqW3bKUO7reiT1Tlzt22onnLIcgXnazpmqeiq
aowRsjQIIP9D3kbg3ugmk16hCe3oRmARgq/SyLJAZRE1r41CZl+pryKvbGNPpZrT9pknjW5Bffaz
IjsV8QwKPoiUiN7Z1M8Jwh/31IDl13LJpZmCWMNjhfrz3kBlsZMc4nD3TH4sniasDBlUPh5zi2os
gX49Rk39PNsVpRf2mEKd/ggg0ywxjcOMMavS/+ub8kkWBvRy8whm3fAy6MsKclW+1abbP9ILiDcI
rrIi4LCRZBUhWeCVBH1WXaj4S1ROulg0s5qbb6Q2O/BX5Kc4xfx+m7qMPoLAJzfqWwwmiN3Cvmy8
p4wpzSxLptuWLLX6AperbL82iT6fNrGUx9u45dyzdLzINm8iZ/CzHTYyp7wqytwEF0Z/ExrKuj03
3ko6c7xT/Pz3aNG3PREINlOCf9v+fv8/bKPW/+XszJbj1rE1/USMIAkSJG6VkzIlpSzJki3fMDxt
cJ7B6en7Y2ZFd1l9YjviXJTL25YlJgkCa/3rHwYHM9lJZwe7UOSd9EG5dABMVYlzbaB9+Kmhkm73
2Z+Fj55cZ31I4gRlDSJlfwpM9pcb9sG7J6BckyGQssNdY3n5Yi1L/uuCfCbWVCaDewpJmeCUclAH
nhTpG9A9QeUhSy6KNJHLYw26hnSJmHakP4oiDYNjmTfVa8ujnQ64ornWXUGF7R9D/MSLuyWc82A7
+aJn2p4vQ/aUuk2dveR5uNroRYn+i2DyA8MmlCEkQZf3I/BZlhLM6s8P4wxdUFtjifeYROVVOyLL
T6Bz6efOdsb8NfCAXryxGuPdosokuQXH0c6ZIBvuq1unSfk8RQNFcu0MqfsMyj0+espQt//7Kv2z
SF8vk0pPUKO7lCIs1A/3XPqqcEUelycPxS4vsn/5GU7aqmSXuILYDIGibH7s20YOOEH9vQ5eb8R/
V3OhcnyXX3jijAwC78M0r9DUHAhH/GM1WdN7Yi/ZuCHflUO2Jq8IXwZt+RGCo6nvmFP832HGp+vP
+O8O+JIU++FHK1+4vlgnFdyBDz86dBcYlUwijlQ17JROJxuX2jv6SacAz7MHZ/3RZDmshswKwld6
CP1MMKrd3qTkzzobHaV4+9WixvZ87rByqAYyqeHg8AeogyrvE/5hARGJpVII6gq41dTuaMFaDrL0
Xkyx0JtqLkRy6rwgx3bKJL1xNgVjyupBx0M8PqeWNzzLKoCTFgx23W5jW/YvehhCqh/fgJth/CMe
wMTM0xA16nufdXZydIfZ30+tXQooIa6HntF00B2zuGqLTWqPUb9Lg7b4LDFBHzZgBKgJ29kUKOti
v3kYoyQkEhtMbEOfyY7lLRLH0GiZItKQtO9VJzDz4UeYK3MM2rr99u+PxrkYofz5bFylHMmKYEgU
iI/vD9CCtnRPqgtCCTZwO2YjWO0JbYILRLFyRSZNuEZdAgAiCwj6lRnk9QVca0okRFONIINMY+1c
xQ6evGkyQYKUnPfUik4R+beuqn0ihyIxVrc4vz96OdObU6pbneI43gLCl81kV18YwSgsNavIQqYy
O93ZdxxWZDMqe6BYdtov/lBKC2N2nm1GFkGev86dLYuTWypT3wt3eNVTo999YIPmxk2nfPkCmMJ6
uRAt7nsZ43owFCxBtcSDsxnsuOuxCc2D4bZUy0S+eFanLz0GnWojk6YNMau1V06nDXiJ1JALTPtW
FgQohZCowkxxgQCdJGSNLsAnoj27gT6Q4D2vrRgPYFxXBf2k10n/jfEVDsX0deQVOWkzW8fYKQcK
j9DGTdqYwnb3eiXLRlmykKWmAZvv2mbCPnZs7KbaugXvx7FKIIHPS1WlZBHnBA/EfcyrYqymT19i
12YVjSOJjfi+WtSq+JEyKMZZNv4ZukV6LmeM4j61Kl/cnWevHuYLRehRJlH+5JA6wNMXrQfquRQh
R1PuBL8y2VJllXOnRqRuIWl/tt2DfWOcC6ImpebodOslTECvUqYVFG5BeyzElOsHoAcOkLKRS3Mv
CQCll1qnEVrmnLSzzP3mh6cYMRHetkDGj1T9j3Azbe1yw94OvSG1bgEOZf/YBSQKlYGR477qIkxy
PausZqKu8vGTlbbpsEkGia8QqjTskqO+NFjxzmyJD9WUWFuCNLE3t61mfu1LS7O3uGb+W/jv/3DY
C2okH4KjJ1XgfSxGksyz3CgD3YYgKN1zYAfxeOxHk1ePzTi7BbdcNFDhLmBow5fIg1t56+EK4PW/
qY04dcRlPCyCtQT583RsKyaFbuWkhyQkHIamoI0JdBtL8UBb3CJZYSrT1bQPeRQEm4YSq/khF5+2
vokcrspowXK6IqdL6DGI/Mv+8yeURlXETQp9BtCu8hTo6Ifjm/ZfmqFY5n0sGxRzAIjwAcsuapNn
A/iIV2vCNOQB43FshfK0dbq7QebJsQ7YOJO/VEYr3vLfeyEXI1wvCKVwJJNs6f55t2TkG7yg1LQH
+LHaHbdhIElQdKG7dzvhnK0ip4+ay1HMtwnIZYkZumfIKPr3m+L+yWoJAdJswcoIAgeaq6Ro/PM6
TI13ZaEbf0+covWPHQUTMiC/Lh7dUVcIUGfLzAdp/Lh8FIjrUai5cVWSLtgq9ry7HmMrpsB2xwME
xeDVDawRXC6Yal7XNE3WaVG3iLOR9WweIgSG3bmdfVO+FIErGsHuFPvzWc11U/9gfFTWf6mJ5bru
/vtOK057pdjYhJS2rz4SBkzTiqKYCnEa3QSV+axGWnI4Jiw81U5rnpkJx/DWiMDgXqsw2H+gfK+/
17Xkg1CjMMS57j6id4kMZbDuNW/eTB7s3rZL0hP8tZ6fLghVMfoz3mK1ZmZNwKHVQHRINKEgQ73e
GzXb05qi5cxfUkBkrKiYezMbqLNUDi9uaCWfI50xl8njmDvK+JnvnAZDme0Gp6kR5eWIlu4zu894
gZOIg+dp7FpuMrKCde8LWmZkwcQo8KnLqBOfZZG0v+KOUdHGaks7f7QqZ3lhO1LvjTSE3nRDNJ5m
+B5nR5XQWh0vqtFrucv0cwitRe+KZuE+xJdRuGRMNh/rzI8RaSYRvtDZqkMJ58YubqvRV/O3kEb1
678vUufiYPHnM2SvohG0bZgKK4z55yrtRVN3S1sDCbhW3b0HRUEzSL4lF3adCWRtx+/xGFjKn0Gg
iMJzTMOun1YdMyA9eyvc54GRHX0gsn+sbNCrh7+Klh0lObEgSRpBpL+xa7x5SGXJuy95Wkw+ozwp
0r0HoVzBWZZlsEtrJMM3VuF3mN0bDzTqumdVVuqPu3Tkc9wwlvCiR1VPQr90RtkIlMh/1Bu81iV2
mUZ21e0wVSjF4stmeSVjQNOguy2tvq1/LA0V0YlaB/GZiCj5orxa43jypR92rb+k3tnOPVseESE6
zBdhj7HAvDFk602GxkmAweZl/NyXgJxvpowFjSfzssegqmbwe0bu2bYKY5e4jcuhOuogJBgnSopf
LC9DwtNl1EsDOWlySqwl3kSxR4FhsQF4sIpbI3e9ApA4ZqmzfGc1QUPzCA6E9xHKttgObsosNlhI
2/ydwJXIdhRmPCXdjfz+OtKusoYV3pFn808qxtw/y2GSxyCyMr3FTSB+ClrMFg9XvNbxMcqIuTBN
MAFzc6jW/tKsT5Y5bgTLwu5GPOGmsdzYRQsQyR6+ddzc/joEuonwf1Nut5dVK4/W0rrpISTyi0rT
0XMMi75hHP7vC/fi0fnnuvU5CaWkBfKd9dz5c93GuVMtTe2FJ9s1+fRUXj7t4jrsmcUFgo5CsODd
2BcldYof0SJ72aS8b1VfVsUPU/o/2hDsHhXaOm+bI+4sVqsrShdH833qeau0jG2WuMl5yO6TpMte
UlMsCCTjzMHhQVagyaaU7mPMZgH1vjAKlwRVk1bRFVhUpE3E0+iCNTequFAgGscnKW6GUEcCUuB/
c/xc6ft80E58osxzEqohYk3+MqH42LVyIjM68T3F5JIq4iP7ueBDRbCprBPtiOV/taJKkwIz4QJA
fTCm51b2xDHMdWpoaUdlqB7+/WFd7PT+fFjK9mx6VkV4LiXMh03GbesZMkyXE7bkFtNxDlTztdMh
iWxitqr5MdU5SdpOKDxaQScq4OYwcBtuRToQSkNs4nqnYZUg9w8SZGtdEUzo/bXD/ZW550R3VVO7
Dn7pLTUo1kN8pc4Xxzy4s+Yd61uTaaIXXdxPitwf3wA9nfyQMxnP6EhXhsa/f2Lqsw9nY6hCEQYh
AyuaCxl8PBs7cPRhKpPoWBHlwGTVcdKSJLI8Te/NlBXdu8rDAnLDddx75ca0IB7L28SIgL8QY7tS
BkRZVQ/T7NrmrSl9wqkH7SZwE2QachKVAYfCmhUgp/mMkGTlQ1i56CAr1e7CsbVceAN+0NXymI/a
8c7iwi7rLhiZcQwf3Sokg/grz8RTMG04/0AOE49kiVwPv+uY4J5nuGcYtlSDZ4ZTMRRNurOXCubQ
cDlJ7ZCy+K7qRigvOtIjVCt5OUpIhOawIG3Kmvmw/qC6/5wuxGOvV2uQ1nqfHLDh5mfrxbZ5sEF1
4BtGIqfJDmvqRhnhI0Wa7kxs4rcsDKzq0ZNVUtzVdMTDc9S2XvgtAxCmL1mAFg/XzVphWIOnlS4g
VtflKFc2Xmn4I7Ny9u8Yw7FBNoPLuDq4IJ5xEFbdu1br8gnh55nfVlhZ9WeWNdGhBYsAWl+fOtYR
UleM0DCPOAFiqMsoKjFiSYmuX5HTOcp1us26bk6J1VkH6Eg2KNrKeKSewD5phQiuncJ1m78W6Ner
Ti9UkSqj2kYFNaPtpmUtPffs1oFFgE7ec0BfH5Ygg4gbXbeSXQ+YoUO0ZAIcB5Z5cKdbpCYmwDT2
wvHJZMrxDnsmL2aC6At6LXwCJj5vloD0H9JxVLTOVyh+SiVS5iTHIXfvLOF6slypONfijrEhZK9g
ID+PTI8lsZLfoo4g+5XLzNu7CYU7Rts8QH81kcAwLsm0KdsUDgd/72QsKDN2zBbWAvcK2RZBwJ3M
gog7r0SKQSqZNAOcw57MN/Uo4lFR1l74cbKFmXKyYV9Wu5oiXB6gPGbdu0l8s57WZT7yfzAHa14C
M+v1v+bLuXDtWec2XWDSXJpeVE08/IaKjC+aLtVeybDP27T52IVHrQvCcm4wOi6cfoP1UY+7XYUy
KUO+3eFKFHdW1sU3sV6JEVdC08K5yQ+2bDKHHuZeVsV7WPWp+3TdleLrfbQAVPmqvMJE4t2sw202
qRoLvTeXE9M+TTAX/YeQsIjizsuDkELWNnOQPUxuxBZRxeH6L+Y8kuFAne96y6al5E9PXmOwSYqt
mjzbQrpWsy/q1IXWblzQnkn3RHL0VtDkD9flf+VgSFUEK7ExqS39yy2MtzzzwvT5QXb9HNx4VVIr
wtKtuXsa6TYIqEttMROj0ecd7kmxHqsflS6I8LGqdsjxQnFNxaknkoWrnbN6JTnC4vLaF2UX43Mm
dFI8xLT+N9fXsxd1Uz1mnXHeMttKgh9RTEbb01jUjvscI4Tp4xuNu68h+6Rc47OSGiviJuP93MzC
WgTq3GAesEFenUe4uclyy2nMg2YMWoVbgC+THK/tBGYgbnVH2Mtsngy0wBv6a7wbYDoRwFqIOUUB
4UrhEuW7jqU6RTRsk5cZ0xEhiUMxgfIRIIrGwyihT9dNVk1kaBvSFbceDgjs9qLk6jOLqBeid4Dz
ztc/v7J2A4o6XtuMFo4aNjSDucVYwyPAOq19l7BIoawFbSHjTyCuaYLDlmlZf5V+mDqf1YU1c/1+
2M9zCEAwi8L3VsxDfFdb0Mqe8ip0FmJfVx7ytXcsB2+tQvKB/n1dKv10/M84IISYcExTRtfIrHMG
x2px7fkdvgyUS9WbJXpVrat7JqVaPzQQCLYySVKIw45CYX+lrtZSDLAJc5PmBxGTbMn4YSWKrR90
eVOhrarbEusG52QnUTICy7Vuj2Pw2oRVeUtJCtsyXd2h5uELW0Sojv95Zy/38/p75ptshjG0YHcf
9u5UvPJsmmgP+WJKdroelXW6brR5n5ENCAepRirphSPGXoll7rq2M2ablTnFYJU5uXtXFaEb3gyX
YzC35wyQj6Eh0dnY/rHrhVQ1vGdeGa40s3S0aVjzwYW5HOpgYKerxoHdGD0T33Gp3JVaqytXYhEy
RMOdX3eIbW7mC1tuCCpuaJAG/OvUWzgUQUb4xz7Ukf6o7YVMS7atuAXEtWxKUhmONFgzN7+4EzYd
70tYQk8mKWvd7mG18i2uL3FfjVYIGTzoJZmTC+emytkZT0NN7ghJxS51ORZieTtEXyztcERfmQ0u
LHc+hLGLrtlFUNCSB7/yQ/PpSgiNFuyXHySRh6Lf+XbIki7CRHIncInmTmA3k9l4+Fl4jhGKejk1
/VHxqjdh13NsRQnb+fXmjEXGi4IokYuDt8BaHOcs6T8PEXyLm9TKebL/XoJ9mCgyrMEBd21s1zmN
7/kf/Qr7yrJsJ63y07wWH7AyIzYIr8iKGMGr07K/0/1h3wTpdzL/UIZAtWomlLDjDSgNTz9jroHn
Fym03b30G27bv19h8BEhWotiolfB621Jff7Rsttuq0wKKdrTlWc7ESRrjk0OQwG3lKyWp9Tx26dK
i5hoZRj84rjMgWgPiBAcgm9S8smv5UDemXX7hM3aEkTmFnofZGpJtyu3Od7hkMg+ME1JPB56y87n
vV7c3r2t2rZzboTdi/IA8Trai1Ta2QF+8sw0voJgcarg5ineZYaRh4GU33hbSRs7YzROpmr2dldm
M6pYyamRTymxeNlYd69pUUcs5ib38IjLw3I4dHVoyudUUzOfCkDXCM/tDg89kkgU62lGfZVBvK5C
NFJWAJfKSDCwtyveucLu3d67UuWvBe3M5A0G6WX/qPto3U6vbTrEYCqCK1W0dELS9oyjkhEtsF66
LXzdpjm4NrLHt2EpWZ1Xvup/YNJrn5FUrNTmUlmE1HzAp17JC5eDm+Pd4QE9bPIiMfNfWgZvxQP/
aJK4iVBMkfN4jNfQB/3Z0U6LO8KKdJPT6GleNUzqrOyuKMbY7BvQovDJTzz3yS0YfSFMzsy0a6Qt
p6924QfpA1goEQPTOtLvcWi3sNpzGxeWPqRqphlLZqrl6fqdQ6eRxYMeGxjexij2IO37OagXI8e+
C0nBAI1/WwZmqZslq+jAZi9xsXSY63mrB999v/YWgkrL7DPl4KKWl34bHD17EA+2ybXz4Co62Y7Z
pGislyaxcAsraIpLLLss7mZ3gTdEXpH7aZnJ/9vL/xGR5gaitAoUs1o7pPP8QMqD3hg6FTqOk61i
QGCrSRxf3rDp9y7zipWimxrtrIzFGqtzwPyFcLlrJ2gnQAF/G3CvD+//PVzIprAtAs5W26M4gOHw
sQOG602fWOaHzPRls2FKAhkYq1T7sUyTDmEVQGl3InKVV+zK+1aDdFEuqiF6dipc1O/+ffP50JOv
VxQiwAE+wV9u5dB9GCoEkYnn0cTNYW6DgKobgTp1htetFr02sd0ReFO3qn8BKFAfQGG5UP8FVXR+
8IgGVhpKWpHvibqb4xvYNFZ0YMLLxsleLzZ9lybWbgp7JwBJ64mqnVPbPpS1g/OLDidh39bexLnk
ZD2C08wuqvZArnS8b3Xe/s01GS7g/zc6h6bpK/osV7As7I9S7a6f5t4YSx8153k+b5rCqQbnLpjs
nBBWbyX5PWMsFkl2KDUGOLhcmKZjGkAsUBcW8JUZ24m8cx9HV8TTK3SDaHxtS+YHj5ZmfvVPvbSK
b8FM9Aep9kl9DlUdvnjCaZojg03xnkFUwpa1zDjjs0UM2dEVFr3jlbCQRezEL1M6tP35ulwrz2Om
ogav/pZAnZBEyNWZ2V6vJZaK5Y3aCXUU/+MLF9+Cn94gV/O/MgXxzp296ADbnPWyEkgqw3NGL1Dj
48QgfxfGSFG2i68wIRpHW/RPV3youxC4PTtbG+zJ54Wxl5iXJwh8VJBBJIX1D0D7TGgVvyYvhgiB
YHO9nCyTc/Qqe82Ny7OCpR4pud7RJem5WhxHS/AmjBczuN6CfOrMC6bbRXsNdkTRbPvVm6y7KXsO
rAnphV2iJQx2vkQE+I/notj9caVsB/hsjLt24QPvO7u3nK+2CXGmzeIVDL0+sivlF7vDwmH+1EoX
as7Uq5NKMfw7DYMVjZ+LZopem7rh2q6nSInIBVjvwnruZmDW1XBkkgEdqh0uD/lgJ/k3IkPt5kfr
LSS34h7yu9ZlUH5yei3xGrGtr0ySlTpeyduNV7NYrnvRKi7o73wyTomHFd3Kt3JpFXZgysBwflxD
b+4Sz7YeItNEBDj3F971FashjIhHMZI/Hd/Fi3Z+Ma4YioMSI6YQEk/QGsH7mo9wI4Km5td8CI8w
TbvmR++yPJ45odV8W4iYZlLDT+OjhczCon1RxnNxu2S9PbwVlqQYGngx8LnAmq9D4RNond6k5aT9
fZCYMHnR5Bky8bMRbTw0XgOygDIuTuVXNx2t5Ka7sOdFqjCvsrI5mY951K8SM/yigAjdLzQp8uiU
Kb5oi+u+5KHXMMJcPDQkZPbqyAvwm4y3xDx6jJWjczZCj20LJX5r14rJehfxbqytdSZcB5ulxr2p
zKz4rkjm+p6Wftn0rubRZB6ixRpBXp/7PWzfPps+Md8hvcnzO30EOdO7XLXR2U+C3wt0jX0Rtj1T
oek5G0bvR5Va833edOHLoicD+UFNp8aXEXkZ5NZaScjwAQoaiFyrd3Avl7Ml4njfdIF5qrt53Nj2
PCNLsSp87sJZBA+On2ADEOF0N9ZmB94nT3mJw2WvjI1UaDHYsOs8/talRKwHCWZ5gmZlV85eS8jp
EhN0I2vvqzsk9g8vnfA+swO1sXF6ZcRhxQ/1uIYvN73AMnvyDqmDFuNmsMfyzXjzfPSb5jNDF9xS
ARjKbVQ36Z2RENUqyxf7Ieqic4s+F/eHqNjSGnkkvWl3306pXiOtzLexN8mms+fwKWqs9KsHDePI
GMhZrRwbs4lmJP1GGHvbOIC7+EMSGkf1FB06azplTjrt4iWP8fgtxy0zRGXvWyEJoG2pQRc152Ir
XIF3ZokXMpsw3XYLw/NkuanZi7nunqzejY/4wpGtnk+Y6Azul6ao9GMY1+5eCUbKbLf3lZV8wg4C
R7qhnHZROsPLDhJvoW5cyr09cwZv4wrjXPB6TTIn/PTEScSrDTa0mWNcEwWJqz+WEaW8NTr5q6mm
33aUT7CJvdskDcvvTmIIDh2DqA9fUMnH7maO/C9ZMOhb38H6FSMmdhvuc4cX7VSQW9+NnxaGNzca
nSZk+dLFCwJHhV08ieVg5qqXO1MMabudp6Jh21nCfNPCsP+M2TgMZjdb1L7StTga/gr1HU7qsY/n
m1lTpsaE/W3pJAxrAdI4LHF7i8Ql+OZbuDb6uPXdkmn0uxW2xvnMl5soaOaH0sJA0bU861uVeekr
PAaEj0PTkxScpl9SywQ1UJNb3uF6hsvgZL4XPWMzLarwUKa490DJDhsI5wapd8DOW1YCg7Xapeem
K47sbRC2wVOFVGHcxhBhnlMz6Q2UIO587qod8zFCfkssYH47ZtS/xsR7SjMn+lWkwfTJr7Hxrowz
fTWDLq2NkKPaVY4/1l+MnZGYuKhwp5hbSJySpxQTRrJaKzG6d15vPUcpob0RXfUWhxNDanPwSJBU
yfTAkJ+CA4NlM76tsXVipOzvNaLfw4wr5DHMrewsavjllCfLVzT6/gaZvr1rh2B5hUuW30lSvXi7
8SQiTM6DgmSRECcjZNZWrW4DuYCCpj7pg5i6UqPflHnOX5Km3vxT6EA/9goIyXGa9lRo+eYljfgk
qEhynF9uPMiNzDAYZIcG66g8wP2zEfMLoqToneEUFpTJADkoc7C/ghj+KQLuQd4760/xbH/ymqzd
mNy0x3Ss+2PR9Q6K5nK9RRr9ENzQYZO7WXcYwirZ1vPwMmd5/CR6+Tsc5on9aFBHP/LnWzFP6jYy
WUKKg8dGm6X59C0LSPlmUHA/Jom3cavJ+S4bZ3FvejMOmzLTuHTJQX8WAjqQ8Fezyn4s3LfGX5yz
buzhtVRp+6o4qZ8LoXPG+BDLzvFAULtHuM/PNi/LAy4DCfJNAM0xCzJooQqxnYQNFfqV2PjJMH+Z
Mh+L0slIvIZnP/zsxlLvowj0c2E7ocrS6Tel++XLUmO2uvIs8p1iDMeKgmX4tfSw/bA8YljDPsY4
d7EqkPnR3odlPb4YGT6ECUCnwIL9k5oyopOxsTpgBRdtWdzi0Z8U3t9DXB9o3HA2XNpguE8TX71l
CYx31Xbum0nbeG+nvvhp6IWPoNrVL9OZ8C5o2qrEJG9q921QlpvaNsmZUYuH3fkc4uJo9ZvcGhpg
1Hjob5Yx7zfaK74XrV1gN5XOJMdFyrq35hb7uyGPUEAW6cGNx+JgqwmG/VQPZ8NoHq+GWD2UOtZf
vB7z08nmjhhA3PdMX6wU4wVLw2L+htdTNmCxmwW7rLFHTMIEs5isyIOfY+6e0fuU7+Vsi2NBKPsa
TY6qakN56W0KY8DLPF8BDmdDunfSwvnua01dF1lyl0MvIAJak7LIUMd0NqTQXIC0YEOPKCQ2j5nA
yruZm+opz2Fz7Jy+SfQBt5R+n006fAmCmHzymlzSqPIOEdXMF4LJdr4Wwy6f8VAbw2m5R6WpNqXj
02KVbOwck/UTp2N36/Vq3sqir+4zatEbIzQe8U5W7Dl0CNIT+V4VmLp5MUj+5C/U0b3j3SKyTg/c
p7PFLOmzA6+wv4lStztbdYLRA15De1AmLJdTRtyHwvTvPhDjwUCIOLpYXO9KFYuTLBAKZXH9PrHF
HOxxXraJL+maZe93J6eYvsEQlw/UFGdCCvQjQwtrD43rWK/+ZkUTUDpTfm6gRXa3PerW73QysPqw
G4wozkjDGCu03fa8V52d7ccpxKK38YKtINPqvami/Ix4CBd9V+YP1dBZZ9ZlS+XTYx7dS1KpiIXr
OePcBCyuGrt/YO2WhzCYF3w4dOTfZP4wfZ2F89PXqf1FFtabdLNvBIKLWzOhoSD9oa1fTZ6OhL8P
Q7xDGF9+zzJT3qIZDJ+8rJKf4VmSrolB7r4E5LrRwURHEFfjY+ERRtxMYfITgox/UJFjtthLMgRN
5zDfE4/EGLWX5Rl4eIJdxkQX5hHnU2zOSINsZteFvIPo1Z1z34vvQsZvz6ofnL0MTE7gxdSqFyaP
7XybDkPyYHva+8T3yk4i7QRgtHy3MBXYlGigKSakf7LgY5Wbxi7JLffVRHk5YZXXeoNzmJMiAjzw
EiIQZXOumbrt5qZ5T7yAHbqBH9wTjrmpG2V/wmzIfuoq3EAtZkiPbeYMpNuDMqMmTQHKS/HKZrM8
YCvFzjzodweiMoMoMhw9qPYyxMUTQ0SNkUmds6KJjuhoI7smKvbugOGb9oHdabxwmQ0xytj3dYoF
H1wDXFHTmtozDZcX/LyKn45srfeysPkAZaHu4AUmn4VqsD5dLbM2qUOHUEJYujW4LHyN6hnnPpi6
39TUZA+j3wz3CzKBLST7ch903ryORIoGF3oMqzdeMdo7VVoyv7FD3R6YubGdJdFDXdTUfnTKr40b
5Q/FlLNWsslah/QF3ODMhwIXpT7n8HgaAHF/WU3FOg2Sx9Gf629Tia1KrmXxtXRjn2KbuiFrRlRa
yYg0SPCuBPjQkgiAoZ8a3Ds5xzhmL7iY5X3+4NNLvWF/AQxkiXJLlR78aKwwBguP/PMQpziWWEmH
zX+Yv1te7Ea8DhhelbGtUFphnbz4XHAzCcKLakC/ASeJ4HkGUjlDmJkOZYRhuRzD8L410IUr4Ub7
rGiXOzfsWiINsIW1QWzvQEdbdFwecqTUkXezKtV27sqfdrQSyUrP7vahi/u3rwm8V2Cv4I1LGL86
RZifUttytlG7+PtwCQboPTX8IsSe23HJvpJ8Fu8VHIM7zSYGvFaX/bZ3e56hGNRr4Q7YEiRrNBKv
X39yYBTtgsDGgGGZ7PrTQgLR58wNmP+jod8wWsWVLDexh4+5mR8hcg/3dtyuJtpZbd6XzFswIW84
RIM03xU91R5z1v7kxVUTP2em8PcEATVbXXRvc2KHB5kE7nbs4191o/vXfCrS73BF1ZYYnXiDOsXd
QNxKjsFYWDuLtju5wbo2vRkCJjVeUCNzXHJJJiWUtFPsMXrd6QxvdD+r1fR6RfJgO3D2uYlE71EM
rNpn1QVO88MM0GYfWysn4cSqLTJA7EkInEV02bCjQlDk6v0kS6JDqzJVnkcvoAO3YakXn8Zsaex9
jXKgAKgLsUYDK9M4h0bQvHbjkgp1m6Ebh6hRE96x7b0E6bOhSco/G6AcZNuXwfkyTpF1l6zKKTzD
0jTc4x60rvgunh37M+OY6tVxuxSXIqu1ytdmItke41CPLNVyssP6rRhn674bPHrqRsGke25VBaTS
LpGeXkFPwAMEkd3NwTaLOpKXjndxIvpYPlpNrPArzgBdjgG2cr9cbtKu7QbyGKrWT+w7LSZumiob
rlezVNyDC7G7PPdFGKxoUSa7bVY3mF+sMB3QERAmGBMciKg/VaKU1WGME12+9FOXhI9WZ7gadYGL
ymLi94GeJB1GnE7Wo+n6nOEKzL0SNUY1CDb0pizFXjtQPrG5Xvp3tYR4bSdzsT7LCwqTh90QbiZA
65qbzFz1a1tRr/8zXfCj5aKNn3KsZB6vCMnkx1RyVovPx/3AserdEofFOsDLYhYniHqDfBRDxXBS
ZRocL29cxGYbYPVVLdmn0rqTI1YXL/Vik5USOvW0myI8HHyM4C1TvvqwRZcjcKkgJDJIkukVV1ju
Vv9/ODuv5bixLF2/ykTdow/8Biam+yINwaQn5XWDkIUHNrx5+vMBUHeJ4IicYES1KYnMhNlu/es3
yyta33oDf8JvdhIWQDY7pwA1QaaY78mNQeeiWB2/dMNQxDekZxH+F3GwQX89wGjEQKuzAYuUaKzL
H1kIcCQ5Qg/11cBhUDk3ApcMJlUZoFvTC+bTVkV+gSOT9VEb2x4WV5orDJHnEeON9TMNNViS1OHC
hjCqQfTeIMaVJgulBTU8rc1RNWAXuw7mtqLndrIP9jUNRrkvabs7V50J4HDNnl5/i0RZTue0u0k/
qvkKeeHDZKLfwJlZpVvogjvC70p7+E4YzfnqecUqFHo9pk/1CzexUYwvsDfKb4w8dKT6cLNnstxv
sjnObv3Q43Dk5UmXYcO79CEyPYYjFBbFQCs8VyinV+6QvTQ9VyZlhztKRfxbW+A3Bn8yOvAu9fao
qT5Hs0Lvp/N6KG2CiMXI7bhZ4ZKblNmUHYqS28BsCSiHF5SNwCcQhUc2Qfel9vheBLnRvdRweIx2
c5+OqZqzp4cLNZsbnnuPv92nGcF7ayYcoxs7cOWDGfhGe1VNKv7RORl8ySUkbBf8o6yN5rNf0yPb
+2Ar6c1o9Hb6dqj0Mf5SVm1GRhB2U/N6uayOYVVSMQXcs9dmbVq+dN2PGyWw5tH/0QdjeNEqQag3
39dv151lcFoUSGjeSn7JiRmHdlvSejw5wiqjz7+ovPYI9cOwDFM8NGahTGdqaBKHIID3vjw/7u1t
mxalEe4oFjoFE5Wqum3MVSXU5bCGIzUuO8YqK1CLRgR3viLt5F3BqYb0ma6XpnrswCWti6AmTt6P
iApqaaIb5+h/ugJ1laOwVYEWMTtZhekzWV3Jki6nhoUKnevchirZBQGL15UNwJU1c0WIg0ExKEwW
nHgF0ReafbzDJ4aNSyw47rr6muPsrbJ+0cpwBbPjKypeNZZo69o8lPie2GSisXgtC36P7QnOH/rY
kOOUhFS5ulOwn1bdMNI+Y4Ky5VjLLwhcFyAj1i05JhaQoXHFgktKTqHHDqKzOPQxD5B1Ka8nMJZo
t66Liq9xEVjx0klYFZuhkrHYjW0w+89YIZvaJYEvsX8lEZrj82GgHT9L3ZC2zPOvdWM1znJm6xp0
VI1OK8RUpLSPR1rlwpaE5WL/ksdMKk4zH0y70s/oRMkWX6jAyq9hA+N2HU9p7FyEpRj66051W7F3
SjTm9BLSidCAwnorcVggwMEt/UQ5E1TVcBRL3KTfp6yNnO4WYqCqSFBEQV3xORlhuerhRHnfM1GL
yyjKYdAx+qrQwD4CicE3mY6G/EFWqQK+ugiuXngEW5Iq7TALTxUqUSYb7cDNIiHBaIiXSjAv0uCz
PPSa7Yo9XfjAOEZGUTg7O1AzHIgCxPwNByMl172wThhZsXSM7sEp8MO6iBGABkTSRZXAyXDZ5qxa
m08UwMtU2Qt1IohdRr6wsKO9akNLkwe/CWq5g73N0K3sjp83m7EBiUH8T2ekN1L/uB4iqjxVlJNI
6iC5WTd5x1BJaWp1u9HfBIPTWS80442lG/h3w9axbTqI+KVgiamjA1Px1ny0Dk21UExKNXJrGhlC
y5Op4XtYQCkfVv5muZDHy94MzXNdRnFws9Ja1LFlINsJkTnXbU+tiGkFh4C7vDQ4S2Gm0VwDrcmI
2LSiJCXHHMI5gXyW9QKtOlP6a3e1UFpa560/YJ1U60H9tZta0zgWlu/cr/ZnxUTt+UuIF6GcSa6n
yJmnrzla4wPknXo88n/heltSLT7hkY8B18oxTVof3pg+ENQH38KFzAmeAA8g4Tkhk2gkXBf0KPwJ
kpVs+KrXdG3M3XxWmWvvKGmJClmJs8saskp5aCfPjIGYJfiTlvV1CSlh4DNkX9MRIfWro19Wqo7g
KxYm7Kqg8B1UQpeZ6tfODTpF/CMHXADDwwisD2d27OE/ieVrmoiOzdmqRYyBvyhiVq5/WAhMGNVh
gk25UglXWuG6i0PbhVezajFy2YYhTp0BfXHPRSabHFeZC3Nw5vsuBoTM57L+5OsNv9bLEPFCvJi8
rdIhikiXrhwNgiy/XL95kpAslUNoErsK+2mxv1yd+Nbh2ioutyXwqqkvMor6MtmPikkGDm5aja55
XSM4GvQsDHCa9Zm3DQ+AS9OMLoS7nERjc5YOs6mgm6K94YiV9+E9dhyAYvgOYFyPy1CWJM7eNpuh
u02DppT3nZ7H5SFvwN2Psh8FVkRoRebBrEs6VgfLMjRaIvRDJ/1nprHavEs5sIpDKILWPtkrfWvV
EVoOr1NNQDbqwyCKVHyQlo/Gt8D4GB6sonRo1STMurm/1tpXhmLYIBEGPIz6aDhdqnc7EWRUZetp
Klm0EdiH8hocesewYBcSXrdwbfwwmeClZd1sZIk566dIMYzma8gJ4KPZ1nFLda8ZsGynCZFMqY+w
h/KFZ7/ySmwtmgl7K2/JzbScAd7XIcR2Z9CN6aG0cb6xAR2y/oiAA+IDJgtufq6S7YYVhtLUOGsW
Ywctjo4CZLXaHpkwAjjjUzD08tyghA7v1tFCeJxwbjAqk99UiEHVbVOyc3mxPvrdm5mNXH8yFWdm
GGdpPDPIqfmbywkmL+LylcfZwVRTvudxb9HprJLoPbnjKq4bkp7dzlV80nt6346Dvd/3Qj1p8AXy
C9HZ9XSA31xZR+nguOTleDXE+18rZKcbM/nOqtMUd+oQ9q/UA6G/HSDTM6YWM70hrxJmQ12GzDRy
2Vk9hF/NE2QdwxjFcvNB33PzYewHnNnbMo7M95lm1XtO+9odthyz5QQ84vFtnzOW7gMIbJCJLccY
bXRjQfrOho8e3Gt935EfZEDu7L8KmEvjnlFimT+11uGysR9Ehu3kI656dkqiVU2bHJx5lmisSh3c
iFOL52qJfe5UnLF/kWrhtQX7KAy0gbWhxDyyMGtM6VxOrQyCIRMkuqYTSXJ+V0bjtUisVnlTjdLw
b2gTD+K+H7DqxNHd5Mw2+OyWIBOGWwyfMesTBcGk+IlUH7JlzRKVBZyHoUHW9TuOyqw4NsjXdGPw
uQb7IhLq9yuRKFk8ZaO21ZxrTCSLbyOYbnGt4olk8eMOIKevDd050t55tPZ61eo7adJnaPcghcSE
2kwHa5YQGKa1k1pSow7TkBXgyL/IAIIqtTIPyWCrXomkglYydG05eKwUdo2kOxrzS2mIrDh3x4b8
ZSwBwtJC3U/EfFWCIJ4NwjSqw7rmpJgesARaBm9jZSr7wvbVawsNPdFG4JuFZ7EVfMaUZITPk7bu
RBwrzAoySvEqHc5bRzTEVLLGEnBZTVl5Xjm4Tu6GBoTQSzqY6h4Na3iLhaMWJkGttKEPECtG45xK
DJITFDdK110i86y7MiFPRp5hMhdI1vLZ4VYKsKbHcXvSzRJZ3BiVcYrOPcbt4Wgrw6h6Ki47oQlr
V2ER8Y3KyD90NXsjJMCi+pSB+YbQlumunMe9GYWzw2bX4beMGH6PYMBixMedJNUP0UO+wz9snrTx
CM7blSrW2ZxW5tWA9jXbJON42Sb5L8fUtOLog6/qXx13nKfRvMYP93iDGcWHKFKs1psUY1aI96K1
dIR4CEHFPfRN089vYEnhhqxm4VTcIY0pxQN+HPO78CeqUzfRHDa8siApazyDRwD4tYMNmDg/hdr3
U7o3mrQc36yqs1BDD7wPRZth+4ANw0RGaslIMFDTztvqL+3UckxZj5YrW3f12O1VOV89C7l6409j
090H9IDis6y0EvOhY9s0vdKpqhd05OYT1p6BWNrFwcLUhYZ0e3sk13ujFYmvXfQKlqOnqUlk4ZVC
wd6gRKT5YXCSXgXGA9ZFwjtmFc1FXZ+uK9m3IIfFVDk92Pp89hJT115lHdTbXWjkSXtGenJA1mbq
TEdpOaSxwNSLPq+6SQobnslKA4ciBMGoNoH8xjOLR+54U1drH9dVKu+gXl67YzAft1QOJKS/dvFb
BqpRYOA2ygJLsQYiLhmPQ02/DsrZZyUNR/97Ujdiwgqrb+pbgqoKZf/8aX5jNuUQCSIsmPS6acAf
dfnGx0dWVRmRniiduEgqB+gN+TfW3RmNcEw27YIizzIGSGEDHB3+pLOD4l2gIEL4KkBI45/rWfv5
a9pq8V047KoJbxTanWnCxH58ST0qUNhqY8FqYBTTTaIPU3zq3Wo2hSu1724ACWsfzHzB8xYCD+5u
ktr44fmL0B8PK05jWKIAJlgaeACC/K0SH0foSUM8plGVz37ayUKvz1R2zmvoZHidc21ldEGjm0wf
WbUthY+fas5JNhWpQethddJxErthSaBDk2uVdSkhZ1l7e6oqmslpAMpCfGarFD9xKCYEUk/IcE53
z9+KsYVHXLARmwObi6KTc+bW8NAIVPZ1xa8vVqdpl8kBfRdPeHwf4rCee1a99A8UbfV4ocjRlHvY
g5LuWNeGCvrlZCCiNUNQTk/PBMQyhkwzLlcRfQi9DcFIG2mz90vXkPe06OA1iBeUDlFTem3ZjoiN
KykOeTZpxdlUIMvxLJp8KdQhmP2Ihedj7DhrYoLFcWpVkz//IJ4uFa6uqYahqo7uqvi4bpaKWGp5
0VRKcKXAkKlu8lDkwRUMqCI54wmogCyZ5XSfLRPuz30Xh/P5S0W3onwv8xLd0YylYmxqV4l1r+A+
C+F60VWs8po0lRLRmh7G0bjXB/pL5zn1YjFH60ILKArrk99w7lF1S6HLjCoYQ4eOVe0YpSYi1qyT
oX6B6xH0gEIoIgEvdtz4rDaL8aMKdAcoyEZHZ6Rq7zoNsuWpsRQ1PyhDzsoiMTIgJ2CMwWdW4OT5
p6c94ZrPrg0zwuZYFkfwLZQrHY6OdjO5l3bpwsI0I6Lar9jaquSkDXaE0XjrPtTAJ9pBZ0N5WzZE
WuxzzlLFVZeZOYQXbH3sF0b3ExswzCSgR+OcjKHEQtF+vFwko2WxDAjCNhUinX/WkHyLPQJYciZG
jtYoRdK4bb7qcFWC+xzsDV/zWBpvjXZgXpuBaMHYhJ+I5po3k5lnePWw+jml1QBgPv8Mn7pfcKmq
Ro004wMapM3HF9tFQzf3kMurnuTT+D10mE4gPOxyZM1Bzy50tfpcWAtys5bWi1IM0Q4nCnvx4/83
nDFXqL+ESQvNevVV0H4pnGffUoUIwNGDuywq/LPCJL0h5IGky44Gk3/e0hAlt9YNymmmA/ikVpss
s6hCXV3ZF7V2seqnwxJd8sni6uRVzZkUZsqsMMDeoOjGH71aJmygLKg/clD09jDpDqdZ1a/8K+AL
qslwUeqgWCJKpygCGCptbkXNaUwmgnWmwZ2T+PCTCPeBavY9hNGeilhXRJgAh2Z1emYrVkKmvJuH
l7FuEujcxUzCnRmEinpN/DgOyztdLev2yurhi+xXUAMVMSehCBbNizqh7ZJqoRBis8QYEpgX767N
ttlK2mPdENNRw787epAlohmiTwh0eic71SrPVo73ioSuoGWS1miX4lpW5W3V2OPw+fmxtXEbBwXX
uCjHchBwsBowzDZjS3G6FvFozEISQweWtAn8XZbVSn8Er6vuqcBzkDqqlx82g0PXifKBq31WYKev
fwwEBchPt06a7HpdPoIFtBsFziWon/Ew2hdGgulFC0/83xp0gFJODT0HHyZ2p7gxuPPzt/Vkfluo
Zmgf8QHA6Vhvb8D9pqpqQ2EZ9dzFZ9AWivy0yoBLZxZ6N52U9UUhkkj/dd6KOVoACNW0ZC/pNji3
MXT68WIMaSR444DSc0cHmz3whSvdHly4Ujz+ECRC6AYj3Q6KCjqmStldeFkxZdmxQeQNwulgNP9J
cVuGd0THCLIIFYzwaH12KUajnVrf+8Cc5Dd1pnZZoyMg4czBO9arU5iZIkn1ghqVQI9bAj6QN0OE
BObRE+tlz4Unw9oxTf4xBVRdHrqzATBBuHAmRjUIhQr+69tCDpPxxkxUZFW2OrLoK4stx1pgr5W0
XRqRqwEHCKRZTdnzQ1NKUsp93SkV2tLOdVOSued3kVUMlrMhCUzChTsIRxAbkqR6ux4hKh/fsZcE
K9s2jGvTyrLnbhauQzjJbtbbGDbwaBZWehmEA/qoNNTBodcUBDvI3WTO8dEiwA7J44CZITn9grRq
7Y9V9lRMLqIoE2LSt77MbM37JfhelLFJo6FURuKGl/d+Na9X9VmhYbIXQy+Vlepftos0LAtDbk5f
mPvPj7onRh2IhPBVVNlPVOzpt72vUO3Q/AOWEVqmhQocDzO9Dzv0QV6kIiv4GKAO1c5F1hrmKV9U
Ic9//1Ih/A56Y4mEGIipSe2j22L7iNnRM5+HPGCnYdJ2EaFP58bC1NzfrUtQHWctaBNHScLDxhLP
qjq03Fs5KWFyD2WAhhbpAGy57dLceuHytpOSyxMcEWwNfQBnvq1kyfcrcGQ42Rfd8iLW4+baVlXp
KxRvGhgkJzrfcX8AscPNMLPU+Ga1labnQJHvT2Z2keHXN1wZFobRx3GMJsSUah5DgwNaUi/GRfK2
vuvnb+BJy8kVsw+w5mg45QIRblVgwzg4vaIj3TACK00Pta4EKoZQc0JSlqpaf1bJVBg3clEV07mi
8oYI3CPNcYq0/r7O1SBNOqT1VupfZAk0jrtffieLF5+iQOF5s54qoqZNp7d+1uBfHSlOU3nmIlen
MOH8oRSGdVmj0DepB6Yovs2qUpl3h1n+OBECRFOwHsTX5x/B47Y0NSpOThw3eZOcngBJNxubnkVO
azpUTzHaRNCTXKb5UdNBFGA/LBaubadk5n0gB632nv/uJ8MHvzKTfjhPnv99onhrsScvIegqxOsU
Zv+TxTFtbjHgUSFMGAzsel8nA+3JKIjM/BCm/HeNT/wUWS/EJy9+eL/PM3Z2ddYCoh5nmj6RorWl
giDdHjtYjQXdN7WtnIfBHmR9CR9GH8h6apOC5GA1O2m0H34ogwlGXTWYcu6dQE0JVeHoeUCgbE0U
OrBWUPS0fXs2TdBYDqNiKIXy0ub9xGSUaDgCIhAtsa9QM2wDM9gxBxc+Wn/RYmF01bu4id3JqRSE
nij9CElf71IHfVU45jgadAw/6ChVgJOCS6aS/oZwCamfr3leRMwBMe2y2P3kWgRNviei17TfQSUz
h7MO1PEWPkgewbvsp/ocQV+iXZa0/4d7RE/YMK69HiSqVXsFyceltdbnLmRBWFozvrY2j8y+JA++
rPzUvWwB8j42+KCqR/RRCJvQXMXqPhjjsvvGccouL2xH6XKkmDl5JBhiEPwMv4JerO0EZ/TBg/yd
X5A6zIePWb6LQjUfvzdSHXQEWf6oEOcpE8y8QGUV47RC1HQo2CxEaXGKWbeVejDA31cRf535OKa5
sRt/cSIx/tvkCJCL8s+2ZDlhoWVV0QX53kW5V3NtyA42L3n0QpKDuM+0LXJEJzn95nPFtKL8mAQl
/ggd16WiN4xhXVMBJBfOIEflbG3zYdfYuZeRACPDj26xh1EokIVXKJmPGdnKziHAooGuWsNEe0/T
pA9u5llFy0qzFdJKifEC8FDRBF36pHDMxGEIjkfEl8RYOgGeaXulsO3wCHhWmleRhYkKIUzRWBFS
paTnXWzWFaivxFErE3mjk72g5uJkIVUhSI2mzFkiYLCdmEoKrJrFkIEYknw6TCRe3QNZZY0XTbZR
XEj6XfPWHo33bEp5fA6fIsc2b6xD/OFijiYkeDau4a02RTrMPHSZUGDN81Ql6nbstSk9/HIqsNqJ
JLKqH5Ad+DXJFoU+5OnnaLLa6E0srczY5RnN8dtB0Gp7fonSnxwBOBVb5MDMTnzIVbf4TtNqKWia
SzxIkKOVT4u6vLdgWr1V1DlNT5FmH50jREiVT42T4ybra/048E7AK452PyK8jSU5UwfQZo2AcAGL
FBuagMGZUz/IAx4sSXYHF664s+cwntOKBEtd7ca9I33r4Me5fW/2inWGZWaReQVf9w4pIgfVygHg
evP8LRubcx0abSpoHMrgKOG0CpzzuNapozCPylbRL9dCOS5aO74IuKH21nS6wD4IBZLmnv4tu1YA
N5r37fbp5wlpKWdn2nsO0atQzWEgwBg8EWhH8K4d1Za8Zxep3qzGt6RdcZwTiYoAche7dT/uoILJ
r0ZbVfJitcHLFnTXqKOALMQpHwaiDC31y+r8tKYa2n2QT7dTNmB/UOFlor9pUtu3LzODB/jSaNjs
WDwafGjZMXFGhxf1xOMdLiiq6iQUl+C6SubRTje8aawdbJew3DG0cw1AT7tdG/lZ72viphZhFxzi
alS1s9XkC7EaaB3grATdNCAg1bDdR8e+AlfHPm8w4IPvgVFC85Oim/BRxm4oefa5M2mHKqURtcu7
AmJb5muY7tB+74KrUZT6haqpDSqrIOsVHqZF9+cFSPtJHewIYapCJfHHoToH0348NqpYU+HvFvkJ
EQ2e4kDcecM7mUYoQwsNCsWL2z2AmXVs4quENyKpxDwPJ6yDvs8Ooe/rhZ6Zojt3PmJm0oOJxr1G
eN8lah6GQelGk+olFDb1dZ2OwtivROCV5ljC5xrNF25sLr4eHQCEA3hrENxqso8+meZ5ouP8gQrn
VCJaT+iwNcD2dtZX9kVdgZe+8zsXitTzM+3pscOhtsA5j7MHcDgrzOOnGRh0BCz0cGgHFd36whT3
Je+8m2lohhbS/7YL5ZS1vOzjGE6qc1Y3SGygcvTWqQuzokHGOcZeSGgbEqMW93bYCIRhF4aRmteK
n2svJWhsZgChWNZS78E7NfDe3y4Ows50LKaTgGS/kcy4FTeIbbdsj44IVZp3ap4dyrSBupxNSXgX
gWzVL7wtnPW374uAAliAGKTiFGY9eXKJYBM0Bk09WTHy9EsNTqV7CMemqbE1YDd9qOgA2B/rPMfz
fKeVyOzZs2c2+crsWy0DYkTJAJQrg0pGnct7XqiAK4NXifwJ6AU6AaZ9qHtmVXaR5yWuPLkTuqTy
zLTBeCFLozsDMoAxZpdnsyW8e1QVurUX68mfFY1eSsXBon+HGM9WT1hX50AR7mjMvKNG3uExZetv
eP5C8WJs5IpvdBb7Ox5Cq9+hwa/843qdnMT51sBpoP5pcGARpxvZELwh0BEOgGFI9cNg2lgmtSSZ
FJcZVsDtu3FgGz+utwDJGjojNNk8/omdAJpSGqhmZl0YABg9GTZq4kOYYmW/q8xBSb+kPbLafdyG
dXit1JBlVyl5AG4IU9LGbYw2t236dzhMaZ6MENdiQpOBTZ+pSTcl1zWe9sreSlnCiIEn2KnwGht/
01/hfDqHZ/1Wthqk87jz8R9wsd3VoJrg9nbHsNIr8m3RLd1WdsRdB0E0ESrZVwWF7XqI0wbFtT6u
xEoqrk4NEZNZzpXb2fFAvrjSjfSkkQ5ys5EV8XvWEhUx1j0FhpIHinXs7SyxPzLnkfkaM5PtdtXY
N9jDWB9XTv5qmID2gjpcWZYEpw1A6RrVisazuqYW2K82FXnPkn4BcZrPWX93BSxXqrvR6lDdKal5
fWljMVDWV2nYGmvlWnhxnGG40IX3q49uQZrYWYYGz1aP5MM3xSlJfU2eo8OdXRIWfwDNiQDp+6EN
FC9xplA/kglBI7EJpBozNrn7wyqFKEvYyPV+Ik01lQjgzPJBDdM0OgqTJvs1/nm5f3QCPXa9yc1M
4UVkQyWX4Gp5e4GhaVu/0TJEK29xf8+HT72cEgvLmZS8p6w06dCpsW+88dN6UE5zLsEJvaZ7j16d
En+3vuhgIDzzDNWRIs4Nn/E3a7O1rr6qKnIGro1YVMZ7I6kS4Rx5YW14Hbq1ASjfgHoR4CrHMv5p
Q/q0PnIK1/tTMnV2fh2qdovOcGXDTnnMvOcw04nbIIx8SEk53f6DJqTbHPXcSvVzRsBQnftkM5Qe
gbz0X3dR7o4eqiSsqCtcmqpzStGge7PKHDik8cBtpe7pYBRhgs+HlZINda4uc3El+uNGOIO2IRFE
3cPENWXNznJLoKtfzOEQDz0Wb5Mh9IHChKlgmE7cxC/UiEsJ+GhfmzdsC0ItbUoK7YV9/xt7G2mC
dKLexKgqjd2vlPq4TDqxaM5p4QhaEnNwiGFT3wEyWqV6ygW6wtjIq/SoGnnXnsEx6jWPrOrozrRn
tWURMLze5cBWw2EoB/LB54TfDFMv5s0Djs5+8qDUWlLiAEFmh1fiJ9vdGjM1/YDjINI20WnuN7PM
G+EZVVOHnxB20dxD/wQtf1f0TUfOQ5lZ8YFkFXM8qK2r+XslSYk/m60hbWPXWVmt3oRhRDkj/dJJ
HlLK9HIfMJzzk4QiiUPEoA+gX6M/yL1OegyOhEFU7iHikFFBmK59k1axfKl7sbHxAVDBWAGHBF2b
gV7+szkhGX1o1gOoHVLG2SvXH7rZLDJqdCh1bhz7dFkwpojuVxvAtQu1WsCuYeZyYZGqA3d6Jc2i
uYvVoQkeoBzVwWXRjKHxNsDIvoD/X2TtsfXtsT0j9qiWn8xBK8W7IounDhvoxChIW+npyBKkK9Jj
L/oAr7dZ5fICjjMfU34fZNyyS6tmtix356zMTReB8FBOyzQ3LziLcPgTjU7rYNIzVq/VHeb5Y9OT
kszioAYaaokZsTG2Tr6GnVEiCk45q4InXFx2BmyjYFtOraPcQqRgPqbUC9axGHulfQEucreHINBu
C3NZy2RqWTb90cfntrJqwmYywvKyH6vsO5TJeHgTIcKLDwSmlh/XhdBxSrv07CXjEO/Oyb6CGRN0
18MSQNyrismZwk/L+KRCmMYhYvFTXvmzGExBqDHgahBh7RScLEjvwH1skFI1kYMTA3lqIpwITzBz
y/Sdwu96lBj6eON3HQSOWP04Saunoy6Vlo/y+yZu9mh58mHvNEQmHaoSTuMbnQJW1jtdC5Im2iPl
gC9QyzZ3Lx1jIMtHN8bAONNI+kh2jQwGjLE6wyJvCcPZU+QHpeNZyZjaLaekPuwPK2mpjoe5NBxn
pia6A1a3poF1/jWCi+Xuqf+t+tqZRuNH5meRezSMNifbOgUzOcJKp8e+sqJVP4EhDeoGfaFfKMj4
JsJPLZa4AkMGXGxFDHr+KUbYT+DNaoilxjOfCgN0krIpGifkGNCQWmxlQVZ2rduF0/lMvv4gOrNy
d4SbcLoxRhUvZzKkuvErZpiVJGu7ssMPLf61H+HC98XZ6u1YOUqo7OnoqeWlHTSuAkG+j9XkaDZT
Gz6s1+nXcnEdtdPYGxSF2Se7sR7OoyGebWbrEe1njpXLULS3djXq9XGZIv/v2/DfwY/ibp189b/+
h3//hjk5Iqyw2fzrv94WGf/8z/w7//mZx7/xr+voW0X02M/m2Z/yfhQ3X7If9faHHn0y3/7r6g5f
mi+P/uWYN1Ez3rc/qvHhR92mzXIV3Mf8k//Xv/yvH8unvB3lj3/+9a1oSbfm04KoyP/69Ven7//8
S5s7KP8J0Zo//9dfzjfwz79O+ffoy5Of//Glbv75lyv+wYmQ4h4zZCgP1Fd//Vf/Y/4b2/kH/84s
J1IDdos6/w380ib851+G+Af8JduaG2HY21mzqqsuOGDwW/+gJwK6PRcqcNdpk/z17/t+9P7+fp+/
h309rneUZTcRwDLzn/+2fxMFCak4HcSxscIUAvU0jh/gBg83vz2GX1/3f/l4nt7vHx8LjKD6gaQH
VGRV9dDbkxq8DSiKfj7/+Y/L678vX3/8+QgZEtxSfPsILw0jO4nhzUz/i3EQwooz03cmzrcv6SL/
9Kw2O2/NO4oBg+zjULN47xzVYL8rRtt5gQzwuGXy983MrLbf3gX4s0ra7IgfkCbNaw0Tp+xNr8aq
fTU6TT54iphsLH3HUj48//T+cEPb7h/ENtnhvGEfu9QVwwXuCn67N2uoJety8Wi1+P31P97P/nNH
zmYfc6KpJ/8Cn64+gfF0YY+Gr+9lUushaSdhrF9rbdIme8zK8hHhPMb+WIzmYVedP3+Dfxge9ub7
QYp6C9tH4WUpFgoPMJfL9r1B4IJ60SihK+7pIRr26fkv+8PTtDevL4VNokFQEB41We8FuImkZM86
wffnP36TVfX3w9ycgqTI4HTU+O+1QdCVe3yMPWFoP2Vi4I+AhrDvsH0ZhXJVYPtPiIIOZI0LQEB8
2Avnkz/c4ZZhkAZjhgFrz+tEPbk3quKnsECnn7+/P334BqsqWHV6Z2wsGrS1+KgW1NM+DvsvQGJ/
+vT5z3+bW6kTR3ZtIJxIjCj6obJpXeUKsqYXgKM/ffxmnSuUnt5NaFnHtBHdew0vFpqbk3jdKrql
s+JNH0upl9YRi+NpOqqDgjDZlkXxEvz6p8vfrGw6bjAkgMasbIVJnsZo24O5K0uWhcOrXq65eT5a
g8rXmeJ2TqA1L6M0E9dySF/5bjcTD6Y+iXI1oZLkygn7ro7qsHmfAaS/sMn84emIeXX7bezUjtqq
/UDS8VRoxHgHpkJtFCV19cLgeVzm/Gdii80q5WLClraIh+jGoYg469Hd43DUj5hMlFFouq/8ms36
YZiYxvdSER6+bXpzjpUDrgxTrqXDUUZNP7xuHot5Lf7taZVFRwt2yBxPYl33lq51eJvTr337/ED6
07ParBLQdh0NRYDr6QoW8GldCYO0+rEoPyQW+SgvPKo/vfH5z3+7h9AJZOII6XgVDi4nJZvUWzJX
q5fI3X/6+M1sKPyISgr+JLZRpU5gRjyYn+ypkMfnn9GfPn5zKAKMKrACttE3pLyBJg2IL2zh176E
/fAQ/q7K/x6um8WijYx8TMfY8cy6S3gHo0M+A+aQ2OG87vo38zlxFauETO54LrUnaMsc332sYjH1
d6/6gide0fpo1JqCoYGLq8N7gd373RAF5fi667c3E02Ms8MlOIYnsZ+LzqnkB3cXJlgmvW6K2Zsp
RpBTCXpcCQ+BtDRPNZ4/zg6HquqlvXheef6XV7ylLY1BjAy85xWXCFyqQxzAsLnLFADQi6DxacIS
LjvmHzGCNj63edDnLxyh/nTGWZwZfpt46RDgtoOLolekTiovQqX2EbxO5O1gXNz0sdns8gb4CfWf
LTN84rCiO9hmbxRvOrWx21c+4M0EHXGkEE6CvXUmlPZgRL3AGw3PwueH30a/858ZtA2stLpmiEq9
dD1DnariOGl+R96CP03puUTzM94GJO39hIDXZ+fm5OTWDTZGen6t4wISf3QSuLYvXMofloqt/srJ
Y0sWfWR6UvizMdrk/pDD0JevW0etzc7ZapWNZjkwPXpKzieL7QdzaiV73Tq35Ff/Nljo1uYx2Ifr
WSllEjJYB79VkiLH+oVh8IdpsAUC66gcoUBVjtfgSaEj96sq9esgtTlmWscHGUColZDXJ1sG32Q2
wSR9foT84bVYmwlu4BrAW64I6XX8rN3JUscxfmxNuD2v+4LNNjqZU1K2diWObWlpR4hpwQHIVzm8
7tPn2/rtxdi+C7uyHCavRl3tTTlOqDYOTi8sEn96OJvJiY9DqAwUcQiDyV/X4fEe/LHQXzmo9MfX
ThlClE5UTJ5OUbpTQ+1DDrH6le91s3VCoMpN0pUnLxBjc92Oucr+WYZa/MrP3+ycIVoZaVTj5Cl+
5p70bkgOPsQj71WvdUsHNGRnySbh0xtfN/e9Acu0zrToddduzpPwt0Hj5JC0Ovia3uz1vE8MrPds
2vCvG/DmZk+OVaUi1b2evBLG+Fnt5sG+s8zp7PknM0+b/2W/3HqH5D4+NpOm9B4Mix/UgUmHtQmS
Zq/pxUuaqT8M+y2Xw+iIro0Tv/cMJi5ml0V81MwieV0NZW6mLFnBhtlPdo+U3rJP9KPbQwzJ8JVP
fzOp2Oz8JNGMxisx+iGOytLrvQgHAPHnn/+fns1mXv1/zs6kSU6dYda/iAiQxLQFqujZbXf7eNgQ
ts8xAiQQAiHg19+sjrvo5rPfjtDWYatkoVmZ+YQV7C7eBU2gkNp/0831fGeqSjj2+8Oowv2oB6dw
O5+1qe30RC1Cwj6EOom4W/PQwzLZQdSFpEGC2Lna7Hmnwm9buvXv9M2/tM0LV/XVuApbr2NwPy8n
JD1BdzAZAv0TXIpOLX80+FDEjwJQlyxoee+bJtgj9elauX1WelgGQZHTnjdF/7/qjIwkCxc8BblV
/bAG0jCpTMKD5RIlfgHYofTJvWEun+NVswPSoCBPQOlrm/LcJJ3Jooi8+/7+5wmHHtZAqLqSAYYJ
lM7IfyOA1ee6qR1vg15k4a+rDuds0sB3fAIQTpbIZsYjWxetbsv3i+H5VenrDLun2LrlFM7ASq3B
QrJAVbPbKvJiyHhVOtITEfVOfXPqEfmfIaryP1CzArcec9SmTbue1cCtOSFBC/gHFn7zluk9jPxf
xumLUPhVzf0qBNCPA/gZIy2smNbmx3RJiHTq6y+igleFj2BXttismhOUdLAvt3BNGeDjHEs/jNOY
tl7deFC8QEsW3E94HnkEgli8k9/2t4Y5jNPVICEEzngkaQR4bETGD9yUhTd7yXuqv7/9wGGokhEu
B6PqpdzYhR3tURWWypL5l1vbH8YqkokIgJMSd5/VJIChmYJi6trNbb/6Iqh99WWNriCU35AzArX7
d8StfJwY/ehW8cOquoJmK7fNg+aeew+YHr9tBH5nt7IPa2raIBs0AOUTGFqeFMiHex66anCbBF5y
TV+1Ccidnk4TY0qvgegAqNa7mIy+W82PeaJ4vrXQHSXeCcm0/zZb8AW+83ecj3/piC9y3lf1hpAK
MkHAZ0oUOyH/n0wgv2wTrd2m3uAwThfgUHnHYBKH5cf/ymA3BrUHbji3ncaLGfhV9WEtJshlHgws
tHovBljJAL99Tx/8t7Y5DNIqacZ4abQpw01vuZQKVe/ee3n9W+GHIZpCBgaCHtwleJVP7xMQVe+F
V6kvTn39JZvhVbsQhHPrWTfojhw0ECrtV7C2HT/pYYzubEgh+epMqcOFZkGyfoNn2u2a9OWS7lW9
mWWrhYUC9W6nZ2a2ewCn3wsA+vP+5eh6GSyAHTOt5xMSlr3cQ/onFPmOR3j/cJIM4CSJ4Yr3TpGf
fpBb/C3Rm3CbWl6Yc6/aBOTjBbM52kTwHqDO4QzxkdtM7h9GJ0NiH11xL30a9gXQKfgsQrcV1D+s
oOCkAEut8PoWyfouGZBiD/iVU99+0dG/ao9GzCtH3pl3UvLzDj5BG//jVvBhSArQYiD6xUdkvPup
1/QjNIlu85RP3m7NzYhMnM1Gc7lNbfCMtCtStoZOhVvFDyOS9iB0tE06l5OH53fSd1dplX51K/uw
anYCHieIFj0IlrG79fzoB4LG3BY29iJKfPUp0bHHEbCDuYTqdc3CiXlFmsaL08CBnfRtoyPTPYZE
b/FOYwShM8AxbjsJ5CS9LZjXHCw6ODNKk0AAYemEPK4xenZpcGQDvy3cQjyygYo2nQKurqzAeziY
67NTT4Er6G3hiJ3yO6RDwzYhwkdq1K+Gbe+F1vx5RYPn6G3ZACVvPkwp00lL+oiMnV+Io3Yt+zA0
A9vEFN4Y3OwS6t+ZpG5vRrZGjq1yGJ0cmnWB/Sw6SrhH2e63n0XEnTZYsES9bRV4aJgFDWguV7rN
be6zCi43gh1Q4zS1INL87Q8oK5GKCPk7YnvUD7icv+B94LNTVzyKtRZEY+kIcKaTMXVYjOBzwdtH
Yqd9BC6E3lZc8yXGlfGKiq/roxn8m3UZHUdochihLYwcDKTlqUw6ei8gOISTKyZuLX7UJBmwO6LU
LHPpK/GRIaUC8C2nTQp7SYx+NSHq0OshTpZTeVH351YGOg9Y+9vtcx4G6IZL/ymRM3hsIvpWT+tN
E4dPbkUfxueqYZFIiKfLLRA2E0M8ni+cUKdtCogDb3vKEMJ2D/CFLvHKsxf9Pjwgwdnt6ZwlhwFq
FJk6HlhdDpCQgGtktHfrLf72ya1lDsPTelBhj8gTLsmy/TthB7dOyU+noo8ioRkLD1cIhy27qP4E
Gf21L6VbPzzqg5YKVJZWMI1YyhHueluTwhP9L7d6HwYn0kCqSa/gAqZc5R3bHmTy3rbzso7931cR
dlQCWQ/3wYtCehmXS2gyHUft/RgpgAyB0dhyt/ofFtEQMJW+G0JdioZ+F5x9ASzp2a3owxBdoRIU
EeKRMf6X6WpBDFIWLMztNY0dA6dq4K0aTeE8hOr1i1yQUMg89Y9bzQ9jlK+j6rTPpzKEOdOedmo2
loGBzTu3RTo+jFOY+GqEuAt0ydX72Ejy3IxuZ3GEzr2dX0QTjjgwo+hqSz/OfvOhopHTIxc76n5A
Na/kuGyI06skgQGPzB+D2jZO6lh2FBuTGNlxC1Ivysrft2zTI4KMHUVX7KgpAr7DA3GJ67JflJ/5
S3webe12O8yOeqJZMwPbJpoc0+PtspFbEa5uY+ioJEptLQwiunUZI98ii/ftNtUAizp186NaKEUv
QRZLp0tw3R8vAGDtz471PqyhusHrRGTBgp2i5EsT6I+iG50OcYDfvO3gFWL9u1q1ugQ9ZQQ/pEbG
8yYTt/nwqOiZaQtC85COeLfhY65J9xEsArct6FHh7vs4Z/WhP5Z1Q0HJs7ioOBnfi9wa5qgWapGK
gzj7DeMm3SQouFH0STT+7vZFj2qhpQVtE3q1EYZjTfJgYg9YSd0euNlRKWSALBhCJISU05AilhFz
7dZNF1LD0jnd4eAR/m2vgcTVT+u1R9vX3CKZFZdnCDdjo9s7AiLh3pa/dQhB1rJSZeJN8NYCbSR/
mzS2jofGI3kGMGvEg6YeXIR8mwrgj4GFRJSc2yngGBQXxysSCQFkAFQsIrkfQZuNzGzH+TE8jFjk
vQS4he9VOTHgpjJgj7sf3QZUpds8Fh5WUzjAI6QPoW0G3g6w8srPqwjc1rzwuJySAaDF2KDd+0TB
jA7wpBUDv3KagY+SoIUuF4SYVWVbhfsXf6jqKxYnqnNrmKMmiGKeDMmGz5r21QieikkokOjVEI2O
P3DY/eIxrht6taDl6WSvtU4+81G43c0j9+3tkIo7SaDT1aqM2fzU1NNH281Pbu1+GK11hdwnIeqx
jPv0ez/YIONwMjs2Cntb7xFX5olnpIJ7vk2+g6gHzkMnF8cuc1hZZ4AMtx2E8BIjFeZYSF8yb/Pi
k1vDkLd11+BKzkqg9HDZTIaUrBuELL8zlF62oH840Byt9wijgwIOEVklqOUXmrTsW0w2cbN2cESn
dXclQeB9Mgg9vqbIvY3KmYO+8QyLWzw+4v5v0k9pLKMrhHvMw1Xb9SzKYtHgMr5ex8QHoZW1o/5s
R+KZ3N/GvvsxcO6NeYSNJSmCEHftp1iZ1RRIaRJbHuGVGuE+INyCAg6jMruuhhZZv4GP24SvHsS3
2zkA/gJg6HhFmVY0836ux5RPcNuR3ZwlQUJ/MS2S9t9XBA5UjzOLvPbnBKL2WCY7SZdSI3ylK9QM
8FnrL2GS94jRRT7XBmrQFQKr6/QuSkBcyP1xJ08EtBeAHiN9rZpJ76U/pMl2BiB4YcWiWR2eltgy
XGELvrC8FgrBHD4iNxBGphsaZxJYMUTpgnw9nUUwx/7tjta2OWjPy/W+e/JB94vPCuYvyHFokVS9
P4mgHWK3XchR/TL2zQwJeorI4gsJPSTtHd9rN2MJO4pf/EuSAUvAuNgGVcli8C382yNAPG67v6P8
JeibALyRVpWA/IXriUwXnnWMAO6xcBtfh+VErgz8P0OHMgqReo6lBYh3mrpNPEcdHGXVhm02AmPA
T/sP9JenKm4cv2rydl5Y8E61CoJ6h6Yqp1TcgI/udnV6lMCFC3Q7YK+oEinGa1Z5aZelIhgc2+Sw
iGi/plGHJ80SYTlttnbjb6R7uG2J6WEVaWH+XfoY6dwGDLsHWMCaS2yLdJvoX2IAX12f8qjxTU+A
Jap1x+4YdvfwFpj5m1NHPCrgtKyXBcyeAUFEtflHJ0jO1LJPZrdmP0q9ZjnayuPzUOKh6jcwnzeh
N7m5IthR6aWM1cu4xUPJ/RQ6snmKgeigYMv+dmqao9hrCcedLoaoUoygK2fxgDBB4NcJYOduP3Do
kxbYtwBpRNgg+AHLTGzbU9M0jhuEY6SQim3V7jWWcLzR6ByKsihXnvVLt7ofNjfWh70YqanAAQ9C
3ER0CecsGnXkJsFn5LC9QXpZDSHTgImmN/EN76n/HWfaze0q+Kj2ilc57hI47xJXWet1xSpTxv4c
u03uR8QKoQB8NZf5F+RmwJ3tWGdmltKx1xyWjkAHq1lxTi6R6Uj/4/AD/7dLI92Un+wo+goJ7Vvk
FKoyvCRoXQPvHuQ+8HnhO2+Hf/GmsaPwC5bNqopE0pe7CKh+BqRxGfIq7okq7DR4zzBtPSCNGyE9
2MV1SNhMcRg9cy8MB7evf9SHwesa+abF/tNuI09yT7YIoJAckdpnp8FxFIghknHHmeUyM1VzUN3K
pkacwTZus++2PzlKxHYEX8M1SvqS0qDpstW2FpTRDjFlbp0sOAxvUG6k7gl+YDMEsuXdfIF6/5db
6xyGtpglMMlm70ul+ylfa/p7n0PXipO3GxRgXMD562JZYm97FqS7IWR659xy+b//4djyYkN8tRBL
D+lNFgki5cyWKQeBHE8Ndv/k1iiHUT1zoevALn1ZGZ2cDCd1JsEPdOsvR52YjZHP0+OLlo1evZ+y
tfSX9rDcONX9KBSbWtYPwI/KEruJh3jZb8VYv5Pl8pc2P+rE6hXvjJEe+nJaCb8JhE4yZA1Zt0Xs
KBWzXQQAySWSFWzNoc6AmhpvgP7ruWOzHzaGIFIOQOP4sozDvs3HNLkCQmBzG6JHyZhWfV1XadOX
KeP2btKS5TEQKR//9ze9VPEPnd0/DNLUdttigQorxc5GbGr9qU5PQC0MwynCuaV322MdNWTJFlWA
WtUDQnHprDIezu1laPnp4LYWH7kJ0mumcUkb9M2QPJnZ/1QHlWO3PwxZBDTMia9Rd9yuhUWjcZW/
G6C2/vcH+HPPp0cZWY/O6HVQBZ6CWFefls1TTz0P3dxMSL96O02Kpg+MTyZxmYOTj0rSsJybMHFq
dEAr3pYOqgmo1Ahkw2M4biWGMfnosbpxbJjDrhl4p34zWyOgEECEUw5/4PhtF+mwOJZ/GLQIcakq
8AtFuev4J+6O7sHB/eL2TS/f+tUKwhYfr9XIcIGvdKgQuz2Z5T9LR7dECXqE0zW4puh5dWl2lVS4
cJySaxmFxqm7U+Skvan8QMBc2jUqX4E4dgoDojIkhbitUOBSvC09jcBmCCfcvwV2Draib6BHAM2g
bxen6wUkR7z9gWSxwGy3XJQBj7YCMBD/cYCf75PTlz2qyraowR2OHb2iDup1uGmR8P6A4PjQvFP7
l7uE/zsfgyj4tvoRo0hJjQy6TmRC+WEMArBCmm4Z9RkHMUPOyKQDYnwMxTrceRtOBXcqbkf5jQQU
OL+I7Ncx87YwS/fKIKFg87rug+zDleRyHAFG3mte7T+HamvMuVdYc3MTtusvKhm7XRAoe7M1fDnT
ylgUgRwJnvmyYfszD+Bv+dhdsh6e+yZRU4EDGwPhUWqbcx/KzwdE5Ht7gb89NfeUVMPyy63RD9MM
dI0juXiGT3UVtA9L2qV3pCG12wILqu7bJh+8LhxwO9qVQJ3+F5HxI9B2j241P8wxOGtuiIK2XUl3
6GwFYddkmN4Lo7jU709d5TDLGOPJep/WrhwV8i6u9bQLW6RAeujC4oRQX4MXJrjT/RHy+t42UjCm
YcSWsCs95UUn1llx3pWoP7u102HOAf3X4IxIu3IZGC+8av8yA2P+zkR/aew/tdNhygl85Il22nTI
fgWgBKpq9iHh9fpjbQPvnbu7v/3EYdLxqzSuiUK8MOA1XVTwedRjky0al+3XjYWj7Z1D9V8++VE1
B3lCbZZI1Ke6mbvubMI1gDrME6dG7gnJoeh2u1UCbP3t96457k4qLdBoPfiYHYu+YCJyXMDiw4D2
kAmCi4C+KwM8x83UnmcavDNB/+VLHEV0MYWWc4cHtwDmJ56vUzGF5yFJ8e4f1YvwndQFwEq/bZ0Q
ZUdNE3tI0kD4Hrzu9dd0jN2srYB9vy192tKxAQaoLeM4nM/QXCdZxQO3wwrIz29LXxpcRVIT8LIB
xuqMHFxZJGnjdI4DnOVt4X6kAiFiURXB0tz4Fc3YEDm2+WEYb9QX0zCj6H1npyodz7IhpdP0c9TQ
AX89NFPaVQW4mrdx6N2OkdstHj1q6CArvATWNlWhWjvetNM0l15In5zqfZTQVSFYNhv10NkBYz0p
pVm2pYKd3Uo/jFI/7XQV+l5Txs2kbqF6/TLWm1s4LD1q6Ooorr2FmKYUGxFnk86Aq4zCTYoKlN3b
buhtK94NpW7KpgWTV/Hkzov1/w91/mtK62UY/mE9Ocro1tYfzUSHtJiR17+eCbGfle46t0tFGh3G
Jx/SeQSZIy36ZXzoxFC2enBbxI9Suo2vay1rbKTEbACFML2f7yJ8Z+b9W7McxucCdT7gLQMG0bQM
GVRjOWLBHafEo5RuR47OBGRbA9eSBMukVsOYVbpP3QRpCI5+22FSucFz0YUpjFbDTrJEVPoWXK/G
zQeJrIy35Zuor/p4pGkh7Y5XyY9QAbyzu3m5qv1Ddzxq6VgEiLrf17wE94Yut34DUsMNVJJb8Iww
o6FswnSnWTwuMjxFuF2z+Th34YKUSRVt59Gk/ngCC6omP2QcEiBAE9rETjfw9BjCI9KZ7jQJp1MT
r/ocVjNyeL3O7V0NNJy3jUotqHuim6cTtZJDZTE/w1K5vtOuf+nOxwhWY0fE5MTbdALJfc9ARdN5
3DnOT+ywTIadiTw6LtNpl4hosPP229fczT9Ej7Ibb1dyrAQ1pxqK+SK1nOc+gX3LaVVgh63uDulz
1SyYTGNFfoLg/CQ5cbNU0qOggUtcIw2KmVPjaz9bFalOVQXpzP+u+V+2hsdkHwEGCjBONDlHlQiX
R25kI89bRIQ+M63Q8//3z/yl4xyVp6s3BsiamS9XBHqurxvqJ+aCipr6wu0HDotb3zRzlAQ8LlbN
IyzKWwu0HwcXg/5y+4HDuNJzZ/alUoCZDFydZMJsoVLm9LpCj9JTHFNCqoCfOQWXODobjkgnYLGT
p4AelacKBImpmlH4YpDxLSY2ZoMgbrpWetSdMg7wYmN6cyJtoHLaBW2GW7ifbo1+GFdDlyS+T6v5
tBAus8TzYFpcme+2lzsKT2voq33m0fk0QE2Wge9VPwCkPP/jVPej7pRZpWgQjfPJS/HSx7q9PjVb
6NYwxyi6RttggPhgPiHblDz2cu1+Rv4eu43Wo+h0D7kdZ4OZuO8jkSPhHClIrHJL+qFHrVO10IoF
LSa0kCQeaLkgbvercdM60WPel+JVPM8RSq/rvikSCJ3ydNj+dfqmR7FT16JpoGfUJwUwbt7IsS1A
43WbBI5ap1Qxf5ZhqE9LZ5az5KAiIwR4d5sFjlqnTeK4sWsLChzfxTmYus970IZuHeaod9y5ZPuA
u56TSjiIXWJtc0hS3WT/eNV/u6Xp4y2e46RSJ096Om931WdUbW7JTXBAvy29YkzooI3UqZlHnu+h
FHmC9He3demoATPBhitnXSfntu33591X6z+tD76QU388qsAqam1gIFY+hTqAH+Uy+SoSvHdHeFna
/rCJPmrAWBDgunpL0zPzcHW+eBfg9bNbxS93ea8eg7qABBWYE/EZOV+AlC879HczX6evbsUfdgNg
fdNh93V6DpXsITFt14jfRYHoE7exSi5N9qr+akoMdjQqPadTAC4wuRG+46p0FH8hiGucN4KiJcNW
+KKH6N2Et/So/ALjoKl4PKbn/RJ91NmA5Ywn1u1wcFR+tb4AcGwbGDDz1VWv1aMfuaUJUnIYo6BY
48gkJSsiyB/a3rtjffPRqav8H8kXYoS4pj0rSGRkUDIl4LvmVprPbuUfDrm9CsYWvPX4zIZgRQw5
m9jNxar3Xp7g5eLpD4P0qOcC80wBiFpFZ6m86WoGWU0C5+zX9Qk+1bi6ruVu+f28V+8frqMXBcqf
fvQwfOONALXZjgJb+NWC1haIRhB16jqMOnHm1dqJbBwkEC9ZT0es7Wu7aWDaBwESqzzjYN12MhN7
t2zXvNq86gelFrI7gHDjoctoC06zzXDgUeNdFwWJul+mygbR9eqxeOwyvYsacFOfpg2tMz3HCoei
IcKnuxAsh/qH0lyaIGNd3MhrCsQvGYoNB/q4LrZxsTrvNgoeHiLk7NJkYQcsDpK4t2ad+ixIjRex
LN0Qr95dBaqLEB8vcWc5AyzXaGFQwSke+s+KSGzq2rhNfksl8cfajGwpIsh9KcC2gJHmy2JJA/q2
WUFd6nw69T8GXNrGJlt14Ac2C5Oo5t/6hnXpL1kbwHFg5NwHLTOkfbXb14tID2B6ua1Zj9CoKbe2
AbiyiGGcrE6AUq7k5JFqnfIqQU9L8yWyWygLsuyhfxuA2ZeeG8DpQWTn47BdIWm/z+NILdF965sm
KfyGAv/O42jELiyRSQHKfd9k61hHYw/9ZjvwuphTnH3iHDckaz2gZmOvY0BCoxi+kaUpKxbjCIm5
JJLmBl9r4E2mE+zssjTwhCzApyPfx1mCH7jta/zLNODqnZUewu5h1ySJ/uEjSMoPdK4ovdsrDl5t
IXZ4VNg5tSZAIsIexUbcw6GR4HupplGoXO3vaW3OPoKHsRuT/rB3VxuIy/bnmMgGzORhwWXwdQwH
UvocrDHCCMF/ZSCJ1Yl3iYEURvTWg4tlh2gLCTqxWcxpw7cchmsS4iKNXEcdKMpZF3XpOeo4aPHR
aqXGyXLzpuWys1ymW99M3clqzFEPEcij7fO6kroHTaHuB3K9hDtl+QDALEFKLN9EgTsOnnwD4bAf
btN1xyUQD32z6syqGZf5WZqAbo0d1DyDbp2DAkfbj0GX6OiMgJVuve2JDXCr7c/IVtvxzDwvNbxb
/jZFM5ScEULWfGF+EuHBM6OXmKmnOATvvuDVFLY/cQ+SCAwayYalmNpwmB4649fRM+RZozy3Wwyb
UDr4Q3izhx7p7gJuu/3fpheDgWNGewN7GDFo+alXfCPXSgbt+IV7MvEJpjeAo8MslixVD/48d8FP
1lZVsmVVncq6tHZZwhtfN2z42tpoCwFLnXy40WtLgxTRzmEkflWzrbs668Yu+RnSaFRf4C7feY7X
JaxdcDIM2z1UfVOCfzx47NfQ6mW/lkRt23O3+0GQK46R9AsI+yW6qjuyP8ypX599Mibth0SbODr5
wBDzT2PH1/3RwsJAPLxEIzcgKS5JxNH1ZOe+/93h5ebCQh3pVg5DK6pyJGmgb82YxiRvGWXkWxIB
1/5vYLvqARZy7wbPSPsvmDdk1tqwLmoEBHnF2uyJvQGHYdmvEB5Ev4q0YWmhBJyOH+ONi/4hqKsm
uLZDY7aTN/J2vUo37UdlHK2d/8WPqq76xMe0VrnaZg+ZiK2fTrCJSLBib5Z9CvX95O+zf01VpMRn
wC+q4YMJ05iffd4NcTGvF9hrZsNE8zP004G+H4Ge/iWQCdDnFa5P7Ae++hpTCR9We4rCYdZ14eO1
arntWgQcA7RrFAwkXrzUzzyZUnYtlVJRNleejn5ynrYqr/upAyM4AdbdB7+H0fV6Ak17LmZLfK+Y
p54EWS92q77ROUUNitCvA8QZgpGZN1496axdvak/9ZdIngyBdnv3MFoY006h0vY78TcbAUlWg8WY
g9YQ3WO7VP8HSCnCi1vBicwjacPhyzbSMETAkZSIPMtot+/NtZ3hkn3ewKfTVcbHOV4x3+/KDkPW
zlimbYYb72X61QUzeLaAcKa3YFlorAodImvST8BPT5evqWajTyAu4rnz1FsiwwwG0D4sRRqk3WlZ
aiq2rA7mZL+161TjGnMFoim98gFJ98+ws3F+PQFP5mW7bhrvKQpBFy84i4xXTD7Yw0W87Xv7j/Z3
2l4t827T0sjBq4rRkmq7o8DPPfrB1DZPuEomW5c1QszpGenu9XyTdjjGPGy4I0jOrGuw6M1VFY4Q
ezO+3snab7t82HUw50zp2IN5QU9VY2Gh26fg0+x3Eo6Mns3zY7P6Mbka8G7cPgyIu2vGbNkYSDQI
F89Gq9PgOqDpNH8Ip9Hrf4DZnoi7SNAJHa3nUvB/qUh2dAeJ3LbpNNRJs5zxP1vbUyg7Nn2OuoVX
N2C1t/QaTtpI3BtNAK86YU4SUQHmEK3+25GXjGDzibfh1TQ0dQ2BM4xG6CgJwpRueDtv6kq1kkI4
TCAk9k+TAvowW+atJ0+9lyY3ixTpPwnpcPmFmPSwemYBF95vSO2fLqLXK0SpkO08bzp+gvxz/T1M
o2+LAATtNl/avvutYK75R8KGEV5FmJ6DbEnHbrsKbP+l06wtEIfcfMKpBhlJu+8BSCj0LuM8XQm6
vvTBVHhY1LrkasJm7bEjeDY817NHCts2BUGq58co7hd7L3aysaJp2il8kumYeGc+eCrn60AyAB98
dANpRe6bcJ++65bgWJa0CFLJZ5wF79sZvs9HzpCmWEDmVN1a/MH9Xou6aLB3wt0C6ehatExvXzut
6zmXMG9td4gEpD+41mvG2uiey86/XqbJoyV8topej1BgXaVxwp72QCIMhqcY9c9+gLGYpcRb0B9E
mBOCdd9P26YvMOtM48PumeS0JGmfG7+6U60nPyOzd/kQg/YLDK+QtGjG4dfu8zHbZNV8B/6kvWN2
Q9q5nXA9fNUBPMuw45jXAYxtHdL5yxjUsI9io7WHiC+ckTiIrL4O/QBUbo89E+BcSNFYFfS/koVi
vvfgTrtV7QTJegvRcH2b0nldfkNfMzdZilfWvfA9soS3STzv679xL+25XmZIlzOOgP4PyThHPB9X
j6uPXGAy/E4HWWV68hTluew2g0SVqmZiyDodq/pmJ8GsC2iOZlPaKZL3VmIz+Bss8Uc67zIo+jao
JZqKw1IvUm+sHolS1XqGMLLvP0GzNrdPCE+I7rjfVEspx23bHmKkN6hCr3iYv2aIylkyaYglGV3H
kX81va797w2ny4eWkvFRab3zzCKCfVpwIbuv0a8haMbgaQbE0PtK8RTmfWERZlLENs1zCBctE1G4
5XGjF5LXCgTaG97sOh9HE+PuLzKmyuM9XM7JbNq2xOFkV/cWmpjHFIttrLPFSkit6vCBpLLPtxiU
QV1Blof522ReayrIj7nJid7j0xqlzfUmm7yy/TcJKlcWr429ttDRtUP/BWq8Ld/owHLCWRch3MQC
l6CHVGD5gqEraSsfIW1mK2rBFHb2kwJOb0mDu6afva0Ak9q/Ci30t1uFR1HWR/MJ1GsvF0KPWUND
BEfoqP+MXe/3qAs/mABghmDGEGXbRYktyYr9Z/S1btL7hab5MAYYGUHgl7wTS5/vbYubdM9nT4G0
4zU4XZ3OglbQsmMqzQ1MnI+TL5Ibr417nfv18IBzxryURMRhtOCb+XJ8UHzksK8HiII9q7QVwz2V
ynpYK5CwcJtGNS3aYZzXcxg0bPkQ9L5GoDMe7tNnlvSWnxcBOtLjSDj9mkwg+xQTq3C3lDTeHD1s
varis69bSz7gQZP2n6Y52j+ETIigVGIYvDWbLtcXPcOMC8cFNJBJuQQKZ5O9r9PbClOmAombsfpx
g7LKA5Yeo/fTtNsRhntBA2JzxGRWXR6nQaM+dBPuMNF4tRhPdINvW5xhgQxOSUX7vtB+RVQeNFwE
98yoCyk4mi6b6wTSXV6Ddr+EpJBm9AODQuAZ7+Ucn9pEIJor2yXMn88KDkr6Tz1Fw53uDbb1Oa9b
Lw9aRA+i6ybrksU2wiRBDLI1rurIKmwq49XHWbCe8ZKLnABtgUGizJuvG1TG/2gGDMwcCPWx6DZu
+rJbsZ58C31tlzOJOxEAU6MRrhewhibFFgv+K13COptosJ9NYtavfV9xgiNPWLXTg4FaDzOexpa+
uaGNsnj7r7YPyXYB7+56p7dTknT+KQHcaMX2DVvdQu9AyP9jxeLV113Uh/OzEVWwfOo18OZ4pxjJ
901UdslDQM4L1fHP6WpMtijvv62Di2vAq2+m15Zf8Vkh2IXB14/NHv1/zJ1Jc+TGkq3/yjWtG7cx
RSDCrNULAJnJeaiBNWxgNVCY5xm/vr8sqd8TkyXySatn925KJBMJIMLD/fjxc4JtG3TjexTkLbTf
/O3QmfaZndvzAVdvvZtLz7nM4d9/KEiogmXNvsYIWd9aQFp3iWXLGJuC4a2Yp4u65mS4UHO8frea
zHpoK6GSMztNGC/Ysn7T161hd3fmjP4w8vfiGuXQ0VdyRUVlNLcDaUv7EAM5dXeT0UAwHxYvGA0o
F5EhHpSqen+t1TUtGTQG8Kl1Or8340tC3HS+dsp+T3SPd7mdydwvy2WAe4PZiY19fBDPOECEOVuH
5zPOxIwoPUtHL96xMPD0kvF6sUn1Xal4uHdt172QZs6Cc4ouSE15X4iufG9txXKrZJPdx2bTQ6Qa
izxv/cVM9dz7MfXbul/xFFzP5GTHD9JamoshW5UOs6qVQbmN27KvukxcrBBy3fezoby3cTHDwwnt
ofKMs6j0prnwI/aKQvhhTczv6RCtw3shpFz9KS0XBTnZmuY1TI8KF+fFumwIAanOWhu8otu2Z5Ut
qVNnYSwny7iYLJcJegQBZvOiS6xI3/TG0g/7CeUK82GThS0DvbrTcDm6jYg/U4uVLaYZtmGfNWmT
ulfZMhVY/sbVRGi1mk49OGPRmLetMzrNDuGRtUJko5fJeW1MuvhksDPxSRNrKtJwVnM9+ivAebTT
w+ilQVeQdc9+5BiOU/irWMf026KE015NSz1tX3FCm0nwk0EJTu+CjSwaP2MELtuhCxXZh04VaXa/
WKBZu7pynXI/eAS+kBo99s7bI6F013ql7dwyJpaJSxjhjhVaehH63GIQcPkt5RQtb8d+UI0ZrDqe
kou+7R1T+kjkKPK/LbOL9R6wx7PBdSAhb5d9X/REoqTyyKGakq3/Ngd+mT/lItfnLk7vQD7l7H2y
eic3Ppe0TwF+llpgjUlbJQlYHWT+fjROOQ4w3biEUxl36oNEpWJ4UHNiqo9932o7C4XXGiQrUSWM
6a2ct2yJfcO2PYcsJ+rKQEdOYd/0m1rW39wo08X3LmU+c6cy/CXfrEWyaCQ0RN3d4Vou8mVXTegV
H3Rq2PWdZH8Sg02nOyYI2CN5wN9JhSDFWeaYyXzm5ElulqG7dUtX+4WUMsbYoKaipnzJ2mAlSSWx
Ju8Z5vtsIEWcDzqP8+6h6I162teZMejzvtej4I1teu7C1i6W6XOuBdN1Msl1/3mY83baN7FZGoHO
R+sybeNIBi1t7uFqzTI35pV4KeOtPX2joGumlgqrlQgkPYwbus9IW7TRVR3b7WGOFvWmdex16P1B
bFtzuxZF4XeYuPqMOcajg6mdyur9OivSF0XFMp9l5iJ3ttxcw0/06Pn9MJNE+8M4zP29Z81e8tuE
Y4/abblpJqGc0fSq/bjHOuUsonq8SlGcY+k5VulcRBluupdNvNYfNDG0C51hcK3CN1NYDQ99sWUG
dddqGodlY3EfPFtY3sXAoZN9mWcnPVDZWvpTTY7vJYHQsZm+wQYtIRfKrFKmo89KE06gCNYrIIXB
POjmJVZ6o7LZ3IKOXf8+t0S5K6JUVv4oovGiNgHmroHhHHGnqkXmF/PU6a8AjB+xfhlsiVOQZLKh
xvrIflPZcfQZmRZKjbgkVqZZl18Pg6kZfUA3Zz4vPJUEzbbio8O0knmWep1TXLeD0xfXXTT2l2PT
1NkXvMKHR6PN+z5cRoN36S7eQz4e64o8V9WbYnHnB0laM4Tx1lJ9QtcbFr+YvXLPDL6WftbMMRkK
bJwJm0W10IYgHPbAlkN2MzM8hTmnOgKY6Bl0D/m8eb4tGKw4p0Ok+yunVa1x53hwU+G6eVU8nU8y
joeClzKuZo9QQZSlu8V0VHbMHWR6H7epljuLoaz2t4XyZwqMBED2MyIbeBd3QvXurqL4s1mfqf22
S6mwD2uV9b6dEUUbfxo7/BNje0y+KVH29oMzj8kUrGVvUb97bjEtfjapwviUplb0VR0zojO1IJ7w
fpXN45AXg3tuAnVYcdCWbj6eaaxuVKBlVz7Wgn3rK5xoAtxuTHdXaFf9wLRzZ+MhrGqHbGvkUpwr
09kvtjd7H5vY0IzVpzoC8DZ0ieBX36AwE5IGlfOFkHX9rSgWxyLYuUlWPSBAqDMy72R2zrLBXb+D
CMXbZVfY0WOZFJsWWMGvk31VJrPbvjciU4pHCycY8R3EJAHwy2JxpesuJ4CYyRrYsdXOd52OvIZx
JVqmbixj8y41pKRJQ2ZjXooZndy9njpph8uwmc5ukhPFSFGOy1ukvi33Q9Pp6d4w3P6DijzrPfSO
YTvUEbNtZ0YN3rMU5TLtpKvQqd6yqfnAM88vKyuHrSkzvNiR7nHr8zrRug1EQ+HmN0aUf2QAffFb
wUxi07izvOyWxrjz5LxcS70lal9HKOfsCrEuhxa3lIPVFOa5i4M2ga9y+oeEKma9beKaofhpQsbK
Fy0l69t5RLn4M8ovwA39OrvJRzoeDrXRtPIc7DnLCAvasZyaRISKCEh0eJ8skrTUASEjw0rNTBio
HuMtEXZMd4idUDFw4DzaNfY7XrelB7sxmwdcBbL8ja1qtA0WjEXepHwR30mP+XlA7F6H2e+AfJ1b
skHPDZyGr/O+rqO53mdtlCWB7XrN/PVI4T6vq6IsLxfP2wqukRv9G+rlubh1Ym++JL1Mnb1SjVGf
wQz25ns6LNWOMFFV+06IrA/tZCosWKB4Bu/q2SSIIG90wbsAZYsaUTcASDNc/Gldhze9kWRTUInR
Ki4MYyq3A6p623dD4AbmF5iSXsZbvbB9IsXjyGdzl2t3pMwc5guntshjk7S6XJtEvIGU3zL4gmwp
8B36I47rRR+NjSmJvWLwa30PfLpMnEa9aX0fVBfbHtZO+Qbg1RdjU51XNN7Sz8nW9mXAm0LHQeUJ
tQARs5jKIGmjBll+NLn0Ncp/Crhmls14vtRuqw4eju245kaTVKlvCNQ897N2jpvQyKY4pnxvKd4I
PnmYbb2ezwdmjbRv18tQsI1p4z6OHKDRedMNZhxOCMWbEIxL27Ueapc0LZxm3SWB506SEbZBrvlD
KtEXCk1AjfRjAUTn+mU1Jsl7c9mIHrFhSOtCelYpglLbhR3WgLxTUFcTiK2fyHWJw4yZWfPWbdpO
3eNzk07+irh5sxvXSFAP25tLGqMba/hmdJiF+IIJJn2PRdPkHZK1mb1vkpuaP/RkqfJK9FbhBW7h
5fZdEc8mWuANtUaS9mX5ZkWXIt/bWW+Wqy/QkJjA5ZNqi323GFCNYVEv8Z4miRe12KDrPrpOajPd
zi3XXKpr3dB+8GXjzNgANEn3aAonTW7sLaqgHkVmXp3hx2DYd4wDe5I91TnbTFuzWps9zqFzt4fM
1pQBzUIxfq3msjew5twGdW4UAIQfzaI8viFJXRVanW4yKnuqvfJmBBbPA8aGhn70kdKy7EtT2oKa
VgxGdWYYzZx8rZpcL2EkZTQcZuL1HHaiafJd4TiqDW2Mlobcb7tyTfaUGQX1souqIJzi4uh6hwlg
HWZJqpeLaDA9FTD+FGsRIjBisqHSqISmQYe/ji/ktDhbAFjcuGdr5daQUFoSPJ/2gpX7zEFvWdiy
DIq9u4xW++ilIi8MCgjLHRw/dtDm+a3Jy4IxxZzG78BhWpIsuoFRdPog7cZel/PcUo56GDsMiq5m
UIal4cZTN3PJQRanvhVeWiwfDO5GkzMBhdTj/ijSTvU7qW1yb8Zj4X4ZGXW+kIFBA0c3bY3i+HYt
rZ6KpRsdyQZ3c1BYL6CFKObBN/tSV9/SlaIe+t7qleZjN0xGSzLgCaqmemBkd8KEqe4uel2P6lYQ
PGLyRZVt3/OEJtvnLJvrfO/GbmWAErWNU2HTLbv03iXnZy/b2nPFviE1ah+TxhWz8gdLI0I+e+6o
3lkgzimuRrS1hq8aleL8oTHG2rirY/qY95PO2h4hjlUVduBNLXLdTIM2XXGelLRzWSRu4+w7j+pH
7rAHHdtLBltjMQcbrdG6RHyw81IvNIUc1OXc0CC9IsVW8oq0yO3fVkWWdxde7Mz1uTEWcfnZMU3A
K3nM2fZjXRqjX3j2bFzVJrJi98bYjykxDneFQJMeV7t1LFV3k/YD81ulML3p3VbAWgyU2dO7TJ2i
Qjmpi43hm5J9E71zQE4Du8K2I5u2C2PD2Z2UFbnO4nxuYmcln8L9PLC8ZRjP1rrSzllH82g+FLnc
zAcrGYS4SHMa3EFjlvBadozJmx3IR0X/iq5Wvwhj33a2PQaOLDPDZ89dy6Y/ArWVQPVlb1pMDLT7
1LBoY8qKzuXqFzgHKn9tl0aEXeIJ92xYRr2dNe5imBVKhfY8aj93YiwAgSas7EpYXd8/iB6zgEcv
dsfyisQ29faFSEb9dp7pOIZFDPjN0C2c67u0qgp5GcVFlb+dFQ/mcrVV3l+YI05RwHgMXmB2v27i
Lhu9Mr5Ysk7n76n2wFjB08mWW/A2VdKIcZEeTM1gZDM3RoCkjVybkPa2p/Q+h/F+VOb2PiHMafZW
oDW6ruWupMPZj+ckYB0PdvCyprvjnK5opcAxo0NM7qbXtw6PnZlBLZJ8e09TENh3Yifv9bZ5VwI4
wri0jQh83Zcmooz2sTut7IOZSdkc8sxrxdVW1AgKWPZaD5/mdNQA2/mIIs5+iJtlTXxrpkNB696G
S2i2vZoCCcLRfy4nnBjuatREent/VDC2ADYWMSkQhk1PWaDLec7DteyORolDL29EF7nVOZY223zW
Vs3ohPG0NtWV3SO/5C9Rblrn7tYI58roLcvY03Qf0rBQsabqbNq+ITdyytT5snjZ6F5GW5wtb2i3
uAN9pCTqtu9OJZz4a5PXZnFuOszunpvpvLbXyGB0w7sCjXWymkq4y5XlGv3629qKrLlKp7H0dtso
FMigJhHx6WCPNAtTBB9l1A7u9WiW/RwMK0645x1fIQvHzbbzgGEPCQnEdY/c2UntNbTlm2LCjfq9
Oedxf90Nm1VdePg4bsf37EUM7+hhnYK099zsK5CiAS4rlNH0YOdUMkFfsc7LHTl1ztFICD1W+XPX
zLfa6CYnWA3D6tgmqu2Y/2nE8dnpBhCLHKIT+rb3psJAPyP10u/j8WT87o2g0IgjiPi8rfVq0VUh
nXrrdJ09jOTa9LU6fyxcFEpmB+Mzj0aBGTq2MKCLOXEb3diJN8x74ifanlNRpdPjkC3NclVvXik+
dMsoXaqWNhsvVpD65YPyyma6PWqSOmd9OUZ+iXhT65OGxktYOXSuOGxpyN+pddXeRZ8wOXNDz69E
wIGkeAPYanMwK4ERqyuGL+NotMpnUM6eAfubHDiva5M30H4sUqEJH/A3GUxdDkQ8Y9Ai1ZOK9IPX
mBoWeWXSnwX/jbq2HvyU+VXXrxW8GCeAy9GNj8BIMWAxcI05fAGr2FLDlwN5a+YLwuuw+XFRM73k
Y7pAwblfGHfG7KpaXJl8QjGAlo0/zpgytYdyGkSaBXOLHj4JqCkXYYWdk0BNCv+j7wbkpg2hDjRd
nSEwYbiBbioArwDhb+e9w18bl9OcxM25Tn7AzNTdCy2JCh3U29ruux0wwTZCoDYi4/w/onExl7V3
izOE55clNGUGhLatibil91qNoYwQM/hnjLxTpSy5ulVZV32xM/XHzH0np39GnD8VyBKFMy0k3cXO
Sd8o0IpU/MORMMt5yqus0dfUUep5e85HEwhJT+Z1T5juz15m4/2FABstiqcXAAizBxiWNEYMtl+b
1OlwWc5GjWplD9sMmHrKsLnwdGvfLT3ALZVVZpgB3RLe08tf4siS+xl77oTPHC9g36nRefsad94i
TBlYuYYM2wYkanTS6YKrV5Qz/ooceMKb7NqepQZHfo/AReu9HdY6GsMmTinSZ44k1HaRMylIR5e1
euUJ/wVp+FRtK4PvyDFii71UeMwMyCjtWpDmV27orz79hE3Z4FDZe4kWMKHKr3lnPcyqif4Zmdo8
PsQ/cXrJz9uyiSOxp/1MpdCt5+lYOP/ww08Yk4NlDVU9SrEHgd5BRKbtYQE5vryg/uqpnNCdo4Xe
otCp3Mem0XOYT5FvJRz7/+zTT7jOdt44sN14LvZWojU9aFxTt/rtyx/+Fyv0VGpLdjRQmyVjuSSe
tr/3gElzYMrVxidL2WXjNyPTBWcMMInmH9lNOqeyW4mKZw8NIrHH3ld8cNuuv8kscNWXb+hHcP3J
7j4V3fKy1QEPit19qXQC9Kyrdaa1wv8eV2uQDy4pN/+lcq1KHtIme5dt6TuLlSbOoj4dE4qUONnh
Nvp9mZyksf3BIxf7/dv955M57f6//4t/f6sbqvw4GU7++d/v6pL//9fxb/7P7zz9i/8+PNY3X8rH
/vSXnvwNn/vHdcMvw5cn/9iRkA/r/fjYrW8e+7EYfnx+/Fgff/P/9Yf/evzxKe/W5vHXX77RaxmO
n4bSXfXLHz86//7rL/bRleA///z5f/zweAO//uJ32DT3yb8eKIXS6l9Qzr5U3/tnH/D4pR9+/QV6
779tz3RN5NdMx7PMo/Xh/Pi/P1LIjyuPEQWhbPM4jVJh6Zv8+oul/u2hwA4OqxgjoajnR309/vEj
WL0WrQvlmYqE2frlf7/q3e+L5ve3w6P549//qsbyroau0P/6y9ODQ5DVKnBUV1JUagX5/WS/r1vX
NUsvNf3+rgncGfZv1UumKLCuWH/702P6ybWOn/V/l/Hv11IeLmqkHcKyT93UTPobxdRnUTgA6flb
HGc72ZrNDvn3h5ev9GP84NmlFJ0/rVzTlac2E7AONIc/twVjHXMSfTmpB0bboGGtbr4vu47m5zRB
yYVQGc3Nx9Vbwi0y75I0rj+Xzm9T/MaAB7QTKLAhQuLTdte+4+R2MNFI3CVZ+PIXfhqzfn80WroW
jwUMWtkngZFMtBSQrnQ4rg4ANYyxgDKfdvuxa4GayxoimOzuXr7ojzHoJ08JCJAV5rqwSjyhTx2V
YSCKAsIN5NFMAdu3NR2O6TfypuJeLt014wyVjxxXfZ2kxhLQBNi5AIDX07E6N10GKJsMepm6T9wh
B0RwAucoTRC31830sBj5vE8tC1cAAY133TzI8WXFgHqsP69C+kXe1G/nTt4vU7/sBnAIf002lx67
SnZgSIdc0E+j080J1ERr0HX6aNTS7Hqw9A99B4bLYfXKSNuPpO3kkSCSzIvQrmdLeTqDiu9JPKf5
oEOI40vYUeEEzpp/B/VO/dRyvXDs44/lMMjA6qMrhIkuCjY0zYFYHl5+Oz8S1GdfRViMacP9dexT
z9S1zj23nBod0lurj5SoPlwpyv2sVOUR1xv8ojD1Doo1HoWuj0X7EKxud5z5/TBPsvtbmkgsUcjH
9p++zkmkAFiv4bMiy0EZk4MVthRfTqehZDx0tJ7/Vobw+9VYl47ladPW4nTYLUVIw3UmrcKWWXtf
z8O0ixs5vbIDfuhanD5jZHigwQuk3wiETxO10m3WwkonHRYGJKIWGvK1bfcXQm2HFQrFRZM4BukV
TAyvWcPNZ34D3qgszCCpvf4gl/JN49go7BXTWVV5YBBjD53zeiys6HqbzTgwnHEfVfa0a+r0YLiG
hODYG8zA3ThbOgVtot93wrodo969bGTRhlufNxBLk8zXaVPvmjkDdS+HG9T8lJWOEBfKMoRW3YUY
6RxsM0/wpYRxQBsACYUi+mKY2fe8mj/FsdleKSgZdPi2UEHHZqKFcJKn76e03iDUtJYv6x7AOMmS
HdMJfYAAf/3KM/7pOhaUBtqzLCWtUyunZCnaWeZ4FXtFse7WJagzjK5Aa+ozKt53CQ2HS8tM5F6u
CU1QEJVprcMUqyp8976+vKmOSf3p+ybWwYxTQjq2fZI7e7oZB8UQQeh1PDKnh7TIsAcOdt9wCYFP
2/tN8qq69E8vqixL24oU8ZmTtbmBklMNqLCK76YBajWMm8F3u/Z6A/FF/TGjJ5y9okHz00hGp0FJ
E99f0z3VwKhmk24QYzwhIMV5Tytxp1bE7CbmqZgt0IHRj59xFjH8qfY+r2aeXmKLeaboub2ylU/S
19/3MruLJMgRWjA08XSTkW9vdTPGOoy72aVbZ05BZDpwZLy5xKQFo89NO17Qxkt3EXXZErYwbna2
Z9zQcl0ulAyN+jj4tXTZK5XlD/GW0/XAsuTwU8cwe6pcjABNDPpDmNHlJweI9rZYb9Z88MUs96bS
FnsHu6fadc4Zn9lktMI3BBmaRDruslIMyKBxPFl0KygzOp8xzk/gxyIo+qQMMudNajMDkfSZPix6
49NsaQZeJQNHjX404T+qZrVrSuPTkkJA1R1Qbf6F5ofGhIjVsRRX+ZydaVBn3zEYtxrrNPMHA6Rs
lskXYUkTUfF139fWduXFt63HBJ1RIgtUxf2lgZBSiJ4m8z886DheslCCV4TpFuewLYv7NH9NdeJZ
Oskh4dmCIUr4GyhvnOj8iKRtqjHyFFR0pjGcEUadGnb2kL5PbWbdf2zmv1V5XKffGK+qfxtO64on
pcht81hBSHx8HK6/NKe/+f9jBWL/KawdC5wnBci75PFf/pfkS/nladXBH/1RdHj2vz2bhBDETFqa
Fijv6Y+iQ5n/RnMWOr2DYAk5uM05/kfRYXv/tlFQg8Ch3ePfHH/0R9Fhm//WvE+qDaj57BYkBf9G
0XE8Vf+860zbIhuEfEJGcaTqnERhOkT96lgCplmCZ4Ggme5XnWz2f3ooPyk3TnPq36/C6CBbWwhb
nZztdllrRs5tePE9I1mRqWncG7BfAAKhi1VdSf4av5Ik/fTOXIuCjwd5zKyfhrqtTrZtdWmvlK5d
79aOI9mAAxq+fGcnkCPby4ZaisQaQleO9MgOn15GasYildfWh81Q8sK17OUTZmAYdpn1+tCLZMHB
y0wutsz9vqjKCQ1zcV+502fny/E7CDJCKRWHKUXs0+/A0KgeR43jTb8Z7p1R96kJNb8egyKaxINK
B3W/zrb7Bjd77zxr23YHC2LZrSDTDFu03vzKQ3n+6G1BWWyTaLjHVcri/TPmNmlDGF7lVXTY8462
veESvLvX7DyOn/Jk6SK0QiXPQO3xvuWpb6SRmhXuBXEB3DJBEZzr4oI+m6InaXSv3NCz9cv2lIRR
tiNAP/20pzdE68O2erNKDhi7tZfwlJcPg2MjjK4YGDaXxfhuxR2ttpfX1vMbtKnRBVpiLGPbPgXk
ozaTA1l+fFhT17stusy59+Djfk43p3gFeX12KU+TD1LgWIQaj2r96Q1CsZlaa7DaQ8rrZEJkgBGh
1uxyKNq/Z0DGhvlxKTy/iV1HwOVksUaNzsmP5/ZgDH32Loncyx7FwlcUHE4Pv+NFeFccupKAY56K
3GWVfWyhNc0hjZgu6YYlP8MPb7qlCdpdF6Pw/m6A87Rm6JFLkVyS0p5EgZQQr+HptIdazXe2k17h
19eHozHtysX4Jpbq7+nJ/niKWgouSdAGl3omt0MHbqukIroxah6UK1BO5STilRX4bCNzW1Ic6U8S
XIrC9+myoKdrl9LxGtRrGWnZ7BFelRWV/+QqXAn+htKmOF0RUDg84THxc5g7KOdrNn9dLO81IZgf
n/IkXBzvhV3MGUygNk9lnRHkm1pWJffiQswBuK0CG1oRqgPWQ2mt8kpFWX7W2vC+bdST9whxx0de
nHwllvzsmTJJCL7EQjmih0+fqQ0nX9gRb25u+iboC+3st0q8Jjb6LNNnB2jvCFlax4KDw+npZdI2
l6q3uF0N7SBUGKf7zNPs7HJ+ixzBO7JDUBTH8R1M3uK0PY8a6/NCXurHHX2/2ooojOPulW3y03sn
mPH8LWWZp20kV+CABe7WHFZnfGdEtrHHpvi1ZONnF1G2R6Bm1ZJ5HGPDnzo+juhTaXZcpGlwtoGs
iDQC006vLNqfREwATQALgDtC/Sk61fcqrzN4Lwe0OU1cUJv0XU5Uu1h677XS6LRoPb5KIB/TlpZp
OwzcP72hlZcBW5mpwqkeyJ4qVe7Aj6uwsRnMHpccL0qGCXcQR5tXbvL5pkGJzRKmdMF+sJY/dbaK
ZBxlblPjGjn306dsFNVF1cfGoRn7BtZbKi7xeKsfe1Yw85B5cVG4ThTQ7U5fWTnHl/Zk9yrTcjzP
Jj4ADYFYP30Ghimdeqjx3rTj9jfTNLJds07FLkJbAprMlIcvH73PDnyeskfNxu0Tl8jfn16uj1Tc
l4VRHTK3ZKy6q5hRodSM85uMIdezvMRVYAfzZn3/8nWfrV2uq8lnTGZWjlv3pLU7CDkz2se42sx3
upYeu7aAtvzK6fiTq0B5gHThsfBdR5/sEEP3xWx7zAAl6yoYYyYBbLPpNdTjJ6+Mq3iwp+SPKufk
Gc62YRRrvlSHLiq+xU16i9sDWgAMxgcazewwn6o7ML23lbntaNUJnxHqQzLGe9vJmd+vmqt6oZBf
GmbdXn7Kz/YuJQ+NHFN7FF7SOe1+MO+VqXE2q0M505ccJ0HjLl89/BzG1yC3Z3v35FInD2FEQBSO
C85gmb2M55vVdeHG0LnP1AYcTCtmLdnsJzdFyePlm/zpSz42pbArsMBNTlO6abNnSHLVQXWL2FUS
GbRWJn9PReyY7/AoNcw/osSxf3ayL3MELqPMOC7YfrQOTsl7dbbo4e/fiu1xmrkmOZ049WkxDdEi
5W7geGRB0t1GCOE1LZpXHtjPXhXFqU2kBex+FmKk08Ve1GSsCs7OfaTc/GMSzYKRb9ou8FXlxRwP
EyPGR5u0v3+DknTA5YEe86yTnHjKU0gJ1VIekspNH9zCrEImWsXZK1c5Ro+TIIrNyvE1sekt+qBP
o9pC69Fb6DIdCsZ83rdKred6LcYzBtQMuPntFKhhneHIJslhMLzixuuVsytLaoA4qY6D+di1rGEB
JNeEmdoQn6mkfu+N7seS4dT73CDzpbCf4CczxsGkZYv8wzwg3xo3F44Bl68yoYUxEjLeYwYw7XIc
YJENmcxL7IiTywh6IBMJRrpzBqbwE1WlByQ7uj2s7uiAAmF+06ANwmg4qczLD+dn0Yr80LTAQnBL
PIXLNtqKplCMvdplKy8rJIRueDRJCCnTDbrYTb68fL2frDZWM/AEhYrgeD1u3z9lKfYyL60ts/Jg
TBDchcPIbIfAyAGu6ugPSK+GNtPPO2jxrwkuHpP2k1XgkmoTl0FDQaWOZ9+frqwLVUxzPTGsCyc0
FP0RTh032MR5l72VrPhdzHh7GPcMY9VNY73S1/tJXHpy+ZOIgdRMBVUbny6jdZegrFvYm7JbXslc
fvI6XfuIDHCL4E6n+sr5wlg6wkhchQb42ULWeZZhSA6Dxh73wumGV5bP84fKSSIJgR6xgybWycG9
GQsZNWzsQ41PE1IQ9ceZkPlJqYxZ3VGyGRh9ujUSrw6Yfvp7TLBjFLbQgyET/dFkV6d12uwwhVNL
4HHsRdECcKOwaNz63mAk55L1Zd54SIW8vH5/xKSny4hrAvOAQJIFk9A/XUZjXDNnETGjWlslDUg3
xbM+tGx7SpCDRtTCd4c0vloLlBsgGBjFBXIBqUCQoRXnrdkuNlTX8it1rG79GRaV8xa4wxkZlPLc
9Edn7mpNKuZERkvE9n5N+7h9s8Zp8u7lG/mhHXt6I7w6Mmskmqg+Tl6d5bQMgsRRjQdJlyVvwMTm
RzeF6HtJu8x5pIxb9O3ao5QR2vHI9LhkdJG56jUy610ZL/rDApkbWvnCucBkvPzU9dbkheCGxpc5
K7yMOYUVIbABboHwzXFwGQ/aGKoyc4Pp6mYcKbuY5WQWaJmnwdrbKusf0AsYz50cEsQYe+kcNApR
JhS1enVLnRbarSHVJydWNM+Mek4+53DcH19+NMcU4fTJUJG7LvkbDfVTPeJSbHm1mSnGuVpElxBZ
G39hru3BAdd8ZTk9T7gtDb0GRWxwKKlPaXrVhBKk0eKqbYDSRDHE8FnjBeNU79RKK8bu1Wt2qs+R
W2Vbx7qK6zmecE5Tl9aEWaS6tDqYwh3PmQ+OLlazXkI2enyhbdzsIuShdkvZ0PaGo51B6Z5fO3ae
3/fxSxyxfOA3aEYnCEu59HVu9xHmrvpYYhR6ai/GdlPn1hJvq196sXVpYn32/eU3+7ObJ82RigqA
WpGw8XT3Mv+UxBvGIXgkevk+a2rzhihjhC57IFzmYbhJk0x9jgbvOH3bV4wfZtvh5S/xPGbaNrXt
EVci3yKKPf0O2ki60kwQMTSgor8rHC89x+xp2Hlzi75DnPwPaWeyJCcSrOsXupgxE2yBJLMmSVUa
WxtMrW4xzzNPfz7K7kJJcZOrPpvadMsig4jw8HD/B7p7lO2ThyQC9K6n6Z8JYa9R83r8TQQLulm2
AIDn5zruf4RdIV4MfWkP7vn9L/3bLDcvgLIlKa4DNT/32lQ+1/C+nifdSE/xMEowDozqIUSi05dS
LQPRBPc4tlXzj/NLyscGpYq1REn831z5HWAKCOO4tg62Fn1oB12GaJJrR/nlm3CxjiJeM1i6xFvX
gShMx75qyGKtQJe9TsnVD00A1fn2rnlb2WLZVHBSqsalQ19tjVq/5S/aYLeNLmqS5QQkaa6P0Uc0
IDvPVG3pCdh/4db9NHzAhsR4gjy0kMBP6b+rfOdpmSTzXVEZ6SWc+9TTkbT74+zm+sdtUuzejMrE
Vlr2lCgXhIGK+VkKrP4gWr4NzIwCeIIuvkVxZqvhHMH4riEN5ucCZdvPmlYXj0udxqdEjw5KBW/z
KEYydcMyDLiEPCOvP3ZQNSGUtyw/z0usuAIiNVgBOzpVcfO9s4qjl97RcJtwKGFVilBFyXByFrga
XsOe2YTBHY/45M4OJOngQ+6ORw2Wy406N4n49fTaLhzreMjzszwE4eccpvJZaiNs7Wqro7ReHqHQ
98cTqF7qXCPA2q7HG4McAP3MeEHRS4/ZGFqndNYrZJLaGTYKWkC3D8vOeBoVdQYjPaQQsAmxRdEi
DzLTI4N9vbi4bUYnYZQ/FmVpHywcWfzbw+0khcAYha3KtsoL09jq9EthqaYBNpNnygWDYybpr67i
8dh1fhkW7yU5DsGzkoXH6WMi1ffxCv/JS0jzqS+VITwmSXhpn/goYnhZWfkwHM95E3hRBgDx9m9d
d+51cqNSYGPjrC/htx0UpUUHYzQxYkzVorhMuQkUBjh8NH5fQh28/QzyMEHu5yAU7w5LC5HLl2yT
ytj1DrDCEC6mbeKTiR7NWbOk9dEdp67cJk+hWZj3obXIVMnMP/Pwer3taGDSSgSCC1Nwa0c7hOVS
SDB8z/PYG55U4RbWllF3ML03EDMuVZ2JATHjRFlvWkbI8i1jGUTpuQPF5mb053yriNr3U2dblxEl
hHs1sJYfWRdrno1j8zt5mOw7I2tSr9IH8S7OkE+4vdI70ZL3CRFsLa2Cs9hcGK3dFEG+JOnZKg2E
VNGS83Q5VqDPij9u2TL7NZyA9+DNSQPienXrbBCUqZl92ukxwtcJz/iwy++61P56e1JrZNpsX4IW
zWEyWKp82ys9V2tZFy3uwqAyc6/UcM3tUpH8+acjTSL2UxLjkGzNVFp51lFOLhMIdewcgYTpRxjn
8eeiHo7eYTurZJOe6OsqGYIn5fWnG6x4ALSnJWc7VPR7ujiTj2rhfC/64sg5fXcoGkQ0b2SaUVvP
vF4q8wnGWHKO8mHhlomQcJs1ZKH75AiF9RrRN+sE2lLmbUPaQstbu57WKifT94Md00lQxk92Hekg
O9PybFRD4zVp3l4auZEvS4HigFmb+tMimcWdRhf0QRPoh0axroPUEPU/mhUiZiBNBryMcPCKqYnR
lMhTF+g8fTzIpg9gO00XAuTwPl3UwDOCyXbbuckOACc7e4/eIkwI3mrwzLagoV420xptuPiM+Ijq
mQNawbOBOOrtHf72aURlWShA8YGSqGCdrr+ckkOcyQaM8Mp6QaLKqMzTYIj+POlJeTZNKfBrot7B
DfZ2a3ApcDtTASRPBkxzPag2Rx2islF8pmyU+rFlI4hVUqawYOjfnt7Ow2CtMoPjfgUpiO3zB72R
SI4sLTr3TSmdxx6LUkXr1Pu+rLXTiPSgW6MT+R7OceeNo626Ztj8mbHWeilAlgT7RSqiATjb5tID
T7uaMkx8bqi0+MbqPWRMRnmwkq897etDwDCkqbTUuBlAVl5/VWjDgD5sOzpnhGdSgFBSTk0iB560
BBMd50C7ZHPbPaLRXmAd0KA/YRffQ1RoHpdxgI3AJn7Q5qU+H6zBettufxjLTOmBkMMJ3TwBFarJ
monCLWsgBXdSPE5IwobtxcgX1ZmLYnoHXrw75cmQe5m6WJelWmUrm3g5Be2hLffe5qMUjBD8GtaR
WL7+TAYq9HpdmtE5bE3jr2CeZX8gqnjRlBoHNLm3aQirzuLTdSBfo0y6GarlZtY6TK5ltjel3xbB
vp5a/ByirGoi0ed0ISraFECOCod7+563C+BrSwbfREpyPbTadzFWrjUm5IktnVDVT5ATUHTqLsN4
6ZbqUZ+lp8AIEPSsZvUsIq35eHvZd77zyu2RheACJYJtc7Cx79EZDFOy8Lo8aXQdLlo5o8BE7uDd
HmoniMFdgR6mq7Su3lRJtTiJzPn1VlvJDFJkivt8KNBQQS301BoorvZd+ceAGl5qnGiAo/DdZCqb
11/YMotqTlKu0llFX6lBp8Cj7fIfUj1EX8glGYI4wov/ehitqEWx1HpyJid6h/i3eC+6BJ3epEIH
Wg4U0nekAu5Q9Jq9PianRk8Z+eiJ61bkRn6nVEr15fbn3ltZy9TpbIDBAvm1+UmRFmammJbkvIAe
T4VeP6L7D+3XLvU/8mZ+jZwqVwShU5CV8HS8nryeouxjZnly1mozgY2S58Kx9L6NDhLqNWPcRCiI
iXSIYEkAY93OiPRLWpQKA3GhzYob6CYyTHH7b6LK7wlXR0aae9uV/iAYKRCtkK8211/XqHKE3m16
5uEY+EurkyXHdeGgm1H7EVp23tBn+sH1sLdogCwom+vrBAE0XxV0kgyht3GySTKLMvbRIA990yaf
1QbtqB3/CljZfk5eAXA/AZGAntvcRPC3ML6QAzaIpHyMulU+tHtH3vkYGOppiKxLYtR3LYbzSaA4
2mC9yDVysbhp4B4GaYSK+9i804Pps1Ud+c+/hfGuBRadmhY3DgSV7QvNQsNtJsdLzhkVTzcF9Oki
OqE4lhKPnpmnhj8mTfVuMdTyjimGpz5YhrMl9SZQoPCodPD/+DmvSC3LpF6x2Qs1SudD2nCWEtRh
TmjYKA9T3vxAgi39MBZWeOEAor4J5NZNzW66n3Wr8MMC3fQIk4+DPfK2Vsy3MWAyrkADWpebPVLQ
uJbVkViT0B5C+kWynaKSazcoZPWuyjVgAZFtfi0Rtbsgbv8f8iSGp1Ygs2tAlW3edYNllZE8sDT2
WPF0V2q8X8iLz7ej1+4keSyYCIlpvNA3mzMoCxJeaWYUOiVuRJHziyxmxaM2bDgZR96dxSA7yajj
BgUT5uAbv03r+ca8KV+bwiaye9fnEACrmuMmmpxFuDSntkBBa0Tb6iDz2D3tFg3vtQYGCHL9Fb+V
by2tD+sRliJYB4RzYkTT/byLYq/vbPsgxd6dkFhxY2stSt8m81NsLz2uGa+HXZwje46dsM/+GO3+
WheFSw22Yi0wbFatTm30b1BuPSOvXt+PJoJXJqq9/+G+gWdO2sSDH1bI9jRO6AdnJouDC8TihYGc
eFI+/TEOnLsMNgHxkZex9oaDXk2I0BW0I88UrnSQStUMJ64I/LQ66i3u3GuMxDzoS8Ar3Z4oY2jQ
MNXZ67MplsdBSnVXTktxp5UpthsQkg+23c5egDQDz5BnHa+7baafG5NcpjIzQ7jaRom7sND8mmPv
9gneH4WTT8mV18TW8peXcJ/LpELnvMfsK8sN8xQO3CD/YRTIhPKavdLQ2RxUi1RrzNZvV0AiezBj
+F08WvKD0v/OQQUlB0KZROAVlnR9ULl/FlWL+uTcIxfl610+e2NY4EppVeHp9oTWH7y5ldeS+PoC
sxnNWj/rbzFBalClQikvPucGtabKFv/2WhuieZJ8kJsKXeRW6Aexdm+luNdBQq3oODb89ZBNpBX4
9VGks7oc759WWk5RbEYHlZLX/sh2ZusznwcMIPo36gfDgPCZ1MEcSWbinkO3IYd3b8XteGmUKnrf
S3m5QBy30sYHntcZ7kLGPd43OmqPiKYGy4OFIwX+Nug5xh6XYPq1idQaSyz7HyPAjUOaOuOLQqMN
6qzVxbqToIDXAzkAhODUlTXo971RqYYTY1v8MZTHfpWCHAfMAmYTPeTCUubQ1Xl4/bRAvPop0vig
FELdLu6JZbXyHKiNrZ+GIR++IaCXQCtqcsQ9a2NAhDsG/TG6hTKY56wEw+wGTan+hcGRmTiYJuR3
SM6iP80W+wnwxZhW56YSja8yf9/Us6/iG4Wq3YR5nFPS7vqA+nySgf5Us+9VZ2NojVHsdDFD3Aic
zjZw32tFbn5DzV5+6cwSqIjouuZrVCvt38tCF9dFp0AzXRFV7Q8znc78y6J3jMzQT5qcoXZhV0bS
ubY6mH9pKcTQhvcKav7DmKZugdEe5HPUACdnRp30uQFudulzzBG8dumVR75Zv9w3VRJ+Rjetxu1E
rT/kZtSgxBqhE1ou6hPuGPjXGXN+sRF/k90wVifbaSqFYiPeJMtXrZ3Q8REBsvsH8WfnWb/W5cAR
8EdAGrre1bI8ymNrsKtx0kMmA7AysXttxUhVs/ha0KDliT/feczF5z8/wvCGZOBNGgd5ez8VSAJT
EZnic2wmnS+FmniRipkabj6PZ3Ql5b8zE2/D24PuXSLQRjSmalFd2mbMWa8OQYwq6bkYJ/Werzzc
aflUnstk+kn/Rj6IGTsRkUqkAXCCO4R9uf7338IUkum4Fpgtb74KTrGdGqVXVfE/C0Sdg4ntJd8M
RROB8icd9W0vXahLg34qz0sTPZJPQUawl3GM8GrwGm6s15aj0Gs+aW0SeWMQooatInocLoAow0E+
4m3sxOerX7MJlnIZGhIucfyaJaBAhv3GMEulh+GDvQoE5ndZIv+6vbS73xpPWAqTwIuB/V9/6w5y
vmE13AYIENkn3Ygqr69mw1+sUjs4NHvlSbQ/SazgpOgABjfZ/SiSflKB/p6tBYAWapbATUK9PMUx
Qs6mSDGnyAG0WRTn3GrSBocOl3RXJihWqxU+m11m2SfoXwcpy87uvvpZ66r8tt2IqThadgWZ8pJm
F4D2sh9iOO12NR7Cckt9+vYn33l+UKMlAdRlzpJmbT+DYVPYVzJ2GqQIb2i6ijpo8R0jCPmU2FZ+
6lq9PstNKl3Uqj86XK958uaqBJZMT3QlIdJG3lStAMFMRWJhrEpyhkLyVJ5KW7iYTjx2Zv/vgr2j
PscYRTZfgjHBzFd7JN1y2R2e1FV/TUr5zVKDu8zM31vIGkxZ/0nt7fkgBOykDXSo6KeDLYWrsU0j
ByhFCPPQlBhNNIWbpLDxtMNg8PZK7Ixio++y9j5ADlna5kmRgqWXC+wEzs0sRqdHcfucilQ5mMsO
u2fl6AJDFrw4EbDanDE502BE427gN6tjz4jE38lMu/SSL1Nwt+IBH20pqV4Qmg9OchMZJ9Vs5HPe
xr9uT/ftRqeOBpKULbeSw7e5mNyrYSPT5vetOZk9PQHMMy1piBUJVqKVijrH/2q87Tt7xPpiFS+n
wIWD8GNqtOWlljT1zIOx/FHXmnW5Pd4OZIny7wp1Q+jEpmK/2dqqlCXAgSzbTxr1LtV6lGyw7bPR
jyi1xNXnuTml5Tz7VCzRsGhTy8FXtmLh4xijumC4j20JI4ii7WuvxG7z4Oe9De/0QKhRq+hFkDi8
kbyaEKBFnNv2W6vFADKUXUBV5aoL45WRpaATIl5o9evU6XFjErQJjArzN12nbfpizgAlg/ahsoqP
c3OEj9zZGlRz0SjjLQrLZNtQt6p6xnFUBkTQRY/jolmz00jycxrY02dhhNnBSr0JgWQvlCXQhoNl
slIlrkNu2NVJFNXYNehhMbqBJAt3Qbv8SeiF5k5JSMs2aE9xqvw1VUt3sA5vlmEdHBIIdV7aZbD5
rwdfplzrh6hFm8hqVg+jEOOf4ouSYqpd9dUvQx8+3F743QFfK64kNdT4NjWFWFpEPVZYPY9DFaAU
XnQfTTSIPXuWxUmvUQbrBcLztwd9E9sAFAN+IdLzkdcjcT3LAt3cIhqYpdyb3JpjZrsFZuEH3/LN
vllH4R4jniAh9gaIYaeThR8LU6tDpboLDTl1F3SlsDaf+9MYIPb9H2ZFaQE6BYVC6PrXs6qHEPVl
i0w0yRFfwEF88IOhPcL9vUnv11n9NsomjhSIjWNdXLNghvWuLuFlUmwQT4FZzI419pY7qJXxIWzH
o9r0zuckOq+kIROdRPL76+lNpt4OajzTJy2L/iwtqeV3yxSfTHlG5dY4pJW9vZrI+FaSEodxbYdu
zwK+dZKaBHV0DipVvUA70l6qcEIFLGSntiKu7rq5z84zpq8PSmiVXhAjY5TYifTp9sK+Mkuv0hJ+
Cf0Xkh+Q4iiYbDqlIaCwRhIwooIIqUIgMljuSO2/PAwB7RPZHcq0d3Y9+UmIKDj1Em8u58TFVhU9
8CDBIkI0J/BJiPPiD4hbCOwQbLbnWNylMULYkyw/j23yocvt9xroJyeuMZmhnvBAQcQ8tV33f2VC
r1RCfxea3DmBVzPa7FWEWWspKsKIPG/+uSq1v4sBAN3d/m57O4aO59rLoMFMQLveMXVf4S2vptEZ
w1ndGQ3MP1JT/gwaZvBQMzkiNb19MK3LZAnAsKtEJ5nT9XiThbjS0lnhORrqf7C9UL1k1rUPKXRd
Lw+MFwPtwBNQleiRANxRWgoyfzYtZL61PyczrL9lRU3RgCXEbU9LoYmuhCUdnu1KS06SNobIviDu
FqgjD+LM1H2BIfDBk3EnNqw1W/jaK2YGYMr1B+DRgglYx6piKvFchIn6yQ77/KNCj/KTEum1W/SU
85yssoKDpX6FG2+OCEPzCCeBo6a/1TcjXCzKHMfRebTKh1DBojYNkJlPx4w+mkVppMPqqcimb5PV
EyCD58yy7jSz/skL95/aCNx0xDgsy4dfOM3RUspgd0vDD+rUlxCqlYf13hPI7QStmvqHhbf9qc+L
DhVC6c/vppUIxM3EVFD0WC/M315cfV9ilmvzDadC7Xzb6iwfX0fjoCi4c/4geb6uE01dGIDXo1AF
5WEZBiHyOPXgsaNVVxpmcXAj7VzujGJRIzZBt/KsvR6lT/F2TUfUY+jGLy6cTtnD5la5y02m1i1F
4qw1lYOtsDs14OKIVgHRR2T3etBUjrF4tbTw3Or2z7pTlJMRxvnBTn8jKSuTNXDK6b9TNWbPbT5g
iX9FImh5wpJPqvd6bSoOijWWwy1s3Be4tHs86NMTqCPps1TVnVs3mXwCMhZ/BBMzuuMw6VTydOP9
sHS61xkY7xC0MSExU4HunbU8JFWBY2/a81fKDvWwdj+TIEug9Azbd5tmJkkcB50ksza9PTomXtuE
pujX7Qi8PwjdDDJzQvC2Foj7RtCImkFks+3OGhp5J7MpKu/PRyFdBvG9YkBY9usV16wOWTwMZNGe
gvJbzFbj9mt6cHuUtyUalnzt2dP8hef4hq+U99iJ4SxBSMXn/ovdRtk9qJvpHSYR6JjwYPcUS1RU
1sfwFFRT5w5UdJwUAO5lnObBKVP0p9KiqA8eDHuJCiAmtCQVIIqgBjfzV8PKzEMovD4XSv8DSAvm
TZBOXDlf6nvZaBOnzblgwDbriIdm0Jx600+Sqj36QutAmyAM/R5wHRo39J+2KIoF88SiTzvJn1Fb
ex/G0yMueOKyyLnuG4mWvy8qpAcjO/hFZTP/FeghqcYyTM9YvSnPt5drZ+sJ4qfBe/71PbnJU7HM
GZtWlJJf4RzroVCkOFEArP9PR1m7X6TcwEbg+G7LsSgtAuxekM7BEXdy5C5p7qIsPdJReBtHGcWE
/EIY5SxtK7G6PJtpoSyBzztV9Zpqni9YCw2uir/CRc0VhO0LjMVvT4048GY5GZYbiIuVcjM07etz
1caz1hgT5fusR40nVh4rbMR/LiPV4pOsp+MZa6bGdirsGzW3z9vsxQiwzXNQr54UB4dRbuLKkl9A
+8zPgFUkbmL5vZnY9sdw0NPv2NwK/WQD8IvP2qLmn6JIU38KmgeKq1fxatI+afN31HNzVEB1MaNO
mna5fjc1kxQ7Nu2oDMJEqvZepi3o3aNtH8Coiu3Zwdk2CB1LA7jktbhOT15slGHgoUaH2qnAUTq5
JGYWPg1zFz/iwxn8NY0Sjq2TXf2Iw37OnDSBROWo4PSeh77SPyvjlP/CAbX4O6nCGl3uUDZGei7G
wHa2sV4NpfjvVO/sdzEKMabXFjJDBdQ7J3a5OZGGWWMF0sCEcbsMafQzETUnoEzb+Ic02kruwOGO
v4Zq2X8xcQS7QxeUx3e5VIvTaOyBcxKpxXlQO7yoKzB1Pydd6d+bcWGD/jLM5jJDoX3OgYJjAaeo
0qPS6HFw0qJRv0Q9Lj6OKsnZ90gS49ei0tvnTFcWpw7k9lnQVHAjI8ddLMcVsRG9jHHuUlF1KcYA
h5faeCC6WDgn1cFznSTBKadm1HoNpgMPJT09+9JJCb2/FD0pPChFW8l/V1baCUcf7TimgoOXsptj
QTX68ErD70qxDLXXK0r/LhmidD43RiXp7v/JugTJllqlbRRbEdzPSrefJdzL3w1yYXxGyq/IHRQD
gw9TbXcvIRywEG/XFLSmkkuCyhAm3J9FZkrPY5znX24fizWHvY5xgDkgytIZoRj0Bq4cNraFPVUS
+GFblS6a6DkyrIp6tlrz85+PhPIPmRPtVooIm2yalKJWmzCnNIpKw0PVRr86qN/vZLuND3LOvTmh
76Si+E+nnVLW9UFHgTmMhiliJN4EPpLSzcNSBYbb9tK323N6Tfk2nw94GTCmVdd+pbtfD5WKSgiJ
TYmJc4v4j7bknySL1iXxQLtwecxepLe0LkE2elE4wMtKcWM7+BE7gY0fwQ+AV8LjUN38iLHSJqJO
YPt5aC5+Npn4sE725Jd68Vmd+weImY1jBmJ0jaD9USSCckpvlw+N1P2LXn0ijQ9Yav8VC/PBjDTz
V18t4aVNtOrgZt9ZFypI4KF4wlJHsjfrMtXWossle62T2uHcROKfDAutE4DY4I8zdR6K5oqoAYlO
PrtJmgV61GmhZYEf4PGLxbhBb6m3LK/CLQnmeYadp05r+8/3HZX2VQNpVWni6Xy9GcIgxuqwX2vS
Vih/Gzplxg05GS/8v+Z/+JSwKigccXCpXGwOk6V0uo0Lu+3baSTjcIxOOhCIGhG+bjmY1e4eVziw
7G8w/dBjr6dlG2k/oh1g+0Mz0vfHNd46oUfantpFtU+Zagx3IxfuSTJwzK4FdrI12cPBJl+/3fag
oT3C4w7RUE725tua6EnMCq4i/oJ3sI8aee4N0ST8eKF5iZho86meeJZkRnG0qrsjr6Dv9eW3St9e
T9+Q8yiR8CLwO8ikp6JoakePanEvDehRpvEYfp7LpDmpqaEeLPLbnA/Mk0XSjYcEZUh9M7IIkW9o
Quh+PfDa04xwDI0N+0jDaO9UKitrAOYzu8ncfNmxTns5LibbL6Qg9trEDFZTukeAUNZB93V3Prw6
AFNAFeCQXH9JncSnzlLV9nWAM+9oUZXs3PgIhrR+lTc7hQoRKC7yFLC/16MYNM9tkgxGKdDAGRqt
9TVlyp7kKmmeCkquB7FmL/qq674ApEFRQNscxQGFk6ki3vpSEdXv7RmRjbDqqlNZDjlRZlC9odNy
5Pi16H3RjEdN3r3tSTTlbcBeocWxCaoj/imgaBi+nTL5Z2sGyYNm5bEPBSd/nm29gcnY6J5kmZ9u
XzsHA2/DAjK65FQ1AyNoJvuqHmZf1cSSMDNGfyJKysirtSj7O82DA9zmzvMBqMiqnQiUg0f4pqTU
mdPSAFNhgWmeIVTQlJ7Qsuwid3Xjzl1UfkS/6Oftyb7eodtd9ar4sDaSTLot17uqN40kQEPG9icj
+3s2zfw0WfwQJ8+0oHeHQld9KwmL+waNUyeU2tzHGYDwjBM7+CxppmFifTWkpv7QGp2Jd7Niuzm7
wwc/bF5q3R7dYahznzaqepdRUANihhYlGLSCf6r1P5siD19uT2p3564MZrBiVLO2Ckttp5dz0/Eh
aeYkmOEg53SnSXN618vGgGPQ3LhqH6QPUq1mbs6z5u72+K+VjM1HpaLLatAnpUe3RYlEzWLxuOJm
6TCOepLlOHuKJ9E/NXjDuItWlE/8kPxRdJbttJ0d4ENYjx8knm0e5vayZ6ZWdpf3k7iQThYPA/7p
Ln7a40OLHpUjMGk9K6EO4BaRYmd1ZXuKMyU8QZ6XPxtimJy2ai3PRifuJIdt5MkquIOJ0V1zUZUH
VOrQllI0GshTvLhpf+o1WiU6GkJ01nWcqs8iXwpcE+L5m6KE6dH3eRvJEM9bpaDWFhhEjus9J/dZ
jbsru8jo8uGpEoN9kuNIO4hfO+d4RXLTh0ITeOVOXo8S5UYcqKIme0Ri/BTmE9pwlZLgZ9FSB5pT
bA/zLvdLijX+7fV/hXZs15/XB5VbQvX6Lr8euoyVYRwMrlYQhfkddjT18AALFsNkYU5ygIRkNX+f
1E7zhN5MlrsYafolm6wTfJNpduOx1/8q4qb/2FXItLtIvciPQo7KAqHdoP6CGITyIslK/xF50/FD
tFjjH5MoVhg8/QgkzNm+MD6vZ5DOqUCMff14haJdpDDrXEvFM7yJ6tJbVB2fUkMD9E+Zz5fs/ghF
tnN38/YACAGFYq3lbUJhqGT6NDclqVkO5HZW8X/tqja7GEpwEO1fARVv1gqWCNm7gsT4NgBmmKj0
y2IKf7b69pPWl8NDLdXJFxCJqddrdWc7PLyav+E4qt8gfowNzj32D6mhgkAZOZ7fz/ASfwZgkhpP
n6anhEJq7kSYyv6lSgqibjPqgF+z1MBxqinRDXTnIFC/pUGiHDHAdhIRii58OFYMTQFdu161uBUW
8mGsGu5IoR8Lo3VDOZQPDtZOhZXOjVjvZYhYZI+bkzXFeZy3S0OS2oxj7CttLBoHNOmEBCvZZuZW
URxf1LEIvhd5Gn5sbWO5H4Mszi6xlMX0b4Ar8pYr5y51usmOPx6cv52bdC32QYyCMA0CbbN9StuS
MBfObH/sTK+W7O9Yfa9yavmpCI1LVaYPQ5m9w2sOq3f9JR/lv9Nhearm/D5sque+Hk9jFbuGjNM8
Bf2q09zUmi6SUp5Uo3Jxlwm8kCPQa9wmvd04KmocBx95bwoGry5CF5VR6ombpczMPgVVL3weeoA3
ewA2edXrbqsbj4rddZ61gh1vf7ede5MiKd0SRNw0otd2XXskv6NiFn5n/8iyfHlASjW/KyqgwGJA
+beRU4yw6iY9aSEg7tuD77RlEfZaKaK0B4i5W1hwFiiBVYHs8RNawI6V1A9K0J6lpPkkh4KWulL4
Up99LGzlJTKlXzp8BjVuj6Rdd7+7RbeIlxFIrC3QRUHYN0zrTuCYa79Txmit1i9cnkUcnmyMxR0r
+Pf2xPcOLRBsHkKvud92s459lsGsY6UrZUToJBeWW0ac3NujKHuLS2BAsh5GI3Wd7ZmIZTQjeu46
7I+/wxNcTy9KQhW9krspLZrLlNGVwTTd/CSCCZJcbOlnUwnr87Kszdm4GC+0q6PHGTG4ByTIND+r
qM5OZpS9Q/X6z5uSaHsAkFlxP2Ktd1wfgHbRpKKtNOHXg5o+0MZTfWh9rROFanO2l0R6CiVpOjh1
u2uBnDasSpRpSE6uB6XcvUAEXYRPESahWFmbjlbWxkF+sLsU5PkGaAeLytHmcjWXpmq0YBR+pojS
h3FhUgEdbb9eyuSzYcTtY7zE9kNeDOJjk9XZwfDrMd7eeMDvAcxAfl7tYK4nCbK/tjOJ4Zt07aFn
JsIKA64v9Abs6B7OxK/bW2/3o64oLsHjGM+ZzUeVqhgk1UBNQ0S64syBpV86iPve/2qUbdJvAD+c
qIELX9Ka9rFvCwjIttQdfLvduaCDoFDnA3G9pR9Ri5kpm7TsSqVHdb1XLC8USEH8h7kATUE1hdwV
MNX1CmVGquV6P7AN4ygk2JofCzTVDgLu3i7klQlhC14TDdnNIKrAZ7dViHRTVKjvM7HE7xabREua
RXLRMgvlgamFR16X6smmX34wx730nNSShihdKzqum/MN5iCqhjrjS+ZqcTGSXiHPIgBCGRsvCa/H
U6f1hjvJ1nyQHuyF+JW0iKQPp48ewfXXTVW1NukSE3BxRf/QoBrt1Wb6TWmaj6IXL5G1HEH+9k7c
7yNuDryeCeAbMiEXgVKPXsHPzFKXC0wXdxkX6WCLvtXVWlnrK8IJrUwDlM9mYeumj/u050LJRqn4
ljflVDsVqr+nuoUJHnHJPi743V2KWfoSmZ19PyL55k2aSN1e9P/UinVkJrhzagDEEXM4/Ks5xWat
G1sSPe8V4YdIKWG5qQ/3/x956c66Xo2ymfcyRE0YrnFmnlCgisNA91HZMmmXte2HNJxjVOWOng+7
MyOwKWvVxqAHdL2XjFIaJXuNOlq5jGSJC8656zP+djzYa/EClaGxTFWcruCWSxBYWlrqeg/sRIks
lJ3qUb+TZDqlAAXMs+iYV2fayTddS6fSwY9JXpxYNqTU5RkyGfdGMizCwfWnCjHoKYJf/UDl2bGl
chAeODurdfLCQO9TmTn3YV0qlaM1NtTkfplrCj+U5VejMjsPsY7lryOl9dpEtOz8hVwifNHsrP1+
e9Z77wzen7iJgK6Gmb11MzHxXFVKMI4Uj9Th2ejtyKX7WntTpESnNlTElybpZn9ug8Zr9Vm7L7VC
/0FrcXivGEF2H6WS5C49KIrbP2wncoIzXYGe/CpAWZsAgvCkjtsWqhfRYjYOkbJ1hy7g8UB9yc3T
nL6YJin+YGhfhdwMn2+P/laYAi144CNIfQAhXZ3Ar/dczjt1oU8R+Lyihsa1k3B8igJjqNzYhmdW
TJiaeqlowxelXvUY0qUbY0cJsg8q9YTIiYeWTrUoeMB6Ek3gU1JPWeQnZZytEYCY4qQi0w9+9k68
h0HLm3Gl/oGcW0/Sb4A5a1INKRnX+pKtjk+0C39Ko9md7SxCtWBAhsGizOXLbWAeUDh2jugr3vC1
GEebdhMW7CRLBnMRlq/MqHg5tqi01jH0Kj/IHd+GH1qyoBpXYhTuCFsQlZxZjVa2g+UHrZ15spRG
L1HSJK6hT9Z54sHh5HaQvtzeDDuDrg0OUDw8EcmWNzcL+6SqUgUTCj1Q29pZhD1/KG3la2CqzWNZ
LcXPxprMg6v7FS5znUHSgQA8ChUH0jfAuuu1LAptqoBsAE7tyZW8QE4xuAtEp1kOjuFj/66thuqT
3Ixx6FatUX6Kg1brSKWDXiNzslZEoQ0DBBJsoT10USuwaUZmuvVw5MZbdaYO1rp9BJDTbTUjlwGU
BMpLUEHncrI2nhLXzspEfRTNXNeIz/RJ6ER9I7de20/aj55z0IGmKiBHyE1Q/mMX6fjDog79LbbK
DpIx6pKl0+hJM3jd0i53DSya2k9ajopXyKPIXD1FRMFRJGnhPsnkF6oMsuyg896Je1EEaX4JjLK2
3f/h7LyW40bStH0rf8zxYhbeROzMAYBCVdGJorxOEFJLDZfwHle/D9izuyqwgvg1JxOtocQEEmk+
85qEmtLdkHSi9yNTyuG8S8biUsAyqhWlsgyeUUel8EEoVoBV88nMfLJJ8XbKrD45zHPyKTOktjrI
YTgJz4JJ8nkOB/3tZCc4xtLZncQtKmITTsSlP1pDqwSC7D33TWcxEUgd8umep0/vhiZvdC+biwyY
bC9rIAX7tNhZcFeiCyq38B8JnHDMAoxy+e1x4Uio/MVWgDhydEOVu32aDWogdqRoyGaiKljj/P7Q
OOB6psl0HlDWqILSpGnc2qAFdKv6/axNRXWAygXxODWEbdYW93YY2a1mBsIJxUnL6v6IWWl9eH2r
vQziGAWOKXprYOdIoS9fvBJ6nGCwZQbYsolTQ2jrI7Lh4xQykSmWe/qge8Ntjq1Wc9qOE8UMoFuZ
XitXzcEZgErL1uoukAy/nz9RIyfjpoOJtQH98MvXS4TUSIs0m8GkVc1x6uh5i0oad46Ol7cAo6yp
E2k9mkpb4mjTmhqS/S224aGa+VrYTm8HLdKAOUqMh7vtnQXCw8NEeY9Ztz7/5sxCyoPiB6c0ciJb
6ISIKicXc2UGQM0lbxYtcme6qM9JZg2/q+xNMQf3bpaiQt8SCOpmKlNjsYxsNAJjcZozx0t4HixV
TnYunCtvtGrjYIMAWmLl8V8OQ+Emj4qkNAIRS9FtlqTqaQC2FZS1Ve7coVeGgsKKOzGZ4qqCvDnw
9T5GraCI4VQnUolG2lJ72Es4flUuewW4q0OtCmbPFXkaAJdvFbdx0jajoweFkZQBMQJ9wlEdjwqH
4s5ivHJ54uxF05P7k8rjVmuS7mXTxYuuBxgaQ2rNQsT94sh4kJck+6Q0inykULrsfLUrhTimkV2g
Q19evTI3aAFZITzHaFhDp5TyRD2iYTZVXKLC0m8GkTXoHA760xipf6SOlrzLNKCaGH4kwbQ4DoJZ
hnKzIEbhm0LvgsjORLCg9UFnJouQwAw/vH7qXZmj59IkqRtAYSo4l5+D5Dgk5Vjo8uQ6husmZ0Pg
6SD/Tk0exqfXB7ty5jlo+qL4yMcAorw+zC8xIo1Rx0YZSccavdduCQiNozRLA4J2GFzMUj7+Nr0C
WSHgVKBnkV4kbrscbxTVyBYG9RwuQGMbBYpvbufJzltdWdHPrDAidT478PfLUax0SOtKJIxizvqT
6Yj5EImlQ86d4/z1CXwZ63IQrKx42nbIa2xhe3jsiEJLLUqzc6O8CZ02QnEg2ct/XvLv+Uor/RQJ
qFX8b1tBqXNrMpDkVAN0FaUbybHDpzaLKvqBSIpkbqJL5cGuq+mMTdb0My+bOSgmfTo3aDO8sSC0
3jomHWkjqcsF1RYhvJogFtuLJHZ7K15ab1Ek89EQ8Rz87gRREKGmvMrYklFvs5BOq8vOrGwVqRNa
G6IK/7DtJvp3BqGkD7GL2WHfXH5wpV7yHpFcNcB4egCSWLZfzagu3r/+Ki83C7prGuV8InC6JVva
nJ5HWQrzn4L+ooRUcfvYW7qO3A2sDCrAyZ5/35W883JA9fK1pJGINZ1MK1ArqbuZRVMG2RznP8cy
S27iuxhSpdIPHm1lC5WVnvQ4meIAXaHxS46dEaGt5TylJpIgNvDigDDAPrVVrp5fn5eX243HpP23
1vDXNtbmMbVkqQFJWhY+UFnt1T2BYDXKvQsAQ9v50FcoHYwFg4JSOrwZVAcvpwRfGgfMHB7RSaRk
Hhy/xlfKUvFoIE9BWFS0K5BnPstV2fpI/cz+kOmSZxZ1sXPGvNz4PAi69WuNnSz7xWJwyJth1FjB
1CNrOIZoh2uzs1fHvAKZZBjek54MhCTgNZfvGxWLaEOAA7R+InIXWGGnKIx7t7ZrMmujQnllVkdP
YDV1W4E4P48UuXe+77VXJUaljAg1FRr8ui9+uSTKNCblBXYRxJGl4xIYl54m9/pvn6QE+iTVK4KE
1ELeBFdyZSvl6voTJN1o+eE8zqcUn/rD62t1/S2XQSmjwJZGvWdV19iuH7lvJlhK6sodtABd2sp0
Uhbr5xhblEJUBUbZmOU3KjHATuhzbZM8y1ijnkJOs62+ox3ahaLWmcSlsm671ggPbSjws1aKvaGu
nVNAsQi9KV4Ch9qsGTTzNama+V5jPxX+kNJWVJQkxfq341I39N9PZJ5TNPp0IJaJvjdfTkHJuJWm
0QpMdS7Pap8IVwyxvRM6XH0rzvfVO54DeBs6DMqMG7g0UVUqLNujn1VRgkmKU5KPH7SpFo+vL5Rn
6MaLlbJ2Q4nBCB+3aXdGk1AOY9sM5q4skPnuHc8yksmPkfT3okir3BaGzAn9T/M0Eh4EkE/QJR+b
+M0iROPHVAxdCUIHSQlWHqLXR2+WIZMMba64SHkP9z12I3dxTyY7dy2ay6FZ3dnmMPr9smI/x2g+
WyQ0HiAxuXQdpdZPVRNiwouxgNaOk2uWtosEu22WE64/qXFUZy29LSfEDf6jUpouSpoGLcUcImUl
Le0NUlA9XJrR/vT6ZF37NisHf/W7B427bR1rda9V80IlTmqEGgiRhQElC7Aw8DfoH2vKDv732i7m
RFz9I+lmaVs8c6XUsTASqvOto9Zu0+XaR6MzlDd1mGpejQD3EaEzw3OAce1s4ytnIc0AJM0cMkBA
E5uzcIpKR2+thFNqMOq7fkJTWhFte3p9Pq8cFuD1uOEsmoWAGjf1bkC6U2bCqg4G0eFyJ4zqlGjl
3WRM7c6uepltUMX8ZaTN3Z3nGhLPImJXRZHhaWox4gAARlxaQApZElanjSw1/84kQt0gJFxjtq3A
vQSdpKvblEPYKKZj4VQS3Zx0D079jALf7GDukVVXFEEoso5NrJDQRIpBVHN3ggU9lECMvdDpSdzE
HAZqpEXnRRvkk00dGbh/Mt2o4FahxlXilE/IJ5Pqdb4id/pZTjUEdvJB+J2U/Ki6Ub0HEKFAkjDK
k9Ip1U2XDV8WAQnNUUBBDWHev5kQjLiTutD0OgXkXpSGBYyoJT6+vlZeChihy4U5MdOIh9xaM7i8
nruhcJIuz61Ai+JZDRStkiovkjT7u6joEbpJKZuuDfULzYtknN/gq6A3bmjU7a096lXr1wjun8y5
BLGFvlH9Oevkaa+Wd21F076hi7z2SY1tQzKu46jSK4qYWdMjUyRLhTeWo3rTScYekvLqUJxGK6QK
gTp7c/3FUpNEhiIsAuGs9mtHfQfDMz21JTCWnam/dhqsCrn/M9T6818jo1z0mRWbZiCZhnXvWHEV
tGGZ3enw8YLJCauvBRnD+8Qm/OyLxnIjqnHHpVPeppG0+B0KSmcB+2MnYLuSLkK+XXvtBIwKZIzN
c1GpZ3IHpkCPTXc04qDCbHZxrK+Ks7yJJWCQskLyosMyjNNHrZ9OgxrfjyvEvM+Sx7mSzqZSfCyN
zps1+aG1JG9cmj1dkOcrdLtBCaDhwHOnc5hv8nTKHNbSCgq8tiSFdFH7cb51jGg4dElHIR7HnCBX
2+oU4c3gVksJASpGcEmNlwFUXJof5kkbDxIy54csn9OTJIT+4PTpcmeOJrh5nc5Gai7Kp/9QkRsY
S2KlYFSz+YTC8HgALKTTpm/sndPtCq5upT4TYa6VFd5rEw/NSz1HVsZYqy7bH3PVli56PIOfynpx
pufQeZI2qEdJzZfH2CnAODoJOXyeGxjOE5r+G4uUYhvNI64rHEw2iwGb0GlOU8cM4hU80zY5ekRq
pB+NUM/dVCwIn9pSAgEVTTtZmD+boRjgqIvMJUBFT7GR+6CB8bozTevHffHxqQkAjIPvAl78cu84
ErAhwSUftHF4R+hUvDOzqH7XDYi6VrL800ys6pTDDg60BVXD1yfl2sYl2aBDia4XMhybwdVxyFIz
Dc2AjGf2lQT+BcHSno3tlbCI+j546nXakQ/bBAu9Eo4tNVx6hSVOpkbYj3fFLD7ocDwOaef8PlQK
Vh3ajIA5aYaiNXs5oyvNo08aywz6OLQO4aQlfq2iKPz61F3pRzEMKjY6tTXAvs/L/5dDL29jTZFG
+iRFlvUuGkXCo3L8aVFrx5/576/jjDJH0xg3WlSiv2vf25Lhx/308fUHeTm7WKutjm50PC1Ou83r
NmqrmJEY1WCaxRdyLtUzJHjTESbqYN6Kbme9vrxWGA6E97NX40tlmNoYcEgzCzXQF0nqXSBevTuI
PL5VzVL/7X7GxVjPVYFfppg0qmmtPKOeFcrTXSGyP8Oq3CsqXp0/DFKo+hJm0qS5XC6iDDOjMUF5
zjPUVrt35IM2V+XBajpSK2veS/CvTSCAHdAl4D0BJ26CWpxD5xVtrASTVXVuib7dG8K/4tAaynR4
fWlcGwpkEuqcVOkgeq4//2X+CjlHfALhLKAPhXzoEzA3cmfjEGWF2c5Q12bRXF+L3hMMy+0sIkUL
7xzdf7IeXX+jlVV104R1dYjAGd6GVVHvLMN1VV8em7gMkNuDFofTiTbo5atxXM9ZnJS82iJT2Rqp
Th0SzCnJDLv8EMp17kuQGf1JOHs74OWhydAqpW4IvLSLtriOqVcTtY2EEuDH3RxLvMjcAtrkzoRe
H4WjBbUw1Pq21YsFT/pasRMF01FF97qeQgkyCXs2TNdWCK08UjhkighK18/6ywqp+qYCUsBnW9XR
YYjNCw6D1ezVet3svNC1FYKXAlU8Eh7QVZt1n+tIf5VNrQRy2go3jSbTb+Je9aO6H9wO7vFOSncl
/gBrDDUegjwEcoqTl+9WOynN/yKUg2RMbC9vpOxOshEX0uXIcDMU6g85qyh2NWSpwTSE6kmu5eUM
HqP2msLaA8K/nGoeh/IwijOE/sB1Lh+nkEtl4GHxS2ttSE1ynQQjF1gAYuL969v+5UxfjrQ+yS8f
NWxJZOEyyAGJm3mYS7sHgZnhdxXL+QGK2LfXh3u5Ug1gVWghIi5DXLb12GoRYMjzghdbpUGOTh2O
B6EU9Q5J9cr0KQY3D2VD8jxC1MuXstsC2EvpLIjTtcU5MUQUFABqz+Sfe53SKy8EkBUdJ6Ky9XTZ
3KgtsNROLY0lWAzUmtE37j2QOelO1nTlKzEK7TKbDvAaF21eKJSN3jLVJTDauKY0L+7DLHxQhtZk
ccx70KmX70TtDfwIPAxI/Vx1l6NVfciUaZMa9KpWByipCFR7WunD60vh+VtfHssUJeHWP4NtjRcy
5U5R55GQGzno+zbUvFGewq9LoRqaX4/IK7mD1IaZP4pwIZ7FNvs2BfRcBVFTxv0NfwVprB5JoeIW
Aq1Y3F7OlXeKhfujr3JY+CBRo7dpOhfjOSyW6iMuDya6aJWTzG9lp/kTuGn1AT+oVHHDql8+pUvY
jG7X9BBS40FSaU6koxBvYns0az9X0loBxySxlLIGAPZklR9kMSo9/nBrGW9auyz+61N05UOQKaOn
BhoE1dBtmULG6brQzEEOpjbvjs2UyGSncfzl9VGuQFhXRA36dqsyDH4lm2pITCwPWw6V+HCS6PYm
Y/xQFEuDPiHaE+mdUc1Suk6ck/hhy+Z1oX9Ys5emqnGMylB/Sky5et8tWQgJE2DVzuJ/eX0D5yD8
QcCJiOuFRvkoZ4k6FdkcaJNZ3K7cVF8b4/yh6SRQEdBBoHG3xRvMMfb0aV/OPyPT5KfuRthubuvn
WCrSS3To7zZ4TpxUAKe+ZhfDzvtdGYWcDR9REEcQKbbWAIR4ujSmbO6uT0eEXxfE6vXJ3LG/uTKL
9NpXkUEKewo4wMtNXTa4U7KtlwDp7eZBwza6B6W4MgdltfAKu5UOUj73vlYNeyoJV+irKx5n1QcE
CMRCXmfgl0umFo021LNKg13vSY/jKRefGvKC5kZI6lK7rSTqu3aSo+JWyhoYxLE24rURyXMpuakm
2eahW/TuW1XFwx3Zehwe9XCuPzhUXGOvqSSYYBWcOISrakdynWbpJ7cuC/WhCyFZ+kOtpHsls2tf
jZ42wRqAWsRPNvOZ1WEXaQ0uJPVS935ez2XgaHDQXt+be6NsAiHFqC27lrsliMouuTWBh3mJmds7
K/Dlfcn34QsZoA1ANG3DrdHORgnJL1ZgVtRu2SSaq2fF4kUcQDup8LUX4t43kFcFngHs9HIpiGJM
cTRJGSrSZV+k0NxTe5L93582UDOwHaiXA+XeTFsEONRKZnsOSEMo2Bn56EtauBfcv7yVV8g/2dIz
vMHYpkyN3OST2uuA+2ct/rgYQ3cE7CaOJao9Xg4LfuetrlD2qa/R0eYoomH0AqQzLqZoehp6QQ50
+lZ06lB6SrJ8irQQfW6WiTtVVeFNklF8DtlabwjnAC23lfS9KZb2jPHJgBcRQGZpkJFoS0owMaNa
n/SmlmmXpz/0To4/sJOLndPn5VStG4WDlJCCtvf2ijHbyurlWp+CRlfGIIXvcNurQnsfGpOKA2hv
7sSZV0APayuIrI8ohg+0BcICDhBtvE7VXFfOY54m0Y08lZ96rWiDSZU/mJOWBoiKwIdBm/BErJ+j
Wlvt6a5dew4q3Wu0u3Z6ucsv13s9h6kpT90I4LGoPgP7EfCcaJc9llXU/ClJVENoMo95cdDqcX5b
KFZjYUhlfSv0Md9Tm3i5z0mqVm02AgqwyNvAbhKJMQBdW7W9acJpjdXfGQjD+fks1J0j5eU+B25C
LWElKFNo2lYurDTG70cw1DCM0VfsdXq/Bf6xE+hfm17KxoQsdHNoLm7vTiyMHHMwxRhQWX6P8k7o
iYH25ryg8jKJu6UzbiZr1D1JHc5Gl34nz98DUl3JHcnRyGbWfIY53aIP1dmwBjHHYzBmaB4ZSqlj
X6dGb4Su1S5FtfKUJI4WTEWfe904tzdhiulCmUSdlyeDvnNIXJl4hFuRYKLXjrzAFgWbVdQcBskY
gjwxtacKFo0/9mW0Q3u6spJgvxMtcp3TE3yek19udKW2gde3jII8TY1iftS+6xaQ/K4sae3OGz33
Ni8ThRVQQL2S3hS4gq1IyoI0hWgqpaMBOeHcY1axB+DFxs1jtJfJn0pdWlxDgpV2rAeB/7Yi8DX3
jEGCD9+Go975DuysW/pM4TejbZIc71/RiXNlhlp+spyOalra1Rpg1qQ9GK2FAL9WV8k3kIGDc4wS
gwFi7BkWt9UqJUM4w7ZStwRsX7iU/QvFBXNa1Z7eluFJ6+hzoy+kqg+w6Ze7xGqtJ1mfcDeW665o
/dCa5chF/jcuPHTc+4OiogboKaHhTG5aygMaHIPa3s1pJbwUjRj0ePKs+NYaBW7trSwpXxJKefdJ
iUfbac5n8w+Bf496sHHWKcEIw4HzwhSnD7eNG33yhW30w53m5C29CS1GkDAGfwa2gi7u6xfvC+Aw
YR7EYxANq1Au5916EfyyMOSqkHTEy6CpgMA6qFyFX+JwqI9oEDkPUIZxG+hi+60IDfHVlrLorJej
da/Tf3URkKYflaC0XelDc9vkljq7aSY7HxuOxRPA1PSOzmH6mxHJ+sQOALkV7g9xYotQb6pKglze
18GoF5YXL4tFGDkuO4Hci8Ydw6zaCbRzeVXSCutyYsYRcQLWWB0oo6xiDJl2KOnJapy4yD4WCECR
umK4NyZd7NvRylUazLK/FUr9Vc3zHrc/FdSsN4+g590o1ifhdpWGoVdX41R3quigQZNPW/NN0mNB
imRTPHy04nL8IYYSX6nCzM/pIHP84UBm/m4KyduBGGAGqRusDbxNwCUAkMUDQX5Qxmb8YM11cqeJ
2HmrdmZzViQK8UaHXR+OFk35BPN1fkqtcu0GzGBOUj2tVG9pS+3t4uh78urbA3F9NC4ICmkE6lCB
NhNfzCm1hwq/7wm7aaiDWhxkZbRnQrFNrxiFXgajgJun8LRd91YtYy1DxyGI50Y8wEZr7+GEDV6f
FMZ9FRbmPVK22SFGm3dvy60h86/H4zo0FjToWLJ4yZM3IUaYq4j5YdYSCCP/mJsly0OTx8JtMrl/
N2H/9BC2UI31NvxSZSYCz9k07tzD2+vA4J6ne25z3UCZeRHVY99rqKOlDcGwaKWXNGZ7UzexdOwn
gsvXT5irQ60dLC4DDUDR+rl/OWCQVJWSzka7bcnsn202a+e5TD6ZebWH83+BI11fyqQdDWUaVgHQ
wMuRkBsv88rKh6AOsXKVY+x9rCzT3plzg5dXhv7LhPSfH46ieZ/JxXLQtd/GyvMM5Jdr5OiQZcBM
vXwGM1pne3D6YLEBFmhJ3nlL3e0dgVfmdM1iMcIhCUQqaTMKVCAHTmjYQ68tMnCCbejBKe5vc+oS
O5f5taHgHBnM6wppeYZh/PL54hY4n1WaPfAKIfsKwoU3ZTnXN9O4J7C33ZHr1EE7ZV9QRdfQkL+c
usXQpjGOaMTHllwA7qH/0ttGdmo0nGi1RWufcDftAntC4ez1JfqMnf91R65Do+tECRrxqZci+pAr
tWasmj6IkrnHfExTXKPqkS9wkOhW4qUoXe7++h2W9NQ05OVo9iDJeqWpbufYqU6hGls+280INC3P
8MrTl/d1WKQ7Sdm1b0ESvqIQoWfxX5czNNDWCGOEuAN5BKpgonJ/bKJqOICFNXamZN2VlzOirBhi
wgKOCKqNm71EqjH32IrXgdNV2L7rC+qjYzjtnA3P8LTNMAZ3qwy2fg0Zt2FpnUVZOCRlFShNXRt+
Nrfzd01mFbjRbNk3E0Y9kD6w4nwQU9s27qyboGNTzRgdF/PhqnQzrTWSoCpM1RexrjXorOvWIQE/
i+OMghvrMSxlYr9UmbWfVVLUpdsaRsv9jaPDDc0j6X4MdfkndGEJto6Io68aPRxueVH3lO5lvHXd
2RlbQEZpk7SeMAv7x5Bn8k9D77sPla5FkZ8O7VAceqwwkEkcDPvBxvMYYXIjnr4kUmyEblvp6UdY
lhjcqeYwxIETGlYLYV7p3xqDgp9rpGWrPBD6/nKcL+/zLATTRDJG1U/LPbyNlw+jqiVBqteq5Upo
7UUeJUIb3K1ZtY96CC/mN0MtADU019YYYWU4gs2/XHDC7oTRtEYVGHnMsTpjFd2merEzynqhbxYB
XZLVWZ5way2YXI6CYMsMODmvAlCtjZ87augjHJyByqG7XVlS6IN93Lv/n3tKl6OuEJK15qSTfeEG
dzlqWwoIcuinrCwLfXArpEhnv9ATSffnWNIfK1XJ3ogqb0dvYY3qqCw28h+GFSsHe5khZiTmHH5F
H2gZD7OZzA91n5XGUS+7Ng50FUndsAnNjJYWyc1hQph/PptOkzzNMFUxRI6hMR+SugtVt8BA4hA6
MQp/GgWGyZNSbcKxaBWT8qkNIzBg5V0ELTgyuz7AYyTJkK9QZOTutRqzUmzIJvzDi3lUjmOlhabb
1hYlpZkdq68s9VnG2otx9P69xLY3XH1EIdnjIFa6na/5InDGKwKGFuS0527UCzfNou7kXKrajGoN
nzOVUrqted8vj8lSZTm0ijJzVbnRCh7CHuzHOs8oHRctxjiLQB3rLC9D+VPrlwR8HMRit8/Zq56e
yGntpTWu2GyxRZAiLm13SKsKeVlkqbpPwOCch57rN3HJhJ3RH4u5zB937op1NV6sGzrOgAtI2XGF
g1K4Wa1x3Gtd1jdJ0GHGDD1n0PvF1zWpfgxnR8IEyI5xm6psB9q+gDfW+MNUOUjCMilAhMz04+jg
HvP8VP954anW/vO/+PMfZTWD7oy7zR//+ab6Wbzrmp8/u/tv1X+t//R//+rlP/znffJHU7bln932
b138I37/v8b3v3XfLv5wKEAnzm/7n8389JP0o3seIPpZrn/z//eH/+/n8295P1c///G3P8oeZSh+
W5SUxd/+9aPzj3/8TV2xwP/56+//1w8fvuX8u3dJEX2ryubni3/z81vb/eNvQCz+ztnF3WI+Szeu
spLjz79+ov2dqIYiBXInazDF4VagnBvzj/6+6hWuJAygOuR+Mrcj5NC/fgQ2ZIVTrP8LY4I62f88
2+Nfq+Svz8Jc/OvPvzrhaZt62FolIQBncLq2Joyg7QWYo3tQJ41UoI37OGfWx6GBBNHGSOgN0qG0
MuFpUird9UkqDsiZc2210QdVzr1wqeMfUWOezFL8WUgTKhK14ckximv0ohDVRw+ZQtsdgNDTogio
EyOXarl2jjDucNCU0ShvcRV6diQXfkkf1h0X60yF8zAaLSWxxEm8WDJOcV48gnl4mCU78TQ7uo0y
/I0zihxaEQGsbCx+h6a/TcHiqlbvr6Oaaf4oQumwGN39oBdeaxtebeQHp0EdRjEfG62tsM0pEV5c
hIu1N84tmhv21SN9WhQZ4fW14iu4ylOWW2dCRso24XBvzt+7Oj9oafko2fox0p46qfOTtHrEmfIs
m1yTsXGa9CfyxQEMbfhezrQC+/eV9DTo4txM5hm0fuFWUvFYJNS/8jFyjoZc6kEal86x7b+XCHfy
KpIi7uRs8GPtCYUiz8xNbugnOcvvFUs66ZKOvFj5SEP8oV6ao6lX7vq3u04cRelhl3CkC3WjKPO7
hTIByBnhOWH7eSwNREWS5V0m5Wh4dPcxsaUEldd7rhrJ4cFOVbeT7NbVpU8yH4MnMkblI11CL5Gf
RP9UlE/QvQ+0uT/WyttQplDOwE5iHM3GuEVL9El0pW8tP+p4+CpiitIadwxuPqfMZkzQqJ3TfkYh
2xvn5p1EM1EZBALd4rCuik7hS3f4PpiddMgz45THAJMLPGjrvviapbpwSzW/SUv1DLbdm2tqdYhi
G4AasjoKSjyeSmv6CFvy0Lfpd2t23sed/PF53Qid38bfscoYvzPppk6MtwXQ0V6pAHMloj91mXE0
Gp6St00L+WPXOO9FOR2zEKExVTtCOz7WdD5ndbgH33xrl5/UpDo6YXMzTIeBHTDY1jnHClCqw9u2
XmQXFcljOhtHqttYBy8ArUpUZRBhRd3FyKPD2FT3sSmoxSU/9CJCmFeXDrTRf1SqCerliXqfv5Tx
bZG2qtc09pn4KwjnRL9NTMqO5WxSlxudxcefheWUWl/zWJ+fdENk3Pf5Xd7X1rulqK073MW/OlgU
uNlcWre5GRf+IieGL8o+Dogf46CJLdVzZrhYA1ohyM7gEV2b8Rd4kYZfKUjHPP+w0TPDT4rsMdYx
uAQbASHWqtoOLS24scY8Fx6yrp+jyfnZDdS0B0t/hI2Su60ytYd0iuYnzKraw/pAM34i59JcV0Fu
QlgYij/NIuecQeDvVnLYu5qdo6OkjIWXGkbhxbopbu2uK4567iTnLi/KkxmWcRBrqnRMCumU9Z2V
Y6Ae+vTey5OWJnjCouH0LrGL+kAL0LcRwq9qHW7icpSJQwTXqZyVX0lpbnMNq9wi/FyJ6GCV1o2Y
SONz4UXNcEvzeSdauX4Ar012RBNWUerNdU6L3dEjfSyPocSet58GR3Vj87tV5p5NdTeXsycxF5TJ
l4+E3LujX+ZZf53/QJ5WFz6SLOLtyyhUy83BgmBRHolgjrlT3aBGRBGqsoMYB2zq38JdHTW1w3q6
Tu1KrVSSU7OgDiZVpeYizHxDHcLypq5X0WXO/gSwnPooibwf+oMh1e8tM4MuvlgPSa8f19+Sqinu
cO8ltMyMaHxrTslnIAUkERIlzFAcKN8f1msIWzEK4FXxzpLLgOD4Zj2WO2Gfu1VsORI+8Lyzwb0k
Dea3XLR31qC6Opt33ThYoZ4LJbqthug2HOaD7MR+kpinth48u4//GK0P9uBRindtUZ4zsul0emKN
UUQtqKb33yMNRudSuGWfP5roXUNF95dVwjdXXdSRXN00jn07fazG8p1jZ6CD9AcgnQ9ADx+0yLpz
cC0HV4Ac3TLIfp2YnoQ/lDvKh8XRTh0JXqpOHzi2zkNtw2leujj8szLt88RxLeEZGQHKtOPCHXEw
yKt36wsZXKzoaTQT4jxtnt91bfEFsamT4RzKxXhQ2+am0t7+Es5cCRHWqsf/hZt/LRA6KKBZ1uY4
K+VygbQCMaTemMtjCq3XHTi1ndhuvNLESqJUvr8+2HO4sR0NXWCHgZBko4NzOZrcJkMfLXZ5NEvr
oU9aTr1M8aCbv0XlkT1Y9ce6hgqky4diikCSBlO498bPr/TyIVbU9so/hGRy+RDoS+iFnZjlcezx
+iqSkzajBF6HRBVHfsAxVD5/0PU6q6ePCCd5VqodhFRSYjfH79VoBpXBZSGptG5GLtLUTazGbfj/
yI3IkNqDuRrdz5xXpnSOJfkhtOGptONpDRDqzkBKbCy/qdrnYQo9lI89U7J9dYA5mNADV28klAeU
6V6nV5jGP3T9u5PIj7IxHq3V+FeKdpRyNjS/v1YBOmwW8apFAPrMV/ilCldQMY8HuSyPvaS4JWbJ
WiR7k4mb7bx4g2gOixYFkbht40+t0gT6lHvq8mhpsz9O3JbJ7WSGBGNUQFP9ZNX5XavghDSK4lhG
HHTjj04an7THRYlv9Ul+ACD3NHfDTk1JvbaWKbIROgMnoRi8KXxjBitnes9ZC2fbTWvInrN+VPX8
C9ynQysGpKCH78po3wrj/WjMD7IpneSGGLZTv+EwzimQTqA1YPLhRPFObbqHCSCfqgxntbbu19gT
hQi/jaM9tPFlafJf0089F9sYMP0vtDdgGyJUbUzlEQWZ77MU32L+4KU0bVSF+kw50CmcOTm7Gas9
cOnK2L2pwccXq2LmWCgeyizPh1vV9q5NkLFzjTx3DLY7hmmF4wMNR6bOeLljNFGveMu2PE4I0K0h
saJzmDtp9TWeCg8jvjtNKTiDrYdC18+ppBwjLhCF0LvHBrxbtAdn1D6YrRxU/eNa4FHapz7LDzrm
EmlRv5WW0A2b+KOS68dMFgcus7MJNGU2myOqAn6h9X5JN0hXWlcBvzW22R+DFp+M+Me/cUABU6B1
S3mBGujmvhTmEiJjLMojlqJv12hMXYF+4d0g5CCXhT+n5mlIxvv1Rpln9bREzbudR7i6iqFBwPBA
dRLpqsvJRo+CRFbhESo0ECvZPnOaes30fY2ylSS+VVpxIBX50VKU1cC4qVP52UiNoNfzP9coG0LP
YeeR/pu6M1mOG8nW9BOhDPOwxRAjGRxEUZQ2MJKSMMMxORzA0/cXVdW3Jea1lOWyzdJyJQkBwOF+
zn/+4XrXv79/5kkopq/8XMjaH+lTG6kIc7qxPh39ZvP6x7S0770BTVYn7j1RfO8lr7qaLl7tJZX9
B1T6fzk0uDpvA9YMP8L8iN8p0hoxvXJYfRSenvZVjJ+d64DU0xK9tB/oUwGCDoC1926fnTHf+oNS
/t9kpL/c/i8/wPr9jfTQDJre4MCotoHJ+xhhybnv6F14K7ap/buaASAOfcaaFUrUah6TwfzauLRf
23qAlBy37t3G98wnsx+G9+uunxFDdV3X2L6EfTfu+ymP1pHZ3NAkgnrJL2l1FdasQfHfCeE/QnOe
RMN/HwGa30Cd/59gHA6oX9b0FSb6DcY5vXavv8E+//7z/4VwHOtfQMOgkv8D3ZjmvwJmiczSYPLj
f/U/yI3t/MtBrsCsisHqf0Gd/yI3pv4vGBxXuAVkh8hB1/4nyM11R/11yV1rsWvZfj0PmBp95BBJ
056GzR3lPQNxEWlj5l/w7sU0hsPjD8v7Y4uAyo5DEwkbjkBQIz9mlpUAR5vM5vJhKMoHMnG/IF95
/OVh/y9F5l/u5vdLfOQaO4ssUBjL8sEojS+yDI5w7r9u8k9A/8fLMF2D+PUfl2MINx+NflYfprqa
BtTYJRaj2mfmHEmn/bOJJUNRqCFw5hw8EdAFQWD8fTdYQfYWo/eKe1Uda+cQiIsl/vC8Pr6S/1yC
SoYDCF/ej+zIWgSDhcVeed/eODgv/clC8MMk+3oLHusK1Q0KlavA+uOGptuZPjlZf1945q3XBie5
FIkjm7PTr3e21X7GQO+bLvRQMP37+6Xw11vD4wr3aaZyBP4w+Pn96dULRrWyNtM7nRTAKgDR0ubd
31+CduJ6A79+Pvg92cDnAdAq014mcr9fpXStUiew0bvzCHCO6pYayfSq4jCZ5XIQC5qt2l6rF7Mc
4cvABtqrsTR0EL2ASXegvJDesroNrDib+zlZyjkNtzlgDljk7w6mrfelzJ3jEOge6dzK/KrrZRHJ
hfEznUNhHwcxpzeeNgzHQinzouNnTuBts0aDr5DXjo5/zvoS13KkLiBdDsKRpK0NdZnFRFR1AOa0
qqXOotzKfi790uy3tivVCWONPBmc2T4EsKR3g5KU6cqq4kwbPm/LAFNsBMGlzS0Y8WLesqlTtdkw
i7DS2ePfSJaz333tlsDZz51JLw01NFrMhVxpvpa4yoYiEgsm5qGOv29YqSn9YuUNmrtg7fd0VDm8
lR4jD2sWd/6i9Y9epQuCOEf/m1vJcY28Ls1vIBz1n22CJzD5bdyT52YDcF2Lw3er6l1h5vZbAZ5+
8h3cUVyU5Hun9r3vYzqpCBRCjzPcz5Ilo9tffULimKnrR9+vraOWWWo3+Ot7U1TQ2dr5K5wmG3hX
TklQmzTya97vh0L6oZnlj7rZvWQ5IyxrvKLWXVtGqLGWczZmWjz1M0CXiVclbNyaJ5Xa3a0+am0y
uXMfLf48RlMm3HBq8uBW1PZ26Yu53U0OSJxsBn4mVs6HvK4dGsGy2i/e6oUqG+RBEMGdGB0zp7yd
MhkaFb9BZ/J/29tVfc1kbePAr/2HpRcal4JjASo1PRuTPkS9VjJ/s4r+Gqnd42zvT0ejKYOzgQMS
udtKvxlchQ6xJqKqgOGLLj4vdu5cd9G24G3dt4FW7vBn9u0fpXRug4H2Zmt0fKiBwR6v9vUsGWn/
YApv2kC9g/wxNttL69fpcfEHdVpxIbyBR1bAnw22R2EF/Vk2rfqZSf9tbowh0isKwDEAurbybtnJ
1hi/tkD3FzxkK0B/Nz8YLQwnXyzWHQlyBu/Us+7WvnaPjOysXS4YupYeRv34DFpx6/DXMOl/DpZs
xh6fXU9MwI30S81PeE5m2DmqZNKH7USeLu554XM7bsZQnyod57gM3cyxFRj1qXIzgZdtZ8cweT62
LN/HRS4N4wZ7pKqfUavq0t8iQ2PI4KZzGqE865KaacIOGoEW1tXoYU3lyMjIzFco6m3SWlMBE6Yb
D1InitHIaP55yM2eKMbsB4TfAadwKw8d/+oNUWF3vBX9q79OftI6+oNwtzYm+mA65pkUF22Z+2Nl
53PiZyvAOWPro0XizK27cMgr1fPC3TbjD7u0e2La4m1wi7BuMcEg5dIgTMi31TnogR1WQ5ZYDw3s
1kMdKtExHu6AF0u3MSJvWotTP9puLNP1lGpxW7427meV8hsmjM7TtBA37upnN5WFuXxltwJ7VjBk
4jVpzZ585ZDu5CbZUlah7FWRzFb1fcjST5MFgs9mKexv1MdD7I3zZ4UDTkhSg3G0c1Hv4DyUd1uR
pxiMDXwDI1xnp6Jsx4I6Pw6zXA+NSLt9Dcp/K9dui2plYReOE58eaiacPG2q54ehk+9rYxSxSif/
fuihSPs2KaqdNXlxMbrW7aot5dGaOLBsS5YHWWtBomoSbfWUWBC/xTC9xpgvD5di6RJfeVkWDRP7
ljFp+ivGM+N584GuOzZVorAnjIKtlA48xxCFfT8HwGYsRLpYtzObTOz0K8HD7ypxb6gAKXBh1YeW
OLXbeUb5mff9963sgpug1LSTVegi0gsgwEU4zmGuhRmpdhORW3Q+zOSi2MHPgMuxtO/mrMuIoMIt
UpPPnljV1duCo8xhaRvxYPRq/rHpORInS9pmpLtyfpq7vjyz+/VHK7WdM6vLPct11KNMODbU37LY
T4bxKKQakm6rsW9atU8MfABDMiyrqpkQLaVqDSIz3RVWNrj1opZKtFYUO2mt5WUbCi1UBKlHsteC
r8XaDgnhgs1xDdbuAGEm+2osk5e4olJhasryXoFmJUWX9pG1Lka4OZm8rGpuoqWzSfztzVwD6iv7
sNU670l1bhbhpDAeRij6LEn2tsjxFdR9rZlejJUs5xAeDQ6N17MgXKfl3XJ5bGhF3YMurepTIEq/
Dp16hW1hpPpp6wGZpppQgbAqbxvlqfex8fSnagsw4yp7MsL6/rHXxbazzHXmdLRxv8/Vj1ZYCkSF
imgoGwECZugEis645He45mMNM0dTmf/ogpI1TT5D6KStftDIIoobDXYnh2Zxv3jWmyjG7Ls5Ky22
xnS8gx0u3jDqB/gjBq6INXPpLoCKJlu1U+8bax6Pa27iwWmo8rz4Oo9OUjPga/cuF7uxkmEEv40b
d6weMNRbeXaqzPbVvBZmyKndY84gi32D/db9GswQTtpR33aCeuIiKAsSjwT2aJz8PuyDwdvXoyh3
hGm/Z7jrhfbSm6dSs7+oQRi3QmRvOjcRN3LUm3AtaxR4JX2pDIMWntKUWuKTbad51Bc153XbiZ4w
e3d6aD0JuD45+sUgW+Ds61megCatfjhuTcD5JzvMwbDSO2m5l8Xj4mn3InWxI5r18WGp5cAYtu8u
OL6Q5upXYwzJ/kpQRpxkWWnDwGYuXpSvlccGLsROEFsP3cr8pq9Tdtax8ov6VtOSIsXcwSjXNYQJ
peJ+lkMyj+XP0k6H19wxfuCg/EMphzjm0p9Oc16lCDV06d4wsXgtXalYDR56SN+sD8vQ1z+uslxq
CJ8v1tLf7TJ/FcrSXmfPQRVtI5LXKt18Wt3Uj6TTrvzVcp0uXYVDVZviRlgHVnaY7Qbgd4JoXwS5
HqkC8+HCX7Vo7E2RjDreaP5AzIQc5/Ve1vprJnChwvxveDOs7YfttNqxgxU4ATmTuKpnHsBr3RYJ
tmpDpNz5jQQs7llX7CBTzgTYnCTHozari1tjXGCtHLTMNrG0ZLrj74PZvcMh8UJw12HCBGOwn4fs
BTfrpDB8OERslKFCe3pnr7kbMz7/qTXbj0HDSTeTYxbiK0hygpmrM1WG2DU0NARWgoSs4gqUXuf4
nXtlobnDHNnB1BM0QQYeTnAs/BVDL2rg6law81x0vqRwuTa7TDb13dAj2MDtC5OYVtepohzOPDlk
aj+TgBkTJZXFTZmuOxmY2RGtsBE5lf6NIOL6sJaSSJjCZXJVWXKvdU1w6idX56TMeGqmz7QaMeCu
XpxtbwP4EZAB/ayo3XernCQMora4wi/uWaTK2aO5zD+TlwSHy6JWr2DnHKsrU08v8z6EExTc5JpH
dkS9RaLdtOesXu1EGrbxXBg18q6W6XzP0aqwimrL/CSxvaIgXF1+2rKcssbA8be3/cfVt8fQtLTl
tq6Zfgh7em/nMb1RcrMJS7ZfXYNKq2iMhRDljXqgGDLERH4tMaBWRNx2dhdP0qsStEXOYdXaiRhK
0NmFSOGbfO1UBA3OeBxs6ldDSLw1zfxYLuKBBWfH+hj4d6U/V/f1SMnqLuLzkmNoZ42DCTlRG47t
YH3p/MlOJnMxEr1uf67URYmLJx7++uw/kEoNBiEjcnvR2Otd3ROG4tl4duhdAZFUpevREEsOzTHv
zWclinUXCGvJw6BgCY+aSM+5WeULn5kcd5U1D7Gah/TerWd1O2dOdss+tx7IYNOIMikZRaDwCSkC
xc5A8cvyrQvJpp9Ot6Pq67ArBYXW2ptBaOht64X2FPSP42g5701blUnTIdKv2k4+Natu310tRfeN
1/lPgrWS+DAXMhZkh0cTiMBRjDrSMbqj0wSXYT+OfIW9YU8nNDDfWzNzk75tnEhkZr4f+zyHt8nc
hBLBYZzlaGEKJzay7QKTpw3seGY2sonOSpxJdLdlMQ1xNayE7/T4exDa91atJB+VZbceMpH9cBp/
uw1G1vsk8uCYF05+WZerdTljuxA8Vo8te9aQwLcIPyszizAnYUS1+TnqIgTln5ai6O/SdDYI3YFz
Gs/S1g+yD7J3a1smyMVTt++3qwqpS8tDvRrzW9Fa262LUDQxkQ8c+rpd75FMrM9lW5infpvXGLVV
Scbz2t9qqUZXvNr9uVvn4KV2+/Kzpl0Jc960qDjXNHQHcNiT6lqWIoJ7dPJVZPHiLgR1pU71aBnd
YaACJx8odFC0hXRZYk+tlp/w7WqeS72njMPP4wXSQbZjy2z32KSSf3O1jLDaootMpa1MZWUPpxqT
SujUn+i24JgMqxPy5NYiSqnpDgQa12R2GOq1HVuXNPFsvIOJPTEHKku2BDxmJMkGkYP/ewT9RZxT
VbmH2iqd29nry0c0BvbRTftsb+PCwRTdLS8EVy4Qdhx7Z1jL18b08hCDCcgL0lz3gTt0CcGkKoGQ
mxPi7lMFYnwSTk7twhWWY1y4lKH66lm3w2T8dMuuOcKkVHtX2/xYFUazG9gjYxrxh8LI1DH3EQzV
tRrOqEor7GEMAU95JpGkHKaILje/iNYdHpi1WydC1By4pLKNTNxt4nqs28PQ8fIw/p5saEMzxvau
3MINeIuRtQi+Eor8QxP6CBJE8cqEOw0roomnhjl7bdhf3FWrD/2K4E2vIFfAH85pLAPEz5MI+5nK
aZ7yIDHH2ead9Eaczi30pdSyE3OjLHft2TmWJm6bzILYFXyLT7/gucCUNWCN2QDhmaHHkITeQTOe
tMKkDnM4F7JhU7dlQICYPzrBaW4c97NdqHnvZJazL4INolqP3WEq3S4qqzHYLwFSwHTT6ACk5nxe
psaM22LL6LeM76kGLwRLC/umKZnIp85wnKsVY/gtXe6mPlv2eqV+SE8GF6wd+7jEqJNNUSzHrGmt
MB/Y3XOtbM/C8oJDYw4qyVZKpHH1ur2PwvPTlNv+aZae/aJWy4OPZDpfzUD6x7VKm0ceXMYjX6r3
ftGuy6L5Zs/WwgZlXfhI3BtRm9VO1/QpMSfHCWvL6kIpXCseBL1n3gkbTZfZxBj3Tzvp06mR35DS
cxZTMk9Xv+VZwlLDaZ0vhAZ5mciZszGPjJZUzqE7Tz9SMQABddKNRxxbw62lrM0rGvlUyewQGO0U
y8wtTyJT1c4vytju2xCLKYTkfWtCxHFIgbePtqycO6uq4ID4GyOsqXuugiFN7BbKepdusIzyotz1
ZssdGPg/kAmoEk8b7WNXGi82ZsexanAC6r1RDyH1zjtU0W60VLq67WCFcDQRRT4M1/lPM+7wXVdg
W4a5M3Wl5eRzmct+zkk6t0Wb81Bph4+4hmDEmcKEtAwIKxJedIJhJ7Sk+lqZwnTCx1E1scecKzSU
7lyKcWLHhhcP9NdS6ZuZdvSE/IkgYAzXQVbxUHtjMhqQwKAKuHE129WjKKmZvH5s97la+6OGvnc/
CtUeSFTIDm5PPupsB0PSBPN0yy20Sb/Y9a2dK+NmwdfyFf+ZrzPi1gghSpk4drvGmWp0aPnIBfoc
I/Kyr+nN02w9gFDRnhfoOlnGzQ3Ezu5JZKW4QwnzUxg0S0Zfycidc5gLaijvArtsD/zOgMQ/ZNEt
8GgyKzFcTOQoIUbe4z0By9VZ2fINxY/H9gY6UptFdUffskaE+2aXYt0qKiBttY99VcHdQcN2qLDo
PGfTlVZ/Jb/kKY+7Hvvy5JmN98Jk3nxlDrwmw7Jgnz2uBRRyyzt0JR8m5vjkQ05er92kWUr62uLg
zs+uHNrd/Nk3SjNq+3KOx2EyD9m4NkePp3SnK4vvwC+HPcxt46GbfJxftlGnoEyLvXJLkWjYuOwy
ROG7ebpSHj2Lu+ntbn91HDgwKUV1UPhfe9uc9i2Y132/FksSFD3ybJO1C+spvyudYt6LdGGqbVzP
KXq5nVcMRiI0P6C7de2QOudlHgZxMGdnDRt6lahp1/wBWpo4Xv1KbpHvI/S1FKZTiwlDrZjrnT8t
2d7MzRzDoaI6pnUF5lD6VSxX046zDD5TZq9LKBrZJaxJdsWpQbKwAjK0fjd8V2mff9K8oY1hyDEd
boGp0+IKENMeqkgbrB1eyUOu9rnWYZYG43YcOT4kpE01SvsgrNq8qeYaLYuH5lnrMjSZQ9a25waH
q10mjZcq7wETyhRDyB6LmEIh1RGVloYw1cGnTaizrj60N7g6LScvx6QzxVAm6TzR3ZhoIMOgtqGB
jD1iAtsVt1utq3iCNRaRX2vc55kvDnBkczzV2x9bVjVHNlq5Ey1gHJEk66m0K/DaKaWIyGC/8iLT
w5xde0PnGua0OdqLVeNOyDyYKtRyl5NSozgVo2Y+9Tl786Zl1c72c32nmvENYFy/CsK1MPOgLMO9
2rJwMxmgw5wQkdQqYy/tqoy62WmTuQUQgUH9TLFbxiv9E4a5ZYo22faOGRPrR0iu8B5tRdRPp8KK
8ik0bFzwGlINI9pGyBLo2cKaLvhLs5nLTWdpT64H9Dd6qR4RHKxzPly97HSvIe9jBIba+ne7BivA
8cpLlN4bEGS34d5kU4uC0eeYNr31hxpn65s5m4g6kbOH5Odm0JllHWPAp31J6RBuzAHYsahqKgZ6
+dBadHs3gMU9ltW93p6h22pvfrNUoWaPnNLu6B6UkRb3YJQ5PCDeLcqD9TY3qmqnzdiYjYEkeb3x
5JOTpwS/F7o8Y0Nl70crm/CLamFuDz35nnp9nSsQlmD5RRfDT+yjGT/OferK4oyNsBbPjZWFpe0O
L0W12ucBVPOT7Fu/of/1l6irK3krHFOLTUSWkaYJ85kJywzViiIwbEWfMTloHcghTZGkjThlMG+r
qa7vF238MsxXgF+R+VXlYuYFq+HGC8BJWl8N36sumO9SLLzuTEH3CulP7cmSfsbzazrPKZIsUbdu
xza2CAD4ovRir1dW0ppUOrbMxGfbbs2fdorKFw+HgNTAVJOMFrwumRyhX9oleF2NDTZxqQxwqJqq
UIcY7yyrfzbUtsUm+90eruS8U/TxEbCqju/RWu1wlKJjK813WMNWDbxhkTgx582cFFudEVgQZN0d
rmTZV3id2kU6FFnTslmRng5byHeT3lu0iLs6a8xPTmrIIBw84DEwgyzOSA2LfHtxzlPhqovjGuMO
Lcf2BdPy7W7SuyanKfT9G0t1X/q5zWLfGLonewAkMuR72hkuowjOGssp6le/1E0iF3J1R6wjXXVa
zYc037TYGQvjmx80+k/awq9OlaoLozX9W7Bs5XOJjl3jxJqDk5uhKWOqnj/2QG97TelPtlFkYW8V
HluIvzOC0bqw8J6tUfgK5pNsnnTZdaGddzVs+m1rKE23Zl8j3HHicvAGKJmrLX4o0KRkaorhydQs
eRu01whLI5j2ZsexkXpbg/9Df23g1qnBsX9GsEW3sRVR7wOfrSNDL4n24I5+9Ds7qbxLrcKI2mV6
ZLCYH2qOEDBg6o3ZbO1wFuBorjVBmXVKN843oCLVoCdtfbt8kIXzpquiPtODulDT0vlu0CGnGn0H
IjgCNRJ+k4Zdr96uiZFJjiBuLy1jRqJUG9oNukUn9qduiUeW1z0+dNDysNug97kWKRluCbIxBPCV
tr4Z18l6rdnmVy9z3z031ZlINPNyhw5bSzorN0+GhV+bXmsGltUg2yMA6hA1OeeFsQb6z61RsDID
s340q7r8NLh5fgeBgE+BSmSOjTGYvk6+lZhekdTfNGPZ2JEd7Rz4DfIDtSxjWJRpzolWyLeJWNEj
OLS6r1E9raGvrODELlaTPD3kX/Dt7k7WJqez4kyN+nITcZkjmxSrvCfLfTqY7lbEPvOvhO5tAMDS
6M8c0a6R6EwLCjDsmc4vp6izYGghavH2hKiWkczMdYmDWq2fpXGVPWQ9IO6Aw/wRVwbcqv3J2IuC
2g7a3QQJf/B/aOs87VyRXs91+jTz+j/iCrGmLAT3azFH66ruW2pNxsEwy++LVW0nJoYvhKY++6X4
XlocRZ4+P3cl6Gcoc9+SEdEqQtIjOOIzHsGfhFj0ac9Cr/caCeORWqZxiXTAhedeM+zvZW+uRTxl
pn+TVrlF7QHaJfD5omIgL2+socKt9dYw+Oq9k++SmCJvC9/sILtv2i0/bgv7pbTqvdn0VaR5fr4n
i9s4EOpIvgr90mwAK2QWjP5qWfcT72rvptn8NS+t8gaHpP5SIWDE2BX7r6JxsbljeHgBE0FqWLlz
1iY+48m4CgQmEl6gfRm9wE2KNV8OeA8Mu4Kx8m42WmaLuY58LZ3yxNfy/Ay+3J6Addqjw1Kc99iK
yaOUPvnYhVdFQhkaod5wghtmJw99NS+HEuA5wQG2eqSdy9iH7Xm3BK46OAY1OBHCQVLahAI1E7Eu
opk3hvZsIRJZJHat8HkndKWHZrbQCyjYWnpm19FMMEXkVZaFWX/qQrSyth3zlG9FOV89DP06kXYO
TGf1JY067pCFFmwdzrO2CRZu6kzyr5UeCiWomfX2aveD/h04XJ/4t5C9zEPrJ1JmS4QuZNrl1aTo
OcgEXvR8uCXGiNnUqsxY81W780bPOXuLt0S2O5lUjuDpy1h8p0s3Y7WVVYI+xQzHoBniAgvIvSW9
LtI7plP6tL4S0UGD3myLh6o4yAof0fLQYvu7vinDHMNhILyimLNPHJn2c7quDXfkVl944sZ70DcT
2x5CELeyCiAOjPEYnWohp8J77XrVvcVQKmkWMnIrgjkeVxk4xFs0y7M2OlOP+rCuQX/gJY/z2IVN
N49hPwE2e5X74uDhEXotfXfgZnncU62ct1arwrrQwLn8qwyCVopM5Qma51h2hR7pjH5etVX013Rv
DYXqpFdI5avlm0r5zMOtFNMxGN0Z/pxC1bVQv1zWDM4+klqARsMddqavpoOWbhMXl/OhIQfohNeB
HbmtZ76steHoYZnb1DiBp+5kj3LSctf87GaW/k0jNHeKHNyBdk67IJhxlRUvlimPHl3Pk0fTFaGl
9c+rdOAgkLn1JRhYwSXKmHh17SkiayiNaT2IgshVeWr0zmQe6S6HbZUqmjSyyCa4OQl5CtOeX7Ps
8cPyd4Ql6V/QEwGi66l9Kle7+1SjIHzKEEmB4MmJUTmjy0JNbykBReGIlCaqOr2Lm0DO57wb211p
TE0JwFY9eJnvzSxWai2PWbagQhycKfa6tX7S1rr8zhDRf8tTG71Gusw/u47sUtp/tW8Wo/pUrmlw
MLAafluqCqx/oAsCo1O0ns2UbGlXPbVbrh7ZWqeGUrW3kRYKw6zCatbvpJki+NNnQtytDYdVfhAT
XH2UZoidLAJWMAUW5cBbk15Dcbn6e8fpMASQlp74ICbYIGnWegZN3OI59xjtSaz1sMq/WCXpCgty
12garO+N1+oUmG16UZhYnq2tKTH2TSeGVeJKx9Gcd102Vys8TwdJdN7WStMTLyeNI+walPl0C6Fa
tYzoHuHtvIaoCR3LyVlFc+G44dyYOT3uApQ3aUBGgmyfT2j5vMeqVuV38Dwpd063FfeMHtNo5VPZ
Q07bQrrDLCbTkoxD/ODWUODOc0E0sIDWb/qRgCvriyHq4MDTHh/afjabEMem+0K3GGN27t1MtfSA
2yruUWKp53161WttJtQRamc9MXWrP4oKdr4xHEzNOWcFApdKrXwkedOtMYzzMdnqqQFP9ch7Ckff
2LBaYoDU9HlzsiQp47YH2r6smnV2hel+zWdyyrF5HCk8rkUfZQoeffzdwQO3NaQXnCaDLCy5+q8Y
4CxUYnLto25gK+mCDigxy6NWpj+KjM+85A+QFOKjnGjo1px4QEgQjgu4C/MQKAVkBtlD5PpqfYb3
PB5MwwarcPUi3Te5BbQ/GNqlKiTcLC/HfGEaHQZdY/8khMPDSK11QtA31T9nw05f0tHcsPgt3Oeg
QtmkkRADXNkxoai9R2WVkGwoWf8o9f+dbEat4ODHS5UKNRTF9keNlXM9rcnBzT972vmLuf4hx+B3
9wLvL/86PNdf/W3m3ixyPDTyz0xU0fYDLOBTkeZ6IoKHVaviv+fOfaDnwQrEUtok39dDg+7BQP/9
amRSTMGW6s1jox+1hNn2P/3nXVMnTsqDtYPzw8ccFcdZbK1gEvI4Y7BRPEAVCf/pBfD3xF8R7r57
daz+IGcqmrIx/dRwHqHHYCYVKQh+f3+FDyTTqz7j1yt85LL6oxTrpHEFdqScg1qlX102uX94EaJ9
sarBhdXBx5CAld9fQ06xZ3nLNDx43IM7JzMsPeNPVMwPQgN6bhatgcqcYBt8+z7mSS19kxa6qboH
hEXEBSX9rMNEwDGq+cPd/GVR4bR3pTNDZkUrb3sfRBWl1JkmM2N4XBuU4eBLfyB8/unf//iJyNLv
rZx/v9+OK1Uxk9G/fx1/eVIIQq5UWfQvFnZIH4VFWttNXe735Selr68D08rKeMef7VA4/h9u5ffV
BQWbCamLEMvmYcH9/ujIqWspmtUFOmbf7gvFiHU3/bO0jeslWFg4FmC8ip4D06zf1xauk6mB+Cq4
bEG4fB82PLwT+ScO7u9P7K8Xub6yXwRlGxIaO7W4iL0CuMbMcqwicv5Exf7TVa5P85er0A7UmAip
4GJ60aYuqRmZsGHkH+RZvy8v7iXw4XRDwqck45P5qH6BrbCt9pwXn0RRYOG0qP5SrnO2/ydrzMdl
BYUuluLohNmBMQH5/V7Gyhg7Xe+3eyYOGemVKz5PxdDudGZlJ80kSurvr/e75ux6PdxRIWQQVuDb
aP4+PLtC9cSze5Nxj8CkaXbBWmUXHznubWf62Wfpue3bXKknQ3l/5Ol/iNv7z7UxPeQg4NxEdPDh
XlMBQw29j3HfeocK1ayj00uq17S+r7f7Jh+p8T8r2FVVNtFuA9RQgQ32U1kVyd8/hOtx8P944tcf
AmyBSw9cccu5Gsv8/tBR1xE+JfLmQeRfDOu4qZdgpKG+N8cXclEhQOV/eOofqPd/ueLH44NJeomH
Rts8BOaQRqNd3gyBG/Zr/r1SI1O5jnaMWc5JE0jVO/kHte8HOfr/vTy8eJ893/yLt/xqFROzwax5
KPvhlC79i9wgvABBz0VRxPOMtY+cIXGunXtCsPGk0T39/SP/4Aj6n59AbXE1sPOw//qoOC6qwTIm
OrUHcLnLomHgUWOVwLjlpy+2F7djXhXkr8sy3BKPEzuoUv4PaWfWGzeSZtFfRIBBBrdXJnPXlpZk
S3ohLNnmvu/89XPoGUzJaUGJ6u6nblSXIslYGPHFvee6JtwboJDfY8Xc1fFyfytWY2avhFYfuSv/
DwbFwr3j+8ikx+zz56Do+gC5NKqaU5rpJ3MeKUc6jttKLhty9HxmMXm12b4hXbqw0Hw4ODiFCr79
kFL5Jv/ZclM2IpFxmp0SlIzNxO43Z43Gm5EZj6XxpPcvdnOljBdgjWcGu//rkXfNLsvsu2UUnG4X
1iWDwpfjCsBC1b+Ow8sUnIzQ8aLxyfcRjje3VLGRX1/aT/3mqZ7PwfcPffa61SIqUHtm2UlJKBbM
8XRnWBk3SxmiQjN77U206i38JncI0RFRgnujevEz7c17I7Ugw6gQ962rEj2jURp7nJ0RHMYS7VD1
NoS1gqZVvTOUCY10lxOqThv1nN2xY8g4hHJUc8IVWzB7M/XdL/K1JtfIA8KE0SFj+AWOvnUUcx3n
GC+WoIRwlGs5z08IwI52QjneHkr0zI2XgaiY2tzTdQZMECarQRt3nQ/IFOXlY+oHD2au3vkJJJaG
fw0NHqV9cvPK/GBXYp2b1Tdh+p5D8rA75ngFh8xMKJEhPsEvsZGo51e+kQlUbLFXFdq2NrWffSW/
I3tE9j206zoDMDcVx4grW2q76BGC4KGKGjy2jfZNNMHRsn8mVLFS6Xw1JQQb0fXbcma6D9xJroJB
cBfRX02FfBgVcvbial1wE7nqrXZdNpd4jL8RqH91/P+CjtjpsDn8c9ixDszU3M30pJr2HXWSyG2d
saTGrxzgZW/DCbkg4S3Y07Z6PB/F6D+G0bAS1N0aH8d2p5xQe11aIZfN4p+/iltguOxL4o1J1fLs
k6AXVF0iWZSnpPph8CWgnyTVWUU8VjFQPdNTpu9t/6B3YNEuhqH+/VGmuo8fi2gTnaCr81eictPU
m1PClrxX8uPMRclGV7R6HbVy5g53VH/Vtja+zk6LKMqqy9s2nV+pHoaHGe/sWkl189ANTntbVxP6
TZDiBxnaEqBj0v34fB1f1qI/3xP5YmSV8x+s9n9lREzW0Im4bxvuNphAZbNRCZrPtAtfi79fiAEm
mVg4Pln4xc55p6GDKqoNx+ZUGvW6ybrvFvpo8lBPep+A6G6uuJG/sAU/3+6xH6FJsOIYxxgE6tkA
wGpspYBcm1MyD9oeGZZyVCtl+Pb56ztDLiyLLl0tOQLDhLHgvJ0digBQjNz9GsWpdvZR/yMqvtkz
ljMHjLhzJ6lix911oL5wK+4W1Q3Hktc6Nlxjzq/q8dYHC4COj/SZ73nC5WH+a6QSkyo1Sx8OjBQ3
H4a0QL8a1Wg1qsmdE19wjf7d/XjsgJoSTcA04Qj55+SN4qDElDWVJ3JYjv6U3CVRFeF9Ui7lqnzw
UQToLzi2/E4k4ez9Z0sDQX21xnXkKSfgggtu/N5U9dNdq1g/xnzMbiNHjtdY/qYjYhcETNEoLwyJ
v0chPwFbLxOSLPu/OJWmFWWD3zXlKaq+ToPxJc9mqvSVi4DFSd+kml4Y9X9vS2mP7QenAIMzp30+
BNWgUI2ElxvkjvkmhzmlJj+nBCK2QA+KUXvMkjrnOl+gpWopf34+Nj98XPKHFkS2IMbgrG8VteNu
kXgKJhmk3K7nYwTZ7cuSkE1NRd3LIPc6x9x+3urf846H/m3XXGYE54I/+7lRQx/lyPKSw3RFDp2n
WOO/32D90cbvSflupxNZfqnMfVuepLZ1KLdC1FiVxlcUEmhzR6931rmI9lOXXxhAH8wWjtxkaWNL
xWx9HktR6gL/hm/zRoXz0NuCm6j+ceaC7vNX+MHByuD0SN0VHzgO5fNDZBUh3NByqz41wrht/PxR
KXpkGOkuCJt7FIQeqLuHtp32raxhqc0cQOr1qKP1d7Lyy5CICyNp+YSffST++D3LSHv3vtOhzCZu
wms2tLcGdcuRkYOSw1WamnSMh8+fftmm/t0YgRvLqRYF7NmwHanSzlFjIHaNIqJtUM507X62s12L
ofdfN8XHj1V76U2qr2c1lGhi/Zu46eLjF9+bBqXYRJTOJoi1X4E/WRfe4t8zgy8S3FoOTSohNuej
R3dGJUM+35z0Mj/lvbzXYZ98/kAfHAwN6g+ajlJdp4Z9fiRHcCFRSM7Nyc5+1RoxQv6bo/0abU6A
JcaC0ZP5aUZMGQPa+rzpj57ufctnY0RHxBbY9vKJJ6a8EsDMobZeipH+ewKix4XTSUzpAnY4/4jk
JQpDNBzGndX3FbZj3bzGuJEd5yidL3wZ/x6GbNwWSIq1pNn+1VtK3KPGMuPo1BnWzB4F8UKo4xWe
hrDwyiqZL0z6sznGLY/8jYtlHGra38M+CYQpuqKfTr2w85WSZ+V27lRtnaRTCXIx6HBYNPq/upWg
dMTNOTVEx9CxyyxAhD8ntp9qKWrAzjrZftNtfOFw3gmn5NgbAxw53u+BCLHk0iA9+y4urVKqgRy2
cJxV/a+JUFE5SUdVOWkIGfZqLZINoEBl3xUCl0cTiFvFioZvnCdxC7NTPtgBCaOruk+Sp9lKECyT
ex+vnG5IT1GJZQysnHY3BxFf2rEID4UtLnTO2WDgF5ODAXOaz46JXvZ8l1eqqdYFbaEwd74nEwzH
9VjfJdOF79qlVpYzzbtlVlbGnDhjrpwGx74HeFjcA3/ERxyEypWqFvrmX81Y6oY8DtJ7vjGgTqQ8
W/0SVdEXgVZ16iY3GUFTXVhdz1aEv/7+8s/fPU4FlE5UqlOdqpcWY0D4X/78s+9EOc6FlSn8fDmt
LXhfl2LZxPL87z5Ef/3+pbve/X4NepeK+L86OfOd/dURJw7VXBFlFAv0VY+Au8A478pvs/Llv+uY
Zal413CL+aQoOwlQy9iL0Sv/Xf7lUjD+s+PPluqyzAbuIg06hoUNReGl6uiljj9bVaZ5mhV1pmfy
+UbKL4Qi/Vfv5xw/aDmQQwt0lye2Sah0b0rlwnQ/+8z83wsis5MTkS6g2v/ZAU3QjtgnlOpk2/cV
wCoYk83b58/w13L/uw/+v4nfx6V3fQyLt0+tIqhP+DLX8SKn6GyAVN8UrUQUe+nq7sID/d42vGvN
xtnUTjNTkTKxg1C72WO8//yBLjVxtnghQXf0aZntOO5zudLEFcDzz5v4eFz9887OFiwR1wEsCprA
aY4YmEjQ/+7vL+2/e0u+CIw8wVh4GogTydbd/ed//tIbWv75uz8vFLxQCaS5E+fAiGxRQrsuUfUv
vaGzJWtIstSMUrs61Q/ayOp0oQOWf/2vFdEmTNTR2GCi8//zCUoOmyA2mvo0Zs0Wz0sYx6u+eGr8
6UL57sPneNfQ2QpIam3WamZdnxzrVjFzrlIu7EE+7Av4E9SkljiJ32v/u75AbDTFoonrk5olntVz
N1HdZtYFHuelRs7GE+Kn0QT/UZ/MKNjgcLhPegvDdH6h8P/hUuJIIPGCYoNpnFVWEEX1kuQGVqut
HSKrWd3p0342LiQafNj3C6CFswXqj/OaptE3ip2bDC0pDrF/1H/NrWc+fT5DPup2xAzsfols41rz
rNszrWqhEvT1SbGucVjhHfgPZvj7Bs6+fAi7W3hsNOA0YDBeoqq+0MBHb4kiKjGNFJ95hPMnMOqA
NziXp+x7M6xBkmPyLosLu/aPxpUUXP1pqHsoK5014qetj+mY8ofZXSnp01jftOLCVnR5EeczXWoG
PleURNxhna1VtpPaAek1VOtG40FzqitFtW8MY0FLBYc0CmdXLiX1f9/97xs9W17CsuuXdK7yZFhv
rua8fv7XP+yad4909tamINOHDLbSabI9M9iDH0DI1nYXMJcftiLZNgC7RAVwzmTLAztmZxpUp2kd
Rrd2+CY5s2gXviQfzRMu1pcsHENdTlJ/rsOcJVvME4IBkBzKDQT2z9/Uh+Pr3Z/X/vzzsw1HAIsq
nR90CE9PfKw6dfN5Gx8OMBNxF6OYk/z5yXPOuOnT5MiJjdiakWgEW/hLZLRrJFst2Rn6f/TK/r+9
8z1jU9ZmOiW0l7Ityeb7qRKrz5/ovML9e9fIGd7SOUgva+TZnLFafGEtWsxTbe1w4OPtR1dEEDYc
dDws2atovc9b/LCf3jV4Nl+isEDkVdNgq7l9fAuLJCt2nzfx4XB2rAV6v4SQnB98DaPmYj6nCQW3
3Qj+vfpRGZZr7T9v5sPR8K6ZsxHHtDdmK6MZH6x72GyDeltp20mPPXgvbkDDn7e3zPXz5Y3Sjkq8
MP2EiOHPEV4Rp2jkaViemvwu8X9k/jqxroCqAJf+vKGPZuq7hs4r1ZbZD0lg05D9C0KXLi8UqT4a
AYZKWQKgL7i385BT1cgy7MGsmLa+sU3MyW6g/0dP8E8TZ69qjCPCKIyMiQpYzAy3/aXF7KMh9s8z
cL/5Z19IiAQ2OH8awKmnZYkrI3xUssYKJS90+4evS3AHtCAzLcpPfzZFlTzsuaUvTsWMQ+mNs28G
iO3zHv/wcf5p41wl2TcJjCbMBCesfFJ+A8hSybWPQ+VCM/bvJfKvQfxPS+fXS5Y6Ei2W6cVJFVmB
lcKxb9I467yxQpXbYDXcD1TabhJQGce4R1MO2A7XlzVy/1jVsVdC2UOPw78BMNPe1yBQAPM1i+I/
VdJoJ/WWDPdSKi4edgmxK8gZxSI3d2T7PgOBQRBYzj8TRbFOsRGYXjxVpPN1oQUCMtKNFuiQ5uzy
LO3uhjpYUlLRZ9QDgDLKp4vhJhQsKsJyA4OTUI1rFCPyY1p3JKU0TH2ZlFuMCG92Sx5uyZXoKqii
lwK/1oBniISSqgXa1kC+a7D6RfNg/nQsQkkKLQFGggNvmyWgLMmJ1eB3xeFpHqdDPmecf1t1ZcMs
UbAWgROBhGCtmiCQ8GyGJbwvJu92B6Ikgl1XS1Tr0wiaJZKtG2lQgbTEdFxHVASeGJBaKFY7UKGA
VSXa6O9MIy7vtCJ907NArvH3WM8WPvWtDmlum1dhdxsoKlJ/zSJZ2hdYaNV28Bo709YmAKZDVpf9
KozMeK2YrfGl0fvmqJb4uvOOm3KAWeU+ybEUalEld0L4xbPVBs3WGLpqbWkc+pwCX4wd6taB2EDH
m9NUWRMKGXooxS3Pr/uXRgbmKjc68ctIw2kVdpSzJ3WQcB1NDSHfNHag9AgPmGTNvcG8OEfq0scs
Z+vJmvSHyJurQLijnIbK7ZQRt1UF5Mxx8vaxaE0yW7LcLxGkRONVOoTalRZkvypBKQi1iL3vu75w
8VSYm3qOwafmcC6wpmluPbEIELc4vkS9A0YMSMJatX1zPeWRvislRmHsJfV1lNj2IRvqllQNclew
pxHbE5oCcl71yuiwNqk26c/BbOJ006CdEVhh7SsVO2fQklwS19MPbTgOfkBYxvRQkZLq1SGqoTIM
+xvfL33Q8X5MuMtMUlQ3/cAoouCut+kU4mk8E4ZL6oUpiMVS6/KtJUS8tpu83TdmW66H0r8V0VWf
HKKKSCkCKPGuEECdCG2LVyLY5c0gdwgoYftBu8FHk+r4LAeZrPSk+1UPyks1kaKDc9Xf+lat3TQy
Q/bUlCHL42Q9AZaaiO9LydwxIyjqyVjP2yatLVfVG4GnPgDZEoXKXT4U9lEri3ZDXMXo5houpa6L
xuMA7WpjlsAx27AKrhtL/lQcFVOLTXSzqPBh9ikOW5lYL6OIEekhDFlxABw2qeKrrk+4+l5EpBAO
oR5d10nY7xtf+F/8YI72TVmUbgEU9daZsNk7M1RcPM2AWPMs+q5ooDekBMeUYGZeZ2kk8N7r9g0h
2aUb4ZvjIGu8mRBzseHi8Esq+xVmqrmpsAiu7ETDpZb53BAWJYHi40jZXw2uB/A3+9wn0ZPU4hoR
Q3hnq/3ohYWdfw0y03J1/udGl53hjRArN31MKPhsEFdZ9gqe3NjHJqkMGiG2C76pzEuv6si4ihxw
DZG2eJlHDICAO4FYZihzEjEFVyb/E97DTFyhaIt1ONflW6Bg0wcCCFZVWgrygq6aVq1h/QwpCLhB
0zZb3NkhGXnEpeitnbttnIyYfMzBRcYcMGaCwiMRy8Rd1y5Anox9pDH33hBU3X2AQmjTLrb8rpyL
Q2izfyYYql+ZxVy55FkhbUwq3+X/4d+JGayXGpbPcRfpq4RzkNc1BFVGDek9ig5YD45NC1BSsPUK
Q8z8ju+v66IiriaadG+GNrjJlKRCZ5bL18wf1VWFQ3IVVdZLjUOczMXkx5A3P0ssfIgr4x+9oXzT
yw7u6qi/5X7mbxqLFyCrEpezXb0REFW5luaXK9F1oJr1OPbmDuVqhkD/nnvhBGc3uKm8VR7qZORn
Vma6ikUovCojLCOJwPgFuMJxftVYte1c35oQZtyBlEi3lzJAdAoALe8ngJ0gTppH/o/MxDQCZCmj
ugDBoqaPkdXgEDSq9GvfVG/KNEMM8r8jl8zvu07JjkOiVodpLgiz43aowjsPb66LmPnWwmLBfKq8
ycB2vCzHsoy1eACPF+iHwVEwL3Jx7wFsNg95YP2UhIrxjElx1RDythuHRnG5w1URAzYjHAp0UUHd
68SFlvFWG6Rc9zEVQpX5soGmYn6JO0FujC6ba4CI7U1JUOyhzliDl6u9K+4MEy8ZQ9wyhfGLxagk
YC+wWPaUjP/WVi6OhJigWGfagn8aNyG1MYb40CEDwROKRRT7ttQXq008H7S+G7y5abT7KFHEi6n7
Qb3C9BhvIwVP6KA68VfpN3ziNTbSb0oJ98iF/dezYah5p+oQnOJxoXJrPbZc8hLWTmF/d+K8datS
gAlyZnmDfTYBe5ZapqvhmIYMLJMr7querMZ4Nrru64QZxa31NPoC3zaBecWO0OjZP5jm5LhguOpj
2inBnRGBJXGw8q/aRkfGNiYY3cghJssU9jS+w0hIfeenMX0wBUZ9yEsC6lBFgRowguBWo9PQXDrh
xkrykbu9wNi0KT7DfAF85SlrABfOvpuirl1ZVgckKcxTN23z+TBactxotR7vG0y4N30ikVwHEiC1
L39mFarfBvfxQW3blry41H7yodGB3OSoli5IMiuDUmMDZfEg+GtPDXxFHH44DPDXzcbDPNmwEToZ
45ULRP8lGyFrBK2aXwsJXG1Q0l8lnFQ3jLmaalSTzKdWiW7nAjRPZvTJDoXofFsWHZOl0ZvgSpoD
IK3CVI7Ton+CTxd4fPj8+6ZNyUo0GrklmXUkJ2lKsB525de8QnnSZZW94qcKUp1Ma9vmWKVXhdLW
sNl75xZeBcN4qpw3u7YIMqwV4cFudO7AaNtrqQ54C8eWSZuykYLZHmJnL79qudJ+N7EZY8RMpgwM
65xRDVBn1nwt6aCcyEE9iaryH/wuAEfUVYT85cL3AiefiEhBXOzkM4uzbzsQO5Ws287tFDyooI6+
yJAv4dSymUrssffKoCfcqFPLB7nYsBPMVOtWYQ0C24YwetTjjRn39jay1diLqx5Dv4NGLe7sezNv
ANIRykzGlT0UrjVXP3XY+9sJLMGJkc1YEOZPVaICrnK2tk2N0FnlK0wsc58Ur0CajQ1iXpWEOF9u
onjOvHKa61u17RVIEg7P6oZpkR3jSLQPlTN9J2anYRPU/YANGFxPo15f97WmeokqfozG0mkjGhmz
1LDJDra9agHggPuZwt04UplDkyvYxscNzu68vQnRpLpKzppKaPW8KWsDlR9e+I2cxHjvj1O5UkIm
IxD0x6ESiYcy7ZetxdzlIFw/YMO7hUzhadiZss1bqYYPeJux0I9oFQjtnrZD1ZirAWSNq45Dt00D
J9qN8ZSgaDXFpqqDcS31OT1OEQlIlmScmk0Au8pmP3ycDMFZIk7bQxSl1RejyuIdbq3MU/R8Jjuh
ab/z4qet1idYWIdp4t7S+q0aqBpewZgeK6BwIA0S/wGgxLwdsCVvc4pn0FVtGNXsRAS3tmENKycX
j30GchTDTOI5ZW5fK7UdbIyZHZRemu0dLD0OBmo1BC9NzCFkk9TTcCrh3NTsWfvq2Urrq3E0XrDd
lXjTiX+bzENL8GJ3BblQVa4NtS5eMNQvw5GLPtJYdR2YhdGvK7PtuXBtyCYLq6IWxyaLbfO2gZ12
jf+Qe2VTWm4Gx2NvtHjENahHK0BIbEJmEwpBLs21Y5fFLpkj0zWE8pw2Lf7buir2don4PKkEBxo7
C9GNdvAr7GQooGmE7LL91I7qVdrqyR7VxLTuszi8EyUJlxDVaus+jBzo3rW87wfSwoMQDSuLvX1n
RtYCxqe4UNUVsTkkB1jtszA0dAOoFu1DyQ5wr/dKtKnAz+zjFP+BwtbaMzpAzYiO2fWPKklLYUN2
TpNQpZAQiVFcEGeesflRzcTB0F7q+7i0vjmmxWSx6wC0Yo2dnvXMzUP/OfXbfCUTqUGQ1mKcRstK
iH3cLc045PxEIZEDXnhdNRN/GGpf/pABsiMPGyQl23tb4aeKlM0MWCMWTCOeruFEGfBbYmO+tkV5
l1Tpcwc0fDeYWK/dTsdUraROvR3Qq95bIzHNIeCRNWnh2YYkFz4O4LexPzMwcc2HX9kHoKGBVvzD
DIPxzVL9nuyXmLhSUeQgtdrwBmIrbtBgNgQhfVbvsy6I4qnNMKZrua0DRRutnTaHukv2Yr3sOQgu
izrrNvFr5nq+YFh7s2aFZLfj1c0Epcv2nVskPAAWjeY5sKyfSor2SuMochiHXPnmaLayrSel+O5M
PlQXBKn0i16uwhbUjZKFLfkhvoKCmeT4mnVhZSiVsgOOgQwI3a6rkkbhVewCrswBFomq27prUxp0
S874mhsXbPYAnBJOMQwKUQBwH+/UZrRdrr20tfArdWUE8exmCUxUu7FQ/OjWvKLEQxCeqv90AnBD
ZUF2gMgD6ZI/xuhpix/jCGwKDAyUaWfWPXWScEtVfdxkHDAgcvd94KkGY9IsPWXOxvtWo7xRRW2/
qw1EkUBfg6u6MYBtZIYNJzTqbpPM6LbYarsXYhPsoznGyg1kSUjOg9FsMkI/nkKWmyNIksSLxwSM
NGNLu2OrC+ykCCFlOkV3r9XDz34gGyRse4ffks5XWnjfpQSaQ63hQES/aIl4ZktL7m7JFmie5yUw
Su9u6ra01iFmRE8LNMMVbclBsBb4wKMwTHhM23mShQmWop7m/NWYg7cp0obHQMuLfWsoRIOo2VRE
e6SKaXljVKIETxm25q8wMUaofqPu+SOhm6mKcrwsfWwkgqyYdTY1xU3Taj9qEakPTs1Zj10ex7IQ
4Fzi9ywAcwlEJxnNl9y02p2eFtRNLCmoMNdwJQod0XAeo7cFSPDVUadvVjQvZ80JMmhTss9TUmVr
ddJfJRl12yFn24ozDX5aUhSrmsiSjcnNqGvVbQMVZT5R0OiPaoB5xreD8RYGcAMbkdyQKFPDXST9
YGdXef0l1GzrnkfRXdNiZEY2FqpmeAFdqHijBMygsotyUbQBB2pJNeUyXH7rojJaT22qv8Sia6/0
BTLlVuQwcX2ZNl7LMnok8dliWWxgjKn+Nw2cKiu0ksNLBFXVQjb18rTWdo3DWIM48jrXSb+GkQW/
wdZZO2dn2MSO5S8Zwa9jX9ePFJtgXgVTsEGuCNVR0rHTNMkvuRU+zvEwelSAgLnpNsnAAXZqypA6
WaXdz0Gz0lUpknIXdrVk7aHPVKiz+2Iymi9GnytH8EPWEb56eGPJdN5kCRnKM1R0SrhE5LZiOf0r
z+CYi9vEGtmqtnlNmU9Swgh8Zqbxxoflp2OQUNEhD1txd0zJDFTTLjA1f20uvqkgiiw+nUu8hGl3
t1EOGdDK+dbloIL4fWZIho5WrQPV+Y4MvCKLO2dOKkbzvRyqB9ToIZuuZthosshu2Bb238Ycwp5e
+6HL4RH2IENqQ3ALeS+JyalgLs3keQY7scnzno3GRAw4xxmCS9QJiEXZpvGuLQrnEFjar6qcsBqW
87wqKwPgpbR/laVawWNPk8OkTMY1Rqrck+2AOywI9PpLlXUj5/i0BbFaS2DYeI43dh90hHL5zabM
Gt/V4+wVSVDIZK1/hCOEKaAmQj+YOQO/mwV5b0B2cfMUG9v3zcRtyID5mfhGsSoaQ9yShVytQetT
mYP56nWtc5/AgbyyZmjhVA/qg9aNA/hfu7uz0sSGSAPKBi177+pKqHxNyXs49boIT3Wj59dOYltP
JB1QpbJQ7PNyy9sAzdsGOpSxk1YzeWC6ifxVpL42NYVTlxa3nhJ0GgC9osme29Yk3boY6l0Yimrn
iya8A+raeLmY4ejSLasuHrSj3tM1gRmwjquVsS6W7OvMj+dtETvaUQN4Au9TlK6uEw3hOILI1SVP
iCjJzZzP35WwsyjBknO4bwdkfhhxEZWxX9uIBiZLUyrDDkkyAD47pDvSAeFARCjwMMqdXUYPlQme
JSyabp3KlhOZGsZ7RO7VjUNMwkGjWHucASTzVamF/IVsqnw27fbJL9PwKMAGbpMGAtoYxT+CZuTS
faAELOdKzylSdcZmjBofWpQ5elhgKFdVHAiklai3BFIwvw34JlPgqOus0Nsdk1PfEHgk10qulQS4
jvm95sfW0zjbr1Y+Ml5U1htAn+2msEC/jUpu76VRFawlVf6ASKLxNNj3nNyddiUSJXruNau9iuIm
XRmRAj29G6uVMs+jF5epA/RfKR/nqCV7heoEoRJm6/v3dIbg2JeWzipv4LFYIOPXtYkPUjSm8TzN
Rn9An9PBNh21RY2qDo984ORS4tX22DPU27CkMKFZfr+bemvBvSbgozKB9lvCe8pKTgAG1fcfeNJD
Bzhilb2FAbylvEuzX1RfMcfZtXTcqRvNa70p+02eycgrKr1YhRD/kc5I+KrS6L/EEIw8tfeJLHIS
8rFZHBkBDPFbcMzhAQ0ysQNBW69sfxrJ72l747ozKc3NGgzUohFPcb2I/cfqp1Ylw47QLwBLBhrF
vZbkGfpOYCNrdSjzjS708FqriwG8rwVH3SGLoa40+c2c5BOaYpVNW/liJGFDNFlFBQB0VbuXFfZX
ZRjXmu93P/TMEQGl3SWMNW7L9mA7UOmImJduq7b1k4YQxevrjLOTka60/GlhgA7NvVZIvhFtbvyy
Wf2vrGx4xsdaHgj2IqeDwhP1zOcoQ2M3EjW5pYDQrsYacVFaKUBsFcFCzB74ObbA5GkZHD6EjPF9
L4qaSwMw9yBgrY0f5+FuKIW2KhDt7Ulryg6Nie6cuWeEWEI7swC22DnH0hHlszGXtU80Q6NtJhk9
dk7IKUUfnsNyyQmQo6qv+BTIe5uaAcT1Lo08Eotm+PhZJoHFZ7rvqrH/ZeRYcWPYBFyvKU5XzWOE
v7zbxG3dPqJE6FZqEzmA1BriUapQVw9Aj4nBhh39za/VxmP+Isw2G38fTOwqNCf86nPxv8rtgGQk
YdhbX1OUHYccfw+7XHhGHAyPdkFU2Iy2eqUETUp69UA5z+mLhZNteJVdvmZq/poUmVjpOKrz9WjV
SnXsOU/W69Tv7lIbfG1nQ8kn1Cnm5BRq6wraG7Xe5LUTrI99maXUHCTXK0pf6a8Qu7NfrFPdvOTf
rJ34hSJa4V/leQevHeL9gKO2b6NoW6OMv5kVc8LHJKMtTrloZUPccvOkptyVCfJBTMX8MSdQw3OY
OwdFFm9+Giwlyq/1tyw+mtVG3C8PgA+c7NuNaR4l7ETCQcDrkb+8n1VwszHasKqS/CB/Sj2hV2Jr
CmDaLddLkOdA/AemYH8x5lBltdjZWhj856BX3ClOHoXgck7WtdjEqW18IcPuddKWmxCIY4XEEU1O
ESFIFOhTAigKJ7uWwyR2M9Eyq0aNfkJ2z1eZdbT6uwzFlQERl4qnlpls37PUf0Je5lxrGZc+K4tU
41+lHLqH2LSbFwGJ0nOmVheuI2dxk8S1o6/9qi1u2S11V7YWvdh68zUoVZIkUujAreiphVkK+RBj
UdPBeURwdslaUzi4tySgytuuVIejLEA2Uice3CJS4J8rVKfziApFlxcBpeC23sTLCRUKG3cmOvBf
vScxIwi1gXwtwsVSQZmfqlG6NQr5xLEM60BYrfx5ZjtBnjcHXHit6gB/Tg5QbvtS64lT6aINuD4M
3U1GmNOEHCHTqeWQWMRXTwLMbUbuXKootI5kwzyz3mtbi2uRlU5wyS3ZDrHn4zpdEaUHd7hJEYKo
eFWWA7AEsqUzy5VaWypEfJvcNOubn5nFOUpP7GJdNOzlfGGSVzcEP0drDNek9s35mquQp4placUl
jMGv1MBi2io7FbjyG02RHBajclR/CKVpjmWrwoUkocvNMhwzy1eHcRvpP6ScbW49VKF/Aeeds0+e
y2o15cOLzlLlpcQUrECjfbcV4hNqzaymtZxSCofB7Ge3WmCLa25yimuD9YR7IuO14Gx8jANzgk9t
QJo3HNzqjQgJyxHc2GZ+wlE9fVaDoNpBDnIOFKFf27AbqAaT7WkTGu3Tl+hHvbTt2/vKUanc+kkN
4xAIbpQCEDCsICQeK+hu86z+TnaGtpaVg60w5sPNro7EYljYPbRvqybHPOu+yQxy0GBb2bXS1Vl5
zLQku1a5W7Iw3bcjcPA+JjGL7lDimVy3QM1u9DHVbkuq+ismGTtHtWsfB9GwR4+VcR055RI2o31l
OnFvrQ39ujOM+DBbTnIw1WXzXdMF3LNymNaCalMFSejVTttu6t6qd1zhkK9X5SEijTHdK4Wjsfzl
qutQaPf82HgSefoVl7R9sPwmXM+Rr+3I/TN2zqixm/Pb0d5wefk/HJ3HkqPIFoafiAhsAlsh5G35
6g1RUwbvEpPA099Pdzsx06OWIPOc385Po4VRuneVtRePiHPVdeWpniSpwZ23rDEYzYQbk+Q42bYW
Lnhxw64bBZEHvnd0Y/4Lz/H/1d2jGSM3YAZ0Mw4R9FIipbmQ/5K8aAu46Z4YMpFrPRKS2GE9j8+S
YgbYGtdcQbOT5N9FN04Um968yDgIo8h3Y2+nu0dyOKvOArGf+awL9BWF+UTuPTEBTaBmIC2bohgu
VgQIhBhIGEm33I0O9UmpIMJgAtTd9DEQ+ZjRLkGoDZtn3pQM0P0E1xHnAbWt3XFCh3XUndT8UiXl
SnKMjK2SJBqS5VzvPHss7gaT2jbOhntOLe42Ey0FOXZhnPvsYca2rXFNNPNyxBZtH4Rwmr2tEQBR
exH1hjKV/5I0bcKYYq/AZiYNFr80uV+4CGjLyanP0sdna4SecRWVGZSioGGL+i50quUhYjKwaxtO
DT+89JIsY7rl/HxZdr4fi3Ac7WSrCgXxvLwv7Sh3VBnVoTvawxOO8hnyiJywrB2KnUWQ96kxZXOc
jYYQWWts742TEUvczgPj3gJH28bZtZPq2WYE3WmTBULWazZlow/O2ta/HF9259kmcaJye7HvZnN+
bsYB6IkJI3CZaioSEcneKq8yEV6o+eonzYX6iFUlEvrbZ46gnEOhUfFPOc70Y3tpxB6tcqhunf9g
fISgVsq+s1rEX71jVVvqLull63Oo3rjNgjxzx0tl0kqRmAsVaFXU4m2L/QPNd/5Bn+lkivOswcdb
Ps9Dk1Ofwr28dPm8BWaVa6b99ibzRp0ro8x3rucNjzlRwwkAcWh2cFPunBcPDpVJea7J4FdzshKZ
81o0g7+F8ZGHRnSPnslWZw8eyaYQPanBkb/v3DoKtFRNl2aKa6oCHl0Fll9TZub/aYXxLdlOYK2/
HcQYe+Fpxbuy7Pw+zrMKdBkPocUtfK2Ai8N8hPA1nbg6ZH7uHAibTLdZmb9mtluwkhr6sXPMiS+g
p8mtyu2VC4ED+4TXTyishpBZ8950ovg9j+efqm8/SRpJAoOzHH1fB3w2NswCts0SqNHr9Cg5Qe3i
6tc4worsu3m3qZ3FXNGYZa5TTqFzVXSEnVF0v+7E9EpENup9PymIhk+MixJRSX6/ob3RdrfHoHqZ
ayPdwA5c6Nr1Nsvo/BvNPlk7M1etZ/CIE3eZnHx+1S0bm3HxSTG9E/+QB/YESIc/x99EQ+H9gOcY
hBm7NfRR7qMT8eR+7ihTs2bnn2S62xHRgMjEj8ilHyZrVVGLuEl8x+BVsP55GXxf48iWEOvHltbq
H4ut0pNfRcOB9YakAijydEXKhkKeBk6Q4qUPDLvicWky606DZH42GsKDl4TclCVJ2tBIGxpkgd6v
GOPyjV+xJ+K3SlaOoHe1GO0Se4nwCOxS7wrcdMNDlqwBv6hrMzpnt0Q+pLzQ7L9Id///IvDfs3ME
kZ+Re+NqP+wtLqxL8+lPA3EfahjOOcf2LtP468QWWFDT2W/IC5JHVsuyWwgtD8RS3j219O+Cj7b2
MxgyQzejo0Yn7Drvk0/UPQTI26ixx9RdG3GiXqLada9twhvq5MBMGc7ffdO7y6YTC6Kp8a2O4BYz
RYOcIYd0NVq+vwYHiwJPjmXoJ0a/N4eivw161G+7PK1e/DGx1jRwmQFmGEpYyQytgqhV4p9j6t1u
9GbrIyZ37lVrvDjgqKVhFfrEIyanANhDPBR0LFehl4AYzu3QrjIxeo96tfxJQuY8jeNI7gqwFF0t
jyxtIz9bou2+2sqpTiBUNsy/G73MIGUr0Soyc+MKYDaN4Dqhxs500Onfeeex85Ao89/SR+1HYXjL
bkoyd2MlLKcSJrLW7KAmpNAkgI+J/bev1XuixS+0FFLr85DtTAXIoPQiD4GaUG8SbwVktltt2g5C
kQUJ5oKk0KuTKfmf3rfjm6Gz+2Tsu/QJzEPIqoK2YIImyDuRXlkXY5pFBjcYchXvEgLt1r47GGHs
o0koPe/HV3X3YgzWL86HDNt+724n08oCw2gjPIZcl9BCxj1jMlv1AjaD5hl6v0wmHjy5BLvDXewM
q4Ha15D7WpEaAwpKSZQuZTasRkoiPhBHmZt0dF+9TphPlt2YO1YvNDsibzngG24Wz4lOUdYu7AVl
RstU9JySWHyEPixfewexRTV7xckQB7RSMmalzd5pFHKDhi8HaRnrj+2hM4Ot0J+s/B8OYoCde9Rf
GQUCycuqAz6nuXnO0QCot6zcGIiM4BTPbfU9GtklWmYS0G9pcSIZUzePADarGsAgj3/or+CqJFO0
II//QfF7FMq+onLcOELubPFCJxZ9hsY6d54b4+g4oJLXODl46Y4I+RTaRydc2/d2TsuEd6J0h94o
puSK/cdelemHTVecpfH17pZiJ8of372zd61SndWhOzlyayzsQvqxBwSthjCVO0M7a2Ba1Iu591p/
tfKXpbom6bZzwfmc/Vx3EGu/pdoVwFGdFpgovqv6NIMvpbg3bw/+eYBpLMYehgRkjqtN9n8D/SuJ
8dtpa8oC5HCayp+BaCgzuoD1G6WkOY8KLh8NSyI3cf0S2x9aezKabO9AXgv77rb+RgzaqY4emps6
bPjmiYVfU1F81IfN1P3MABhOjsSRxUpXbzMYVReHakRtwGZkMXqBcRdqZ2QHez56SbZr7WLt2Du9
uFfNS8WbI9m0z14P2k848NgX68Y6wfgFXu+t6/Hn8auJ5G/B1lRlBL4tdPaEjnet5bvOeRk3+SE3
t8o40iO2LwtiktmiORgG/TtLaKNFoWp0LJV+MKrnKCaSZABgnX44gFalcXAHUDm7OUjFvUNjR04e
vF691WIvgCIo2F2lkaJk4pCgP+KJ4R5Z86nzZNMaN412bfszrm+Fse+Tn0cdBaEhgXL4As+aSQ/d
2S8fVNgnIIty7z5lih3iS/fbNl7m6Y1okxVcR2efI2/bwGlh+9eQ5vTbDDVN6YS98VPAqpbcqtQc
pItG+eG5ji6pTeUeCq787HGPCyrv7E5vNzX7LpUdKMLKWpOQuKP9mtBNswfn/TJzM794Hu/VwmaV
nxXt8R71nRztvZwQSNk3z9GC0qLLvaDQG5EXXQriFJntMRkpvS12hVutFN2NSZPuRoMmMBInEe5C
Lj0cbtPZoqDO5sTzX8eWg9eHZCuAVKOVPb5ST7AmtjJomQbpP0+hlhVpMQhcd3OcEk/0PEG7lWdB
GdeU2aHTfWTaO057CdvrWeecGE0/n4OuvzrTq+4/tdE2Q5a5NH8glVtNvunLk+m/Iutfij9FaQ0E
Vk0fDml8O33M0KhtH21IpkNfxfyZtq8pPbCjvoviaS+UHuQkg7Y1QWI+7RzA9wwLcAn7GRGOrY/0
jaP3qZ47462z1rWu7Zht97X5qOChbij9tSlPKaBZaj4TQMOqGatVKf6bBD9fdlr4tYZ038RgOnMU
YAxgudZuaIzWpnqbMD35/g99nty+N1f8IAkMYkSzj4Q6gzLbxdwOxKNmHLcztPz+oY206c1Mzv5s
MJFwIPIMsDCttaIK0057GxGl0U668qJ77tymJN/l1j8TxftcEUGOwiFu/tUjlsHxRcnr4yacABFR
Z60LDVlAs/KxnmcFE2lpIFd5obtaZ0uk+KaazzbNsxaREVP07lD8kyXRISJY3Y1WffpDtHXcW6GW
HVsKBz2H6JzxZlDUPEpocagjRlbO/Xat6uUo6d6baU9NnHVsvVX1p67zjUwsPMgDakHfxAbSkx/s
RcQdAMeFgHKbRLPY+9ebD3HqdMnnfl1q0X/d2KxBmam2O4t5r5Xvg/p29N1cbg2Gptw/VP5X7dzI
RwtS4sRzq+aIPkh2xMrZVnTLKfr9coNQtDvXappvQRgLpQWT+71w5qr2W+YvrnNKEL04zWc8fKIs
CzHjMfjAohmXJUPfvlPa2Zt2BO71Hu/DbaDNr/zQ6s8W1Kax2W/dL617jnlT+nRTllsze+vGb7dq
tjPCW5QHTAjPNmnXLarDShuoQc84squVLL/s+OZ2TQA/C1NDyOFz17xTElTSAAvgQIo8+ryFthIa
GaPxv8a5PYpWfW3niKdi+oMGqbsfVLc7+grYncuVbv6UM62y/nZuT1nL5ckp3hOH7yJetLLtUr4M
HmrZ5SqcG7fbhnk6IPIx+muBS/5sxNsCbE/bVvFbNt71+aNEKGL0R40ZK3b9njpAO0eskXIiCULY
M8RMIR15/aGg623Lr98H9J7VYWWJ5NhaxU2RGsMPn2yYXwKh7qNCRzgAEpYXwweCzEiaeksVlcHO
tzv9dmhQMtrbnYkU+CV+tMyFPAzBnP1qMBAeVXA9imuV2Gt0pbOjbUEXqTZ6R2EWimi50Fa2LXXW
Kuoq4bVDIye6D+VTIYbP2bA2XbwvvQ8IA1bpYlM670n0Ky69T1F7ueu+vH3bX0XDPziyK6/GctvD
zeGc3KtkL+hOaWp9lSynh65nnF8tTtW85Mx4HBD2T8k9FVEeGiU3tyT3g4LK+smjtKfJ+ZE/OcR8
CkpJRK7yYi1oeedsoeMu8JfP2HnuhlPm/9KtUoyHeDrRdLoS/fnxpsFN8xLtaTDqzEvaPEUmhLzj
hpQ28qf91kU4M+WBk6juPx80DBaFq0cGMiYEP/3K8nOD9oA0yEWEA3kBzsU0r7Oxlx2rrL6zJ3cz
cm1Y3sHQICS6jZ1dBCSJWu5IVVGrX2b5NKsv1+CJ+SzSf1riIIZDZk/HWKOdh3aNBCCUqIL08VO5
x6W+Ce2nhiJsEvIv6Ob9AvfRqmlXF/uyfdEtRJhfunsU9lOkXik9q+P94mxkciwJoF+2ROgFdnnx
QWZrdS2ym43+Nu3/FWnPQ3B0vFfKWiZusTTGxfLqmC9xdhvGkx4f5odkqv/IxIGkzGHxmFfClOAp
ntBVLp588zKZ9wZYfXR4Hz8W4+oPIYsc2pFv7iNYbwKrKZqMfidBJVd18uhQdwoKVvSCoM2tz55v
9/ckN8LUpActs5FJbESLfwaVVMTlrD8qDM8l9X1xvR/cp0xXp9H8Fw/RtjB9sGp6DuWFhSYQrmTt
qVYjFMakbwlbotu1CRnTGZgBrytmAqHT1s5WklxoNlq5XMBe9USSGVrUV2t+nHbZYaIoo+i+U7TU
ZUWJQ7Uvjd9kdFet+Z5xAJh6RoRiFoA+lwzwE7xirH6HOVlr6Uw013zNupJwVCBcg2uOvz7oWV4f
ivgDZnQ7+DecFkwF8WZ5dGkydExu6DZoqcWzKYpNqrqnIaYzZLE5aOK1jD4nBzW/eo2acxE5gdZC
34NWLc7f2JXrJXlWzVeUkN2KyDPjSKhBMKW2TnVYAOfG6nfqG/qTbS6tuFxFGsppvndFW7lvIlcU
HHqD+doWPNB1QZ1F/G1bsFbZbztW8BFo+VHUcCnKtTscRvJ+4Lk5dmn6AG+u+CMr5C0RbeEu+FEm
n8fxw262or/Si4ESg0M72sjqx4Jtl34K//lXe6EYSPWIoldkMuzi7T5xh81o/LRYwiOfStNHgvFQ
yn0DAqrj2lmZD4Wv9qFl076m7QjdyQPVj/9kRMf9zkDuptGCNk/cZcnLbC4UBsoQ7O/U9W0WTpzg
Klr3wnoz8/Zr0cWq0LvAtn7a8i9x3KNDO05MGmlZfCiZspwjfIMChHFeRgpHb43GpZu8pf5rYhrh
QD9aufw3oQ6JXqr5z28pLcR/Y3wOtEYPfNRkZy/7CufLzIZYiH8x/c9ynS36bnTH0yBeVLsR0LnM
wJSCrwyIYbYdXf5Qfju0X451b2uGNAui5tjWm8K4Du52FHvHxf9PQY7jhWgogp75UFTpdqDBVyHv
M/V7L4+DfZSQ4yL5KS0nmICOe21vQpM2gLiZ8eri79eMLeLPlc4eRWpkkCF+ZM186AOC9LGNAdoM
b5NFWc7Qr6ziPnk/NBT+t9CrY5d2UNqX2npBuLpK6wnM55fz3Y4uUjsa7r7MtkNOwzCfDfLcWZ58
52+gEx70v5CbMnlXbkTUPCcRxqSDxuMDU0DV0Qny2XJ+q7hBLfoCT5IieENpRnZtVvzp01lvXxz0
qtWJMBL4C55k/SIaJF87+ShM8o5Nx97jnMbyzxJiHVNsJMGq0hcxwCnRK9O0t0i85soJxvnStxGk
PyPZu4Hqaybr0wVgZ+HjAeiis5vy2lXP5fimtc+efFLzdiQwpvKQ4hPmJg9Owb/Q3GT3abK92P6x
S/V9DVSSz0w/GBDL4o0u7+uUkpFzxCq46panwj2W4iOjH2aZ+8AVlEXT/Jeog07l2ULe0IItzwJY
LVmnE2Y6PfsbUaE2wy6m3pya3bRmxeXmrqofn3qdAgosNbaUsFrIftrsgvJp3WZUwcbNbkjfxnrG
4CBhrr9T9eVjVk7QHmjWR2X+18pxm1jz2tL3FMWg7OI5XrzhPmiUlBPTL2pkG0US9pK0EW3cLFSH
iRYnhk1lca7+sxH1zXpO6PRwwud1AGqIVlj83qgaChZOabTV+SHywfU174KRMFjy6lTUM2Q57keg
Hkqg0jk0x+7QkWbO9+FKFp4cS5UtbxYBroOh/UV2G5YRwbitHeSx/udJhEnmFGq2/unH2InAYSt/
CEYOWOQVB7efdz25SvqjZ41WQWTyfddtc1NHKL18G5F5hbEIKqSw9uhvra4PU+PRIDSu28retTMv
uzurvVfHH8NUf8Dm7PxlDD2hn+qa1uZmCUDCVmIubmCZoTVOB/D9T4fhUPjjgZKcO32ra6XmTdok
7cp0a7KuRehF+r73tFOZx8fE0jYV1P8KJuNXamIzlNNTPOuw+BBVygwWp9t3vDWpTzRRaX2if2GO
oOGKm1iucIYEBBg/J5a1NqR+rqz235R7IjRrAnf9wj8YXLZovgN9sFatZoWLr/mBo3IMf39zee+7
Z2GPjMdLtTL9xyZXfEAL3VSab4wJ14A7HxaSX9DE3Qoffsjyt5U0oCipzDK6c1VC61Uw9IPcTVF0
M9ORHFVC6IeluwwUQ1bauM5h8yKd/jWAZUrWjx4n84PPvKErPE+E81ax8242/WrkwuxzE+8f6hwz
PlpxQTtS9mqQFD6Zy2u3dKHPv6MjjxzmOPCnLLQ5OFraX5d5QaZDP1fsI65YtppjnLq63Fkd7yma
SuK2Aum5SLXyz1bzdnmtztKYgtpRrx11mrCZFL7PvnpD3b8TcnqiJ+pdjcPBzqO1tdBfYFArTuYp
K89jpwVJ3JDphMAaFnWu0fLaV334GSJn65sahSbuMdGd0IFYLtkVBfENqNrJE+PuFby9hEEdk4LJ
PccV1wvjZuljKP7f3UaLgd2t0ZgFSSJ3bdfTVddvB32ir4waS5g9GrH3rlmvBYZAK3+8P3x2bmSE
zb8+9ZfKcA+dsawJr76ImmltNNXzCIDUu80m1sDjdFCfyZnWBQA8sNSvPvtPKSnEgTMm/KVE8Str
fm+vDBuHKwp5bWsiPbMYH+l9d4ANojmkhAhlDcIP1Wf7XBVrXxZ7Xa/we2bbdqo+YZOLdbQkKIQb
bSMlNMxDeWhW8wleAlBETZQjRBvoYjscSCJMslgHu6MmMeI2EOykpkiPuacoIou30TjNa5vQqQ4g
opiaYx1zlnvLq430dewZhlvNlzRcQn2Nj3Z0HyRQ1+URcdE+n6lhwtwX+QnLiHzs13tkQwMrHa3d
wnqmQ3NNTd2VirhilWFFKGX83vLwzjOp8sZwryyX5gK7bDaakT1b/Vs+suF1eOUNgVeQr5Mjo22e
nT7/zGYR2shWEEfupjKmy5CRamiY57CIIoOskJ6V6wlCKTKKk4QJa3qOZMYeHo+M+6MdmuuMdrJL
eCmMKvDQOiBjxcyNFnzhlI9SCg55E5qWAYPlxpHJoYr6VRY166qG08bmQBUlwsgmkDUXEWnvSK7B
5Zswkd7OBFylwSLMxomSO3dl5tbW9cq16VQX5ssDvl+2LAbiXgtisrA9E0+7FNiG8F7S7ROkFViY
TScx3AAig6wOnAJvVt8e/Gxc1Y99LaE4vTS6nc24K4fyz+nw3JXW8mEoqLZxPo9shQuQbOMie/Zo
aEJv7PW0tlScmAIbUTXkoHomfj8zQXXme6htW5CV+tixDFKtGRia2nAy7C3EdXMn1yYKPV8Vb82Q
HYYp0wNUs9cliehxtMun2kGsiHqCrRATW2ZXHx3GNHY1OBYLZWxm6Gc0sefW44MWiKe4S6BmGckc
3r5ki0MrVBms78KvCCiKVWkdRVNAnPjGitzVIDxUBDSyFgI3GVXhClm4CxyfNxZ4SYe/s6dlFK+8
gjNH5cWPoyFnX6KwIXK7WFQZCM0B08jKtcCr3EidaxeLaOKtkWsF8fTY1dvAqqqT7uE7NjhZ6q5C
qWSu/ET8WJhMgjm3g8SG+Nc99NNcpTpNoIXAxN91vzUTeMPn1RZYe9EcJyHDaNFDC2ivMayzAezf
Yt5YxWNH16s0j5W9vFiZtUPjvW3M7pmKkzuM8LnhyxknsR20cPJr8NBM7RLa7ONebDFOrbGUhZBy
d71nVIWD9DAJEkx6JzXys1EoRT1YP0Nf2DTwY4gE1thfex1DOTNcMmhPvsXqpqp9z8ROEy4ttM40
HAr5qLDH/Gy6W3/6z+b2Ghv+amLkG3VZROqxZM7H9cA/NYhdSHtGYTteEL/b3zPB2yjuv3j2OGBx
E9tokHu3/ygcZ2MV2VUBzvVTAiFc4fWKj6lst9j7oXf6QEz51bbrvTHgjKvHrSmyJ9zgYKEws5D2
e12Ye8P2/1qRUhOeY8NJqueaupUHvW7pAHBi+CIR7TQ01OJE9q0mlAY/PR+yK2kqRmlocR457ses
gcH3nUuAo/apkBEGEXmIxTBNMEL8eZUJp+S/5010WgaMaqpHUZnEL341nftiwEOI+N9p+mo14GBA
nFVvQZdhNFIMg9RdpxnsAneDjUUR9fWDS9EIFkCdP6ma9un508xyekFGtDyOSyI+Vm4zSIuBCbrX
D1XSwQJEDfkMDqJuCbcaJv1EkyCitYjllGbg3UO2ObvdmXb7LdH/R3eYhx3s2o83WRsnzU4TACMO
lLCJxbsej5shkvZFqRrk0CPbovZZaagBhk6OhGsEIx0hbuut48fKWM6s8bhTdbYJIbuL7jiBdLwV
SrO91aR/teX9+t5ylvSeNBRi2ja2Brs6KEkQBgGik5kcnLjYPYQwjL3r2UN59sCAgJQEOIxhSiCT
aVlZTkxjMfh7rXFpA4X14JPx4z7UcN6krKq2nNEd9ewfecI0RyNnJgjRKNs4RNOwmUwfDwh9s7D2
m7GAdu1wmFeTrPd2QlIjEQvt5DB326ArZCgsFpB4P27dokJjOaA9zyqbOEQCaJ60GcM+lcjepW4E
HStZztls6Xfkfy9NUUoKsL0HSzSad8OrG29Dv3G/LdMEc+dYeN9Z5/2nS93n62qhIAySxd8WCxbL
dE6cuFb0LnwzPxIYVWwVNq61wkMWCoFQyKLrZRe5Vdmu2jr/yihGvtYCBRgSIjp4tmPi9XtpGtAF
9qyx8Dgfw2i3x0km30veDVuchiku8kpQlClzak2T6OoZBm7PeEl4rq3ERHkHjmcSX6F7b00jzQ8c
/t7NtOcyhwODCMR3aLHo07RsVKAN+Rhlh9F0Do1PRIYtcVbTUY/zkmLcHV6X8tySELLtFhu/W9PS
Ny7yPmxzF1VTh0xvopObq8Fa0A5V7gqjWncuzV9qHVHZZnRjW55rftE2jGBrRBwfN0QMNFkcHbqU
vb7Mhwlnqm/CPGGpfkKUluwzaSFXMiNaDqgHy15w7KP38mjDJXfSBzo2fItkFxO7zj0jl8Mj1CRW
N9Wk7rcoHbJL5qG8y8mLXvkMzclw7Mh+zLcOUqf5GdJ/E8dU7bqzS+ZD50tc3hY8Nhkz5TfVpMuG
Jr9yrRfkeWBM+homTcXIojpAnZH0AZyU66xwUMEzUXWcnnNyd5e+/suXnhU3rSuWUNsUPiJsl+SR
oMfFd60L2ezUoD9Lj25jWxgALY5xLp0i2treCD1OFsk7MTfct72H39ghc+Xmp42L9673N4tUxgfU
s/8yVBHkh1PnaCHxcx5lJ8dNbDb2UffF8Np3JhSwXy57dkicPWKa71muLX9VVxQfOgLJbbtM466C
LaXhQKS8H1kEo0P0H5O5srQf0SHe97XhxYpNaBafVkYjx5k7pCwXOAz+/+BXxFRwuOVZi4m51fkf
N+o71zFLPjKgd9ZsPadea24dhYKEAabJtQNqFR10ugOxduKSo8oAFQYQLN4w0yL4jJfK2aCZS0/o
Ysy1acJRNLhTGcqqftpTTYvsQwwDHGDt0PPLdMKVWL/qtc6MOmqc1DkuF31VZLbc2hkmeGSMnY0k
xOm39YPnaZTv/uenkmptbGDjCnEr/sScUhP+1um6aJwJNCNmrE4TLzBoXQax5QCqiPN+5n/BAWVC
gdd6OVzMgYDlFZk5kNEixmYHurDtxvSXUq4UgbMCG6pyH99CCwGWENsF39FQJFvUfBrD6jx6cahN
LsqZe7cjAGJOENh64KFZNsxXTV4g6fAEDam6poZ8ZEvRQ5a5jBeu3+yaOv+2ouWlzCcsLecxFTcv
IR0fgyYpHf40I/VDWrOLZc1hbjbPGcOUWvUJh2n58EQ7kVPd88nyuJaqBn099bV7OpMfUROG86pN
A5gmTcYbJwJrzSMfm0gn5lvvls2+q0cPoS44w3oytc/RZ48dGII/8tmosV2a4169kiaQjBs+utyn
3dJyAIC+MhYO9brM3IZ+6iL+sfz4H0PKcjamqv4oQIfs+TUuiAZkNE/I2ojIN8BuHgcYUDniyij6
k3pbPOmDF/32szBiWPEo3buRd424CZ+VsuXR1tAVlhrlziTf+5woj1OjWIxwctKgi8hnY661Pfyo
hezGPVmSUPuxDR7C6JM5gZ4o36CHiqEj7GRBrgHW12Zn4S0KKLkBYJ3jGYoka3WJHxegNZtMxI6g
V0G1xMmGnzXea2kLK6SPmMqrHIffohnOURHvgOyJdeFUyI9SfmxwkKwV8XHn1kZIbDKkIXaGoR0p
pNLEpK/yXmNyFu3yoS3w3bbSLJ4J59888bT0ZhqOxCshi2VzocQqAsvXjFUlwbkaq/unHmklxMZ1
wUgF8673NRhIM2s3KilxQ+pJq38po2T8RnbVp4ai2a5gvMNEwaCO04/SNZ08qyQSGHNR/PDi6/kG
fSyv0FDiK4LrRnSdchvRrI0qmtL4gb/2qi6ZlGPN/VpcFu1CH2ImWydfxQZog+VFeEKGvqiCJp1J
LtLxWEQ+bly0dm3QJTJGvCDuMdYRytgaNBOD7KMVAFdW00saRXI9Ls25Uf2vTuXO+CQYzZAhRNlN
KqvYdxKfnsS3ZAOjJxc/7SaK9DQ/eo01U/2VXOjEgVnmf5Xn/oBn+WGjSvYsxv488CPoPz8eD6P7
n+MJRAZlS761rpkaEls6hrjXy/eqdcw7Tofhg4AgXLgPobzyzH99X2dWmBbK4LTuSSWLSTzbQxv0
e2iXnO8zk5f2oX7MTNAqlyUndPu83BQxdzFeLWzLduff2sJEydgZxyKfuocjqUFjmbagN0LDbdMU
H95SENnjNV+ssAPipDhveP2ZT0ZJF3UAPUBEk5cl+ZngAiYRvUDr4NjztVnEXzSkjynXmb4R+f40
MyqoqXWvvtCmc5REOHspBWkDV2/HPiTtzuZCa0THA4LzCrwKhH+aRL01F0N5+0TicI6mqDmQ30Iz
1OyXN2yVzqkcPNJdlK8SiFBMzm8lYtiQBABABJrQtbOZIID0VKo/gobgifFNBJlOfsGpFiLz72ns
Q1rb2sRbJ0D7NZgSQU5LPPmfbY9uk+AKsXGc9BoDcbeDEcTmR9SzU4C4RDV1nmryzd+8cJ6ko55a
ewApbMabpbRTJfP2LYqcDO1DCzowjBZ3XzbAg3TjT2l2OuSx/ar6BCLMLd9oX0zOdhIPr87kk3yi
T6C2FpZ1yurvc1M/YbJ6KTycVDY2Su5yTtPV0rbvPZHKlzJjBrSFRspRStBObtfqUze9UsetjKdy
u+AbLK96U7y18cMyNrvQWpXSDBf5e4bEP27LoB0WeAKPO8MDqFiVY/9XVOWvbmcV2BRKIeHARrck
VPHKZPEwBo2lkc2g86BGWyONhlB4ro2u32LoVr1NGSCzadC2WrUV6fDPHMv/kXZmvXEr2Zb+K437
3AQiGMEg+dAvOSszJSs1Wn4hZFnmPM/89f0lLtA4dhku3K5C4aCAOhAzmWTEjrXX+jbT3drUu527
8Dps0sfHoBOwbk2EjjhzWlqD8YKp1ir70KsSF388+KXcTEmuJO1WLRkqmLQ/LeXm2yylxskWvNfZ
4n7ECHO7oozfqqogRjJzEKoya1klUFvW/eziuyTjSRcDCMa2mKP8o8pF/g5A7ernThEpt7qhc+aG
Lm58oytWbnumEal6t3qQdiI55LOoLdDXkifUDQ6g7GM4E1oT0gCIhvpwjeOkuyCykFcTb5I3ZVKM
vP+BxHDYzAGInRCv+AvnEHPTVBXEiU5iH5zKqdhKM0T7lHg6rMdFL/cyHPuPjJc73Vqe9TrO5nue
0vSFKlfsGJgFS8odnM9BZX25Luzxyzi0w4sjfQzQpsUqdWUS5ylDaDgutk90cp8EwclNFljuqkjs
bldndPQpvyOyDuJFRQxrPeAh0dtZe5+DxzbBoceFisFBGhOoyzHOWYgFZ96cf2lnpLja9Vv+JYdT
FIhnGixBchul7WVpiPpRzdmUZmmtL3lU0J7IZ0G/lOpplRbwXytyGXSj+E2iAStS3HYuckr9PJvR
u1gMaN0N0ZCfAtPbW0qbGtmT6XCewxjBlasjf1cHfvOZXqltOFAoGQfXuu8BTf1oEv5Fa+EhtlgX
NnhVvW3rIR1MvYtMHHjFd6MXvbFy0XEwEf2ZN61cZ5oHDnLWeDCYlG4H39Q3sRd7N1nToJXrhFzr
2JH1xNlO42MqvjQjK0w+ILghXaqriEzsqIFVgrxnYfa8rh8goIavgG7MOnV7564s7PotFW17rBs/
vbRTEtzaakhehev4ZHutfj2m8bzzwVmLbdDriBBKMx+1Iz4WfGoWWLiVKJmNlie+dTOQPz/o0O63
DhrZOnFVdUAowbJgC9Zyjw8URMo+jkVs3nsB43d24pF0QMfMLCt5Tv/b3IVJkPwCGT7GgfbbKbZQ
2nwZ7OQgP5e++2pmUvgiEfM3DwHnpCbi3PTiyyPz69LHReCqE9k0nfFym25NKIW2c5s/LU4MDcag
VGoLI5llku+VbiiRqLpWrd/pn27n8DpSR68jNcwPxLfs9US7akWyTK5o56O05sfYn69AIataT2ls
dloKr18twu62bc+iG03UZl1AfKgNK7nzJl9uhKDB2rdzBTABJcvB2ZI73ZYXH/hHULmnxpX2z9Em
8dxOPaejLraWXUwB/iOFznQ/AxqHElNT/wPyOfeTvM+E/oRe1q6aqKNPRZHrUzakBgbbUAS7yQWX
OVW19Vi5qbNJzURQJlAFY+dH23jvpq+iF0oN/+tos4EnInaaAyHJ8bXJdbIvCdMQ+SNdjCBUl6+L
S1iswCixaQGW7vpBmp+xedBlegiMM17qDJTkLg9pElZ+yEZhz82xVlYCKkBYpC8pt2GsZV/1WIOO
KMlNIDPO8SsDjGdOIKQi13hUqxXdpmbDVAD7JGY5n1x7KbcU3Jy3EU2OhVW8gd5LN6PdPmWt9So4
D2yTdpZn0FXNM/7n9o6GtCKHGCJhyTQ4+QT4iAnW4Qf6jUP9QjzFq4Lmo57jYWf3abDqURneynIR
KFgjIsvSOGeer2qX1OozqxuH9ECfH6JcL/bJscOy+zG5lolJqHotxLhQrtPKjk8N5q1j7OJ4ygcz
4mdKYNx0JErdbJ7WTTIjNrHiRPPtNGr50AbOqG8IMwXr2rOzZGcHdjKtSaNg6EjcZsh2SdwDkMlw
noFBdaQ61Zq44wwg6bCEgXzU9E1x3rfZjkHQTLMld3BmigWtzcSUAAgsySRDHyQqUPhttlTWZnHd
0UViEikyy1yplesZeE2pcDDczt5rF6PHp7YK002hlhe1KNpI0KQUomkQ4vycMSRVQZUeOinf04j9
aa5m+g9tPS+0P5Oq+bqkcR/CeS0xEORTxMD4qgfmhDZz78lmQHq39V2UIEwFIlabacAkM/V05MB8
LVtGkzd7Fs3rFfxnt8u67zLK4r2Di3Jj4zrb0DbI112v/W2+pNmPxQ+ac1olAUC5IBvNulV0AxvX
yC+Lrjzy3Y2zq7rE22ac3455FXX0/2hLtaagQIikc8coYf9SC6ff+KZjnp2FZDdi15vjyD5PS7Y8
w+QtD0s5ynupLLP2vaS7J65d7Cp7AWfUyulAHwAZyujgezZQdCBXUjIsSuyJw2LhaFnf4ySGw1V0
MUqcyPaZV8p1PaKvEyPHseV5kmnGjsDRaX5oqptzUuTOB1ABaG4Ogn4O/HHhI9PvW6ba2ketG60N
VcOmmWinmknmt0s1Y19Q6YCfMGJDoxMVs9zTHilmGZNnDzG6uCZ8Vgk9OXYMS72IxspvHL9qT51z
faLYF/aodgzXaUW+i6dC3vMuXHtQCJt5hCgKDo1Jg0PuAxLqv7khP3W7FONV1c22UsTR6+TO4piL
vnnKe54QfBc5BkuTcvix6JRmWlj4N6MKMCowZA/kCfRZ2mJp0XyTUVz/GGeIQSjy/YFoSXqqw7y6
K4bpQxgT3lFM5DxXeJr9pq6JSS3FwTfVeL9UhTmRAoagRyNyYzoH7IwKC/KDROQGj9W9auh6lKTN
Of3QofNjpK+4C+UGuA3xnBo6MKa+ZcSRDEkZSvGqW4p5NYN52IUtL5tEuL921aks0/D6ALOczTNi
RkfKZvmahr1+biPqtTEimlEMnYH+6Pm7zNH5QSBhrci8fTVZdB3S0sRwOoxAuGD66YaJYNXzNKVs
UFQrtISgwsSlmvYaiuLPCCPZKivH4CBycqROjgtvgPlBL4CDjYzHmco7JZA++fGO/pja9yPQVgBJ
5Zfr6rVySV2uCnbdLaN66NkNJeSqvvk2g7kCYRrcBYZkezAXyaaBO4V/JfrJGgQcV05f5wF7cdME
6hCN2TPFUrf2hPWYKeq2VT7q+jU0Yrrz61CclyL+oZmhyYf0wvCu9FKxm6aR59uPxntOjXrHUN32
a11lCNVaYZOrJA2vKP7MF482cdz1LxX7yMZmwOUNaCnrJgx0S245ohckNDg9182PUPywkkRLaF+3
N7YtZ/LEd86wyEnKwq9C9bzQfGKAb2So22otzd4rOQmPSg4vYVIEd17bN+cyLoYtJyN8fWMeP9Lf
IDXe4A+OgRlHq4VY1Gpp4u9+HpenoWyyE+YMPjpEJQSAEKN02XfynKUVOovXOVQeIVBDnJ06ewRI
pg79UsgL/SAc3m2BGW0gqoBv5/o7hDKhCFk6WFnDVKtvziiKO5456AtR9AlOAzk1VuUXN1AYJOLS
Xn7Gcac2rUJAbTRiy9gRrXEqy0ZKLijQAU0HXq62E3Hs/VAzXDusG7qtbom+bhf1ml+XOep9C50m
tO3TIvDZKKgEKxycGMK6ktAFJqXVBE6L02/3kPXUl7bMH6de32d9WG0FZO491E/x7l4t5eU1Wcjb
Q9GonQaLriNuzWB9l9nY7OJWTzXw16rZJokcjpBIRmYEJu/ErYN1ngu8vDYDchjOIXZMkZpP0QI5
J7RpEVYifYuzFkuwhpjr9tE7wJt8F+KxAH2WTueyKDledD6uJosDwCbSFdW8wE7hGzvfx0vrbsM5
a7od3jQ61Is/rZWxODramLi8ZqKfOXUnn4jsfPbmArJXoP3ouvKn9xGq/3cmIDwjWMnLkC1pc1Kk
5cR9mnUwzumh4u6n99Ye7K5rPmXbRZfYeN59EGElbpiU/IVp8VdaVdAEbEdpMpAenssS3zqmXeJH
xGqiq7O8T2pqS8411TEopuiL9IgEFgjKcE0gc9lV9iki+qxo2WT66G7TKIccCYRAv9RMvT9EQEz2
RGPJ+JtQgCDxUWwq2KgmXDhKUaDvLZs8UCvRbnHPmo1W4XuGrfJmMbI5gz4MN9C3JRmOOl6PrMrr
dPLNaSiY9+xOxWuYtWoX+gR907kcyQpF3raTs3pqyoVg3EiJJa0u29nzeHVi8rPmunxLQg9bsGfx
PA+8Ukq2PzjU0lpdbFI10Jl3FtCSR3vofN5tcY0l4MTn/YBhNLYDKQ7KHkejHmcB9NO8Ux10D6dl
iAeiOn43X5BNDgOG01iJwTuRu2QrdPqkyMsP23aJ56/kPNq13xJ7jgt/WAXmyjaXM/Vf4+GzUIhW
mzFLCYF0Y3L01QQSuegfR7dIDwp8/NodLbrDEKUOtjt451GTEVjpsqY5V5ctz1AS2hNN70aY+ZTH
HAjGYUqegir/wXIM87ww1z5RmTz0czA9OnlfskYlpDk9F8e4ieyvM1S2s57mlGof/49PCT+gmsfP
RZ3A7l/wdwTuFO0igbavTSDwfSyq3ONPoNz3/M/Qzd87YM3cIhnvF6YpnKqpTjdM56Xqqxq4s9HY
kP4aYgwD6I/iOYRNsXJn/L4CvDbJmyXcqMlIb5XQctiE9RIjMVuqW18Bk3ItFLesW1z7kZynfFB5
ghlE8XeS+BsCgs/ROh822RhQH0ykgRCMgsNCxAADMK66qULIswLaH8lAn1cwkG6hH8d0jCb6llmG
JgKi2cG2puboM4RvgwcDX3UB8fHIyMqOTdbqJn4aCtxxsNPzZIF0j4bW2XGTot3s+J+WiTCG16F/
ylQznBRvEJzxajkDQbAQdP2soQgIIIiHAblVhO1hPmVDDXU/LsO95DS2m+eB8OAUXmkg4CfoMSc1
BO+w3WrVlvvES5zHUZnscY5DQAtulVz5FWrltAQvw5HGT0+94toc8qPGfhta1/kyg5zd9UoSQA40
u5jSO04Agf0JQnTYIKIbkHwmlI/hFLUv0ktxaRLwQUpvOQAQE6c5bGGLEF3fHBttJU/ao2K2O2WQ
Tfp+2xRYzixYPJ+BlaSXsgvherKbv3sxAdZ04LwIUxxS6YhlINWtDXJ3hnztYf0rBqP2tAYokxsQ
k1B/JhqCyXSBLC2PlnG696B26EvRsWzuBwknhNhMu5ZZ9QOVQX0OvWRxpyu3NXbCQdoD5LBYKZYO
sgR0s7RZBTUnZtlH+bvJUrXtx6n7WvQcMYCTUHGP3gdBX5zdUaB2FBS4XjynQbJvp/4S1W58KnvE
U4l9bVLDNeKixog1SKZvHl1+TvEYGLq5tu7ryMu/ZJ6pLzaqFsLqVRiWmsSPWXBmTrPBKZ/GzGmA
r08shLd85ykOhHTieoZcjO4mEvZy5zsUFqQHEX3ormBzYmrYmFCwQcDqbSS/ZPrEal4cPKtzSYfV
35QliqehZuCAwLD1ntnjuODF1u2hZMHY6IV9zNJTep5JKOOOlcG6TYDXBzXDtLMMPVPh+LjlAA1V
diSQA7GKpbCUn9RBVGxOdt2Tm4ZBFA35JE9CFWg9e3oIPJy44Neie0neHGY/KLebXiXevnfH/LAM
pt4H9dIB4nDn94apETvS8qwUsALZBgi10i7oXpg4AVVL54Z2wDVlQplwkPSbnqYOI7kYxXI71UyM
jXOG08OCBRIs2IdHaVt3tqeHHUcw+zA2XfS9qKR1owIawks5fR8caXic8/hnAYsP9+PU7mQyVrtR
ppoEcaxAW4VqJxesu7SLOTsyKGCnGdiBRxWHWlTKVu+zGbUxie39BKp7NSty2kPo0P1Jgm67qNbF
bcpEjbIbzNemGlHqrsvsTLrvZlBWcPQmRPBVPDXfUkt73/Tc0FIsTVXegARuNsZ2+ClgCIThW97j
Q8RDV2zpQwQHNyF9EzBEZVuIMoET4VqHNAqTbRz2FstqWGzVjEm5tr2fnbZgQ12pYIg9UHyiFJ6J
hKrTLTWSIdwN/idCAy3P1noIRalPxRx7D3adR1vQ7Cm9LbyyunfkTZDSyBuN7V1UNzB4xzNvlBj2
mTkB1smAG6RaATe1VqCWN0SGP2nTXc1UzEpex8IFw9SWTPVI0x4uZOonN5mDlzsDp2Z80MwoAbDX
s69uYYFnLNlDi4EMTuQv8mSlVfXq9MBnDNGzbc/j9EVRCx0TYADrxmBOyZIkvHXpS51Hnnq2p27E
AkE2oEgZ5TWU4AQj5zsNInVP/PwD6x/y3DKF+2E03abmpLv3OQYemU4hT549tzt23mqfLSx7SVP4
JD/zEXKUjndx2vpv9OQY2jcnYsWwS2ylhoEWjIts13GDbMIDuAZkZrbMXgohOUA7pweTfFd2CxmJ
SMAttSLPoxLkzyz6hVNZ4sC0gFoCy9YXSjr3CUIAOQnoQVDooCKSbYmu8fQ52kdmzKnbGfucGOuD
7T3WkMZYksZk0bskcMMznldcgQtSKeswNltZ6p0t8lfkr3Bboyuu58G2qDyt+ISQF21ny6Vwyivx
c4n854bky7PJLF4pr+ldkgy2+0DKuNn5WUxtReiNSL1y1wFWJoAWuPsYx+5tmiUszlE+OYfQxmUS
QlRoYHy4NGLvaEN6rzKEJ83pZMC+w9OxlEu1iZIFwFdEbrAQ4QNEksMyu0RVTE3DrphyarE5Qwoj
yWhbRbZPczLWFAUkBlpLwM8CEhy5YlyXohA36L3QKbK4OgmXdWjtX4fxqHF2v1gCc1CHMgQTjBxP
Wrr7VmX1Ja8yQEBZK87QuJd1LJEJfBOXB59GxgHTLYQDSSGzy22QAVNcvLQF/XKW2uhGgVZ0sfvP
VM8VsMvV5HXuZmR0zVYVdfyqi5kBIUiHuDdR8o+e5ahXnE7Orr3WE5Auqn1no0GjiOnTQqD8kDSD
v8snHLVxPMDdGLERTzovX9LYLR4sh+QtR+cZ6xYaeJpVT/482TtWCahw9F8OXSrcSyzaehfDZn7B
3gnQI/PoR+FQoOVZSgKstGmmrAc1D5R5x6BhJFNmZbcb79obMouvFviuKUbmQtZYPVof6dnr2BZG
xhxRp43RrRqTCqx11Dxb+QQni17hHfhobnFX5Re47sA5NGTJdqnaDSJjBR9coMKnTXYOsmp5Kim9
zk4U389QKzZJ0X+yqIyryWeiIHn/eR8w8ASwCPWtg+lnZSgRGaCB2Ax2DW2CQRpdNtxUMAPPQY56
09Rok9xM7MeTkniKO7EHuP018tgWVkUfQT7GChZkQyU2rpP+hAVa8rgCKiAuWuNTwsoLnkNepnB8
J2LyrYVzcTMu0fzSIZlv6MsOOxxoiBRF51MLROaWvlq5b4OBIwp5adAKjNFpLRu3aFpW5KRhsflo
F2vgMv4qTWkt5pUp16o1NfhhtqBmyr2PFBjkufZiOogDlawQS3Rb2ujFa9oJ+UPlpfneG3y9CWZk
It9LmStQM0kD9Fr2BdffuB5Z26iVsf4MpTeB7UTTbIsYc3gZuOfJrjBIpOelvrQC9glsf/HmVL3z
PbavRC2XlJDhOLlOQKHeymB016ZP512xBGbnCb95TcYWXcHlmGzmVKDSRNMZ77n8YAUgeppkLrNp
UuZycCq4hefIZmqHLaEdetFZ4ednrKQ5NVVJ4cGMlw+WYWotgCTkNYS/j2Ckn+j1pVt7Uu1HEPXR
D6sETJmkQbyTdTyswvrKv0wHvNF44GBcK2StoepfYtHQLKJcw5FL5NQdUK5WfsCgoqTqo2cawwEF
eZY+jIwaufhg6vHczx3kqjHYlU5tfhqN9YZ/JC8jHIWDg0Xipu7RLdepNRo88VmGMTYGoX+u06JG
OqnzG1ar5dlWlXW06eHvs7pniaFYkT1FE+YYTomJSwIvEO/wal5bEV566O6gytGZMv+5Gp9LF31P
IuZ8qSfXO4U4zzFqLBxT9WCTLcMqmPIc3SbGvSbIuwLD8VKKGzvvmamAXLtXdho/2ddYmHBldEYy
Sz9zRSeapP4Axfsqr8l+2vrdlJ04YJT3y5TrncUktB2AFuYUmPQltlRdrttDUjLmBWacj1LrIbAz
JGXjhDCVD7m3VTge9U2U35JfBUzSB7RHqs4m55HY5uQB/LkiUrqXeLhiNjxYp82Y4yzB7EkjAD/f
pOJlbbtNuWUhibcdUyO4BEMveArEZrb6alc0qsFvXwbLR1Bmmh//6uso4voYtmGC19WC1C6uraLE
0xdnWRSd2anc+Lrz957ilzINRAIB9YjuWfmCwizemXXkHExSPoiaRRHF97/tc4S14TSv5OQz+iid
3rzRq27JOkUfvYyGW7kgzdGUwaVXG59qAtYpiKc+v0cWnl+HkqWAFiyD0jP3ua6nZtW405ukF/Qj
yAJBZ8nnsMPkNX3KO/F15uy9UvkS7+H2eVdsG0E6mKk8VB1PC+/ZyYlGZhrUKWUPiZSet0NDNbyO
XUGNqk4hxvpVbCixfPirPcDigvTsaF8nxXQwgH0kzXXn3g9pVD+XGibPKgqj8ORPqT5i6Ks2Zp5p
gAo139ZJ7rF3d96dLJDLGPCX7cPeB9s6uD62IDrwdAUZwjH7zblGfL6nrxEDiS2+4+sJt5rj+b2J
anmYBiByCX1EvEV2fkRlJYGb2+V+UCDmgr4Jv0y1+QBTXxxlORDvVaMHbT9YVjPntTsmT7E04yxn
ueCYLqcyeDAG02ToVogrBXTHlIbmY1E3NJA47NxPLkGDWCI6qBESUZdU3l0ztGyhvr6WaARAkkmk
iIf8dLMgyZSmM7NCrucnZkjGh9jDXsWZzb4SoItDz+sI9Ja1auz8eBPFRFKcrmofnBkSJgsKKJiQ
cUz4GS0yORIBtp9jdlOv+h5ei+eirodPD0rjR276cJf5DEFZMpAskRUMezTM4lEMc8iYGN3R44JA
myTYdFwlZlRr+IMBNpNT55K6DiQZN2lDGNBMII7tpju1LqEBx9fzC/OxbETGQB+x5BAQN/LNAyqR
JC7HYWV3Dgy3LgLhHfm0qUR5B8YrJp2Fm4Oxd+OG+V49/osKRS3DUWyRp5YBSTMvqxi1UAQT8CdQ
Pp2fCeYmSn2s8ObvjBr8mzpfqr0lMdL0i9UcePsoqFv09i5x401o594pwx27obJjSer6rxXOwkOL
deah9hZmtfYMU4w9wmEmo7QLNNNZUJ+sHfhP3l63pXifhfccSPHgZs64ScpZnxfX+WoPDqj5jD22
K+hYYL/0Hnoydue0Y+crO56U2sGtnVk9jjvN0IABH8J+9jUJ2RpTFk1XXhc0VCowS4G0pQl1yyis
aDOmikAOMG4OOKSz27mdWfnb8iR90gOqrzmgBTZd9aEoDiC2BE7wPjkUjlO/U71S82BNBQ+TZj0r
ohbdDcgtHmFwQRYGJg6y+XetGwE9MKoPTmLFtzxh6oYpbsuB40z/xY4E0fu+LFgyKkKzble9MSqJ
MPFg9e5KckzFv2iTPmmwgyDrcUp3lWTpxHY0pQ0RpZQsjYUf/UHxmrEiSr0xC0GWQTckr+KgfW2a
pr2IlumPYe2l+3Ce5Ab0mrPBrvuOG4AeIQjOc8kOtDVdCJG9aoExENpe4/FxD1kCV0D1Pmv/bH/r
J7c+t7TzyR3RD2olruawRvAfMQtvRjm+M1RN7Eneezsv1/0ns4zMUfoJrSRffIDsy3cNFNYHf/Tf
I9fD4tbQn6Cb9gO3r9zSyuG0is6OlATxzatGXCG6Z8DWYJD+RLl3NPWaJBqOtuoEO3cmJKiZ67XR
zAXfuz6zusrJLnn3K5UfekuF97bT5Q+awyNG8m4adlRO8ZGH6qPuaFpUeckpwovYl4JBbEdb4C9t
pVi5rlVsJnK9Kz0X4Aop5tbTQk4Tf2C57UM2wi6g/cQIv4jEXDztJyuyyQWhxyDmzB2DtGAi+ljt
jgmjMDb8FJzHIzFvvaz4aTNjcQPyKfvezdV4cdzeeq9HdKLcVh2hRP1QU2be0W0DSSWC6Ru13xuO
M4PmSkyGoajTpunRjcYB+0KSlD/4crzcaEMr9LnsUCa0prwqao9TpjU44bq5RCxAh6iCmYn7j34F
TVa7INWOGYeJK7Q1bBJyqZPcOUvMgSInU6tjjlHu5Pck94M5uMEewBCo3p3xGCNbigUSTc80EIxT
uJtat1mOvj8AOo689LULMFB6Ni2INmWTcMTIPUQIW3elZSG9NQ0U/abFqzO+MZASZTnNXFgjAsY/
qZJpKg/0bKx1mpKIHKRiZHpWsH8KghViZBjRUhCm9CeDNWDoFHPBWwLrzczkBBqPJ7IoX5I0ZWUx
xbxrnRRJNeJNy4B8kOnqo7WXzoKWDn21uOypCfDfE6UR+JBdqz07nanpRWC/oXugOXf0cxVuvcH9
Gfr9ENI4nabr6d+Cb0WUimyNsynHmbZiHeBghpULjC4xc380+NdDikKn7xoGYIWsd2vmZkSculv5
ihnptT4zZbLHC8ConxZwOG4G3xnowDqwGa2r9Bf7bfo29h3sUGNBQgdsiJMtdI5tFSKw4OH4Ec2W
8zPpJN1iDQHYyqpPD4l2jzWn2jMobr5+vPwn4QO9GRRN/sjmRQchAWPwSjQVrMWs1PC98wgakHiq
QWquysYQJs/0uKmNAP5FKPeEpISOP1LPrVr2YBJxbnpoGAkF7BT0WewRZ+l9G2xwapoz3a3lxTA/
4ZF/lwEHXWRt8z62trqPZkJ++JMwKIofVo8xE4Gu/pEaFXNySG3OrDX3Rl3JCHqgWW2Ux+ZfKOfk
Ghx9LdGWG06pA7mDpL1JGVS7ATTvbW1aeWBElAszJHGOtkxjxodOO1UTUq7omo7j7TBY9gutbUKT
2kakNK456oAyk82CuJNU4bbK5+YWtrizbZa8Bh3B8AC3iUm8NQTkJgUvyOGPBA3VZVVekSBI1bjS
4nitmx6gjXFwdoawizw5QIwfMtoJhOCJYjbjUzIG3ZsNvAvUKkrTpVZ4zkomEa2XKoDFrHj+mhjC
CyMpXzwa5Ds3+OITcKDWu04uEQu219rCWeNwHj0jFgIkJjSGD/TaQS16/S2kZvhaFzTKliET5zEq
nHsc6VcFOHQeRFWRX5t8n+w9/kDskQ3KvEOvl344iSyc4K4j5cmMZCmtoH9b+quB0gZSK2Jy5pwn
+23XxW+aTXGVDQgXCOx6zwOPOKdHDZ4GCxuA8WQP5Q7jhADUdoW1Wha1SCJ8WrDUzQgvwr91WkCO
EECaF07Ecj8QGicmzSyVYy0l70rCeLpAJtPBZvvCG2tNdy4itzhMNb5kppGlbnUpJ/K9ASYrViP0
MttuvJWXZWAhKo+fLSdwE/sOeHynyF/xmL+4nWHBGXLGH8dMHTZ+2nxC8MUAxSG4BS1r0s2Sz3DG
mFm88msis3PEWm5NwMs6Pug6qS3nYcGSik0vbl6ZIGPvvSobH9PIMewpPHatTXOVNtqybuvEbCNm
Lx1tG4c7O7fEwKJ6uqyoWlq7NQy4otwvnfI+St7mtQPQdxUGmKj+PiL8j7Pnledpkqja5T//9b+q
j/eHmHL3//yX/N+Y4ZiwHAMxBpkGvNC8/k//vKNs5duOogUE/VX++ud7HWoO3nN5IR/9FC7VupTz
t79f4l9nqXMJx6dmV7ZxtPhtXjuam0vDeigvcjnP3gvJOZMSXiYQ+ffrXO/Er5PU+RLS9W1ulRIM
wf71q8RRszhz7heXKvmCfKErho+xMPfxW03w8O/Xun7mv13L+/VaDWGn+Do78TJPb0X40wci69MI
lyjwWX7btifMYn+/4p/uoqdcKW1f8Q91fU7+8Rzonu2rxmF1wcdLEq0r76iN8V38/SrXz/3b99LC
dY3iTfbxMatfr9JLWr9ObBUXrY4OmzsEGw7Gh8w+1OOPv19KXv/W36712zcKmdjJA8+1yhEUA2GA
frmQr8XS+IlpeN1bCM+0O8Yfvv84pQiu7b/5sv/6avE0eq6vfGFLVsPrLf/HLWUwVu5jJ+TVOrpU
lcXh71/wD7/YL3/+t+fRp53cqDktL6I6xzUKy94KYZff//0qzp/u4j++xG9Poud70vNGrlLnxzDa
LPqm1+//2SV+e4G7IWfORMwlbHsnv11jXcnm71f4w61iO+Lx1loq+nu/XSGbkPLwRxSX71n5bSAX
WfjUYv/mItL+11tFlsxGH5RYg6G0/vp7J6Ez65a02yV9d1efnJli997Ljhz3e+uo+zucHJH/8vdv
9odF6Z/XdMSv18Q9onJYT8XFBS+PbzatfMxKep2Vj4F/+vu1/vAo/HKt39byJPDtRTEG5uKhwo4E
STW4Fjl//ftV/viNaNFoDGfaF85vD1yxuEixDq+t7b9cwXHjxhpAEjjYU5bvf7+U/cdvxPtpHJ4N
n93j17uHMdodRcc3oqBmVMsF+t/O/HSYcrJ+qvWTo4Lt0D9Hzg1z6ejV0nTQRM2++OUtpUQcIHl8
ySDpTTfMq/z7R/uXtcO1hSuuDnMlnet/f/1kU1Z3lhX59oMztF8b+xnL/M//7ArXT/CP1an7f1dQ
5aXw7//Dv/7bnUXP9Ymj8/kbif8o3VhUl3///IbP98vy/tsduv7///j8TWBQtQVXcOlKlIwmW2XO
Kf137/Qfr4K/zTbXBZxzxa9XGSSxJIayqQekF5xQoHLsAAjSoJiANn5YNk7DsL3YU/ZN0lKcnPrx
6isNk2xvPE7+A9MpV5wD93//7v/6dBiSnaRfPLZS3/Z/W/rTMpikEBWDRP1XY56T43/253/70hrk
YzrSL3psQKzmu/5/ui+63MzrhqiETeFm/7aO1GlcYf5xkHmXQz/tk+nfPBl/uDv8fQ8nj+8KXurf
7g5zKBnibcngAcG9WBnv/+Pj28a4bCiw/bV33Qb+8eBhWpWVK1r3gXEpDeDjf7PK/unTa6k1uUBb
UGj+9uakWiXMTpiC/0vaee3IjSzd+okI0Jvbsm2kFrtL/obQSCN67/n052PPf/ZUZRFFtEYYzE0D
jEoXGRmxYi3oNR/GQzW8fW1VY45JDN3U8XzCJaUUuVFEUuKfTIj+VA7Omw8+0BRbtUExaTgvTfi+
FujA1CRLeglhA4SSvpTev3lznhvQhRuPZnllzJBphoQOpOMxy1cC4Xl+L/2KSeIc7gxFsUxTVoTd
A9KOBpEm909OS+86TS6b0fiDDQokyZSJFfDw9rwFznZQIRcRkgwAbmr/l/NepWH+9hRdOy1YVjST
vUlAr8rio8uQmkYaKayd8EDIywLf05AUUt++US+sCOdAkcaqqTQtPIUwO0Ejlq2MYuEgXHxfuAKh
x6cPAqnpU1PdN+E9WeHbs7T2fWEV+OUEz6EensbPFlSG5YqPXlgErgvHpidOdwjUBScaGug8gUJI
Tnm2A5WePPKGQ2Lt9hjmzShsVi4ACmmmrlIrFEPOuqwS4AAYkVuk20lyZu8AY1Wwwkcrs7VwLDgR
MKZYlqyA1xbcUhoiPAHyrD6l9hMvUXASuvPh9mBm1yAM5sLEPKNnx6JEfx6vXtanGHzrARnDlCb7
sUSVbZJdJ25PdW3AkQoZFGnolHz2283zPpBJUyimbovBIJXigIYctaIkRy9HNcE/bSJt/1SoVvMh
KpADl6cwAhOE4GhN1P3utvmF7eicmxdGnwXyJOuSUp0O5fA1lr7e/vq828S51fnHA9+RycgIh8mA
u2kEn1udBuVzNZ1KOJ0RpoSPw7HbveTf37a2tFl0xLXgmVHJy7w+zc9W0gYwBdDCrhA6B65KtbY0
/taKdGXBFja/o9sGd/wcBpni5k+ajE613KhO9N35mb71uucJGQvIvclD3x7Q0uIYBpAHm6PmaGKW
DPxBWdr9UJ1oY3qpTP+hN7SVe21pzgxTp+hLIs5UxDmrsnCY7KhC1RAujBcoIFU3VhqIJCNJXrni
ljaDpaoMB0iIIutCAOZTOpEjLW9OIFFzytBfwcHf9SYsSw1oxcRSPgzQ2N6eQWVpCi3CaOK+V4co
BgZ+1oJGxWgK4oBEvXkIKAsmvyGKPPjY79ruSx+1bk9jROfAixfepY5+KBvr5fYvWZrosx+iCAFE
U/ZVQGq8OTWQ15nd85hDn1J+uW1kyZedGxGmGGrMmlbQqjm1zW6SPsTjg2FRP6fzXD4h9F2vne/F
2dXm8+bwVlH0edBnJw6SBSMuRgYlg72pmufI81aumjULgn+yMq9TdPToToDsfBLnkMsM3soxe517
0U2x+wHq2OScuGwuh+FYjtzrxlifaskFEJMD5QkV1ym/KVp2p3t38JltENxccSSLi3VmdT4vZ5Pn
WXWaZeNUn5IBhHN3n+mfPZiuJwhjKca1yaYEG3J7fyjzBrgaqaFZBAaaYWriA98D6wz1a9CckN3b
ycp92n8LPLfwjvDxpcF9F4Jdk/4GMb0y1sVlPLM7//1srH4IVWzhh9gN9A/USr946E3fHtviATPJ
3MiWzZa0hZMe5E3dS4VXnzTeL+b7FEpS9XDbxHVy1zIdIhHUjixZR6FUuM+gq6BtAo+CNktH8dKB
muHZrF21fac41lapf+fWX4r/Qeo+BcVTGqyYX5pEW1ZAjercBoYYDPmwf0xIxzcn2D5l2sfKlRlc
+75w1uxo7Onm4ftAPYGt6O3KI3DpAjj//cIxA2ASJzG9nqd2JDdOZ0S+K3UfykRLabbpDJ4MkjE4
SRP1vNsLtzYy4ajpAVyDic3IcmRuJlTy0vz+toV5bsSDxcLw7iHvDtW5sPuUkS62FNbhE/JtjvnZ
rglx0Nj4ddvK9TgsWeYFZ+kG0bcl5oWoSTpIcej1STlIaMTSXrO7beD6EM0GHEOR/7mkBYc+QZwB
XLzDwACE4qhCfkbc+wc25qQWwDrCNX0e5JkvQNF6iNXAr089bNTxPplV2FZujevVYBi8owk6yfo4
4r3k+IPXwRBXn3J7R5+F7HMb7uN4JXZaXI0zK8J5SUEMVy06p6dU/xppH5x0f3uiri8IRuFo+Jp/
ZkpYjHbQCJ8Lgwui/EodkOgFUUZA08m7tL4byydbWQuXlpZ/jswsW2HybNGHUnBJJ9AL9WkENi9p
cGpSyu5WFmfFiCNEQkqnDfWYWPUpKD6gwOZAWay83J65a0/Dc5ENoJDSkm0yT5dbzIuiEmQD5x2C
HamBMnfbUSCPYNqHOnfFqy0P519bgm+RBzuAlSglQmmOlkqp6hDZK6dy/rmXzuVyOIJziSJ5mOg2
4vZEFSNCZK21KCQZ6kZF9K6q1p6kC1HChT1TWKEh7FSfpuPmFPgvHt4ylB7kwt/Uyq6xkdGuYJB8
LIeHQVk5UEvH9mzZTCF8jbxy4B/hpKa862JU3Xe6c2zaldlcs6Jebo7OaCsQnlgh2huib370Lqhe
uItub8GVbWEKoQII9bB1IMs5BVCjzmSICFOuONIl/3M+XfPfzxzpYJY05YxsC5smKzjT1ZUhrH1/
HuLZ96t2aCavLhnC8GXwaA5xb0/R4vdnaIMqm+QGxOXOcz2XoVVrTuiObIP8aap//YEBVbdIhFGY
kMWChRTRVt+XGtmj6Av0yMXnP/i8hqfkwrR4PQhLXA1y1Ha9Up/g10NKUV1xYovTc/b5+e9n069T
9rSngc/LKvTj91KbHm7//sWDAI6XWjq35dWDHJCxNnaKV50s6MOy6XNF7olsw76lXfi2pUUHNmfo
HRIA6tU7sbXlUqJHj7CiBzRl+gfFhGWmUlFdalpg6sl0d9vgwpNuThgyLDBiKhGZ4DLjBgaryNQR
3EoQwtX7bTR2MLwfNeshttAwnQndpQ09rLftLk4p5Q1yr/NT5LX0e7ZmFihOKFLJ5vUxNMiwCOgI
y6ffbOP+tp0l7zKXBknCGtSyxJ3twwI7wt9E0jLmpa97e0SN7+NBXzGztAVVS50BJQALrmpmkm20
QMq15mTCGgJrdX9Mwsn5g81xbkS93OcFzcKNhFj7qSQp2AKUBd9fl9/y7lBUK6HHwgOOYOpsQOKR
tUpaQyILW5kbeB9hHgD0fRgRPJXkk2y9I/2DvOaYyFBKerswXbnglufTAco1Z/SuaoSQjwCoozZ9
MsAdTnX7nkbFb7d3xpIJOBRU2TZ0ndBRcNqwMyixVqftibTexoWBd2W1lnb4+ffnv5/t8AC5c73W
+b6lBdsEhS6pfLJahDiPt8extMNBu/FIIAC2r5K5SWnZYMLz9qSrCGLT3paiGZa0/eG2mcXhGDxC
5qKnwwPucjjyWEO7KsF0wjti45toeG5VVMvJ0d22sxCR4oeoyyAAo8L8KWw85Eg134e57JTrxdak
S3xS7vvy3gqf1GpXrsWkC5sAqgjehySqVcJ4wfuhA0iTbNqMJ9P/1Wyr7MftwSxMmgJURjVMLg7S
SMJgKoDlnRFYA4571/WHKb1vJjqjV6bsNe0mhL2YIeWi0oRMe5zgGGBPsxKpm5gzNDY0/1NEH25m
vEjxs249qf7ByIOZQ3NTRNYW0ccdDZ1bHbAtLIhoa4K9/YNR6/qcLSdiscQScK7LuVk24Xhq0yOI
ebjgQAdH328bWVy5MyPifoz1TunlaMRBpZtP+fQHj29FO/u+MKdQMUWx4WfjCcR6Dxlcinzhysld
3B1nJoTdQaNCY9BuwxAQfYQ19B105CE9w/9touaJPPND0SCNE1Iy4ymo71A4Devn299fG4XgR/Vm
UPzGTJgoNBLp/O3eT847x9r/NyvzrzgbBS3NmhWF8XgKjUczkLZGR/+W86Cv1V6WtxWnlZDBANUu
jCZXO2+Ug3yEtWinWFv17cAx4An6v98XxgGmQaHNjm2lTIdBu4uSlafCwm1w8f05wDybJ5SbUkAH
1Xjyp72n0EhFI8Xh9lIsmjDAj5ikPgClC1Ok2X6aBC3UVGjHaMW+R4hX2d82sbgKZyaEWaLFYkjr
1B9PafWE3PJUvvy37wuzFFRI3gU9Q0DuEcE8zt3t7y9NEThWzQRrqnElC9+XB2qFXaNOJ8NEbPjn
WHS0lK7gO+ZviE7fYDMBYuCWBEh1udIjbXXZEBbyCVArpNEnP4MJJbqzrIewG1aWfGk9jLn/QCdk
Z0SCp1LqIkjzvpF5ljzWsrStu3HFSy29Q3ggWsCeKEJamircxBVkL7nPG+Xk6zDeccqzWJE3RgPB
gAW7cIQgo1r/1YbGwxStAeqWYg7GRZMCPDfGFXgCPucGZtJIOTn1jAO3owcEZRP94NBp5q0MdGkq
aWonMjQICK4wrSnkmxMZV/XU6vKuBasIS+rtzTcvvLgxzi0IG6Oemg6yaCz0MHw+RYfht5/+wf6m
pm8ZFMZk9rmwH/oxS2nN15WTnO4Q4YX6LvJXHohL82TzIKUER5GKJ/Hl9rY8Tx8g95lOOdQgKUys
UK3fnqdFC+xlyt2GbljijpMiqQimNJ9ODSybQRNtft3+/pIToPpkkDggDGIUlyOA40lraDoeUXOM
9jDuepG0l7o/mKZzI/Mgz/x9SEO2rjTFeJrQ5NE2qvoHnvj8+8IyNMk4RaXDIDT/SIs41PS3J2lp
s55/X9isyagiOIFAy8nheaRAMYiMSGOgGaqtuMul1aZEQK6eR4VNnutyojQVTdg+7sZTHEFkrdac
7LcPheQcuEFFoax1lUkhxhosWAt60lBo3+byew3pmGQw9kBTVp7HS89zeoB0XaNTB9SLeDrSNNCg
5yr70+DV2U52BmWT5zSv6pkNS7SahlvU2+otmntoJuiF89zWQ/lRNdGkGsiHQy4lD92KZ1tYyovf
JCzlaMhgYRp+U5mF2yb91UkvpfpkyytvqqWb4sKOcLmGg5SWslL1J41WvyF+liPIKcPNULil/dxJ
+775pENgf3ufXnePWJbKK5skrE1R+aqmbCjkXqsYVaUY5S9UXBO1gol3RydgMRwtP9lMEY212Udk
MCqtWLG+cNerlAHJQNo8qGxLcCWSk/SOZFvtSXF+RMi+gLqjxzrLHz1jpUizuIh0dlCaJa4gvLg8
JjW0TXQ7ZN1pUn8nMC/MmJgCYmck5G5P6MJ5BBApz0hYLiue/JeGoqSeYK1rUamqDigwB9OK41rw
vgBsuZ5sEIPXaRFLKyU7h0r61KKiSMh8nJRqW2lr5ewlMwa7geiB9MtV6ABXS5qXejmcwnSXhrTC
vyja6fZMrZkQzhWaxzHdQ5gYHAh8EM99sNYyCGsmhCOlRRDqDRMmUBMfw0da7ZS1Lby03hTk2VQk
fDVqDJfrDflwDmVYPZxgo5GhMdvenqSVz786jbN7MFCtrJA1Pt9/tvWnJl55Vs2/7iym0mW2qcpN
TlKD+gUI1MtfT392FKaaY7s6ckYwm21CCNqk6VvaPLf6S1tHu3H4eXtEwpr8Y5I0p0m3Gi8I8YD0
NDpbZWDYrp096vHRrO5R9vxPJjShfFkCBEK8RLZpiIn+gkHuRFvQtAk8a2X2BPf1f0OZs+9zmu2q
vGSkoV7wfrdRhS9+akZxn8GBtLU0828lmjmWC10+3h6ZENH/Y9HmHaHpxPOQf16uV0ESU7WnDnJt
ix59p4OOw/HsEOryKN3KTSPvQW8Uu1H3ypU5XRorDge0N8gxtouwU7yk9EZ10INnb0LIdDsEu8Y4
VvG9lbwtoHkdIuIKYGlMi45GMVMRUprVQvikn6voe6v8phHi9hQKJ+r1+4DuVLwzbzICm8spnLpG
9rqiCp5VSMS1R9142wXwz/d50FF1nFtwxTsNTSvkBFHOeNbzR2lm6Fz5/cJNNn/fIr3PqbUB318V
7SK51/yu9C2364aj38mbQYGSdXhu1lp2Fg3ZBv2QFleZoQh7jZpMpZRdb7oepf9cie4BIdCFC1nl
7s0rQgwyQ+BJ4WimOGOhUZJZlRvDbSNzU8CVPE4rczb/VMHNWZSBbRK3vMWhr7tcczgw8n6KVMPV
jd4ttfhjL1UfmyRfCV8Xthalpdfajo6ksrh1Bz2GQ4+CpBv1j5UGWd7bLoPXpedogG3n4aXw/8th
hKWSZvUQGi6ST/F4BFtweyEWvAslg3+/r11+P0JaUIV+x3Dlfp9/T+t4X1fR3rbhRobwxq7fftIt
2ggVzroJKFzMvjSqGVOjcnRXP3r+XRav+MrXDSquOrwMZJLm1zZvisvhSFOeFgXUN64ypfLT4E3O
NxvYKwQ1Zffg57gwq4chxs5i2yXmhiiMLoYj5ETh0W6hQizhpTyWjjm8c3pEvm7P9dKW5IFO7E0A
7JBQu/xx9PiV8mQ1uuv39kkq5TvDz/OdJXlrObsFx20h1qvwfNPJc4lQuDQBdg8Jke6iiYMwb74x
knJbhd0OhnxLfWOS5nWLAk2ccxuACE1buCamxBmhrUl1V5VcFZoaLUcnTv80qX+wVemMkKlKA7m8
AnjBiFXrPs31ruqcAjjPVPn9JH+K9Xe59NhK396+VgZ+iTcS5fYrnEoRxBR+nMRwDb+He0VOy50R
oh5hlkjr3Ta15ELOTQlH3PZIGeVIYLkREWXx4kAUedvA4nZARociFlfsVcwCK3Zn9xWHrk9sZEbt
cZZFlkfoi+Fs7zrDehcElb1yFBeN0jRj8+vnS0u4Ssw0aZG1d/C/yDF6ib+PaWjX7XdN9hJEP28P
cMmJmYyM650cGK1jlwfLUIs6iynqupma/daDYptZcJ9Xymfdbn6MffbRK1V/ZdWWDvOMbsHJgAy/
6h+Q1GaEi43dmEOFWcLUqd5pVrbiMZa2hkn37NyeC0BTzI1kXpr5fWnobp09FbARmWtF48VR6I5t
0ONNgCf645Y8uTb4lu4WCBLmh1KFrOhwe3EW3hsWHVP/MyF4vUgJK2sCt+BCg0KPq0RrImoQ9e/O
euqyH93kw6j29bZJdY72xWtgPry8mFWCALH1uAjbuk0drgHb0ZoPqKMHD2EQm0ddKfWdUaAIhKIW
5JoRCngTGhGPld3WT1U+qtsgjv4urGJwY38HneUhr3LUFH3POnp1W23kgKZpRLXs5o14qVc3ylHU
aJXmbrgqtOjUTyurn3/zQG5102h3tBcEFgpCf7KpKA8QrIKXugpZdECyfRzgr/0SetAU6jTdBH5z
ewmWjr9JtEolggFdpXlUmVy3Vba6O8lfRhWvA+V7V/6lVvBcKd2Kr1k8JhxC5FXnUyJ2mamJ1cLJ
PumuPH2ATg6u39uDWfq+RcKKZiFZo11zHuzZi3yWa0NdmiAJErFPVdw/JfIbM46vq39uQghXg2BA
MbP2dBemzWnjdBI9azhLQti936UrO0DMO/5jzSKhz4vrlarmckCaJiWQZhqWC9WxCY4i2WlS8xhE
2b5vte9Sor0P03KvZuFnJLxWem+X3hgWbpNnK+EJ63Vpu5hSSekr2XIlAx1Iu9HsPfT2+FFd6Q8Q
eJUrl8OSi6MDZe7RwMuQ2RLsweHZQAGPPXmWg9eO/QhNojP8wR6ca250OcLBRLvOpRkUPjWlNmvL
NUvXk94nz2/fgmA2YYJwVPrtxRLpUGpWkFismD4eIeVfa6NVNX6e6DHPvy/MkjLBqKhHfD9JjcTY
6FWUuuU0mh/sSNHRGwg97VhKMmLHhqx/rT054pmbIgdogWAo0eY7JirNT9YschYrg7ZDxbX7alZV
9DyCKQbq68UPAHacO8Suu43mwI6XJ4F3f3ua5p8pDsOZGSFIblm0Bc+X0dlJRQwq9zFqu62TbmNI
xarkuQiSzWD7D3rkrJyjpa0MG9z8mEFEj2Dg0pqmRnJV+6PtFqgAO5/HxzB5VrW720Na2L9gLHiO
kzzjPhNhn05RKUqhZrabJqck6zewFNPWsHIo14wII5H9uO0SBABdNUiP+nRE+PCQOisjWXCjNsl4
bmRy/+xjYXFSM7PVunAs15G7T6NT74wkeCNEaPZs5zbEPKDnT8pQTbblDhlc5g3idvH06faCzHMh
7jF+Pw8sXmxA7oRhoDSgOmFQ2m7d71MqVvfpV6nc9PV2tRF2aX+dWRIHE0mRHSAWYtOWKj0Hnnny
jOLOn7QPJLl/3R7UminhEWdpnhTEaWG7nKBNkhgoZBUorZEdHv+6bWlhF3BH/2/6NPXy0CiZOkiw
j9ruCC00Wh5rxH+LI+HJRtDB400W86Vj1pVa6XFeWnhYS+RwZDhZISwffGmlwLS4Ec4szb/kzNkM
CDjJKEuyEZofqFNsOuenrQ8wEEwbrf4VraW4FyfuzJzgom0vQLFTT2wX7uPNLDezClRY8AL00f47
dYIXQJoupbCBF0DlejTpL/mSrF00a4MQDo8fjVHV15hI+xergbN85RpeGYIl1AFwO50VBExS4Xwa
jO9ySIUzWcsnixXU1/jpbKIs4bQgh2NX9ZiTQ6oHXgjFJ12fvkZ29a7LAZLYzUm3y78LTzpqRrjX
awt9lW5/+xgtD3ROzNONCL/SfKGfbb4E8a3GVgfLhY75KSqto+/434peXgl918zM63lmxkfvWq+l
0XIbp30XO+pPXXEOwJ5WjtKiGZArSHSBxruiTVScoVBteOjd0P+Sh98L/3cSrqQeF/0CrILIe/PQ
JUt/ORJk+lCN7nzbDaT3Rl5uUFnb2NFHNfl4e2HETrp/NseZIeEUxUXb9HohWa43AvNGh9a24dLv
PkCcvFHHL3763EC4X+fZ/Zh+vW17cRopTZICoXBDzehyjGagxG0Rhrabee9BaIeomqw1Ci4e4DMT
woZQYwW5qgYTNc0u3TEoVxhDlr9PzpJsjsPGFo6WlkxRhj4PO8GzvhVR90WFGvH2LC2vEIRYsxVD
viJAMeqgQERQNV1f/gZCf9hIBTQ1KBglCD/V+1jWCFCb5zSX7rupOQxT/Pn2L1jci0R1jG8OI0Qu
zUQNiWGNyHJbOuGNnfk1yeHR3N42MrvSqzjlzIgwk14hZ5akY6RXIfDbyV3xVyMhlZw3Vv+CQEL7
I5v8Hl3eGjWdyJtWQsrFXPxMOUEnM9hAVWTYSKqYXHNaWK4ymMCp46OF5hyS30g9VB+hXIDWevxZ
+NEveoPvTSt8jpLuwU67507tHtLW/n17OpbnnO4pEFMzjmI+O2eerO/9Cak0zySjmyYubzX7gxzV
40sdOPrRV8Fr3ba39BSBkovnNf8B1BIOijSGsYw2jDUTs4baI1JqFIp1/W5K7m4bWlpn3Jlh6PTN
QC4qHPoozrKEH2G6KpEVqj3FrLrebqKse5m6Sd6Pan7wlfYuGNZarpeGCLAcZ8rqQmUl7DDfsUOZ
Fj8uh+x7o/8s6vdmWx5M525cw/IseYVzS0LQGE1eaZajZLpok2keCna723OoLO0OBy5EqiYzVF4M
6mUvmVC0VkzXQh2l2KDGDGh+rMp9FdbFjykoP3PdwwZWyuBqAzl5QJU9edcbdfHc9l1330TBeFeG
WrEdpdHcl4n5fPsXLrn2sx8ovgXMIJJMtWWVRy16aHLe4QhEF+YfeN9zK8KKBrESS6DHKADT79Ls
IJL7g1Fwv+Pc4STUxMRsUuuyF2jc85Fnf69178Ez868eciW3zSxuTPgy6F8EtArj/OVZT+zWMiWT
4MhBKCati21QjE+V6f1Usv6rVhVv5N9+vfK5TP5nT9ieVuMYjYRIiutP8s5L8yev/AMYCIBug+Sj
bVnyVU2P8kAz97yaYGi2kbdD/6E39+iwq2izrz2hFvfama35sJy5ym6EsNDIcJVFbG/M/Iep0Om8
FqkvnjiSJqpDxpZWamGN9Nj2Uj8kYSYV96gWbYasuisjaaN1yf3t3bA4HBq2mTuyNdSILoeTTig6
pkZvubk2/CxGKpSTRXercvxPZsRLHUh+NJQVZhR9dEs9vCOXvEcv++NtM4uukM5EEBogAhTxXgmz
eKhCDTwQyqh/Q1z5Tk30FVDD4vE5MyFclWWTIeFQzia6jWogW7OXJFRVtsVaSXdhD5CtIcwD+QvN
rSOEyibSCa1e8RpMgk9qhoTeqck+h6c3TxhpM4rTwN0ocokJAcms2mgm2nOBCavaVn27y4R91prF
BjiEV92kPoJ5dMhUOOZhkyF5Y648jRau94vvC74FQfu+AARiul2RH9D6euzq/mXIUiR1zPeSPf2w
1fibqq3duEtLo5JMI3oB1wI9+uWh6YJx6KmKma4ZhSiXkdFAu3pf6p9uL87CVuP46yoUbEQulBwu
zYQKGjA1XfvkA+R7cjr6xiR7roztQQuaO20qVvB7Sxf97G8sBVeqAUMW93YQyy1w2vmGU1909UsR
/PTfmcm0K2HlfPFkP3hoEiRqJ6eVt1GquGkaHzwkHfeBnsg/2lhO72mEXMtbLvgoyrscZ/LITLgz
n/ozl6sirlWogEZc9C0l79sApbFG8e8PJnum7CMa5cCJLcJBBDoW/InpKgYoc58u0ElOPk2Z9ZlV
eKBB6e2Rqf1KEfhqD2Kjy0EVpZ3DPsyd5ccE9jsb5tgCMTdrO9Knjv5sNa14+gXfyKvXhqiWwhKg
QcGfpOSGw8YaCBOtnVZvspfb87f2eeEiGZrYymSZzxvt1+FBXqOLXPw8NQuYOcGdUPe/nC47yyGz
l/h8aj06+ROF2T/4+WffF85aTyQ71shpu8m9Sj/lWj/okqPSeISAU6fue9VJNZaGFPHeMNw6SZsN
76tdONXfYFTdZ30Hwl/6W7FjYyt1a0Hrkqs6NyycHdT9SMOpI/CPAoG6uN12RrHV1Z+9vdYXs7RC
r3zmhC20L4iRRJz1ugmuxSAI+xzJz87x7Qt09nkxgujLNOvVks9HaIpWobmR3w5UhSR3Tr/j+HDt
wlPRrNWmG9tec3Wrsrc1oNKjMcbNipWl9cC/ynO1ite/mIVqAp9HYSFprpqian/oyzsV7rJoJb2x
aAXacZWqJ73G4lgUG+WzpMtVtzC8zaBZ93aqIpsh1TvqWGvueXYcQi6FcgLIeW7CmWRBODoRWGua
zxvVrUcNJey8f6A3+UvZ5t8q4OCoETr+piKdcXs/LJ2omagH+IQiK2BCLh1CGkPMp8eDBqi9eCxB
aNpFevC16MfYocLdhvlXzaF+0iYI8t22vLTRwdkRX0J6YBKlX1qegikezdrXXLltPyJi+BhP6cpN
vHTjUQWCKBpaTR5qwuAgIS6TwA40N6vvpHHceNKuDb7dHsbSss0oU6rmM8Wr+KrvQniwNScH3uT7
iPMqffozdUpvo2YmmpjNEN8lfeDvPAT/9rctL46Oq5z9wr13VbXN8trQCpkzoNRD972wq+GzXZjJ
rlD7aeUgLJp6hVhRiobhVbiVkskcVUsqdRd92/ehnd7FSvDg5WtN2otb4l8zYmWF2v1QFUGFmfRY
Ztt4ratmeRjsA7QEHJBowhFTIqvOB5PvT9X7cnxovR+28ukPFsUBbs6BgodSbNyxJcSfc94CbpdX
nw29R2fZ+1W29n8zIzbwTFQfvb4yNe5xrdzlauAcoM53yCcF5spLbXHS/h3Ra6b7LGwMTLmdgszW
XKRhA3h/QjPcWObKBptnXnR+AOX+/7S9VsPOjNQUFUJ59AFVh2apbkgOSHeplev7sW7jrYyc2b7X
VkFXS0MjfcqL3aTcQKFdcEG1l8zIdN2V072k3wX++yheebotmgCsgwUudOBQlyYKtLX1IZVBLk/J
194rn7Qk3RvRWh/NmhkhrjMV9E0NZD/dkXbPjzFCEDsjTaVv/aS0+5UdPmdNxLVCN5DkGi5VJil7
OSTEelJNC3zDpcFPR8Ja7w51FNbb0jKSdhP6Uf4uncbxkGdlvrNrz9wWhTRsa6+LOdgjUGcUee4a
S0r3g68Y7aaX5eRYt0O+VXO5frBHpURklnbgCeKzBzMvn6MiN0mlVwh7p4Z359PIhA6rRh9Z3tLu
TifJaCq49wppdghDkJYdG/mFWCTZOH3fbntkYf+WUiiYwlz+bkiy9JXHorqXgrF+V48DcTBVXf3g
oQC8p6KhbGJD1k6G5yPLHAbhTs+65r4y8vAgd95aKnEpzMAnkRQGhXvdnpyjVFjrjaMDWoHRERVU
lMk3Eg9iP14jRVvcJ2emhH0S+IFeOn1guL4Dy9b7iifnGpv10lEmdwiMDCqnmcL9cnvABD5FiYWT
zbvm3ZznLXLP33e58SHrYJTMDHulCrR0a3CEKbTJcA7idS8Ntmh7162kay4Apx+WNR6A/Dyv7Pml
LX9mQpg2J/S9rks0AgkFYV/FeKGF/K7KhvvbZpZiCbi8bNtE5ua6nXjK4wHOMEtzhz793CjFw1RN
RzPVQWUHxa7x23iDJP1K8mdx+tjtZC7hK7lSXZlg14ghaNdcM30ZEWhvV+Zu4fsQJgIonFnKCJOE
5UlGyPVbs9Dc0aQ1DvKIygtXQsmFA0QcOddZYVy75hPMB6+V8oErii7tn77ayKdWS4t9Wkj6Xu8V
c+XxsTgiKo6ACQjXr/hd+qbuhrajycbSor2nGruyWwlcFwd0ZmH+BWfXYS8lk9MnWGgD7yUznLtW
Ch6rdtpabbYWFC2OBuEvh/IeQlFibOdIeTvNwZJrdVCmS3vPUA63t/WC0+Em+J8FMayLTRSTI5VA
dYy8H74J9nPoiy/2gJf7A0P0AIPCJf66apKEVq6vEs/T3L4p/pY8JdjYaDwiQF+tWZqdmHAHgvX9
15KwQAWNh5M6suOkr9CV6J+RxSytbRvtimw/jSsndHH+2Lr4thn4K+q12FZOE8VEcKTXzWc9ivc2
GvH9aN/dnr3XR7M4KEWD33r22uDahIsdZtiqCc1edZtBTjajnII21dE+t+26dUN4f3ZZ3sobp560
F5pp24+GPEBqRYjWbCDmGTaeaZXaZkj96lcKRg6kg9cdVKMZvib2YG6HqLbfaUVV3yNGnX+khzze
Kr5XnFi3+DGd8K16WBvbUSuDO2h5lGTjjWl6UD09e/Riim0bq8isrRXo5l1aNdUHQ6qSR8f3UAaL
76amva9oxLP9nZ3saDs/+kOyGxS0ureD7+0y036M/FJ/zxVOSjItqp3c6M1LgLDcNpfk6lGxO+PZ
qG3/N1GLvTecqD5UERou1WiHh6zLa/rp5H5b9MQqrYly1Czs8HvMrXDj5JG6UYtW2iHLO+w1z04O
WtLqn8irFw8O5K27ppPXCGmXDi8Vh7kGifcG3HTpKKQiH7uujjha6oNa/e1nxUpgvmZA2BPwKGsN
2i+80vud92COK65h8fMk8sh6AHC+atLtTL1IfTXXwDeWv1ut+9Dma33AC/EIzZqyTJuigsiFGB5M
ZaoMTqGohKve3WjvCtm6y7NPY/UsyWtQtqWuB4zBjgVLz9yZJkxXjsB7LycpjyW12RMIfUQb8mBG
zpGK+J3Sdh8i3d/Dt+JvQax8vH1+X58r4vkFC4MGAtS6M3bwcjMMTR0DnCJK0cq42taV/tgE9lHF
DUZ9sZ/q2NgocUGHlC19UwcE4wPHPxKvD5vUp+N75dfMW+/q19ANCKRchwtCBJWrQdsGE/7ANeOH
CuiLZ5Sbwv/L0Zqd5007VYl3QfE+lP+6bXfJWdLgD28GEc38Br+cBClPDaVURtVN7Ud1uvebh7pb
8cdLm/bcxHx7n93ORacUk9EPqivnn5r3Sbhy+a99XshSTFzxpebghoP2q2Z9XcEorn19jkHPfrxR
FkpHQ57qqp+NodmZvra7vQBrBoT4X9PbZBwbDKTDnYnkCvHlik9aio50ClUOyGsqASLqS8ljR5dA
KFM3bM1NH6b6sRmVbmvIkrQp7SZZ2cqLW4r3HvQ7pPhoC76csjK1pipDwII0orELppHjIm+7eH97
3gQrMBXR5f8v5YuYZ9HNJiWOhZPFaPaR9Mg9l/UrN7wwcVcm1MuByDnHXEYN4eR/rprNlG/adpOt
qQwL639lRPBC09RkTh1Uw6m1dn0U0QH59+2JWjMw//1sB4dKUHfWTCKkD9+lv5Ls9x98niI74SOJ
8SvkZtAUuk2asD9J2SZp603krWX6FwdwZkEYgKqXvlxnWAiLrXqvrW2k5c/PjWI0jswUMpfzk46q
nk1B3Z+KqdzKYbpdI/gXbtR/Vpj+uv8zYAknvLQTHvIelGK29ZQk2wHJIH9Kd9Kwydfe9uKd9mqL
NquZmYSA/opKKB+iyZmasT0l1QlGEr+716JPTnHs/h9pV7bctq5sv4hVnEm8kqIkz7EGO/ELa2cn
4QQO4Ex+/V3wPudEgniFUnaV31RGE0B3A+hhLf2xdYyg1TdRgr55KxhyBI2ct+u6IDzIuXRE73Gm
AodHu4x7V5FRlLWesL1OJ3RMogWHdj7HlopjnGWAWpXt3cLSAk0EqQQXOAfoXhR8vz2lqPPSSLXX
0CPThFszflLq0atZ7GW2rAZLeMR8zu5UmHAUMNcIo9xwq70JMNSyuO+7tdK8RvRHFh8dpJzs0ZB4
7qX1PJUoaA4FLlwXJ7jxhwX92rRwQAg/tc10b5i2x5TJ0+dhf30LF6wBoLucAhXwBEDfFG5kSUMY
GVWt2he6N/0oJaMveNSz0QVbM3pFR8AGo/cvdHybnDst25DieH0KYjH5Pxt1MgfBpTYDKczagJRp
2g5Z6pnJexMlq478qkE8SYinjGgdv29M2cknWzzBU1n16Ob2CMFV53fI5/8BDtnZ8vEz8cSVK03D
8hkM5HswtbS5F8ng8RfOVCT+AAaIcxXeSqzLCuO8b0FFUu4t91vCHnX3vs6+X9+cpSVCkx6y3SrS
f45YNEvb3kmMmFZ7+qjMK2uUWIxseEF9VSdFLmTKq706eX3/tUcI8A++Hx0CyDyj5BOJ2PMt6AZ0
eiiKUe4n85k0X8Jahiy15NKQ2iG43PAaHfFJVEyN0VvAf9wnZfkwJum6TRuE1ysvatxArwbJ/XbJ
IjlBC0EeEVXAogcFoHfRtjHIbXt3p5Shn+NB2al7RxIDXNAs3nVggkQAcIzIip4vG02UKgIkCNsn
v6Laa/6WljEvuEoL7SOfgW0NZVuCzQOWeFbambI9emYzr1bM+3LIgrTr1gPRVjWScZlyY40x9zNn
MgVzzzhsV+jmbM/yn6GirOLoD/CczyQIy5ZrTljoA2ZVTaHn5uvMlRGtL6jbmQRBn/PBLbuUYQ5Z
3Xhxsu56T603YFl17PfrlrOkAoCkBqgcMohIiAmHWeMqzjiEEdtb495tn5Dz76zNdRFiPOGfHfkt
QyzXGZWeDamJAxNBs7aJfUs5UoBmoYjPDF/y/kvKviDreLvPQZ05QtuorHPREC5MTC17QGg5Ou4F
7ip0N3iwX5/Vgk87HV+s+0xaHQ6txvjUfTKNVTP+vD7+ggs4G1/wmXGf1JodmdU+bjmqv+6usuwR
i/XvpAhHfxT35RChG2Mf534T35mAIGr9UFaaK1srwQ1kusJQDYa59H37lRnlY1il2+sTkYngv58c
wqC8YP8sVxUHiL4mrUSdZNsh2Hyi2I2JqFS1nxuA7QcKu48Ub5ZZo2wWgt2HYdiqTIUUJ9rk1Ner
1b9bJe53TlapKztdLSJ+FcLT0yNd1D2OOMnerktZ9F6/TU+sVq+barb7HLPImN+rj7qyS9R1mn5J
ZTxIYuvcP57lRJJg5CVIeJBqhhESQOojCLgZZko9V2tXupGYAVonEDLM9E2oZndom/V00rzTRN0y
pXwcesR0+tj5dn3y1xVFE2t501ILw7TAEpd5EBd+2zxm38AZf12I2FgtTBxFb+cbiXhwotIMFhV2
SDjg8oMsQxV1q6xJBi+u6AxkOWuXYbODJJ5rz03c0esIopeRG00SB7+steCKQDaR94oKWqXFNmED
w3svrNdZuVZkpJRL72f4wt8ChDceqSptxh2+2qdGvXOyFgBpysZNHI81WmDq6VYxybofrfsBs+Rl
RAB+3tRMfb2+6stb+/szBG2b1QwVIRbOsbJ7dHqk5CrkidoZD+gbC9D/s73/kySSjBaxMdhWDUmz
+TbHD6X6pYi3ZfQgpbVePP5/r6z4sCROWHddj5Xt9VXGwO3lSQOdy8f/iQzhjMnCbCiAM4H3UTl5
tna0y2eWPyfqk1k91upmiL6jwTW4vlWLF88TmcKJo7V2rhgRVHIMi4NFBuCRZb7SRXdNVgaADz0M
eiyxAtlSCidQpLtthZgSLhzk0WiecxfxgD86rX+rhXAIOS2z9ZqLUAwt0Oru1bKju6lEfm9w1tcX
8P/xML9lcWM4OSrmaAKlDbNwM4ifW/1Hbh4d520IgezWZh6p/u71I5k+qLVBYafEu0nszBb8iYN6
a4qmnWrfaJumXavkWIRB1klmuLhfFnjtkI1Gs6CIFAXwrmou2hn75TQ+mqq7zpecttwfnCSP/rHi
EwnCPNzQQl93hNPJqu9ItzXRi1odMmXN4iDSHqZGUuO46IZPxAle0uhr0tnOgGPX9qYKKHKSbZGN
L7i/imZRldhYMJZt3lvZISJZLDEEAZKcTJ00LFaMBLrt1UC4+IkaG6d8jPw/YeRBBfD/9t4Qjk8K
oHWgLWMqlo6GShp5seSokCiXCN7DqGY2djfBUum6i/aW+jL2d9ctVLIdYl1/RvsxTjssWFlP3q5H
AvT6+MtTMBG0RFU4ur0FF1rpeTpOBFcMo96icMzr3E2EtNF1IcuT+C2E/37iZayxJAZt+bW6RufD
l8H6k2eB9Xt8wWP2Wt50RYnxJ2ttJXe59ifPgpPxBS/ZgBUe1wIskta8Zsq9E3/To42T3wjS/R9P
8nsagidxCNITbsaXKQpSa1PYuMZJdoIPcemsgAXHW5IAC6ef70SI1N0wMGQJOKzm8CsrNijw9XXn
o8RL4fqmL/p35LX/K0rQrB4MGslgIeYQpdvJfG/7r12JRIEjyXAvK/BvMYJuFY4WD06OS1QTfbVL
X7EfskxyhsgWTVAvvSuAKmHjmjG0j8wNQMHqmegpaFzfJn/kUX7PRtC0iRXoDv4M1BCPMmSKfGX4
k31BAYuFGhMgM4rFDvmACme8qODgWbaKDKB/P5UMUBWSavIlm+dIJ8hjgJPpgjh5BHJa1aUjnG8c
dONGle374oXzVICgyg6ZCU1DHIRd/Zjl37tyA+BT9FHuWgeFUX87PV2VvWRSSzp9KlPQaWYa+pi4
fbW3rXVReGG21p0gr9+vW86Svp1KEVQaiSUgT3SYma68s2mT5uDeXCfaapbVP8umIyh23tpp3dAG
gQIS7vN2uGesXlMtNr2smCS32qW7+umkBM12nM7KyxaTskoPt3TgX85joI+rQf3i6sfrCyibF1/g
k/NGGyOQ3vSYl6avpgREk9t5fMrGP4irn85IuIkVndoYE4WGg0LbqVbGJO81WZ4IuoCAdwlkcDG8
qTF1JJmLE6Gz7UerqnaaO2wS3CwB9nkj5u7n6YNSlf/KEkOdZRdGo8ZvS/VdBLAGT0m9SZLwWPYJ
v0UIFzKlmGY97xA1cfON1j675h/cA06nILiELkroPKU8KkNjT2V/NbUM51w2A8EBzGM7dmkMCc7e
mD3t23W9lY0uGH6HqloUW+A+mZcbuwGnyR+4/tP1Eey9y6MsQhUV1EndKt2bnX2pq+9JLGly4KOI
d4xTKYKlW7HdpbqtVvuo/JJnb2qyU2Rwf7KFEgw8mRwH1IIwvXFCB6gvS8QvRhxPpyCYNqAfs56E
2OYuy1YsTVZR9hYDJKCoHpT8C7qk1mif8lznuzne9/pTTH4axjq3ZE9k2TSFt1jZAC/aiWCSHYo4
2mit1vvrCnfdv6Dy9NxRRlXVGRF/wOja62huk3w9xi9a+nZdyvVpgFf0XEqI6xmYSCDFwEvP2Bqy
onPZ+ILZA4JvoHWFN5LOgCx4R2WMdosKbQBMDDhpn3iJ59+voozVpVWNZx7g2NTU8Nyx/h5WusQ6
F6dxIkaYRplo+mQbOLWa+kudvIfWjYgH/3j4EwGC80omPWUxVmo/VDir2p8Am/qDjT4RwGd4cu7O
bju0/YgZ5ONKm71OVoOxqK4GeiMI2Bmci+rGXktRfzXhDqHlflqjz3yjKQEdJHdwmRT++8ksdMVF
eL3hByE6gEYtGKxvJa781JElL2WCBC9G+iLp4xDLFYF9oYkOZnHoTdObhrc/2BZcH1DbDLcEQoXz
CU0DkDrmFG5/VsD3aEJ/UbF1XcSiifxPBOozzkWUmUqTcIbPV8FGo3lz+F7L8gOL5nEiQvAiuYNW
CFQq4gL595x77c/rE5CNLhhf6CjuOE544rfRDtV5mcTRyoYXTK9WapPpBbZAcTaFsZWGuhZV6WRx
BMsLW0OvEwc6W9gbd11+ezVkySjZDvPfT6wiqvqc2TwTblF/Sp+RQC5lp9HyIjmaBjZBFBSKwUF1
ajmMDSaBZHgG4HxZMfbysc4BncHCoYKnRjjWGS6gOc0Y4kQgeUQrq2cPD4n9PMTaWksIWrnBCVXu
AMQ8W/dZ+Fg1BqgRHlFu+SfWcvIdgkEaQ8to01f4jvDL1K7t5itKTG7XZ9BKoNoLyGVArhKspUjD
trD6IUdtkbYltFiZjcRilhTiVIJgMWU45yPp+nw/G78i4POwO0OVVchcyAAqC4pMLSBHgOcPZXHn
SmfRUB/6qSmPWaUk2xhsBg+I9jh31WQT//qCaXzzz66tn7KAiweJaCgTk2Rj5qC3u5zLY97ofpoC
yn70i7xZdfm2ax47anilkvnNVPllm+3o9JLQaqslxaMJ8IfQ0f0myVAQL2tOuQgG4LOANYDaHfRd
g69DWIKadvOkVD07Ro3jGXYbKOmhRC2xlv5sXcmL9sKLCLIEL0L72mVOPrKj677HBB28RunH6BVL
Zlkb7NLGns6K/37iTSbVzhhDOvloR2EwxakHVQ0GKbnz4uK5AL3Ee5gTYgmGBpeeW13J2FEtfqpj
5efaSxKhA39W0B8Yra5r0IX7wuqBCBVqCiqESypZ5oRpohtTdczs8s1qkwfOhfrvRAg2p+uoJFSQ
/DmGbfk9U9xtF4aSOM3CLEwU8aEJ2jI4gp+wM+bUA7kqL6pjm6k+Wl+LRjKHBSU7E8B/P9l6JBx0
TUnL6qinoZcN9/Aa63EggSU7cy+Tm2ixPp2KcL+KkHQAw3KGDZlfLC1+1EjrpSNucnWzmsu7NNLW
aQtYVxpvOmAGZfWtqTqXE76BNxQoY/gT4QWYVTo9+NDKozEXdzEm26mS4PeCfvMae0C6IpbPkdLO
19LJK82a6rg6jmO46VMdrWvD7PWKgrKFBkBQZZNJJC6oB0EnkwbgJ7CJIrx/LtFV3ChOQ0gsFB0n
9PdRdvteEsDBcD+7sNHIJOif0wN0KrWs8ti1H1PMgp5Yd9eNaEEBCfqu0RAPPjTU2guL1mZ9W4ah
WR4tPHfVVw88kG/XJXC3IhwlkAD2LTxHbAA6CYcvAKf7bCzRcpdYuW+yAd3FfxdW89DS0dcG29fc
YJwkb6/lWf2WKbiGbGwNCiAUHJVj4rfmrlUPiVb4lozZaVGOwUkWLM4p5/LfT8w376vO7dsOSo1q
q2Gc6wBwXHEwVE7v56k0i7RwUAARFw0FBkqXzQuAyrjpKGUTzY7zwJBuoQEABzymtrdel4C5hTsn
bPWzp1w8/JUuKxQSkvQYW3dALZWRyS8p9enwwuboUTx3gP5LjxWti5faMqt7x5aG9y7X6rPOG2D5
vH/gAnu1nnJdQYNBfGyHeK3ERQAuyqBGt+F17b68KIFSAfikwFcHcCiwBc41oDbGEoA0Y3tEy9kq
NbZT9uHE95b1oJJ1Qb9fF3a5cnAGaGgEzDMvYBdxsBo772Y7wg1wmiK/Q5l3IpnNpQv9ZIZVEbYA
mMkFoXgPxIJumJUKdS7m2hreSvqYAmPHmD+c4dvNc8G1krM8/yNKMJ0RJOltDTbFY257JPeYrIVk
Ya00lEJqnJoPCTfxtgwE08xoUIB7THMQ2buKTb2mLiTrdWn/0BpAksE1u7ggiJ3bUKsUgEVtd2xB
olCt7Xo7Rr5bS6QsTAWdEfzWC8QA3GqEi1uDakYtGeb4GIaD/lwD4Dew3KSSRKovpQA7nNdf47Kj
okVXiFpYeITNdcjCQ1S31oqg2Kq5kV5SRzPPmQjhKHDVWBm0uAsPVrzLx32zvVWlzocXHEuoZBMD
2E54qD61lmY3t1Xh/YgOFaAEoH4KGWPB2M3CyvuxZe5B66qgB0OiGdw8gzMBglHYRtr1dVS7h2Ys
vLlFxO3WnK0wA+HGUgPOwcRrwz2MZbNCtY5HvQxMXghJr67P5NL98vsEHhsgydZssJ+f+8UkG1Sg
x7j5sZgepiLOADeCgLd+u9KeixE0CkDU5QS+1Pyob1g8glnQkszj0ipQJodWIURYOf2qaZzPw5h0
da4Hkh3RcOy5216VVSAsLBQE8FAkTBw3PXHLrTDMjE7JjhZ9QaNYqn0k3f76Xlx6KRwY4NME2z1v
DBHP86LRwCHt9hn2okXLrV+afhsHFclu9lPncgT7S7WQTiSCnNAiXvVXkspQ0BY242wiwma4mdNU
zQQB1YiH8mj6mowJ6kIC+MNBkAQnqDkG7sPCbmQRM4BIYA8HowrwVl65syYx8Yv9hgQL4AeawU8M
IBOcK1TuEiBe0WE8mB2QwVaREwz15vp+L03iRIRoe3hqpYWdQoSGzNwLySSP4gt1Op+BJdhc2oZO
5A4YPtTuu19hiu6D6r68uW+DS+EcBgQN64BVEzwVtbLcTidISe4VoBoN6Oi/vkpL0+DvUKQ24aku
OgFHdW6axJj7w/Ta23d9eAyn9y6WJPkvW4BxVMBFcehrnqURixYKiAck0aAD9IAF02A95D3zzaz9
MndtYJuDryjh2pzMXyXaw1RFduJeRnk/5YPSCHiZwOoXGxUKNkepy3J9PxLqVZa2MowtcD585PD8
wbyv4qd+ekxa4NpMm9DCgZNs7XbXyfz05WLzZcBqA+wPWP4iFAdlMV6Aaa/vnTLy26lfNTFdOejx
K8ZbLwF8woBDU3XwOqB/VfARDH0QaswmfW+9q/1WtW4NYwjDc9s7efHNg2YOtMLwxjAGKOWPWyax
3mWVgb4YoIhCvFesSbOY0rguszCDAS+8ofRKtI6HIAsk6IcIUCtc2eticICXL0uxX/omrN2JZP7Y
OZlcOA8ZSNZMfd+o9/X8NEQPbvJ63eoufRNE4KGM6ekARhMnhwZPIGPHur5PGq93wMO7uj7+gqIB
fB1WrWEeeCQL7hVAKWFU4c6OrEbQsi19aNjWkUUeF9YJd1kENzEFgDaJ1fpmqBhxYhTmXqmHu0Tp
HxNjfGJsXl+fC//Ws8gJQXM6eruB8o340gUjUlbHaquptYkqsW+deWcZv1q04ITkpdHXFATtk3pz
Uzkk4nqL3miYKTqbBKfL2rkoSGFY+zKJ/Vp/HdnNZwe2xQRGHcqrP1k9zjVsrp16ZGFs75v4dehn
r/yoUdNZWYfrK7egZfC3wDGFxyPADhPmYYHFxympYu17MFIqviGZhWx4wU4ynTBEbTF8o75aCL9k
syT3sCQAdG28YN/CYokJq5qRpFbD0Nrbden9cDJZ8cOCAvOQH1gKVJ5NEfc5I2FfFx2199l4rEG1
zjvqiCM5+xYmAfprqDBAZYEiICJ6kXxGogq43XsVpfQELIbRj5t3GaxNeHsj1wsuAZHuaAIJvTYO
zNmb2rqLVyaVeOKFCSAIgtUHjR3HWRB8SaGrgxEjlrfP0YyDvGKQBrdOAIyDaBaCE4GQC84IuyOM
jsQiewOsXYXP6M2H1dn4FxfBEAcVRTxhr2oP7U9aSvzTpa81gGyMyCc/0Q1AZ54bc0GGxmltLdwP
eeIxMj+TsXl2+g9HRix6qa7ngvjvJ+eSWbtxb+sQlEZBea+MgYzTYGkm4GEE6Y8NrO+LKN6oO6B/
ZRRVJ6TwtfSbbR6j3tMa9dYXEsfTgAw8MQCocQET1KJhW0vNKjrMpl+ED7G5v1mhuAe3sR1oX7kg
sqTVqDOgekYHRAazfpvKgMguLQKouZ9RHARCLklOgNDNaGkk0UEZih3wQe8zrZTleCUyRKUtgMsT
NQNkTOjhHdQ1cWR6eykBpel4z7sO4Ab5tfhcnUieEqUgmrtvVyi+bmXayr3/+bF9PjxXthNtNfSk
iBEUcfdTFgz66Bu56hvdc2s4fmhofnT7cw/ycBsxNBP33Yu7dRslFev1hOyjwl3bLVlL/Pil9Z2P
L8zHJjNtiirEfEBezlZh96Teft6dixDP6wnQm6D7cve6vVbABKXfXbcL/v/ilgBrFbcooMPZF+dp
OI9NNDuZstfn0S8n3DvLrRtth/CZhDLM8SXtOpUlREHGJKP1OEGW2+wQFiaFrFxgQQBKWHTk8fF4
RN5ReH+HTu+QSrHCvfuW9hHafCvJy3hJwOdrDbWcuB+IOUE1MntgdLbhvrkvTRLMxhBc344FCzFP
BfAPOLGQGlUVTR024V5Ls03UOfdlv7byVa2vbL3dhoa7vi5vQYPP5AkGbysjpXaGCVFL/RFn3TaJ
8+1E6c/rYpbWDXSVyD+b4MYBNtP5tLqRFXWSY1opfQXih4zLanF4Ar+FHBCSTWIGPQWePIoFqnAf
N98KNPwXN+f98NZAdRHQngDIjluVoFhDojXMdotwX/eolFoz/eZbLRh9dEDKIy68EPpKzG7q7IZY
e6Ne9ZpPZYjBS9uMlxIPONs4/8Q4Z1+i8CCqbHNPo+I5M+mjbnSbiJFbs/78SXYiRjTwuC6HDs9D
YPus1L9VWVci1xLBV50NLwQwLAvouzjjzX0BGEiWZGA0Tv3IwkElAy1cXC8gBsBbuciQilhYLRCq
0jJNLTQlzt/VjDw16Axq0/TmazTWy0ZcFfQ9CGiIWcu+ajuHDZm913owqZfrgcoomhcnAk4TTg6E
17iYhgdWRlIB0gmKNYOssWLALw0mmRNZMj8APP5PiHBGmWpOzaGHENMmXuO+5smtCTiuVycChFdl
lRZuFkUQ0E2gNXFS7w8uCmcChPeM2pTo3uDLBPSyFXlyyO3vGRN6BMZTnp5G1Jbv04lfV0uamnHo
GHujnO+GRAmkHJ0LO30mQXCxutl3ISdh24fK+9QENd2urvvwJQHobYCXAjQgiECFNYKlVroKNP19
FI53ihP65cg8vZccSAu6ZCE8gS4KFDICu03QJb1JgLmnhva+ih/NF1PWmbk0PCKgIIYAChiyDULy
LbdB5diDyGw/pG/ui2K8X1+jxeFRQ4g4Dq8eFs+JuNTKYuigRwgXGx/J9P368AsO0NFw6yC8Xohc
XD8ig+R0rhRlb3/YVu9rFERE1uSXRJZXv+yaRZUYOJ7wBAfjIQq4hHUqNQfU7lan7NVkDsChVxQP
KntOxg24Z33HWKkIiLul5PhY0DCUX6IGEyCBjoWcwLmRzDqIPFk2k/0QvTPbCsyq2tLo5ocgeDtO
hAhHeWSocxpxIYX1Uq7pzbWxwCfGwqEkkrPdXOjvZKhKPAPhd+9k3ZPZ1U9ZrAZNnz8BRFbyZF7Q
BsTBwddq2ogauy5XxhOfktYKsaqZhnvCVkbnKT8nZwPSqusqx+1NOHNRYcEJKXl9BVhIzoVkQ53N
SReS/YyufId8t+1dSO+Mt1STld0v7D63GUBGAWD/ktRYtZO2xgmG10E/bWo81rQazXKNvrk+oUsT
BeyyzdFNAd2JKzz/jJNVA+kp6PjCqT3EduPtBlXGo7I0vqmBGwj1Nah/FENjo2JZc9nn7aEwfuQb
q/r79s+3dEQ+MQkw13+Wp598fldGzjgWbnMg4xc39rXyX44vePmwmkujbjB+5PrOsXq79ettkI7y
dcf344HGVfrk6wcyj/MYkug4qeAeWzc33xNA0IalRwiDl7uKa0/yEHVTTlIf+q1j5wGpZUhSl5v7
+QbAUwBsCYgmCc5D0acQMXXw0aGOn8SBGt4cljwfX7hAt2pkh6ZFwXenZE+5lxRMIuDSyLDygG1A
TBAhdF3MAbqZFs1u0VaHklR/td3kk553JJgf1/f50jXh1OBeENWYyNOI7+QYvQpq0dPm0AzfMtPw
J1Qah6hKyJksq3W5I5/nk+0A9g6UpWKkm9R1PFhVC3PuN4x4TAb1KBtfcBdJ0yuJ0WJ8I1qBrSf5
cX2hZMMLBjFabufQoWkPChLN1sdkyXq5FwSgLNJENYWFfMAFs5c9NBULXbU95EBEr+9A5npzSMSF
I8XjHhoFixATMmXRm8k8NfSQ5l/boOi/3bxAICtGNobz7yFnLaz/bLuTnVdVeujcVQMaCclpsGAP
Z8ML659ECq5ZJYZfUeuD3RXdv/x84fikeWOEyoDxdcDN/FW58fr68ix9vwVuasCBozgREe5zhzpN
mj7PSpYeaByY00YLg1GXBDkvQ1KojAPJHexLRT+tGFzpSO5Gs5qmKIw7uEnpt3XstykAnMFRPqEY
b5C17y6oLKpTUcwNLwWCEvHxbfYlrWc3Tg/qoHpFfFf3h+uLdimAANIG6Wm8h5ABFWtThyZED6xi
oY02ew09s5XkQC/35Hx4Lv7kkJuSLEU0CcPP6bi2wCdWaq2XqLZk62WzECwDFt+UiF4UB+aV6WqW
QRpzzT+/+J3PQrCMGUCNeC1heGpOnmW+KcHUfUVF8c3uA6FapPHxIMOVHwnX88VCgSGAMhI6Huqy
8hwKLkXJUbSwTDyRiEZRhB0vi5lKClalTh+7g+2b3SvV9zfrEtolkGcF5TeeLeLDvlFmw+1zdTho
yWOZEz+Oitv3mb9YUBai4lMv6pSQMqmnqSHTIUnuo01Mbg498hfL7+GF2EqcjlEc9Rhet9+7/GAH
19dnwRhQ5AXvBLpgPHHE46GuJqZYdqkegMqv3JeqlnuIp7kodWprKYCpuNfIFOsog0ShLqiJ8WwR
Lq8mxeMuZ8Z8YNrdF6ptr09FtIjP0TndmolgLWqcDUFVtWmY04rNBzef3Bcg8lc7TaHNxmZqr4DG
NGT+dYGX08FUOP8rT+KjNkiwjc51ZnSDJMMu/lq6QcQkz+3L+ZwPL5wdMerz07TG8MZEvKT9qpto
a17HsgyTbBbCsmVqXGuRBTG96VeuNxOJhsnG57+fuFs8OCLSJBi/IMi1Tw8NlbwqRBXGzRL1wbA9
lDqjR08snNJCPOH7ceh3GjtoZOWqMPLXm3f6VIQYbomMWMlqxFB3mu7VzJeh0S4sEafDQFMP4WYo
dnyAvL1jmZH3u07duMUjkeV1l8ZHsQQyI7waAaWj51vQKbVWtknc7xBGBR5d6t2+PCgD+ewkNGAN
mmDXOgCbXAPsBzveupig4zj/+/r682vY6WGHLUbuCI91HPxgrdYFHW2Tvkks1GjsrOpOCdFr6oXu
Hc66TDlcF7SwUuhV5Gh3uM1yIqbzlUL1MYVFh+0usb0wWmmSq4dseP77iS1kjjuRqcLwA31Xhg/z
VuiFz3U6+XxuKqfjT0lfDAPGV9VvWr1Ld9dXZ8EjoYYCgV+E2XmPtHBbVmwwlU5Z0e0AD/PBqmbt
DIqndM4a5AqSe8eCUZ+JEo693MgNZCzybpewtdb/oDQou0giQzYdQW1Lqy9te8R0tHgVpiuFBgTk
gYnkCSPezz/35Peiib4D9CNJjXb8bjfWA8jgFQ/YQN5sNX6a/NLYXZvIprVkLLjo8Y1C68RF/+Bk
V83cRXW6qyIn/NDccXKAMp+ZdzENp4cxZdM91QYqA3m4KNjGRDkYBir//sG5E5ZTqVIUeVROuqvr
zHzR6skOcZoUDuA5BhDWOOTX0MbdOqQ2e6yw9LFXKO3UeKNrD2ul7kAQGKZzAYaWJl/XlhNJzonP
2kDBi+C+ChJlNEnwwnnhvCaU5TSN82zH2optHHSkgua81ez7qhiMYNKBBNu6JqAT2dhtmYumX6pp
0RoMMt848fzPns7g2lIq5anAk91LKclQCpqzn9etbEH1zz5T8NYaeo9Chr6XXTPFz51Z/FTA9KH3
zt11MQu+CORR8No2mhlRhiOISdN2JJMOL6G/OlpwM9EWtMEBUQ1vxEWFDMjSz13RDPZme6z1eteu
lfBAqt3tX4/ULNqa0JxwmQGOdS1nZsPqHQULJ11Zg3/7+MiY4kaBQxPvHsHV5UPvqKzPmp2ZPKTb
Lv+DxT8dXnBvYdpYpdFg+Mk6WPk7k8QEFvaWY7rwvACqIS76Lqc8UdpEUZtdbazcNIgcSZhSMr6Y
CWKNUiRxiPGHbGWG3iC5TyxYwOnnO4LuFG1SlQMAY3Zm09zRDiSMpPWn2bn5waDhtqg6eHciJg2e
1XMVTVk9taVq1eC7386J5c31LrFqn6Tfr+vSZ5RHcDzIBNkmIEVs9CmKSdPCCG0WaW2xw9cYvtu6
hq8VduaTkurrWEmIXwH0KaDwXA8xKeqVTccevgnIuD9QSl/vnXj8ZoCZ/Nc8JekLSDSGQ8niZKP1
kfvCUmdcNylOFDUac90ba8OROfeFHUE2g/fV83cu0tTnSzUoualGbkF3fTfcmXTSt4wm86oOja/X
12pJEBovkf5FFY+BwrdzQWZe5g5JGrprqqL/MlWkfwD7WPY6gwF5fV3UwvGPXUcxJTh20d4rJoMN
d6RJXinFLhu3XXYXVY998jpVklfcgqnwyg6Ey3jHBXhFzyeEaD5oO3On2FXJo+auM1nr8NKCnY4v
eBIGPkjbLTF+yl518sTSZzeTmKNsCsLBbrBuRAssRKjaZnqx69X1fbi8r6AlBc8GQG3gymKJNTAk
7/S4tY1xl5iebn5DZlHVgyj+Pv+4LudyGrz1BU1c6K8yeHTxfCfaOckdC8AxuzLdJkFWS7zJwvAo
3EKfOyroDCRxhI1odJa4jdnMu7H7FW/rW1sGwHzBryw4SFGIDV0S9GjsrT5TI9LvGjAgGO/FzcWZ
/wgAWhDqTBGfubgP9AAttC067Ibmh+78oDcfqCizRxQOD0TclRDSOl/9epqRl1MmBEui0M82QLWX
CLg0BAjgV15UhSFnYAhaOjhZhPpSNu4ssM5H9c5V92F+ax8vFskEeB1KhcD2iHNVODIomrRShyXW
rgWxJ/xfK4mGXvoksPoBcgbhMYClICF0vkpzR2M0/+T2znps1De3okFGysDS3q+bwkX9CJ8HHnCw
BiwZv+EIckIzbGOWOLs63ml/A8dZMdf1r376ASygbVRKbt4LpgFpHGgIL+rLnPtQxAhiTpDWxUAs
3ZXFH2wLJoO8NRJpOGTFAMQcEbdUx6LdUc32ngiTtRcuTADjI+uBLA4qR8TbYA/mkTqO23aHwmZf
D8DEJFFe7hzObwg8iQalcnW0uaNE9nw/gDLkJOhNbnd2PKB08qVNXprywT0qb1U2B9c3f3EyJ7IE
HStyJSZdCFlKiWBW4ivs1kJQaBci4ajgQkErnoS6oF3mqJj21MztzlKfu8bYulnvjY4GGBMZL9DS
XBC8Bk4OyqR5T6OwbjXN8YSpEdn6q7U3kbO5fanwPILjImikQqD8fPgID1YlSjMeIfA6J7Cbm+/p
KNo5GV/YilKLUcQVpt2umB+U1KeOBDRjSa1wvUXbDl4Cl4HFqjJAPtVn/S41f5bTtyb+UdXfqfqR
j78sTUY5dAG9yLcd5fVIN+NCAoAc7qFPok9Wrwwz0A+7HRmJV5iBmm6b1wlokq36blOf0LuC3lff
GfOryR/CVZrv0auL9xtaNq/v20Unsvgpgl6UJSGdrhjdbnIq0Hw/98rHlHykynNGOeOD1e7m+EVP
DtfFLhxBMGBAVaCMFNdKEZgUkOxGnWcx3NDX5gPVCKgZuC5gaT8BSoj8BpSGJ5zOV3isVEMxAXa3
c5w2YMm2JvVdP9e+bm5zkqxL99t1eYsTsnhdOlAZeA/KuTzVZQltNNLsQst6qZVwNVbTsb8ZfoPv
Fp4XiEYANoF7pnMxw5gWTK/w/AKSgFJtFFl1L/9/0buijxM3M9wwEez4P9K+tDlSXOn6FxHBKuAr
UJvtNna5F/f9ouhlGpAAsYrl178Hz33vuFREEZ7nS8dMOIKs1JLK5eRJxTWwZ9ATaAltznrz0KYk
Gqan3nsgVdzV3f7jKwaQnE+WWtoCMbxUpaxs2iemicA+ra3dbAszSKehxmBLd4vqdNlsRSvQEi5N
yUi1wOFURDnUESQbh/48gDHqteRjuzPSb4IOVmTWyRYp+MoaLqAwE4Uu1P3hNFwqRgCScAvQeJ21
GpjJDKzgd555TGdQxn04YsLa4Ti8dYrgOVQc6ZS5qS3nJWGa7PKuC6XnBLc3aeXV8N7KzShDIvJQ
OR1ag2ZFOrndmQqKhylKm61Op+VEqXsDtA3OAQ709Qhyn+VsFFo5nLuk2IP3LnDZ+KhLdpSTH3NX
fCJWXQd6om8cvzXNgN8DduyNsVDVLEcfTCJNrz9zdzx+18hHOSpwUxFCvXFUmmgHVUk5jGFs7FmM
8sz/aOle30KzrtgbROIYco4YCmh8XTEEpp5MmM0xy/NIrcDtXzHuOEwm4+Pbv4RQyHwCZ770JF0e
5WbsqLQqpCazr8bP+cdHzxZQxWjFxSuAPrcriPnSuelVKHWepeT38OnukYfbeNWvV+lShOKV9KL1
aAt7D3LIIZyFd8Rc8E+Yo7SBPDAX6355iBeANFIx2GkEzSqasq9He7LyNjvntBUY/jVKMMJTO3Tn
/tH1xck2XpO6jVoz2XkNSR5qyqcfScbKnx7GLOx9ToZgBO3IgfbWD7DIgA9ElHbUl16y93N7C2t1
/TiCUxS7ueChUaFS3Y/EzAd7mpPsnLHikNhN6BmHcp5O0htPBE47MI63t3ql4gGJsPELNdySRlQO
Ui/r3AdhJzvzXDdC2+CBMB+CqKv8iOnVsHPzZAhMzbci5hHgjBLrV1PbIzwQLndDl/Ub7sH17V8o
8BbuQBvZ3yu7prGaTZXU03PZnkRY8dNtfVc+7+Fcg84DmE44coq6pT1nhp7m1bkefuTodv15+/PX
xxqG693nFecG5PdV2lb4PM9CyvyQkSEiWxbm+tFEgQolcDSpkKUFVbEwODeSeq0UL7odibKKwPAW
OezYmRt39HqtLuUoj5g98qrQeshxm5ehwjCI37cXa+X7y90EYBQczwhPFD18UuTIm/HspftFyD1C
rdufX1kmGC8E0x6Au9eduj1zB12i5I5cmfed6NOePWlpc8Cr9WEP01u6gYH3h1cLv0lxK5Kae1NW
9PTcak9lv0/mPWEfvhWgyEJKGfAmQAjQ5Hpp7k1h+WOFOO4lGXfVT7EF01nZiYvPK9bYLu1amD4+
r9XfvJ9Vt5E7WQllYGQW7jsXENvl8l3+/LmtgVZAJ+WZsS9TjlKuvqv5vaB33vAp7awgN/Rd1/z0
yVYJ/trjA8EA3Jc3dlhyxfGRzuYw1y7nZwcU1HM1fgO5bhekg9cEvLOeS6uNbh+6lQByScYjHY95
gysBpGlWVYFx7OyM8ZnB1N7PFQ9T/yhTJ7LHb723t7VPmAkXWeZdDpL50nj1fdAJOxGK29kUmsXr
7R90vbVLnwsmpSPjgwZNtW7DCzDRzFRyjDHft8kx2UpbXVu8y+8rRqIGB6uv856fu/qZt2XQ9nXA
N7mXt7RQDlDFHZ+Dl4Kfk8zZVfUPY3O4wYYethImjsVEEmdq+XnywkacRvPgbsFdV5UASeMShCIM
US9xYiF/VDQTP8vfzNv7xkYiZlWDd59XLnGL8NfPQSJ2RpZKAjMNFsgthqorHntw7S6QDNAz4kjB
U1H2YXBInhDN5udsuhv8KuicfSEf8K9rH8uCR7wM3f7Znl9HusVvuXKVwQe0NEvDj0PGaVH/XWam
dMzRabyKn03/weH7bC5CF8GbHqPXZyMCWRW1eNVLggLVNUWUbUqUJ+0aG1VFCY16HlB65DSo5Idr
0Bbs+j+CFHehN526tCsIso1nr/rUnj5+98niKSx04shrqWd6aGRtdvnb3e/5ftg4cKvLRCxsBxrd
kJJY/v5uR5qhQ0u40/CzZoWYy649Wj8wqbEkG2/f2rlGNgplFwNFF1TYLsWQzK6r3MbjMY2R60em
DEBYcXuhVjX5R8RVFV0YhSkJYeek3GG3hfnsZaGku3wzqL52SrDj7yQpDzmjEx1S4rOzbwQd2+dy
P2Eo7Ucn3i7X9L0UxRQ0VVt7pfTYGSTGwxCIrVL6qhZI3CDFAcin7ypbwnVv0HSS8jOdQws58TEo
i5MjNhy41Y0HSA+JX4D20WB0ufHgFhdAPDjYFcwaJ8lXdzyB8e/2zq/ZZNAVLqT+AFVB1KUMxDu9
NTlVecZINSPbyy3k8NpKvf++okPZoEV0NtryPPtfHBAAZygjJOjX4P7WVKy3tJwS6oJLFalrZMpB
wqkuV1UUNHO9RJxZnraBO9jf89TD/Bwz1Ct0cPTiSIDc41Z6KKsu6Go7aC22a92PNhji8KExFVO9
YXKQ5VUTvFluc48wlNpNumvcvbflC68cCzjCYGBBmhp9tirRC+djX9dOUZzNvHqsKP3F/e5UjNmH
ox9AN5AuRG5twXCoXr1ZtECVsxZi0l8/nC08zcq5u/j68vd3tjObmwZdqk1xTs0n7p63WiK2Pq8c
a2sEeKpBIv/sz9/8Hcm/3L41a1sAlgC4AfAoQc+t/PoB892SqWvZ2enhanzWnM8f7eJdDtF7CYoC
M9rYzLZeJNi7wt4N324rsHItLz6vXEsurSzrauBL/frYjrtOfiIOixpBgttyVvI56AtCKhN1DqCx
1fx2082ew1vGzqR7YGN6KrUqGjDoPMPUrOKMlvt/Iw/jUBYcioUOZeVJbiXmeYxWxs51kQYgNr5z
+TdzfNLIjlYnc9jKHq0dM9x0TEXDBBvUPZTIl028cMY5BVyW7WkAyMvt1Vs7ZsBBLBOsAD26egAS
Q5fFKHO8/EUVld59Wz7P5sttGWsnAQ/YkvtanAsVUNu2ld2koE45V24XVpjSTOVngMRDzrXotqRr
bRbOT2AVlr70BVN6eeWl3fgIY/Ccmbw5mOWX3jQwROTPbSHXO3IpRDkAE2k6jG2GJwNUeJhbn22x
lXneUkMJ+OhItdYeISGXA3JCse+HRFQf9vku1VAcDNK2JSkT+HxWc0yr0yzu9S2K81U9ABICUcMb
z6viiRlTMoOSB9vhavt5NoIBdCO++eHoG3q8E6I4YmPiV6h7QcjAvmXp74Zu5LfXlUBctFxBJNGU
dZqZ7dT6iHXSTB42RQ3CFAAiui1/byWBs+jxPzlqAwDilB6jGOC2dq+sD2welfVh7PbefnDD9hvG
UZtbHQAr8J5Lkcr+OKacM/AwsHNWtgGbUjT9nGTxoCGrCoyEMPY5yLl592FzcClV2TBrHOZuGCFV
LlyLUTUd3TywPw75QBIPjc4gwMQ0yavRZVPTuUknNCznkAQjfTTSXx83Axhd6iO4XCDUaglXsxvR
p5mWIzRLA4M+0XTDmK3ZGVSe8MgAsQJkqLI7Mx2QYGd1cdaqO+prkVf2h9sqLJbq0p21YSPhJBmg
I4J1ViSM7mTOGOCen/suyu089NhD1d3NLAv97OPKLGUu5IkRiqO4pcTJRYFOElINyTkxxM5K792Z
bCizslwXEhRl/GSe8k6DBPHYWLvK3d9eK+URQ8UITZyoNeJ5QWPIFeTO98t2Zg2d47EpsnConJ1b
Fg9+xX71xdZMFsXkXMlaVH3nufqitCzqI++iVXPsWe1BNuOZfHRSx3/FEGizJNbRkHcpRquSxso4
mWPMXDMBa+/CfPTKoG6GHx9eO0SyqDkBtQt4nHrOUNMz5olOWmyZD3P1jTePVvejZVsXRk2dLQp5
aFEG8xgo8hBUKM+/VXe87odOi3VhItocgxmoOH++Lx0R2EUTMmmUUdOMzkOq0faIuly/86S2lRFX
PNK/fwaCGlTXAQm7omnUxknYeVFo8dwbKN7vErGTGQ00+oKCXlDVGydz5bQghgI2fYF3eGDvuNxG
7hBNN0xoneV3zLsz6Zd+izhzQ4Q6q9mvM80BYkWLK/1R468mObT2x7IE/120/2mhQk3zvugduxm0
OM/3A7q7tnKbWyoorw4oL3BnG6yS5AJznvvA7/LA3Bq+vrb1GASJIVOoTyCXplwpWxeFVmgejTvr
V+rloeE/Dd3J0O59cAt7yQcRKm+LBiZTZKLwDsHDVlzRkqWmlfgmjYf5e4Z0V91sjf97g0a+eyOu
RCi+6KTJqjcZRGC2CsBQhfWVD+XdwJw01vKqOLYTUHy8E00TYCrBk+knPBj76Yc1OpFWgRGaWmeR
gaRr9voP+pf//W1oy0H/PNCdahqksVhlJ5TSOJ/vhfswjwW4zbYCsBXDDywLOt+QgkX1UR1wwxsw
Z7ST7sVTEs+nz/TeajbSIMCe44qqi/xOhvo6ylRkdotWzdgcPSOe8omHpdSnsBr8JGg9Mw+KsfoF
aJW/l541vApSi107Wu4JKdUqAmHG9zRjZggUbYoWSseNjNbQ0egjSOjUPotk4UhwHbfWncmK6ljr
Zn9KSqmFQH02adCZrjygEUwgZMYVx4grvQ88vSeBnSfpycnQ91pbyNROhURZD52Cxy6vagAKM/RY
O9l/XEmM3djLMgK5E4lQjAxyYg1R23taZC8dG0lYG4Gg+nkgJPAmKcATPqZBNfthoefNI2eJFkyJ
AByyKXFDJSYBWplNAm4abVAZVhUU/dg8DMwoHszBHY76mOkH5hOB8T5+EYre1z6h4ey1Ll0Mzxbe
WLy2mGanY+RPLqI8MaYuaKdGO9Rz1e2kxZxdx9PqCZOBraOVOe63Ikmtgw++rWjqs+5uaGh2VwqS
fzJ6rbvTPKTe9SIDN4Grt3GaukZoyCoJp95hh0xzv4IBxbqjg4vZXaZb3tlzy47cd5pDX+jVzk/r
9hFtWkbUWhnZiwIUB1Pm0zCjTh7WdYn1LEgXlRpeYor8ya4hVrkfnFLfd642RrNXzNE4JsOD6FL7
LrNIFSa9wY+jSavdyHvzNKdEDzCv1T8V+WhGk2+n4VSNYzQ2vROk8PgeqqnpsUH98EA9zN0Y7YEc
9FnvP3uaVgXIKtK4cRndD2gki1vwsAVgfciCvKrqADtpRLauocTq0EeLdvmupbwJGjC7hkaq619u
Ow6Kg7pccHSyLOOOl44NOBCXT1tO/LrNABqKx8wJU+pFnE4HkJY+SAoGrJwbW0/3yisBgbjkyIbg
JVUzkobRJQCWdSRmmRfk2vzZ1vRPmGDx57Zeq2KAj0HO3Sa4ncozoVcTAxyQkti0a7TGG+Zrb1rd
QZhOdfwXktBNg1KoiVErjvLsDXrNWzGZJG5ZF7jU2vuTux/qrXVbNZLwP9C3gefvCgMGlFYmO8wB
i9EkG7opT8LBKCJDjl9Zb367rdLaG7tA/4ABALjoipsz85wKHmVCYx8MigFM9r2d80+aicmkpScO
fOKRkW+h3FYtNKr8WMKF8EF1Yas867nMOxqb//GqoNzdVmnr68ouNZY/C03g60TkoclY5PQbZdCV
m7Q0MKJ7bsFqXGG+AKPM/dkZaWwU+R2ISg7g94hK30HYCudYy8jGuVvTCERQaH4Cz7CPCublzfXc
gc2y7LFJc/FXj5HRDcv+hUrILYG6APXR6xlCk0bMXloDjUsM+Ols/cEVANAav2un26Wav/FIr1xZ
MOQtZSz4diiKKK7WSEvKCmH4MajaIm3uHrmD2uK8RU25JUZxtxgbZD7J2Y9nN85M8EwMIDDZSmGv
HYb3uigRQ1dYg9dPEGIUsRhORRVY40M1ROZW48raVX0nSG0MqHo2j9KDIPDUD+7zIM6kSAKRWgAK
/WmdDQzUxtqpVnUmndZkLZDTlvS/WBo7dGS6p3gzb1/WVTGAuwK2gMIDqBEuj3ab5HCXMNYonuZQ
sKfCijRtIxhaM6cYZrgMEwDA6YpOLR36yvZmE5qgCxLNhEEl7jzBQtM439Zl2WnV8UQHoYuZv8A6
I3q81IU6tSwrN/FjzXzohj8Z3Dkru2vozs/gc+o7jvkb/zeJi+rvchsmrVlPU0j023pfIavtVs+j
85/e74JBHFMTxRtj3JC5egzfaancXTLAZ24myKztIuQluMuKrwT8Q31V7Nu8Dgdwmt7WcnUDl8nc
yxQQQC+VM4LqABrh05TGcPRmg0eJkwYD/c6yX/9CDkq14FIBcBEVqcvVnGSX8ELz/dhsSTTOTlBX
/wGP1p52G0CUNXu+vB44jQB7mmqLm6FJrlk6RvNVjR6Y3i7rt2jS1AT4WzTn42kC3h6R1tVZRNU9
txo5krixrbis7UPhkc/1MGKbnHPLph1QOHlQtmkd1Fl68Jn1+/ZirlxsgMIXNjWClgwQlV4upsaH
xDGygsTG5LZBIRMBNgk2RF6tbTVXrlhgiEKn4DI0FX6tciI5b/VeIPcWE+3bPB4TTLsUnBwz82dv
zhtncU0tC7MOFwwUxKn2ChXMthJeSmK/b+NWB7jHshJ7L+00OdxewL9bpBR7gh0Ecg2eGXLKqj2x
/J7rmTOgC8yj4nnS3D40R2oEWdKEjffoSBlW41mTeZjWza4m2U4joLcItKb6q9Cl+JYBe4B5BF1j
HEu/tQKgEBoWNob9XPNkuIe3N+71ouJRnrd9mORDNQdw2rrQsYUT4Vf9NXFj+ERF1n/Nc6Pa8Skt
T0PdV6cszUnQ+g05EDvxH9KaIivoSPBhOD5Ng0wr60cQyVpPJk37sEyKKSSZy5G3m50DNbs0pgIj
SqahS3ZmlTZw0oTcJcUswwRkYeeioeSECTkkaHRbRpVIk4A4ogxnu58/JWz4WRb4BR66Pe4GoOLC
Fm/VGUUfehwABL+zkOULMeljDoak8Q9VrVufOtl6D27hv84WHQ6jwGOTOMy798omPaBFXixczON9
kvMOXmkymN9YcpztPRsCXRj1vYP0DCpHXl/uMkuTCE49967iBgNQBSE/0zG9HJQZejy59vRcYBD4
ZyMR5n2bOPpO09CUyUyuB2k/WqeqShiwZxQa8caa79KyxjZUbX5XD1grl/v+Z950SP9MoFPMS1rt
MZgXaEVZGSf8F4Zr8T4J+yrro9xCAY23VhIgmgNRgdfWgZtYJGBdPYXS7swod+HIu3TuQ0Q2GFon
WBcZcy3/9KOrHUqakVC3Mu+uSCvnk6wd+65u8uGRjDwNk9pyH+qmyUNqM+3I5WB8Bf0fmCpNawT3
nPSML2Xe0A0jufLO+CA/QGMJkHoYEKK8poPjVXbREiemaHgr8y9a/5ccq4hyHlTDzwrQ3Y37prTe
vMXH7wUqj6mVOramgZQ1lk3cFN9H62dJH7P06FhA14mg1edQTht9d2vm5L1MxXTBn0q8HvT4cTEf
Exk1TuB8kBP3TS0gXx342Wj0uGr0zFgPtiiHuvBKukgiQqbVhqVaUwJ9VxjAAVTasluXpp4npjWP
ZHRjaf02qLVz5yKYSL+1PyuvJggawK2G6goQKuqBGM0ezx16g2JeOtqeykocQaWaggxP/Bz73r73
qWV9y200M0zEN0Nn0Jsob1i5RyNohVH2bvvMis77uKO88EYstRgA1q8GkDgDN/ORYn0dLxC6DGuY
6c0m5NUldtE/idwpytoqphR48rwc+aJ77f5Bt3KCaVWE7Swusn/xwKHbGcASkJIsQ6UvN1Prc40l
wOXESf1HYuJ8F/lbZGtrG/lehOIaVFXeWaMPESDc8PIgG7dg38uBu3o4UYhFPAGEIe7XpQ4Do32e
kdyJ9Vx8JwNAn1QAw0gz/avTtPDKWRLdNh72mrUCEeoyex6JAXTVXIpMkE3m6Tx7ceKxOkqHedij
Ve2b3ueAM2bu73YSRUTNwt159QA+qhqz7LoS2ASZmQKUfXbySHqnCFDnYOGciWyfTK3+CY8xQdXL
HHdy4v6+KLh+0jyGRs26QZqeEYEcpo8phVlhnERlswDpSnKfkJYc/AzNvCNepa/ZnFY7omn93k6O
etE5c5AgzYuuQIH/RyyEvCgfnzs2FidkU0dkJUd7h1dF30vdnSM79TQ8AxKPcTtizmZjbRnfjeVT
8RpkNK0pp4YXu4MTsYF+G4BnAJwiCYAbPjQTBvuU2QdBO39bRjBlLNPfMOxNpfcRliDAM9gQiqn2
UyW+kpp8TpjvblyptfOOFvv/yVHiCj/R67GcHS8eEK9PAJ/Y81ZXy0qIhMm//4hQjp/p515WIgsa
t9VXE2PMHdgG+yWFP3b7nK/aoX/kvLWvvgs43W5KSruBKkn9tScGvJMvQj7dlvHmQ6vX950yauhQ
28aUw/n04gok7k4GunWigaWqBa9J9ptjUBW0rQNW20duZZ8Y0wNHdBFQ0RseyLqyeBeAVsAEP9X/
1tpyQiTYerHU8lCrjLBgbQQk8W5D3zXHw0Hz7AJJBEZFRSU6Y1ryXBu8WOc0omV9lwsnkIZ9RCvw
98axf3dsOop5OLlztpEbWVMRXgG8A6R/kdVWzk2nl5as8nzZz1DTQxtn83xbu3UJSyMM6AUWAqRL
w2g2Yi4wWMWLSfmoDwXWEJ2yGwxOaxcMvgday+GELHPSLmXotNMlnFs3bmiQyn2XbKyS2nT8Zine
C1BusKP5VeN1E7KI9SPTvhdejx6Co+M+6PzRo7seObjBPw69DHrnU199GnkX9FvtpyrC7OpXKJtV
F5qWjTPU1ItHfWQBS71Qs3dc/CC9F5bpXwY9yPTP7f3bWFu1z4yPZmM0eAVitxDxkJOvbb41tGtd
MfR/LFgmtGeoQTWwv7Y0wUERs5HHNfjK0TbFQ1tUsdPQVyfLfyDufuka+ouZ3u/b+r0dcdXaLKUj
jL1YcuvqLU9dnbaOIeAf91ath52bY5rbTNuT19v9kdRVFhIvKb/k2UTjNkXQ2s9duSN6hxQiTUqw
p2i/WpBChgCkyChLaHo0pIlGgnkconxyi13lmz+mqSEoJPv+rvcJC9Ja179K4gDQwrR8zydvDJqK
OsgeF+4U3dbxrQHsWseFdxOzxO0r2hLMxgJqKXXd2OQwlP0fAjLRBzkQ8+ialbEXrOBhD3bgsJ4F
fPeu8fZVYQoE25OP86wVzy5SVoci7eXzUFOCCubsat91ju5G1vZaG04L7xtKCPSYwD2CISH63YiG
gYOBdEOI8UtaCERDfYco3X7wC1B9MzTuPVHai12l1dZD7aCSmpOp/upvjbt4ezBU9dHwDGpcMESg
bKdcnKTrHN7nLdKkJRIStf+zmYzXGQM8ik6c3Y6jQEmfda+L4W49G1oDWJr16BtzEpj5jDyI9Vro
/ATSARnUdv2Qen9SmY2BZm3dhLXLBqozzGvF/Ay0PyqGjJCuZ46DbLg27XX7afKebx+Et0YHdSWA
HkMtCYESykmWYikro+rMFCtRFsgDhQOwovYJSQJuv9hWVH/Xxb6ygi4LgY2ft9qq17R7L3z5+zvn
AQZ0aiqr82Mm5vqnX3f5vmbeB2cr/G0lkSxGhIEI5oq3fmRdOzdw4uJsBjjS6XfEOt5exdUn7Z0E
RY+ss8vJMRDx6X0WFbyNtCIP3HIDKr22WgvnJA4uKJquoDJOmmqgBTLd2Kvqz2Yh7jDod0PEuuH9
R4Ya7FWDYTZl77ixALVQ3hNkhMn8l1d1YAjnMrYNthtH7a6U5W5Os++3l3HNZ32noDrKw+5sv2Aw
lPFoJ0FivbrkWSA9WSYbOZYtOeblsZtroCWNHErWXijTwO0eRR2ZWwN/12LOBYSA/AfiQDSYXkpx
21TLtbr04v6rmIEiQuW+DiynjLYGAqyfi38ELeq+u0Wscojsh8KLZzu0Fib33e1t2fq+YoPShrQy
6/D9134SC4hoI4+z9n10wS3UY8hlXJFaUW92DcKFB7Z62geF3z12Gv8XnjvaFJZhfiCfuEJQGPaY
WgnHDS0xdLs4J69dueHWrmphAE8OWlKUy9UUg1alSUqk5QIKYgZEyCLQpLnFaLUqBNWbN050UCEq
iRLgilo4TAaEyPI4W93eJ9HHNxu0rcvoAkCxr3k6wCpmFpg9FFeJ2FvtD5p4G9u9di8Wn3zBHi3p
EeXt1WsdExtF6seJfvTNn4hFdozf2c185MmGOVuzy+9EvVm7dzcjnSyNo4aHWnLyyQAdd9sHnfXy
LxYMNUhwWS0vzZWr6uvCKwX3Y1efnlBQfpo6d+ORXt11EGAgmwl49xU6xm/JlBiO9OJUR3KzCebN
aRVbEhSLyNns5k2CgLMqMOgy+BcYahCYoPII4i1ASVWQZzr3Ay8ocmFIVo3yryY7mvXh9jasnipw
26ItDVz7VwgcWhmDQQoKEbXOQp77eDeGXI+MQuhh0/RgwzD51rCr1fMFVhJUNFGMuxoZJJ0uKS0Q
xsd8koF07oW8H72NcGstEfbeR1KekcL2BLCUcNCc1A762Q2M/smfj2X+aDAS+OnGcV71ABaGChe3
EzGQGv0MCKxq9CggPKdmDX8fiN/FEEWpAzqRhjdG4OVte1/6c3swzNo7wRNuPn98M9//BuVFQ6q2
9TLZe7HTSQC25hReto+n2gxqbj7nTr1h9Nb2EaxXOJoGki1XXaASxL+YKIKkh123u5LVQUZp1CTT
huVbX1tUb4G7RHcrsoyXL3WH2S2mpJAzJuUjyFrQcdqI+8638kBa6VMv3B9CjP/pqBPabbGxqGt3
fCFX+f/ClTuudxhTIfwMIMLZ+8QadvJZseFYrbWIoLQPAmXgBoGJVAGevLa1kjcuiR39yS9FNNO7
YXw255gL1F2LndkPO2r6oUGSQ2dsEbOu+XUI2MGOidQVIKbK8vpe1yKxCumAUe+tufjj+s1+dmhU
5PVWSnItRfdelrKanIA0SEgfcApwQ6EQrR+6xP5slvPnrmMpGBIEKrr93h31w9zBK7t9Qdb2EqOb
0f7ypqvqBwD6QjuTaSROx/v2i9VtvJtbn1eU0ylmi7IUnweFTLB38M/tn39930yURUBMjaobKmVq
bQSVCmT0xwFRRvW77IZwLI6O9tdtGdc6QAbCPbT24Um4SgE2k4P0HIDzMQ+YcwI37+3PX5+1y88r
CUAymSLhPj6PqXTfS7N7TGrxoAHiV5PqdFvUqiYIX7Hf5htI8tJqMGs2QSU7kXgGigvUGAH/fVvA
9dsJXTD0BN4x0DIIMC8FaKClckq7B1wGlI0pjO38nxFBv6zuLW/L1K4q806Wsm61mDMmE0DAzTJZ
QPqRs0VYcv1gXmqj+Jdp23RjSqANa59TNypBXtsiZ4W6MOn/2szVr+mDJD16WJBCQU+SYnPm3O1S
d2QklswA96Z/mIfPt3cHQ1ew/pc5GnT2g8kDz8PfbKmX+5NoyAV29pQ8EaHXLkZzWeWxMKs+6vBa
t+Ho9M4psbx5V5hD83lwZRoxQLhPVYsmPYnWzadRq52TXufFU1lW6T7xuP2NZWx8EWU3HWDBBhC7
ac4Z3gw/SoPmx8oiIBqd0T9R6y2IJTL0cgQUubQd1416x1H4eWnLFntIU3CLjil9qLtaHoSby2Ne
mnnkEfDnW23q7crWZXtL8iGYdZ7e8ZxjOrI79vyOufJ705A/LqTft0auP3Wk4fvC5P4OKPPvc613
hyZnEuzAvHrQenveg5jLvu/R+C4DWkvkpqSY4nwkSewULQ9nYCvDGiOr9k7Kfo4gRAtckRphUll9
ZNdUe/SncnjgfsZ3SOFLAHQ4aFIHUFHO2SAiAmrdF4vZeVDnugjF2NPAzNJ051Nm7SekR8+0T4sw
ldz9SjUi9pR1xdGWjnYQQK/eVzUjIZC55ql27dcKxRygpzw7mMScPCO3LEMtAaLKaIEB9RqjuNdq
/WcyYPxd2Wqo0PXzX+Alu32G1m44eB0XKDcIN2F2L0+Q24GDyh6M5IlKB6yv/B5Nnmj9sb94U3so
DbnxfqzZdwAg8EIBM4B8lZJU7NzWcAbDSZ7cNN0XWrmnbXKfu1vA01UxaD9HDyiAk1edoEkHBid9
JsmTPRo9OKLSB2x+PPQfB8wgOQGiKPS8QiMUOy9XT2JcneUKNMIJT/yyna4IOoNuuE5rdgTkTZCC
gWq468oONZ1Z6L3farE5obRpsaDJN1IgyhkAOhHRF8JukK+junfVPFk2bWk2Zpu/+OyLZb2kxauf
v5Asolu93IoqiyD0CcNUQY6OqQeK9+BgrBqK9l3xgjIB0Eta4Lq728d5TQJIw5faKB5EeO7KhtjA
JPS2V77EItdQct5yJLe+rzyImHdlo/uSli/2vLOHYzlsIIS2vq88ghg7N6DDFb/fHI983G8l7JR7
sWwAKPZxliy44IB5KWepNhAC14XIX5j3o0a+wGGYcpbZ0Yc34b0UlZuvLceyKYwqf9H8QPwi3/5v
X1fuHLdbTxSkzF96L5rH3Ucbov9eo6WVGMB8cLCpPo+sB+wvnoqXGekOFk0fbGO4+r6yxZZBO547
af7i2rtGgp8lREXt9hKtbvM7FZRtHmcN7NUguX8x7b2fRpl3MLawX4qXq2qhdpgwmY940KEF91z5
e2K2dbbraQqdtqI7oCTm422VFN/tb3mIjBdHSr+u+462o2kzJnq+OMCRggUqSsaDcP5qHR6U1msz
b72L1xcRIAvdQniGCtt1AoebtGAUdNcvjfYja4fA7jbixC0By9/fZSD7Ps0ts6pxzJpnUp/qYX97
wba+v5yRd99HaTAR0/8j7cp249aV7RcJoKj5VerJQxyrE9tJXoSMkqh5Hr7+LPriIN1s3iY6BwH2
fjCgak7FYtWqtWYc9Wg9rOWdUnvnco+dT5DgaauYNevgYYLiYlMbm9F7yofNzUOAD+c815YBvAsV
nG0ZWZOBBnDrCB5GqMJUheKYSKYIctV436DKCb4aMfnoJHFVxEVsH2n7VB9slfD55bXqnX5erJit
dd2aZYbYuWrrJ9fUfnsOu0cgtgHD1N4dmWK2Lk8kb4/jWWBk6KC3JBz6HKQaCHai5Zhvkh8I5ccy
WDyFDcmMQSKTC03yTgNktc83VZEifdpZIzlm9fM8bw2VZorq+0J42LSpQ3MN30+MY90/U0Ox4nwO
Tt5LcB1odEH5AtrYAK8jv3D++y3GGXJyezyWVWiQuL2b0/ap86zfyMj9aeb2fjD75F6ZOr1YGrzc
QBOB9BO2GirqwtIk+qgta0KHI4AgfmX6Flr/ifMaj7+uHxipHQj0oI4FSMDF8FpjmDWXQDE7hVJ2
N26KZlObtR9et3Jx8jEK5E0oJ2xHXkDkFY3mwWkKVkHEpNyDRRgvaaPeXTdxsQ9ggguYI82MdrxL
jRmqD4k+N90x09w1QN/CkniLYi9IbQCFDQAFcL+gFTzfC2x0c9udTKhBRfuiP7zePALIHhtI5QIU
yBk9z7/udnXNtKVYjlDzHndxs/2fPi8Sw2jjOHb5is9P7qO+H9itYaiO/OHfXy+SwrAyMux2xOd7
bRdvLfP25cXnOYoLOXU8BoSpz/MaAnc2XY7jo14dRhUGT7JBzz4vRIg5taMxcvD5Jdu67geTfUi1
2zcPSm6A2KNhDV2GYi3E1lIo/VYNOaZd5Bf3i6eSSJOMgbfioRMVBDOXMKy+mmk9LQmB+HHkx5rh
z0UTjJMKpCs5BDxziFiXC5Jc1CgtDyIYOM/kWNibet64KmVG2TBOv8/tn0Qh80i8GuwX5NiRj0X6
XFa7NVVEhh6/dM6cOgJCQLv5OoDN9kKgtmLMhdq1sR5tWiYfLH1laKhGmikC0i6Br0Wyr3P3pjt8
wd0y/WroyhBMcIYGPwPJyTHV0jIwzUw3t1XsJJCfdzPf6zp2x5I4D6BEVD4lXZL+wqvVm/3MJJO2
o5O3bgZnsu8BUhh3qECVe1CtzYGxVPk3KKvnH9NyqmfIi6Fn3Zm9zu80LQ4ga199ygza9feFVW88
p9n0xtJYgU0mt9g45YIm0o4sW7bEWoi3srEbcj3ZW1aVb2oyIQlrgI1+l8Rp/IPOyRRG6OLVunH2
LejZ+IwgTbStOwfKX+B+IfqcH1YPaXXfoMhDQuxY8/t27eug1UznLXPbct8nrD20GeuDNsm7sK6W
9VdsGuNDlUBAPCvQCuamehK4Wkd26+i1PlTn7LfCZXHQ5lXnu4U+7lhhdn4PvcefZHKcXVHZ5nE2
6nXy9diKgmWpkEb2Vv1n5rozC+p8aUL4foLGEbtd0HIRd97nic1s1zjxj96MXBVGQroZIdWB9k8D
N6TY/ElpHTfATa+gDt+mExKjflMouBGkJoCRQMMuajAXqLzEKhNTb9YVzI57TP+YHVJVc5Pkkqdo
VYFfIEigARZzfqRiqG3WRmatR8u0A73dZdqTRcNyVnGPyVzDqR3+O06OLpoqqzUDS91Rh+D5r/XG
QhV8DarxuB5RTUanGXBr559PKwaeYq2F3CxqyfkGeiE335Bn3xdC1WZ2e7iezjlmxRboH3/OVb3m
IkUXHwLoiF3Q6yHFz5lWz4cw9wlNMptFxxn4z+9dFkVh4Trfc6oZb8WYZEFmVBSKuiDFBYeStu64
bp7vMfoQoTd2pCRAj93v1tI+0cX9fH34lxsRAS5+IJK6cO54OJ//tnbNzb4eU/NomAl6R3dmuo3s
n9dtXO6Qcxuic58GtHoif3zU0433lKiwIdLPc1EgJPRc0xZF7V2jNlDzdoyjDVxhF1SQ1fmH3w+C
IzxpOOeQeIlrZtWWfQw3FSNIdulxYIo45/KoYoJODAhHaITSbqzPlnlcrd+5a/gti4FTgOCqKu0p
NQStKYp2P/QOiT5hNCEsmEeNeczcT9O8N6KXZfniUqY4U7JNhZ0OCDwPGS544+0xp9OEXM+xAm9t
0t4z6Bux9uX6qlw8m/HSh4gzVh2gXFzswqlqsiQb2nY2jutsbFan8Kv5qTHv9OGFZb+vm5LtMFBW
guoD8kEg+xbi0K4iU0+GST8azedZex731z8vgsnhIIApxncBlkF0gnfA+SHM6ZzqejTqxyGffW/5
kzXTHvS1QZLde+4v2t2z5nEicaB1zrauH+b+BVqhfmO327U86uXT1D+VzU9j3TeJIsCXreTfX4ab
5PyXrd3ggsAQI0/Zc7OCXg7d4opnomxyuaI4KuwILdE3dG4it2dWsKmlR6IfyPKwKvJn7/mM87AP
QT7wXNwHc1yJMARCBkIRvmHPGyRwKtdHaTGYm8/osQdHQUCXfNNoHxx3l9B4M067vHZ3evo7SkGy
XH2rygNtD5rq6XE5aAjQQ4ATAQCnTRPrW469unaHxENIWBv4iK4U747Lg37+fW7/5FKu9TFlHcP3
l+bPZDhbk/bbJb9DtVJhSDUQcfWayDDrCYYMhGEjDTLQI1w/HdKh8EAJ2wMyKOL6JZxaPIZgdWia
1TNrlk99XYMwov/WzqruTZkprvcM7wjFAriv81kbkGiIUjSthNMIooI+3nct52v0wPlF45frw7o8
WRQ127+2hLijijLLYTlsJf0XA6d5ih9qFRRPtjiI/DjPDReSEDMwmTdNZgT2wrBxRvCp9j5RrI1s
EB5encCVoJ0AEg/nE1YmrMihFW6FiTn7BF6+jqYtDs/1qZIOA0I7QEggYoZA57kVDYS9awbgZuih
6k98MJL8yzD4NYISMMA+YgYWZEBdZPUrhjGAMHEkm4x1nwdtVpwVkUEHfh7diid2hP3l0BG8IHBU
YepGQcHVuwp9azSfBkiA59txHIKFgBWi+GK4rzdPIeYNGFPEnwiRxIXydJZY+miTsEFfhOZ7+u76
9yUb4ez7gr9J4n62mxnf14bA8DZmFqRv1y1IzuaZBf4LTjyakwJvAdQPCad2p7tfU2gI/WQq/TjJ
TntnKMBtQaAmIDqAEW8Z4g4TCdHXlicfVbLOslnCixKbAKfSQbR6PgYttptkMEYSekYTNOOWRS56
1rbXJ+qiAoYCyKkRIaMYTbXWkwhjSFc0EkY/8qUKHPtZb3YsPXSNYlkUQxKPTts6o06qGcuSNh+d
0v7uTs292yaKQfFL+vwSPxuU2NiDRkfobS0Y1Do+GNE+7Y4k/UCBLHYrVapLagrQT3CVgxD/Aiu/
Uk2PjT4joZ39WYq3lRabaR73aXws61yRk5JtaoTh7/phvE+V//1kU0MRExxDSUlCdJ5tSvI94mEJ
bhz9+/U9IbfDW4lA/olsgLDxnMIta2L3JMzjve6koMXbJiYwSr+um5FuhveOpf8zI2y9xVzoQAGh
DYc4CQot7XzQqvhADSmGI7PDlRFsXDoIyC/KM9Rkdtykeui4h5hu6tX3Pt8+klML/BecLIwFfWwd
uTw97MGv65WHLoIOhmIUMmdzakNY/BIA+LJYYSMzffTnFipyR+ks4WmPAgmynRevlnhBRhVAPD1c
ze9m/ogoxhsV+1c6BCBkeWoGb+93JdiTaSriqfLGpNTDOkf7wsFFZu/6OqgMCDuKliSzir7Tw8l6
G3a9qsv/UhsdzhIMQ/8dgEg+YeZ229ChwTp35UOD+nE/IB1nONMXpxkPtgtZ2rUEOLF/KwZnw7Rk
g3BoS9IkqO1sm5kQF8xKL0jYvEkMpGi7dJMDZvgPk4AnkoUUDeZYrD8v05q2Vu3p4Zhs3XgDWav/
6fuiD49L3s8I0vAw1fcsvWtUHlW6iMDIANGP1PtFjQtViTweI4rfb7+4/eeX679e5ts4IyCiXJ6w
Fd+P9urlS1vGlF+qd+vsgalpP0zJdprGzXVLspsVnX+ex9tVHDAcnzsFitY5I+4IvPXC7hyv2Oql
dbeYLriUtcFfZmjyAqV53aZ0dCc2hZDRKtwuXTLYRIHM17y7tQTHHrjY2t/X7UidxYkdej42FtnF
kjcrCZfyVSNPlvUtjv/hJeeczp/wWhj1DuRxEWzgRf5hmJYPg46iWI2aS5QqlkokfOGh9pktvidP
PVM2ONEyLiQEC/2mtD5W2aPTbFPb27hLvV2r2kc1YVO2X6r5tSaIiz5dn0/ZuoFoDvEDnqbI6Ag3
LlhQViNpDMynhZzuR5CZEtcf2f66FdmOtEBQiQwHwAq26H/NqrNQlcIop+RDxj62/Qdt/Nwln9lc
bUmnCPXeyYvEIOzUmuCMWWNE8zzBGoRE763V26bg8p3NJkAMs9VJfQdE9aFK643btgFx0QMw55u+
AR+UoW+GYv0at27QN43CPYpNUe9rffK7RCe+1HGfGHytHUiHeN5vI7rLHGQ+Bp/khyTzfIKm80gl
/Std4b9zL2J6E5emadTgZFJz2dSJ+WpP2qZOO7BvqDgcVKaEw9kDEGvnGQ5Ov+zK6RlM0FVzMFTq
qdLL8HQehfM5lcvaGC6eJ5GWfWD6vIvQvV8X1SPaqtG1DZHbGKKA6XK0ynzX5+VzN9v3SwNRdVbs
WIzaIJSpWJJtjDj3GZvboCliRcQhe0ODLxRFIaCcQefh8rk6OdhTWnsd8/iWz++r6uDY2k4374b2
cWlBfllE4A1F7Fk2/owS6PXTJrvHTk3zl8OJaTcbUhvbn4Rtt0Xngba9/nnpYQa2/j1TCdSM4Oqh
JVFoeA7AZeV/PATpRTH4KXjZ5v6bMX9PEhU2RGIPGF9cSYikOUuNMJNZNgIt7jE8FCMQ/uzIn3re
L2h60D/HKpAh9wyC58BjCmRUHu+etyn/KSczl+QZ8eykwMzZy5/WXX1mt37ppkc3IqA/HYsNoJq7
GRQl16dUcqvBLoaH20DSLmnXU9JGRULCMd7bIP5KAiNTrJpkU5yZEM4mkkmjNZgYmjaBBLV5A7Lu
9m13ZkE4likZWycrsE6OvfgegTZ3Nf6PJoTbMi+1aaILTETZp667T29GyepQAAJ4ErsaBwg9defr
T+M4zguW403N6GZct8DEbG5f6XcqbwSBnH2A74STHdaPVjJknrGGIKb+lk35BujA36USoSfbUC44
zbCp8L+LhCdrE7TqZM4aat69Z+8bLfVXaDBeH4vE3YM68K8RYTXAc2zgEYCxuE7tQ3YCLJP+rD9m
qWLrqgYjzFleTiXzMhODMbdJF3gFJCUVJiTJFE4EgTogENK8Fni+LFBLMiuQsqxhrN8t8z1CrvF1
sm4GU1A8Pt8LKbyILVIcJW1vJ85I1nDR9227B1KlVgENZfEk2CYgwevwFkc0p5wPhBGjw3W0LCGj
9BCR2E+z4SPabRDTOduxAt5cp/uiG/6gVffBYWYwtkXQG6olk3gb/AzUbpGXgkyVWK4n3qi5ZmMs
IRrEQCqGTrPg5r13ZkDYe4lujoAcO0toAoOcb2vzR5cTv2hva1biIZsH7CBnEEbZ4AKcgm6uekR1
YgnXPkBpIlN4A1mU8C5IhNQap4UVyT9RXOtBt6EtCGXGIHfYoTGgQOU8ZIa2g/Kov+hPdpT7rfVM
nJ/XZ1C6VUDZg0XCAvH69PlWKeuSdtmaGaGdd0aQUv2+BfOBb4ExzF/a7IVY7jbW7bvcQkTVgcd1
nZ9Wb3rNzEQxyxJHAnEDE6AF1MdxxQunb4jADZ5ZxAg7e9e7P50anbnFzlBUWCVnHEUNzlWMJjdg
aYSwaASIcm0y3QhZ/lj07aZdUr+b/5SVF6CodX1ypSMCJzJeqqaNhJPwBKF5AVbXwTBDd/q4RiAp
/JjrAKqB9/x2OwCcApaBor8kZdFSM8nzGXZYtzWt+67yjcFHX4niuMnO84kdEZ/bLTR3RvRyhZP7
5KSNP2Th9YGoDAg3L2oBgK8YMECye2iv5qpuApGw4f0kQ9rP4QBmbHdx9dMJxMRNRcywojnZd9bQ
+rU+pBD6cYtHI0bKKkJ38L6xq++0m3Qfr9g66FDqBfPIqMK88aMlxJnwKKDLogauaGSHz49eYUVG
lWiTFVb9Y0MPTfmoq5gN5CZw/fOaKkR/BQc59H2MonBthXZXf8/N+NH1QBruWdt/WDfAev9rRnAi
UxYna09gJjW7re5Om/kfUquYq78W+FE7iZiK1O1T266sMGef5+1MP10fgOR14SEpBx4Y1B0v32mp
Dna3stbNEIp5VvRgpoiXdix7cEmgRDtI1+TEluCBlm7GrYX7MiwH6oMd260BuVVlr6Qn6cSIsLeG
oV1Y926kD36T24HiAGqi6cSykQzhsd/5atgMtccxTeBwsNZGpT1SZ7m7viIy33lqQhiAM0GmQWtS
nNSkch/Q5tsFtgah1a6ErmBtlvPudnsOqg820NbITxHh9gGcprMHUsJeb27crvANc4C6D8QNb29D
wITp4APjdVWQUApOzoGCIuh0azPUmkPNDofr45AtPK423AR4hukX8M3MsCEWrMdwodBB+V6oeMpl
m/f088I5LKvBXlK+LKO5tbKgbx9dU4Hikjy/Ebf+HYGwudy4iKaxwAjicg/oflWiWHEota37o678
2VbcnaoBCftMs4oirltYM2oXyfinSdeBu9pfXxT+EdHTO8CMOZ4DqQQAds7PC0jCzL4EyUKYZp9G
LfMLdCnHFrjgXmv3GUqbijHJzg5HBnD+DCgHiwi9irmtR2rsZfSqoBvg1R61TToxNVUiX4rLcf01
JExeBLqbvKEwtKAt8L5j88ch8TQ/S/LXAokVaB2hs//6VEr3twlSNRwc/k84p5XXTXUGJYhwnp/d
BMpRiphN/n0wgaMJBj08IqiiAt8zpLhXM7SSfZ373rS9/vtl+w38ZvAAlO9xsQCEOn7jQv2UhgYE
EsodqiNZrnhhypb/1IRwRvNkmnJ0I9EwGQMLGq/0vkqCTMVrKJsoSNhD7wQdAYC18oGe3MgDhFta
m1IaZj0EQFPdWAOvb1SYLdkOc/HiAnMi4ja8Us6tkLQ2jLlLaejqxjZd7Tsv9zbGouG5moD0ylHp
hklHBWwnOiZ1ZBpFqqYpikFxoqM+Z4Hy5G1UPfWkS2OAEdAEEAAoQcG30bb11kUHqZuzxNGrU8yQ
5a3aAqq4i6kFHrSu/uE6QLYBiUzPcs2Llq5p1Spw+3cUZfVHp36yVMdRup05Fs32eIuuxefzZBe0
6IQq+4KApQ4KrU0CAdDfnKfv+pmRzhq8Jh5RBLhAMS/TOgPVSpB1h05t+WBA2RgR2ZkZ2HYUxRmZ
IWRfka03kQpFeHQ+mm60vcVNsfrDqOdBZmUvdKKdT3VAn4xM74Pr45Jt7lNzwhHqLctmxcDNWV8T
9yUvdlG+K8cXw/ty3ZBslfAMBTEvgKKICoWQQ8cjIDM8DTXt4YszfYvWXZsqFE3lU/fXBD2fuoai
FWUdYcJp71JvW693Znenp/vrA5HFBqcDEdyBXnYudFMxY8A7r/MufgBL0+Ts08g3/oDD8B+MYVOD
PAmFemSCz4dU1xCMAqMqDYumX+4I9HQ+MdI5eCBAawYk5SjbNM1kgwHbgQRHFM2O4gdI5xR8HYgc
UJsF98v5D2hcN4sSt6ChHg8fmjb7MXcRSkVIIPpjpNqM0j1yYoz/mJOTHDdAzi5aDs/XbttfJTtU
qtiRnx4xWuB93Lj5kY9GU+O5hcLK18rjvnW0jmn6ZFeKJ4N8BH+/L4wgz0ASXhBGQ2TY/I7+asvD
8g9QK4Ttf20Ie6JY2Np5I2x00TqDimx9w86nflqNb9c3n2owQmg1DvHAdBvnCXigPTLGvqlBW0FT
7DDVkgiBaZPMbK5NWIF/TyFu5Byi0v0Xp2p4PMWB/1xA4otxMeoR7SrYWJv4A0RW2g+zilRDOlsn
NoTZcqK21jTP4qCdb8m86/XDMP75hwUBcQqwafyfyLaZe2Wc6RWmiub3ZfS1glQMmSLFTScdx4kR
wYvWPc313ogwDmh3tZ7P5i2UJBTXjnTRT4wITpQNTVoYFoxQ7ZmTd9yeHTA4lgQadTypdSEji0bf
kc0TVAM7aHG23yeiCjouB2CAPx0YM+DLeO6a//3EVa2EAmGgIYc7P6y17ZcQIrm+1jIDKDGjCgT0
KShUhGMR6cvcapmFRwAjW3fOgmRVPHIvXTtKy2jSAtELqGCg63s+hGaeV/A2IhFp1Ev8CDq8F/Tl
AwaWV0cPfNHXh8Od0rnjRcoTlXpI+yJbAzKVc2NxNGV2NhRm2PSbNfvarnAkAYm/gbXluiHZvOEk
wwaAnEjW8e19sjBdC0aLtO3NMPoAsEVUKhy8/PPAh0JJybjkLZ57Cl0+hrcZyR5AOJ92n/7h5/MK
IBI0WH2xFtKWY2RBvN4MuyXIx31PFenty9ONeUF1ETUe3sNqCmFYAp1vl3mJFTYOCmIHaMCgbfLm
IbxrieN9YRmXVLPQAfPqBp3JoV7M+uc69aZv2pyo2GDfn13CjkJ0DDJb3kyDwEQ4IF6pu27fL3qo
zR5QqK0P1qnv8+wgLnltLNN352LfpvfdDFlzFJ3rX/mgOECSvaADo8nrRejoccWHGshn6hh6pSTc
RSbZVyndX59IyQE9/b5Yk1vBXjkQCrzzoi+7uOu2c5n4tNW2kUrnVTYS5OrAds8pJJFdOD80Vr22
WlXi7jK7Zfs0NPP2+kgk36cg2sb1C81QG4Hs+fd1s2RVOqHCp7lfx3BQYQeln8ehx5ZGnf8CLwua
jUI3gaQJXcCMp1fz9ogL1eO/378oOsV56ditawA1+GepHgEW9L1ZsdiyMeBCAd0lXsnImglL0Fpl
io6jyQgznMn0W2eqXrCXJx+lRlTCATyHX8HxP18D0s9G39dsDCF1VQATk0LDenPrMsME8vGc0x2S
HOJrJU6ifKxNUGfk7CVKWND1igDo8kTAAGYIJFmo0xLROzoDGPkhljyGRl7tcEkFTbXptF3uKjJw
Kjv87yeXSA0IvZ7NsAPVaL/VNgaImCLrUCg73KSLgn4M4BOQ67to/O51WoDvj47oZyk3bU9+joPj
G3by8/rCqMzwzXcyHops5WIxfQzL3twZbXaX19UP18i/Xzcjmzbwf6B4jv4JiMELW0wv8fZf62EI
GQsdIwXuqgAT+LLp2tuR5XgKIjjirP7IlYjVH/Qe9nbvGH1o2fvSeh69gx33vpt9nuLvC7s5dcGN
gWXfQuac6+Wcz15n9RmSg1ofNushcULwNRud4iqRLRDOPDAQHsA/F8ADNCLSfGiyIUyY6dfkyIv0
br29vjxyI+DVcDxwqBCRZK4b0ioDh1sfIrFkQmBW9y1X4QFkJmwERgi98URFBut8qkiijYlmYj/n
9ecepbKSfDRVxSvZLnOBKsIDyDI4Jdu5DdYOeg4O5AneOLt3avPJq6xdPbab2nIV0d5l1IoIEgIq
KGIgX3CRK02hWY3UTD6H7jr4TnE3pVvw/G6M6TNrVcls2dSd2hLej1Hr9RMgn3NoTi+u+9pWoLRI
P1/fAfKp45sMid9Ldq02yegcNZi6eP6mp7uZ3ddr4KoS5ior/O8n3sbS41JnPayY2rzXIanOO30c
+kQ6BZCGu63zEBDLg30GrjzUgi+YCqZ48JLW6OYQWX9/RV4qXxS3snRRTiwIi2LNtZcxr53D1vg5
V/cRA2RfhSuQYK9MIHQM6KAgKgehoTBfZQStx3wp5zBib5X2WtD7NbO3psd73JkfV2Wg0fuWPraD
SsJHbppjGvAWB7OCWGpyYzdho0MnAJ7qL6Nj3LNS/5TVzcfVNbbGagdLYzyg7574NuDtq91+vb4h
/58fAL5DEEiiI05MC9doLh8nir3itseS/tGh3tkWu0a7I8Oby7ZDfej1R9O4OR+EGUeL33+tCvFo
ufRLV9iwCsFiv0FI1GyW9EdsKdyH7CCcmhFiuoblg8UWewob94tdfq0h7AhQ0c3k36BBObUiXu5L
ZSWEWwENqp/UqZ98u75IMi8I/Tbw04DlATB7/veT89wWK0hplwmbpGV1QOZuE6/5XvPcbUrir5oT
v123xw+VeKyBtHm/Qd75xs/tGfBQSxKtYGADkxxt7iAo5Q/znT7RDVQK/LzaXrcncyPoUYNH5OSl
oOY6t+cVBgNpSzyH9RcWvZgqNid+H10M5+Tzwi7I04i6Y4XPk/q5HJKNE4Pak/ooJoEwDuJ744Zo
N5dfeQsVnlqcIefyvWW0SYrEbVyFZvXiTdQ32TaNjaBOX2+dOZ4IsdCfAGoOlPiErQeOw3IAR1IZ
Vj4E0wJPSQt/ufXwcVTBUMRFTHFBMAJu13Jm61KGyc7Tt/Yfb0ElbJvvrw/j0stzK+9Nv9DHJmJE
gXbLZE1HWIFKhu8bTeKr6uGXW+zMgviUr7IRmmXcgu7uOJmgFVwfgfT7IEpAIgQFSijXnG/hpDO6
oUZ7NOLHYxEYcXj989JlwA0LnUNQLwGXfv75tbDWKTEmfN5Z/CLV/Wz8qmkb3dtUeB1dtyVbDAOi
exyiDoCFmMCbpxxUM0lWoj/kk4N3RLkFAue6iUsHAwkkFFAAp0ZBGq3Y58NpR8vJknGqQpJmG324
79YvFjoH0K+0TcudBgHe6/Zk03diT8wfMHuY6znvqrChow+RFb+y0k9m4ek+qYtDXBaqkEI2h6Dj
QBqOewEwQZwPsLeZB3khUoaMpG90ZgiQWLDknmJcsl3Hc18cOwqiGVF2wmSlWwypg+MP5ow78DIo
1kk6DLwkEH+jBnqhW6mNS+EWk1aGLnUBg3F+6yUYRudoUnUMSZKJyCMCfg5RE9w8mLXzCTNmCheQ
sApXXO739Z3W3JXr4hMbXNzawbbvoA23Djp+ROXT+WNebm/fIaf2xTjTTIehXGHfzurvrak/FpC4
8QF62MVt+WyWngLoLptZ1JSBc0c9XtfFVjbKIuZ2SwwG1zwonRZB1nJoVCx9su1xakSY1HXIhi6d
YaQkG63xo+P1OZN8HntCB3BNh79ARvt8zbrFgNR5X7Sh5aeoUan8kPTz+Djl6SxyUUhIPCiyReVS
A8UY+934VilCX+n3ee8VxA8BLnpn3z2NqrQIlKwtvh/Vr8WesJfrsyNZYSREcf0baLoy0U10PjtR
pDvxULA69IZkZ5N2m0EwS+XYZGPgQkB4uvBLWkSs5lPdNUiT1SGLv/dj6vezIpBRGeB/P5kkMnbW
iOipDqn91ph/PP3T9Vm6jNB5PervAIRZYt2YQDdnqsOliPzR2s/RxrMeSP3luhnJBQCgIPBJaLZD
5lVED1VTMVagy6rCgrRoTWvNxgelcojC4ls0ul+0uFecDenqu0BFEnQRQvJPuOHQCVLlvatXoQWp
LiSrUeRpYudB81qVsKBshVBrRcoKxOLosBI811JBfKucaRNyMvnP5aS4AmSfB98IcIqcifqiN8iL
srxwbZySuNbr+3kp5mM1JLf3pKIEemKFb5OTbVYmywhWZGyzimj32WR+qAcVMkQyECDqUQRBFAuE
t0gMadqRnowx7UPybe7u5/LmVAiqBiefF5ZhbeBgoCPdh4O9SZ5Xsr++gaW/HjUQkGZwBKRY7rZN
AwmdBp+Pv5nDV0NTdYpL9ivucIRiaBYExk50hqx2tSZZ8iEkgCUTVOvzauOokFuyQXBCcw5B423V
QsHbSYk2NlMxhCAID7JtlKp4WyTeBJVbZPGRWeBZaWERqiotksGK+nCxH+b6Pp0fFuDTVSpQsrkC
4gZ5XK6CiLrB+Wb1+q6JmYa5WkB6HJe/O/qbAtB9+4KfGHGFCHIElKWyR8xVZ31pgqFUXH6SMaDz
AE9uAHf5ueZLdXLgZnQdtQPRu1CL9owG7ap4sKi+z/9+8n29Jm5RWfh+3d9rYD83grVWuFiJT8ej
HjpWwMaB6FhcBpogfp/drA87rHCrLxuTfunK41we4+Ht5sXwIKgBrW3EaxJG1q7Vh7ms2/CL7oX5
opiry2MBmAH0/ICSASLgIgU3dJ7V05SYIcDM3SHqFaGm5PMIz3AFoTXQ4EgTYSlWatVJORvw4LHf
gnPC3t46O8hkcy44CHPhlXXRtEk0qIFaC6Al8e/7Mfl1+9d5Ow7AK6gvo7x8/vPzsel1nY1WuHzI
u6eoVgQgktnhCCV0nOKpizeUsFFNI3emBuDi0MvpzijXV/AoKWpLl17JBuwNWxSRIJK8YvqOlVaX
mqUOvGDrJ1bQepuoPViDIlK7PHG8dRg1XyATATAR2xqXNOlJMUx66PbxNre3zCG70r6d2AVWcIFy
6iq4JxHx35jN7EZaQwFfmfzKudOWbb2ExFRkPGVTBuoFOHFIzCCyFbxfFdvOAhFXGlZ6eSAWXoJr
nD8hx4rObvf2FnVkViGUAxA8HDrayM53mOvGSa5FnRY6ftm+JdHr9Q0sWRi0eniQJuRVcwzm/PPo
N3UbvandMB37lyGLYMQAn6n2ct2MZCOfmaGCmdwyl8Jp3LCgla+v/jgr1kRiwEZ9BDlAlCou2yIG
u4d2oI6DaLY/6WeaKX4/n+XzLC1nqwcEhmfR8Jbh03hyY0QGo3ZZUSss8p9xv6u/kOpxpjuy7tL5
z81ThfXmfBjoXAdHq2AKfYRdmjUgAW62JL5n0+H2z4M+Aj4XzZHI2AthzmoZyToSzQ5L6jPUT1TZ
UtlCnH5f2FBuSthC9NQJ9U9tlPlurGpKlpw+hDVIXgE9BjyMIcwPWHa80qliPSxBTzWBziNLmN/U
RaCp6EQlQwFsCzEtmMORJxeJsFimFd1SNyQEY/z4HC2KMpPq88JMjbRhqZaB3hOCyBEI/YObF/rs
1wtHrjbSlhQzPp9aG5YE6e18mOgSQiyLFj0Ou7F4BHRyJBo2WCuL2RoWw3Gwn83s28xud064unkP
HQ4d/K2w1ItWQ6mjagE2Zq7foZXKWe7NWbEM/CPC0UaUifgDFzgAUGKklpgkW+2cgbOSxn42h3Nn
+M74+fpiSI2A6AT3H2AiKIqcT1ZtuIPG2oiEdfERqhQRVAItFeBQbsMD1hBgNg7WO7cxsA4pQguA
QJvexxkYMtaPE1XJ00hOH89TIKRCKQQHQxgI5LAiFmWgNiLln4o+RsldpAFr9XJ9uiRH48wK/xUn
e4ssDvQamgTUeNbvijxn0e769yXuHDoaOjRkoF/Fk/zn309yBlh4DqJgix1N9qp1d15xZyyr31uN
X6o6j2SjAScxEiAc3nhRRp/izHOyAXRNEPveOpP3tgyqTSyplKORlncBgUqJc8cKgWg0orzbFC0J
KVl+tBPdDoWVAPVQH3IUsROrObizubUre0vRl9biNlM8CSW7D+0LQPYBMI54UsQKNBAoIRqnJmq1
F2v5YCR3+Xh3fdVk84hqAtL9aBHja3e+an0a1RqYSVfQXjmPxtg/Rd6oeEvJtjfgzzyfhEjyAmCt
R7odtzk30fygBQj4vdKfwDn5DzAlGwNBMRHJEUTeotfpsQpW3Uxw/qRa/bp0TJ8s88ZOjTSo6/n1
+szJFgelef5MQV4AnCDnM+emJV4ZjY2brEoDa0QCJf0UpcnmuhU+/4InBbz2rxXhxnGrVLNaCAKE
hWZ9KKrB78sB1r5rab+3icJFXA7pPfQG3hMaQkjT8s1y4iL6to3bdE7WkA01KuV6oJvFlmpfrg9J
aoUCSsqDfYj1iccqsVHEysHfpEdaDIqV9XmdSjDHVrHiFpKwbmI8fy1d1IBJutTo04MlnfpF8Sly
3v7D2Zc1R8oj0f4iRQBifQVqcXspV1Xb3e0XoldWgQQIAb/+HtxzZ1yYW1z3Q09MhOMjS1IqlcvJ
kx77Y6WfG1A9aBKdfMn/R5rivb6jwYMC/gyTrk+jUy53UeZEMwtw1YH+EWQ5G3B8glp1XKs/L+3i
1LUwmVrEGPMgPzLsHl1vPW5ViiF2w4BA/9HLfl4/qvfWAUt5I2RmHSwpGl6zAfRrUvs01urOos2K
gi+uY3pckdCZBhrMtAEMBXK0G2s4Ot6OjQcyHOTa8KKFVaAWoKHvZqIueTdVcczRX9VkTXU6uLXp
IxBZMdNL30dggawUkN4wpLNdAkUlkMZeUp2sqPRdPfc/3pmEojIGSSHRifwjBvteapRRWxlDFFxi
+FI4lNvk6UOnjNnHQGBAAJjupj7rea0Elcm4GawhfnT8pI9Af7Q2vGR2I/4KwOzMaXQUeh7m2GHZ
VZGW1E38mEWtX2mj77hxwJ3Kz63d9aXM3+y/omC7YDSROUJe5HKrvCrqB8Du40eMiNx7Wb/rk+iW
g20HOXCfZFrYMAWKT/N73rL7qNBWMj8zbX4nfmau0b8p0x4V2Ed7cL+NlvFsJe1OdWtcH3PL9ioH
wSaQ3+CYRR1iFnHq6OuqB0uSQ2ejFy7mXoeZ4vk+br0nQ8ijXTuhbIYbu9eDmFgfw+r/FQ50jQ7O
6AV6hjwbXSt1eHTonWKbFd95m2+K4Xs2ruQxl9QG0TSwDhigNIEeLs8yRf+E1NgYHUQ5+HnzhHnX
vnROZrnyIM3u79/1ILuP6NdAVtaYHRofCt7YmHl4iIoNze9zvmLiFr4PUpFpToc5Teyc+/e4ESkg
W150kOyE2V7s9HGdx/dhIqZs0+T7zPaJjJ5bRik5tHZqQCM6GpSExjDYZXwvaQ64W8NcP0naZg+6
Sz0sVe/u0SCxRmm+uFAUlRx0G04zQ2aXT40YxlYaObSyCZ17a2040SsH7xtnaDooFNinIgx6ahaS
hGataE9pdBjahG+M1B6DyvLAdwIgh58VevF1UGUZGqVwdwD4YzBsF2U7nmqWP1RR8qvV8mTb5zEP
nEZgbqsuix3Gun5z69gNcz0Cs3CeA25VESRUufyTojKddtZvwCrM+7ExZNhlKUYiWcNa0XXBbmBl
Fqr60wRg052poCn0Ms00NzoQpwCXKt3EhYNwsPpYouo/G4g405tGk7yLaNCqZIxOC02hbuRXRRaI
FQFzgu65hLnLpWJeqIIk5BBFKixzEBeYRhVU1HlkcIHctryVDfFrowzzUd+ZjnzsLPd2UN4+tssb
25IBSeqd26t7JO02OUv3OkuD6xdmcbOR/Z0YWSb03uw51S0hslh3oab83nZDML/4Yi0RNfPb/+4D
Gt89DC2dWj9mB1rUlhq4ppPDIE+R9lQWRWhogMx71hazyK+vx8X9nl8L5O4Q9gDVgpLPzP+wc1Oh
l62IH1OOUxU/iYuKdL6T6W4gRmC3N9fFLd1y1K6QMITDhtB4Zm4yWYoGIFVy6IeHDLSlv65/flGF
UNSYuDMpAvv5E964adV0hiIH1Vv6LYlsLUjgdwYZBxQtG1GCZa0Hbpuqzu4ix2135ugUYdxGX1Hq
jsNR0mjDMK/uDPrU6GdfOHrAmdmBMoS0Wyo659asRXy+/quXdAqgrtfs6SsJ76UNFkrahiqwKa37
FNuYz2KgCz5a419feBEn6Nj/leLMnn1QdeQ5Ty1y0HQoVpC9SHWbZY/Xl7IoBDViiqwaBsrOz7d1
LWH3ZQkj0VheSAbM8m5TFaGGhVFwrqjXCFOXrgryXjDqqLVOFMyXWzcWsQLWuSIHYmc+HxNfeX+K
/KEFKFhqK1dlWRZyBNRF3QelpktZlKKG3FRYG0lA9SRjX2cyrNB1wdH+BYJm//pWLt1MFGH/K276
+5uAujArg1sFljZmlh/rO29ofcd7Ro95Wht+Xa4YtkVxKGhNsQLKEfN8EVW6lzW8IQdMcBcJLKgP
8P7ORNJKWyMzX9hIPMYo2KFCixTvPNdiyS6phQ7fTCYKs0fTly6iO0XSTd2koFAbV0L5BZvzVtxc
8WuVsipxe7z8o48h9JJ9vX5Qa9+f6WDhNMwZbHx/rOAn+WyNvGI+4nV6D6biJt4D8MxPkeilJjjt
xM5dSiygMX8ZThhX/rizOjgnG5jpJPdThadP2RuNeWcjEy8a63wLbYPw+p57pe4E5yD1Tlfu+oLG
4GdhWsVU43O0eX7bHnpDSyt4VGO07UjrF+ITAeVtniT7PmagQV3riV7UmzcCZ/ugD1mXI/8UHVzS
3Vu596lEPgsUn2E3DOFI9JUbMYcZ/913oDGRVweLNBqZL/cdfKJRmY8K+95ZmF9eyns6llutebGL
c+WLgA4KM6a7PR/NHaiE0PzF19ASi3uM2czIb2AAOIzO5U8YSJu4JpnCGDBWmeRB9ruOb+324Hlf
inLlHZrWM/MFoGYY3IsIWHcBHLsUVnMQfqOHEvdSK0OzsDaufhf3vybimgh2gLlBZK+EaebimcJy
IxD1UC+ewx30ztUGWdXRIbFPVZ/73NbDFJNWR/S7Ou3R6b+6w45geDv+200nPb9rSp8PadDoVUDK
JshZ7FcJYrzxPne00IuVX+vmQ+bau6rfIy2JSaQ0aCwDSPQ9UUaQmbeOuE21AW9F4pP2UBVI6EU7
13rIBuLH6iFNv1vR3spvbOM7QXXAuhnFTdKr8LrdeIUKzPcb6gWTa+jAFc97J5pEIdjo0uiA/s6m
27DhgHlwvpOMqMj/tIfSl/resLtHYj2UIOOs8gQZiGFjeL3PFXr8ALxrMSLw+q8ylk5k+kmgZMHU
SQSel1oQmcVg60z3DnZ83xtt2MsvHjz+XMe8G0E3w0j8Qd/y8bbiLxT1LGeQvim+EW0MLGvcmNmP
uBGBmfJg7I9d64ZmaQfNsB3aP1F251VmGIm1nMYrevzdVqLMjSnzyAa+c8tbNKHJLLO8Q45fU2Yc
8x9BBh//KdUYgqGeqOfSbBHwfWn5fcWcTU43Xct8I9lRbcvMbFtrWqBbJUjZbnVS7Ir6YXQ+827X
mQd0gjTeszL3Y//StcWNXf5iog/H1N3zZMU/nvONTzYHgT6mPk607KipzGyO645lmzSRebBa3e+S
B9J8YvntANg89D3jz634baY3ZbzNRb/icCy8YybsOSiGp8bmd9lUcPGouovBzmtHj5Lf8+N1xVrw
coHOh18OKCTyMnNtN5u8SyQX1gFzu++9PtlZNtJb41pBdHEVdFrAlMd7N8LEaVDj4aK2Dq6RhW10
1+riX/bpjYTpF7xxzPpYjl3TSPBtgXEY/cUZ/XJ9p5aW4E7FUMQcaHSZw6ZAJlL2fWtZB0wO8n2n
Kf5hAagYI3oFRhgA25mdpyVy0Q2Sugd0MrV79vMffv2br8+2p64bj8oWX+fic2k8uE0cXBew8CZO
ELxphK0+3ZeZG+DJgXZxKewD78x7s5eHrHefwEr3OTOicHDifW81bEXmkvIi7wEAEMqE6DuabZmj
DKV3GZS3yxq8iI1Tn6uujzdlZ9KV03knamraBRkDnns8++9oOTIbGZBUyOKo0U91+Wx32/GD6D+0
fl6KMC412LAr0nVcFMekHLobaWBqVC2T4lAZ7lpv27vXBKKQu5ySCyhuvGsKG9EPn8UJRGkqDoVq
0TqTOb5nVwnGWtBfEpTd17XjXQQ6CURXsIn8DCD2c2dZV8KikcdzMPN8SexPevK9xgVK15JVS+ua
wOOv1SeMLp3+/sYIxCw2mJRefrQHr962Cdtyt7l1ufqJmG1vtc6f68ta0gpqgAEYKIkFojQxUhVH
np2DaczGoPsk/9zE5oEba/DTRTkoPSIwwwAIcJherqswGELtccyPGAYCekd4mz9F++X6Wt5dYBwR
2Nj+K2OmflmMQQBZpOVor9V/mWb8ZaT2p9zr0K/a/jTi6gHQv7U627JMoMfQQITCxzxvN6LoMVS9
meMdxfiW5GwrHrb0BVUQs7t1m7WJYMvb+F9x85mzpBg6DNGg+VF1mGiLwFDrRBD/i1IAAAlvHbYJ
2zlTQhDDx8Cx1MWxMPKg7J2jNXjHUa3lPJeuFJjhwEOH5whYjJlPotwh0mnG+TFvnORkxqP1JRPJ
rpOf0Sy/xqG7KMzRkaeCOwckwczSDlYZF8gNVMehrsPKRF2qSm88xfyBrEFklkRNw3YmchVE1vPa
R2ECkydZw4+ygTVSz0NV+c34E3HCx/V9mg04wd51sGHNjolZlcwpJWgoLmJ9S3ItDshobd1M/2Ub
2Rku653Wmm14Xeo7LwK3DEToeCfR7QDupUlF31iohGSN5mSQ2hp3OrnzVqL/tc9Pm/vm8zxPZZmK
mB+Fr7LQWfv1Sxfo7a+f7ZmdVQ0xKvx696USCNq6PrBX6q1rK5hMxpsVZFZdSHtawZhuSLM6N2rt
8/Nbk5k1qzEqAuOA9+QB49OuH+/0n19EPDheNHIDGYWQHd0Csw3SFBrUgLvmx5aMu4p96tWWs69Z
dSr7vWXsxLAmcOG24MFDdDLB00HgOK33zXbJuqelzOoS/cGiuS3bmNw5eY12xcogYTxg8uH1BS7K
m+Yu4aFAsXpudfp6rCKBRppj6W2zM2qfv0t3c13Ea+P0bBPxDsE3QbMnJqvMN9Ea9NQGB1Z5ZDbm
N4KEMiOBwp0KvCjAdMLHOiGbrFKAMntPLSOb2koPRT5g0ObQ5Eo8GhZKhjzVMx9mWn6uxrG/lW6S
xxj6GfMzjhDY+sEt6A3k9L7NQbLFO6bdcWqlIQcCbMNLYHBs/Cc3UWkq3wbv122cZFHQ1yp/bISN
b3GSlQEnNQbZaLHIGjQFJDjtKrBjMyyQNLXHcVMifdL5mOpVIAaPvX2iaeMdAjpy03OKRtnKyA4Y
U1nqW6ooktdAbvjAwUUZSFvYi3KlftCE/uJW0TeekqHZZqxtH+I01zaKOMDiOm7TgQHFMUsfFCx/
dArqTko0Aw2rsa1vEPV/tnmTnwpuZkdNR0t2mNkpckdjUt+Y4MRB13etbQAlj757uWF0vowzLyB5
agSFWVqfAOxSod3ota9zwh5YP9BQVbl6qBlzsD2qXlGxhStKcUdgJifCAlC4Xqp05nQ9uMmaAu+m
vPvNGn0l87ygwgBYgRsHxXu0nXkzZ8pq3ZKBFJgdY7Py0/FFz+9T9anDBl7X4wVjOfG5oHaOPKHz
ru02U6OsozYt0W3WAzB2x2sXEI4V5MbCZsEHQESCpxJBF515bYlOI6UB0XVkwBifgfy+voalz4Od
Ah0j4GhGVDp796vBGhtdkOLoxE8KfS+U05XbvigBMQFAfehse5ffwAQlLSVJWR5TEVjy2V4rpa58
f16+5ixFW3qH75vextsg//gPG/S/nz/n3oq9PLK0AZ93bini9rVJd9N7MTOFaKpAPy9aB5AAmpvC
ZihiEM7x4jjaMmi4vKH0ABcdFu9GWyXSXNqqt8JmF89VhcVyryrAlXvrwpwY5+t7tXTxJjAa0gQT
xJbOvm/mrLddwAmO6G6r8saXWeUzPVwjVFi4d8BXa8BXI+JEj9vsfndJS1H6YbgSYxxSvTyYtbWP
emOll2pZDAA6oMkGV+f8aOAnCmKZKTsmVB5RaPCVMvbcWpsmveBRIKsyBepQAgf/Lq1h7I0No1pc
HweifMOTG1tlG1O/B5W5DXqTqFN+9EGmpSkTMR0RXH3kbHXMLL2UmZkldE6v6mPySFiJ0TYfZAt7
FYAcO7BmOCTghmeawBxQPzpVJY6UI1/nW2s1k4VrY02DNqbx37g089HPaeXRPG8NfrSMkJ1O/XPd
h2sQzgVtBunI1BCDBmZQns3WIExQaGZFBHKQYjh3fDOk2UFJ4vrjB5kV/u4Wir9TLwn+dx4ROYCl
i6zHanrGA4l/KznghXuPETUAYCGrCRrIebl+aHBEpZZBxcBkM4T9sLZViwLQEghyEzjGyNdd6pNG
YOGtPqmPKAaJsMC/64Zl6ft4zxEvwnzhXZ/d+EKvPEexGhvkGHvZJluq31yXsHTYbyXMnlnwNui1
G3eISuLCjx0jTPR4Q7of1RqD6dJS0CqNCRtTO/k75G6SjkM99KY4xt9FsvfWRkovfh7uO+oxgGXA
Lbk8CdA+x9pg2wItDs+DCAzng5wHr7oKhOd/BcyOOlM5lwmFAJPtdG0XrYwnWvj9qLkiXeTARqEg
MrOGphTMtAXhxyat/9AGzr1RftzlQQAAYPlUDYH9mCkTprqNgCopfqQSiGag3VbcwgVVuvj+TJUa
XZNJC9YfUO82NzlRT8jhbO0o3SPLt72utQu7dSFqtluYuIYcUQJRAwhBlK8/Xf/8wgt48flJ/JvY
s5KjAeo6XAqQX8HuRahOrY3ZW1wBuPTBHQUcHF7ZSxEkrVnSxh5IGO0KpXbAeog38OD6OhZPZOob
R7eei7hj9twxR5LKjiqciCk2Y9OAON7cypZtIs5WOvwX1zMBvKFZqCbOk0567yRA9Loge8rvxr3M
V0KbxRN58/nZ7bM1kRjStvH5Jr9xtE2jbxSYyq9v19oaZtul26zrwZnFjyXbusX2g63XkwVBiuy/
WzQfqYJoQIkic/jRLgP0LpM18MbSaSNlgnYyuDgTSO1SpYyo5XlSQaVE2aUPPZhfSBqlj20eazcm
VWssKtOWzzx4+B9oi0YBBNC7uQZXzdD1FJEmeodK/X5snSQw8s7z2SCdQMdjFUZ56r4UNDXWsGoL
2kCRF0LpHT358LJmB9WwvMxYL8rjYLKgaPd1sY8BkruuDUtCYJDRt0kBggJG7XI7CwaON5CiT7yf
vxl/iRT4Pb5cF7GwhQA8/E/EbB1urhf4I0Tw9LtN05vC27mRF/TehhnxViYfLmVOcHfwcIAPj6Kf
bY70TdjolgZB4N4REBmOZmCiuYwwsCp3B578JNnHLxTUEU8yHv4Jgjtb32AOhNqoTIBJ2UfjQugM
/+Bvo7g/0Zeg3oeWqdmbRiJX2TQRoDKLtjH5rZyPv5kX35+9aRk387bsK5jpnILb8Xc+htdVYMHm
QI2nxnP4RuiSmbTwzVMj28yopEamkQhBjV1ac1uWtHhKaKJlBGlbeBeX30c6TQdsacyOuRdE3Q0h
G0H315ewJmJ2BnUclZoXg0dUKbFxpTrqUhxS4ew+LgauMKaEoiSJ5NPMvKXcTjUHpY0pyPZgndsd
M//hyr8VMbvyifSM3ksUqpHdyHdu1TQA2mXRJm+otnLuS5v2VtTsaoioyKxeDPkR5/boqOTB7m/G
7nR9yxZeBECrgOh/LTm9Y1cSneuNdYe0SlNuMrofbV+rg+jHdSFLGvxWyOxceI9wOPaMHLxm3q+R
NIMf6Wrl7JdkgD4BI2mnTCB88EstRu+ojgFEWXFEQyT68di/tF2+6Vqck7/lkcCr6qBrMTGe4nFr
J58/tEdTGxB8PKS3wUCFUHduptK+RtLe1dlpbJHrAFVs9bFs6asATDxBJDcloNBTONugmBX1EDN2
yv0m+lpVKymh2f7j8+CNRmCFni38v3eGfNRK7ri9Jk6YpR1g4KyGufPXd2j2FP6V4MBN/Y8pn2lR
afZ6q1e6OKGtJtH8yrvNdF9jd2WGuRofq8T9lYVxAhNjJA5m3g5Pu1TxSmtrDFK548OtGGv/+mKW
tguYELBegmIdWbS5uiaYIJCMljglQx6i1uMnayNhpu1443y9LgE0Ig6GZiFD8+7dky0pR/QbilPY
eA+eF0oZ2L7+QYjeXyloFIaHhaD0nVPPNCdtYuXxk8m0MBq9AO7CP+zUGwkzi9u7Bcgje0goZBmo
VAvV2hSLmQ38uwa0G74CHIEznc7qzQPrMcfKK0/jJ5F/YhWY7veN/NR+MJybpKDN6DWWg3OF4XmX
UuKhsfmIa35qWr5FM0MJf+TDOwUhSF+ix3Ti759dECfJkt6LXXGi6VNZPTYfc9WmBaBMAXQCEgTg
45s3hpOoGvUiTdlpiB77LCg/bqDwfVCbTm1miEjnOCmO8WKOV0TFqU1EGFnUb8mKG7Jw0OjJQeoH
46Wmk5hdOt3C9PWhtYuTNLec3Nv1Jy8Pi7X56wtSJkpsgPLQLQcTMvPXIlsvCld15Yn4iAt+597P
NeOxKAFoFLAeYQYxHNtLVbIlr4TGe5wE/cTd70n6GUOD/VaubNeCwZ1olabRBi4AG3OC7Bzkdr2F
It6JWPldpqyQKDMUrbftNUx19UXz9cP6eyFvtnFFIqKuziCvS4aNbbYb7YNR4aTCFGz20ADM9gQA
ZXbTOy0b+7x3ylMktm4ECL/rC/NjjsirDIoOFFC2gNsAoMnLw6EASpou+H9PxotSwcd5j5ADBzR/
wiMBbPGK1n5jq+JKR70w0quTHF4M4zc6ha+fwczp/PvrAVqHMUTHFYiiLn89ok1HFq5RnpwzbX2v
vk2L4z9IQJbjNQ2B53xS7jcrKFAb7htTwJHCqDI3TQPPQvdQthbVLN2RCW/0HzHz4rDIAeOoLYip
2MYsH0l2Rv/GWkPOwiuOMAPdhWg5whhPe3bWyKByl7V5eRLeb3aWa4PjFj8PTk8E4rAoeAMvt6ou
OgfEzBrU1YO/o4oNii4r5z3nXvh74BgPjIsxcQ3N2/k1QxC3yfTy5GrE1+XecqMw5r+zLNswMvgJ
2joU13zer2UelzQNaSgA/NFogg7G2W13i6Ssm9FiJz7+pt6TLp6N4c91VVtwgfCaTFE/IEk6SEUv
989MUhkzBZ/aZl6gV/TFifPdaJW/XPR7ePHHx8+DLAD3EuwFgEvDjZ+Ja8HK0jQRO3Vg56Ac+Tuh
b6gXXF/U0r5BH6a2CMwbQrXhUkqVJV0xCEgR3Z3r7Lo+NNbGuS7dHZQPMZcWVT7oxUxEHxckcwRe
MMluQUe9SQXzG/XQqDVG7YUDQp4JxEJoL4FLYc52TBlmCYT2kJxa1n/tSj2EowlAEfHtttv0yvly
feuWxAFeOU00QhYU5u1y6zzRUqCkyuLksaMGfcueuEH9Af+06PN1UQtXF4NT0EYG2zAhOae/v7Fy
ec/gfncWXA3ni+13xsefSsy3AuvBa8sqymWXn4+GMapbHMup+JzKAJ2/13/9go5hYCGefGQAUXCa
X5zSTEikiao6tUZYRKHlhIO+uS5i3lc0GR5wagDkNvXconI5u/9xNeLwa/j1mf0jdgLWZzu3ZUHe
bVttVwx723n2mh9V+RAZa0HLgn5fiJ7+/uZwattpRodG/NQTdd/aKnR6elex6AZj61du6/9jmehg
nLL68M5nNkirkkKgwZGfqN4GcfbgGvdmd5/xb0x6G9v9bnufacrDyG4DuXaPFxw4YMmABkGb7tSA
MNMSIMlivbZdfuLmr7a+9egdBlRtnGEXiX2sxrWlLug8nJLXTD8AFO+6qGvh9TzuFSK18RH0jAF3
e1DW8SDOkYK3ftvxHjWmBhOgjIT7XDx6dFN531bUauGOozCHV2WiGQQ4dObApFw4uWmo+tSN5KBH
uBrg7gyjJN0aMf1MmbGVDf0K0lDM5AT3AtU2HaC2MWIaNqD/rgV8Uk9Z6te0+n79p737ZYjyJ/z4
dBrIGM8bGWLmdsmIa3VW/QEF2Klnsa43ZrLT4rXegncnAQF4+DxwVE4tZ9rM+tCeK1nXkp8pY8GO
x/nKUS8tBWHaBMoAARbs3OUFsgcyGInb4vu6XxmATZR12PxsxPek+nF905ZWAl4ohMuTr4BFXUoq
8qylfWnWZxvNmxuWbD/8eYBtralpBnWPd/TpfUpFweukOadWEZJeBIA6rOTd3l1CBLUmsnoTAz8g
RfNMj1Uagz7Wdne26J+8PKf9TqvBLXCKLNsvzS8fXo+HUgpmYYJK6z15iiGJqqld1ecSZWntk/74
8c8jvQA0HnJi4JiaGRRU1aLOLJL6XNM/8YaWfz7+eWB9QGgPEBuar2d2eSJOdHPbqM+YkfuzXXOc
FlQJNY7/fX1S6jdWn0tmSyel9Vmw74FNV/Kf755MZF3efn3mq5tZG3dgQqrPL9lwIi9KPn98b5Bl
g00zAVN6R7tFGlV0CDnFuSi/tegyl7q5chfeK+rEK4BXH+ln5KLnyLfK4mAsSHG4iXff93D/7Ttl
/qLO7TDuSfPh+AzeHl5+EOMgFkcyafYuEhNvr1tl9VklSEuyNmDl1nKeorVRlu9PHXKAIgQLtYnk
0tyVAdG4V3WxrM96uqnSjVq53Wufn/7+Rql6TSuassDnZXOX8qci3V8/9veWFj/fxohiTCv3cC/m
Smt6WRJH+L6GvvW+ig9CsEDXWaC5gAhQ9/N1ce+1GBgQOClI4kPou16nwmtaJx57dVbC8XX1O3ae
bfUxHBNeP2BaQIGH6XEIlDAA5XLL1BjncI+z/qwArreqOjS+XF/EwplQ8ATo2DJ8H0jYSwFx1BRA
mkgFRUZj3X1CPv598NLZf8MvYFlmC8DWicHVcuvcbhuPgxrhwwT2aKuEmzDddlS03o37GlleDIaT
WGcvf7Gyc8q24ARYGyi1cNS4e7joyC0AYjR3DjFnaIALlZrn5kRpH7YN2yT2ip+wcBIXMmb5ka51
WmgbZKSpEabqWdC16sCC0ZrmYaGGMkHi3oWqZiUl5olCAk9CRh/wsGyL8rc23BBzk2tr/NILe4ao
EePqpl7oKYV4qVkauD/BCU6Nsztq+1wD4wLoOuLddfVFeWbSoIvaDRAYaNWcZlkBxo07cilH1HKM
VGTTc9o5z0Yiy3vMTy33fYo+GowCME6Y7lgdokyVgRE5dFcbg13dKODR/IIQ1En0yAZZZubZYtdb
rLgTbfvD8NAF5JICvCMmietNm1jZz1FP0qekiAjzzYiiD6TMDDf1TUV/2iamjIHOnd6IvHRS3/P6
LMzQ8rNRsiQ7r7b7U9LL/kQGz/5uIhQWviwcsm11rvuaFv/hItlKJ0v9NAWjtBAkD1AZqYMuBlvq
6PX6TRplPzICHkPe2rXvmXkB/Goifue9Lu/6ekhuS7dFkrY20pekxMwnPxkGA5rawiIWsbkda8yW
DURivdSstVBGc9KvtWjt3Mf44rPuqudCNVU4OmP+hXlOFcpU77ZW4VG0K5V90OnRuE+LXPPRbpRv
eETw2LX5E6a2x3fNQLQNleTHOJhu7XftaCS+E7vsDxl68HnZXboxc24/8EF/Qi9K/lRzTvY6r43A
taRTBHExgj4mAYMd3UgfsPkvMm+9rwoVv2bjskzb6Vx+z0X3RffK3terwbh1PWy6X3poyqxb3n/L
eOXUvlNZI2ZgMvY08AqBlUG86GagYJJjRgZ8QKrQ0ePWJSvCsqTu0ZSGQgUFmKc4bjv0fA2juHVo
NfxMte43r+NmK3jzUo7I7PkJJbEOQhsw0/lF5z4rXjz3jfvFGMch8TE1Tzu2Tg7lysDhlJMhDrWx
dLnPurj3fNvrqzqQhJS/bHfC8cRRHHRNVJ5SZJn2pld/xnifF0vvj3GZJUaomn6TNtrvVle1H1V2
f/CaUbVh40qrum9IJXeqLv8UynSirWh1TFVuOuuznXZCBhHH8N1Qb6mK/LhzGzdw+yE9K2P4Wtpt
iReF2D2SOuqU1+mLLpzjkLW8AV1u+VXp/GefCOKLPDGDEuxzvrJiFURm6vgpT9xtw+36xiPSpps0
5SWIM7OEhRrG+922Y5IKn1PxZNoxReNbGnUb287SXZWNsd9ZLQ91zF/9w/Oe3+Q5e0LzU+xrVW6i
FS7+AqpI+myXRnUzDM0vYbdNh/67uPzEi4EEsrVeZExHJyQObdw9S0f9l8dt4hv1YGRftDZPQXeD
dj2mpPJHnlfwZ9I0LGLEt6hqPYPsXGt3BMPP5SdwcEnzEGmgbx6bevSF1VZhH9E86DvPDp0i/WNn
ogydJpPtpnKtwrdaWRVbt+9GKBDIiQyl3WUD1UrfHEwhbpqBmb4jLT2wMyWCMhZD2BSVeefoRb7X
MJ0rQCqsDTUgVowEk9dbs/+RMip2dsHiQEWmFSQVtdS2aWrLBAGP+4sCDMLuVF7f51XN7ksF6wOF
qJ8Mxu6GjBwLp+JkN3a8ZEFjap3fRennqC++6W4GcyMMrbdC5smq+VS7aXZndTUGAMoy73Sf6FXp
syxLQBXkxOKeUw1z3HIvV0+lxmJ101ok3iuLx+chcQYS1rrk8LHAuZOTmO7cMYpvRMvKdJMRR0Y7
KOchr7VdG6GHUBr5V0fDJGG8sXVoK1sFjcOrgCZ1jNaUPMoeBAMhQt1Heai6rhObwVK3QwyWnC7V
9iAD/pQmUMCis/VuD34V96eB13ILimftZ1RvZbHtMB9no0UK6g8W5kOfmUYEZnQ0YJat5j7UqcHS
MK+s+otb0+Ez6qY/ZKZrt6ztHsHRme/Lkg1fhVUlMC1pkwQYAKE3m1EVfVCAc/0utgBiLSyt/y7b
OtrRzmVP6K16GsvsG4aW8RvXENadUdj0zhXQDlxhEnRWF/loAW79jGhpiARvhAG65bAdQU5/R/KI
lLfU7rreL9j4g1taRnZ6wVh09loGPlrVDr4ounj4bramEeYKPFYStt4vEtMOUVM1Q2kLARL41hq1
oLArD/1FpudTt/jZCaqCgnQwrSVmbN3UVs7b3147RoCVWgl4Ce0mc3cmYVQPW6FUvu3LMfJbMMP5
qWErPNj9UYwpB7FSg1MYvlVD4YYA9qY+N0Z2G4/1XaOS1m+7AmMQ9OKH5yJflfDk0DqjEaLllG4s
K3GfNAXSfUt1pt+YnHzDs/FnMNNUC9qqkv+HtC/rjRRn2/5FSIBZzClLVWWvpCpJp09QpzttjFnM
ZgO//r2Y+aQnIaWUMt8cjEbqaVwYL/dyLTG1p7YKZ4VIL6wGU8otYSm3tj5uPxHPoMWK7TRVJdZs
Bv08AbVDK0LU7GL9ggFw7VPU6kifjjFQNbvcN6K5gLmoVVUhZ/hlJimxsApNtrVB7IRnNo34QPMb
MooyLCAGLN0UQCt8mF7h9+B+Hg5wgDH3dsuqCK6o2KPpDHmnBMCpYiMn005cLlKs1rQ7eONYxW0q
m/sUwIIIBcYpdItZhSQb82uYU7BtMULekvb674QZjHDNyoiikQe1cDJsl8IkdibRCXE0RPi4neqX
prD4xrTyPWA8aVIZef+Cw0+/gME8xTiX68uaZt0DBZMYZ4PvNFHqa3FrF9P8g2dFTW6MwdI/IZ1h
h3Pbkgi2FXWU9Vb60rblb6vz3I3HXThlLBRes9VTpOfcvASHudgG/vDHIf0DiOpPtnQa4GIMeqAy
Jxs6ZF4b8RFYAILWCuoyXrqzSNvFqczqiLkmj5w0sK+nDKqe0PbtLnAKL8ESrRPBW/+IC6y51UQM
l66AmbmwsT0Gu/bzqES2tdXCGbapLfRVEKSIwrKR2ohP+zmsaNXcwNzVeSEqf+5tmj3pHuRAd6TN
VcFsHtp5Diu8DtGS9BtsmNEU/p7OTSDBwhlJyHJS/el604/xW3GLdx3k4+agWeqskxt5dlaPoVBQ
oNqVxtBFhqdEf6ccK/sNmTsS4t54biFB2zslv3ZnGaAl2wSz2FrOrNoIyrTXJvcfhKcFFrJVhJ7b
vjDa72Xe1DsjgKKxLTLIPl5Rd4zbftzgyN223aAuhGc4sWWM3kUxVX0E/5cmbE1lqw2vKUlaa16w
W7iuyVR2kV3Bondwy1s2E5akTtYmo2Ep/I0OKnq/2s4vIxUUVpJSIzJ7pWPukZhLmYdjQGc0Dca/
ZLJetdQbuFdXsOxBX0EEWyencZO6fxiEpkBRg2y/C9/E0G85xO3yEpU5noVBDpkS25N9hOxuvpGK
H6TO3uA4WWxGCcqmsrtnIhoeFbb3Mk8uvxS9e6eJncVgBPwt64re5swc/sASzLzmNB2OM01TnH0V
wMeGzh8r1tdJmZrTjklPB8nkFGZ+w4a8AcQ6YFcmpn1TULi/Ul/XQWy3g9uHpDYQeuXC9RNtBolJ
cbe51VAjdjOki8Zclf+QEy6+0GxIdnDMfpwiCDaRXyNwty8+r3+B+/RLMy+F8mDWIWrLXzKqjyn0
Zx6atkfQl+GguTa7Xsm4EF5hRnmuxzaiuJH+jHSm25Hm6hdihzZG3cYNS4ejK5P3bZNkzGgSNy2m
BBT6/Ao2wu2dXWpz30HAfdN40sU38ISI4MtQBqHkU/ooegmEY2p3hX/dD35th8xR8xwz37A3hm3+
TbNe3RV29dh6Xpng3EW+YEIyyaoggwzoEfBTyijZL95BnA6G2F5LE9i+ZVvosyDWAIzhJ6j99RVy
Bh9HhQGtxOvKKRv7aJTSqXeZpE618RDYRgVU1TeiaEQseHZEi/BPLRDi1W4eEXeYcAYOSCaC+W8Q
qB5nuItTx8evB8nSTUpBxTMAavR6lnaejDnsZibs60PvzQjf66b/yW23PxqOcde0CqivwO+R/0Du
uOrA50og9VhvZJVZR3TZof4MSVGeQ/e6gkzClT2VVQblZQVJUUSmaE30Q9MgXoToJ9MmXMgGw3tR
+EAvaRG47MbtUVT2AcjbmXysnQuprFv0XpV92SpSR6UD5Q+gismQZLRFhYdN6MbAJ8e5bTxOYQJX
/LZzF7FsNfW3VsB12MD/8RLKEXUTsrEcHp1UdBeoumi0nV0b67aCv0YPyXl9CWMAwFFkIbLn0WM0
hPg75gFApU2Bvw+zJ4vUSWCbvzx3FiZsfxD/OiPdyx5iR12bgZLXzTwSLD+aFvQ0oexxKM3+sUaz
4xISenPsMojzTQHtojQry7vaLKtoRCf0ufKq/SwzRGUmmCXeYGI7Z3V2YeHm2HJL0i2zext7mdC4
k211aQbKbB9gIWaH1Emb6obprClvYQ3+0HvmT3PGjXGdst6h96lptgVW3wAp+6b4XbrD0STFo43z
FOvVUc+Z6cpHWnSWDA17mp+lM4y3OG6vacm8GHg6yBbLgP5UfH526GuVVbgNpWFCI941fuZVboYF
AtY8hG4/CgpZ51Z+nPpwAfYYfr5T1/6rmgcaDg65T7PcTaZJPtX5wKMqx8YoaffWqQXzLOpnR4/I
/mfkgtnY1KEPnva28Yoq6gisxYYxMI+Igh+h4cqfTTvzfxE3yy5n12pwl3aQ6y/GtL4N8taDBafb
l5cFDK+SApCD68EuMnNjzSx9qGkVVPHc9pXczc7w0FWe0Ndc5JV1KDwkdVkAeY5Bp2+Wmt5EP1yp
Jq/jzit/Tf58sDLoHyW1T2Zzg2jtlUBoJCwb4EtRWkDhK2zmhR/vUaCCqF9BOpuSEdur7mt88bme
7Yugr32YlDnNhVubr8gCXp1gyKO6msrQLc1XuwN/ysZZFM4ck4FeVom+8phhzpq0f5qBqokmasEf
ZijU38aBhmjh+iyaWn8uUG/I2HVfqeFSEmMgodDyOp2ZEQUqr6GGMgr3QTDveZRwK7L4tB8Lz4+R
2SPT0zzHwRIcWzN9NqBbEvpu4WxnXshomkmxmzXNNnWeDvhlvLn3dKWQwksLnk5p3v4EU6OP+Yxg
G+kpNFf6ObguOWORqWFxKOZCHQ09F79EIKsfsFis1A7FoPYuB/o6tHHzqEj7zmFOc/rYgE2y83XL
88jOTHE94ZB4lIJx7HCv7YHgMz0o0WU2eZGA/13M9qiHOK0Nv9lUdelBUKvZuLIyn5EP67gEautW
5cWQdGXdweCIWL+Kuh+mnWLQx0AiBcQjW04KE7K4QW82UQd6wVaO9AdmPg0RmSBnowhZp9k81oWj
d4Ij+ffVLrOsTcD74NJsfR2BW86H274XrQN91mFOBpfbl7yjbYS+dRs7un9CfZTsPMN+CTKkVGMd
PGYKL0aEC/Ea9zrNzYNOe0Tggv32O/mC4MxP5owEF7qFTl2Atv/oC32QLOv7pG3NImpN3RaRYUJs
uCEpj1uK1Kaf0ld/UGnkGkUZEafYlYW9sxtvVxtT2UYImxu4DM1J0427wCt2pP1Bya73utCa3Dd7
ZO2ma6R1RbIMKE3UXd9cFD5+ZX6PRLwy2RB7RVCEU1HdIe98sjsmEqFUidizyzc68LtQDF1x7WjU
UafGfJkMLq8gQOOXsU7lL8uY9RbnKt+12ezdpo6j70UqgzgfHDeG4tax7OffOavdLdh2FbzkbLu4
Lpq+iEC8Cgzos7j0qILxSTa9yXAUp6i4FVzFAtsiEr0VXDSFUca5q6BHluJi+c115b7gQtb1bs7z
36jG+1cFYD43nHlNPOpRQRGQOlczlfZdb5UOajWlYYbKSSETTI0fga33zgzTjBYaQ0md9/xa2yxH
4mxCmGao/tLMeGvd2gkDmh98UbBQImiO4R77mqZVEBYpkE/pzP0L5paedzmCFvTkzKh3QXZB0ijT
8PlVrKU0cpnVQwgjh9g6cyXigMAAETEt/XCwlNyRLpePvGIYKvOfVWCrWBXUetCayDc+NJA8TXFw
4jyc5x8S18G2J8huNyNywPvWs5E4ep6Uvzsi7FB3zUNr9fZm9pRvR32e6R7JU3WshDde4pZF624K
ivFaFdzfjEq+QtsCFEVnyCfU2Nr0uYFjakhFWyasNYLbrGrMWDB4ZeXwb/Rhw1COKBEGP1EByCPW
l93zDCzaHX6SnJAKgSQYGjMSLiQLNPHshpuhqFJ/o9NJR+aQOxs0wp+mruVvAUqe+0mlzwOuop0C
cDUCW85SUTsaJJlT79lCza7AYRx5vddbmCDxe2jtHq+QQ8NSOnCQibU0pgdBOvHmL0gGnmqcggEj
P3vknVfGTJs/6bB8dtPZ48d38dimE6JsVMhiiHqoBGim5pgGyGktFTzYKksj5dR+aJMau7EqdVg4
3IlGnDqbvK1H1DWljf+EnOEbdUr/GcC7fAi1zZfEwhAOlhEZR5yvSISJ1PmOdwYgbIAwA68gUZO6
hL7juHXMctrDkpDeOJob8VS61XY5JR76VgdznJsVDWGCoVBYmAGFZET7yCuE40WNRcSZ7uup1gL4
fdbSxABTcY1Nk9KxUqYncvDV8+wniuxq/f2+FXSMgECAWwywDs6qGyN8iqiiFASNt9jKYa91BjV2
otsDQUFIxALShX/WiC4X1SqSdRU5QJescyPrHDf1xPOXTjHgICA3BGgffuyKlMJMA9EF9NC7rzg/
z6oQn/gE75+/xm96na9RYsPzC6lQHdo51QXMT74/SR8GWbV2rJZNNKswiMWvcYcYZ5pHp+YIwAmI
xwEdCN7w8ufv+tE2CjwwGvN8oJ0v3xi9+Lo19fnprrWAz4FnAdEOdN2PT6dTQAwoVJID0GTGBS3P
NLsXfMfHttfHx6/mBrmbY3cZHm/K68C/UPOFnra+OAc9OPcWq32AqiT6G0ZPDtX8ex6P/PX/b5JW
yAZbdpKhJ0wOElLWNxU584VPThK6kOBno+Ppuatv4Kmy8jiOvkNlbqgIJxk6b3XwPVIzevQQOUT/
HPg55If+utGZSgsqSCg5HEpogARTHVbf1Cz/dwS4gsOrEcq+MK76uJR43lUlzwP34KAMyZ2krL9L
4Vte4d0AS4/13U6AXuecyw4DDARuSTROzXN471PrCMB/HxwDkE4/WUcZjSKoMNnO4Qk1s9CDbuH3
FxL0ICBigH7zZwafDqjgRA7eQeMeRLjua+PMCMscrDbcAsPAzwdqE9LKqzkahIN+qdP7B6VvIRgG
i2u9bR+C6vs74sMwSxP/3acwylywgGIYiXZBzIozKIMTOwL9ctNd5LUBj1prCDQ1ah1ZVvuIjt0b
McZuuXXQGm5Rgfn6g3y+ICB1BsAj4NwU1JI1lK/3oDBZygCJhTPzawgDH9CNgKz8oM7RzE+8Eqhw
4F6BVOw5n9BRLENz2hbUPFjW2wgpZT0iFUS3GQXcM+90YiTAygCH9hcQNtDeH7+N5nD9xuKbDv1k
IxdodKuugCmwfwrNUYHMaPptDCGMVaDnBYgwlh0kTz4OiK7aBJBb7xyyLoHHSH9O3/0fZs9qUQOS
agNCCyL1gp/5OEBLfKQoNcIQK0CFDoahRVTyggJ83HY3M4TxxrAspVXGaOswgD4tfYHUyofahdVc
zRYVF+g28gcLMAJ4r7R8iwqTf4uQdbom5WQaW4hIDXcWGrK3ZPw51ddc9d5OWG6/KUymk6oFqYmb
0od3h5t3d+bss2R0TeO1K4T1kOcIPb9elye+Idi3i9LJ4mH3ycgi8KfM9OaWHCjO0qA4TjYwHvMW
Nbyvx/kMZl9ovhgK3T3EAFg3H6d2FBDHHbhDDsrlIdH7AZbXKGlNHYpTaHWz8XoYtnZ5gRwQReYz
h9VnqhKgaVikHi6mxY7EWS1VshSdKrgtHay7zndDu2KY4N/SeQw4nHckFGVQZzujKvT5jMdSBQgH
fBsM/EkfKR28mvqjTA8ZY9vUMDb3X0/pieeDYw4eBFQOIfyzvmj9ydSFl0p+bGp9W1nlJbG+J7uE
i3ZR+f7fCMvieXf41rAX7GwXIwxoqPaJ4X0bAYnnA0K2QMm8BTz48fnC9bIStqz8mOeIEqKzjMST
M+SBiIQVB1jcmmMXDHIwi0Hgq9tAwZRbu/8vn+DdAKsDqUtHR04NBpCoRh5N+8wB+/n3I2GBECNg
teYJm1dT9SmpURo7gIgo5M/xHM//5PPxBSAtuKSOa1qBsJjR1zo1DqV/VVlbfU6V7/OlB9zpP9sO
8T64C6vvaxs9BfrOFUc6X1TBMfc21TeVdrFEPw6xig+qsXFN4F/E0TVikLFK9u1NHPzDmAUrDzHt
p03GqNEIt6Li6JgX5WV9zvLxxBeAsyR0laHSZgIzubpwlM4KXc5Gfqx+Z8Axq+8vIHDugW/EAYGz
b60JLZrSLpspEEcCM0k7rJ+/ewItlP7/PX6VVduq9Xpf4fFldUWHm9Y/8/OX9fHxOv7w/LWmmYMW
olAOnm8tmoJAJtghSvNomkecFmcSyBNrFZUTwLwBnQS9ew32HnPPy4qgrI6+91gPKhzHrXWO5vT5
sgV1590Yy2p4d542JSxdK4RnRyORmocqsZayZfLtj/JhkNVFS70KQggpBqkJbHbzq7n6/pZYbgYb
1GLQ7xBqrt6icdOxy6vqaPpi00rjMi2G7X94h3dDrM5V3aVelaZFdXzqppsx//a1BtMZD/RUbG1c
PutjSRSqHRm6u4dSvPaAXdlnYp0TmxpcNqCwA3xuMO5Xn7mogf4Z69Q7jGYMwWn7+x/4w+NXH1gY
4N4C2O8dFB83BT/UYjqz706+AFlUbRddR8T3H79wsRiKq1ljglpgG/2wdvWZEZbfuNrZAA3hXgNY
GeXENU04TzsLdDbqH3S7AbzNE5tUbb5eQyc2G/SKkGOj7PfPrv74EjWwPDb8k+nBDfzIyW9r40qy
NirOOZafmCwkjyDr2i5og6BpfhwHSukFJ3SgB5bLq/SyPBslnTgFPwywuuIyO8taqCHSg/gLVFEW
bFwewefZP5cKrINkMCsgLu5DQAqyIEh+1nx+ZTlpJ0ffOPY+4jEbAAP70hiefJAUhuFiDqYYYC90
JLIzR+8/fIF3q2GhjCCHRHKA2hGy1nX1t+o5sVg6kuM0AlcC7JFwQgbww2MwT2TLKzR027R+4r2r
39LSHt507QVXldTp3zLwyssqNZ+Ayqg3pQ0sn0FmyIq7CnA0YiC16JsOeh1TkdGHrG9YFAx2dke7
DjY8POgBgr5UJAKfRDeshFjBowERd6OSXRLwNtgCASG31kAArQPk8KIDUKUJbTECml4GorgGyDR7
0IF7BEf0nIzbagn/Oy+w5cJHwRJGlv1xaTE7UGXmK3Lk7tWPbV1dix9f75HV2v13AIc44Hn6J8KP
out6aH0O5GjC2QnA+ladMz45N8LqsujKHpyeDK/gDC/GNv0PLwABzaVch/gVQewqAskqlNHqzsLj
HWPL82x3JkMhJz4B2HmgYDqgREJjdVUyJZqjjkYbcmRV6SZ+KsQt8y35aPU125suZJ8Md3b+BnWa
A3gBtCNApe4NutFoZyntdxufDO6ltIX34LYV3Q0utX57Wt+kU1HuTFtTFGeMPG5yQ15AtN7a5q5h
7Oa+hGC2MrNkhp/XRvVAVCnQDACsy8ZogtgrEJtz3YVSDOafpsFqHFLwJ+ZpJFeAJY3fu/OXhYLj
AZNgoZyIpbK+c3IwRjNvdI7E/hv8YuTp63W4ug6Wx+MDmpYDbhQEZtfXgexTGpQ0JUfUFEMHmINx
vAQW/OtB1ha1/46CFwCBjLrolK1eopz9fhQBc47+5Md1sU27H8FWoXrj/AQQD+BvUsfibcG4e3E5
/fGse8//qVAoN9SZ6bSWuH514i3ycNDNhN8ZbqlV3A/LyrSYpto52kN90zZFop1sb8kZ+C73yszm
W5IC5gR9BlJbiV2fMy0/sao/DL/alYAVDUPOMbzqAKIUIdg6hrxiznyu7rJ+T5SeF+IkvBBQiFx0
hz6eYHM3BG6K3XuLWuGdAW0TT+Iw11JsSNHkic7FXUP5j9FIrE7sTYfHX39ze9mf7yc6gAHsP/Ig
KBmiUrk+IIQmyNFRW7uzh7m/qYcAQGm4+8J2XB7LxixuCAX9KcuFs5Tz7AusnR4oTTBxBCrarrkb
aMEipoK/c5+7cQ4PLKAFoaHrtUrvAG8/F3v9c6ivf7GDZuuyOAgFBP7jlJmtEqPHSXbX9Yab8NFq
Hng7TrHK4c2oUD+8naRVxV1b+WGeeehOELhlAfBqSvWHV4M4M4XrtQKPN2yVZe6QGsFfbrVrSG7C
lK8s+L1mdnUhtehvfIu7UTEAjTxz71z/6OR46O1gRBRhYQT48f0DsxvKltX5fZbFIIO13j0BWJ18
rx2JbYe3ejfKagfktpzmesAoFqgyM+SqzvEX10faeoDVZ2xVMXYVxwBtCo6D/2iph1YlX6/uT8fI
MggSjEWhA4cmmj0f5wo3X9aC/MXuuZ6uBK9vHYNsfXhrhXIY7kZibyw3jVOe7n0LVIOKPn79A069
JJqJ0BNC9IaTbPWSfU85QEYmuy+yIWacbDv/Tk5ngpRTC+L9IEuI8S5rhu2fIPDwZvc2XMQ7noPH
h7afcW+o4394G6ADFqsd7Lw1OXdwdQB4bJDdA9/6mvH6j+eB9AQrz6+HWeL1Dxt8+WgUXoao21qg
0K4mzapGXfOKZPc5FBHDIVPQjASAjlsHWWg0ocjfxjp3Dp4a03FRd4cUBsKlYDUmPk8NM+A8uw+8
18Dd5fxY8kunDcIm6ELtn7NeObUuoGkOUz8LphZgvX78ZF0NGhrTTQazhgurPebtE8KSr2dx+err
WYQoAlqncNkC23yVdgl446L4R9k9+E7UOlT593pNywHhIwHGdAUQ30F+9/EVKiubpwCA1X0D3qy1
XNTfqxL8MwAquzawSwClAHPxcYCiqgbD7pxgX+rE3PjnzoYT8wO9KjQboceHLH5tHmNR6U8Wc4N9
oW6vlfsffjxESQDosGFQgxb2xx8/mqSyzNoP9kaG6sCzLs/skRN7nkJ1CE5HuAAQ2q/Wa+4ZOZky
ze47N0zz38SL7AAg5+9BFZZP8GGU1cnCgpFXmikcX0W1BVfil9+K79Wa/t8Q0KpA+RWteHN1zygz
RQoHaCSslactMKFXLbiPX++E03P1vyFWc1UyqMLOI4Zg9iUxYgquZLXtz3WzTmxpVDeAKEBBBat2
bf8XECUbBfWYfQEh+YlABvOiOXz9IieWLLodOH2RDGBHeKstZ9G0n1so1Oz7PnLaHYCHXz//xEQF
y5WPMBQYtk8QpNLkVEy9iR1Xv5mwBTODS6nsCDKFX4/zeaqwqiCJaEHpBhNFl8P43YU1FtRlIMoF
+/l3L+6Kp0F9e/dhABeG97h68U3IaveBelm1LqN0X7FrftF4316zSwlowdcADIqCzGpBWUaHnl9h
0z0SyunGPefb8Gl6INuCdtY/PWd4Na1D8tE1aFrwxt4P9ZXzZusr65wV6qeFhBGg3gGRIegzLUoI
Hz9Aa4xpC9NPZw99ptjpgL+ev4cQgseRiU8MnQ0Ly2lRPP04AnhwNGtzy9kjTVflRUnPLNXPWQC+
MLYZBPZREEMisLodXMVUV6Vy3mfFEIOJjFB/i+w1NPhlBXqeoLd8OmjzhblJm+7S5swS+BxZLuND
NnTx6QO8Zx2FKygGtCD1zXvLfXBaGHelLlS0rmYQKlATu4OdNTIi9t2gHOsO7RG0X1BMRVi7Cv21
ZaDKCs2+vQdiqXEl+jMHzImVh6cC7oNFfQLFOhS54ZSDnPYmZN2GG6e7NLLvhg14BVyKyOktBJCf
Wp7wdQ1I6pjjvrD/WISDwfj29eGyBlIsSw8jwAkJrwLr+LX4qc2ABmeNHrG425D3GgiVCAmM7u+M
eQ/pjRc39xJ3hMd4x3Zfj31y/hY1QrqovSKy+Ljq0WKvzZrLcU+G4ElN1Q8xeQfSnit7nti+xEbQ
BbV+ZO+4Cj4OU05AEEJaf9oP8NVNdJ3Vu0IU51DTy1M+BJCYRyxtIAOwFABsXl723SnNg9LoVG5M
e0pA8ulxFplvZj5FrlmCxvnw9cydfKV3g62uNo+BsVJJhu3cgTVQxgAknzsxPlU6lvdBJ3+5etC3
Wb8P1Oewnw0Xizs40AJkJa/YDs2LtHTY2llUTiwsu415zkn35DQi+ICgNBblp9KdAmNWoLQ37bOh
y0NPeccRcBTh1VHqDtuuMM+cTCdnEtURC4ACSFutxb+E2bhaDsG098FWE1l5PZPuvwwB7SdoFPqg
y69Dfzk7FvMkmfa6k3/NNr30S7r9ej18CkWWj/VuiNUSR/SRs6K1p73of1mVFZbV3VgVYeaeWRUn
Z+vdOKtQxOSCwgMb41TQ0QgkmJHnfPlOjYAC22KdAkk2RNQft1GGwzAHQwsj9CQamVOGoz+cU61f
yoSrvYouxQKTwLkKScfVwWNODWRESlvv2w7kbISfqJg2I4i7VR50cBDPsgbk1Lq4CvKB7ItMnLOI
QVv40+HnL+kCUkFAWRBCrsGHStoTAUF/3htzzzddKiZINpQ+A8/DasGzEjC/odjZkAK4nUXVxEZe
FHHtBn0kQKqAluigolF2Y9h76ZxIBVUEysBSmivIAYBOVGaLjVWzUwCThQX86Q9sIODQDEW746VN
E6Y759aZtHVPxoHEPeR2buqRql1hsSciO/1cOmT8I9wy2LmMG09icv4YPsS/gdTIH+DLXibd2Dix
j9gislyNE4FWr3KwwJMh5izLeKiHiofQWEt3cyDLjQHa+UXDR2/HnFaF/eDNce/p8irg05Q0pls/
+h3UZeC06iRD1hp36IeaMbEhl6LVBCZKJuXNMNfBdkaReNMVg3+ZKtDdoLAiIaMANRfo1JmQ8TN1
MucNzUI02zhwpIYVZcKjD7Qth3tttvwucMDQdBz2t6YmeHNuW9wVcBmIoGvtRSnsUkMmarQtwc29
KQmkcyQY/PEI3Zi4ASsuGdr+V05AznZc+Ce3dLJi3OR1WGdleu0zz7wtYej60JXONUPBUYI7OFUj
+MNpmfBAeCFkx9mFx/oJRD1xg7q3tWGej2JbTv+4bjnHPG85rOV9iBx5gYTcUdAkg86NJBg68aMC
Jzdmgyii0a1M1MvQOg4db/St657zh0V4GpIlY3qf58ErgVf8Li0co7g1QayCk5ozZJA1yV6CqcXl
DrHcH9bMqYZkiMOGqG3nl6nN3S6qLFreGdTQMaGB/Qp7o86JNfbuT06Z+WL3fZdA69PII2Py/Ud7
sqvX1C+tI9jR9bVZYjU2dvDWmlX/PBPodGBqDlgYU5KW/VtpjMZhrhGkjTPknmoFB76LHpJRC8W6
9WLH5TTEWrTrHaqff1WVe4/lhGnJINEVl3RikJbxVKTA2trlfWHdw0OXyjAAIfUpMLrulUuuItPI
UO1rbf0r7SC5jVaaEaeoKLEo9zMIyYyFf0MaffCNMbtquZqrO+kMbAt2NASrxg7qTCzQYe2xOcav
nS657J3E6nHBZ8tKmVwIeo162oPSr3aT4L8FmfKfFaPDXUZmGVaYkcccXQ3vIgXTfgNGn3eYUnyA
ELIY7N6H8MetYVXsWDTyp+3L8rmT9otIPaTHGtLFCrabYOxCIRgU4B+zMbobfKnxDhMcPJOptyPA
yqwYFOM+Bji43gCtReNamC+gjLkudJk6ILb4ICOkY/hXi341K/rgyQG7HpukrGKTkS7xR7P7ybA9
ZRT4Jbtxmn7Ai1J48FHwVKdXP39VCAAg6BAq8sYKdwbfVojY0uWALy3xP7pgqHudn2+tMu8iqgMV
z7D2jN0+yDc9tCaiCtzGCBm0tSGqbS5IHTigFmb+Y+dAJEVxyHYVbGKQJiBONGHhhXpOQfNjoxnJ
tAYcukavtB20AYauB3I2aPJgJnDowsP8rnnulGO8gimowtkBMbD0pYpsXhhXXsb1di5oGZXge0J9
S5kRd/MysrsBmNGGO93BL6BlZqecbmFUVUft4I9/FeLSqxb58+tQ8+ICUhsueMU1dOxsAcnQCWSq
HU4fM6rdTMeFqawniKF0dTTVfXcNHS7x6hoIe0KOTD4ieTsvsnXqkuSNu5Xa8JO88rvfRj+B4jhS
acWGgsgDmzSFnXkGt5M6h3AvZHWgv9GKo132fNtydBkVTAuvFOAX92M6SJzlBsi/IMdFuTWYt4PI
3Q2U+LoHUFOn+7zohnjoKSawmr14oKLeK6P3Lg342O36wZgTCIKIHxBuKHf5NFngOkKFqi9MiK/y
ur60czFg3Zi5CjOLFld96TiQZZpa9FjZL6gyVVGeBvfMsNIYFLA/gI5B7UhXXegUxTPaC2VYMwO4
d8iMxwriHRvTgDSNEVTzrdA9GKMUyjGiaXA7QIPhpmugsYCUXIV2MQI61EMfr3XSKoHgF3wNIFGQ
X8L6ew6FA96/yvthw3sx3Mw2aOFmTduEAOqXNEU/RXB4rOPMnZwdY6a1SSsWJCM6/lHDrOEnruAi
mbKcJ/OINNw3JIie3MgTKbCmVe14Fy0UnKPRcwDuMGB+mI1WcOM1loCaepclXeD8LQJvPrT/R9p5
7TiOLdv2iwjQm1fKptKJVZXlXojuMvTe8+vPYO5975GYhIjM0wU00Cg0Q8vFihUxY07TKz/lYZ4c
KgWzxC8aGi/Ql1le1H9N69jYFh2EOyaMlU/wi8An1YTiXWS59SEXqnznG01/suqg28VJq+9L2oJh
JxC1uzIS+41QRvqdCmTkc5M03UaoJJg2RK/YGnlTb6rIkHeG3+rbMaHALwxgQTY0xobcXJW39Wpo
8uCdUR/iwRSOdHYIR801oCDwYQuwMkSzkg6nMQhReYJOT9pBzhZ9qkLLOyg0j38qszi/S8qxeSnK
XtlKg6k6JYwTO26zGAbztv4naiaqPnMobEsCex9qdQfjkNX8bVL/V5nL6Tmkw9eWLS/daZDW2lFu
pXex7CpbaAGL+3ziWVAGizZyNjNHO6g/q70a/Ar1Jty2JU36coA3dmW4IsOx+Z1pSmWDMgptWWK7
9VEm3XN03Q05a3k/sfQdDDrS7aE2xyNwBuhrXNPbhq8xZlKMtjLG6l2dCu0T70hdPVGGHDrbD+Fj
USr9cxR6+amHggDeB5G9q48+YgRZtgMQrp9yT2n3RaIZttnKySMNvd5Gr3Lo8zItAVZEqOUb1N+V
HlI210t/RKk42q46qrCCTLSC9KXtO1NtYKqMTXtI9QqS+ianoU6zdnkPrUla6L/Msf1VGr3xo23R
BnC1ANfXyOKhbDMIO3SgdUOQu8e6zNX7cPA92Av94AAPVPY1GgV3I2tNfYjiVNkkFeQ5hReEWxE8
0F4Ts/KQAiB5aIkimfg2s/sGgo0ya60d2AKn8XxLsyVDhnGoKLVD4GagoTId5qphunTCui234URE
SU5J/ZQHGv46gMOADnj69tU2gKuxqgzocGrOXVUFx5TuyvMIu8Ixq5rqKRkBSwhlrT8VLZFBH3re
c1ZF4lOZZv4W0JSwDyWhO2QdpesBdIthJzihLRm1fB9GtVtvm8ZoPg+y9yfWsk2saM/FxHEkNX73
TTeDdthko1D+VIyhOktFE/1W8zr6bo26t9NCeqw70f8VSRFcQELHr3VHBX4OS9lULXGtjAbKMdNa
aw85nbgDJQgzSFsZW200+13dBP3GTaDQb3PV24eCXttj0alHS4LSMBYkNh1ZA3rKsx9DZkk4Dit5
NtUx3CqpD0hMHenp1nPT7knh7Tw1E3Y9LJrhhuBc1E5qOoztvuyQT0jbHgFu3/vmjapve3VdwiaR
+9pOpch99tWwfdCA78Sn0ELQnKAWHBMl9mYbqqVy0kqrerI84zdy1J2dZ+x3FVqxPdSpBKedZx5d
q+PmSbgJgzjTd0PY1nfgdxoa/yR/b3hZ+kORoUqikFZ/MWohPlVVNp51wQt0O6rGKrsvvVETKQ67
xSasqpGwG2jGc9XjE3x57DcNSTluFeAa8RDB+Bhr0bkC0If+YAq3kpvHe590/kPat+YLJF9uvgl5
op+4X6LQrl2xg5JUcoM/cZs2Z1Uwks8xPHb3CSQOWzWD+sGufT3fFAR5B0IFYW+VA05BC+iWH6Hd
GWWpO8ZZ4R8zq6u2amT8JHVTnyJdpYjaucnXvtDDh9aHYiJKpkTl0AYvftgMe/qZ4W0dTcVWikL8
Ysp5cJY9AaogLfB5ERXNIWkHYQcnUPGljQvSPyM8MVZOkJ5aEAJ51DxOfg3TXebl34SqrHhz6slD
UOjp5yZ3v0mCIDn01BbPWlz2nw298O7EMmR/QOpwV2jhX/6ncOt3SgOmkgOp+UN7sOhHuuPBVZyL
vLCOQimZwGLUzt35kdee4yETbKEzwp0i1zGUWTwyEt/rXhQXlmK91MRni9P8pRb1bOf7brJNw87f
BmLS2llftPciTHL7QW+HT4Ga1J/UCHYghbyGnXZNtS8jd2OG5h3McF8jVxW2TQguxpM7mLaStH2S
e15LFT5wI6pptYfzQ91PHXEbpRK7g6+10hZ6lD9uVEL5orfFKUOB9CmTYZWIIVzrdRFqqLFrQTCZ
9QOsvPU/cUrPPawfyiOcTHAjGCj2RF2Bvk3WRycfplMIKfx8G43iwZcE27RSOJFGeTx1FJp3tRsW
J6isvL2iuaXtjV79iZKUvKGxDVq7ukzuFcSt93CuejAJduaDRA/yNg8ta9/qAXd6mVVfVCn9HQa1
+SwqMMDxQiNm6aB0DQQlvhu8wPxHLqUEIIXbbOW6rJ/1JFXvpdSqT0Yj/tGNDK/clNIp7JXeruj4
t0kEx/tRA73sU+HbWGmt2lqZIULXQLLk+qa+E/peOsADCHVTbIZ/Vbmh5qR4sHrpUXgKsibZR1By
bahDE5N0UHjgt6FBKLkNAq2CWEJE0ECxQOPSHVlCgKhBNAytsE2jtbklxwPTiuXHd3TWaff9xDjp
drlva4GX/6iLcNiJnevC0NMmm1GMx5MlD9E/gMz0vVlK/cNYQsMYRvGLqgjMpRZ97axK2GeN+6up
quRzqYT5uY5dgLm9LJ8z2WhtYlFv18p6eiAKh2BIkuQtGZIOHrBMsSXW564JYOyT9UI4NV4AuzS5
E/EJ6QZ309QQ9sZS+uRLnXTnQpa986xBeFZr0hJ6qGb3VD6yx1YNOycJ4BSF9OYziEhQybmYWJ9d
S4WzRBReBCuAlCOKs8AuQss/k/eB0sfvHzPFykh1uX+tNGruDU3rT3JbpHcq99QmgNHN9oVobDai
PKZfUxkCwYzJETDfiMadDpvGNgrDxC7SMN+kgWjaXVV6GzfQ8nulkMRDm4rmpsjNdp/4brQpFO0r
STLzCFdT+jdqYTIeBwiEWsWPd5HmtbzDyuIZHhS4bWVr1Owsl8ZPOti4O72Rwg3hrniAledvGUfW
sZWhlOs9naAsqJT7Qh6NfSJID37eJRvTy8VzobTTFBrDXW0J1jZQon+SJAoOMS8viE7ihowCjL1Q
kE6cztDiAUEqtRNYmv4l6/V+744iz8k+TL5HglB+c/tAP8FHDEtdKJb2oNNrJhBE2ZB6eluzKEhw
tYkEsYg7PrWC0dt+pmWfigDcHM9W9548o7xL8l440hMOVVMHG4ONp/b3oldCNBbHNcxlibVLSbrb
XlP8MeHHgXJ8lOGBzCHqg7HGNvpS2I15njtEy6MtgISzC5Ed5Vka0sZlLz2aTR8/+EkZfL2dkX2T
x5zSezQXU8KeJMXmeeWy7+CWgwry3Eh3uvwwZu/NxPJ9tDEmhQSJoECZISHTyqt0oFrjuW6e+vDO
l1dqW0u//+L7b/TQQP+aUsD3reeYhu93NmyAY+AP9U70pmjYeNMz0xsmd1zvjmcIBcgVnlAVGMJ8
pXC+NIZLI7NsdaUlWqe3GIl8cmf2Whfw2udnS2ABVqz6ms8bJB0zp/B+vH8LWVNhkbZZNDDmoJjB
KAY4vKnCJdXPc6X88+6vI8lE8hvxnIn2YhrdRb3KLbtaKFtdPAul/FMmN0QO7L1VbcN6RRJS3GOz
YuXaBN0yXZRXuXZ2xeSZ0iP1nEH5e3sYC2l0bICFoa7HA2SOCKZyZSmgVLWzZD1L1blMSVN8uW1C
n1cLpmEok3aSNsES5/wgjZqp4NUz7dxwR1ay8VmLW7L08U8jlddEMKcteVWZmGwBgsIgjCeYu56y
gVRjMeapxgXZH6OkPY1u48CM8gUutl/i0JCQfC8Wn4OISV2FpmAiD9FnJsVcgFFVLbRzRvdgfPK9
37en702xhe8Dy+CMA08DJjPbBbEcEc9A+3WW099jfUiCwSZ7C00eAZxECshfOfVv+o6mAQGkAOmF
WVq1Zwa13LLiFBqCc9oa0q6QXY0SSXnSXP1A8ReSZGjShvRLrwi7LoXY8PZwF7wCEDae7EwquKM5
WISUbi2gn6OfgQbxfjuF+jsb9ibfeWVhVmluudP9LpT1swdaLmFLGh/Y8FMTMdeLPklszRxbRrCM
bHDNjqBHhSpLp1LDgdrYa4T3TtaE3VGYLiDHKBQb09G7cEKDRNzfGdTYqtTa+IMtkMS9vRxLyJdJ
RYre0okpxZpvv3CUS7EuSvk8UjTzeJ+l57TsbCM/jTmUkpDWCXXyXXTVQ2WlB7+JN2r/5/ZvWKhp
04iCCBBpV5Ga+uyEJQJaE5B7gnPgHWrooW0iiCHDDadI1aaN1rokFs1hRULOdCI2me2PsCKrNLFk
nhF82ynZ976p7JgsatV8U7MVyOObww2qi4YpgFEGsr1vZtdA4s2Q4ME79734Vda8famjnqJRKsDX
DyGc9CnU2PEvaTRXFnbRsoXDV6YQ4g0muFOVvHQlqTs3NJx0jYEMCXoQ6Z2rPEitAxX1xoUN+vZC
vvHOjJYOiglNhBjOm14Cv0UkqZXM7kwrKNoUQ/KkJzlSEsU2M2vdHthRu0SW14hxlszCdEZ7KzXx
aRtdnxK1qhrBKq3+rHEQ4UL1YbQNBZnHhbTlP7N8ZVHfuLAJ1QgqB6cN6vDNhRcjokI6UWG/0sGY
kJRZA9RNO/Dqlns18Eo+N1FWzQ+EEqNsgYARRX5eNqblIyJByq5+tyuezFDpmBrNZBXuoOt54whQ
9Zar/jyqxrYftWcpKu9u74jFqQLZMSHGidPmrc3+IJBdLtv+HOVZ4wwmOTyCQu/zbStLGwBiC6pL
Mqh7oFLXA0kst9Q0IevPbEmKUEcNSs4iPuUNgrvasW9/3Db3JuBh3i7NTT/nwitDo9sOgVv0Z8mn
kt7/MeUv6Crtx/DXbTvT/M+3gYGOBMYmzOM82GnE3PI9Le3P5Bc+aW5+T78uGkPqV6OSbHnSY2+N
pwRA9YrreBshTANUadgHAII+5fxAZZBI074bDucgAx/gCjzHIY7XYIHqfhfWS0aA4Cn/qmtNQkvb
njYA7jt6Ad6CIAXB0uoqkMAjji/wgZPY+ZsLv2/P6dJ999qnLgGzZMvP4bC6GFBBQtj+7InPGh5Y
roKNED83rg5ZPETAo6OnR0V89OW/Qnf3/kYoXDFemX8jfMsYpwNzsXfULitjJRDlc5EisELmzQtW
+7vfbpsrE7P7zayLKXk4ymczqew+OQiyc3sOFy7QKwOzqKRUlbjRfMYghSTtlb3f3HVoCoXhj0b+
97apBf8x4X11bs+pY1qauShxpJc6pCZzNvRfuvvPGihx5fOv7YwXq0F76mgOacznoVoO7RFi29u/
f2FLGyIxhjr5P2K5WawdtCpVhEAiTVCCGy6GRnopAGucok7S3n8rQSbAcxggL0++10N9MZYySsai
yTogxNLfGhGMdI15QZp+7MwfXVmYDWbIqnSUMnGkYcBCpeiHqjyMQrD3s6+q/xuZE2oixdEEwKSu
PJQX/PuVYfn60IRapHi91oznMvQ+A1re+co3tzvXcoWu37GJVwCJS/4PezRHsPPAm8/7/HIhVYC8
VeM5l71/9Uj8N5fzHeUKEsy+ZwdhekBm5dfoFg9KC6ThXVsGpBsucFJbn8IL2g1ms1zSLovyTJA7
QvVd6Gt4Aj7VtH7eNjLb+G+MzGa0L3HvnhTmjlXvEB+Q3/lwefN95XrFfIEst6kxCF0Jt1r7KSr1
lRHMTtZ/LEyK6bQzT40Hszs/SJI2STwzcxLq1j9QjYv+vT1FywamBhxYjKfGhushGAp6R0k7Zk7T
6g/akJ/MOnso3PTzbTOzvf3fcfyvmdmFAL5GkVFZzRyQsXbbHkad6l/f2IP3pEo/An8ldllceFpx
ZXC2XOxzNqEUxulMlBhVF9QbHrjcfx8Z0IWF2by5mSYWVSVmjgT/gjVaG0l/rrx80xuEZ6EdJN9v
T+DiOsGpwftYJVSec0FXnoaUj55nziiHR0Me/w5dAbmdK9zdtjO79f6zUBd2ZucyQKQj1/CwjiFn
KKDJrb6TqgF5PcChdkut9xNsxclK2+Xy4GhX1MgPTUzR15sQVpWi9XR2RwccrTg07slrVu6NNROz
aDYoMilHaS1zLBQw9JP3Jcw/dFan5wxJDJiQ5z0UWq+3CgWHzAk1KvR/rOIpyHcfWJ0LE7OYJE9G
CFdzP3eybKTa7AQ1NPb6bz/6LYXb95sif/WaroDwdT6a1IVdA/BM6jS+tZGz+NFNMsRjJLIIo/pN
SrQ1zPfSCvFKU1UwZvSgzG8EJRXEWB2M1JFhpwh8RA4Jy6toLWOwZmZ+J+CyJYrQqSPIv8MMiHLx
S5N/fmDuLoYycw7JmA00OpnYkKjoyvlWix20Qm1aNnf6+Om2sdk77fXEXs7bzLUK3phkXsyALNZG
Lb9qA3oRcrZz35kQ+K8hak0kBHUaEOdRqpxAMyN6mSOn2r2geA8IiHzglAKtom+GP+YbQmMwwUPo
BeyByMqAID2PwtfG2t+er6W74dLGbL5KqRNctIdSJ+m3OVV/6QNX9uX3pw14EaFqg64in8X3hQBm
gRGpuLZFkHHFTy+tOvWO1ySUJtPQd22lpY+r0PU+caRePgjIeiL2qiS/QKp/YLY0Fcln/LJIJfPa
ToW0KInEKHFc4VOg3blracrFcegQBfNGffWb199Xkq6yAnSYHHE81HEOcwGEUfHh9+1RLIUfNCqR
OaG/jBa62QUDvZHXI4aaOcKYbvz82Iw/leLU+i1QQ2+rVmuB52vG5+IR8XpW2MZUb2hhmqisr4eV
KUZclnqcOX2ojfcGdE6bUCiVrdhLwiE0C/Wot+0LbHWgB2Vt2HmKHu7argHWilanLRVQwCCmXJIA
EbJNIFvZyaVxfnt7WpZ8IXkkSK81CPkol1z/SqOFM2qoLVxu+jWSczCW3+XmA3f7pY2Zv9WbXBQk
UUgdUXaE4hkJHVvIV4704vJejGM225DIpR56hZlTWfnJkLtPKHlNMm2nIsy30DYVthpGK2xLa3M3
cyOJJLdxR43EKb8nxlOZbNviIxaol/JGmooW845puHNGQyosQr4McHJ757f/pkP7AW81lX7/n5HZ
MPrEHI1hcDOnTfONSg9DoZV2FX75wEYjuqO0COfcm1SbgWomgrY6C4QEYjfStmNsJJ40t60sxa4E
X/R00SI7kd9eb+cwL5SmGwxivBaFdXSZs0NigTspvvjx79umpmmZn+9LU5Nbu3DyIVVbSW+I9fr+
a9c+KSufX9pcuHaIruBMBOIzOzRGqsVGBE2zU3vxg2fCuNN5d4Jvvq+v+NVLgR8xmSqa8vG/16Mw
3CLIdbpcHFGlsJeJwlkwzX9vz9TSokyUNNMDlnfL3PXmYBoQBIsyB++V1HsL7I5/UHJAwLvbhhbm
jOZ81h1YmDR53evBlJmXuoJiRE5U/4rDXSHtI2NlWaYIZ7bqZPkJgCZ6lYmz7tqElYWCZmhC5Oj5
3w6QtW5tLAF5z/QOrfYt2INiWPEBC9fjlcXZsyWKeAxGbAL2GZq5ymPhUewd9c0Ehnz/9E2VQpW6
Mtjbubfxg5ZGHMTInRo4fR/uS7TlE3MlvlscDsU6+CsQgOMAXU+gkiT+CAY/dmTvu5bkh0g/hlW9
lbLuA5uBtwtohokMj6rPtaGmLFI0ptkMqvANLTxbMr/XxUqUv7ThSJvQPWpAL/qmf9RDm9cbfdYm
nRRdt5Crid2f24uyNF/Tg59G6El1ZZ6d0bMiMM1SjUmbaBszqsFK9FsxIkwaVo6pvuDRLHLQJu3W
kKRR2ryeMaSv27Fsytix1KA6F3rzs0jcNNtoSpjAJ50IZ+Abz9DS7gUnRM1EiLV9RgBEtjAXjmhV
JN8NSYx2SJ9XdpGHOu/TMf2euENw7EY5+hsrfrG3Rtl6jHRQ6C2is0jaC+VOy7Vqi9BufYRjoXeg
i6VHr+v6QySo4ZaN1DplHHaPbScggSh28u8srunhyiUBpHilWL/EvFF75JrNZqs0NA2O4O7/1mpY
bpR86P6USPW+eIkW/vKyzDpmbiCdtCyB1QatzQMV3pewTcE4AzA9BoI+0jHkq/taR6CnFfyR1y+9
EJKrRjAGBOmfRkkDZAtgbPXg8trLqr4mmrXgMzmE1IfIcNP+My9ZxnKSVogXR84wfAnbTe3ZKaD3
D2wtzrrGQ44H3XxrVaEaxYFfc96LgyjYT/3UcXq4bWNxTzEA8mQQFanyzF9mY2yQYcZGAvHtk5iW
K6f87fGYGFNUjrmGAhtH5HrP6uCAU7XilKMc/QfNWPCe8bfOlx4S2ViZrrdDoUQNkgj2qKkCP6ff
0TLUbloaHB334DZ3wlrabU7AwVXM9ycGt4lzlofQbChZJo2I0TdMVRNkduXTa1rQp4Bkc7sfu/rk
Zf19X4o/B9d8iKPxgBbhdzGM3v2qnH4F7Gfk4SBAm8NkxCgtRRSkcJui5fRBeAToUNlaVh1N7Z14
hv+O+H9tydeLp0FmrmjgiZ1mLPeZVG/18S4a631e0p1tPoZrV8LiCpJdAgREoepNkrFrSkPlMcIM
t+4eRbQHkObv3u8TjgHMGYgJuK7ndTCABVZtks10pgY9epAqcCHvPVFYgNmNNyXKGvQ1XU9a6wsp
7CxK6Ix7Sz+Va8IXSweKWqOEW4DOluLx9ec9UKD0N/Whk/jNcxxbOylESDcwwi+laawEn4u24CES
p+t5Ik25ttVBBxZZhRs6rjZ292PLA7g0qn7bwsEBIXmRO7enbvredfBGvZ8kBq8p8DPAHK/tgZ93
LQtuWEeVD5G5E1pScfvbJpa2GEpEUzqGRw4aK9cm9IaOoczIMNF7xt4zqKc1stutvKinr7wZCHGm
RiJYAtA22wNZLKkRirSRE4PsEpOvWvGvOe4lak8eLWe3R7RoC0E8GMFEPJM2s1XVpV5rtR+R007a
Lzp5zY3Ga5tamuK6B3GwDPRR1fAjS3VhdeYaLAIPyUWkzan9/jhFEBtdaaQNqr7ZyvgWNwW8zSDQ
oQZ6k+WGOyGKqtCLHC37kfYVkqyf5DXmswUbbDewQYBrmcX5xut6UxlK3wqcgHfc2G6tVN6qa5WB
ha13ZWT6+4sHqWd21CBDjCT/qGaxDUl83N4Ji6OAdJllAR385q0oDpkY500ROnlXbOta/JYP8aPs
NSsPnqVxgDqCs18ngQ4G+nocMKU0FTRxjAPh6Rch+Hx7FIufBzmAGOlEcavP3lOm3NYE1XzeFaKN
TuOztbKhli5yXp+sNIAmSiTzmKQfkmqUxT5wFN0cHiB9/oxgSLIviT83RUH4bvTZvyVcDI9627W7
NKvTk5nF+kPehjTyfGC4wO7R2AWbQfxyPZupMKBuTs+008vCtu3bR79zX26beJt7wzvwAJpE2NCr
mCeIh66UioGeKSdWvqJ2A+mBevCrB1qntpIvb3NlZQWX9iEPcGALoLupi8+G5Oc6HZ9GEjqhW35K
tPLJKoJj3Xnfbw9r4XaaJIiIc6h0LFSj3H5o6lwJYFouj3Dm//QzFyr93gka9cdtU4sjsqY3Fw4M
dPBsRGYVpFoWmIFj0LwvgoR46qrNbROL2/7CxPT3F96hmOJwcHYBlCdSth0EqE/1MF7b+2tWpoFe
WCn70oOAwMDRRUdZedK64/9tFNOaXXw/qVv6LU2+P6I0r0CHpyGX8H4TrDrAV1ApMrDAaxOVprQu
717cT7pL6GZfudgWrlOJjkuSrTg33nazz8Osgn9VTfJs9VHW72XzsxV8E/t7Q3l/JIKTm2D1RAlv
E64kScO6ryPfaUdh31rWTlHe2dczxe+YIOPGy44cyDyXg0pFjVRJ4Dv+l8yy3yla/Obrs7WOrSHQ
vYCvw3SFRkm1li2cw7zeGJjFamVeDbFWTT9fAridWFATSBuBvtYs7p91H331pOn/DG396Kn9S56v
5UWXLgqgTwZ8x68w67lKLD4fNpKmgGE3kp+19pzX/6ZC81WOO9o5oUoIFe2Q1tJOkcK97kmfI+kD
5/XyF8yxdL0muoWa8gsqXT2LmfvSBtbd7fO04NvAM1JfYo+gXqXOltGDHKLrStlzROuhFx6T0hms
lTO1bGLq8CHXh7ue+TaaoQuoenTo6rV9lZxG5SSsqZ8tr5U86YiAvIFLdKJJvPA8eqBFDUK/niMk
VvqDXuWC3lupPQpmLTzADOwdVI0cUWa4wqazSEv5hUrj6eAJd5ECI8QHJpXTR/V3egHMH4FdntHN
0mu+U0vnOPmuFX+8tY6OOThwOh6QDZPinsjWudVnxyNLxJbIOA0c/O1vipa/fE/dRPWfumj2kp7c
N2n5okRyY/s1Oki3x7dwj5AcJmah41HmWpzZrk2UM5TI9B2zDTb9tzHwV67DxS1zYWAWBQrlMKoD
wjpOPj5I0UOQU5Z8H5vyf+YPUWED1Q26f+fesaE7XhKrnEBzLHZdDRlj8eUDs0RrloRAGDWCeaBp
Rk1aV0IbOB5sFZtI6UUbSrE1VM7iWlxYmZ2uOlQVJLGwErayrYJhaQp5ZbkXIkhEKtFUIVFIyXz+
nrVyM7OMMglIchcQGQYDUX84tuX9OPrRccil4dkSPXmrQHuzYnpyP7OnNJc83MA8/Xizz4tTBeQr
VqcSrAtFc9L7+hSb4xe5a1+8QV3ZEIt77sLUbM+5PXhXqDEIwYzatdvGz59oH+o2phiube/FNaOe
N7WKQGk7d7qjlilCmBL1G80h/RzVK2HY0qQhXTDRsxLCvOl/coPIy61mDBxk1OKsfzLptYqbTVHp
+9s7fM2QfO11IY+EdNHEUBm/uI16D31ZnfZ3sbUG11iaMLhf4RvVYYgnHXBtyO3DOkwzwXfc+FDK
x2ElYbP4eZInxEjIRJMIuP784MWg1lF0A57w1L24xQcuQIqrr0J79Fdbs51F2SiXwiH3nUaTEFwb
vfyl97TuQS/HNRn4xYuQFiSUzDmq5AFmQ8mHHBayXvadoRLqjZuCDewhKX0y3LrPbSWE1SjwD0gN
bUlRtVstpGMij0T9j9I11kqqYOlEkZgiqKDaPwFYrqc1SsNWk2DwcvTevJfiwIbTa+vHhw9sQvp4
aW+cMjjzMM1P8tQf29R3xKz+ZYbZYRitP1FByQtGv9umFgdkAhxV4SGGoGT6+4soI+NO1DoTPRUp
sqCoLob8udGK9NQVXbPi+JZ87pTlnbqIQV/NO9YGoWmLIWAdfb3pn6sYmIxWnLVKh0sUxarH0oPR
VUFWYqXHYXEDwSUtT8Ea8tnydOYvxmgJgV6IcPsCjErPuW9tJ+WHOh6gOcu3NYXA2GjjjVFZ1saV
621HbcAdlPdDdU26VeBhJmcGNmHe+gWfjJmPeZzw5M4pq8Oh9aNYe3Mvea8LG3ORv9wtDVc2sdE3
EJa1tqbndMPeKV24Es0suRcgIpOaHr7rDfmBbDadFEFC4IjRERIKmLBub8vFgdBsPol1MWXWzDuG
oTiUgx4m6DG1h6r4TtHQluqvcv2BG1LBCRtUaPAxc3EZT46EoXWHxFEg6XMpvgKfpuN1ZecvjYZn
Aj5M4mn8hltBUzwIH6GdccphP8poPt/VwGaT/6OVac0utjlKvSXdNSjYdCWsVVq5jft/Qp8W17VO
v8XhkK0Alqszc/PXTwuXFizcYuyE0CaWG1qW3Oyfoe5XxrPkmshZTC85clRvEhcuGIRSL6rYaaSm
sa0yecqU+mejRSsAkSU72DBemSh4OM1C/zCAiROqbzAVkMjZmeIVNqxLhzGpXm5v6kVHdGlpdmsC
WGhLS+pjR1KKfYoIRiiaDx10QVGs3QWBvtU9cT+O5ucR7t08Dl7UTFo5WEsHd0owcrQoGJrzCphX
0aQvxGMM7W/9E3KOc4YO78owpwt5HuFScqAJFFAUyLjZJSnlWp8OQZo4VqF9UYsRLrRg2xUML8o2
XDZA09XKNrr+QQGIE/XWKcnCu75ak2xdXFiie4qiNAnAOXN9IEwYGBKkbxMnk4t6WwnFdmxMf1sB
97094kVDKK29QueIUWbeKoKwKkCHkpPXR+GXFL6yfZs3Q8Yaeh9Ir1NKnvgkxCk0mN+i0Vh6tV4z
uVJ1sJ7q+ANx4+XnZ1s0cQ3UDnpukBZuV3gZ7ebb7bmaTtObzYHI6tSDR115nrsvw0ZvU9lLHC8f
f8OFAUcsrI8nZdR2XVXvbhtbXBiTlhIyC7CJzLEFkgXpLESgKbv9mdYSW6yeY0NbWX1p2QrBGpEN
rFjz+lHVBFZcJFXq1KoY21Y2PmuueTBhtVW9dq8G0Q5GVbvJtzD8yaPwmPnSs5v5qOV19cq9PG3p
+eyi3v0KqiNOVWbL10M/2TV1QgdNTOsMEJl6M5GA7yUzNbeGATdc6hWx3aTWC6RGax57aW0po8kG
0H1KxfMEROK6nZdKReqYcX20BulHkcE5MvBY2PWF8bfxY+EDC0xBxnhFkwL2mVzR5Z0ndqhjU8xw
BuFhAvxYwXdV/uf2Jlq67uBfkoA96mAG5u4s1+FobHvmVDEPcrSDjVS2Dkr7gawlmicwFpG0xMz0
Ky5GYniWAF2pmjgUEA9FnUCWKD2N8Tv1E19zRBopLtJDUzhsyNdmAohLIp7xiZNIPyzdhxX4j1jB
qG18b3Q0HKVh5XAs3TeX9mYLpCpt6MumibuKoRb+K8tre27JwFQQoBccgT0AENcDylpOf6FFU5Rw
F3j32vn24i9+HvwGYpNEINyc159PErOdlHkjonaIZSA9z4tx5cyumJinxMm1j5FngvBN/Tq5G/oi
foKXf433bjG7Omk5MQhYL3i/Xo8EXzOUYgnOSgsS48cAUeJRCIQE4lH0f/vIjQ4wYkl3BQSZQHAC
dZ82Q7yGJVpylaTNKd2SSsZTzn6E1xZNXOstsZYwbgDdfI/G/pjG/QemlHgOHohJR4i8wfVYjdGH
GSCZOuBcdzOQD+jWshJLi3ZpYfr7i+M6eFXqxyEWiH4nhYJ36t28nlMDMD7rBEBWFWff19zK9I1M
iJ3RfIy3Tb/y7lm6JyhoT33K1Oi1uaeOlawNq5zYulUfzLC2dUPbtCBduJl84cEK4aOVVsLCJTd6
aXLm4DwC/SCzAPvWcPuYWY8Mwp1MFU9pj7eP7JyI5D9zdzG42SYb1RqoXVLzOA2MY1pGx1TVd00S
7ptAO3V6lsLa653MarAtof6GiMc2NYUvjRuuJB4W9wgBMGE0V+IbJk7DM1ov63hYqH31YsXdCST6
yliXTNBKQXmIsJN/ZhtdKwQ9yxMgnLR++V9MN3HvTaPtv96e0SlqmEcVMAFMQRvg8zcsQG0GZmYw
x8jp9X7rey9qSPb1MdMeaq1FruDTbWtLUQThGrmoiaDnDTmPJ45e1Scg2hQ9haK8tY5JbN35Ufzo
Rcq9Fbdrz/OluizJjP+1ODtsiLVQPw9Btw1h9djmib9JxfI0tCNdCUlz3xfeXmhh2SpbzzYNFcme
utveHvTiQl78hMlxXvgTORnGMRiTyKlKG3EDP1l55C5/nzgYEVoqa/NIWGsnVmmp4B7zPsnxr1FY
ozxd8uz0qfx/A7PAQqujWgjL/yHtynYk1ZXtFyGZGV4hx6quSrKrq6cX1COYGcxkvv4u1z33dqYT
gbKOttR7S71FpO2wHY5YsRZWjeY8BHy3OHYk+6Uba6wOc8cIug4BAIJKl1BWv56oDFzVeqwApxeh
x88zp+6jmnNfT7MfBjVXFmV2TADigNEOW/gmM+AUkMNAG2F6RuroyebGJ3CQb2y9+L289rMOf2FG
CtpTCFbkFsPUmVboxZHmR0K5L1K2aVp4+drzfG1QUkSjkgIKPgYGVVnqJm5jr4prj1p3N6oIZ/i/
qTOJtEwdTtg8K+HPSv/oRDvSnEp7hUxmeSCgcbj2BLTi/MeE3Ry0Yc9+a2sZtdlz72IQkk9XTd60
tjiJMr37MMbqtxwwxyY30VcWnuxoeGHaWhv/vHujfwHQAjyQ5fyMFWeVk7hjem5cLMw+LUHH7rF3
gMZRRQOYGxBb0HnL8RHqLIPi1MClu8rXNHDKL8sOPTsIdF8gRwjWMZAsX69MyMzOhV5aeu4rDXnb
sD9GBGxxHZpvmmLl3bRmS1qjsWid3OIMB5vua+PBGLzB3NbTSplkdotejEi6Z+vYAfQ0x4js0E28
Oh43bWN86CfnCJ2Gx55DRuMdU4jEOrAfgLCgTHw9hbnTVpw0aPSK+4dMNLNwv4FyWDa+514AAzIc
Dun2G0RVpJetpdV5dnbGo0oPaySos3sUnSWicRF04ba4li6uNTu10GIS4/nUuD+I8lGvfvXJ53fM
lI03GP7RoFItLU1YVazLKEbQQhXAPCZCx/iAlvtlK7P3pyugAuiDEDXu64GUkZ71kViPNo/+5CXZ
lor5a9nErCe7aFhDnRs3jiZ5shJSl6Z2kp1TKMaYfjR5lhBsWXGsmTMNmV9QH4C7HWVaOf8G/D4E
BhHrntWuPmK0GrSJ2sarB/MjG50nu1A+82Raq3bPvDeurIqxX/hBCeCZZUfAvAOz9IxmuAccHr5h
di8gPvurjcoPpep2ZbzWtjDjfgbKmoKMFrkuXV61ojKHPnPQQeU4j02Veix6tAB1W163WSPiGQXw
Lkq2MvFTBKyzmTt4WNf6fpqeFfeZ0v2yiRnvw6tdYODhfXivST5etV1WVI2FiyjzQdzL73fuq89L
u9QpiirVQnwe4io8eqjt+w8ZA7TYwIUC2AzYpnSYtX3Ms8IAfhrKqg33i5VAYG52Lj8vxU9dxRQ2
Wvh8lG+z5BWsGysrPLMzDWDZ8RwHWgipZGnzoxkeImIJwC14p+PpGoFfJz5witcBFLyWV3rWFLD8
IpVl4SUrrTTNx6rWbOBPbKgs1UW0YdpfMkbeqNUrluYOAgBpsC8Q2gJgKMWBYZpAGDPuKCAcaJTP
rANpwe/EXVQmK2WrJXSfDOzz8ujmtgp2NoaG2tNt9WnK9B45dCDUtCQLRld7HFjzOvC1y3POIUC9
i6MahkB5Lk2iqpWVY9AEoO36HE3P+v3bBc3RaFdGBlUwjUrhTT9RrQK973jWmp3zja4VLeaeo1ff
164Py9wZartWgPtXzGNqmrvKeB416GaCEjR/6N1PUfN1gla6bmyWV2cmyBHku5qAeCINLadS88Kt
0KumQ6umB0Xs8CvTH3PlOBSHKloJ2mZ8DxUsZHxEJlIQ/VyP0M57vSBRNIBm5Kx0jxDt8arpu9YE
Nf9CynplvWa8DtYAcsEJjWhKrs/oeUZ5r+j9OXfjJyWxwPluvtK23y5P34zXwacBO8bbVBBCSMs2
1uZkQoSwxyHdezz+7L6jT+nKgOTWrttqvO47tKaXXlfujGll/Wfm6er7YoAXlzRD2zSSwfi+k/+M
lM1ItvaaJMPMwl+ZED/hwkQCYenIngYxhE9koJsqa3HUPFsk2zoF5BfJypBmXPrKnhR3QJ0vHkxr
7PHQgUqhhsyfELyzp13aBo2zYkzMj5QmA44PbbKIOdD3JKcmqNsNGSj/+nPSvJh7tf+07F9zc3f5
eWnTdB0xQiEne+YQUkv3Sbtxu2dm+ize1/dTPwJCjPosIkTRVCw/Q6FSlDOnLvuzPjyrbb6pp8+R
tlb4mLnrwKkLNJgNlM8tmE7LQZtlNFp3Dq1NX4IKyDC9zgk97qypns+tDB4hAI/iar2t0CpOmmik
irpzHBceNX5NK/fayvflla+g34n226w7twGDHFy5WV75uY158fN1aeUHHfrfUYufrwMmkjxO4wOr
V0K0mbVA6w6wcRoooVVM0vXGZGwkrQ1V5jN4KnC3ZBA8n54hJ7Y8kBmOMqiTAP0MTCpqaYDDX5vh
aZaraq61Z8fo0fg6emH9tQh/htrnIXtNG+9zDNV4zw7iP4rjx9YO/TFmdFj+EdJiQUcHBTC05ANX
aYIdVm6I6tzKdPKO8EAzvRBQvG//1edl6FpfpJTHGj6PvlavrLet8/cdBgCrQXoIHey42a7nMGKU
Jc7Q8SCPQFU4Eih7RM4aqEF85OIs+99J+mdE9ui2Jwlxh5oHcQgDJSk/Fqn5Com232MMbTtCvinu
lHiFM+6XRyf5+v8aFlSP4mi4rec2DZTi1DAB2Tb7aqHkCiG3tXNa8vUbE8JBLi4hg1m4EVg+BdTe
GD8aFV13B2be9yj5jxE0L+MIBc5bRg0weLnOJhjRp42JN8/aPM0P4t/3pWgj5AqpTGBogqFCs90+
UncD+vvWJJrmV+OfFWm/stbhXdHDil5vie7Rr/raOGYtvAllCJIEJNmvF6O0OCoHscaDtCX9JnPi
75nGntXG3L7Dr/7ZkTFaThwzY6o5D8yRfB4BJI0gWuqZMVsBDMyPB9oweL3Zt2X2sGBQcu9s2Cmf
ih5yswH66paHMnuAOf9MiEDhwn/dqLEB4oGJCFrWLC09c41EZ9a5RKMlSDJc5ICkC0eBvm3JEguL
Aj7cYtCgymxtQO46aM07xiJ6XqErBT4rHGjXY0lbh3KuGFDKAyQbIusrn59bjcvPS9daBnEcN+/x
+bizN9qfHs3Ia6+mubkSkCfB8QJstxwqoSlBpzwpSRDXG1r50RFKw9aa/s/ckgsdOMHyggtafqzb
vTIlJYMoojNBhZq0lZc45uuyW80OBLhQPNAFh7ncfudkYUgjNSKBYw9bN2kOSVh61FW3TrJbtjQ3
GggACBoWKKEgD3m96EYqhI4UDv3Cxun3KrinNhFQ4Cs5+zkrAjuMYEZkbuQqBAEDqqVQghOS7SBr
Pa0cKHPTJZ6uQB5B7+0G7GblUMINJ3MKuN57WlT7mW1vu/JgtSuh2ZwPI3kGWjk8l50bZi4Nr1UD
HApjAP1Wr09/FFBzLvKVoGjFiHw8Np3NdKhAw0iJ7pn6S29AfGlNFmnWCNimUNAAEAmQ6+t1hyZI
0SNUGbEijZ8rf2HLq9uX+51LJOlFZxXwP3KIqYHYLnEdaEg5Seg+sKnS9mHU/V02In6pHB5dGpE8
OKztsGssCOrk0APJ6m9FVHmV/g0r45bvMYWOWOQEASS5EToZjD53J3vgQTICUayR5tGFUHdfTk8g
vHtt1HCzPLTZbYPcjKDoBPBNPmqqrDGatDZ4QMzKc1QI0Kzlz2Z3zj8LcpdKCsAWA9ySB669T5TN
BGAH9N/XAjAZlvsWgRnQEBMNBIi1ZSxsCHbZqjUwcUXM0ePjPA0W1AUy9iVqsvYx7Grdn4aqg0Jd
7nxVOrAf56iZePk4OvvO7bwSVM2JnXcrAa70jH/7WQBcCfFZvIRuyFp6cCmlSkd5UOXNz1ylT2bV
xb5it9RvoX3ouWiD3tdF/vP+Zb00K3ksj6oBvc8xDxpz8CFBv635x2ULb30f8qYA/FfHpsPo4K7X
29t2aefGuTJiZOEAZbUK8trcyXcItq1HwlX2iNZh93kEnMcbKMSQx0LJt0me1sca3Fv7SEPqT+mM
ZOVFNnfsCJAwOECFXpDccWtOAFujNRU7aHiMv3b1hsTb5aHPWkDW1DKBjxK5n+uR0zjrHUrhaiqP
vdRpvFB5LdkahHNu3yAbA556PNLBHSVZqZ0pM3oXZ3Q2qptiah8gKsfac5Ld2aL85qKXhiRfiVAQ
avsEhkIOlV5SbiCEfRrzEdzyrvFleermtoNoukFOADJUyHJcT91AownntY5dqihP2gAuDFfZAyl4
rlXoU2ZD8oUQ+n3Z5txEinUSrRqiFVF6c0R1H4dOM01BFp5KA2h14qFDDqy6y2bkfp+3ebywI1+q
xOWJ1nBEbSno5Uqq7ljNPBeslyT9bGePegmhJWz45KHPyLFq1/pf5qb20rwUxee8DkMopk9BoW4Y
8APTl5I9qOYm1zxir8QPc7cGLl1MJu52gP8l36TpWFOr0/BQbDQgV4zWw8uRrkzo7IBAF4sOSqg6
33SEOQm1SzfCuuHt1e91RZk+6HUU+qHeQkUqzextYgzpC8tjvlleylnLCFwQ6rn4Qw7y9ayIQDeK
qWzYodFav4E+4aR9oqoBTsRAtVdC15nwApE+KPyBukQkI4eujUMHtwsh8G0qZzzuc76rmkfMq0W8
5XHNHFwIjBGJgQrKQDpM2n1Ga40sR7dlkCi2PzW/lWHfxp+Xbcy4hgPGVGD2CNjYwVJ5vcMZUXnK
AaQLyulTOO3M4fiO74NOQYT6eEnKiIaqjHK1H2s1YGgM517trMzR7O+/+L70+0kzRUWnZ2qAGrCf
Ql0F/bvvGAHwuwIkYwGVIdzh4kFPkP/IM66TgMSpByrhe8kGxEEErglQfUFMHC88+cCrHDbkuW6r
gfPEE91TlDVUiTgxpasfrio+jbtfEBtejwCpm4yFRq8FRpbam87Nj2FibpWhe9RH89AAHeo3gzt5
dZp+XZ67mbMcFDwg3RZKnihmS2c5OCkBaGyxVabSGwbf+qy4275YCW3mjaCWDHZkKFvKvRN6GqqJ
PcYkyKYkwhvMfehCEvqxO71aer4SIM4aQwsQesWxLW9eScbgagoq8yTomPURbYUvUURUT8mTE3fW
YraZcw1iu/9sib+/8DyFJZmljSne/P33LPuuNmfQKGj0tXM/50ACLC/V3GEDRDd6j9AbBk0G6Y7Q
7cKxAWKbgr6OfIRqHvrlvD6+k4rkzdmBBAOCEm32glj4ekxaGhp2OEFjsNBb33XZvXiT/xgAnaMQ
lsB5Jjl7ExlmQdAWFlAFGcTHBJpyyxM1d+JAmPz/DUgnjm5Ntmu3+hQY9c4aHto/y5+fWwc87HDS
iCo/uJ+vJ2hsBrvlIaQzk2+cPDh6EK7VeWYHIHp84MPoNJOT3649xGC56ZCuyn+DWd3M1vBktxck
wFzgNxXtK/i3fOarWpglcZPYJ5NmmyJ6iNyvlEe+DmDmmATL03U7GNgCvAvgHhBx3ZzOZcErU6Xc
OpXqA32k4d2FguvPS1uQDqmlTgU+X3xwSt9di5neXgXXR7PoWxSMfIDi4oUiXS5uxa1M7VvzVPJt
3KibZjp1UeQB/aeax0ojG6v9rRZA/SiPamVv1PHT8vTdetu1fWl8LudlFtmDeVLc19p0/IY+dPmd
AljwABgBKYuo6wEtKyd9enco6inFIFX6se5ONVqMUvu8PJA3VIo8k2AdFfcbqm833cTlhNJmghD4
hNx8vWv63Br8MdLNF6Coki+YZd3Py/xjgWaL19LN1BO4uGnsKZka+lNW9Q9667LHUbOb5yFBPtyb
woR+6ZTO2bfG2D0aNI6CtujyI26ZfG9GTbqvdEG4zKFs7I8UcgUIRRjfmAUfH0bEjocIiQaPQXf5
CNrA7Edf0+iMytMIzWBH/YLuOuVLxE2ys3lcBX2cDU9dM2VeaGWxn0ZT6hVggAV/B7c3Q9qpxR4X
T+8hu1Q9J2XS74fS0F/HxH1py/YvHRTNU2KSJX420XbaIQ8WHxvOo28l+oMeG+50R3DjUWiq97X1
dyS9+ifTuLJZXok5lxI3MV7cyCXe3Pl2kRglyU2sdn3K4p1ND82dYJ43h7owIT/ddBY2RVzBhLvr
0l0e75ZHMHd+IR8hiHdAvnoTUJQlZnLsIutEyLCjymGq/1R56xlQoSR3ouH+M5R/tqQNONatkQG6
bJ147+wj8gcogJV32cwJiV5L4FKRZ0MQKJeLVMjg6DVu/pPa76rtasH+NiBCVIxTXphA+EC06/vK
jiqkCyMVLfzjS4cnUG0KNfGDsZbFmRsGlBYQwaIbDGeINFEsoVEN1SjnRMn3/rFwvi6v+dwwMA4I
3SBSviV+Q3pfqeLItU6qzpzz6Ezq5wQNfJ+AihyezZ6sUTm8Ac6uzytwb4jlx1YB7EIGOoRdF/VT
1hRQY6/r81Dxo+rE2rRtaDr5yJwS9HsX3xxSpdthStmz3RbUS4oi9sK2IRtCkS5gDnNfShxRztax
snrHG6PA5Ds2ZE609Af6b7Uzb53JL5Wyu/vmECc6xGEAdRBVFim0jzK17RXIj55Ac0lEpyHTvebu
4grgrzjUkU8QpExyZB8j1jZidUhONnmTtkWvzegla41kt54lrCAXg3hoJlwpmrjUks5OTuiGUt3Y
H6Dds+xct0ciLAiGcVAygZZMvgDjKOKjQYr0pOfEM230TZLOG8a/y1bmxoF+KDyEQOSFN6UcOZbc
RPGuzE6gxy/PfI2c4PYVaWCD/Pu8MH/xGknUdgBcD58PzW8T9G7aD9shPNctsG57dQ3/PDcWG/kI
9HIgY3Wz8qim2JyM8C6tyJ4g15yVw0qT9a0FQfIvVGKEgAZSR9fD0RHEJ5C2ZqdKA/vMviwPy6sh
zqPr/Y3vC207gtDHvQEyUYPE1NUTdlI1ljz1xIk/EaWPH1LTaj4YYT8cdYXY3hgP2d0PFGFZlOtF
YwWqbNcji41KY1lbs1P7G1Dh5HV5XLPzdvF16RwmPGUpSRp2qhOoMLTH/h35EJRCwD+A8AGEcPjz
+veDQ7quwbrATqOnDNxL9LV4dG4IOLKwKsgWYqakjaJHqlGoBpaeN89K+IHoqysgXrHS4oMJBP17
gt9RyPdcD0HttBisEZF2amFrGxWD6YeN2hGfZLntHqKpo5/wzit9yy0Mv1LwyvDdtgeTagtxCw1n
g6n8KEMX/F0kbHzs7Fd4jApCQzDPewU4+nYK6qjntNecTVzGzq52M8UrNJ5tUHFI/FHXXqKhNZ+d
0FQOSVzE6FIYyul1dC1ueWqpRQcWFRCF6Aab7UiZTI+DVg+vOVSuvMGiA6AlTLEVINsJ3xRNtdYg
envhAt8HEiqkawnyAHK9pEh4HfWta5zAsM43LUKUZw1loD02SvEhHlEAvH9bIIGnwqMAYADXm7Tq
E3S+pxq51pOWbSwCxY10je9mxq/ArQo8GV4fkJSRHTdFyB9FU22cqlg/q7z9OClrnW5y+wECBvxE
kWQH4w2Aa3K41U9WG9atqZ8Q/6ICQ4zxV5kX5n5Iis4XL8lHMx3oIY5r7VtqpPHGDIdwg7r+nbj9
tx+CKjQSoxgWgC/S/R8yzvQm1PWTYe6m6oFPO053dx81kJbGYw5xBh4S8vU/UdU1MmbpJzx1yniD
6t3y92dKQCgJAoECjn3cMzcxWJ0NvKlUuz/FYch2jR7Wr3rWxoImqko/6mmsfZoq65eQQ931+aju
46pvnxMrzxWvdNE5u/J7xJ0jHRsiH4M0AOqh8CPp2ADIVxlYrQynxEi7TYUe/W3h9KhYNuXo4CmH
nai2qIwnapEHRLMVb2iZ6UUhgsOVubl9A5mATeEEBsOjeLZLyxunhp1VoAU58RKHUOw1brcpoy1z
NwbZLg97ZtvAFI56qFihCiyni1hjAIsJ+OFJt46ZdVaHlaGoM1cxWiqF2CjOfDAOSdOa5C36nYtG
PTUkzR9IgsSd2fU9kO1g0++tTAf/F8tp40GCjBxYP1gPCXdQECwjUFwr3PxgTm67axJVR32cN9vS
jKNPkWXTXVW3fK3LTPycJS8QJ+dFoGWmUa6h/Xs8Tc1RcXeR/kF37p9yLCz4IATZKeIraXUTzmLo
tMAEL551Tj2l/7m8pjOn+6UBuXSVIkcCLgMYMF/cEKnkgz357p3yH8JVroxIIZxmdgo4/WAEJI1J
46FPaXkQcwtxMUsyHZfFsbu0tBhPDvme08CK90X5cdmEmGh5rd8I8Gz0d4vhXK91HLaTqw6kPTUZ
HwwvrfJ8gM4EKX7Xlhv9shiNvKZyJ3+0S23ycEGuBUO3gwQFgCiagpNH8DFJrqBPQxzTVu9O46B1
vhtFJ7Wxn0PAMu6ezStDMgAFFCqTmYZad1LUjVpteLYbLX95Nm8PLVzcNtBReMQLHIYU+ZpGPhoD
VFFPCBv7FDg8H/jr1jgDuLNsaOYavrYkRcHVMLXlpNP25Gqf1Wlrxo9sfNWKnRnvnZRtamtPwR2f
r3Fe3B6V12alxVK41eXMhFlogUzHPLbMB5533XF5dDNWUKzDOxK1bRBByiUUosbU6FVkakPgDKfk
Sx5tlg3cng6CoPafAemEy6NmnJqMdSeeKrWfVkrv077IX5U8HXaQue53y/Zud5lIPqP5Cy2haF2Q
Kx6Oo6hpmrYY0Gv4qua+w/epbxS+Xuyb4e6KAZIJYO5ChQtt/DcUmnRsEGfaUHAp2w9JvQeh9fJY
ZuYOyQowECAGRPQih7HVkOalbVTaaWAfkmTnQjed7fjPZSMzHgAjOBMwZaIBTD5Z8VAFvVOsnSDY
hUC8W4u81r6vXR97tKkGxizxPuIvufHFMH8s//6Zg+Dq90vHaturSZEbinoaMkqCoWnZkwo4c+F1
pNdrb4g1+lyopF7JKcycpUhZaAI/CD7TGyC4UqrRVCCyO3FyqJPHXNvYa/WuFRPyxcoiUjIwEamn
FISpkY+3orqm8LFmQlp8zvK2gOIi4rHxMf3eJ8cmXfHhGQtAU0CuTdDciJ6/6+V3skIp9bqYTilh
xqbI0mOhNZlnmc3rsh/MGgITFWpsKNneyHmkWqa4Scqnk9NUx0nTHvsoRxaVW/eHy4DJIXGM3DQS
Ptg11yPqTDymw4ZhRHTcOtMrAwBBo8WTEVfe6G6XR3UbzyJQhn4S0u1Ijd48veIwZkMJFuzAShIv
0v+a4Xlsv1rdkZahb69CbG4n8cqcXG3pOzqVeQ1z3fTdyo5l2XvA2SwPac2G5HMTL8bM1JQSQMOn
rABR0Eusf1k2cXvmXA9DOnNG6CMVcRyWARr3B4d7bLz70Lw2IPlAYql1q6mo5PE+2bN2F5I76ZQQ
8OLgR8oENRCgpm/cedKgiWvkJQ3scSCg7o0PUaQPXlTZu9DI7g82rq1JMY7RhiPrm5oG1Bq2tpM8
x+Zqrm/GlQV9G9on3ph15Gcm+tkpjagdBzzflE7Qs7OZ+B2qSOzMo9dlB5jxMRTzkDmBKgLkpGTW
pq5grKtjmwYgQfFsiCVXkWevHW0zXoauLOR8EeAghymDA40+7pjR9DRo9eOLGR7eMYSLr0s+TFQG
cVoVX0e95AzA0bNaKs8AO62l3+eWBb1lIAjDXSYYnK+Ps4JyVo6DSgMV2i3JY5QdkyLxUgVF5E2z
hqdcMybt/bju9c5mBA8s4xuQCGRSPC2jKIAT3zD/hGwNgjTrBxeDkyaxKt2hVCwMLu3RNxdGHvoI
fBqtoETnHQGPEeDfALORvS1ndhIhUqRBZjXpa5XUzYOtdOqKT89ZARWdi4YdAuFAOWNEK2SaDTOk
aJx86Ubftb8uO9za96VIfdJD8JVTmgS5Rs5a/q3NtM/LFuZW43IE0puNlPoI7CNGEOVHkhwqsqfl
Skh+Gw3a4HuAxCaCDsFvIx3Mdk/rMe+x4E37qS0ewzT1ckPzLFp5BlvD0c3P2D9j4u8vsjeOqSDx
QeHNxBo2vHR8/mt5wua2y+VoxIReGACwyx4iqtEgVF5GcxMlowchMS+vEujrUo8q94kOvF06aDtE
aRyB1C0tkBZytcCzPQ7CB/4tWztp5qbr8uuSg2mkLWma9XGgK4b3XNVrwezc2l9+X3Kvdsr5oLr4
9bRDrNRttfJ7Sn700en+ZBHKGRfTJJbtYlkmo8gdqKDFwWlQfjk7JVt50qxNlPT0T5TCpomB7xe6
V/e+tV32qrltiKQzim7A7t8GsHZZmFx3sjiYmL3RAdEvmO1N+lrv8txy4O2P9Izg6gNm/3qWBh6h
LAZUaZA4e9d9UMlHXR32iqb7Y/J7eUQz+wS5XgcxMnY8gF/ShJXJOMShzqMARHNeHA473moPZGSv
alUcAEw95mmTeMs2Z2YR/OnQQkMuW9RnpOGpYUHq2nWjQIk2yk+HASZ2WLYw4waAJWFAwNyIIEO6
LFNwTyoUyZNANaPXXD+qaHu424JoxsLFhaI4SpjSjtR1ZVCoASFlEAFGD+64chjfThHiIjQDADGE
HlAohV97gDZSR7EMpQsq1fKUaKx9x+k/RVq+cmyJn3mdWYUdAFDRoQEhvxuaMSMHABBgvj4oU0d/
RntUv0HlpfbCsbSh6devsRm+5S9vDaKehD5gcCU4UlhhTqQnzRj1IK5wvPCNrn3rtL+o/aGFnGg0
AjEx+e0acfutP+ABSOBqqHCgSiOTdWUdLlADRIpBYU+HpixOcZxvlx1iJtkpbFggH0NWA10K0k5y
NG5TTsc+yIreixSPstJXq0NZll5WtH5XoBMdYjQjtaGbpfgr1m+PDDSPoEsU+l9vreKSx7uQSakN
pKgD0AU8jTTepOCGUq1iR/vkwYq7EupTpVfr+pYXZPSiBtleK1e2Rgrular6U1ED/zvZ1HW/csLM
uTKArdDME+WlG6CFwnheTmbdBhHRFT83E/Mxjh0gPsPGXZmFOW9GeQxIEnRP3UIWEkfPGCDELICq
V4k+lG7aZeqm51+XJ3vOm3Byoftb1JdRLb/enLEDslYl0ViQW+MRvbAfIUe1EhfPTRrAUI5oywc/
jpxNiO2+IVact3iGb1U78XqWAt2z4rJz47g0Io0D6gwNclhZG7jZh1576lZW4zafLArfWAdAlLDh
ZYSNQloVBUWtC0ITGkzxnzGLvYn+KA17XxOIqYC9bA1TPzuiC5NSeJGj6YBXRO0CvVLRdKl+yvVu
d//iX45K2uYtyJJLmmFUZHpSzYfifjaRq1mzpEdlBcXW0Erw/aj4k+u/Ku09vx9ZV+xGwERv5EtA
JqIxg6R90DuDn2Tpprgfd4wRXFiQFgEEOeBhaJI+SLPD9FF1Nu9YALiTUIgGmYDcgpNlxKwtNOMF
SXOG2mW5onghfp18QUGxQbQUIYQA1+L15lZZA9rSWu+QNqSHHN09bdPhgd9/yLPwNdaTH6mqr4xo
9lJEJAQwlOhuu4H+08iwYpa7sJnu3fFrFj+DGsJLIwM95tGWtt/SujkYzf7+iRTc5tobn+0NV+Zg
2bEKiqwuMLNT/GPk5//u82KvXoT6MTfVpHMnbH+grdofAOcuf3/uiEToZYBTBunkm+pLC5UgR5+w
17XmM+1QtDBHr+Ir2NrZpbm0IsUrkCnrVK5ikkKHZz8yxTCOeRiZn+q6UZ7LSQWRmDWGHp3ib9Rl
8UnT+Z26F/BF0foo9NDxLgesSTpxjMKqpnayuiA1ei/bmcoa9GN+Jv/fgCsdOU5vl+DNM7qgtDYJ
9N2c/bt87WIMrnTVKHZEyThiVxkt3WpM2VR/lr1h7uS/NCCtE3KJNAblRxe09k/zZ6i/5/MauNnx
qECTrixt1iS0VSZzxKl8UKEH0DlraeS50EUER4LfFXg/mbzQNlOqKi7HZoy/RTza5k66t7Sj3qzw
BszOEzoEAOYVsCU5SrUGsAHVHU5PEj7TB1K94/SE0un/fV5uXNS16T+nJ3HyB3CJ7pnmnqwU/T8V
f45MlEq7taBvfkRALEGuD8GdLNPhZgVASwUOT/dAGfTfprWgYia0BjoVDQ+gWwC4W36ukqkMm8xy
qyC1iQ/e16Q5dnV9JF3oTcX9sCbk+N8qcXiOYTjSw49V06D0IasDtzS2Q9XvCQjximot4TMzaXh3
AzmM8BIFRhnXTepY63jLa1SrjnbyyVnj4lz7vrQda6fpQsiH1kGfn0wV+OrxsLzf5w5mPOeEpA2S
F7ct8yyOxmHsqzpQk4/g5BaoNND9PpMs8jPlqY4zyLV+40W+Wbar6bfxAaojgoMFpDzirXd9rYWp
w/XMbcCJ1wPeCDpeC5widZhs4/FLEz5O0V4Nv/bW97BKUHo+QCvWV5MXp3+dgA9UkUPPmA0tt79j
Nh7zQYjxPRn9SnJi5kC//I3ygc6csm+trmUB5CQrZVPahzbdLs/DmgnpQI8zPa8EBWXQZV9QatPr
xGPk9b+zITmRjUaduNExDLM4IyOZ663XFyvh8Ey4h6kyUZSGJga4SKVgVeE86bs6YQHJ4+GZ50Q5
JR3VvdJEM36Pottm7JVXnmfNexz40rLkSFrlgtytpSyw88SvjYNRPbtFu40zzUuMwG53aRVM8dfl
KZ3blwL1BRQvnpX4j2vvhTxnU6gmjBpokWrQLft7+fsz15j6RlQFUlo8+U1h/yLoG3oEfVqnVUGS
MZ/W3xk06Edl19P/0o40DjQMOEOk6lVgGDtiebn1gbp7la5kx+acHHlKEKagyxHxueTklW6GeV0P
VdB0flsds2kbrrEizvkfEnCgkH4j+JOR6gpagRsW4nLJwOxlqh+d8pT2m7H5HJdHuubsc6t/aUyc
bRerEyYkI5MDYwb3KtVP15oo527Ky+9Lq29wmkYg0KoCtTq7+TdeHyL2G0ITqFCu5Efm/AyoLlD1
CIUJPNSuR+I2wHaFLmGBHv+wKfgRUBBHy5ve/Fr257kZQ9SNCFw0K9z4s1aBSW0YGQvCVvG8Ll3j
V5r5PiqfcDDQRqG6L+vQpzkxptJNeNB/1dRHWh7v/vlIs+O6Eo996AtJJ2gKxxsKq+RB9iG2vtvG
l3d8/q3mBew72pGkYIW2eFlWkPoKIvqlppBJnt5jAIEq+pAAhELC/XqZR1y/jjppY9Abma+AAZOt
BUKqOGal975OUBdG3RMvYbz8r004amaNObOQAe9cdUeN5qUO2Rc9rp/H3vZt2nusaz6Aq9gDouCR
FM5vjsy1M+JtXk6HJHV9LbMeaN78rgwrQL/5/c/oy99nSI+zGMQpwBnqfWAgWU6qyluDSs65IGAl
IrTFGYek/PUEGK1tjWPF+8CGvoAgfmvTlVUUbiBPMWok4oEJuOdNvjSpy3zoGqUPrGlSfW7WL06X
H+q69ew4BcaZjZtlv5w5HYCXQSc3pDnQuyi/QiBpV2RuT4cgbED6y7rp5+DUtk+b9Diy4e+ysbn5
eyue2CaKGugqvZ6/SKvitLNQqrG9hn9wy5WTbuYOwjjwYaAXkNCQb1Q9NKvEYE4XTNW2SHaDsjHW
Uppz06VpxEL1ABB3bLTrEeh6BQE6NesDztWTHefnLgErxJR9HMu1KsmsKWhdo1sJRJQ3erIJUxxm
TXkfJEbytZ7opk2yT87oHNpOXwmwZtcF9zZAppCEQbR+PaoIdQdw/019wKrM21b4Y3nd514gkFJC
ZxQqjcg/yYlI18ABEHbDAIZpQ/VINzyNpH5S9eiA19X/kHZlO27j2vaLCGgeXjXYrtGuypwXIukk
FDXPovj1dyk457ZNCxaqDnpAA2lom+Tm5h7XkncISHajnj3bqbkH8d47zAKQBDCrB2JKlJsWv+Ls
Kc+qfEI7xyBOlvHi2K9peHtxa1qHQh9K9YhBAaCqWHYMR2ptMc3TqQNfeJX80KwjTTdqnGsHBJcb
A9+w4svs+uUSxrYrZ2TRxhPrnegn2eQyWdO18+8rj18tkT32MU2MBGF6J/viVPbZjykbP/poBrm9
XatLwZQQ4lCMyWGy4nIpVT3kwPRLJ4Dd/Rizg5Hsb39/9ThQaVpKwpglVB8pUN4LDSgGuKHDo9E+
mPw4dO9QqKWY9R8R6jtDkrb15wwiSrBDWgn4rTdUau040I0PeLtl7gQ6pezRTHQiegCy23TnFc+z
8TwNB23j0q9tFKCZFwzTxaO6uvSZMwjRg1hiMF6M5qXj+3aru3DtrGHlAS68cFqiueByHXo7NxW3
u/lE+CcSDuLD7aNeqyNj4gz2eCn+AZNkWeLZzRZmpwHyotFO0gUnzoQe8yi3XLZnvDEDEJyVMQpb
830vMyeaABAcFWXbvLTC16Pbv2RloRboiREqYgYcPZqKDShrcwZyFfAw9RlZbr8Pija+LWHF97qQ
oBgxMXST5whIaNod4LQZ+UD1xwwuzgB2oMdpi0lpZcQRrfRnK1JUMAGSqAtQP6C3sS7swdNVmDsX
098Z2J6THQWMWzW/sn7eDSULGzPmSRcyEBpr9p6NYl/mp0rbailauRaIYuA/g9Z6meJVdtn1ysri
Wo0X0ageC7c69M7XhgKmVuSfb+/22nnCS8cwP95ew3IUSdArzS4sihR5O4Z2EVt8C/Rt5fZhKTrS
cQvz+VULYeKbmIZ14aswUN80xlNOnrV2i0loZRlAQl5uBiIaH+h4l/djMjs4Sx0KmCL9kQfV+PXN
u3TxeUUnU1G6qZvzEY2DLOz2FYCi3i4AzhYwDxaX+6q5qxWjsHnlg2ZpDtOdPv+Pn1/07cx8uOls
8qbG51kyB9pxtLdoddb2//z3K/uf1w5365z2Jy69YP4m060K+IoWoZMFtQn0huMxVQ9Ys5CimoD4
gVHSUHhA83notyiDV0XoGIJ0lvktRK6XmzQLs5rmDEFfW/N9Cbsqp7h6R80I7TjwDxfmAwzWKA/F
zLnLbc7EqbFD4ERsgRysncP55xX3iQESa5Y+mU46i6oyfM81Q3MIAKuWLq0r5KJ8dAdtMjI4mH2N
efo62vA31o4ApS7gKwIdCV2zyhG4SSXRCQoiBTDM9KAjBfPx27EslogT0QbQQZcMjiJiTATN3Eki
PWHrQYxayNu9PgeBs4t63ZJcUUEoR49Zw+j04mSIcCBBmmwUnxdTo8TNGAZGxRdsjADKUJmnERI6
qchxwpQ9SSS/a7MNTf7kVQ8phk0zsVFQX3mJLsQp24V8sRQdpRMudvhT+9GNQe28Z8cAkY5HGDWu
qxHTfGxHDVj206nPd7LYJ59um9YVfwKTv7htGGL1ERcp73s/lgAEKBtxshuZ733JyT5LvO63IWsr
BBYJAZLhXLAHJisnllmTvDmiQZoN8QykLwwCaqye+cSkYsnVTPw38G6F/fY+8EsByhEVQ9/bwENH
MuhlNh4ScXd7/65NCj4PilFAHiyPk1qlL3Ud3meGMMadUNu0vhj2hkYvv+9Soy8FKHHSMBb2RIEM
frJaUCrEbXoUxv49a3DgoS8NwFc5yYknjdeDk+eUNc+MHLdg0NZWAFxzxEmAhUPjrGLUiWX3UzFW
46mw+KMYgbYCd50jb/Z22jLkFBZVtjDBBjOjmPe2RQe63XbDqdCq2C34XsM/Yt5KyKwcOfAnwSuL
wBKmxlXcBX/ueAn0uP7UHx2MYBraVnJpS4DiLvRgrSyt3ISACficoMZMzA2l+hvUKVoFPwEJbhsD
f+hhVkSMrE/awYeItEri2X6p7Y9598eevhbzQbOGgPUNGOKzsO7yYJjbaKZtnL+9rw4eC/rFdGRr
l34k89KlQAKqJLNXe0fSTIHnNaFjb/RWrKgeIlogrDt/7ZvqtBju0Ilh6N2jUZsBOuzisjJe7byM
3nyBkNbCcAP8FgweqwvRpsG36rxxj0AnDfUCpFCif/MzsIBHAvQNnVV4BNQGWot6XUL91DsWTh1U
hRnm2kblbkXr4FojqwQxGP61ldtjcn/SiM79BeNimfsa327pL76vGDKXVNT2x9Q/WnPY51H35e1n
cP7zFWXimjtOc4/PT3UoijLk3lafyeoGATQSAwxozIa1v1TXhvVTnQOw59gWRVgUaNDdGvbekqC8
VW07V1NjQEJSvsjPCLNvb9G1c4Q3FgCn6JZB+QxhgrIAo+5Kjyb4fJs+zRbJgob7Y+AQ5x/uDYfW
J3cAsHuH4p4LVXYNQwQAFmgz/yga4AcTLSy3Rn/WLvm5BGXX+sxoZ9+GBJnvWBry7o6/3W1FDQZJ
YwyqAf3dUu+GSNKs68A1dQRdQ2BrmAx4c6IB5wJjDNRTHQR5nvqmmBW8o4G6R7A0iY89+3D75K/9
1MvPK+a+tidpGyM+XwKTCY1FCejlm7vMe/tZY7QXUCgYTMU+qZV5zkwzn6yCHrUKIAXPdvnj9jJW
7sfF9xUFrmSJRnVk947SDP1mZ749PkREgxECpHqQ2Lnqj7VKiZdItvToitc0KNI3x2+Xn1csYMqQ
xShHfB7IVcMQeDIy3+6NXixA2aB8tHNLDpCA4achzt8+E4QFwG1ArgHKioHQSwMyIlOWlm5P8c5p
wZ2VbfHSrKgpyqnwEpeZWqDnKU+Qx4lGS9ES2L+yDUoG0qKqPHW9GaA6tFEkXJWFHoLlNUUtUm1K
0x2eAx5ugrvr/+yGb7b5YTS+ka12mDWNxaP9XylqQsMAwc7UFZAivSJyRh/l6HccOd4jXDrYdkQi
in0VGIzi5jDRY+QUQ+j1W1yq6yv49/uKdZ3rxNYSb6RAhkoC9mDKdzwQFqbpEEOhjR/qpUSgaLYk
2YgxqGNJfnjJDx7dthkrr8P55z0l+rA6q6NTBtOti4fc/snsnwbZ8KbXtghVDeQlMZGAlghli4CJ
W3fmWFOg0lc7XWpPrNI/3l7FYqAVf30BkUbOB083uoWXn3CWojRytzHKxPePTYaxP+mysHD02K78
vWuwHXori/C2wLXrgWcIOUU0C+Ef5VSEPdhs1LEmnVhhN2WBZ2aAtTo1yYbbubqyfwWptSFZiHwY
BQQR/mpML0nVRWZfA6DXPxK6ZeDXV+XbfyF7MCKqrMpwSDVbOpTZ7GMnHg+5fJjdX7d3blUb0Cv4
HxmqwqEBk9nMXS4M/UaHmMm3I/svXQ3ImaB6CrulxtMNeE0BkgovUeYpUkJBjQba20tYORNAc8Df
WfKw1wNPAzVTjeSVczS9T2lzaIBKmiRfU8IDu9oQtbJbEAVOmgWGdWEquVTsasg81pajcxyePOOD
PXy7vZKVA0d5FluFvjcHKITq1Ww8wtK/jDGmHvHin6Ks7r3p5I9bZF5/9VS5ocDkXl5fHa2xkHi5
EAPMPblXT85RjNUclDJ9yJLyfnCcKMnETzFN2h329ZNhT9HklPHbl4mxcCQJvYWOT+1NZ2U+G7xP
3OMoyvvEOiTPfrVjhf92QweqP+S3F//uOgGNMQirHSqIGfQ9i4ctjtTVPTz/vqIM9iSQwqHg92mN
Ms7E3u7uJtCjzfdVUwesqINxONAt7KOVB+JiUctlODOtsnOqlLZYFDk6/mf0qU2fbx/Oym26EKB4
TUi4CTKaECCGOdQy9MUi+5XUPED/JP77421pKxcKuPDoy7NgvDHKr/hQqdPSRHdwoQg/OuR7w7cS
qmvLAfrMQocDLPsrBuyyFF6FiWwChEonqOknm02BbYudnpe7LGt2t5ezdjrn0hSVyFLq9YhayZEZ
Okh7GQAqWPYA0OCNbVuTA5dz4VGA1bvKHRZlQrUckObHupV3Q909ckBVZPlW+X5t84CmgwFfPOIY
w1O8kcY3J8laLMfgoOPB5PkReZYJFDA9f3sshnZy5NDgkSDgV+0RcaYs7ywCACyrQTovzPwN07qy
Y4CiBOgVIB3QjG0tf352bwY/d3llFf6R5ZHtg/M31uf97cNf0eULEcrhu2Vj2LwukTJ6SRwgkW/o
1srnAXm1YHigEHWNpKTJhlhD5XlHQK7etVUdF0WykYBcHArlVUA9EJU0+G7ohldPQcK3FWOCiMm3
SOhbn2rnpXJ2po8Jz++0e+42J6/W1nQucPnzs1PhlRSg94bA/mvH8hBvwIZerRy7j2m+ZQIKSHFX
dWCGTEKt9SWAVgByRA5+FhDzw5uPHa39QD1E/c5DI53ipY1TOpWTaQIo5F66aCw53P78yh0EhiYc
aXgcwLdQUZsQVhaS9To7ibY0w6H3giYRh3r8RUyw1g22/Hhb3tqRLGWCZX4Q0CdqWaLRRSfQk5Sc
Ju8BDF3G3Ts+DziVZZgPltJVDD6qzlxYQ5ucXPe36NPA3/j5aweO7/7/95WsRcfn2ptpnZyATj+H
zlxHnI7xrI9b9IFbghQPqiqBQNMUWAgqj30eFnnYjRtRzQowPyYEkcYD6yrm7a/KnYZ0PO52gAmq
BNt1bv0IGvLDIMyo8IzHvHTzAPW2CNOGTQAeyVOi+0j1zoABuX1mf1Otql04+x1q1JMyNphypOxk
uaQ7dmZmV3FtGi++T4HPn9tZjKpG/WAJOOFeb3/NmdM/SMCGB3U7G7+0Zgu4fc1Qnf8gRYuahRXO
rbAxeLx2mHUM+vwj+AIYOxkLXB5mCSa5EfmtzBEs45qoyesg1kNX0nJRz2xVBW+ydB1cDB8nD/yc
7+hfCly9+SAAFxJY9djt3amqQ91rGPjY/DowKg7C4mEYg6YtRKR1dRNxNvAIEbMVpSnPH1C5ane+
9eYpMMw7oFANECZUeYBerdgkNlm8kBigOtF0/pQX1gewKWw8R1f6fylCjetSxOL24MAu2cmjX34m
Tpjzf27r3ZXpU0Qop8xp06ZTpTEgWQCqrvs1JEPkAn6Hf+WWu6Hjq8vxUEnCJDB6HtWnz8U4JdX6
jp0qHfOc5b0x/+npn3es50yG8trV6PqzzWpgp16QqJiBHzv9rNo66MYHYW51cS3extWdRQZmaR33
rqt8fZoCKQWg9qfKm17sfHoFG+KR2Vnk+/VGcvJq77zlZvwrSlmXPjInI32anBrXhMP7I0HTJc02
jOHau7TUgdD2gY4r9KVeXj93lhqbOkmPXWmEdn6oyi1fYUvCsqNnF5xQYVOwydDjOJzGOU69z7eP
f+v7igHp2yxNcgff134XaWSPG47C1ueVwG3WHABWt/h8SVGSCa16I5xeU6jzA1BsitOlmlZ4Oj1O
zkOXz6ADpWGWvuTWFjTS1bWHOgEnBQl79CWjjrUs9OwcSprWheFRerTpE/HvJj2NvEEHLTeA+Lcg
jFZlQaMwu4RUPpqHL2VxU2iocVgEi0qe/ASzYPVL3c9gvtFj4+1cT8sYO0pmSyswWAWUHaybXPPx
WpIjQPniOi3i2qJfkor8mlizv61rq4eFgBoo/z7ALNQkLx+boQT3GmofHQ9N9mh0c2ywxxyDz/+b
IOXSTDaAi00JQUZ+zzEsn/d3ld2Dp2Pj+V2zMT66mjEfgabaq0RBbfWT5Y8oHEiS3NVF+gTG2EM3
s42y/0pzPnqbz+QoCjENiFKpPyxFNf9jkvEfE8fE3GD4sVnIJ8KNsAJRWNWZu17T9r1ZfL29n2sK
iXNzwVyI07vCbWA2yUtUsxCCZWNQ1lNA6iyYyKcc6d/yw21Zf5O76htxLkxZbOWIvjJmhx5ZCSq1
3LIYvDn3V516w71JR75v6t4JzYZrITF1jCaWAPA7+O1ivqBRgTH2ILRHG1Xszkb1iyfuF6IXDx51
4JTJ7pE6RhH4c2482jqaKMCTle76nNjBqAEnocIQWUjgKga27P2ogAsJ5peSvTpZRu/qrvUfirl0
Qr8A3h48HT8ss44eWo0O8Hst+pyUKfChZt1/8Fnxo85E+yDRQBcBTCfdT8Lywkxk011TWtXz7Ixd
TMveCL3CoU9tlv8RA98NfBiKwJ6KNtRSZ3wmfVeHbTa7AXBNaDCXXX9nDCiEYXzAmkVQ5A+p9Mcw
8WczrCgq08xJWVxZrDhkI/86kz6JwLGJH+zIn/CW26DgMzlSYOHupLT8YOymZG/JAuPZppj+2Nyb
otvHeqVCi9uEKSIH1RCEpH+HJM7spzmWRtl2Odwmv/kHyAd93Azzi0v0J9m0IS+Hjef/6uFR5Clm
zdEElXrG2cnlSWx5Scin9ziCyzA4PFn07qtkH0adEqdOCFKezpfZ18K+eLDRFC3rV4Bp3d68NcPp
w8cAbhqSLFfoaQ04h9KUeHACxsCSL7twNL7flnBlyZbtQjoNSQkA9Fz1tZgUOj300AmPnKbxO6AZ
i2HjYq+eyJkI5QUlHppMOl2SY56HlQzq7K2uhrIExRezZhRvuY3vA3r5oTrd3p/VH4/ywDJ6uQRC
ijr1KajGTJ+So8aTIZC5+0S8dmOD9KtjVnR2uUNnd0TSzkAdNEVEK8A0BYbwcoeqH733BgtVKjah
suuBkRQF6jqsinTelZrR7sH4mYa2XvN/tLrXI5MXfmzLLJsD0vhbw0yrerKMnSLwx0aoiRgDMyqe
C/T0E5jXImZ8nwpj12h04/1ekwISHWBTLACOV3CtYD3zgEQFB8jTyZ6JOxuoVKa74Y1sCTGV3WY8
sZZzRS8aCwGy+rPj4ocmkrvbmrMlRlV7Pspaa5asuPdpzk6VfC62+hfWRfigNFhILq7QlEeEOoCM
QDlhrMc0nMlw0MWYBiBh3ziXtVsAck4NWfFltkR14CwT7TeuheYSZy/sz6W+YYTW9F93kFrCjKMO
pEhF/+uJAJlmgEUdZ//Z9PUD4+Y9n5NIm6zwHaeCJk0YPbCWX6X2YdMBI0Qd3Gf9m5P8ou4heTOY
Mm4z0IY1kD0jSXY1MZagTt4nRovbnO0pjywjZnX8jlUgF61jLA2jdSqIQtPolgBWETl2dZrczaDu
2jujoPuya7Yi3SVQu/DK4H8CvhP2Bo8EkkjKbck9UND1FSb19WH+kPmFHQwV+ypL/gEpl9+tRJQi
PH0Ln25VKhK/6HFeGnfV4KTEvCqI6Xr9WA9JzLR9WorAbj6nNG7kgwTW7u39XHFSQE3loZgBUAVo
h6KAtkcZGStfO9LqDyuBrMBpMGEs1HQfGsAt3ha2PBlXOwpkiqXjeblSypNCtRmMcWkJtqhyog+u
iZho5mO+a3WgWlkkBWSya8dW4fDASt0tmrcVm4EK9BJdYl+vq/pAxW2njKX6cdT7UDO+tu0rTcjG
Eq+r0dAaxAxw+5DwuYYyYmmd+LzT9aNnvCTSCIbp3qi0gI271I0YjeEE+NnP2/v6V+uVjUUvFEaY
ltKHg7HsS8PeU0Qoed7YR6vKmhjkjMAyN0kS86bXDoXWmdFQ6J8yWbRj4Lay2499X4ZS9t1vr/VE
5PBKf/brpA382h2CTHP6vdEm7bfR7PoPZdvKwGzm7GlqMEGGV8p4NRpZ7nQGz0CbCyhqI/hLOzvf
xNwUB+EKI9S0YdwhtihCF6AneVTlvIqdVkt2RGYi7hrMTwZAD2GhgCk5UkmcD0MLsuhGr7caoVaO
Hj0OFpKwgKlArVYpoCa9qD2OKbVj7xZPg27u9Cx/dmSyu30OK9b84hiWPz/zZlhvakln9fYR1KxR
p+8SMGoDcwwR0205a8uBjcVfgBJZ8Hou5eSD5Vei1b2j7R0q/aGC0/SOpaBd818Ri5k6W0qNAKDI
K4ggemCifC7uk/mO/Lq9jpX9Qo8Ysj5ASFwKwoqFTWWdgR169I5e9sHSD2kTVhk0cIveb8XsXIhR
/JG+SeSg5RCT20WECFc3fydTJJpjXc9B0XwDFNjtdV0XjMCbfL4w5T7mBiFVV/XekeZ+KHsvdFP0
3VEe934V0OLBmHcm8gqG/lMU8eC83f/C5Dn+8hB3otVCUQ/RuKw2SO4dG24/iMZ5oLz7OHlbPZJr
pg5XCjB0S5HyerokaWcrcwkmcbKmCn0BzLYuIAmeK1IFTvLDyO5Lyw426TrXtP9crHGpmgXYfNts
ar2jW30c232ahP7WfOGWCEUxOQYa+SAbzM2w6h9zzn6Ogsei2Cp2rOn/+UoUxQR5auXqDBtoii9V
fmiWBIe2n8z4tjqurQYzAihAoZcAAAjKs+tyjHDUs+EeAYYR1MbryD/m3ha+19paTFTHNYwCgyBd
vcsaXgs3EehXskYzLmc/NKUR1sWPjm+sxlqVBOARYDrCZwXu1OX525U5lKnGMPUAasidSD03rKUc
P5mFj6k0h7dfXYuTHdW1OegFn3ZaVib3bWY3dyCTTFiABQCEghDzfuJlc1eyug4H003j2k6y+7TN
y3uHo5g5EcsIJYCmv9lOJUKnqbUA/XJTNIjO2aWNZ4MvQJtKBhDLtH3tR+n8TvOqeRB27u1QSsp2
XW0hH+MCMa8bqPeYJc4Yzj4gFNPKFc+6TPnd7Kd4AruBP/czunIxrFAFdeeQp7QdtiDd1zTBxXXF
pkEXriDdUy3tbMC2IKWPiSfyexwwWbmRud0Soeh0QrrRLbSllcR/MvXXvH+tvI0KyPIJxdvBEDjA
eVBVRRFYDZqslKP/o+H0yEXzPSVgnfRcvpFaWctMWIClB1gXis0Ya1eKnkA06GTp+EhAeVIHkUiQ
6IcQFG0JcBLSA2mr+y637yqe7qmOicfZv3NIHw8u/ZLn1v72BV5dMPJuf5MD19xBU2lqo1nlSF8m
OgAO0vxL1201Oa+d24JJBmYVlNV1Q7GqpG8bZpUGOqrtBYmqbnbNYIlAEn3DeVkJcP7iBv33+iqe
hSVbIgmBoWimT4A/t7rH1gGnb3dfy5ep2N3euVVbAThDGD7AJyJhf2krqkxMDlxY5zimYIUpDkX1
A5csmPTX23LWTgje2DKCglt1lSRCi02bpp3lHKVdhYn+3X871zZciqWpfuk/wiCxWiEr7CFN54F5
xyRsQYDsb0aCawpggWUJNNFgI8So8uVWFXRAJbFK4DWgiyKL0uygee84jXMRy2mdOZWmD25taxHR
6S8Z2C61kKaP7OvbjwLEcNBhgDtdZ2zsPJ0tmWpoB7ZfCT2l8ds/j1nOpS6Kv69878ngeGbHDuoL
mEgnw+j7Vqf+8n6p5g1ZLTSNLJApV6nvse3dFPVYegQTVViP4y+4eHdV5wVmgoiprfuNU9mSp1zI
fiw0kISipEfy4dlsrX3JhgMzULqh/n3V9xsVxOsuJmjy+foUd6SlPjNJO9Mj7esWYCS6/kIT97dV
kXLfza2/423eBlRnVaS57Z+RlN+A084O0p3tY2Um4tPtEzWMNStxHh6qtt7SdPa3p8EfTf7Q1Kmz
Mzye7/OJfkGaUe40VIlS0ppPwiTNTs4mveuHsY4ltZ1dmXRt7NlNF0l9bIKhzhAyWfY/Jgph+3xu
2H0p3SHqKYpwxKBFjNkDK054oWNA3h+RVmoJZNWO/82eKhe0Vn4RJV2FKhocrn3uajyu56EN2j5v
o8YACm/e6KBYzFGZK/1xfMi54Hd+74sqaD007roUBBPo1GjDkc/2rqyr8r5npr+zuJx3ohE5xtrt
MiACw34dxuD3WQU1Zmk3HbQkdQMUZuQnb3bh2YxTtgeJvH1IdZ2GjoaS3NT12qvlIvEqkZEHRFTg
1tr8rFEGHgVbfirwfz13o1/G0pVy3xXWN9fJf3aZha80ZXdgefpoacUe5sbdD0Jq951s6vtpEnlo
NlMZiNoEH4xk4yOfUwIYkXwOc6DABN7A5leQ2iVBnbM2bOuURo4r8QfIrsYgVB4iUJBWn+wyaaNB
r7RocKp8j/kDKwTJtwjRn94/Y/bN2YP0zYkHD9DxAJAUEW/RjuyM9Uc/8yY9kHgiYwTZhRFO/eCE
aIJCVbSrkWhmnD25Wc2jhgsZCPS8B7kpfzezK2GadS2eKqNBn3vbB2UG/xL9FcPzWFZabIk5j2Yz
yWOjsMaHbuI6JrKGET+Sfh9ax/hE01G/91t38oEGoMvPDRpqs7gkJrqlQYvj91kZ6PDAdyCx+VOM
owiAmFn8YQP5YUxt+SRz+Le9X/LXYSZAih+mKUQLhxtWVq+F6JzNvnr+LtHvJ/pBlJ5/IoAR3JeG
DhiSXFbog+vNiLEGPcBglOmjapD2Y1by4qlINBmOQ+0Hc1f3kVEW9afEcJuT9HIoI1SpvAOMMA+0
SWiIcTm8WB3dvi5pDRRhR1ffaVxDl2SbfbPy/o/btsWzNwxmiNy48cdqmLezCsb2GHaeHgtM4EXE
NLKdsKo6yvtyDgDO1x3zBs2qxGD1rmy68Z6DrR1sa7IrY6cbSOTCXj509uTco26DhYqCR7mW/55a
OuzHKeEvJOU8BPcy+9TVmtEF5kzQyMTYqN25VTbvi7ptApPpyb2eEv9gaL0dujJJwEaje/uq00VU
6dMYN3Vroe+mo6Esp+SOm129H+WfcTDCBHrbodITmcB3CG4bqzVjjYKHvXDPaddoUdo0upNTVfRY
OdXCsjo0QVcmO/zPfyraPzrtFqvcmm1cun8WqB1kFdRoS7DBbBmQ04+N8A9mg17XSnSHqqWwCsZW
h+uaGwVzszQB4cJewVBXs+lVGBGnx4RFqC/XWx1yq99Hltu2gRwC5Dzl6Rna1ChTjt6pwgL3aqu/
dCCu2DihFT9qAXtAdIXM3DUHslsC2tnvuHPM8r0G0LM0JtPbEzwXIhQ/Ck1FGbFniBiqnVcagQEW
xPLNfWxIzLkIgPBcYi4Rz+Ols5bjEdHNBFzLPuCp7tt0ww1YOQoc8NKAtQw4QJUvPz8aCJnmzAaV
sxc6kfPmJkL8elQw0eiF8Rw0b6vhjKbLuvBkeuJFF0wuEtvzx9s3cW0ByCWjCRIFPKxB2Z9CJ4mT
zKBx7ljYJpic3/1v31f8caHXfec6+L77JbV2gmzo0IohwTSRjTkTwPqj805JcdWsRcacg1Gktv17
7n/GuGEqRdi7qBD0/7xjKWeylK3CY2eXvuz4Sexm64OmbQRfq0tB5gnUuohermq0wiOe58xVehpz
9wU9T/i3xasdHPSorDdOZUuWora8NJ16gv9yMjH2EwqWfpWjhq7o3slDIyvtACDiX27v3opBceEy
I8O6hOVXhVuizczs5zQ9JSXAqejjzKt7Tr/dFrKmzUvIAbxwmC0oxeV1pK45a6Pw05PlP9tFkG/1
DS77ogQ1AJlEOymeLnTdqOkUw+dmCk8/BVK8Gwg4WL32j06nmPpvr6hfCFIuvjdyz8trXHxT/+V5
X0vweNP2o72FFr+iBxdilOsDKGC95KUG+yK/V+haqzs3KABSZrOXzvhx+2xWFOBClnJ9iAfg+0w3
0tNQn0y6H+sTn/bvEIF2+7/tt0t35+XxW0nSW0aN48/4196K0zl2tA01XtUAVNIx5awBj14dMbXn
wikTsFicxiyfgc1RpMlH0Dwmr03HQYdr1tpGJnJFpRd+TDzFf9lw1ckIV7q0NWSXnlorlsFkxe/Y
srPPK0GjNoAtQqNtepoMitGR9Dn1tDvD1DaSnevb9u8qFH2mydj1E+vTUycDj36v+S6pd5RuJE22
pCjqzGc4tj5t0pMk93Z9R6yPVQcVCP+3LVMUWbdw/r2PE+EAgq4bdChaj52/uy1krfiGc4eTjIEt
GE2Vp67q0E6rWTA1c63nCBbAJGJwFKOAwjU/DRWqmaYXZcC/KKwiTIdCiywYvqhgWbWx3nUN/PeX
KCoCImjCqgS/xKWROcdE21jq1vcV3eiTBC2SLoyQgfsaAXDv9k6u2jgAruJlRTnzCiRmmjJipBOO
S3QvRfZkDK80O5n8DqRQ79moM0mKrwMIJR0ZgBGvD/mNeRz5ZggoIOAtvDz/Xcmi/meJx7YgDgao
cYn8FhBB1LKyMLO2XIMleLh64pYGk4VGHllU5bTnkQBhY8RpFzkifREm5KccaLzMTHRsDIbiV/fm
WeRlXXhUgUWEGU68rJfrqo3EZkg1Z6d8DEz7pbTe3gO6tBjYS2sJIMBVJETwiSelzPzsZO2b4Siz
DWi5NauDNhlMU4M+5rrFtO6SxhfMAEG1/cOqwmnnGzuHfrytxdejBNgk9MQg6vNQNLyqTObZRI1m
hpRlpr39INLISR9yhjnAiKC7YeplMJOwN7fYXtduJxwdzNZiLPm6JgC4ZN3OJgm56MD/OLUbDvza
54FXCvjVZTj1CnSZ5iUIEdspP6E1VaQ7zn/e3reV7y+tTLj6iwED3+elbs3M7qVncn6iw6v1rWk2
eiS2Pq/cFjTrllPq4/NJDRo+HiViiG4vYMVtOl+A6nJWRdnrUw4sA4da912rfRATSoV2u2XlV+WY
Hpxz9JZhekkxLgaw+LvSKvhJ69qo8373yFq+o98Vza7/ylhM9ZkBK9LRLWWOaK0XbWCNIMPkNaqR
b4/JUUtAex6QvEG6qbKY1a3DJ/jo/NQ0cJjIR6063D6SlQuPuHxxAO1FkArVxtzEYjk1gRNqSzTD
/cn6ZmeRhxbDHm8XhJsHyDm0cMLEKPuV2n1TDeBfPBXsmJh/yPCnF25ozVu1mrUFnctR/GajddGM
ILEgU/9Z5vcV/6cdI7ffGnJfuyxL0yQCMwSAV8G6NrSssCRyAZMxR9RPgOW6lXpbXYmB5kjMFgIr
Xq0vSj1vNSebkxOgM1jgaPXBS8tPpksOpN7CRF27MSAF+H9Z5qU2G3PDsxbREp4tww/8hlEU0AmN
DJvK+LYirHmDwAhe8G+RwXSuypokT1lvJyMQTeD1+UiVAuzit9eRe6OsIjtJ/hidFguY74C6fjxS
7Xdm0Y1IZHW9Z79BsRAlKK0BWYz1jvrohG3pxQCDfvFTcys7vKonZ4IUtZedTD1aaTB5nvMIV1sL
zc4jG1u6KgTJiKVQjJ4EFRC27PKil72VnEDWCXaXLfqirc8vf35m6lxnFoxRB4roRTryau941oC1
haYOAGsA0EPRPcxYcNox4EWMxJ8wT8YfdYEZpttat3qZzoQoaxhAFPR/pF3XbuW6kv0iAcrhVdrR
oS3bndwvQkdlUYGiwtfPYgNzem+aI8KeC9w+DwZUm6lYrFq1ljFNYxbrXWxZ3zPXOppmHRnm87Yd
6cZCKYDXunnZR7BDsqV2Bm4n8M4LPaL4EAYo320b4R8R4lpk1RD/GQBOA/AnGPFyH3K5XYm7x/oD
8FOqK6JA2SDwLua8LXirv9LOnKBjOlSFjwVv9qTaBWQP/dd3DOHChLDoWVOvFa1gIuj2abrzdtuf
l48AQT8P83CrCceuAC1pmy5IlbcuCGChgbHQfU0UT3TJ8yIAfO8/I8JVQ/QKaoEu0oB4jTlDrOc3
mnantaey+j52PyhTxGeqMfGfc3EMadkNaZHCHNE/JlkOho2joyKUl+6sf0MSk44NmetSB3AGmrzn
0jtqimVRzJgYbdTa2kCgG8syOyi1a/NpyedTp497vxrvB7t+6if7gIJytL0b+EK8Oi8XoxJe5W2H
ppRhLmFW+5ZaY1gkcWDGRTMd56EL0WqxbU6xUH911C8WKpiW0dVrTGK6aEeirRk4UMwEMfWoiA5V
hgQ/MI3JjPsThlzyK8keXUgMNCq1eZnjvNjkYruVl5pG3xsZcnbpPs9PXXsfdGGnwiFJ9x2CKY7h
sV93ghRpnrvejIKBBqmHpCx29B3Nk1x75T8Lwo1vaBbq44Cpxh5pw+kF/XbvccoXBgSX4y596fsa
NhktH5oTU1F/S9eak19CZQH3iiiw0nsNUo6uhoDTtsN8fuyWL02i6FfmP/HVObmwwX/DxcZNq7qm
sw/RACMgUcN+r87HYTzoK97mf7aPiMqSsBqWN6STQ1LkHac9XfuwReu7abCoAJBhyNbDtjX57vo3
d8LSBAV1rXTA3GneyYU4Ta7wL/zXbs2bcBGgP8KpDM1HNc24K5IffvGZgJOdlT+3h/GXaue1HfD+
83ZU5E8EP5b7xbKs/LzPKTruKWPkvreAbepnr41MdP/vQQtggzUHyJYJQmgRc3XrmzlCCIRq5Kup
TxbgQ8BDml3hPNZNzc4gR/k9p3iWQZcNfUEB9Y7Atnp7gzlt5GvFwpfDCIuym9LQz6FUurp9icZp
39oPAdgYfPRuhcwe1oNbJ86JgBhVEY3IVg+FMJB1ASCAR7AQKjStVjj1gpQalHOQci97xVtAtnqX
3xe8aAVSwcRy8P0heAZ4Sc/+6PpPt1ScLdUohLOF9iAfYi1NGU/Dw3LnUMUgZFfc5SCEA5WOZVGj
AIpB0LsJBL9d8bsCf2063uLN2GoqZ6eaM+FEaUvLPJPC3DxGIJUmyZOzHJW3gsqKcK4gf7EYCS3L
2LGHsBheMtsPV3L0ys/bB0u1NkJk5Xpj1ucDRuO3f3oQo08qjs3XOj3gjr9YHpEnrtE5OIlUZVx6
wYmy2zK41ZKzlnwi+a9CnyPWPNH+pxWcR+NgGdoNU1FwKqbyb0r2wrUbXr7SqsAPSNpomXdpdkpX
dAuetydSZgVQaHBR4flgQJz5+gLpxhFi4+uM8kcdxFNGbkluhp22RkVpf3+HKSht8Jwt2EtFOEna
pZ3jsSCP1xodHGimoXe5u45He2ym2AdVv8LHS+/fC3vC0ConRztsBXvOOIUJiLTnMBvfrA6EbQJw
D1T70Bf5Gg1VEmoXOhojYz9bITq7aFNoN6rCv2y3m0gnIuEHHg9IhF8v0lwhSQ2cTx7b3Y8CcqsN
+7G9NNKpujAgHFvQbxC36E3cKal34rysZeA+O1m63zYjHweSsKDF5TVsYUXyqupBc4SAq0BDEUCQ
KkJp1ff53y+OTJ+vNlkS3LblZ8hYeip+KOnncY2DvpLLfYrFqSHzaA6+fxRFyy82PeKB+o7pufi+
ECzMqLaXVEN1v1yjlD1iHP+/7wvTb85D6/oZCtT+tAvqvSrpJHUlYMXnXGfomhTzxavDPAKmLhQI
11+ms0RzA6S9+6VZdcU8SXcrUh1Ip9g4dzr/IRfLHAxW2uJU4mFguGENwDbQ4pEzTbvt6ZKNByhy
0BYAag8gonDHtOM8JWU9AZzm+RxqU4MbanV242Aq3iGGbEAWeNt0IOBQKRTVxq2ibc10hqfqM3bM
kuajNqCtn2lFDQg/8NEEAk5lxnZNdpyqdTcGS9jV3n2ZzEdQeR69d1BuIknFGcYDQPPgF64nOE0B
z2p8lJKX6fRCp9P2vMqO0eXXhW1uNV3PWIIrh361lp2lYg+QTebl54Vdbi9a26flAvBSdmiG3dJA
cuJlewSynYE6uANsKpBeYFa6np/VX+pp6vDqCko7bD96t2Mdzb2qLiILELkKhIN8FbruRa9fEn2m
1MN5StIyHJ0PFGwj5WkiT20QAGmuwtxKl+XCnHAH9G4/L2B1LGIj/4QUnEGftieNT4r4FAIAD4wc
LkDQr+rgQea6ZZ74abzq1oM1TssuS1BLGqzppqX2LgAwK03Gl5Gp9pvs5QrmQDgmHGJkefmGuXAX
k6ZrRWCA0hO366Ge5p1FzMNseifTpM/9FOy3x6kyJ3in1axnv21gLkOTXDvNh9LVdgC/QsV8eQCD
wju8FCi+0HMGunmgUPmyXoyuZC1IodccHNdm8dJZJbpRS8A2tdAZVWKLspMFtK7tYS5hTaRVybV+
cigbsrh0d6w7gpgO3QLbk6cwIUbdehvYLvU4E3XzYpDPQ/pzDn5tm+ATIu5DDmLguidoTBWdLS2d
2glSlIGX7rYcvmYqQTnZEPDsRRKbE6Khdnq9IHOe1anv5GXcdMiQ2POtbTy1vqrVVDaKi+eJKPiG
XYY8uc8fWsmPJv06q14f0u/7uMfRYuqh00pALmSVZ2qTSYBVco42oP7n7UWQHRKQef73eeGGqYeg
70z0isRoJi2cQ/m7L/eJccwzhad+PQxg10Cyi14PTlQntu1nS1DVbAWeCIF6aCNxzBR39+urABwR
AN1CQBB0nghtr1cbeYjZy3xaxSAICKf8KxgKe/1mrlTvjNe7ytBNkPnBEDBYr64cshQof3oAwrTt
C1ueeuvGdBQJCZkJ20ZrOwdCIaXL5/LCk9jAFU56z/K40SialyF2qsiyyxbj0gD/ARcGJntpLNLA
AKlpCKw3VRbFJRbwCgN7D/oJHAB6hNUoDJ/RNavr+HZpP/XTx+1NK5kgoCFRiALcH6GnyJuFlPcU
dJqGta4GpOca8F9WYdCoCtCv731sKLCyuXjrgcJKrIS5aeeupZNVAPk+1skeXWCPVf444/avhxub
vvlRcG1NuPa1xu2d3oe18uR8yFW0MZIFsaDzwXH36EBDGvJ6yWczqOcuzdtYK/xwfvLppDh/KgPC
z0drJXq5KAz4xQ7QoXncb6+55HxfDUAI9Rpt9vS1xfeb9uvs3Ex1ROebwnl+uxXIR0HWB51Z6OwX
TkZezLQLSNHFyGe2J2ad+/RUtqdtI7KpQiwPZ4h/cEMJa9H2RmIEudfGzs8u+Gybn7Y/Lzkd+Pn/
Pi+sxDjlOpkNt43bikVkiOpx5ydr9A4jLq5uaKCgZUiMDzxPW/PWLtrYG2/6LAhHtPHniyLxKx0J
WOtMnReKEVZdb1ri5bmWEZPEXr/MpzKv2IudF+Mne+qC3fZ4ZGsC4kITyuk6WvZEboW67RynyMs2
JuVtbGpvrjYCtXPxdWEgtbtWrlPi69S56fM2tPQ27Kc3g+thBLA66DKjNwU059ezVRrQXqxbLAlJ
Z3S5nZclJmidVamGSmYKuAnMEbwv+mtEcT9HWxLPA9lPbOuPbROXb1+Iq88LAYmGi1cbKnw+wflo
Y5WbkmwpADOQsACngonQk//94uoDZZvndbNFgJhBG3AH8LeDIu0uWA2qiKyklhxAZpGG4aaEK9DR
i9qxipXE2HNhCY50g+XRBDap7Y3LV/U6ija4T//PDF+uiwElyE6zxIKZsv3c9TO6uILQdB4S/VbT
Ykuj0bT83LYoHRjUiXR00iIrIYLruqFpaLraWPq5DqEbs5AHrVb4Yekmu7AhTB7k4XRScxt5/wtU
8Dvq/94ehOQ64U9s4KagH4mOUGEf+JrblBWEyGKzvVvXJ60Zj/lITvo0KNZHNpJLQ8LR9+rC11CQ
BI1olJdoop9Vga9kOSBNxKkgXRCFIIa43gDMq1oQ4XDqZ/NF9w7UOtsqmJlkshwceYTuqJ6/Jp4B
zfmMkhWDZFvwbBegaHd/UK8L12m/vSiSubqyI8wViCCCehxgx3ankFQvnYpw9fVrBxE1154D0RLX
ZBGuxibNFyDMoOgTmB1Oih+1qRkOgxEBPxla/duBu9fmBI+MkkRSNi1Yp8vyS+/cB8l+yI6Nvdue
NQl1HX8nIBHOQRpg0xF2ACWDrXdmBgkYA7T+fQQEzcGAqgVtP83eVw/dAWXzMWnnt+9smEUwiUsH
wbgInSwBqELOqE1jMErUL3Px//w83ywXjm01xzroghKM8+UQ5SYnyVB4aL7aguu8GoDgAwZHL4Og
B8MvusOqnUuOWv5Fz8B5sk+i7SWSnlEH7TTo3kOiUkTvI4opiwpVsIeq1p8MLcjO4OMdzkbzjsoL
9sKFJfN61iyPgLyCa4/4PVgZo6pVRDLSIwpH44CMCMxK4pvIAknw6Ezo0uh/6vMxbxV7WTZReDIi
qwVxyNeky8vUk8wuAdqfU/ZCKdmXVnCLna8ILGWjuDQj+AFaTzZdGe8N0MwXltvPy/ie0wHwl45b
EsErqGyvFyLxnKEfG5rHKbld+tN83N5RMk9mBgi+ERwj2SEGe8NoFYRYThY3HmcbNnd9EewKckOy
/GxYittYuir/jIndM7ZO2qAhHhDAa7mHtvMXqHqEbLJ/b49JtirI00E12kCw7IneGaxFBqk8mGH0
5nehK067/OuYL6gTAwomtn/5aWuB7wRI78XdDexee3uHDqdW//d94fIyZ9rg3QW4uk2fAq8/gtcv
ApWRwivKluLSivB2hHKj39k6RuGQjwct++J6CgOyjQVudqjnIpmN5hbhzsr1nLGB4Gh4Jjhgeohi
JPUT1edzEWj7DHV8hT3ZsoB6zEEmB2k1RErX52RqgtbyEpwThGvhhxFPye1NJRsPhL3wZcCfIK8t
jEev9crO0ZUdz/TGZfc+FBbQRB/s8l/bdmQLA6fIA3F+qYhFImdcK3s0O9jx6yJ0x+xkau2976iI
3KXz5SDRiZwUchSikJUG3rR+7jBf7V3J/DAfXcWEyQ2ArA3cRHBdIok6CViNXuMZaI0+2/uQiC9U
5P2ycBIJCt6cwx8RIvpgBRjPW/wZvqvXdsWUhKP9OE7ZDsREirHILSHWQ08mgmMRKJAOhj/4dEG8
B2Ecrw5ZWILFaXYV17vKjHm9h1e7KlPfg5l0Ah4JgIoOsHkyDEd//ry9y/huFUMWKLai8MN551+V
9lsw7ZnzSnkAG1Lr5EwH27gDgYc74sUfJb3itpe0myKYuLAn3GIkgQgCWKrSeEGg3KD6bfUHkAE1
YX6oQHO5ywFQIu/IMFwZFY+s22VFBphrbFVRW+00lVC97Kh60GPk/OkuMryCyzHA22gZBEKWQXCf
s2XXdLeZr9IIVxnhe+YifGX64hYVyA7itfvIvB66TmdvUT3+ZWcVaUQgv9ERju5WYaaswJyn0sPj
krgvlD0t9ml7u0kHEXjo0UOOAco5wsYeA8skAdSn4tHKH8Z5OXOEGIO60LYZSV8bUhgQoOa6JHie
ucJkaYvZ+eBPhJ1WGyDVndykXXKwtDJenTlaFo7ysyPCxhBCOdGYTDu3ejsX5vVvEG5W18ydgjhd
FmvBwddvF5YqnJHsJrocpHCWMtvJg97izVrTbUFeNLs5eKu7g/5PaOsKW7KNAbAzHhvY3wgRhSfh
OLdeOyUewnR6Wsuzd95eMNm+QF8lFDPBZ/caJ8NvWx+5rTRujPpxmt17zZweBzSibJuRjgIvAdCf
6shyiSyu3Yqw3ACSCY3Cy3AoC837Y/ZOrnppypwqSJa5ZrjLgdLCykP1awZnHGLp3kbIRoxj056D
KgtT8CNnzrRzyPPoqOIs2Z1xaVTYDRo1a2pSI4t9TqfZZMAUvXRZEmW6ai/IFguZLj5AuAmgFq89
0VAnDYg7gBaYfHKfaSiZBSSP8mD8+fbVurATCJVq9Eqvo8XQvwel4F06G7tMxXgnvY4CsMUhlW5A
+eL1SmlzYg5rFs+6e9uu7XNS+w/NqIU6S2MQo30EtyoAaG5cluNOK7r99gilM4nMN4IXHCogga5n
UvfZkuhlwtcs+4DaYwz56mPiW++5oMCy7HFoEwosojsE6dMMYN0EJep2QZnrz0x/e60qMSkZDHY1
uN4AJOGkGMJgSJEy2+wrdKyYUCp1tPM6TEetnM/bcybZ5zDjQmoc4R7onoXDlYIVs7ZMzFk+eyhm
z6DJcaNUe0zHX9uGpOMBwQPnqIDUvIgwYG025YSCucDsi3PKrCM1nMgcXEWVReKTEHQDAwDeRa5P
LExbbdigsgOVYKz5pzQ7qkrz0lH8+7wo7mJmc0HNBc+vVgMT7UJD3/vJTENxPaisCNdDA9Bcmpfg
qxicAZFJEGpIgC2NKgaSZSbBuAKCaegxASoh0mRpPThWZ2Rd42L8EmjVoWNJVNntrnDWkIGZ3Sif
DbML7fxxey9Irtoru0LckpJgchyKRXLQpJiRDJy0nxJyblZQ3Gaq60O2IywMDoRz2OmvXpgLm1et
Y5P2gHLPt6puoiGfPr19PEDNoXsN/6JJXThEI3Un07WhjWjQr/3Y73U0wgQ/AFbdaZWiZUhyXj20
+vEXM/JwnnheO68nAJx2KZhYEOX70MRM9uuI7sX1HSVk7kRdIMlAoIbexWtvaqc2cvEEqYx6Gfbl
apxGgGmCztlvz93fPLTwZrqyI9y0jUvHlqQWoGyLdp9oTtT19WHWh2PePYFX82gZVWQnY8TQPIey
02nw22gmKmwx9wtbv0LwG7SAUDsIgnE7Uiu0KYnqEhXz+bZcvwTJFJY6iJXWp+2h85Ft2BSxY8Vg
1IBcIbDx3AGZgg+pX0TzSO/H3jw6ZIpdqkgUSo6ChygDPKtwjq85kKam6GjTojUdO2xXtsNuUD2A
FRbEIY1dYTGLBghm8nsgI0OX/n7HnAHWAJgaFCTw8rnelUtptROyPGlsNOBn3i2QAzN2Qfmxm47T
O4BeKAb8s8UHe/FGbKcA2p+WnsbJsk+tW696tmdFplviCWEC6VSQKiGYEGtDs4nSQxY4eIZOt0Zx
qMp7kKHYD957ilBXhgSXy+w+TQAXwZOgYKE+juGix0XwmFd3jc5uam+MoDATFcnn7eWS7oeL8QnL
pY1Gaie8vGoFj2sLjZ4f299XzZ+wRNA2J6CUwvf7fO+Zp96NIFbCfgdvZ7DlAHb8n0PaUEwTbuRO
6zUIMtaYPtdLT/6SfG5n+1PObBpOC7XPBcj3wrcPDU8riDrjasbaCSYnvfFbb0bgHDhN+sFfgnSX
wVdyAv4uKtgaHIKpJH+2jUoiDw/3WACqL1D1vorS+sE2B0iYwSiEW9v+B0qaP5JUcYdJjSBxhRIC
3gr45/pcDQbkykBPn4LE6gcNtLCYP4HcVjF9sp0HBljeZIOkG67LayNOM1N3WPCsSoohnJ02VL3b
ZFsPtz0nfnQRnovBU+N7gwZgYxaT0Jtv8+DW7lDh+fL2eBbZHYAcIcUDkIr4pvEIMOakaPCm0V+K
/ibr3t49gSTEPwMicymcnD2teo20h/sr9/ZpHVkluItCs4pmZ7e9u6RrAqeNAj9GBA6W6zUZy2oI
RpriJa/daHvfV7xlZPsKPf64V1B3e110oyCqGpvO1x46F2xHSwtwP0hA78YpUfWAyKKwC0tixQ1U
hRZNCZADvP9oHR5ZTSNIWIeV83bUKYRZIKOGdkbARMRXE130xGULriA/hVwh9F/8WzStN4p4XBaI
XFgRb+3aqYKx5vkiz69eTIt9IKNzMm3nOS39E2LeKCh/be8E2VK5KGLx5JePp5pwOjuTdv3i4jry
6LHOaJiakWUr5k62SGgJQsbSQjXmFWmhu5ISADPgLsxxDQ39Q20gjvOG0Df224ORGUL1AvWYv0rB
YkzCtGoqZgJDidPeJCRNwszWjiCG3aVkfUdBDuECT7FgU0BdWXCeaeAysFmgB44YkJLAgN7Oj8rL
u/8M8NFeRD0B2qkdpqNTd3L0KIUCBXuHG4AF0KTZQLlDW03IRK1tmmgktdHGV0DMQ29CxeaSrAfg
CUARcuE+9CUKI0idlVKfcfx8tlQhxRElphd5KfvdD9+3l172hAaYk7/IsJ1RuRbeDfValGPion6Z
sOTO78lvpxujDJo76Nw6pekas764CVp7TwlTpQkkb5ZL26IXcqs5t1MC2yvKPNZ8VwNfOOm3VJv2
jfPS9XlkTQpPIfHgMInUNe/b4Znf681RIfcSpBVSvl0OvZ7lOOtFtD2jEs8Aen3sDaT7MafiYRqa
KZiDpEfbkedAvjAN7cnZVYGqTis1gyYRLkWNaEfMXaMWOed6uSK9Zrk3xmhEvp+cMjtQxPey+ULV
BJl+rkQN+fjr+QIwxCUaF1awvNOQQuJGEeVIPDfuOmCv/ya8Xj2H6o61A3YlCjFlHTndMWEncL8x
1w8JyIBqx1OsjiTo8ZGMRF4A70h0dQpH16q7QR8aq8QzmURLUaKSDj4d8+Rl6an39ttbQXq40KPC
22tRDgQtzPXsEZr0XRF0ZayTNNSgnJlVQZgxA25pCk2o/gQjpB9/147qWfa3c1d4mnO8Jk+yBKjl
iscayVAvG0xwmgDj5t0CbFWFWd/bt7SaZxBW6vXOtVofZTBCogR5TUhqjWXInGm58d0aZIJuc5fk
fdGHNPOKJ5A4DOjcdIN9R/zfmbe0N+Nkz/sW8asiYJRtbA4x5wx68LJixNCY/uj4Q1vi1is/EnsB
hsrGNUFUACpZ3gaNaf8ZEoMGtyTtAua2Mu7cYA6Jnp+HLr/z8IIlD0PLTsjE3vVTs5uhDwZ9tYPm
VOcBoqPbe0R2wIDeQjKe0wWiT+56i7hNlzJQLNVowabHKdNO2TsKjxBe+WfBvLbgze24jh4sVCQc
9NtRJbgpWzBEQAgnffwPr6Lr71t9Z1U4bnU81utNX3300duemj/fMU14PthAs4MIQOQ6aw2zrC0/
qWOHcdqSXaXC18gcETSU/jMg3Ll5Z1tZW8IA0C+HsRr30wI5MJyWP6gX3Uy9XodLrWW77WHJKtPI
LqD5kuvMojgo+KMZ2OfOL4IKUh8ksoogSl1wiJW/nbwJqXdTJPuAPbhudfC6XzkgRtvmZUt3aV3Y
fGPFGsdJPDS6tXdJH+xrKz34gwrkwb2c6IugLAQJLjw3wcjLf8VFQAa8pQ9tgbRGDmUIQQJzguT2
Ock6kB5U5nlCXqDkFXfbv1lN9qVZzFt/Lu7JmP7eHq0srPJ9js3mDalwjde/g1paNtZlg43agbTI
Dvp2r6W03YPfbgyz1CKKoy2ZXbCpc/kOQLZwvwneX2tqiw4BaVBebiJgBqPcezLYxzcPCu4dGQ+w
SuC/Yn9woDf1vMy4QIcCQCfgA0PqQj59RGQKWeRtWxJfdWVLGNBazk6dJH4ZG/XBDsLSjLa/LzmD
GAYoA3huF/qwQixqjWjwc2a0KBbWU244+6S9o9Wfrrof62/QhVZYMyTh56U5MRZIxh7g7ATmfPPR
ALF2dzZA0JtV944+huV8ny+QKvne+sg1Ls80fVrmeddAhX76zpI/jXvQgj/b45fO77/xi0k6a7RW
hhbjKp7ZYX002Hn784rp/euLLs+hBfXBXisr8CNoUbA+Uh/qkI+MPKXJ50r/tm1MwnWCiPFiMMJm
8RpjYG6QwxrY15f1a5/etss3Xfvd+rdDQkMtua3IECbUjEjxUNEzykJhYyvifdkZvPwVfMovxtwZ
CF9wtVexNjyPbVil4ariAZC4FQyUp4RcXur2+LRfmFg8F4rqA1atdMa9s2oHR69OZWA+ADV42p5U
+Wj+mRIOyAi5TUevYUqvbutiiBboi6g4TyQRMpINgGeiboZCt5jcBHStzRsH3rr1oazqfgsmf7fc
VdGQvmwPRrbbEYfjgzYa/dDCdj1v5ezhQvNx9VXFoYVQ537787Jlufy8EPZkNqW9aWEcXXHKq53u
g8UWYIfjthXZigCmhOtb591eYuUUmyKgFjXLuM12enWe+lP3dipZZH8uTAj7qwqGtSUEJkhu76r0
nvBY/h2S2bCCxggg19GJpYtdd3rnLvZkeHgwhLl3l1bvuDo4lgs3Lx5DSP1cL7bmFyPaXxcE2+0Y
zh/AzaF4SEoXAm8GYC7xinzVeGmPQ+F0+oRnQ1pDsEiPKnZnuwpvIgvXECOiHRLPblQgxTZe3TDZ
0qSYpbb170YjPxMdmG9njVootSGPBvpODSrtKWg5u+a5d5vIDBIFu4JsY4OWAFpFoGtzcX6up7Kz
J9JOU11B4m7UDxBrdfYQjKtPZQ1FVuqy5nl7i0vtIeoGABTPE1CEXNtjdtDYfVvVcY4ZXZCZObLs
KwpV21YM2e0EgMN/ZvjPuHCjvD3ECmZQOoCJ86aGrrGf1h+qMts3tnebgV5Sz8pdg/RQ5q03Vmue
WQMJApt9d2jxQs3qw5i3+9Zy793O/6j4bdwVCREsOobQJY4GOJAaitleniIz9SWpYmR9f7odpYhc
0XE7QhLyJi3BNcJKuww7fYGEqVHcuUN3BMc5U+w+6UJc/ArhLjP0ZDWh4QyHuUAP/vOqk3AFnHWw
P71ruNjevAEXqy4c1gzXc2t1ThVbS3GvQWlcr4yjleHSLpoWQt/ZB3e2n3pveSjr5pO7qAIV+UD/
sy8i/apsAWdMCvvB/GzNT6kV6j0EIxU7TuYxUFjDLefxsyS67pzUXUftssEou8iiHxr0Uev5YXsu
VUYE5z3YkIfWq7yJmfOjoSeN/VxNhWuVXdickBJ1YsBpXtVZu2EJvDR169hEmV/v7hYtiHR3PmnV
Tde7ivHIIJKAsP6zJlyroIWa7a7x6tjLvqG0gzatLEKSPGQWutyLLEp7UEbXN7Z9j6ZexYrJXMSl
bevaRbSd3eq1CdvF6IS1/cyCLAJbZuji8A3FJ9TmFJeKLIF3NVrhyHnIAehZ79dxYkBdewADof5s
zM1+HB993pre7Q0b6j9jpphm2bZxXDPglEY62qKFnArrSepVK0XOBs0kvnWzVN+NUQURlm0cJPyx
Z5C54Uwh19M5td7QLik8brf2z6sT3NaNcUN1F9Ws2TvniRLDIXOjlwb5qC9c/AAmbjKB7D0e+0Pe
hWC/XK3d4B9zzlodMvOxck/0HThUHAxITAPnCqC6yEa7gO7BWHxgBL2qjszqu5Y/lyqWKz5T4v3A
wwFeUkWvv1jkttx1nMCRACC5FpVHYu63nYj088Az8CvQMF+1GQWVnQ6mi5YpAgbkur3vhtO2Adl2
46jTv+kvFBSEnVC5NKBrDrwmc54YOWvDU1IoohbZGP56WjDgGUjCcJ9/sfaU0LnwLQijmM1tzb54
uSLLJPMNCIb4ffVXzpLvvYvvJ3NukoxhCA0IlInv7NpRe0QSCJ0ca2z1bF+v9dP2rP1tTxGX/dKm
4AuLCkzbXQ5IMAQADlVTRmAYOqZEB3VouS/BWZoikz7W1Q7dWwfSZYfEzXdIOyPZjPeU38RdtUY5
/uZTclfT7A70KufGaXcYTZTR7Fdhl/vcHG8pqKG1utv5Iz2TIbi1Eu/c2e5er9fd9pikO8GCx3Hx
ekfPj7BMQKCvICjl7ZLsPJK9R47128l7wYqBDC6eRvA6QCVdrxSi5MLx8xady+MOWSTNVZwW6RV1
YUAsz5roKksZ4Mex6/ihY50XMHY6tDq42mPl7YfhkWo/exC36b5q9qSb8N/QxAyjBbEuNEgAXT1q
0E6AgKL3MZ3jdogTQqNKRdMoPVIX1oTtVyeTa0IQErptlD3TbNmxslQ9q6RpnMvJFO5cdwboMqhR
ME3c8tQMbsh6JyzdPsxz++yCL7Br1q+AWHyyze5Q1P5j5aCLyrGibAZf+uR+3t6fqjHzv18cc1ai
JuXz+q2Xg6mfona1Ku586Qm4mFX+9wsLZE4YOk1wqI1hCpfktNInSwVcV+0T4ZS5VMtNb8TKFYRF
if1xAQlfWp2Xkh1K8tMIFHGTatKEaGIoqdN6CQ6ENt5aUFcpOkWyT1ZuxJnGyx5cN38r69eTlhbg
QV0DLEtqogu2/5oUH5Gw0JMPs/HYsA++86StQ9iVn1j7pa66sCJ7e0gi26JhxY6k+mqQH3Q+NJ2i
fG3wmXzloi9+mOBs8sWr027BDyvdD4wUOx/tAGkf68vZHJZdawGwT+LR/LG2v/TmO+sOWfKnGM4N
e9net//HOfrfGXoltAxWg8bIK3i9ajWiTnM/zIAQhrnRHBzEPivVwwE8RKnd77SZHleoItr4uSDq
PRmJfoMg5tf2D5JODITQHAAAgSAQXz9sgfxdu6BJeljG0KJntFGcJsgKDo7i4peepwtD/CxcnKd1
GiHGOKPZyDaXmwa176Hpb0clp7rsSAGPie54EKwBACQc27nQkiyrcP8vjhOha3Bwp6h1IM4IGdMp
T49Vomr+lu6tS5PCKV6XLO3XHt6+GliUj4fA/zYj102DxzLXo1lHD0qZ7ebh65wf0AkVmdq8d6cP
A0FIH6g466VPFYjCOeCiBZbrFVLDCDRoq/J+q2b9srRHqHSH9XQa2weH5SFrv9v061wqEGoyx3Jp
U5gB18wqg3HH4gT5qQ2zNTtt71Lpql4MSvBcDRkSYy0xKGdq92hli5r2JXC1cB3ozrCfx/S4bU/2
JEIICTZuCwXLV+yrdBiL2Vuwi/o2P7Ju3k2JgyLQdO/ylpjSVAxPPn//mRMjFctkxWib2EHgUWuB
m2eK4cjOngcmbJxvIJLAfXJ99poSFOmeDqdjAkPssKODDue8OWzPmfwcXFgRQgTsZXscgZ2IW4YK
y/Jku7dNXR7BrjP3zw17souHxLwrLCP02o8t+HmT4Wmmh7o+b/8Q6Wa5+B18ti88DXg+TC2h+B1s
vas/B0XEhlC39r1/53qqMatmVnA3w6ibEEiGrSz7rlWPzPkF/5nnX8ulhark586J6XJ0i29+d2Re
G/KmYmj3bo9XGuhCkQ0rjIQ6gP3CxK+0WTUC4qfYah51+klfhqigp6JwQtAkR0ECIULPDl33sVCd
Sxl4BokD3sQF0Ap0nAXT/tquOUj60FxVTd2e2ob/RNnyrXDaOgRtwG/X7aq9nhnJwXFpATB28Sdf
zP55zJsfUzGoEjWvl95EgR1zATgPGCpF1hKoYU1D3XBH5CyhlT/5q39MWRcS+mgUn+1ZFcBxx3Yd
VlzbE5a/KL01HQhmvjMfm+RjNmlQJjqoFSNeOwjYCdBuChwX1kpEB2UJo3k7AwlajBGoHRP/zQ7i
+vuCg9B0WizgysaDxY/S6QmMmCpWgtcrY2CjoHXRg1IHMHDCu9ybZq8eeKtkb/f7LtXjDFK1Gt7H
eV8eqr7cjUz1LpdIOl3bFEaF+7EPWo+nfHTnA2Bue1aa+6rp976+HDTKdnZdPAz18H0ukpNO8h0u
sV1L8ztmmbvtM6oavnBOXJ+ZzcTfaPbihZB6inKu3tlDkvx/SPuS5bhhZdkvYgTnYUuyR0mtyZJs
bxi2ZXECB5AEQODrb9L3vXO6KUYz7BteeOEwqzEVClVZmWQj/L3evl23t+iXzqZ75gMNjdcaN3GB
6T1uZLAaQAjmQ3rkx3Uza8Oa7X+fZ0Iv2PSi6Pa1FcSEvbYD7paERqmOMiu8wHWDU5x+eeAul3QW
aTg1HaAzh5syT+vnhNbv1TgesqQJawmqabu1I1bzDcpm+3+wixKIbqHHHIHlbPv6miUItDmQ2cvY
nUF6dJu13yCHt6lIeaNr9SEvVezxf+iSDZB8MS1k/aBoMcfUNR5Qt0aNrnYzKPe5ag4UiM0BSKnW
cVZmdnHHnJmalvrs1mwyo0nsDIfFInLDDe3JUCzmRbUCNfvsMbGA6GXyHB39xZ+qiNU45DbVYaas
h7DPb0wAaapNt4bx+uwwL83M9kktmdlqAcyYyfCj1OyPovFWRrK4Fc9GMsWQ5xNmpUklFDwaCD7v
Miu7NVtGQk06HPBKtKWS7k2VctNICAFf34xLg4NhtLbBa2MmZ6cuBacsFz0Ub5yujKA/ESZ05T5Y
soDrBkk5QKOhYz1zV6JlhcFtwL29+jCc2uL/+PmZdwo6rUDaCJ/Xqu8y/5GsQboWf/5E8QoUDp6B
89L4IDT8fIWGAtAPnPK0w938L5UZID3+Y2I2BHQ1EosZgPfbfpw7UcWjbG2WljbYuYlPy9wMOXMY
4ukhuQnAJee1PExQba0kiwy7/I1r9F5Lu+j67lo6oRCvnUrwIPgEseRsX6cq7epMIdOXI1+qho1l
sddAQLSyaFf2wWdTqGIgYEPvDACF+HNpqoZyJOjKIbCGLQjUa/6dIkbsE++xaXw3vj6shSh5Kpng
AWRZYC8255gNLa9UUEyyQGB5j5R6B/glVLIItWbXizfdaHGMkIVz802hreUIFgcKlk4XIXowCdFc
DtRjgzLtpIVGkCvQPQwUe6SL1tohdu6M0AWL0prFz+4cowVUA9JsgIOa88rhKICWb02kW6jQXkBF
Dm3rEim4laTO4rgmZn4foSk6DGZ+IhEqoRAqAcWehB4xc7oNMewjYcGtKdfo/D4fB4zozNbsxLmu
pgKnw11YegUUGbSbsjJjLoNt2yVxXlUbfaCPXcVXmnwXh4i7d9oxULidbxtVuq0LfhG0xzI77uoR
3cqpCIN8OJYUUnTXN+nSqkH6y3UAAkddZJ6NU8nYOk0NtiazfQ8kMLw46Z62Est89o6ofyIx9Id6
U//UmWR2iUGzHik/R6oR6UaKsitdi/eXjJhTU8UkoII9OLsdPZNJYQ8ImBr/GX02oVOtMV0szdW5
hVnAIoRTJt7EkKNAxlQ3wG4g+ssTa/P3SwK1LUC3XbBef1ITS80EzTAMNV2VHKl2qN1wFCsed9E1
nduY9uBZKAFKuFTvBkS1sinCMYCwyWvVydgtdgmkTIX5mAwnOfahYX+5Prhpji7DaUQQZ4ObrRLI
RA2iLDxLCqvbtJUdZvq3DO3GrSpRYOagvVjbF8ur9t/pnK2aNhhpxx1YbHPnC6u6HeUkLkDMt3KS
FrJRl0ObXWOZ1wPlL2GoqnY0/aIXdRQ0e8P8yLKfHSljSm6E/Yr20dC2jhWI4G3GI4sdvOz5+hwv
OZCzOZ6jmBqom0E0G4UkT++yUBfOk1mzY9mRLaPm4bqtlfUMZvdMTlM/ALIC9ZfgZMhbFF4CvQwT
ZKNd9c1ba35e27eBeblv856nduPg+aeC+zL/rZsd2smwYdtfDHrWSQ3mmXrq7PhliMfrA101Pbt5
cojqmKaYZpXGevMGpHze/hbBA/dxoyffLHUHvZfQFeT/5g7mYBkDjWJlpmHIwbCp+GNrHEa2Mrbp
0F05lPNeS5r//0OJqOi1tM1D2mX7IjPCkZGYedrKSVn21P85kcHM+ahgtBLbx0xy4wNs8aHkX6+v
1dLFfX4AZk7GzzSnCDp4UM1yw0wDH9cAemSeDyAhyW56zT8xe3gQ7B9QupMLwHMTCUGMbw7XHLum
0CqC6MTys11pZKEyql3PeSTqJlLttjSPJM3jodoW1o0vVmqOi8sIfggT/COow8xx7cowemes4IAC
/TQmsZuUUSOfXe2LBCz4+gwvm5oKr87UQTsHatZp0XLe4qUgQFdoRkMTN+kuc2Nnrbq06F/Am/r/
DM19me3l+lhMmI0ENELGa9vwcIKfVumtaX94zdP1YS3UsrCAZ+Zm7ow6VVE69STdGDyTGqjGqoHa
9ovbHnXrvffuqmIv6MqzftFdn9mc+bS0AdtDg6wZqI+9HfVvTeqE/XDnBCtx5eKxO7Mzc2DSyvQM
0rjAFzjIAL7S8f365K0t1WT/LKawC7yNqYlxdGO3Ya0ZWtTbeDyIJUiFOrOJsw5og+s2Fy/3szFN
/35mM5WBX9cQzX5w3H0GyW8SVVZ83cTqnpi5q5raTM8rzJuj1H3t53FaO4+9lR9BXRlXeEu2ur4D
OGFvjHLF9qIjA2EXsA0TJGr+pqrRJK2D8ROOrO4jr75NgdiCPFH2nBR86yc/m78XJsP+R2EVDNwo
zqNt8nI+RYXKKnBlEJtPjW1TBT9EVcTI0/2+PqfTVvh04ZxVTWZbHlSQNvdreCpStJEIfrR/r2c/
jeO/ZZnZOFqj4cpNcWkOWvU2Coh4u+nPvx8D3vbTNTZxLsxZpvoM7J+B9BDJ5u6mQRpf71dWf2lz
n1uYzRKTGstK6cP3gRkjQKHEttodyprXx7HkytEaq6P/xke7zxwfqVjrFUOtwZWDT8Ts2EaKb1ra
h8q2orJfCReXFv7c2OxmbvA2LMwextDqv+3ye81fk1NctIDHJtp9kR/4BEofaBt0xHcRXBRBWDGg
/Lrw+oStWZgtS5uToaKjkz98CdRL4b1e//rSbQAMAIhrUTwPQKRweQITD3yvKTCxD33YaHspIhRU
x7U+hyVXDQpME+9+ZPk/ZVuVzV1ocYMbK69+txWOYJ5HoJIMS1QU6zS0ihW4xuIe81HIwHsWLWvz
bFRAU5F7AvYkNlZCv7eGHRX+18awd9L9dn0CF5cHSdhJwnHK+c+u8AaAaGeskWygxtcBeJ/3659f
XB+0ciPJC30aiGJcrg9NLI2QEp93hbPRhjFWtgfi9jyiYsXS0iKBmQGRpDlRDM+DSYqqtcl03Dsm
d6JegGNQu6ubm7YTU6nrlGXlP2xsyF6hZVy3ocExp+5g0ucUZJ7IoNQxD4keXZ85c3FASAL9Ea2Y
JIQupy5oSJJUTVE+FJLpaGEgqI2mCtlIy0EFbRQqbnOw2aHA92YA1P6d1+A+yJyEbogSSA+kXEXQ
Bzd2oi/ERgPBW4he3xb8JlLc524rQpWizzYJjHe7kQ2a8do2BvEzOpW0YERB0tJjojH/G28TtbLD
l3Ydqm/upF8xAZhngUhbDMxxQT38oGUQSNGhuob9sVaGWboQzo3MIpFmJBpVBBMIz0DLIvSRsBPW
P7jocyMzFy29LgcbBYxoYe1vx7W+1cWJQjwPqBxi+k+JaasOwOGfdSVIO9z+qFMHsiVKK1YQKkun
1PZBZDWJknnIBl5uNVt2dgpgIbo+9eKoEy2seL1Bm1KoWnvl1CwuCuiy0AKF2hhYnC5NeX6fCidz
igfdbuV+dEkD/t3EC3WvzffXT9Cf9MY8bgLwD+zmYJ12wZd8acsinlsSzUYH5oAmIEfhBFSjZ907
dg0licwXfuhb9Qj8XcI2vUqQwBt7/yum+psuhzrSud3EPbiPDp7GbewdrkLdaS1k4YLuhNuoiy1d
A+HO0ImvJIdkbN518ohO6i5MUb37lUidJyCW6ux7SoZvOpfZTTDyKsbD2t74JEe3pM38Ox+FgEhl
vvdQ4b6PXNl8BVvF+NTptdo5FvuKBMAPqcvyyUjRaVkAZnQjfbfcDGj+AfkSgmtZ/tQlTXeDKiZK
HCC8aqmQYDHHZ551BTSMmXk7ek4SDnruhFApOoH8292LxnPCQTQkRN9NHg6cfNMD+T0DzUqEGr7a
ZuVrNX7x1WMD9CC4TnYgPJPbsmMQfKlVmCWFiAXQSxA37TlIk2TUpE6UNFAG8wx/1wZVFdMenZZW
Y6Ev2kbSqbFIE/Xm4B99wMAiijrItmgb+i8OADVYgOrQlv2Z8YY1RLGS48mhwLJhdlWk7LeGr7iy
pcv63Mjkxs/eVA0jZk/SrACkWo+gkPxqkmCjKsjJiHSLFV85PwsA5UnpDbq1JvCP6DOa2SMDxjqQ
oXgozIGHdZ6IhyDTmkPjBslNg00dGZkcN55mBjcG07PnnqKWEbX6KO7QDetuLVqQ44gn2m5IibXy
Ol/yV4ARIacCSgK8imbHuyV+iYZ+lzwY8g09VsnL9SO9dCeefX4OxCQGUrUqw+dlfqTjEaBPz9ny
dmPlv+p8ZShLnsoH5NpBwybi/Hlo2Y+NDuId9G8TN3lIvfTOBQk0I2u4jiXfi6oZECSAsWKnzi4Q
VjSpwYIBTbwTCrpG96kdZ42z1diKO/xT0pm7w3NLs53jQokYtRIGS256XzChh0wzDwmUQh2ZR8C3
xmVPwqAXe8tTGxEMp8y03txsjCzZ7gdSxZowYyHWbp/FiYbABVw0GDQRUV2eoMzU+0Qkgjx03i/b
/h6w386astDSIQUVwH9MzEKB2jIkbQtJwDH/Y+if0+DebLdJ+ZSC5+36Dl2zNFvO1EpUIzpYyto7
Qu4523oj2lOifo3kZ23WZqtJwGuZmRSz5tgyDKrDME6NtStB6PLmxLRNYQG6RmY3aK9yEIvWPYhM
kNNLRh55AB7m3gFFkxVLk2P4vDn/a2lyLGduVHP1Lk8aWEIfgh6BS6OLilxZRzMp8m1iwXnnDcRf
0xZXhy5RCrq+bEuzCYiDC+wmMsKfwhLXQjedDGjxMAYqInoT5zpaBMuX61aWBvnHN4I0dFJqnu10
UidtYXdIUeS2S6YWUfEl6HTkaDufhN1gu/dpxfjOQGh867q1szLIhb0JGDDCbvC4IGU1X01wQrWg
4q7AQeUATWFy91YlxSGpnT0t3Lfa1jbXh7vA3ARiLeTjQBIFXgh/Lj+VWCB5DXg6AuMD2bhyvHGz
N80ztkV/AhxBS6pNn32lQRd69EPYIsr1Y9v98q1nvBlC7BW0G+f3hr9GKfj5FkEsCCEaPBOnl+I8
8w85PS1L00SeauONl+3GpV9lbgG681v19rENnq5Pw+dpx3TbUxSKvTVxLF9u7ZG6pabZujy1+ZOo
ftLqGwHvdWWUsW78uG7q8wa7MOXM3owgrO4aVyp5KqsEGIhtUGxKYDx974WlD1TG4My7bvDzfY9T
g15qZF/AuYGC1+XYDKKZGZQl1KmytgWPs5U7ePHzCHXB0IrKyafMS0ukJaVD1KlLSdwYH1byfP33
L9QpMQB/4lFCEQhP+dniEEi9IV+pyRMb7+0BWjvmQZNvnX8qh21vP1T2byIepTOsXBOLA/uv2T9Z
9DN31yrUZduyUCcgjdzgKfsHRBMIqQGKAUYMcCqI9l0uDM8dkrUF8NPl0EU2vcnzqY1vp3WvKxP4
Jw669NyXlmYXketKluVlgeaRGg28FiqwW0foP620818qKH+CP6Bxv3a+Vxwq0tqH0nbbmIHk73ud
qO6n51E04Dr4efro9dsBjWDoybDkttL7V7wVnRPQMmAgyEt3A2Cx95Im6XvJPIdFuXKSXyrQJYiQ
x37rE8q+Wrn3pWCNGbW9W+8UOk1gBnXwTVoE+X3XmOZHLlLe7108CG5MrqoXn+A2a5kLvT+R+Ld5
1Y5PtKo6ZEq04THztdfMK4NHaGhUm4A0+o7IEYmTtC6zk0jdboeam1OG0DSwNl4FxqGI5z4/8L4E
GbSbaXhkMuDHiJmmIQcYcmfxEuhypkHOIbWtbdsn7KbKxvZQGA5ejpSro+2K9GA3uOwKNWQ7DRsG
pO9oJe9BD7DlhJpxOpjJg4G4Hi0N6NExbYnrY+j7yLTyNAiZo/tfRV1p91nRSRo6wuE/hS/IUVdb
v2MfSdD9sIF9Fbm2V4UVe2BaecoKt7vpdf6YaYO9q0fKDoXbjJusAfgE7QE63nJURry1h8gDpdF9
wtvuxFCO+eaYufbeoJFgm48Ff7YDTbtRAVWRtAbvO3Wn1oh8qO6dTna70pUFVthQMjKkk33vmOE/
NggCQDmVvyuwXW57hZwayHPzbdXSfmMGmbdVudNEgZeIIzouoMhnVcleZEGLZyw0BQA4APKrMcfI
MMrigGYWF18RPOpG8ydr/BoN+VLFyvGzGGHuEGk16vXRi54bUamN5ZM+eNWLajr/qTSb4i4Dh1TY
oNvjpvZS454nBBwYSVehEg/xpdZI2zdaMbaT2EERAQ/8ziOJc2dYKfoHAEQHGTyyC9LsoVUJyWx0
lntDaDjEOxKntn7o0tI+jAGxYlCAIMBFA+ihq0q24Y1e73KmY7JFBdkKXxQb5utQMpDNsPU0g8em
07ODmzTGUbNYt/NSkMbmCd7jmjRoRPuER2ZRmDvXpoicKt9Z8fuf4yUIXYGNBwE7IIyf6CxLBuCp
wd3sfuqkbKr+GFjtk7LGv05MTWaQLULBxYP7n3kxaMwXHi+d7N4zjMjFkezdFyqRuRQrd/TnQPfS
ic2uATvRWq/ryuIeLVxbM/hK810ATvok+HXdXXoLNzQS+mDWQAeoPVHHX/plpAvTsazH/H60MvcH
dbyigvyT0x8Ty2U400i8MTvxN54+qD0uRhdjNYO4dWl39IwyCMeq1CBc/h1Z08iBqsnd2BUgTGHf
WluHNK83bFiOZnuhBvWQVbr46fc4Aaabb/tBmBGEV8wIBGz2fY139A6qyOOmEGjCLVjVx7Qjzd2Q
DNYTakJ0p5kq2fIEgiOjqcRDzjQtbnvyJoO+2+cOcj2aXXgxZxy8sKCd3hVVy36ygdTbyg1+yRpq
hSlFGdtTeRA1QWLdSYo0Wxf4W9Nh/ZMuldj4gU+BDixd/kytkuz7rsp2vS6zbe+PztbuwFJgSZ3t
OHYAwhqty6KKYIeP4HhB6VzHQzWxeOj1+fAx5IYd6gUXu6SHxFFWQiCWkj6/rwzWRnWf0UdRy7Vk
/cJ1frFPZ3cgLakmIQmY3bPgrQChBAGg5PrGWbLgTJK4kHCC1sQ8RStp0LqNzxAOG2OoOTqkH1ZC
koWoGPBntJ9CkBvPgDkiNFBB0xd6nt8rDV7KV2BuqsNO00JkWGNQG0fmGvv5kkXwpAEQAzwtunZm
Z6GSeCvlfYvTTXzvBsGld6scXW2MmganrHX9MtRJnz2rwfx7aQjMoTk5FQDpUSyaO5a8IZrDjewe
N1ADyjr0m9Vga7u+ZtNH5pERmobht/HTwcxvXZ51M0mBJJcquzdFbHHwjm5UEaPxsWD/sDnODU2b
5yyaTPJCU7jZYIjfJ3Ye1tXKu2IpTEYGFeuEchTICOYv1zozJLRjteyeWuqUyeyFMMHBgS4+VC4e
k8xBPt28Q8PDbZ+J3y0dX/5+KqdsJwDFEwHSvBOhr/yeA1SS3xPLu2uSDHoeifkqPXoMarJLs+Tx
ur3FAZ9fcLOSSDnSqq51Dxuk9ZpbNx/GW4oE3kY4zNyo2imOKV6+PESoGdxbgxvcMJVpR9RAk1WF
qenVNttHSKViF9nT1YEq9OXyQpyrsEHLmZw81cg8zNwq2PUgjHhxzMoKKRRhYnfoyZ4Xjox75tHb
riL9RrQC0rQjLb6BcsG4gxR6siEQFY2U26YvjeFVccCx+zsIH2+TRA/2XeKrLQKXD/TV0DsakP6Q
DmnbAcNjkG3pUP5UE+U+Zuh4iYyeyFuRoVnYREte7ObeGKPYgiKCCsrxm8SOfEwk9x5BUJt+JJ3f
fEl1RPh/v1Cg1NPxrgYt1pTWuJwcInmp+4myTqZB5a4QlvlSgTjpyTNVdQgoWnFdpOehZuS227TA
Gc9oHmxNZaQf13/JgodGhQ6QDORy/1D8Xf4Qw5eWSJm0Ti0hx7xqjmsJ3CUDaDmY+kbAYotM6aUB
k9ZlmcrUO9W3hnNfr/Uyrn1+tssqoY15b4HxZOBHQvYokV2fn+n/z3bxJCT0n58/hWBnTqrhNjHQ
ju2dkHqt+TtYufs1YealhFMAatyps3xihZhDc9EjbRuyyt1T65EyQfeu5oHOJodaFxp6hUc3Hujj
H6dkldzRHDhMlO/ao5agBb3v0ifoPYboTbK2Jfeax0Iz9A1H3eSH37loCWY0sL+CBGMNCr848Wc/
ejYxYGcsSIk+lpPnPZWHrvs7ICMSTxAtx54BTAF6N6glX867X6O2m9jMOLESIktFf4tX2NtfLe1k
wkEbItAQSKBYn7AX0moMGcjKO/mZycJg0LJXPUsEok7OVkzNJmsyhcZHwNUm5ahJU/hyNGjD1QR8
EMc7MQ2qkGQ2+5lreB3/9YjgVdDd54AzHFH6LD7gJuqWCIj5iaH7poJOOuNvmbEWNk4re3Yk/gwG
sQfIGf7wUs9hEDnFy9GppTglo7Uh4OZi2cbVbwe21re0aAjSH3h1TD12c9Sa0Q2J0NUgTobB6kML
BdxN1oEorPezbwaORPz3s4ea2X/MzWaPNh766VyYo7QI8QyKR5VubOf9upXZU+p/Zw9RHLJbKNJ9
amEyWe0x0EmKExeTdrS78+XJtkVYFD96QNkCuwMAqNxeNzrzYn+MTv162BqWBTb5WaTvgZpgrLsR
RscuHM0Ht6Nhbq3UlJc2uTfJpCN0BDLvkwKAqQ9WD4TOyc69UL0m/V/2Zv0ZxbmB2SlyJWU29rg4
6a9QGg/trW2s6cdNazzf2+cmpjGeuXuolUhCFEykex0UR9p7pBJkU35eX46ljQ3sFRhYURKAetPs
3V7rg580DFYUD7VgN0JVY+v+02xND3ZAJIGSs2Zrnnoe60VW8lPWB1skpEOJ+NN2f18fyhw5/WdR
4NWQG4BPAPXm7NS4g9/R0kCDZN3jYG5zdOpwZLcyIDNuSgdMUa9yjUdpaaOdm5yNLNcAZ7TShp/k
ndVsRL2/PqS1z89WRyBqpaaPievTx0HdQ+n6+vc/H0ZoDIFIbMpCeYCRTbvjbI9RYQ2JVjEBL51H
tX7q7O+2oitxy2c3YwBwgVccWkSAMZ2TrvrgymGkaOSp6LQWBCz6GMlO7wCY8UxxzIZGeyttO32y
3Ire2FAPW0Pt/29/yPws+b5twaPir08dobqWps6gacMpdXv4mwBULdsSLzIFZXYlfuJsIL1s28hv
FCRF4i8DX29QAqogULOJIHffxKoNxi/1UDn73ACzy2iZ4jWxIOqI1oM+YqamRYjdi+fMt+stTUqo
/1iZVYW2T5oDMvPO1shNdStzxZF2MrUNdGlZrCrjZ14H/YEYyo1rE5TW3B5fOXxzDJaONkYDqhYN
ReftG03W4L6nRqilTnCsu/olwWdjLnQjbNLMtCPb6FjIymQMx6Lvd0hn5lu3rfFqYdlw4yFe2+Ze
VZ4GXKjPkrHu5ImAxx6VX5qyFqfc0Pub2upC6R+MNiHbbEwpAI6Ftm/bUYtHNL5pBFymzKT9qyc0
fqjTcYg7X4ekrl76B9OH9G2G1FuY5Y044jnzGw7ef8yg94ITz9Wd51f0AL8nvubFBHhiHKRVUhrt
kaftGEsbdEMhL0CagyP+IYlDAArStViYFtn2tTnE1On75ybXx+048OJEmg5tam1aOluk9hRYUCfs
VkMsYDzd6hgEMm1DqzPyL9JWzsZm2hiNxP1lutQ9KJdWG4mU3rFKDBBCj7VH4WdHC7o4xL3LiNQR
/5qyDEskGTG3hBw0TRZPfdOyWHgGkKRQKQBLd5/89l2SbUR3b1Bg03LwQ+HZJHOzRSEe3LijLpoH
WXvGbxP8Fgy8ech/g2EUD9JEUTvse9c7qIDJ29QExSipUeAGxUcXBVpgR7U2NnRC26U3gcve88qy
HoPCaw+9pywUjbTiZKiGHBT43uJqCKodQHVovZdlb4FxAEI4AjCrx6CE4Ntoji30t7mT2FvpJ22O
nHo1ke9qKjaAiNND6gJYGDJfjsgZql8c1VfkRKhRhpkoBxtFvtbeMtWYRZi1OWi/zAyVI+HSqPVU
uZNgldhb1GVhz4L8Bf6R7ooSOVIEpumJDvoYF0WX31HPqTdU43psVnX1aDiJencg5B76QBA8tto3
2b8NUW6aaucT39iNXZa9+FYLNp7mNvfLiFdJdZcr1iGdR2LoTzavddZb37siLZ9TVFp2KkizQ2tU
4sgMlp0CAT0LZOWbLEQSDyvjZKMeduChucklJLIg00nfmmZQL7UVyUr1e+kGFJxy1WBs8lRi6yTe
+Kh7gDOmdfKtk+OvpLfan1rnJ1FhtAraPoXyT5qfgp2+dKwwUBC+pxTHvragnIISjTgiLyKtuGO1
BEskUzs8D/xdR1lihNAfLABURqNpwc03n49GjDu6IoCtGigVdEGOIkWgOQpZgsTaCr007wAaTI+p
q723gWnvir7+nZqYVMDqgg1+QvLh1Fq7HbWUh0ID8NBE23CE3M9HTsYhbIXp7huie3vStkHMHXhl
09RcrDJaTbTaML/4Ji0j4Y4/3ITRd6NLTchBeHkcGLV9p2VBd6O5st4oy6a3SSP4pu1FcAs0ihsC
FNKHwgGgWppaGfu54UWV3QI9DaRlutKSuHRfoqlkoijHmwOAsMv7rPUb00BXNDu1cDfZVCX9S5b1
PzHGpJ5nAyaPSMOcPQY7EF2laMZgp6x4MVM3Jvx7Rb5ev5UXRzFhAiZcNO6eWXCpSk/ajlOyUx8i
rxvZrbZyI3++9vUANLa+DlgAKvfzZ9Mgkh7yAjo/VSbqgIcy2A717h/GcGZiFlkwPPiNghn8NPRH
LvfDX49gghoAgYM/U5PHbIpajsum6Fx2Cobm2A79nds/Aer7t2Mw9InmHoaAmfz0hh1rDbS1wzie
2uEIEBVSe9e//znCx/f/SBIg02KDR+JytxpClowBSn2yQcvG3Q+Gwm2mjonNN8QmK0iQRWMe8s9w
AR5qjtO/n4V6fmZruZ5W4wln9lDJuwDNi1LPQ31wQr3/h5mbJHTwvgN1IjrVL421wNwHeLrIU/qj
tfa+vzJxC5E+Wh4QTk7qXTgm/uz7prJqUnbaeEKR/sEyGZi2/DYCW8wTGvbB+9wFL3ZZPms8PQ6W
eLm+bJ9PDyoRxiRYjao8QDuzoHzkXWozi7ETM8xX0upf0NH22+qTlUF+9gIXZuZQXdvtFBryBDuJ
yvvQJci2kC2/PpLpEF6GxTABDTQUcibZ3vmeKA3KB6hJsVOqvg+Wv0WRDIQzfQxunfgfLMHnIPeE
IhyovS43RNr7vWb4LTuVlrzxKE8j7tAo65DaIGO/cgvMgbpw0kgIuZ4L4JEe4C6YOekkSFpqeWN/
ahvRbGFJRHpFu0dhpN5NIMxxw1w9sst7tCYUYefX6bFwnRYQkK58llDn3mRmHoRt66pNw1w7TDgf
DtdnZOE8XvzGaW3OzqOtGoPUnPenjuibMgNBNxH1UYFCyTbqN1m1m+v2ltYa1JqoCIIeauL8vbQH
uIHPgRzpTyk1m9BMtb1J+Qa9qncDWaWimjzXfGOB9ArFlklLG0zNl8Y65tQ6bdr+ZJi/lfida189
64XLBwOM2DVCyqNeagenQ+mEvo/WSr52aWbPjU8H62xmOzzFgozR/tTXPQrfpvhBPfEylnoQqdrd
W3ytvfhPOunzcOGIwP0J0e15bXksJ8FJq+9PRK/7CUNg7KmVQw3dlB06Zlhx0xKruMcjEeDfzkmj
ABFU6HQGi3D3OCsrveSfkA3HG0rHi/dTWm+gpCI8U8OpE2jY6lvtvuTk95itIY6XdtS5nVnuA7Ls
KLHoAA/U9M5gRawRLSpIFg31XwpA/DnPGA7cPTjb0LExO89+Slo/SbrhxDIt/QkOoT4syyJ7v35C
FucN1VHA6F2krueoVpf3anSlMZyGgOKhJvdeO27yPluhFFs0AxyCjfQ7EL3z6wNuuPcTkWIwbr1n
nnzuAi8SkHz+B+fuOWgXtz1gM9HNf3kMNGBKvECy4USDrEWZtbkBXnhbm1RCZcxb0eZayPFMwTDI
b81JtHoesgZFGVQKffYnr3Li0dHuICj+kI5GFSU+UAhom9vqtf9uNmuh7FIoAGJmNJIjGkA0OJ/O
0kicQZpBf7KDZ13bAwiJI1bHCd4aso4z7a0TKTzOSoJ52tvzE4/gBi3NIGDBZTPzpqykxEP9uj9V
yNEAy8cBrAfzfa2hB4U4wa7xAMEZkzWqpaWYYMJ6IOr1dHAXzta0DAolNAqzHI4lK91nZNx+Xj8F
8/6oP4fNnxBpiEmBO5+n6/pusDJiWphQxdUmELXaJAbwu8mgWWGNJGucAkAYpVZLvvCaTOkTT8Ua
7wx04LUOsiVIE7Q1YuaK6X/ZTzH9ONCtAbSIEgykVOcRC9qXxkHmZX+qQX4EGANyLEfNPHLn7fos
LEw00L9IJENkwNJR9rs8PL0DmFXOYYfrb2P12+jqldO5tG8vLJiXFiSIvAtBKgD5x+30GvYaFnIk
jYL+uTPQXSleUSoJXVNF10e2cDte2J1dzVUFEFjlwm7fvlI7jfwezD37vnwqkte/twSynok0Hf7n
c8SR1EhsTvfw/5B2XruNY020fiICzOGWSpZbsiW73emGcCfmnPn052Ofc2YkihDR8w9m5sYASzvV
rl211iotfKdXlNc9NcmvkpLJ8HLf0NxiXRiaEr1r2VHR9K0JpeSD4x+WWhsufX6yFyyx9ALVYRwd
UEPVasDbLZUXZ3fD5RAmuwEQVxwrwhizZE89oaeROnDPw21cfRrkZM1OWYVSsO2NhambuYy4iDhO
FhfrrVqxrDlCDZq3RD087jd1qlabUVPnAA0rW9h4c6aQqNLGK4LmeNMnAPLukZWSYH6yrPBgeOqD
5xwKbSH2WzIymcckbuUE9YfyySEF7cafS+Pdh0x8f7/NHaHLkUyOkG6UltiYhO6euXdH9Jv+oMpv
mvJRtdb/m6Vxa16Esjlay1UWMZzBW/vGikRQqa3c8hhUC0HJ3B6/HNLkYmmUAR6KOHCfOf0H0dVe
jFD5fn8sM+Eiop//rv/494uxdJEWI2bBrOk81d3ku69IKxkg+5Km0OxQDIP0HIgKDI6rd2FHrnLD
yyOOUhj0GllRTVx3wpBu7o9mbg9QLYXuD3tnRMVcW4lDAjbdH59TUWy9NAUE0CIUUxC/irk2q6E9
qL4SLZzWuSm8NDrZ3V4beJ2TcISk6ABy0FMAhB2E5O2vh2ZQIyOaAi9HK+RJbFN4oenSk7h+8imQ
neUh7x7EKDX3Jip368bsq3Ng1UvUurk3lEHYrdPYmqwnkITrCW1ETlIvsT0G4ayX7wUZ+cJvN3QV
XMHT3uV6s9a8o+MFR8fp1sWwvz/oGcdBew/QHWjgc1lNd01aW5Bpgqp4KpXEbl2y+90neUnrYmbT
YIR/uRVVCN6TMdLjR8zjPC6ePMl69F1Q2FlxqClANNFj1iyGGOMenASpCNP8IWbBnQN2dT2lqt9W
cegGxVMRB2ctckRbDgqaWofvWjnSwcLQt91GfYubwi50b9XFebC9P60zh3FMkcHbA2qk3tBCm8hz
ij62cjB9wTcr/+q39ZJIwUwofmliStnj/YykXWnkT6H0QNr/GPQ6jd9eZSoxmV69qEs9UOXxlN1M
K2hksE2AqMgwXU9rWMOog7WUA5h0pUeDSolrZ07VfoiKqt4DLi1X4aAOG7ek32tNm4qjI4rhOktQ
vxCCMvpVN+ZYX248kZpnTVfzrvMfOrWK7byxpJfKglSE+Hrj2UWj0UbISJNwSVFxbr/TR2rciMiW
0U7+ehBKhJqEq6r5k59k73rdvTV1+UqNcalhzYzLwoPwfR4TFvD4yR6sO00uhkrPn6RAJRVyjOuP
dXXW/a9/v89IYRKsA2HlJTq5XBoL8rPhsibOudKOZrTwvJ0bBYmUMYgFQXxzcPukbtlPObMlbNr8
Q9O8lwaEsM39QcysCahU4MnkOsgPTF/saNVkYg/w+CmOtMdSKFdDTYe8sFswM3NgRqWvEQsOTUGb
Lj0kqjDJI1cEgdX9yjz1q1NZP6vaPMSx4FCvczJb4k+r+4O7tTpiG0Ea8VY3eF5OLkzfqKy+y3rx
SUOTfj3Ug7nOZcHWXZWuSaG76h1kUKR+KcV964BGs1S5SHxK8IUmhN6oG9pcSCLxKZPW6lsj7e6P
6s9kXTuD6+9PhsXzmCgk4/tIMUc2Eu7ZqqeB/Lruoic65G7CWN3VbfVD9tMvvMvei2LYZgKZUGlI
VkJUOutBArjQm09DLdiWJyP1qJ4CR3kIzO6cNRZnRS6P0ZA3a1Gp31DV/9i5YFTcbJeazUaS89cw
yah/N7D+3W7jkOyuYPAptf6JuvYjCS0fAGb1KSn0h7DVVh7CgUoYP4ZNs+P+XygzyROsPS906KRj
XwXy7/j7m0xQopuBHrZMeOaFz0No1o9tWsrHpJOaB1Aq0gsNt/3GhlKYPluq+ANYTvHau6Gl23q9
c/Tj8K316ixaC1T4j5ajJ2s9M38UWUFhoqr7hdNwu0H+/EziHfRCqcZNFlBQ69QAuKMfexOO7Rd3
fX+DSPqcgbFdF4EmlzGVxGtPa+Rh7/VpqR0TU49XuW9utKD/UtbDSpHaDY3NgF/k7jp3AN4lyhZ9
gUetUFDtzZM96bvveuUQ+hTOWTDMfacGD0lS7PnUOqXJkximK2SQCD77Cl1cFAITM6zXfUcKoTDd
Z7GqwkdEBOiUFqm/5N784KYykEi5ONWZe4gj65ynhfuhS4tj7aWUZfx8o6ewRQN/Fyh9/dtVcmBR
TlACV/DpC28gEJ847a7LzM9JUAXgwrsnr0taO5TKjSBFH+QxfPKVXLFbj4b1tTWU+9yn+2bcqrLd
mFG76SxfWfthuJYN4beZBasOUq7pJ5B1UxpCC7ltNIixoe3n22HvV1uHggxIJC/62pn6oUmqz75m
rdvE3KtZ/qxJ5VELgrWieC9V5e07R9yrlfXBoXGJH5SPCMR/Rqdm76n6A6xhpNFBXpXDOmyjLY3U
j3FXPgRp/tFwiv2guYfBi7Ypyd+h+pqm0rottU1jCEc6euGTW2ujtRmtsPuHtDc+SrrzEnkNQEOU
KNbhoB/cQiTNn7fvaiJ+TpV2TUHiSY/lTd5a0FqjpyRsvX0sNHCazG4je+wCU954vvadJpCPolvV
q8QKXHBnlmt3feRtU8n1AX34T4MSkNJvgxe/4xRX6nch0YytSje+NdlX5Nna5JviGsVj7gc7vabN
KRk5PYPzq/TrsI7UnebGe9WIoUAibLyCnE2u1HTeA98rHqPCkkCDiUCOjXYNkE61IZt7q9rNvnUV
Epq6o/0dQRV3Qa5RA6Kr4DiI/8dr4+K15jueCDhU6o66nq3K7qmkgWCRvZqut3DOby/Xa0OTqA2W
kWZUykAEMgCl+0Ut1fv75MOlCYDi12OptbYReNV2R5/+K8HHLN/m1V/nN65NTLxVlkCdz8bpCuPN
QENh4Zu4FOuYtx5cl0SKLCJv6JHfN5kpmH2ZA+tQO+qFkUDFHIqdbNavCWwTyVNWFkxUxarD9SAO
7dYC1biVswEQoCj8kMt+kyn12gm9eENoaw9NA87T0kdPv2+E8EXQky91V6zhWrf7oYsiXIbrHYIq
hOfeVTnIIUj64ZC/dSlag7oQrApH+Crm2bkVRLRM2pd4UM5gIRH3VA9+24bHTm5iWm72L7qVbJpa
3cl4tDpTvzhh9M2Kvc+RG2s21FppJRWFhl5E954EzTdNqg6ymB17VVr7TXY0omzvtsMq9CzFNhFp
6yv/G0Uc7mVNO/iUg7e966YIEciHCrn6sFQ/ir2Gc85XaqOsxKLYql5D7gn0vNdIHxxVfvCD4VWK
FKCkgXUgV/p6/365fVKyWEBHaIoJa+omIe5FJpUWv9GPWtXwDDHyzM7q/qWW/ZdUFGxH1+37Bmeu
M5R7KXwg4Et9YPr6iZNUasuw0Y6qYH2T0vSz1yyc1D8lm+uYijH9a+JPsvTSJxCdVmVXa0fRKsUn
JtFFG7qVP/dCCmAOKQkCCU1ZS+LWoaTbr5+bQt6LfiBuivi3Ipq7hDYCAm0hul95vq64BY5pXYIT
ApL4FIsFtHSwtkrfbNI4H9a01Bk+hYFUHkJa7y0EiLdh70gGpgiuUQdHKmeSsgn7MI2bcJCO1jAC
Oj3PdB77pKte29CiQzeqIjgir6+OSdmnf/34HlsjUfqDH0xsM60WiUWehRpyDseQgP9ESTLc0sqm
XXh66bfvYW4CHYUeEmEzVB9Tpsxj1E579JBIPeRKkb8ZcRXv6ypXVg1ZuB38du8NaIIwNmvSv0fw
AR7B6dFS1BWVR1raFGPjb/MT2iDaofCrcGuS9lRtzfAganY5CFPY8f5rn0TdJnS172khu691n2bh
Ss5K99QFYvNCJkTbaJGLyhWlKvGTnCnij9JBb1htKi57nNNJ0gaIQqjtfnVErdpaqWG9mY7MrdAL
CenIvD0YQ+kc1DJrPuSm5x8Fwc9BlobVQy8hMN/UToXekeR/qMsOLVE5NE5l4/QfHUdv35okY5sR
af+S5BItFtzFykeLw7FzTxdiGrTo7ipwmgIF707Zof2/lJsenfP12WG56VXFS5tA/IaEHgZqyzvc
bI5KWX0pZG+Ta83KzJV1guuOtXw7tM4L6OGFMHdmm9O6dXwaiwjQ3TxdzdIQTF/222MKFq/2f6f+
m1ftIw80AOT3VHu/74Ru3+OUAIE28L6wSKhNqfYIquSWECnNsR3OZAlR1fyQqJ8l4ed9M3Oj0rCg
kAUFDzn1dX0gRGZnOM1RT42V46qxHffxF6MLf4ioNI6yMZ8GxCYWPOzM4MgwcJhIK5MPmKIdeO6Z
jUmSiUhlU9fPTbyne4e6FEnc+nHgKqMqCEoa3PVTIGtuNHnmmkl/DPJznzz/PeUHWJ5Gf0VVEkdN
uEnep238sMpFApXYaslrhapgS7X7WdTp1HZ/keami6AISi/AGzAVk5AIgffY6FylO0rdqylvOVGd
8aFdwhksWZn4cba8lLWjozAU36at7y5SvlZj7Ud7uz+cmTgVbPG/w5lMnJCjwZ+KGBLT37zBUOAW
xc//m4lxa1zcr52MKkgoYyK0Vm53LNWV0C4kzG7DEpZ/zACMRNNbeYgqVB2pisfpKvHdND/23vNq
VYKG8hcu2JmFQXFDG3EY9F2+URnNpK4eqlRqjqFmNPAixGEX0uPw2Q8UeYN+HRzX+7M3b5CyD9mC
MfYah34xe1GaFmqd6c0R8W90ZMIHlWEloKuczlrImc3MIgBX4DQydQlNMsefcmFK1Aa1jwkWjk2p
y/uh9oddkmX5z9izulelEoOV0bXwR+4PcMYzADEZk53AKLlBJgNUnC6scyFqjppa5JuiF8VtY/TC
wrrN7HMNfDjYnRG0QyL9emyaUtSIm2fNUULt85R3fUg6zJU2fa0swcf+oHEmlyJlZ6p1Y3kJxOvk
RRPCtIGwHjZHb4Aw1MRqaktoCj7Xel6iMzooP8K+gppkaO5TMQzCe+CF/gNdC1ogsXHytRpM/9Eh
JNlkjjeskgqcrBDVwYvVWGQ0UskhD0cfMgWmmK3Hmlyv3CqONhGtm+wu8hAX6yrapudpvu2ayFy3
xeAeiGbqVWZVok1U0D54XfmjytQGRLbAmanTfNN36a4TOx7sTUbXBCVBL5sgxO71blN4yCS3ZugT
YnWuDSZ5lQWau1U7jQJWZFh7XxkrCoMnr+Vc0PZ1Qnc2PVCjz4he/JK6SvtldQM8oKyqNpUq1Y+y
1Dob36sg6yR5+CwmNaC0moLZL5inwjEyKzmyFSlAoE0vyvZcBU6bLGz5uW3BlqBLhA5O/SYdl8Wu
PIgwuo9qJTrHNk3LbyG6eAepSvuFVOVMqERVYrze2eukwSf7fCicTPGasD2WQp1sB10zn0OncZ5z
ga7GSFwqG6dKo4MhR84vHgbefxjpqN4P/xKADCXH6wMQlqEAO6Boj6bU/yhqhEj0gLaIbrRE8pzx
Ilcplsk4aynyFEQau6Pn2GirmO7abM598Nwk2/uOY8Yz6pAsKaBaeCu6X1+PyItaxAUCOH6VB3rF
fR60b64UroZ4qXPEjSGw9zylDOaOCgav3mtDcD4sPW/z4Fm1DrTLcqovCVAZ4+tfDgcruoL2Cvpp
9MKaPp8kB0GGUNf856b50oUtqEnJdkwDgJu/sBXmxgMMB/q1rsIpmMaZQZip1GEc/znQlEeWa6c2
qV1H6WOkmw/3B3Xj3BmUqVGCGdUsQGxO1qhutAGanh489/EHY5sNC/f+zfHl8xZYU6IxOFI32YFe
zmQnBn79XAiwYI3wY0/eUy+HBbjKn7LhlUcf7VjweUcMJkST8Xdc3IydJZIn6ujoYynxWsm2akKi
+tUPj079gpBBUL1mKAdS+LGD7gVBw4Ur8uZI/TEPdWfkM9zi280qDeNKrPznvDXGDPkr7NhvNYWV
wMkeB/QT7i/a7Kzyavv/5iYBG8DaLPI0NNhCWUMEMVxJ2hfvr9lOkzFNplRUuzbW+sZ/TtrSNpRH
q1w4TzOjYNcpBlVzS+H5Njm1rge+Q20ZRe6rKyuWoAF+itP9/ama2d8YoTECIFHjFvwuhIaHNKqJ
zFv01dE/LWEqZhYe/JpKnQgtA4glk+PDvhNzbvbgORNJBghUOz8krtq8Iy6nr4PIICRAA3V9f0yz
E0dTHhHi1qgTM1mZNjbdoZVwD8jzrGQzX/XW3vOiv3dChgisduTL8KKe4vN0LReyzh1Yf8Wza/Wc
dJ+CctSjXVihm0c1r3asjABe/rvJSqmxJ0e+ZoTP1R9Eo9mJ2yqj+TuSim8mfh3OPXxnNci03f1p
nEqSgeLFMrhpUya9OP6Ea6ch5DnYV7SCnpXc20iCuqNKvqWvz7dOLvdNmv0qNO0Y6sNazZODXP++
b/52FXlt02ALsCWawiAgr60jVhqZdPZLn8Vz2a2iynb/GmwDfOnCwrTWncgixFodC5SNtZcqz5P3
LpSbpY0yO5A/CT9cPHn7yUDgVjuKJ7npc9dtk59d/Us3z/en6vYQw7kcbydePchGTEEjTW1F+VAk
2bMaWOUqaNViLWbtEiNqZj9gZuztro+wkZsniNLJQVhIRfYsRtGTI8qIdHqb1PqkBG9JoB7MQVp7
kg6NgEpjFS8c6psxAlQBr8I/vH9mICWtbg55IA3PZdlY+zIQyq2V0KLo/kyOa3F1T06sjL/i4p4U
xuYYsTk2knR2fg/CAgHFuDc3ebxPo506VDaX532TN8EMJknEgJQh7w3bdLI98sEt6YWeiM9G0zmH
hDfRc9w5wVoGx7q2lCJY2Cw39nhAEguM/VxkTvafPtkXQ8xKCzTd4FVnlbdThCS0R932PU0XIpub
9cKMIY68co6vScbseib5DSheulZ57iNCQLQY/L+UNFeR3rqyMHkRd3KW0rkOC9B1Amj54d/uuPH7
bDmoMpAwbzIlAtIWqUh7pLP/iQJol/5tkDJ+nrmhJQBAvxuFSTmPEN4Qg+osBw+qv0rpjdosePCb
NRj5H6C7AJiMSOLpA6MJqt7RyE2c9J3VgGoBIXd/784asCB9E0OQddEnN23muKIYqaFzig5gIeSl
6OHGc46//+Lz41a+2Ko45LhvND4P+lKqSzsQfrra/n8bwiRCKWufWoUTOCenVqAYhjaaxX9vgTcr
cf4IDr5ZBUspXUFxa+uU9u8ILcfekvLV3DRdGhgjiItp0lP0eWSrsk5OkYrboqTkyitAPWRUPhZm
a86ULtMpHYYKGNVp8jhRhA6FpdQ6qdJRAg+RS9Gq7RcwDnO7iiufLBchPJ5qsuw9T3rVzTPh5Bvo
0yGKkH6IEmFJcWFuKDSFo2GIxkhuVCOamM69bZe7Z7PuzqrlfjBaZYfG6IIXmTMzJj8JozDGmb9e
HN/Kirj1Uc7nbXyymvYpENGMX2y1cuPVR2QICTeN/OOYURh/xsUeyOTMEGDEOCeF7s5m0qKZ5D+R
hQdY8dciW5gCcU5mkFaK0Bcn2y0qItVpQss9JwjWvkaiq75pjmX+h1NzaWVyLSqD1Mdt43nntVr+
UMoff38mrT/eF5AZeZHJ19U27ylKFu456DtzYzWGvh7Qp9nctzK3KPQ55Ra0oFfcdBMB69GHFUnS
syX/1pvvafU1E791yfe/toK4B6BxjiT552n0F/VaHVRm5J1Ngzyts6oq2Va1dF0Fw4K7v3mK8CS4
tDQe3ItNRj497EQx8M4lXCSjiM8N6r42nJvvieZvA9l4jTP5538YnczzEWwl75DpC7L1A13uHXZb
L1MbDiIbZTqxP/roo943dMuoGEd3YWmyrzPi11IuDPdc8QpYKxYK5IGiZ5tSFbRXX5Bbu+yB3qFx
MqwC2jJ+SLMBGbQoV+jS5qPPdv/3zGwehsszlgcQr6BpRRCKcBKDPXXPqaWt8uRFGBJbUb8q1u/7
dmYcFEJ2CPzySufFPA0SJNjAUqdV7hlknrtS/FjayVYNmi4DR3jf1HiqrqLrcYYvTE1muKLxs9Vk
vXse+uYk9H1CS8cIOHPl2FFBy5XYsoehRSNoSZJ2duPSBJQ3NO7xhtkRB1kvt6ogIIkeu/bgZ79R
mjkTlj2jJP6J9l7fTKf4a0nXcbS89+g9zsvshsuBDjb0OjVzz2A7dzHPMTQ11o4R/72TwYwBMJ0m
jTA7JgFMliqxmuuee466no6TfSk9hUAvNnXe96sw9s2FoHJuEalRA3ajWIlUzeRCs/JOJOzDqRkG
UNFYEcHhwkV6auqjQGuHfJNIWWBLwNEe7u+euY3KlTPigqiSExlcex/oIInsRZJ7VnicebCakV0b
NighLkzovB3aYf8xAzv/2o5jhi1hMx5H1rZa81TU36tmYShzZ5vA/B8T498vHOmISNHV0PXOeUHJ
yf1RGkdLO4TWx/szNvrj6Xm7NDPZGhVlFKHLBEIcTygprIXvlG8W3ObsbAF6/LMimjJNg0Wm2ALL
NfGaZrUZjGOBZmBcLxV/ZkdyYUW+nrAcBHLdS6yJklL9DIci2iemuuRyl8Yy2drwzYas6R3G4lro
rymocac8khF8WVj/+eHQABnvTjlt+uZXm8bNtWFc/846t6K2k6AU31/7ubHQbwIIvazzuJzGnXlo
BAOMeedkEhvaUpnEG6/tn42OrrH3Lc0NhsQFWaFxLDfpVt3IwH0ZCY9A13uNVR2gqbzgc2YHQ+FR
pEQyEi0nC+PVoMyFKnVOcdFb61Ltf7ZKj7IjQn8LCaC5k8lzYNT94b3GeK43WujkaiJnnnMqy4ge
MXKh7QCTI23YZis9WlTmmhsYkQTYCBMwxg3sp+iihnZKOO+i21Zxbus6TRWWyn9LRsYFvPA2gypU
Sp+PN4SFfuZTWBzDZuFmnzNBX6qRtEgaEhWNaxNKlyLMKfn4TGejvzvhVvt1f5MtGRhv+Isx9Lyt
qH+77rkOE3kVO4Cr1U7vbK1OzM3/ZmpyzwDdCDUnZSwiztIg66f9EpfKLrPD4VySVIdzfdOCNm4T
TU5zAhKP2xoKSHku/0NiY4x3/jExuWOyRtHiIdOFk0MVJKjJMC2pR86dlUsLk0XX3UKS3Y5BDOG2
ayXa42WbxElWSrfgLudCjktDk8UfSMjKcs7ixzR1CqH+PlnRIzqtqmn7Ef/+B4dGwZwQEE0XGqdO
Zi5RzA4ECOOK7TRHTKJbygnMecwRV8P9j0+jJHq9mWVHKIa8LzGQ/pSyH0stu+c2F17f+kPO5lRO
1qWttUblGiYXkAlrZ5CfouotpQf7/WMyTvo0uICIAgKaVDLPlMkgala88v2EmDrJ4sZ2IlHf5YJS
2WklSA9d6/W7yG/aAr1UM16oZ89OoDL6TOLQsYXU9QRqoRhVkh4JJxUaxCClthYsbLnZOeTlTgFM
Bu8yDTbDgJuuLULhlBl6fKY1t/OIJrfygG5xtOA7544RvQsAINPxeBSDuh6MXvlQnbNBOGmdtm7F
LyrUfT/8yvldWLHZWTPJ2YCasG7x7WWVDmYesO0Ub2PQO/Uve1zxXCLRfPH9ybkpm8ErYrcSTpZ7
MKiJ52/3d9zS75/sayXTiAGM8di0sMHR+De/3jfwp5f9zZ6+GMHE0RROaVXlaME3V1JsS74dfBJ+
QJ/5If35rxHoOGQXv5XMHmWolYel9rCz2w5cpkIoQLn3Twnu4pqDwtkrUBxw2vWGijUISWkJdTRj
gnQnZULcw8hJmZRNaETUwe/zzFNfy2uBfpj0MnpO25/3p3Jci8lMXlmZBOxtUnZirwrGKfWUT7EV
b9POPfkWVQ43bn8htbCwt2ftEXcoJBjGR/fkEOWi4VQFDetODp08rTp90JrQTshVrbpC2cuV+h8O
Ew9gqqEjCIA88mQzauDdEs8rzJMRtO+9Fa/FPv98fw7nVgoIAxAxAmuKgxMvl+PHK3NIjZPhHGXv
Vemfm3yhCDU3bSP1gaAaDj2kqGvfUzot7PIksE66kKLEHUlPgld2wBnizxpAfhJOwf7+oP7UF6c7
49LkeMovtngpK7lDYzXr1NbtDkb3ztXSjRebT+1AMyTP3QqBufOC6lPdlM/i0NFWLHrRezhvcrTX
vGLfZ0uvy1s5KbSkKMyg80mf7lsYVtnRwMByeV/QUes1E/xzG4eboIkfK2dYg2P/CdDDtfOEtnqe
snBSZu5RYGXEzWBkCJ6nNw0ootCRDNU6KXVUwTB3KvjoUQaSneYGZeu3HzMv+B5E1hLV/7aeP46a
L8vUpUxQLJMzQxMoQEGOYJ2kpFYPA0nMh66MxaMP/PXQ5FqwS7vQO9RFl73EXSFuKhDKeymufi1s
idkpAGXHPoQPwx14vSU6ml1VfkGdT/cVDV2gEjkZ5JAPcKGkB98I0QzPI1QRpVY+uHUA1ZY+vGix
0iUgyQv1I/1q0rWbBsnKybp8R780t7O9QsiPiFuFX+7/2qUfOzkytZQpSus71gm5CG/l0dvITomz
36q+dVZZpXu7thS1teWlSws25w9Q+/lnmiYnR8pb0ga175xoV702PdCO/RrZxvvDm4lG5Esj44+4
OJ6d1zp61GEECX0DlrW5TZvVYCxIDo8/9cYJsLtGfABRwzQBEhpaLbSea50KRd1aTbHt/KW86Pxs
/WNiqgfdZm6dEACbp3YIP8WJ8AkI+7ltF+PgOTv0AyIBQuckNHwnE5a0pqDrlWedGvfFLQM779St
W/+6vypz88UloIDgJOK+QfgEcq1G9DOwTklAFQAeSme93Lcwt+6XFiabSx9KUXZCLKQDskAPuf49
/qEoC7f03NnRFQDCwBqhSk9JDIaVJFoRWeZJhCBWpOA24MTWPweZRudeujL8zf1BzU7b/4WwQfbl
qXK9mR0JJZPUl6xTrjy2ydaSFyrVs2tPPgqQIfhatJuvvx9YquMErWidInoTbPSoyYioCtCGRrD0
KL2F8OKt9QtbEycZkwLLCqm1Tp1q/tI8mKOlflSt/pjGNHL3tDNQ0Xfdke02FR9K1B76Rj51CMne
n9LZfQL4mkAf8DpJq+shNzRl7cu+ZydCPClsFar2j5T3EQyRZHgfYDssBAxLBieBFo1P1MHSBjbm
26BEtEd/92m48nB/VH9iqalD0oGMUtPQ2ZtTLYLEhUUb+KF1Kmuj3Ut1/mnIZAmVnS46NmGUbsQy
7NdFrmtvuhMp+yge4rUxRNmq6VT/5HtNsh58kxa1Q1zvENkotiWSVCstsdqVVWnqtg09Z01nF5mO
tSh5U+TwFgYxF8wRw5CD50UOnWA6U5XQV8VgOKdQCXaK/qBpD5oII4leIlGzvj9hc6tyaWs86RfX
hNT6eQ2UDGhOamQvphQ5D3Xvej9NL61WWZMvkTznTrJBJnuUwiRMmoKhhbSRAl+OnVPXbqVvWbhw
kGc/T7qHdAK4Bm0ahGlCFiV0oyZbHn7QT1J4uj9bc7VllIEBZkDA4B9r4ijMEjWfLFadk0BTnFc9
rcJDb5gBjV4MdaUU3nszoOQj9JpxMo3E/N4LIqIosSg1ZyMOjAU3PDtaAL1IQFMf4MF0vXiVS6er
fKwNKN5a1Fb0d78/3Dk3z4sC2WUk0+hhNgmRBjMNKi33yG4K6bfcaT8lWbKp0s4uDTm0izj7jabR
f7FJARt6EGUtpI6vx2Q0clJlFRuyFQ5esa7Vz1ker4SGx+d7LnoLZYI5x0+H7ZFBS3LImD6iM0op
ruFw1JThNMg/ArIRprwUis0u04WRiccXU13wS810TmIV2qkX20uFgTkD6HFwpEg9jYiu6zlLgrZS
aiQVTv1GUvZmujBJS58f/37hI2qpzoi5OFRep/w2feOZst36/k6bW4fLEYx/vzCRt23gxC4meunZ
Qr203an1wtldGsXkwjOs0BsyiUkqn8TmtfAWPr80gonTdmvFDwzDxbGJ4qNbOt8G+goaormQMV0y
M/HXnpOUGuoKzslPdo6yduinttQ2fNYEHoUyEPr0N2lnqwS77DaGdepRdBUeGpNC3UIsMLsWFyYm
o0iqqqjKEhMerywFKM6CY5y71UaSF7QDpGWoY11vpzjUg65rGpyIuHNcSgzbYviWLykGzVqBKEev
WMA9RFLXVpQgthJDzLkM6pX3HNPK7jVeavg0+7gHovmPkYk/rPGFDeBD51QkyZOnZmgKKEdkCl+J
zSs7N3lD1EP8qx66tVuXqyiTXu4fzblo5OIHTC+ZbszWVgU/IE7ILLn5hy7RDm2ivEZut4Zz9x+K
9zIUcwIE5AAY98QV0ByxC0cW1Qn9vrrfCejFCQvbY3b7KXBgMUSK0Rr/fuFt6NlQmqnL07/wjG2k
NRCLl/qlzV2dcG3IQnG9gFWa7MBB9kFs8AI8RaiifHO9Mvo4inhuRaOSHt0aWRVSksG6ycPwfH+9
xg0xjYCZOe60kcBJ8vZ6cApkrNgz8XNJE3yhtHdWA2WddcUpD9MNzbbllWAMdlIGC55p9jQgwAL9
caSXTFk4JSJjilEPwAfCvnmIBIUwgbh61+mCiJZVWWzvj3PWHr1bx6Z0EGKnXe0lpJIIJcn1+chB
+7896ylyPxbZ230rc7sfogqllj/Ng27DESmIolY2T0DrNhKhT5s+t+lbkFNVkBaC1wVb00xHQ44/
EAKF3Hf9PXLfWhl53VVGH982/3p/VHMH4GJU090pu2KrNy2WGnktmaulDjlLn58EPGFb6EJF2uAU
mO9t/kVZ/ZdfP3IVuKGIECd+VwgjUqGOTkYotN3Qbpb0aOd//r/fn7jcBhWlAXVjk3zqFyeJbT9Y
qrDNXbEINP+/EZBuuj6jrmS6bZuZ5klPnxR9pzkb0dnfn6TZi+PSxsQPFJ2h8I4cczSiu09DaS37
1SPPprcyFV5Mq/0gqfGLFDb6Oq3kLyK04fs/YM4PXdqfbIKiVKjtcnOemiqjn+NbPOyswrCb5inL
Pfqpntv+532Lf671qeuDYwmCHlUUqpiTONjBG/hVEpknQcz9ZpcV6J256eC/1IWj/rR4dj5LQUMG
OkN/8VgZ/bArCyegKBPWNLLxvjR9Gz7AM8ifdZLlmyYLIHF56K57kfc5RU1vJ6R6Qaam7RZoVjPe
DEoo3eFHVSJujMmejs1a1XtH5dnYklCLnzYp/zOWQH4zO5vq9Ej8APnJK3ayJ8Q+UKTGk4wTjeHc
L2b07f4CzGxrUv8UPOnQA1J2ClgYCp1esj0lyczNXjXff+812giXYvxw387MMBBY+nedx79f3N9F
mZZlNwTmSUNklx5PSy0IZx0xdO2xazesgil4rMmtInfpc8T38y0F0F3rKPaQ7tQ4XfuoYf2H0VxY
myw9T2hwJE1onhAnDsJ9uMS+mp0tpBKlUYucdZkEVF6q5FITJeYpt5S9U5Rv/4e079pxXGe6fSIB
SlS4leTUaeye7kk3wkRFSqSy9PRncXD+b2xaMNG9gY3BBhpQmWSxqlhhrcHyft5ewor2og79T4T4
+9mBtOB7a7ibeUcbINp6+ROJrdCO77vp5bacFQUDoDAUGClgIPzJ1WHUjOqUcCwFFek8LB2i7Zq8
mjYMqGgK+7mqA5hWALEdFOAKaSG34AaaHOYTQHuPrKdbJEPugOv/vMzlYZic3e2VrR6SB+AT0Qhj
g6D2cgcTTbPKFLhByPQemlzJG7uadQawGuCeHbQMXIGrEa3RSdY1CHn7ufg9oyYc1i71Qa+sj9rO
6HzzbkGZZUEXMxQQ82dQlXxwnACzunOQtkwLEqvUFRHP6nmi5VigwQgkaukil1rdOoODsvVi2tu4
m7YOixrt+R1bC4wRjO7BxF7x22lukregH/CPrtcHTx1TQf2vHB08uOjEQdoKs7hSuEDtbuB6g2BK
/5ajsWiJbv/8NUcOVBGg1sGuEqSFJdVgdWW2xuLDNRjTBwL6P8umkVPm4JTWXlIw5gYuBXC1Ozzz
ynqol15R41urqqM/DGhjKFuZLmA/LnXTBNASZ7WDHhDHA0LGo1XmYdt9LIBvM1vDlpMuTCs31N3T
7ZWvWJULuVIEsZhTwoBECLnu/MOv5y/M8MAXkSxBJ+Cg3yEMdQMDk1Hwj/IzFwMWE2Ct0ejS2Z1z
SHMQzYGUOI6ACP3Jn3JHYV7+PhykWAUtg6CKFMTEuI/C/pyZzISbAA91KUwZhrhfCEmTD6XZG88u
tYw/2eJ3GP0356epjFnkz+BgBuu82QQ6QpxHlN+x90NrNAfWZ96jlwFtO8/c5MBTUM8xrR0DBrS2
MOH6FHRN4YZp24wPKVmM02Q3STDQrg1dP/a/8ArvXySoS/jpzNjc3tQVI4pGHrQmwJVamFaXFjni
XaV1me0d+xE/Ybi3lzGY7JNu/2GpwgWtmBIQEoI2FNfcRfFH/P1sP31rSajTwYtmQ9S3HBu1KdyX
28tZl4FBeCwJHVfyTawRk8Tcg/vxejdMQGBHgcHeegpNXN00RIAw1ugmuQJ2bPS4HzlHdGMtjYCS
3wOB8wlzqVuAswFN0tUU0dSqgRFjhxhiQLrlarAZIG92aya9qOZq34bM+uhk7H4q6GleTFCx0xT+
LwYMlLbJcvu59CtF7LtmQM/lSwFQUcWFnpERvq/r74Yiue+Iq0hhr5kSzFQitEaDlAssgEvtAO3o
0hi4Vce4rcw7zTebj+B88UCvVHgHK51sxZ6uagrQGQXtMwgW5GYCUP/UJjc5ypDWY94+5fYpp99v
K+Pqrp2JkGIu1MTjmrsQMeiCveSnriJsXRUAji8Lk69gMJGj+cwcBhvEk2grAnkJ+nPzRNVGoJIg
HXzJBhusniZapqat6WxU0cXq59EOhRwRMFl9ObpIp2nyq7TGDqGvWQMRw5/bJ7AWVEGbAPgBZAmk
E+VU5axpTT16E1rgqp2T3PV/3Aqv6k3mBc28GX/EAIWvw9KNtK+3BYuIQvYdJphsMOQJS3fVsm16
i9nVHE9rwb8SfzLJiwBO43UdzPWXcfnRq66POIgrgQDixLw4NPqqTzvV/BpwjIjTqpxuUaZ5MDV6
V1NvCqwG1DVdEZONhoa328tcOz90Zv5Pqvj7uUlvqpS2wB45TtR4oXP/pWcouN+WsWIYwK8sgFvA
/YZAX1JBmthWxoCcdMQ4cNAYz573SKtvRfHy38RIMWI882WyZogZwMpIzGfLfZp6dMIlqjBmxXn4
aOgQ5WmgUl/V15HKqdw0Y+Yxx8wAQDx3dS/owRAK1AtHPlEFLrVyRqDQNNCVA15aAPpICyuSmho+
m9ChYoaY8Q7s4h0NuucS/hLvnGkBbTQXoNC6eSTDx6l7Japy1/oKcIXhHKAKsmsAbEzGSWWZqG90
0USypzbPFQ7umlsYVQbRrw/4LYKSg2wo8LJpOzDCGsc5c8gLAHOTjVvX+ms5NWNUM6f4BGohBxGf
zV4GbU4OFWK/EN1icUQporImzZrXiuv+I+LG7PW2bq6pDAIx4OyhdVggrV1es2YZrGTMF+OYWsUu
86kX6Wb/aMbNFOSM3nfg01FcurUtB3M1khECOP9qolqjZjFzh0NpyB3fdr3C+a5+XtTBEQmi0U4O
BT2KHmytSa2jU7loVfiRFioomLUtw5sMvx8UB9c1Fur6nZ25sXnUpmNefwPMbsjaLljsu358R87O
P5dlXh4PwDhb5ugJVpOGqP7uS1oo9mvtgXchQnphgkljmitXM4+Nt1B4SoBIadyMsXfEBKjGrG8J
yO33dT6zoHUo+FCs+h1ZKkETASOMKBq5AHGoZ9dcK8ykSNyMHBmwkKNEBXq2ZucRjqHz0gNAAurC
l59v0HyeIlNEjrx90NMTWOHbZp9RVey+pnowgwIkSGA8y6+6goEfHXESOZZWiKlGpiuOaiWuBPIQ
isEEPXsY15KCvoG3ecHHlhwpe3K71wVPYRWw+OoSRJZIuBE8ciRzwDuWDxiahQj7o/kw5G/vk8DV
RGESYwqCF1dcrbNznhMGePSYkmOX/uCgZUPPbWSoMD1XT9v9C1kGZHzHlry6zUFa6CQ47RoJrmew
jFX5JrptNVdFAMYYqF+Y8rmCX2vjJkXoEJOjE29cTPxmGCSi+c+BKcL8lVhPFAX+J0faL5c1CZC6
XXJM89eUbdJ2g+nMIh/DDDQcBusir1eZ51UlOxMp7R4Q8q26hlk9+uM2swNn2SaqOeP13fPAgIVp
DXhF6TrC4WYIzgdogc4EaZi7AU/Hfhnzr5qtatNYVWjg5P1/WTKCndPzfNbSmRwL3UBbZ7YZq5fb
urC2YfDtaNgE1hUeGtIZmQYiiNpasGGYLrFrkD0dC8ycKYQIKywF4Zgwx8UH1BVqN3LZs51cXgLT
0D4aY+V86CoXuZR00klgakvPQMvZ/0wGVu2XWF9A2AHGlWzM7wryOFo26hcj4J5Ch1PylPga3vXm
EIMAASxXPABAbY7wiloAZSTWBi9jJ2Qged4Ug9V0QWwk9hFhiPNz1t30sKTDMgfzXGTbeXKcL0xH
PjCh/hwSe643g8XNZzbkQ5CYrBkFpfuTj6iQ9aC/TnZatytdvf+dAoMHJMvZL5M0yae0MqoNGSYg
yTCrDrxyLu8RSAHFbanHrTktQ+DD4e71OC9/3N7XNfUAdwxqCpjNAluR5Pyssnc7EOo4x7y78/y7
XgVvuKYc4D4GDgGi5GvMg3wwxqmyYYti9FM1rbYBwC6YTdq3P5YAG/NPjFjmmV0tjdrqMgId1HnY
29GggrdULUP8/ez7YE4sksrE9wmcwvBEzFP/jqQJUOJEph74oPZV4mvWMFfQMNc6NkX+TcvyL9yy
+2DqrN3tExf26/IiIccrZrYRiAuAFimfbWhTN5YlteGkE/fg95oVpHO/nRcK/KLOm+6zaeyjho1k
c1vwmqphLA2xPGCERK75cg9NHWSVC3Pto2NvGf8YO2/PcgFm99/3pVDRrcepsN3YPqbzA/7Tkn1l
bv0s+m+rkC5Mai+21YlVUCesnntVU/OaogHcHoUasESgh19aBNonp0UnWARAWifnpateU64ypVcK
gEQGMOcFhj6KlvKLh+a9P3Jzso/zkhDQ2k0AH8jnSLdShaatuTm8QdCuBg40YOtIl0ZjeHWTBIJA
Lmw/WyXQ1YYxzr8vSZK88GZRMX6sKhhoJAA3ZkDHZFeHahroKucGlzR+IY/W+PUdJ3/2eUl/LdLp
YO7E5w0jMO5NX3Esq78ezg2PAJwN+rEvr4e9zH5N7Jqga/NgN3slfsr69208wwHUcp3FMp2KIbMP
Szzf1ZqgDvn9ju1BGvD/vi/kn5lIVMErXevwfRK45aNfK+pwqxfj7POSMgF33xwb4UiGz94cEH1X
Tgp1XZOAlmQYJ8RKgk/tcgHw+G28LLh6zDswY2exYtczphCydgrnQqRTzmOwyBMLQpzqnofF9PaS
MkBRkTUUE3YYI5A+zyo3Tj2HkaPlfTDrh9YMZ3vz9nMWLzyQL2FgELIut0lvGabiR4/guXxAoFS/
ZwWiiCVw55AhkWJjgFdhRMlhzlGvojl7zeqnZXpHsABmRNFuBKBxzI9crgDlQwJOAsQ8aIcatnbn
NZtxbOr97X1as37w46j9wSchSSg5CqScgCqHmOioJahkaXb6OA3pTk/6h9RLo3fIwkgtcrkWWo/k
ziZrmtHmCv6PozZ4TQjIUHqXGXGzW8qhGwMT496n2wKv74ooFOPhh8ZQDNDJDRslmTwDRWNyXPQg
JgDicPINUkC3hVzflUshkkVZSorqDFgDjnmzozRMvO1/+75kUryMUSsW39f/DM3Hov14+/MrlUXx
+9HYAU0GwKz8zCNOybGBORwG2vFq3Q5BSh/EjasFvO0eKIB64YV1YLEvAMgYqh/a8vYxR0iGlnkA
HEOxTC5ioTSkYdDcsY96ww6WrZUA/KDbpqIfY9692S6gHxUVfRtNqQLIXzKfY1agM2LprGPXHjJv
r4q71jROgMsgi4UI8grKBqW4FCQStX2crDFEFTrKE2PrL0xhG64TDljFPzG+1JsKJrmi9RaGIFIr
O3fHSUyP1mhUn6a0Mo9JZhZJMJdddlhqNqPiNaWvt7VmTelBDICyD4w4bqpknFqqpU1ONesYIxNd
TSEYYhXGQiVBCjEHbUiR88ZDI32Zs31pHv7bAiS7F3f/t4B8yYOJgblGBeArNEl+wZxvkWQXambk
rr44FqouaVjyLRjop3pvf8f0nEIbVrdK8JOjpRN6LXf1s7ku0grMcUfi//AOqaHoGF2pjEDbkEZG
YRGtaYiVLz3RQJGo4z6yjbH50nefOHIo9m5AGsVJaEiBfIrWlyCbXPAZsWAwtr2TBk/522tM+BWC
Vwm+CrB3cgKHzmTmTYp01PKzsvHeeH67QiCdih5P0Ie46Pq5XGTi84zGfUUwG3bU8s8Ge4ebQPkK
JWEDxXoUaC+/X4wtIFwRTxxHVI6CVgVyJ0ImSdvQVQOaBsH/gAqZZNdqTjBU4mKyI0MGqbR+LHvt
G0bpQTqBdkElF8GKmQMgGKZXYK2Rj5FjE62pSGkW6GtIeByxeFd5bDvGKl7TFb3GVqFCKkIsRLvS
lukzszVvIWiyCQaOwuj49noGUPuQo4e5RtIOzufyTHhqWKyvNXqi/NPPmb/c1qiVTbLR1yDYLAR2
mly27jJw0RTVXJ2sGIk8kHp/8weFiJUduhAhhaE1pXlCRoggWw0eoFGMC62YMDzBka4QhVc8WKUD
8LqKMtSl6cnLhkMau6FtHLPyhMpBqC+KMEclS7L3AgYlq/WBnrR0k5lYTqh9dzEAYH28fSpr8c7F
oiRrZowApza6jp76+ieuVNBmWWDxx2xO7hyP7pMSFFPDzDCzibb4wVc1M6wcGai5cGlEMhOtXNJF
pdM8azRp6cklH1jg9oojW1/e2felt9Vk57RmHfDidb4l8avpPRD+SOq96CPu0gOzNyR7tFXwlKur
Elw3QA1ANceXFBHvVW9yCKWndLxjG5crntWryiG47IAWK/IO4qqdvdoB7m/1JiC+T7n2ODgLaqwv
QNnc62hFnhJFgm5tKQ7yMoBaRGnNkxsIm9oA+XSZwChMod7rAUl7hb9eMQzwokgBIvxElfNv2+nZ
apoGk5PZ5OEipVNgdIBx7vDy+npbz9eEIFMiyhCi7cmW1LzUmwFE11Z5SocwN8IiixaVS1OJEDt5
tg6WkWbOKSlP/VBG+fjqtffoYFf4zesHqoB9+7cO6egLrleUU6wjLiPiBX0ekXaL4Pr2bq0p2LkU
8SvOlsI9OhXxbJcYeOoBe/qrnXyURn5m+c5RAh8Kqym56osVSRZAn30O2DPIAsnWPgHwtWYYEWZZ
gnlgv9N+3nZe/91MeJT481HwDit2VLVWyUK4DBTNdu6Up7nNwgIZvKZ7YM0u4Xtbxfq2enjg8gSR
uzB4cpqkzHiZmiMOb7LbwLOeGjccjS1xFL5j7coC2+r/xMixG0VhxUCFAIqYmoGf86AzFd1Bq6oO
vhfgOCIERVfJpX5kppbSlJvYs+lbZ6Gn3vth6gojt7pZZzIkHbSo34EdyShPVRplbpijdNeHhspB
rKwEuG8mijeITcRiLlditbxOBlqWp6FiIWgFwmp58dM3p8cQQp8JkSwD+j11HcweJXo4nors12Te
1YOiR2GlIeZShnQkFZLcaMVCOMK6neM+6H6AOKs1tmmGpvl7z/2qnJ5e861YFnh3MRIJ9g4Zf78p
gcJUcAY9Q8WV9F/q+K5L7ucFPMLNg+N+7fS9pkd6urltnITzlAzGhVgpNMpLLXfjBGLbrgwWaDhK
rlNozsHYbzpzG9uqBsUVTcRTApGreOHDg0g6UhC/MJD0KU5mGcFGxOMuX0JHNXiw8mS5kCIpSeex
rI1nAMWhpGPOB9c+tOP3xmdRlmsYS/9xexNX9R7lYxCwosB7NXIP1qGG17lWnCrzj6G/GvXTqMJg
UYmQzqkaa6MkNUTUzbbPfuZ0o08/b69iVRXOViGdDLoNW1q6uFh4cuyN6pudf/LByM6GX6T6XOZ3
VawwSqo1SYc0zd6QszovT0CR2zD2vW0PFUi1bq9qVQjAn9EHKKp9coJBMwYwQXgTrCu5B9/IgHRj
pUJBVMmQFkLLti26foF1LUG3E3R1VKnIGdZE4KmK14WJIbOruK4yisxDs0dxmtLnsgJJ4sfx7T05
yNEjOSFa/RHZycM63Tib3KB9cfK1sM8OJt/Xw4d4UnUXic2QLQ56JpEMQZoUsPZipWfhkFYkA3pp
huJEhpAPe6o/v/3Az78vubrCZ4QUvfj+9HlIv2r1b69T+IfVwzhbghRlAb9sJGM+F3itRnn/RLPI
tPb/bRVSIOW0XVdizLw4Le0m8Q1gRR66TGWLV9aB6g+aLUBbDq8pl4stUD1QdK3wU+W1W2PWI+bd
c1NVxFiTgkqch+ksF1OEsmejTu8kMWn5yejuuLG3+QEgwLd3a8WpIED7W40BRTVQiS91atBiZhis
baC6Q2TZ+6IrN032C9D175Djo7gOYAPR7iUdfKqNfKqruQHPYBN0sx94WR9VyRy02pfbktY2DePA
KJ5g4tJzTcneo9RO87jXmxOviojl3zPiBF1lKozjWqCDCbN/YqSN41Nlemk3YkEGi9I8RztmHUza
ECbWppj7PZBkgD5iBe/AxAbz05lgyWTOjQbEamBsnkpEOKPzRG0zqFSJ+NVNxDC1Cf4H8bqXMgcu
J4lTLziuZpjuhmzcLdNr3Lw9HsU7G+Va5FwAGCALsbuOAQioa071J11H1uUUoxv0tjKsmEzBny1G
YYBQeoWrgFYiy59cqPdYzAeflNFs8bdnJi5ESPYG0RIQ5HyIMKj5006mXyZ6/G6vYuU0UAj20R0B
F4a2eUnXlszsqcdSfprzct+09Mmc+db2VOmiv+loycFcyJFUqyxNdDXiRXUqgUR0h1GZX83gupFV
U+uhcDPjgP4lM0S3nLuZyRgHRex6j53t/rYGnZw4ONH2wAUcXpekqEFVWyWBx+18Mzrub43lfWD5
M4kanYlxVloeGjv5nfdI6oGf58Xh3A5bCwjW7eR9yoYBNtW1Py56bu007vp7IBXEL0utm49ekpaf
bKPKQqf1gfZK5i6KZzMLrZ5XocvjODAaPUOCpffDyl/qfepUzZanIAVtE8/ez5Qv22ogU4jAINmb
DrMiFBnqYPCz9KUGkNZhoWCJSkfD/uTbZbfRKHdf0O/Y4lGj958HXvVh7Dj9JkkbH3/19Q+pxvi9
ZwB4qPWM5LOvJ05k24BFCezeGjAeIv43ye1yU2ebtL7zvK64A/4VCZrU7z80tV3dFSXvA9qVLJjc
HEmuydR2vU7ajdUAKW2uzCxISu5HRm+rOH9WHAFuIKiYxW1BYlzKKhu8m2rAy9Qnt/46FB/aZQo4
Xk2qUFklRrLOE8scVtCkFt6Z0iAtHlOM69Tb2xfmbx5N1mQ8YxAroVMRF0ZyN3OaJBq0pD5Re3H3
sQ0eI45OhrDigGIj1qTtFpJpkYkZblQBeAbsyokGU+YYd53TdKe8o9ne6vrsgXJ9CftUX+4nDElv
loFbzx218hAgZXaYzTr6HUFgFZlJV4Y1YE5fp474uyobl8DkHCfJ2XfWZb+Hvsp34+T3G033aJRw
Lwkbn3Dgjy56yGZUg1El8jA1bFahgSdTYJjjyY67OaiqxgtakFcr0tJiF652CWEMjIoNUkGZCL3u
Z88DeHN1ouO3vD/YfzkTH+y03mIKKLx9JCsjnxBxJkw6Es+nmFdtrOpkz99a7T4mDLCrn6pJKPxr
7X/QSb1t7T8DxrWz+kueKFRiTfHOxUtmejJru9RjiB/RY2bt8Sori2gZFc5gVQqQfIBUjXLfVTPN
WNYxL0evOi2gTjVDg+2Aj0Tcze29XPMHmGBF0zzSHggPpa0EY0FiTj2pTi3dmOhk4Nu6VfjmFccp
2IH/J0LarmWpPbv3nOqUuq/F8NV3Fd9f2yiQryDdbthAH5B9f1qwFoW+tj6R7IM97axwmQBIo2AA
XNNvFF7RrSVGsa/alf20TDAEjEUw78Ow3Mfgz83rTwC7mwaqUG+xH/JVwgMQ4AZwi5jmlI7E7k2r
sgsf5lPkqOskmvSXZLxr5591t6dEUfz/22h9JQ4oPqiFIIF7RVnLl6xYMIBbncq4GwJnZCbqCUCW
3+O3ATNswhxDSnpkwKoq3U6W10YIKkdwsE5OEGtaufc1zwjSXMu23kjTOwfUG9uCeGWI3usy1FKG
9NXoOuyZ825+NZwl2eS57z61ABF61lv+QnJebOy2+0Hmsn+hZea+VA5wGREWT4fJQKo0I23FMVvt
1VGf+OPPJsu7sALq5252YpBxdkMdNGypXqg5tqq38rV+ibc4Ij5kNQWcuXQe3dh67mzN6Qnj9wTk
s9lT1geV9fn2Rby+JZdSpFsCii93NBsLUryQ0H3sR7e/f33RL78vheEt+BLrxMXUXbschmNOD5MK
sU+xT57UYNHXZmy3I1Yw6nfegiILQAF/s/jLm9chQgriuroYFZcfshzoIlAL0Nd1GLafQnTGTp3C
l60cBTBJMZhg47aLMYjLh+w8AC2FpT0QtxH++e4vrk/b24tY2SoU3AXHl4DzAbT3pQTdjvUCoPMC
gN2K5uLezz+64572qjfLtSkBHc2ZHLHSszSPYWneUAmk9FL7hgdMqPkn068jx88QS3wza8XGXRvJ
S3FCB8/EmV4ymX4Ccbr1hebHON3N9GthP+TWrLCR19qM0Us8+ID5i1TZ1ZRKzDld5iLWj8TZY8bK
rZ66XnFhrrVAiIDXEtPi127FSVKrHq3KOIIi003sTZfmu9taoJAgt3UtXpm39K+E7KvvhKPK8a5t
Ep7Dgu0KIPlXQ/VG12RaVU0YeE+cbV+QZ0bnPcD/Fcu4PnUPw7xgr/g7rQqHdXnqLCf6shSdAWSq
ah/Tbqc17JcR8804Ox942yvuzuqqPHReogdqZVJ+YWDmngE7e6TacEeyOPAqPdD1n7fP5vrmiN51
9KsK3BhMK0uqDPRJMCuljg504uk+5+Nz6zYlfODyc4yRw16Wj16qCmSuN1KMXf97m0synaTKF2Cl
8BPPf1dwkmYZ6AYP2XhIfVXW8Xp9kAWgUQAjI6Nx1RScuK2h8zxmJxPN+c584tpnC42SpWUdcv/B
yBUx2rWqG2jwMjDSAMZ4RO5i6WeWgfk2+Dxsuz7lDbK1RvaUd3xz+8TWRaDT/S9c5PU80VI6TuIW
7DTyZcDIbK5tuyr3ondIcQQcIaDgEAZKC8mbrAYmT1yfmkOePGCr/tvnZdfTpgmbMg2fJ98f/OrH
7a9fux2cwt9AHKzPIvF/eQppZmi93rfslLQdQQm6Bl96B96ZOtYeUMdXbNWaOoMFDwbaACPzVU+P
jTRNBl4qSAMb3mLuC0CedToyc3kI6klFXmtdmIuhGYQGIF+QPKqdVVZbNiU7VfxQlq8ECfTEB4wC
b4LWU4GFrmVscU3/SRO6eKbOGgIQEFVB2sizMI2XINGizvvq8VPifOT0awLE1UGFNbV2ZdF9JXL4
4vDkwUUjHdu+G/EusKtjnw+HpqdBbGthN+2zaUcd1TP72tACiuRfGkd+V82x6S7GHONpiIhdmx8m
hCuoF99WSYUQ2Qd2SdP12gQhaavf20l+GDXjkceLanD7L0KN/MxByIiIAVzkeOxIxpUVCU2M0q1O
MWgRI49m6Y7NGQA4M2fWgimexyejqL0N7/Wv+VBQQKc6Jz3Ny2i0Bi8wqko7ADwmjWjlfUR1sIis
PskjjS7d/ZD0r25Zq/p4VohukOc4+83iPp+pmWHSlhgUj3P0QeyqXvvsd+l9zI3PPh5bjTWEVTMH
vj3tgbbykMc1SAhU2Xuhybe2TbJ3sx8XLTg1qpO+fNW0OytOFJGcSoBk8ciAvGkq1th/Ii54FRSf
X9Ov81yNZBcwQEY7hgTvSZBPk+WR0ececm4r8eoazvJR4u9n59TkHkYxdAjJaTg7YaoalVAtQtLd
rGZ1W4pF2F6YL9FMQzNX7NO1a4BBAfILBqngoK+4SzHU5XSm1vMT3tOh5TzO1Wvrv8Z2rZBzvVV4
1wiIbUAo4AEnx1W62aWDhuf7qfZCjC7Pg+L711t1+X3pymCwu0unCt83SbB4W3/a+NWbfbTgA0OP
L7BZQCZLpNOeSF4Vmh9np7Rzo7bzg/Ttw4fIxuHpAeYXZGXw1L3UJ+owPbV5lZ24d48OxaqKCvrm
frdLEdK1GxKtQKMvzU5DH5p1WJBN8vbm+0sRUsZhdiu9s1Kswmm3Hd1QFr311l18X8431Bmy8LVT
Zie7/JOgAOAnh9sC1nTp7BjkccbJnZ3GT7CAOfvssD9D04S6arRHJUMqYnicYYy8hIyehzpI3q07
W2U9VkiCxUbhyoFCA09a+c7N+ZwyjWsp6jEDXhTofC9ASfmYV4c+fqUow3Ugdfa/9env3vml+b+r
bJ/226Jpt+/Zz3+/Q7qbvjW0cWXE6Wkxo97cYvzUUbXPrG2ni+Q/QORQfwII/uXN0eJhnFmXZycP
7MLObog/NqpXu0qEdP3dZhjcokgzeBTg9x/6bo/+rNsbtWKM0fr4bxXiJ5z5kzi12wbYadkpc78Y
dKNVe5eHzttRA5ERPJMiHQe8gZFgUgF7FW/acc/1dxw3XnqoKmBuwL5qRAUOypwnBfKBtX7g+YZV
u1bVYbjmTc5FSGdh5V43tKUJzQYLU4V5zP3tg1j9vou6AjL+HsJ9SZ1azSh4lzkpwvoABDqtKjpZ
Peiz70u/3xfTSUOK7/f+U0KDvHryMszGvucgzqRI6lShHp01GI8+kXJr5vcFLL53ur1RqoWIv59p
7Dij1NlQFwfxxSOh54U+WhVHhRDhMC5jUSjs2Toktzh6mOHsKuzWmFZb3ulBAUB8j3zv7U3vnpCr
Kevn28tSnb/kJcmUGikm8tLTNG9jdwN4kv/2fclFDhawBJ1JfN8KPevoFAovr/j9cm+ZllU+qALx
fUC2tr9L1QSs6vNSPsHqcrdpchwIepb5F+fHf9ocIrlGs+gsD7Y2PXXdHeHbQfXyuNZZZJxMwR+K
kUr8I13uNB38Jh9L/ahTlgZLQb/PSPZbfNw3VqF6f15vFYShlgA0cRRzr4whaHjmZG56/VhNn2L6
lQLy5vZuXbulSwHiB5zdQBAze2zJIMCbd+CVijItBNNl9B4hqPID1Q/tdzK3vOnldHE6Xz/OdhXx
pQsX7dluFULWt+qfEOlcCstqCChGjKPfHrrlA+747UUovi+3p+SVo4EhDbUD0F4EVeSCc/4dAhwM
MSPTCQwlOadBnIEYSBMax8L+mGU/S7zabgtYPWuUJFGWEFBTcjs1cU1utcCNPKZZ5gRenDo7ECNy
ECJbb5+8gVqJwjegCME6IT9FwAnKjEHDYdhOG3Ux4OXejj9+KUGysWgoNZOFe8i06+xjmtcfiVGq
Srh/eeguXQeEAP0J7a/o3r7qTbX0cSzAhoYdc3KgA+YofqX6A+ftq5ZagWssdpg07W/AM7MgTbP9
4NR7tLMGLSYVHP52HFRAEItcP6Z0BEiFZDfNrB/0fhrMI7FC/kkzjq1xRBvZbSVZU3OM9KNO6qHO
eAWpp8+zO/QxMY65ldK9NxEaceaqKBZXpQAsD5wkGADD5NSl2Sn8MRn0VsfYMObMkhdUG99xmdCv
/D8B0l55LB4GVGqMo5s/ZNP9e+7q+efNy9/f2CQpmhm4y0sMmoeo/vyOQzj79ZItQyWCDLWOz2vu
fmCHWld8f82Hob6ru+hOxvtOzgn3bKoK2mNqm9lhx3et/8E3Hsy3vxSgr2dSpE2KOZoSzcqCReY5
Ggaz6M/tXVpJdGLcykSdEk82NHbLqeZUIznKrZl+zOhnYnysnGKXAmzVfDKz+kFMz5IujoZyCuvl
wzC+OUgSs16mDS5GlCsAsXGpAnW3sCbl3nL0vCrKkipSPCJEWCrbHsBqELBQuBiBkdMIaGCtWWks
y7GYwBsTYAKxCYlW9J8m1Ga3g6lXB2LNg6IWv6YZMNeGqI+DS0eezKzQsdqCNFoHLYKfBH1dLo+k
RWtP3YGvDZ1MvaJBak0eutR0FHoEbKSsidlcpFaTtPCqhrOjnbdvq0PpbPNYsZtrBudcjqSLAKGn
pJ65WFf8ZSmafVPPn26r49qBAZcLbtQGDOZVvoQXsbP4xrwALLTekTR/JHpMA3uYHkuT3Ot6+fZn
oMCu+idQ7O1Z7FamRp56OgRW7Rcy3NUOj9j8MtjjO2wpSjoEqyLwgTI1Ize1mI+ALDya6JhEQ7O+
1NHtrVs7HR9lZcy9C5gAS/z9bCXWMjMEojOeYhnAcNkuNd6e4EVgg+oX2nIEZpo8W5+xLEvIIvR6
ZGFsHZljBHnx4/YyVgKscyGyVwOyUuPmKYTUozEFaA/YMOqi+9JUIWOtC8LrA6YBYZY8h5U7U1xQ
8Szwu32r/Yq7+2Z8ub2WlSOBZ0Y6TMC6gn1Oiq8K4KNlrlZYgBL/kvi/y3c8o9BfInhQhI2DJ748
8toAq4+mmQsw+B+b9svAd0VKgBr0fHsZKzuFcAkTC6AIEe5O8qQD50YNrpflmLVB0X0A4jF580AZ
0BbBA2YSQN+IwOlyIW2TkBltcguIcNgmo+NjN8Ub3hRf3r4QIHvByaGPDR3yUsTEjMb2Zg++btEe
9QUEYEseNuzN/RZAbcUNRzkHy7liGqynarG6BT4trp/0+an8/Y41gG3nLyaVwAe73CpH84sk9XJc
c5ZuwZsJJHz/FZDXClu/duZilBck5Ca0S0aum0cXlfZ+hGoN5m7Whm3Bui9ZWigKOmvhh2MDzR/T
hGCCQyv05XLcxisap0pgf30/DmJTm0OrzA5oSd0WrdUFXZ7uq8Q4OOz/kXZlzXEiS/cXEcG+vLJ0
t6SWhORFll8IS7YLqGItKKB+/Xfwd+O6myaakO9MzDyMY8iuLSsr8+Q58li21XurexxEFeTT9Vld
uXfwM7ADMaN4OS6v7NFOJ+CPcxkzMe4Glj4oVvG1z+0XI0mR4Zo2NuJKt7sLBAvOLtKbgLQsmWoE
WP8SMDPKGH2U+k6Cz+xn33oCigyeGqbNKKLJA/gc2uHsW9tDGqVKzAFoEaf4Fx8CABkaxODWQQu8
WADSuq2qzL+EgDClnUBsnnhgM6eBs6V8sALdwKChQPGHkBBtUPOeO7mhJgtNSRBWkLFuV/19SugL
VUZSIf/Tp3tmg88Aqun2rdqaPOgS2w17xfmHJy8OPp7UwKyD83zpy+yE1U7RazIeeRoZbv3UGVti
USvh2JmJxUVcDnlZcsOQMVICvj3em54StoRCP2wLJrJyv4AmGBpYFsq5SBEs/FkqvTHpNSZjzwjI
6LOtpuu17yM4QnMsDsYlFRkdoLvgyGmCXLIgD466ESfP198iOp85MSFMgO4BkGAt7hUvxxtZ6NkU
a6wG5P17xtSo0T4VhAQjedbE0/UzvrYuM6kv5umPZ1t4Tl06qVcm7RTf6c7LLlDIy8e/P3cRw4Gg
bKH9ofo72d59YyJFTrsp7g6kC+30QeoPWbq7bmRlSXCIdNwwJsj0kEA9P0N4xI1OIyYr9iBm9Tlv
v/zL53E256secdhyjkzS2wrtrLgsvpfWTQa08nUDK2uO3//XwPznJ5MEqJjSshIG4Ar2rd5iFCL0
3M+6JaKRNIHQSXjd4uqMQZsZ1BQugBbLxGlK3WFSMzAstiA/I/ti47pfuSiRowN1o4Zxgeh1MWPd
INqStx1EWqHjgXPyVOb/MIBTC4spo6IWNre4E5fyJwVOPTO2QDRbY1jUQvqM6ByDcOI+iTQtUtuQ
b5yNdQtorQGzAv5esgEaiWFVIF9w4pTfIjVb0aOeBNfXeeV4YyH+mph/wsnOUiAPNnFk3pDm9/xC
mb2hSb+XX65bWdtNp1bmX3FixWKuLluJgWTqwWF7fatgOG+XhU8EHQHUjqHSORdwF9/37KpESw1z
Yiv9YaO9dNzX2Q/ztZUfh3AAyA0gNRIVM9J6Wa7Xyh5KZ2XlxJK9cuWXV388KXH2/XkiTyaqbnrN
hr91wGIrgkGNOPBGifmznjZ69dYn7O84Fsve8VFHmzHGMWggNzkkaWjSXfKGBs3rC7+6vWbxZxAs
zALlC8cL+XdlQsLHjhXrjSnoDn6kZpD/y+46MaKfT1qT9Hppugmozzv3JS30g5P0P66PY56Pyw32
dxyLSzefdBVqyVDowTPstRF0R0oxAYQ5Hq7bWTsouA3Bo4LuXUBfFnbGijAXa+7GClQ5wbeWbHjF
lXF48zoASY/U94WGXiO9TBsnAQp3b28VN/1Ph3x8BChNokVoLlKCO3254iYHdbphW3HPbvl7lm1s
qLUB6Egbu/gHgmlLOLsNNcOSCws3YY2uv7wJ0vZofJzE1IMF3HzwJR6insUY7AFPPHPM9ZiPwWT4
nvgwTgvpZ1C22cCa4xWzfD1I2yKVnSE9DQZetDsnUaXTPUm3hF0uDznMINQF8B986bjJz8+FiybE
qtUg0DeNaD1TdrbzVGjHju519cv1bXt5zM8tLdxW2tkqrVpYUsZPXnNbAMuoAW/EPt4edm5n3h2n
7tHOlaJinh5r9hCYxmPfML/uQG1ehm177D7eIIjmWbQKIcwGc8tFz4nrgaWBUUePHYdgF6S+Re6F
o/m63MgVXR77M0PLFEs11cxVZ0OJq0dj/70FVuT6Cq3tBZTz4YHnHPvFsRzAAgF1IxBl10UTSpPm
vp4Pb3VHd5mgb7ocvl23tzKiua/hTw8NvNlyiysNSUSvjWPsDM5PZsPVOFv6qKsmcOujxQBgp4uH
MdQkTZ4zE1qa1nO6M9ONNbn0NHBhHgSf8PCZX+CLvdbVvNZTgs87L7Q/tuk9oxtrsjqAEwuLqMVy
+mIsEmOME0r9vvs0bQV3awbsWUTBRPMH8CKLGFhNXScz9HKK82wK6s72BTE+7spQsflrYhEEF8S1
RyDVp9hA5NjJcEB+kA0bQepK4gepB3D628gPqljxxVqQajJ00WM3CX5jJEFp+GUD7ew9UQIcR2uK
eju0t4ocK7OH+pqKzC0CSmjcz0fqxNkQ0Ra07TqkunUoJ/AefRUfnzxYQCIdZW+keJaHJDEnrvVG
BYwNeXPTEi2uoaD76wdxJX8E3jckb11EE8h/uvr5MBiDVkcvUKup63sw1u8o+s/V0vZVdkP6e1Ld
MlHc1NWHA1lYRb0D6XvAwi9aOZHoBfGcjiQ7p16QSvE+NGakluZ3iL58OA0OU8AqISJHhQjZ8PMB
6plVaGpfIenqHUrxa9AelPTr9Ulc2wqnJhYnNac14Od9g3xrp4R0mO5B3bexF1ZNoMaFLAUoLpFo
Ox9FoxRaQ5UMuc1cEF9U3YOuDhs25vN+HsVipiwTxO9AlID5f3FYwQFkyJFjGMrg7UC//Vg0bmAX
4jsDaT54XoWf8Y+rGMAmigdIiwDRfXF0qZLjmV9idYyO+BYylD+vL82Km8ZmQuLIQHSOp8TCx1W2
K0Crk0xxld2rDfVH9O6J7MMVd0TLwL3gDQtBbjzFzxdnSEaXcoKUHpNKmLcyKLYeSivLf2ZhsTQT
l0ouNFjAiriv/RZFx/y/L1Z+llkHtHnWxkMO7HwANVDVemspXZxazW1VQJ811yq/7KaHJtcfXNLY
PtVMHzreG4metXGhQQe5UID5bTzOzw03Y9pWaV/2CKFAQJUmwfBxbBJwEHhQgDdgpoddppKMxJ7M
fkr7WIFkk8WPk7IfB9BtRdf32dodBDugagO8DBR0yxx4pSoARSiwY6C/ua92KrfvVeXQdiDplwet
S0NalnviSvTwbFCezKtzsXqI23DRzsJhy/cI6lVSIQbt4zL7ooD5jvW3Uw9kG/s4OApzeWJocVdM
BgjNPIf1MVRi8mAmMmPNVulkbUegHRR/gaviEjqD8lDm5DUb4oK9KBRQto2zujZZoGIDqx5CHnQ8
LRwp0/uR1BQlvqZwdx18qdbbNwZxQ8k2IsSVmBpcGCgCIc0P2e5l+YuA820oilLEA3+WZIho/YMo
KF4kZJfVr9e335qbwyMEWFy8fi+110yzsM2yw+7TU+cAvcYqKPLqp6KqG+HCyhWB0sVfO4sdILnQ
ht7M+zj7bRN+374b37uhum/eN0K6tV2ARB040iHqjeB94VG7Ki+YUY9dTEXY+eZWb/3adKHjDd2z
uO2gSrio8Qw0K0TJeR/3E4tHtIwkTfvsuFusHmujAKoD22ympkbe5ty72QAq6AOoSmNJ0/AX0bbg
y2tuG0lNqENjM6PAutjLZpUxbciSHqJ+cZX/NsULAnitP9ZoWci/O+Xu+iZbOzrYyqiTI72JhvvF
cFzFaEvQH/ZxwnO/TF/b+r2QKBxvpQtW+NA8vKn/Gprn9SS09gbUtnU+GyoeDJ6HZjkeISF5MOz6
S2P0vkq6R5NWuwKNvIHJfubgE8Qib+zBlTI6foaNvDoeqnMn6eJy4mrtyk7F5VTqUCTpuvshK1HF
VYPWsgFG78KuKF5UlR65KD0fsNFD5hqf/2HO4atQDEEIc/EwrwfNa6seB07vTb9gB1c8OQ543Ld4
IP5cEstLBGSdwCUAuoV87GIvCRvig0oCD2INDjRKyrtqGj/Xg0CTEPS21ckOi9wMs/LF7cjb2Hd+
ZRUOUh1l0KruO4hSQ70aH3oXJU2N7muDPTqFFnF1q+F27egC9wOmFBNKP3hBnO+NviQouWeYEGYf
quZI0Sjp0o8Dy6BAAhWnufiEwGEJnUEW17MA2pxiU70vtb324/qirvgFpI1QtgGoDGqZy3ixSnXS
m7U+xlnF/frFmj4OMsaDEe4NlyggmrYzT+LJAZJDqidWid9f0SxokA8DZPL6EFZcj2nMNd+ZR/iy
7xl6fqRWm2GE3ocROGCkmJqnbno3rM+p+pZMd27z6brB1Tk7MTg7p5MhkbryqJvgjd8oR4Xrvlt8
+xcDSOrC8WDdl94NNU5oHxF1jC0zar1w/IeNi1coUM2IdIFgchYDaMzWmkbPFjFxPP/B1b+k2kYw
vRJwwAJ2LggC8K5WF0eD6J1bOY0qYqPNvynS23Wyy3wPwEhacWhEWenh+pStXAinBv/kFk7WxDQz
2mWtJmKHQbht3IEtNKizT2r38Sf8mZ2Fbxor6vCWwQ51vXt1cm/btP+ceu3ufxvOIrhptUEvy0Fi
hUBH2+sPdvu5FK/jFkXl2k4G8SoQUWB2BkJocTh1G+yOPUcEKjJfWseEb1wZKx4SPTQ2yvIzfBH0
QecnpZJDDrbafozNSfhcB4QF0A/+en2u1gYBGNusSIo4Cnqs50Zsc/rPcSxBbcLpc7WlTbFmACk9
5KMR34DWaTEKL61blQ3tEPcpwku+JaK+9flFgNm6Rp9Xkg9xM4bSCehWhLl2Fk9//uIsqhlwdnLA
911zN3R+Uu417bauo2Gr5LxhaCklBIFlW8vBUxgbPGyZz9wnbwqYhQzoxitz3RB6bzw8bi9LBKXb
WYqbVkNsW8L3zCwg9uRT51mVzB/7je21toedWUlxZvH0Lt5OQ6Xgv2cjVl++QpbCVY/Qjr2+g+cV
WAQ8eF/818Ry4tC1AM0sVwyx5NkePK5jB060oK3uWH207QwM9dF1g2ve8tTgwou1palxKmHQFj8K
djdkx6p5ZVuXwPrMAXAJuguQ1C/BRsrkmMDKqkOsgC5qQvuSmc7iNFv6C6vnZ9YM+Y+ZxflBjTth
wAJj21Wh5ObeU7aykavrgz4P5KPATnLBgFUAeD+2BA6gadXhjgrR3HvdwIJEb8s7Z4SkY9Gr4uDw
yTukdLI27ra1eUTwj9Qk0NmX/ErWRJHfH9FVWSWfNPXWGEOx1bi5ZWIREfBqFkzxYEKrXidKQs37
5KFV4vquW1uoP2hGABr1S5y5PTalXXAdRQQITIW9uhHKrtUPZklA6APODIYXEA43Gaaklj1oJYHQ
sxqfd1/L/jix98nK/cr+Ybql72Rb4Kp5ey0PL2q9kPdFxfISD96Y5ti7xqjFvfYKbfao1oZdrd95
ZZi0WjDT516fxbWlgiKcCtV5/PsiT1kZ6WQzXapxB7reALcfexhtUzzKWlE2FuyPCsfF2JBiwfUN
hKiz7N8CSQOqQiPKPq6Ydpw/ZuoTygs7pLIDqw07TQYghvONgfstktmKunPUW1s5yCEqi8Q3tbd6
OHblu9qjW4neNI2Irs+FtnYy0XSD+QD12FxWOb/73dqbytZAa5Q090nnBFWiPRq9HeCZDgavo5nt
0VuLSBh0yj8s84Y2T3AWgTkiDDGehLhBABTWbCtFrs9mL+bNhstDkhIc48tHG3fKhLoM3UDIGpjF
0ctcH/pmqjI8FdWbUuZP0CRooGRQOMcR8qnVm0wLQImFX8t2nxjebd/XvtKSyM0fhz5/crkWED5s
BOnry4vpm2EXaJVdZms5LRNRaljeJv/quak/yQe1e5YNBLfxmK5dpO6SyBt/F9bOLI+FcVuXcTqm
ePyXoa61UcvswHJG0HUnPqoCT3b+dH19V/b63GIx1wFm8sE/vccnUX3SusOYFOi1EJxPz1OlkyMp
jSayy2kLQbFyjJFfQZvRHAqvsE8SoVgtx5LVCq+PlBfTbszFdGtNggfQi+efXdrXz63iKTfXB7lq
+Q8fOZquEM3Me/xkkJZOLS1HTSceXJD32GqoTQ98eihbshvAKyzbjVN94YaRl0e2EeAq9AXAa82T
fmIPUls5CCSLLs7cO326+319NBehBb4Oxb1536MChaN1/vVJKuagUg31m8qCrkdPUx944D6wZJId
QL6+JYdysUUW9pY319AofPCGLh5AyzCCatMvVSAgkA3cmLaLoHM2NFemkP0CSmFJgzkDQ2k3jH2s
NcIOuE3cO1QTDd9Vsi+6gBQT5nsLF7U6mTO1FFpoUDFa1qQqj/WFYZtdrI1Hbmq+kt/J6gv/8ANn
HtqJmXmHnuwIRDCd0EeYMUorVE3qp+Pr9V2xskooGuJ0zWkgbI7FHue2waBgJdvYkenXXjbsuayl
Fhheon27bmllytACpgOJjCcn0vXzMp6MxS1sYCuzEpYS+wcoYB4h+3KTDCwSrN+iYVsZlYkWKqD7
EB4B9L4YVZlJzSGN1aD/76nqocdzozqfrw9nw8Qyr4H+VQei1DChKbecEL/RHoat/uJVGzoKRDYO
7pxvOp+yAvXUNGuSOuaZMyA3UwgEMYw9FIl0Ng7RyurAJYAZGbVJNDIv9wGUeSevq+oWxeNIujeW
PHBxGNnb9UlbOaoAJ6BbeoaiI3Be7IEiqZEQtPM29kRhFX7VaeOhVxodgkN45FRdyg52L7MNIMmF
H7fmyjF6zDE6F7O5sKpRlSmqrlfARRQBZLB9p4pVe1cPSagrd+TDfQ+zOVTAAJhyUe5fZskt7Auz
G5IqHqVxZ/JXVmwlJi6rDn8u3Zm2EqV4JJoX0VUyFX1mEKwWE7foe6mTu9p5dDQ4oEcTBavuG80e
k+am2JJ5Xrmh0CGOoBMbBId4mTaSPRsmRa/aGFo+9CZXHBlAHm/rzXP5XgBRCHwSCvJzKyfCtPN9
3zjFOA62rGLSd5+Zpr8IXQuEQcIEojPAC9Ew7etQa6wp8FJ1481/eeh0oN1A9oOsm4X38cJ3aAmo
7kZ1KGKSi5CqBCQpqv9xpn20c59YWboP0ygqCH7JIvZK9cuARGIitySp5h96FusuTCy8R2rZ4Asb
tCK2i99T9dyj1A/CnL3Z3/fke53GzochTguDi3xfWhs6CKL1IoZSlKc5vqJtgXcv9x9mDf4D2wI9
y+rSIUqvbrjbwUL1u71jG25i6+OLn593bunSCR+n+t2khSJ5vu78Ll3s+Y9fHFrIJ43gFcZ6KO5t
83myD0V+MOvDdSOru9dGBs5F9zugjouIgdieQixuFHHu3JL2OKV3trWBjliZpzkxjeYVdYaEu/M4
Ty5yXnoltfO0iFWww/kij66PYP3zKIgDKwWw1BJy3uaVaRsKLeJRC1vd8WW6lZe6vIXgV2ZSvf9Y
mH/ByQAKXQhAJosiZrq9GxlcS5Ee6tzZa3ZynKZiY93XBgTUNKp5wM8jwl94szTr7Yqjfhd3FTQt
DRpQLbg+ZZfFcDhJ5MHnhzZkLy5CYDWp3CEfR4yIJnejl30jsjgmVg8OXfVO6cCXbrO9qfW3qaZE
mhyDsanuM7vbeBWuXLRnP2MxsYZTcq+iahFLS9Agy8ZHwG4jXnV7Byos6Fn4lbXydWPsK8cKRtEr
iyAJXCwXXAwgDnUVLorYEk48euyQ8uwIGaldC97HSRYR6Lbvx3TyNahwG1wGdMxRhM+hOKgGakuj
Bg3f/vUftXIKNYQA0Ku2gPy/uEP63uO21FUWa1MLZEoMmaaQ1VsV3BUHDyuzIqylzdzMi43VOZUy
TI7DgOk6Ti70uR7T/Dkt7aBuqd8Nzy39en1YqwbxxAIz1dzIvcSSoH9JkYXIi7gtHx3B/XTaNShU
Zul9azo+r1WkRujHHRrIsw2kkE1wO1y0GylKJUXewR0YzaFn0aQRNMpv5FtWl+uvjWXvBKnwmuts
jCtFPtJNYSH7nskt+ZEVK7N8D6CzaKKYM1DnbseVSGPbhVPGpHwZmxdafKH6l+sLtOJqzkwsDmAm
TYdqgwWtBPXwS/f217++NYD5z0/8ZofDlKgtBpDqRxtIadP6oeT9hi9bOc5nQ1jcLpXQc81oYKTT
Xjq12BsFBUnZFJAtntAtQ4vT07RtO+KOK2Or91MjJMBh0ptiU057XtVFFHY2nsWFbGa2IWkJM7bs
A0p/Oqzwayv1k3SH+kHksDenQTK0NAN3aPalzXy72JdDEsjq0euVgCH6VY9qIX1bOTaShXn1itda
MAjH9zx6mOgQuXrjj+A6LW/0Yqdn3WdoWOykF0Fszvf0X2Be8Uv6wvgEebkSObqwcbSQQHY7hyKE
a/1UxVcKtVmaP0/q24hMTVfpgIR88dJ7Vdu6fVf2KI4aUjUzBgHQkMUuysSoJ6wo6xmkYetVxK18
w2WsW5iVmXQkAfBeOd+nlTWVtW3ROta1MRhcNFluIXlXTgLG8NfCIlQkaJifKier40r7LJJ9Nr5Y
SnT9sG0NYuEt+k5Anrtlday5b7p+bMvw+vdXtv/ZEGb7J4dZdK1aqxTfH9R7NgB0fDPJHek2TvNK
RHBmZbHYqm31o6ljKRzDvkOmzifJHrGQb9c7RRkir3+7PqrVWQPWACShBoQdl8Qck27g1UbqGm/g
Y+743RYEbuv7i63VTWqHrtsKm9f6ZrK3im7EiqurMlNkzpwweH4uvJ/Bejk2rY75AtFs1T9n+lfW
oNiwBebfsrNwfuaAeDFLNNiBQ8icft/0d4n7ILckRFfX3wZpBs45IqFlGUjJOQXhjl3H1PZR/eHy
UGp+nb8oVSC32oZXD+WJrcWO1orM8EiFuUsmd1cXMuwFvRHc/XhsN5Nn/ndIiy1dyrpwMx1DUpK9
W1v+WIZdvsUyvTYWzNf8Yvj/zrvz0zlTK6rc9OrYLdtQeBD+7DoIvH6Y9ACpKoBWwXM7l31Bk3du
RuR14po0a2IskU/7Rzd9Mr3bdnICcytfurbj5uIyAJOo5FzQXTp2YtDEYk08uQbxdYPelAAd5MK7
gczsx98hQNBBxRDqpXP9ZrG78d/TOmtKDAtNxHU4FBGI5g3QactHN9vg0lnzCGiLxOPLArftBa/R
ZOeNMAltYrf7ouK+tYzddZc2/9hFAIEh/DWw2NYyzXVFJnkD4iQldMWdlr+a6s5qftXG/n+ztNjZ
EH6v1ETFtFmf6BCiOZ5Uu6S/kePnf7ADJcO5K3omOFo40SYRU0GmtImJgSJ1N6iHjCUhpABRLEZ9
XqYb9la3noO+K2S4EXsv4wHFTplaCYwrNd5L9V1TK+Tz3jTyfn1YF74ODHrgM0S8ARg4yAWW09eh
0cNqahZLzT068HMqkugJ+zQk/T5lyl1ubHFia39eJmebAzbxnkBKFs2tqLYvogTm9pOsMb5Yz8Gr
qrW2FlTcMA+V7RT7RhA7UlhJgrRPyptkciCxPrXVi1sk4m7IB0h59dK7Bd1/tjMLIkOBcDUoKWjA
DI/lO11OHaDbAn/qicAeSyc0OXuhZOgiL7UVMGu5ws8zxQhVI9c/idohEZe8Az93O0TCHJpbt8Ez
20kU3e/HSYN2sbB92aXlEQVJJdKzrH/o8sJ5ZUjSR3llPU5dpwcpNnpNdxxiykj4+S37VI1HbaDP
beXcvKSRTO0bFwIh7Fm5UdjwZCv6TSZ0FhmpI6NaCiC+NbX2HXTXBL1uFUGm1syXOHkhTfF7vVyF
Sp7ugBO05c9qPf7KRdv7ScGbIK8n1dd1JIbSAuBrEPIZ+xwCnIGQwxdDUbpQaQxg3T1e77iQPUZG
9CDrWitoUF7Z6zn5TEtp7zJFuiCf5W5Y98kQqBr55XRsDJupZJFSdaVfF4YCjFKa+F2WtDtFZJmv
j/gDq1fykKcTODyM1vDrGqJ+ow1wf6V6v6DfVvpNMZk70DYmEPsz05shR0zVksQMDWpAmiDpex+t
H9O+Hli7U80p9VM90wMoL2SBKkS6V5rMgpCoZIca3PC+YWGEuY3In9qMhSV+8jewqqa3fQEQatt7
/S4zDOURXSZ4ISeuRFtDlqe+ktnjnntdG6mjLe48ntY4Yrbh57k0D/nU8gjFLYDLK5ZnMW+M92m0
1FdABTtIpORDkA5l7Y/IdGw9Ay4858wWD9+JphqcEEAEz283Ccq5RGgC71XeHq2x8fXUe6rFK7fs
IyDYfl4pT7Vt3Dn5Q+3smSz2XdI9T81eVWWoozKJiMIv7Bw7ILkvgPfO+RA0eLuV6YCtBGTuRMMB
3OrUVn13RMvlz0FT/cEcAwk3U97WgkS9y5AIvyf0gQwWHB3zzeQzAeAmaR711PJNvs8gelqb1rM2
8o0puPB88wzM2FsXjZPICi9mwDKpSRwxlPHY4up4rqwQeGX+YRjcwsoiimDlaLf9hHnunQQcAbUP
noiQKxuh/UVIdG5lWTGpSznYhYKx0CZAi7Fovibmxl2+MV1/+jdP3kRGZw22I2Gi+a25Pq2OSh/q
7sZ9vmVEP9+VrkMri01jGbMEjGI7LXtkbWCr/+NsLS4GWZQ89Ya+jBUgPPLArHxlk1Jha0UW6954
RQ+maPSV5a1qRtRUygD3Xe3ntWtErs2FjwzACCyVWiDpqgDB0MElV+gPi9BY96OhxbuWut+80ck3
YvTLhDjuRYRMs9QTrvyLQiWYc1EmGm0aO1Nz43Z3OiA75AiBigBCX2pV7nj7zWq/DPmxdj5pHttI
KF4EhdirqgFcMnDpDsrOiwAU2fhyFBylpMSJeyPzBQQXrgcbWxYWJ7unIyRYBeqHzAjRTN59uNK2
GMFibXFRJmaJhF+sogoqpeJr1Ua0uXYOTuboj3jpyWEb3apjnYFiAdFvUw83Vpr6mWqEldGF1+dq
bZ+eWlrEm3wyxGhkWI1UkeBJsiPTqpBX22oIWx/Q3C0Kp+ugGHN+sHPVbSxho/TW810jnoh1yBMf
QLzrg1m1AiJVExXUFWIpFZlqqhAk/dEE7evVj3Z8rtSf/Rb19Or+slF8R4f1zC+18FIQMhyQdPcQ
zH5T8kCM/7J9PeBAAA+wZ1qM87kyE8K5dGrMFfk0K4DpW+djbc1P7/7FYqjmoLVe0uHu9/aDG00I
QtqNDWz8oW9ZRN8IMPCQQTZgbt+df8TJFi4nLnDv0TJG661+5ypAW+Y0MX07U8ddNQKF68yxHBSM
v7je8JBnfjLt21czq0Jm2TfZUB0BtrbBcaU6/a8atM++lzKf27cgMN/tJJMP4KX6ztGhBelNT08O
qPcMoY68XSBHpQhrXowhesiTgGUOcsrFACC1lf8wc1vxHalk0UBawPvBYI5Qs7CQgGFZ4Hoo0AMk
TzL2TU6pDMtc/wlqiiJI3BbaOuSRkw4inNU7aM7VXTEpiJwNhPak/qSrDQ/61BRB13oIowf9xa2m
d1MvzINHHfA3s5Sh5CfYC8/L4t4APc0hb7s9jfMYSP5D55EjipPERERC1RtP3glKnhUm3b0zQImm
bDUWqrguIknIt0bVpN/Vo+sX716VIp6/Ndje0W8m0ws8Y5enTSA9353M956W9a5ILdNX+TBGozGV
gVWWfpJEhNwMJUDYipNb/pBVPtAlYdUoga2/516Q420DQHfpy9HI/WwEaUHDKw2pKoZGYqczftdK
2z4S2bthohjmN6VVfhSGmQSFQ83I5Cr6DIjM955R/Mw5R0ROEj3qWgPRuykJyNJGDdrKog1KUSu7
RFbvoCICnQCpvKjJcn7Lp4aFo900PtRZ8PZ27RQMO2p2X6A/KBoqSE95WqsHieDN5461+WPvcmcv
R3MMqSLSYyZaN9Q6+o00Aw8dhb0JphZI6bMKDAZJGugi73cyEewbOMe1qOy04qHi2LZ93XxnYkr8
cgKDqtZ009EY0NBWJNXbzLYb9JPzWjLCMY0AHluNp0e5ARi30/XpTmfWJywe7lWA4G4HFDqCxnGt
AzggniaLlwGrGRjlzUoNhDVVnxLqkP1IvS8I2ykenWAhSHJd80lfmqE7DPxWols9VrvE3eH5Y96V
5kBejcFyoq6UeDqVmoY3qeXJUAUI6kdvEyeaxLzJe2reOehkAC0Rc32jVPOoJ1N1m/PSueEF4OW6
4HagNK7h8wZ83v0wmcckL1w/GdsRzyNEJxmePT4fKOIUpSc+PK2IsrwpLb9tG/Gb1HYRcJJrkSe9
4kcnHT2iwHpFGlcH33V2mbbbiWEQvkYl4GX6mD4qWMwoo20auoqCx0LmpgGVVQ4kk+LsuOLgzGom
95ljzwFUASIyiFodGBBBQWdOFOA42nwD4LDxPU16Qa92fA8B1fZO42Mb2blrMT+bej1su3QIqqql
O8yF6pe2BLoyHbsgtxisZ6y/SXWdB6qSjejHSkjUkcq4Gb22DBRRa8FkFEkwEcP0qchJ6BDxpRzr
OsiE8dVh1i+8W419oRro2IAza0f7hXa6th8rzQkyJ/vtmASKWWLog8HCiJR+eizbWglMhWSR1xbm
QwrdKd8syRASgkYdsEnmYL71NB+qXu5+qhQ3FG3V3LOKGTetB/VBVBBwKLWxiHSRaBEySqjXJSy7
LasSxwUvfL8lREZTMXdkNjjGJW2ED+k5glJa9mNQLM+n1KluCUbsU6Wddq7algeUocRNgeYxBJBl
kJseCVUh01AZAQqgQwvFdJDnRm3NoWOkQ9cFPDdbNeH5Grq4QU4eaItrtpwYEBE5HgO8/ml0XQDK
iSiRbwR+tPowKPb8AaUu7lynI/CmDl43pD/qvepPyFlMW5H3Wtxw+uJcXImpYiZwOTDCrReHfeLO
6/XwZ+v7c3h0cuWqnZYhH4Xvg9Lex/n3tpKTWwYWgYOdFjzRB6xIiuyR9Os+vD6A1cDERlRlgl8G
WbtFYA16cT0pU62MhzSAO1VGv1L/xcSsuoQOlxk7sRhCYdZu7Xh4j5PkQRZPtfHa6v/wwIFS939N
LJ4fY6dOCtrtMEtZCN1Iom3Eh6uzhPgWuCZw/Fxk1YtKpj0OZBnXNsr/Se2bXocnyBZDwf+R9mVP
cuL4uv/KiXlnLjvoxpl5YMmtKmtf7HpRlO2yEGKRACHEX3+/7DMzbWdXuG73eeiIttOJEoSk3/It
70421FeQoqFdCHLJz2/TpHBoJE7dgXFRlXLZB9iBfz3d/nvxOjrF/xnibIWPmqF1oHl3g5ZHXIxD
bPfpGIbZ4ANTWhnU4RCoPCI8qaF9KM1RxEu7iywOcb8eKkQ2dZqtXvWSCOiHrBGq8mqs3Fw2DDEg
h7G1VQsvUQaOy8SAxr+k1BaJCXVGUpSmqJf8ac3J0z7ywx2dlRaWsAo5RoecDGBGZrzW4wcAw3cn
H4YBQPygfe+eI3CTWTSLgF4EVDlfJ5x/cb93/eaDiXl/6v8zyHk5aVbuOuKEBVbNEx6wFR6MrRHV
/nr23x8EgKkTMg0L8WwldoNGFaKvOjSi5uzahbrYr6//7vEBRZZ/X/9sGdaUTrUEW+wGxUjWbZd0
QwujD95f2XR/GOZsz3IDanrNcBu6/ULry4h8//Vt/BHP/tsr9Z/7ONda6kRvlB0dQG9pf8FbWohw
LdegvmuVV0RLUybUPwjqJrm/LmUVo/0Q9uWvf8T7b93vv+FsL0gCPWkqKSoq6jquaqDMHg04Cr8e
5N0XAkKA4AagHw7Vzp83HMrAGrNxB9ARRVMFdd8gGj4Y4t37+GGIsxMybISPrXnoblz0EpYFPY3k
gD3ufznK2ZsNp7B5kjNuhBiVD12bz5xs2bL53z2us/fbZzaifgVyY7QWJ7p9/cH6fHdz/uFZnb3Y
ZB2mkUL5H9YFz4IgWA4PpH8Q1Qfr54NhzvGFXdpiZ09wG3CQulp6P1tZnYX+lyX4sxD20zr6/X7O
8fFoIzvKhLifIaCYDQ7AmPP111Pywet17lDNKXhKo8S9DJ4sZ4Ei18Ah+5R+4E/1/jAxeDvw1DuF
MT8vlBbDtL4ZO/Dej+vKssZ/gBz4r2/l/Wn5fYzTYv0hloyFmQK6qu5m9uOsno6Ok+SssWVoPgrz
31/2v490tuz5FDNpK9wNXT/XrvM8rWih/fpmPhridLM/3AwEgwbraAzR29UAhyvvpj7Z/XqM03L4
Q7ZCfr+Ns+XYeZY08ERGf6RNHtlwEySmXMLPaObOPMxJXeWB+cBl4nTJXw15tkKdTgploCl3g2Dx
oiW6iFAxcGVaEKd9pDEAa71H97++zfffPZCNgSaHSv85PsHqVfojw6ka01L7UDff/mkvud/W6e8j
+GeT5a58tB52z7Etl2/VsJmWv7CzwTAyhPoWKBp/0J2nHfy9hI+dQHhb2jeZz69IVzKIvvz6Wb23
hgCyTCHyBbGyP1C1JLyQSdyluBN0/TVEZycYjPf2UvIPaFnvvd8/DnT27qnQmXQkYxwF7uWQjHln
/7SqKCblxxHOXrXFxijA9hiBRIfFonL/F7a0H65/3vCggwvtKB/Xn5Kvrv8cqIth/mCBvrdafhzi
LIbxwS4CgTzBPtNv5hb9N0UuRxyc2vmMIn+u9Ldfz/67kwJoPsA1J7bcORVoRc99ToAtuZnn50jH
KOz8WUGh05z4KE8TqKNC4fAszCDz5MCZr+1vOg8mfNF2rl6rWRSafOn6j2Kzdx8eMEmgBoER7sVn
R44xXirqCJm5n1zUYxHxzHll2+DV9//Kq/zDQKen+sNWHfBawnwQA6VDhkBzWctfz8q7NwJbrFP/
A7Yd50AkoApQVuvj9gb+BgUNGGqwN133Ba2D3DG7P69sfpojcDXBSQVWEZDFn28HmCvh9R050f4y
yR6T5oOX7L0k58frn51soo0DTrtTYA7EhZMj1gS5R6hrKT54bu/t+z8OdPayhdrAATPCjfTcZj27
c50u66sPMAYfDXKavB8m3+cpcSA8DA6NHR7nebxqbJR7H1oGv3dUo+gAvXTQuUHWPZsU6veup4IW
KANbbwTgQf03sE1B1+mziqCEHXWlFR+ZRbx7GPww6NlMVWB2D/6pHxaTm8q2hWWFhK9KBNmxX7/h
7z7E1A8hQgq1rD+ozA6EzHQ+veGTdxWNqJVuuf5gkb57L7AfgHcPgcTDeQsfogv9JF2wNTtAGCi5
HNSU8fY6TR9+fSunxX4e4IAg8p9xzt4HEtcIOXuwA1EmfxYfKb+9f3V4HIFNjaV5TrZwmaWQW9W4
uvIul9A+OKn9IOd4dy4gqPHvIc4m3fBk9VQ1oZDyya/uI+Du4w+m4qMRztalO1sVrRIjCHbbRjez
vkz/NAPstIchHgMQGi4aYBP+vCrhLMPD3gGJcCZf3PrJzFs+Pf+Vif59iNNU/bDwG9P21PHAKzce
2ruvcv6gavbeioccQAi7GYDXkDb9fH2ncps4ZQjO7eTu49FANIigafhko++9eazUVaT/Svr845Bn
Tw0dfGeqIbV2w5m6nCdRxHDLW1LvMCwfGbS99w4gmgXUFesRsrVnwRmD5facJCuCM7RvrXoNxgDt
peLPTxHYlNCCALcGG+fZIGkw2njs8QhT2t+6Mt6zFOJ4f2EMgJKAF4dUWHge0cRMa9FQ1dwICCNv
P0SLv7fgoakHDTL4JYBkdXqOP7xlUwtf1wlNjJuIPET62v9gsb93+VPpCvoPJ+Pb89BiblNwpzus
k7HJ2iUTH8E2Prr+2WbiLLKpG4bdMGo2EIUDzPXPPX0IxUPwGAUFksDFAjICPz8eRJHeWMVmOlbA
NCTpl36uyl+PcH5unI9wtiaCejGpB1X6ozA7V17F5HG4FNH214P8pq/146mBUZBsIbTDJEDV6bxx
sTjEksDw6aiMd+1LtrGUPXhBt23Ea8vu06q+acipBeAdHOcpCj4DplxlGu7SH/yQ0wM7/yEg8qFP
4wHFA77zzw+04QBKLEmqj1SR29Ylr1NHNXrcQMFoUW9hLrdfwhBSB2ybKPdLUEF2Klpj/UEp53zz
Oz0PCJJAkxxqczApO3vq6UgUOpv4GR6bNxBM2c5jWBWTNY+LBKImFAAoprDBzoI1/Ujv5beq2s/P
AAK3IYFGtxcS6FCeZV0M7kgRtGKH4wquzRamZe0hGbvjsMIsIOF068TOk2R9epR2PNA6ehmC+S1k
wzdv0Y8zQ6OXE3rvpryFD3vrXlFvGjYD4HElteYO+kx+AQ3/DgjztRi4s6+iFUJQQBgl6yEg6xWO
szwZadHATxZQhm6rYxjl0AWmCJZcqLXvAWtI3tIAsOfZqwvNSZ2njG9WGW05iAKzQA9vVGzj1kDk
+DgqXH3f+kmVO+CnMk9/ZEpwvsxP8jGniOfks0r+qDpFNF2DdG2G4/jUskPA/qdo9H++Lv+XvfU3
//Psx3/+N/78tZd24Kyazv74z5e3buDdf5++859/8/M3/nnkX4d+7L9P5//qpy/hwv8auHidXn/6
A1AyfLK3+m2wd2+jbqbfBsBPPP3L/98P/+vtt6s8WPn2j7997XU3na7GeN/97V8f7b/942/gvv+w
Mk/X/9eHV68tvndhB2ZBrHj945feXsfpH39L3b/Da/5kFOm5KNakJ8SdeTt9EpO/Q5IJGQI5kQ6h
mY+11fWAivzjb2GAjwDKIvjOvz8ae336KCB/R/8XwmcQJ8R+6gbe3/598z/Nz+/z9V8dwsyed9OI
MX/aRU5rFtxASGZisBRL+Tx2YdwD/QMWQrtZeUMOqExUtK0k5RouNK+S+iMdSMgH4PH9sHGdhoR9
KfYsyCYQyCidF5it0wkp47DajcPQLZAfXdeS08bZwgrW3wUSGVIWN6FztUyr3olgMPsk4REoKsoB
DK+TF2aYm2+N9J1rgKP4jUfFfVxBSi2XoaPKqVbefgLKNMjmWE/HuhbDd7WsXpOJwaNF1DXh2zw3
Y5tFc+tsUDsLwRqxYKQsYzWzvAURdNsuwZNKLZQVekn5TbJ0HfCBEa+njNAu/MRCQr96ijiHGhKn
gC+NoVC4oEOvu9bzACWMoGMwg+vS9mznemO60RAQS/rKGshvRf6z5HX45nEYdI+m6jau3/Z7fyHL
Xi3J0ORxBRjVOibxbVsl8DHl/loObTI+VxxGehF3009pbL7PRII9w2f4yUNiNpwKETC3K7R2q4co
6ZqD2wcn2pWBTHfbxsWQAP0eABwF+GGSk9D6vGBrtwun6QuHcEfGGrkWeOGrYghAe0z6AEyJuN4g
Ur90A2uztJnLChYtGYw9nifnKxBdSM4WJ1NRo1+chsBlSzOgGWU7AenFXkZHRFd8PXrhjg3xm4Et
X65q7w7StC8yqT/JiSa54+OMgBZuFlf+ClAah1NnB4fVJY3LtVMs66JlydZk+GKIBK0qzhRJFBit
ffOZ8xFqNUPqbNOKHyMZDGW09rno2osh7qf7RCj7FE56L0hUdr7NKFt3cRvgKZoydO2uiaEMg2Pg
UMUsPHQd+2bMVMw14bnQNMpb9eLVdVlZsR2bFGoA9cRyxxqZVT1kQZv0DXkkOAXDrfbHfjel0auW
JPdUmGbxSKLMbdswDwJKEAnYnTDVJzhXPkEoijcwd8VrmFVtuqNuUMYV9eCN25o96v04HJA36Z1b
jU5pYptky5CsFiC22v8qwToBCYgSC6qMi1fg1pnADBMGnCl/1HtCOJQL/RH4vIkXfTPoorWQKK19
kPKysLXVlkZt+jC6DS/XGYI/cSjuVr9qN94444EpU39tKjfOIiOn3FW1c0EGX2+ciMJSlQ48uDAR
mNIxaKWuDdISpMN5UzuT9DPRVnPZBdHRDOF9bHz7CVXMBeZey54TkKxsP24odLL2aMdOQCFjia1A
Cj5pFrTPU3QXVZZuk2Gqt6yJyf3cgOwVo5JqC3CAhxuJT0opjNoHoQBozmlTgRmZh8c1XsBt1W0R
ul2Xe63XbKZY6sNQe973hM5sX7sUSL5E7/p0ZNdu5S4F9O9k7k18HLNJ1LeQypMHkM2hsWZI8Arw
alc4crlYfA/4rajbQQv1zjBQ5CDCYvd0VPGRuHCOiqjcNR22kGQZjhHMbhm6W+4j0Agg3LZqfI3Q
fqybKG8EeAMIlQs/0PmqydXg2mkHHZ2dQ2mhCLsS1mFYJV1fpkKSbGmum679PjpVnwVMrXj7I+w2
YOgx1zzWdgEwRRXYcuwev3Q5GtI/8wnI1pPeTlOrzyzA7bTDfBgNv/c0HiSb/aIGqgUsokNl032n
u7JpLteE3i6mRnVsOYw6KQNWPdmmj0B7M/TKQtgB3LMXvjCSmyqFYG8jnzioCkHcHKa4e3MqBS2X
isfiSJZ13TWgdfEGmzOZBX61+zmOFbuoNa/vAp6HswEskSVQSvKGuphc50jb2rucSedfOAgiiilM
y0b0W7rqoGiBHcmxWvHGt9kys/YI6E7ZO7ywviPzBPnX1gm9wqQiKaB9bzI/7XZtA3DsiQHjrku1
c90HZxr5ztPuit2AH4Jh/SRdRxXdJMDHb4cuG230yeX6Oe7EFuRNWcCbs8WENdj9XAAVQd2+cIDy
zFo9fhZq/GydCeQo7C3Al7OrOgXHIbDzkgc8HHfGsLugtXanw0Fdrwm76IUoqwrgTwYprgfJx+cW
PpWXSTTcLu4nwNmxIYK8OqLTn7mpPUAvBc2kuYSR2dGBJkEwODhmSHxdz7CTEsLvsjBiBaiSdiNj
XV+Fs54OrcISIuLFb+CNlEUKiMrZFoLK6QVqawjOU+970NjgZXE8gHf7COLPkcjdcf5EPApkpohe
0rYqU4eehPg695OML4ZwdK5BiLR4gSt5F3lbQ7pDPH0fyTI+YXVgI+SxvVoSvy+G2nRbUY/7ZIzY
Nhohd+ESirNNXUG162a1ddG1kj72JHhMiKj3o4yWwo/EWNRzkDxTiMuvo4CEFGfPlXEuQIUtaRhA
k9OquaBKzwdoEJvNKJWfjz2PHtthCeFXGaIsNnjbNATwnDp0LMPJboz1RT6ICeh2KvwMZ164rWiy
n+O4rMJmOk3ekdFE5D0xNvf5asKcrQPPegH/KIi37Liopm0zprngHSkqTkUWudDi8RjkcsY+gTKB
fIbLtbns6uYOmWKdDTa4iP1x2o62/yIA+tbEFGoGSnauJEwvK7FuKjZcdQlQKX5wbZ2gLpho7Gai
1bZOxjDvI+/7JNJ90J/YpOhol0k8hxgrLepYg8pNW6+gwrtVqm/zznPmTNXqUXr1zmOTzrpRJcde
Jv59PPg+GBKMw3y90UU/QOPGw26bx7UHTGTn3zGQ6S+pWQBsmiZQYWnc7dbFlU8qUOu2qnQZS5tN
oCJDSifZ+S36Q6tvSzkDBCfHehOYsETSxctY87CQ8UquRcyKvjWbTpL5AIBBSdyxz4gj1l3vtVvf
ceKyMdEG7GJ00HWfNQakpFh5Bnjo0G4B698uQ7cRrDfZIqBkHE7us0RhrfB8tfWh7yZs4G2WGCeT
n8oruN88UL2GgPHJo0NmPEKmVY6yTQoOrgPAMYrM5RwTbOHLAHYGnXYdehwTXAfACZxuedV44D90
PU7xpgjFkIKx22yqkDZl713TlIlS14gfEkL3DdLuPDjxpRtFgF+CzSO4CfeDs1xCDuekx+hd+Qwg
Sq9DX1AyijBLuM9I4JusW5IlGzy32RngEUuGeOTIYkRNOrniHDhETnawVmL7xCBYMNqmmUzmB0BZ
Zd6a9mVGdrEfnTnK2rm6g9pzmaw6vGARB07XSaYW5Fvm7mVFhxxlPlJ0zeg9M6aGfOmHJ6yZHUAg
xdw2fuENpn6D8Pa04RVPdlFYQx3Aon5Rcf+LTvr+bq3U7QhsbR4Kk5QjIiw0EKFz32LzTRIoP98j
IDX5QPUI5gpH/h9vO1Z9B6bfu3VaHyfZ3B2nRu1XMERMSEGwkeNvYU8D1zbHbtwWrGlvSecNqHx7
p2rf4lVPpa7Izl/1Szv5EFyL6FAuyBc2AVmqV5PE4UbPsbfpmn6gmS/jeQeFI5dl0l1fRh+WqVG1
QC6IBaDXTK69dFYEbJPBa7WmnfdIVPw1oP64VRHc21ePJ4ggO57Xg7vgFXHYdO8ONEAVg3T2Ws3D
50i1C+giovFeQGpLsogD4g5JD3nDvXTZ1fG6RQC2nzx1nyT2knPrlOFcq3v4t84lSGzRN11XPSxN
ou7SEWTNZ4YKgQB6oBwlU5lqoNkSWcjOZ5Py30DVBxjXkmE8RHF/sLP3fUyDr97a60JJdjFCoJVS
9RLxnt70spFl1IOn0pKg3zXR98Dg1KjC4CZN7fPE3DRfFYhDUd8/tafcJO7AexFjN2V42POmAUaq
GtsdYct6RJC4TRBTJ7XQObMcwDYRX3SOCwc5NO1K1Sg40ifuDCjaVWw6bDdt8FYNMYL2adwtIR/2
buqEYMRGGRQTZhJUR0e2spySpr6txRTmPgSITWTvUh48aDzuI8DJ+E++pO4r4ainJPqbR6V302iY
BChhn9Z6/DKk9d3IgitPsQ7vugc3dvBQMhjp4fCSgEfFSYegI0QJh1oGoS0j/AUSoxHITIhibtZU
r9esm9fSm1h1ETES7GrA9XOZ9KoYUpSEtPE2yqjvlKCb63XHduUSSnWyZGJApIbznOnVFCFMr05j
BEB6VP3RQHXgU0BTqIhVzgziN95At+cEValIf4fsD32gPfPuorkz3wIumxx6XebKly44FoMXo/Yz
UP+yooGWZRdrWlrFNSKvWX6qrFbbmvrBVx7Nw8UIpC2CcR8WKBKs+mby9yuHIcXQkA3TdaYD+T2W
cJkJwQtRdQxifZo+VWCiwFeHcOwa8nMIwpx26FpE1MNZNyxd1kKhppiJjpysqdc9HDGKuEY57PRU
G8SHEFxYvdwoF7miS7ap9udLUcu9nus6x8rTV7PL5CY0sSwYbJxojR0UFUpvl/Dx6xSuMKn0QPIm
wQp9Ip05qn4EqtrkUxBIEAxGqGOts3fV9HwPpbVxW9kmufD1l6D7jM7dZRV0yB3kgIIBwrBoqMaj
JProN+smNT4YasaWiq2fu3WEH2bkxOqaUEEOYWxKaYLwGTpM91FI2j2Q6AGSP+PtTWu/tBUWY4Zu
zjdBh/tILZtEBTixoWnF8FXCfKATHBFecXhQGLKv9c7xbd6Lfew0R97JvY1i/9XAC7iMKu+5GtJd
UM1XyFPXHIW3t6Elm2XEdjn5yC7XAZlbCLsNr3XtBfOd6VJMwQQliDFfZxdJtheY7erEEeQeEth3
tNWSj263jJnvppsIuJ/GymsoWmwaPMZ7GaN60vrxTqdhl/dru4fBzIUbIYQxa7QcaOVE+eC49HlZ
xypfVjlCJETBDLIPIpHN0xTcLDYNcm9m6SGYAKdF1EyOtUaaKfpAQanB3nLkJF8EC5aNQgc3n0Ij
HkgHx6nJnBIEtFos3xjIVYO46C0Zem/0nhDZuTltkqZEqWyGy4cvH9oJcmGuHaohD5jhG9Em1Z1P
VVyKtTIbpJL91hDR7dMmNDsSL1EB0IOT4Ba9YBNCfm/LKDkqYvVl46iIFiMLsXLBtpkzOs33ErXg
C+bFwz5yJ4QoQbPxq6ovmY6aC2vFcxDNN5NUcOXS1ju23jzcq0RezkGFkBcrOCODh3RjcUVaOokh
F9GsDrNmJvf6YNkDyR5uHdvPOap39cZdUpUx4/EnapFv+33voCbszt/CGhFNKUGPS5bghQU4U1WD
B44QAHmrV/nPkP5AsKlidKJlQ9xs4d3LQtmWoKDfpRJsFaEPSTzAiN1wDwm7dvN4dPqN9jTNgdJi
B4h3k4KFjb+FWmj6ZJV9rhaEaU0T9zvIehMAArC0IW74sqAsXrbSf+jtdDH5AqXrAWUZO4BDa2l/
9NEpyKAeckDDyym6pa6xxwDLjBTV2VgZ88cRW1o6KB+HatdA2PobGNg4ihh4VL1Ou71bK4AQEtRI
PKhtulqGRc+Au2ZptGQomNq965GjGXEMVMHi5470oWAAcFCYTTXZenQUCN5gstJ7/aexQnfBQvIA
OQcIVImngu1q5aWPw8avyZx1AK1iHyFXfQzNg5G3XxawMDcdSselyxBG1Yk4OCMJMq5herBG/CiN
85XR7pY645tuxAammQ+JrKungUQCdEwQE6K4NRlduX/rLuymcSPylM4xDnvTmFMNDB5ejh8V/VI5
33rPqbfQVX5MksXL+jYJyt5NNqxOL4I23qzWIwXieVvYUFy0DaAghNeIdBi792b/uu2XI2+qqtSj
d4cotcqkF7kXMk6f1Igq5cKRFAcMrEmAflnICy5T+LLHn9S43NWL3ePcv9LTWC5jDI2qvpB+uBsB
H8x9SNkkqZ+Hq9glsXmgILGCzwvvqY3nu3eJik6vFOpfcVeP2YxjAmsc7N4RhD4DwcVLolj1SsMF
hUMQgusNbzj7zCptCwOiKHYoj23GYERENrWIK2Lgt5r1zhuZ80qbujqutisq/M9BGRjRVtR58lAd
fZM9Tp0JLZtowjcGWYHAGgTVhopv7QJBzUhAKnOE/ug6b+LaROWgmyddw1Ss7rq3sAK/21DocfZO
wzZNF266yeke+MDmfKnT5BR68pITjfPDD6arJVqAw+OBt20TeOe2qFB24zA/4xb7fQ9uMSq8+HVw
sC3aJGoA2Oq7LYV028Yf0uoN9jp3HUoQ0NPA0ZXMIBPjiRQK5QKoGaGcMK3zg4HXVuYOSAaETuai
1zCz59C4zmCXxjaV7a4DzDfqU/bOD7Clo643b4Er34pu+IY6TFV6jU2KIJrmEuZECjRqD0VgI+YX
hf0wE0v/EA0hQAbdXZ3IW7CH5W61ibr1BWaZ2PC5tXB9pajUzFw7oDkBjj4srim0Cds73XL/jpuU
Ipfh29DQz71kR433N2sC507Tyr9IxrW6hQjiYQL2EPYqdm/Wbs4NdXJi+wHKU0tmR+6g4tV2ZeXN
h2GeygjL+tFhVfJFmmhEiapBlS9AqTXU5DJ2zXBtOsTsazfspCO/QPYo73q99XqdgBuNg9MnB9Os
oP21/AXV48cuWL7XRsNjnlB11XdzAf2WzMgQgkJJnBQRWr23nd9ABJlRBSmjROH4ko4CHTaCD1NN
ll0k9LRzUAnmZJiQX1oD/HR/MY/1BBNl0yKPMNOetLLfG3NoBT9EFehCwKPYTBO3ybxkRUyEzR7q
mSg1CXpZpYEoEui6RM4I1S5PvTiQuyvbaNkjoAXfFr2BA+5wvgJBqIhG1KoHn54SIQMJ8mZlyFP6
uwber6DCdw7ic2UeHSr1BenXA5upuOjTll0hTITKcy8eK4MiYhX5c0Eg1/IAGhsiAeFcCoFW5bim
Oz6Tl9U0DDS3aEtVdKUI2FSOWi+s8F+rZLrxrf1OEONSDhr9KuBH1nDU3CAGlccoPn/vqHc7Dt7F
hIImcWWVRxPdgKYdZMH4PdQJAfcezxXZ+ljAWOxuCv1rpdbpgWsPezngwbCEaPRQgGyPZ+M0xQgy
8Lc2jW/TaHqIEKvEsbEFHgSyUViLz1mSOKLonekYG+puJ79DpBAjXwhFl5a9GgA0luE2EhP2NQN1
G6gCQOKL+jvGEK7Qfr2G5oCDMmvANz0soabkM0S55WWnoN9b9yaHF/GmSVAwjxF43sepI28Y1MdK
RZG1tG2lof3DL9xQnqpbSF/q7lTq8mnGWn3f+MkVJXO59KiMI37SaLw0Oy36fivpeOiSpcUxjnKd
wIbk6tskvq68mJ2o6GzTJdASIH29ZCELbhw1tBcw+V03MUfZQ3VJyREI+864lL7x10Po9WOOVka8
cXD9YhrGTRjo4whPLSSmJ+itfeuC+i0Y4hRcDHGLY7LZt5JtZT8UvEkUXMen3ARPaeW731FME8gV
UlEi4+NvKfDHFNFPNigv3A9V7ILn7ul8nBEoCL41jXPrRExug1rtJ+FZ2K3NzRZycvulvq6TZBfo
/hKKQnERobA+TZCzADMfWYPHu62sQFUHLxgN96a7xuYNhxfhVjs/mullhIrfzusYd7cEUmSoNH2C
2gU7aFRuXHTRg0eJtB0C0PVF3MewzVPrpk4Vmg/TpC6RT3yNm+CendTA8Vjv5/jET7/3uqoQrJYZ
GtPTXQVsEtTuQXEfrCygoTHkVVWNhUE8AzNURFK6pq/tZOPSynkpoaCgSlgUTDuPcGxuZhme9NJA
maMyobp3rdYP6NNeyhoAnoknb8gp71S7ekc9Gd5eRQqSctD5qOpX7kf7HhHTcmph2p5ddiymd1b2
cYkAc0QRKII8Bl+6IFu5hYXdqT+g2sa5m5m6SUb3a9jYplzqtkWFf96hPdBnswrvJR0uUJNcsWvq
bUQm7KN9Ar3v0L0CFw9Sdpdp5xZhmzr7RTXIRoYOXZ9ZuCTz6fJFVhYrfQEkcO3sdhraO1RksQVo
FG75jAJYpe5gbzNCpxUWKE2/CwQKpCZI8nRK3VLIAGoijwBKFyiH3WErdPJRWRjNM/bQ+Vg7S700
MFKY59JPp288pROSu0A8IRFAljrXmxmgBXfyGY7F9hZ5Xg7TxwVpGkMLwalvgPTWhXTm+1mEKgs0
K0H92yxzv3OkR3KXzBAiVAXyXT/vG2HytYaYaMTWrymitQNrvgKkwTbY/iKZIxNFxwRoHzsKZ+s4
rXNlpwhyo/yougVC6QYdhNDpGVS4ZsiN13pO92KADGFM1ysQ2odtv4T4+2qCJhglJGsQO2WtgfhK
pK5oOv4/6s5jO3Jky7K/UqvHD9UQZhBT14p0OjVjghVBRkADBi2+vjeYr7qTjOjk6pp1jkIlHQ4Y
zK44Z98nXadaZ4xSLrXavW+Z4Q1aBFg4wkUSodpOttgm+0XtVfIQMuChQqryqFtlsA45x5aJ1SEX
uVFtdegK89LQ5l1w0pjrmprewpg6dzm2jkHSn10lvnetXPOctBSzwy5eTSRCoOxWom6xl1oeY8hA
Wxo9oCZXGfmiq3zSRJO61BROlA80S1vQL7HufOQ/q6GBMBmMvOxOtqSuiGFcGFek9IvKL+ydPRSK
/QZaoRuMxsnKrV+MIqVOMRCYpDmNENuDQgqOauW5U7hn0FNK5NOWNZyNNtwWxIZiETm9uancBAhN
NRj73Ce+oefkj4uRWJ6xqVma3OCVhaAKxeGBrusxSMyNDZelduIbTspdDaqIRZINJ7yuY0KNxME3
E3k1r/+o6VtSEL6uyNdZrqsXU7bmnQyy505NPZ6UIVKrTLj1OimqOFg2gYG0xuv6RdkpN167owEb
yBPuRYujcwgXjVzBbFbxIMwbv1fjt8omX6+Vr8MRyh4p06oVkam2DDUnOlpRGNJw6sMVgIrbRAwx
sBj/u6mJa4OYpM+febIYsAhNZB6u477DiBPMbMb2IeZo6814rTvAHtpM7ggwT1M59wHaAxk9zZ+s
WPiMdSEWGM7KT2/HelC3ZatTwEDkZzbDtoAy76USlcG0iPX4xeZc0tPuJp2GszcmSbJsm6Fcjn3w
2lpAWUp6yVHSBVQqY1qar1JcD0RRnXQ25ThdXEVVII6tA1TFaecZdbQIy+7KxaqiokOUOJvQqq9k
rI5Dm62z0WlWEWWt26gw31yj7K+0IU5W75ecjG/M74BcWq/SirR0Kip2pLa/8f00ZCvvlmpSi04L
X1VfPAX2Lh+7rRH4NWgHAD6G+eJ786xRr99PY1EQ6Rm9t4EcSfzARG4SJsp+XkdXQtcoiAht7yUF
oH6LbSywElqyqfcCl/C2KtVaK8V1OgzfMiEoXiPXqVRyiJp83U/Fbdz77kH4rbcQk3WQivvBXFzr
WFl0Ngr8DBP9xff6aqZcSpSevBGlpMfUxtk616W2chj6uvL0kq3Vm9GUkds+jnnvrezeE/zezx97
PWqWvtQA/hjOMZLN1dDmO9dOX3tpXbSx4tXkhLqyLH0faB3yhAFmbJqqjW2V1DMKdnInU6BqosfG
McjZEPRflbV1cJiYgJ5EU79kDmM17zwNEYoTGgur0J4bU4GxSfxsUY7kAIWVgo/JI+p20IHe8iSs
YB8E1cZCr3A/9WGGuqYqvH1dFjCXPEST+6gqrSdhDogqRrsLtoFhalfde2MilakdLysH2O2ihYb+
EjOu82loMYYGYWFfVwK9xzYySpZXpj0KaFiX0Xfyq7imurgBlXalBstiLRdmc53LJjwFra0xhs5k
PlvsyHNVDN6b34EuXExDn5yoPOiAmly6F2MJWmqhkoLrKsNsTx/SX0sntI515MMSygdf3NedLLZG
Bzep0BzGOowKBY9MJ/olo70ddZm8CXvql5bvUNIpzTrfFgCByVG9sN+2Uddft1Y6bHUW48awIvuc
qtx6Dsy5hav36tqRgnjHqeTrgK93sIzulfptshwZJJHSKcp0tSsH7BBFGZ+4W4r5voX1TTdGZvB2
TbtpcAOti6gj2EkD8icN3FdnBssoSabtCHV3IctR3lpua7xl4MfXRs7oYDX6ACvyeuvaGYV/Mt2T
n9pPnmweEQ+YdFT9jYj6clOKTvxQotg7+pXuDVejYC2wguJvsRyJLZwbOWR3uTY8dRmlYjC0znZQ
js6YeDX3Wu1bH1rtOuY/htcAr/oFJCg453HJl+wG/+RVXXI96u7aSZFiLumIOOXGT1vCbf2hVi5I
oXrQ8LwD1Fqi36qXvcaE2BE+Nw2TkAZEaeC6zmzSkjQbjrExHvEeB0uaRN5NAbhIFhxolgasqejn
l62m/YuM602YJewomSCVMdEccDysYtqW3yKT3LYbup6krm7WZhJbF3ek+ADTB+BwE+8QZHaU6jTg
6p2w91Tu3TWqB2ajMfLWuA+LFFBRpbhodmkaA2ZUQ6QM3OhnWNbNeayBXe16VUy07KqYKs5fwbZc
1WkoXjo5dAhEFG0EKV67zFk6TFXcuXPdJZy64GA7GnOH6jk51t300Df0xJzKCU4ZoKgDKjVt3yWj
+1RWXbvOZUnH2hm1A7Ck7KIj0GyWItPG62rwAC7AtJwrx+Niqomjg8kewQeR+SzapsqZ6NCa+WuQ
qGzNQMfu6PT1tFFmlG7T3BJHQ3XR2q1H/Wma5BuH1TfH8vZl1MsTpQgO/9LS7O9jFLjHKs1zjrkR
Aa0W27Q60+ikDYG8artyuCsSx+fxehplB2E8aL1Zgtnyy+7Utap4i8ex3kHnziyyBDARWV4d4bax
2wBYKa6U5WSLzvfbt7gJkztpt+3zYJYyXAkFQmVJpZOqvdnDSVsFynfuB9Pud1FbRTtqVzFArOY2
T/vqwhhN41jy4u8HYyz2DZv1MXf6ionSAt2RlH6ysYDzXSV6rr2FNbKtKmmDH3rkQjs3VU97Tx8s
DuUmShZj7w+3eWiW0IQZsLRO68E/hyI3N5mW0KFgZPVCb2oON5QjpF/p2Yh48o26MgmpYWF0zmNn
BHNs6ET7PqFak9m+ulSqRMxiI30RTmncjUYW7mWTNXSryHrgSU/qDMQwYrDSyHyZuustyPzBdyTH
FDCMHOFc0qu9jAU0v4ZinAD6xzXLt1qLqqVUpWJAjAGITLPCB/oHvbNyAy0iPAvPaLT0OSIcC9qe
kMT2edD0P5w2V/cGisurohh7CPNX6Nd43oauLREFw5v0ou6lasb0Z1N4jr+oXIvGm4WGh4qDHnbP
UQ2zemlrXoJtLqS2nLe/Qjm213466aCmvWEdV+jmJOTmW9w+3cJKM7QiQxdfulSSXAK2jHdxa6ia
InniX8yebajWea31ODdOvFv1anJ1Z5FMFL9GhlLvgYNYYNCClKdVDy5X7wUvWuOMV7nnoA6jWLKo
7Cra62E1baLGqpbTkLcbxi+0R7evNELEMFyFHRjwIK3jVak5w0VFfvcIhju78JOSI7me/UPaPc0Y
qUUiXqRVZjwgFogpP2ZCnkPXvgmd+knETboMEfmuUjvEFFm43i5sDfdWp2xWbRl2mpzDyeuusnic
vjVZS+c3mbIX6fq/him1Lwy4MFdhmGtnGaCKNHwt3ltJlV2rogAAX1TBstOh1hlOU5zgjNsc6FkA
CK/w0csl4Y3l4iRnoFq4m3zToarQZhff14ZtH2TxJjZyOglT4VwbaR0dU9l46770m3VcW8uBk2HZ
tmN4qg2XJTV0FIDonLFvJTNGUJjPHtjqcxmp/lsgByqEYwnQraob70fnD/5dFpjVQx90KQzH0nsN
Iil/JWnaXWA++uca0ne/pv0F1xy+olqw2L0dfYA5QnLd9FJx2dHKzVX6lk1d9KjRpVuH2qwr9Krk
Wgvrx9jTvaWWpM73uB2K5ZzlrP2qxDrgG4DoLaPMKH9PVEtlqs6jVSTLOqv4M0xDm15jq/cMzbxn
DF6kLwBkiApGvG2YxE9orkh0lXsVTQWcftOChGd1za9cGGIz6gWbSUG9jh2QS4C0rnZZHkXnthvs
VR5l9co3U4qlBhK+FPntmYw2jHYapalqgUjTuQ2YYLqqM7PZxA1OiHU+VnIRFVQXu7DI1aGzG7Zr
USOJZuU0b43bldaCoR3GUQk6nx0V8T2tvnblBQj1Ji+ZRXOlTpLcOgflSAWtoAr2oze1J9H5MRrY
VnZ07hqx1nqlP/vKG9e00OjD1RerCijqk9dqrKBVEA2X0r0zRis4yySeGIMp61Md9mm4bKSYFXl5
dhlTgYKzy41jTNdh3Sh0eUKjTo9OXNsUQV8fja4PmXtngSD1ies6COgU2fJyl6SVAhU2yOCYScr0
NJYBfzZ0gfK26J8iqNAL1Xv63OlD+xTp+ZsV2+5lHJ3sFdahspdOOu+0gupKnelvsexN2q9i6rcS
DfGGVh1RW0rzh+DIjViYRDq8Qoa/bUKhwcXUYLvKvHkbdefS+cJ7piJAx6nKn1wcOoWFLGockvhX
XJrZtq0AfI6lXdaLwvbKC6WPhEkvIt3kpVSPRtrZ15OyNKqylrrzAh/ZIc1h/SGmpzyhTo7H7wPI
whM/B0mb7Ut9wRkZ/cwss64WqSGnuwjB5jIZs+FNWWgSmFyt/6D4G97S+6EyPOFACZpCe4paNtnU
H0O0JWmH0LQmvsQ2cp1kgYPpXmt/zkCeubM1mGKpylTf6XVN16yo0O7oNHJY7aGDIgGdLhoqR58O
NkMkfhiaO90GkDA3rTXos6aLmwgQUq1M5pWuAuwz63TsiXMyf1j3SNNsemwN67IbBIeGVpH3xJdh
sFaapZe3Y0SIix4o5suhoVtNUWkRJVr2eOzDmMyq7IGrroJipADKc4fZH5vtHeMmBGOn+1peXI3W
WF2N7YNmNvaDiJpk202KDqwMG8oGONGmxZgPO5Tq9UGoKn9tBfGkPTYZ6WHdbnPmzrPflzi8stZ+
03xCW78ct1oRGuuUH7gK2qE+ErTNgxFrBhfaGhUgQv/wVk8YGBZk1F5CJzLJkrFK55krn9EmBScy
jOLWYCABVc54jiIHxr9p7uBdAtrOl6KKAPs6yO8CMJm3elN+AwZLS28iVnMCLV3zSnvLwi8GmiVN
dIoZh35XiLl5WQGQXqa1spFhoXEnQYrlxkr7+Dmo7YPRF6SGkQ3jS2n2S6dUvOqSJvqJgGsQKL6C
Zj8OzngXV4aGUrgxTErmFDtv4hxNE1oA7ZSmfkpN3KqZshk1xbXXRNP3MgujB9ko48w+mE8sddv4
YWD1fJWpW/9AzjHup86xty29olfes+o5aciRkjb37+xmmsKjX4UvdZHKDc0B88rp7JE4o2nam4yj
/ClLZHM75HWC4lNjw2LkHuMVEDsoFRp7ocU6G50BcanN7muzb/uV0+TsgwN3bqmYx8UojDSUZ89r
GY3iCDTREX/mVa59P4nKvs38ZKgWjDgthrWhKCxpkcFLx6w5/ACel55jP63pkVd0S1xK1fd2wua1
aqlakpKYs9BrGCp6DXlS1fom8ZvgaDjIJBGOMF7CzAAA9uQA4W6smPRznYdsWd3IqJ8iLpwrPUza
diOqIHkGsZmcfJTCl6xsnZshSpG9eRqZ40IrMuPe9ibcvzZdhYWu/GmhkzGvrdYJ7nS/ddeNWYlD
19n1g4/w5ojvpWVEado8Uz5OEHG1CFkspJirvBwouGJLubMiEHmuixZ3aCs2uNKJtmWf3blmczal
5h/bPrLWkAenIyPZsic1QaQOm2L27lAarGPTWfUBKSWJaIJaLVff27hsi2UzunOz3ox3lS7rtTFE
8abIEWElVHruUynCZSthf/kMdFoNmi/PBkCQfY42+DhG/OgxHM1NOyG6DmuGT0xOSN43oVVlyGKk
DfcBQfJRGZq2yGrLfGCilsAnAWgucEv/1CqvuMNcnr0VHSanRQZa9EpIg55ujUhoDRfWnntNwlmE
U6B/s1AinbPKRyJjuOMWo6y8xIZoqZ9E+re47ruTEBkn3NjqZzeQwbKutOxseXDISzzRT1YcNJu6
aMOTl2fRuSdwONCnp85sVqm2sMjGlpyjoJZdPVqT/LvrPJHO2eudYRWPZnBfEjk9KUXNerSYVsys
u3ETl7b7BrmCwVBIi3/ig+wWAVqbpT1BXzB9kW28FGvRIg0y+9oaa+ebXaWsfZEkeGBG7IALNy6I
wGInfIiCDNx/5VMJZtqGeftOcabPYO2pAfsvuhenl8Byh61iHtnzZCfZKseJ+CMorQL1gmiOsdY7
uzqf9VTQr0eKyZ2+aDVKh3rEhWtSi18zVKn30k3bE9zh6jAWljpE+cQRb8X+jTYgrpkcQ6ywawwo
4nO1JLVrfvbhEB+BW8avfZcG6yGpkPsIKYGBTy3+SUKnMJnJgSTTLbvKj6yyGDfIeBjk/x41QhVk
/Xcj9aK3Kkpuie6GXd3LZgHqvnhFe14fkzZO9n7k2DUKPt4/TlNXLxeNB3vGLYtuG3oTZ1ftFhuK
cs3BpVS0ZFelFc1LeVXjbpmntXUbSJ7WvseM8o1QPfzpIV58wEZrMXknAzGku4EzLryS3sJsPfLQ
7WXBfRD3NOobQ/N2ljOI1ejwibj+XVqB/bAlAS+uBhNPzVBNzG9yWhv/jO0UpDtyr41JZXJoTc2a
RMO5M8qYrh2OssDqje81psxHZdjNbmgNaxnYUQhTrSC1H2pJYTKh8FIWIZoyFXTc0FYMN07h2G+D
KMdqxdjvbNsPY09W4B/Y5E265KZ/jhA2/tLckrJHY+C1NbUeE1FZRixoY5iacYlpPHyLZC52VtG5
GxOZM20XL98ZcaCYTgJue1mjqjqUvJVEN9iU99WcOFEpGQ+yKrtXH/j9QxBKONyQYMvT4LjlWyUm
ZyNDBGjmUHEH9NG4ndKB4oc5l32roTr/y8pCYwyE6W1FEKTrWNrjqRCIGulUmT90u9RfukyOu64Y
+vPUmvGTCvrhuWgSfCKVjj7jNJit2vfjGK/7JhrWtpdZOAWEt3JKxMd4aMYFDd9igcS9WEvOyQgg
orJ+WARRpxybwz6moBQs/hUnpVcVehjsWt+rdpmyml/xhNAGATNbZQblfZEpDVWJ0bdrk3FRSw2n
7Loth3xJzUTb5mFQ72v02CtVm5DT2+lnRScfl3mOLrPPelo4bW4T92GVppUqsvS+pfeZrhM6ENgB
c7rCWSMUzV5aPSg2CYtOumzT3Zho4lT1c6acJP0BE36+ixsrIpkOaLi4zhA9TY6iX8k6pEtFfHQh
pLhym6j9YYe6vJPNiMa0ThTWCNzNqK7CZAVR31nEVtmeshJVvYtebNXlvCJ1E0R32aA92ykBZFOl
5gHeQHgooqp+GKZwwJqRiUuAJ+iQV6JYOXozbOJ4DC//spqOrFs40a6G3rq0Ss3bKOm4GwY1RHid
EfPGxgMnFB34ZvYzNIgO9EUlmQbeaGXzGgQ++lEjwRZhMSlyBJ7KcnMcs/rG/pCvyUymDc5ja9WO
makW/4pQzgyF3tvbmMBmG4chSo6abPZfDTwBN7TScDegp7uJfaTDms1kX0PE/TYi89i2mIL+4hj8
22j8wUH7v93Lnx3O/1f78gfL81n9zO+a6ufP5uq7+v/C6Iwz+X/+l5f4N6Pz3Ww//o9jUf38/tEe
zf/1l9MZp/R/eqb+B6czbJf/nOEVrgDHC6ZIx4b8b6ez5f4n6Tf0ACC9ELPhcv+P/+Acfnc6Y4Jm
gpjuMYsTDJAHeuS/ru7Dc/qz09n4COdyXBBzrGM0BRQ4bVO++5L/BuhATmYHTL4LbmKtHhk4Thu7
k6i3ZNtr17zQBeuoY+KdS/ITBb3C1aCadEcdtjnZlKZWvkjxc/pJ1V+puWQokib1IBQ5nCum3hRf
EDOMj0bp9wvGkC2Eo0sdGrPxCZmBIs52mO4W3GD91S7YepvlYCbtJq1oHtht9lwOwroXueeBCwjs
YlsGtvYFbnwm/PwfwsJ8DbgQcZtzRtIjFZ/ReQ3HUiOcNL2hIizO/uSY3zNUT3sRJV5B6Q5JkCib
8Atij/EROjN/LA8I0gnffP7F5yk1YTQARcBKywC5nI5M0zv5C2VF83qkT0ZNdaKRqlRwHzGuhXkd
XUGFx1OT65LV+Um0QUDoXsym93HMJEG+Np3K+ALI8vtyYkLPTOPW8fAjFP/0dDIfZk2r8vSm8cb8
1IuupHFYcwDYJt60nY5ZbN83g7y2GASRfrU25p/+8bmYGOlpOwoIAQ7wC/7+b4u51qsYllk9Y+Cr
6xjR1j0hZXzdUhTGIFhGB9tOObInKuXYPoyKdp8FlCiN4kMyhsbqbzvBv9+1v1MEPlFReF6W7sA/
wtLv2CaDcz/BSKbY8RR80OhGqJRXqlNW/zqJ1rimIVVnm5BSw/fJ1WqOb6QNCXY/nJlSjaeAaQvB
VZLj/l613dg86F8/qd9fJHADtgWd14Ry4NguO9bfbxZRr4yGtnHPpdKLPbqH6drt6T8iQ4+2uVsx
xqb1QA9MhNBpHGsHJMdfgTc+ghbmO8THmy6EK8+1+fX8sv/tgWWkmZhK/fpMb029gHMFg6Pmy0GP
jAEjr+UXb64xw08+LBELOCAAUsciRYBA9ompRAcwa1NN9mc2M16SJPSqQwrVlVoe536BfRXSYkTc
rzvdohVuuaKjstFiDAb/z6uDS+ElBrzkEDx58ybzt+/ulwO9CeUO55AQ7NTAjNmotmQujR9ALqwk
03bSuPbXfZIlNE97ZqREkWevuoIoL6ZoN01x9+xGwRdEwN9eYYtzxZYe2xoIDFqOH68rowyp2OH0
M7LoaGsMXXVgdkRIP7GwX4wC27XwRibkFFO0++KW/LbB8dG2tFw2t3fwxqclaSAqdQvRiLNbK+dB
gaMACsFclQXC1f61M0vjWqDbuUGV0ywDPxUAGGUCXrjunWUS6mqF/KDfDTR5dqQzzVdjwj5ifd6X
KwuH6VqQQXRyo0+PrNRJ5/rSFGfd6psHejDOMicD/kaiUZ1CGTVnZ0pCdPcseMpfqf3jixv02wZn
WfO9AXMiuAziho/PRrfTxB6NiDOn8LSneszoi7n0hQ0T1jkQlQiqEcrDoNLow5TxGDySI8doAgyv
f/CK6qvRHvMD+fQ2fbieT6ihFmVil/ShOAPReKbwfzC8+NcX3/kPi0LCiOFl1Q329s/7lGt0mKQC
BGBONUb6kjZwu/F95Ol55UenNkiDU8zUDLLfQr0MiZI7tPHl3unyZB/C1cKFLIzmrcgjKjqITr9Y
tH+6vJkRw2bKNg96+OMjqWOLzpYdW2dekuah6qtyO4oUvRGWa0q6X9yMP6xA2E2eSXQIUdX8fKRo
shlM6iniPNLGRw6m6u6xxTl4dLN6eM1QRmJ/cekKWlqQ7Dg7urVw6u7EHv/gRqHbohmU5SZwa9wH
NtkRaWKV7kc9qLdThp5XH8PuK8rZHK1+Xia4l4RheQZCgt+Omkl6spdmbZxLXOko/amfLzFClqdi
GLiknGQbaUdFyRb9YHsPUevNUwQvLYWBX01v9wezIFHzMoQvdq2l951RNw9f3No5OPi0lgmAXUEM
bIMY+swwm1yq0n7CRdal3lH8tGID83mSbwQyboAbyqPH5Pn3aZca15PR9vd5guukSOslLZifwGi7
+quA5k83TjCZQddJF7mF89//7YzgMydkEYZ5ricpj3VtNA+D4SDqjQrnLmYHPmJLGvapGTPbT0uL
bx2NDHR2nbt19di6Q4VuneKiaR5k7/avgjzxv3Pb3rMYC+4aV/pp/ctBt8wyTw3C0d64LtWU3sjY
f/J60CBtXQ9LPJPpzqmxGOiefqsqxU4+2e7eUFNzxhzxBXfy9ygZlLHOfBuYhpYkp/m0R5ZNzATA
omGxMdz6nljxzZ2i4lD3mF47Q+YHah7uts8QAUdh99R1VFaQduEJgsHi//wrDCs5f7coHP2bf15l
8934uMjA0tGrRwFjA4v9PKKxHap2SlUynfVJj5ewhJ8TxpVHjEQM6WN1RRIfcWKF+UpXJZTXf/7w
99zo46e7ZI4C8zkWJ5dhBh+XE1y43MYSIs5dgNGXPsGgXtAsyKOYRgRWUVJS2Ncf+zxlyg8oAOvG
UkX4M9HT4ip1mAH5z9fzWxplWTbHKemMmEOhz8lCYOO5STyIgZjjuYY8Ui+dr4iU4eugQqH8cWcF
rPt//tQ/BL58rCsMSWz+h2GfHtbAtNJyE4+zF/ww2wSWT9thtDeNeq2ZU3+Jp1we6cs7F8ucin34
nk/9N66CNg7UL5v9jCkGH5+Fl/RDgGzUOCeuySj42nIZZKkhcohtWnNpW/xAWOl/Z7KhWMbzn+f4
2Lb/fBG/by/k/i6cRMYfokL6nC9Fldd3ra+5Z2pjKDszpaKt7uvyqDtZ85AgHfoq6P09gAFlatgk
iRD6dfPzBKKurtE0ZoEGzsMu16lVhaA+It17M8xRP2MUELdaMTDhIHC9qzDCJqubXNyiL5vqYEe2
9/jPd+B9N/j4SvzFVp13Vyou5qeQEwiCG+bNpJ0nUbsXxw+912oypo1e+f2mqetfadcxScZyx70z
gUZP++AyNq765aGin9M1vV2ONpQhnP/xeqgr/6gDoWBEYOQ+CNRFu7Zvoy+e28zA+7SNuLzGumPA
qePhiU97nN55Ztq4UFGavKW/UCscXWX4JvQEFwRun28UfZqbIJ8V58JGwuXnuXZy6Aku24ItN/cm
HOYJnZ8FsDvjptKbatcHTnLMK+zlbpa6l3++0X9Ihrlkkh19noCNb/9T4lVgYgpD5qGencRJT45e
W5suFPgEKAwglSfTa6jm71Hdyxc6kzVUk/4FqDyG9TmuHWzq6smITOeL6/p9E+K6GElhONSTuLpP
eyKlHqY4aJU498jiHovC8bexQKde42PCSRSYF8wdq7iCs1b4tkdVuATyk8aNdmW0k31wA6DfFqkY
fg+7fm2pgKw6P82/ivx+T1xdUHXsWFIHCuZ8DgXmrLVHy4YPIm444jlZyZLHRL1EHtZLrqzTljir
91aVfs8j5Oj4qObmv/XV/vn7puFyo+Z3hSVoMQ/t48al6Z1RzbMjztkcCCGBm9682R4SWEF27dfN
V5/3p7UOxEx6RP8U3D6PP0FRSaGvS82zVfhYnev81aM8si1ULG6q3pXHPvWqfQ/FiaaY43y1bud9
+OMGATGOzybP0RkqYn/6uhENc3xcvGoDHNTrvrF7nE22e916abbBTH9AipOc3Iw2yzA0apnIsrxI
oPZMls+0V+wk926fBReSga/uzB9OMirAtOjEXEX2DDk/qr+Fh05btY41mNPZhPF1LIqpuDImV7wm
kTDwRTHPWQ3pNT7IaNUD6f4+1cL9Yit6Lwd8vD9cA6RdW5AWC/ipn66hN1Tj5EI/DyTvdN1t3Cjv
KwOCCBmKn0VkymmS2Bvmt4fXOK2MuyEvi59FGzHrmfFN6sUPEG8v677i0LHaeq91wrw4pZJHOZeA
gqgr9pWBRCDL+2Kv0lH0Czmiftw4LuNACFUiDxKRQ+HovbDpTD3ZwxcbBUn+b0tB8DU5sA0iBySJ
n5YCDLsyCVpW/ns0nhYj5QhaUNtwkuj7Hcc4VrmG8T0o0ek56W0+11sZUyOPrdZSXAqk2Ea6OZ6q
3MTDZ4v1gIV0UeBqWaezriCoRf8T4ZR1DQvzubI6eQyHqd+3debcRFpdP5KCMh06KZzlXzVFFEjW
uZx6dwRL0sekR1HZbadQoH0zh/F2JDhfNSGEgTaeUFKgDjCuh0RSAn7fGrwxSq47s1sDLtGOHfLy
Q1tDa/CSRq4THScPllfnRnFIrkeD7aVAk3iRYgiIWwzWVmJnbw0Dc2/JMIs9c3W7ve1ExsFTY3k/
eqr9NaHLX6up0IGqmMFVSIa39VJz2iCPLx7xjGs/VNagzQ3nCpzF76n6mBVhoCpkt3KiHHRj6JRX
fkqXn7oHS4XKhnvp+rzYuxTiL6VXh8cM6UE1Jf5BBM6THmkXABoCshqDh+hZtNFrYTMWbGIyyLqb
2LNjQ8HyKIv4wPyeaCspwQ5ZHG4Sp3EOoxkO6wq97db0u+E49Wa6z6kAXPDKod7iDPiZ00+Ed0Kx
NMt9xl5naX8srbLeD5HQnty8/5lPiXeNBCJWCw1fxL7yAQ6EVvY9S1rvQF0DzCqNXcQORnh2vVY7
Zf6E2CNvo3EnCnljpBwrtpqQy2peDebKKPZyzuGy0upus/eDgPbNo2Ok5RHhEpQR5G6cDu//SOBX
O6mwknfAOg4+PNx15cQwzEUfBUdU9OlfWaGtZtDEvHFXzWRca7OfLIxLuc9iu2DIAV5VKCi8cqVE
JBziH8+gvc7HT2gWTCwW8li2Jbfh/aFZJTfSp6X1I04ScUVF09nmNQOM2pleuODJlbsRsMKEarJB
EfvN8rurtMMdxDNtllLm/pJU0t6ImnGHTO/FSIVLdCvF2NyraRiWoBTlKZK1e6iYzLlsVFUsErOs
UQ2KLDm+JxNBaSO/UCXe+VzLrftUiP9F3HntyI1sXfqJeEAXQfI2fWZ5X6UbQipJ9CboguTTz8fU
j4FU0khz5maARndDppiGjNix91rfqq+sKeuPs+sbpxqhGvmkLuICO6nWE6rfL7pS5PqwtxwjYQwb
TKoJo2FKwSnR9cYbom5voz/wFumFsXWKFsJKGdwPgz9floEaD412sw0qH4w63MkUrhF+ptqNrbcA
GG4CDXQRYBX4vzZdT/iB65rxk+d49OemxIg3FkSjtV037kurkvG7pw2olW54NLPAv4hljbNFwZWJ
dQEqwrNZSnHxRnl2342e9xnz4WvYRiRSQ/3YQx/xSI7MJbqDUh/Oq2LMY/bEKWLH3IEXlpT9Ro85
xI3c/owtdr5WRLdQWAyfKMtt9PhlNbxTmQHxcZ3qmHYmz6QRD2gru8H5rIVun2gwdU9uY/JgMKvP
V5hvuQkpBOdjMVXx56xh9TNSdES8T8rlwfP3xHNk6zlU5W4CI30Jn8vdyyGcn1QOOwHp4bQbiyFE
62W2t6mOp93kdtGNUXTRcfDK+nrAvHthWMwGITaAmYEwNnNmYiOetpaD4DtqfPXigzS9DmsZ0/j0
WF6SVIxbr5vuQztQJ23K+q2OFQthN0YsKTX3NVAJycTKEewybZOqt1g5vOdzt/H86eWTlLczrtUY
Y8R7qBJUzgXG532RYwWDPJtdGdaQv3PkEq+OaPXXgjn9FT4g/0YWlfFg92qiFWGLHao654hAXh8t
F5qZFyKzmpOi3gF/kHAIDPg6IXLYoWsUGMK8e/J8IMllPtOcmmN6neelbBrt7qmuEVysiMG1D+RF
M+NLS49e2yhObDn2syxY1UGePdoJ+KiRXXYGO4GHzOgEHh+Qfn2VXToomk8ALKs9YODssvUz7uYI
7/J6mqz62TV6ZiGIfDXvs7I3LT6bSzkGr4t+4xuSIYZXXo2PtywH862SyX2pbQpQTZVEOueFT314
kFnu7pp89q86B0Cfa9nigM9br+0B1GbuExef1N3DZKMlQusosKUX/lVBfgSshPQCfCdK2aVZEPQe
39x5StSmEbHDHOi9vc1yq4vhAT44xfocbOkpzN+SwJuvBmitP9r2RKuw+CcGhKI4JSeer2qfDw5N
cicyNBJB+MIBfF3ksbF5SRs53/RZ0O4Hs6LCVmnE3mbEr75fX0pDpDtNcvyFqaMeg3RlPsIbHPd+
p6b3kmP7BhwKWuV0biLikv2ufcL3w6y2D1SyqUOLI9vYvrhVbWDYSIFdOaGFzdVQtLfbdDqhkeph
UnpA8adFSxWq7Arm/hanAHzEwM2ugfY76GYydeyhd+zVYBoblCbfKjmOV4Rz+qdMOmLrKAE2zHOT
Bzsz5akiVXA3kWC/8207vM+NEbks7gp4uhNtchdkBk8VT33B8v8EpSG/QeEFgC+erOETKLb28Txu
OJd7SlbJnXKy4tscOsy/y7LBOJHhdTek3FTChayCAuYaJ6sD5SFFuIqHwrvB79/gO86tdRfo6Tmf
DOM012WL98turiuW5v35mOOZJZxoU/n8u5L9Ed5OJTfY9atjwAP+EmI8XJEXHFwN5x1SgWZrUYkd
a8cpsTogt8J20ac85TMEkz3QX7LmnVoDil2eZZuiLcL4ed8v54cyMJl4CcyJKbbPTZbzSfW+z5gp
pdkK95vIrIfJ0fKir2tjTxlkPZmGPJaZJgihCgVIhirxkEsMqX9XwvykKl7G7RqYxyczHw3efhb7
d6Nt8cwEuWm/gVZg1gX6nb1bVZpnrqNj2jDDn/kVrRW926WOLOehfguapUc2hnPKEyD9/j5t+dV5
6dsg4WtRTkfcgYFf1SgGZ/fEnD4+Jakl3wN77K5h3yJI91t/Puad0V4QmQFez5hb9cV1FZfLQ4ZH
uTnrxw5NymNU+8aNXyVyp5wZCa4PfPFYhROrr214UE4Gx+b1WCig3Vs3G6SBf2A0+us01B0cimy8
12Vyk4WAUtfDwOVWifCGB4a07VcTHeZrZ4vkEg5g4W+koprwzXH2jud5CtAR+2vZhsarSdVbrUzl
4OHoa/WtamyNLjaO82Pq1nS+bU/3q3hoO4SmkY0qtyMrsxTzZcPLeWPlabrVIAVDIcevrtRM2h2I
evNToqEbEeMW64txtp9aTPXI9urbKRVPHpjtp8kZfVB/9gAjDF1dgjdsJaOSpwzAahXin7UpNLaT
TI0N93pbrqlXImMtCwv4fmUbmyKERovw8V6EZnZk9klTo8UGk+N3f4u9Wl9ame9iMh/0zvFCeTFX
8QlGb0kRkSSvvhd/RvBA5RaHzIvRYMKvspW/iUbUL1m3GOriAT1tMg3eNnWd5n3E0r6wVnA7bDra
G19A0KpuHeddiN9Yo8PtRsf9yr0XBseR15deVXHmN2uJReHgFU70WspaXCOmr7+XQS3Bzk1J/KKK
wE1fcoxB7AA+2etoKp3mFUVlC31H4/IE3mEX6hIajPEJKL+3qa0WWM84TvscTPw6hDsB2jq6KXzn
NOmiP9m+Hq+1tNKdnebqCuvpN5W0HIfSNMnv8tJn82YfyD6zIjrw9pIRTBiMeM/dyl7Yl5NfWMFK
14H3uR2o5SETtHF7ysrSfc4jNIMbeFfjDb3HoL+FdY5FYkULWGV7l4bLszXBEF9Lf+yeUGlRAQln
hgHjVYC/FYeLYQmmUxhnmLjnnABm0ynFWuDBv/5RP+SYZXzgiDK8qRNnUWTzW4xKqqMyQvynQ8//
Sc6x9jRSRRehwfNtFwOPDukGPDrnP5aaVjLhIOtIl49SSikntlDunGsPwO4JVnxOKec/2pI8fpdP
Pc/7oCHABG4xoMW3l5Ge091mM7cGWlHrmk2TCb5k/FMUiXpLMCJiTzPJ4lqOcmzDXDFcTs1RUVMU
+FXwAgE4NDda4p5cl05ev/XZlDc44hP5vU+0YDVa1rK8XA4EJSjNC0dW4kJK+Ca5Gml8oiSvnrvl
wIt2kQkoPT/9HiY+a50L7g12YOKBMe5Hn7feL1O2LnNZdsZadjUPVY27lxoFVLnnj3eQhdsbw/W6
J0eE7k4GEY9hHNo/XkZVt/xAI6rPq6TLp4bdptzO9QQPNQoy/zTDqUEGXifXalYVrDavZAJpGfEy
q+Kdx5HGge4rtWuDeTxMRfy9H3DR94pmJNvBrcbBv6blVR6LOAgPrA7eU6QbCgV8uNfgm70V5W50
MLIwPxlDgNsdhDn2mDx6aKvCvuKZJemSiMBxnbqddV9Bd3zia+fzo9rMts0YR9sumyMwS7BhCjdE
du7MjnmqY2One6Guiq7Nr1Vp8D9R/vncCbG04DDewsK0zSzc0AN0ENlm0dcAa9PV5CtYCUFkxl/K
xOTDaUPYAJC1+XA8f7nFyna4ZerqXIwG9Md8Wiw85y9Wi/bJGi2GdF4mDwU7OqeTfNjQgxL3+KkP
5692Tk3mV+QYAX4uXc72uu2KLx6F98NQYuxPdPFiwHw9iiGKirVOrWLrWql8LMzMOnL+s1fNjGcE
eFu0rdARXqcxYOKZCuHBwPsEZcALuT8Qxtq7Ecn7vtBxwnGbOzjNmMlEGYNjb0oWotQyeP+xozrh
wmBFvXJUS8ciHr0R66MEFa+rp9hIvpAAJG5SMF0gpFt32vikfa/1YPeXug29lYUO4a6fmuY9cEP/
vo0VFFS5fGAuoSbfWo9Z5jrXMzjGaLS8Ow3a+JpQw25rSKzFqzlNsAsltnnwRwKIjcCETl0Xavxi
eX1GXwsE7Grqw3yn/DRZh9EwH9w4N4E4QADV/pjdzA0K5xUg2k/nBk2UGzwsIXBJtZ2VNz2zOfN9
elIuvITceWII+gI0qUhWmRLZJ6PN/E3bORhmzpM9Binl13wMw9vz7a6iILyrqC2gEC9Pd5ZnwZpu
iHPXjfljtkyKTVmF0QaHgkSPbdAQINWah0UbrEZ4sdonJY2EGxzT+9WP5Yh4JSzVM9MinsfOW6FL
n4GVz92TXMZ+e5NQPrzslbnrrAxrDEXZXeJOFPDC0A1A8TxHEDBz7C42Dj75FeAUyGZjqCh2zIw2
XxfTdobkZBfQP9thTV0b35xXN0hhNWgt8ZA0iX89tJR8u3OX8HxEotOhUGB7uXUbOrV4apau+fl4
x35Es7DTPIU22rM7v8qcesUuGV5WUE3vNGqep/m8EDcmb7oM44u0q0ygWCM2uR5FDcSCcYCW1tXX
2A+B540ZvzSrk6rU8EU0xHU7iTJvTbOJd1VuZG8C5tUxGd0tvDpxTXPMuC97qLfnTl/tzPq9s0oE
6txrxZUWdfOW4/VaWzUG6LzpQVoug8kgFN0FDE4ONWOx00q4RyIm2pvz6KZfWlvnhiTCwuold+Px
JNuo4iA2GeumDqOtUS0tonao2vusTcvrHG3a3RCAODHHfrjuUVztfW9ZWGsQW+QT5xdkOXp3MXTL
6zhIFayAVH9HJGHSFhks2I6juxOOSdkIqo/gL00FPRZmcWsqWFpFN8VM+53gnZQWejaIMYfS679M
hdkfyTy5tpwZRF7fFXCuzJCqyPJ3Rmt4d17K4AYOCFX5ALKe0BZXxNcimdEGjgv8rosqAg7cjIW/
68DSCRapCSd5R/hKFuTQsd00ck/9lPJu+jHV772YxUV27lWc93lIAOxR3rw0AkiE416TXs73sEgt
qgBmZZ3S/WEDvhPAGK4h9Y97OkgeDQxzuj/fT0hurR0ODBoH1VCenD5o9iV92CPTP//gY5s9qrBI
j0ANt3UZkixgDvHjkNUAJrBeUdRQmIk0uzS7+ZC5g/2lrd3uiTya+s2vPfdoYjfZ4U6Nr5i8EH6T
j9NjZgfjY8jA7zrA0biXpePvRdq5p2IYiDLAoONxsL4MKsP+yj2VvEGgFxfnu/7vffHfm+K02E3B
JGjR7mHj+7X/31RxJUzdypskRxN3VlEmY4pYxdX1W+uE7T8EJ38YBzH49JaMWobW6AZ+vd7EI4mn
LcMayV14EA57z4Bt6KHIKxpMhWPQ8erdbe77wUkQt/WvMcDvMiEOdEBmEZiYgeP4H4YABqEEgQSI
dJMZoj9KQiMOpZ+X7yqc2pWVio01LQJBms/PAxT9K3siTChQPbkhWhL1NAz/kFz/QfDCKxIc/6Ql
AxvUx6+fiEPEWu3UUt5wmpBPTQpQeBVg7dvViIoosaT33XXpdMQNU7pwMg69yrq9FceEkgAUqbdW
FydftBnp93FeBjF/v0H+8IXxKfFRI5lkcvlxwl7jmzEix/NvXAug66rHPHPExsk+vrSPMysb38+P
8XloOo5Y/Td/fwF/GJP5AsMAQlukthzUPoyourFygyTuxY0/pBOwkcmlCUGaCaTri0p03UWBx3Bn
OWN4SMYx32eSA+U/7ps/CA1QpluMMV3bDfzfdFLomeE5Mlm+DUR/QjBa0ikcOzzeIY1aY55ffaBT
K9VQkNImdcedndxlMusvnCqOUmBimdqC1P3cR1a5AaKVfMVn3N9Ig0JPhTNI3czj8PL3j+4Pw3Fk
IcvUi8eF6d6HWysXmj2u7tLbdhm0Ukt7ZHnZaHVquayXS0MSZPi/tALnH/vrTJHLSclBeNHyo3T8
9Y6OU/blubXj25Gdby9FXz9Bnma/NtgU2tJi+0Lp6N9FxM6oNQcMYq7agYM4qofqdopjC6t6mnvt
Kovy58l1H0Ie1FUt4ha/2TKwOI87yqrlZKKp42gW1WuX6e9uysZHNfa0FpzKI4EhsPpDmKoLbaJX
2/RWAS1AR2XxXFLv05CzaBmYJqWOmqf5gnqJ7KlO9ffwTqq3H7Xaj854nU4WnNnEPjTkud8EUanf
//5l/eFBC9B1SE+gpTfdjytxMciscUe+LABYRGuWZnaIGWy8xthN1wAHh+sYFMAOQngBb6Mt/yGE
/dPlESYwamYYzIP+YRgdBTllsdbJLXQH42QqC1z4oi3DuwDeWFeDARwtVzu0+e915ti3f3/37u/X
DxblJq4pBzku2ZG/3jTTAJwWX2N+y9rLXXE+65AHxkkjEFRWlu/Wb+caeJxMCzBBXH63YFgzIFI5
1UG1TPdqRKn7KvSF3nQ5ozOgfK11PciZo8hkT5QZbhhT/rltpY5GAt+sU2ayj/qE3wLbPPQQ1XBS
rFgHmgcANNPLTIEHTLLPfWvji4C6PBEjL8ooStrQFV7cFdJ+Hnpssk22PjcP+iY0xzXRY+g2lz6D
gXz7PVsO/Ljwi9fYHNRTF8zhSVLVXfyQp8llCFPZLdP3ZNHO/v3T/f3DpWFo8xnJRfb+m1JsEHDP
dSOyWwPjF3R5FJi3teVEAMkT62CF8/SlJCqQ/RcMhIHD9R831++6SYRqi6/Ih/yySCd//XIjXWEz
c/PqNhoxy7rYukkZTAorXk0YJXLalYE/rdAh+PD+M+cfksHfaxwOiSYaFICG3GHC/vXqkmSeOcdA
dNtoyWksjyW9otyHPdvS5vA67Jb/2LPs38oMSlnkkT77FdgJgkh/vWSc2XZe+H16J5K8Wfdx5Dqr
Nq2cnV/RmDqXWVjMajy3Voc2s2tABYvutil7Y+sB3f4xHbIbD7ZDG8CMHMkRiD0UImeRDAvneKFD
lMSwhJ/PRjDUYObj3+8a/6N4Bu2yhxmcwtBiKf9tIffs0KtFP/U3JJLWIPNsdSFc1TDbdR8mjn0r
SufssiqGbl4BFcne+0w9NRb1PWPiiOADptJHpg8Ebp1lslU4whzV8lZPQXFVpeUrMaY8QYOVzZ84
vVTkYS1dA8dXj7hg9bcssKbb8+NDN59xgUzm+5FF/GtA6PmuMCUhLNkoQGTOtv2S9d5wzGjhX8A4
Gg+m3/AKfeUc7EkZByvLIIDrQW4KrctdMXjBTQiiZC0qLTfdJPwtze/a4sYMin2lGXD66Cs+08YC
uATXmEQfJoTJ/lwfl6mpb33Sg/Dx1M8GXpJLNGXNdhA9Yccuq9YMMgRS8I7RaADVsTQ+F4INmCyP
YisLjjF+11n9PmvMWG48uiO13WXf48Aon87dx6ir7ewqGofqyS5r8yINC3xG6EDegWJbbwB6vSNy
eLULQlY68D6Env79+//43KCrcz2L+YIDH9r6TaYoAl1OqdWYN6pk+mSMPTutWJY9VxB2NqTjjx3w
v7IhP1YF/3x0Fv/iQf6/cyrvv1VLmHH78Uctr+ZnE/T/vLr/v2nMFG7/Z5Pyxef5cxb/nsbMX/rh
Ufa9/+BIot7iHOdxKFiE4z/SmF35HwRPNgov6fP48mX+b4+yEP9hjI0bCfmkXKpqftz/eJRd8z9C
ojHnNqOO4/l3/xuP8ocidPEG2gLJFd13alBEw78uhWXsFj0ACxzwEaz2lT+G2TerFgRxkGxsX3Sg
Jq4peaBW/vQh3f6oN3/2b35YvH5cd3nxHo4vD0frr9dNsHoRGWEiVJIhgZNIMXYgHug26Vz+SAjn
TvmzDfvDg3K+FAw37IBMvfASfSh4ixk9Qd+Z026otXfKnf456OZuZ88zZjLb+Eep9GEz/XE1NrRA
YinGSf5hO9MKaXbajdgaPfgXmWdB9qHDQ8Jql+xqrWECJoqSUVYPf/9E//A20a/SLkD9TeUslk/8
J71ioi0HepDBN+l71Spupfm9JzMTkN9MalpOSPB/f71gOXYu9aCNafvX6wGVITg4Y35bxCBWV7QO
Um8TNfNwJxsfEC88CrIX/n7N5Uj009mFj3XxM+DoRA/JXfvRRoSSeJRu4+kdNBm59esuPqg0leu/
X+XjvclVPFsEdEBcSc/lYz0Uu61R4uUY2RwK8JOgepOXtK7JIODkZB7/+4vhdUdwjnXkd4l0F9O8
CyUOQzNE7Sjj8SmyQZ04if329wv94bPDMO3Sc182DP/c6fjp/qjh5JSJV4w7I/BucPI1exWTWPL/
cBFXLCsKDhgWlF9vCu41zEMt8I7Qcd8dNxshskLC/vtF/vT9oHbn02K9Qiz64SJODJUYCue4s3w5
7Ot5vk/soLrMUX3u/n6l5R7+6X5DyrL0fBgxSWgInNA/rI7SnrRviJwe7ZZx8T9u5g8/HLPpsuab
WKlon/Ddf/jhGnE3lNYi21E5QhObEzNs7h1CUbu7qoCleRgBbWOCncNU4G+vhvqZRjf02L+/xw87
wPIy6CqcvcG8Q4Rdv35lhoE7Zh6tbNeZOqNTUoUKpkECCmGdjJlfH7wydj6NA2yI/+7WP1+ZBdkG
jmEByfjYbRTz5OTN3Oc7Bpj5fkJPsJtSf1o33Fz/KJb/9CZZNth/l0OOdT7f/nTzM8EvHbQn2U7F
hkdqUNu800/qj0ye5/1sF/19pvz+H83DP110eaQlKyTHZvfDMSNMbTPxhibfVfB1y20Pwe5lCLKa
gLxubMgDAjZEZkDlfPsvv1HyRCTdCnMxYkGz+PCNhrZZlZlZF7soIEXUkB7d8rgs39pcq71ue5SY
du6+/P2iH5YXRyCoQcVPn9Rx6NI6y+///Alr2/XKwCp2arKY8HS+zjdkETvDP56aDw//j+tQ/6AV
58mnCPr1OsQfB7ptjWIHwze8Etng3ta2JxigTNU/nv6P3x+AGIlIgYM5nyV36LLj/vyW4lyiLeqt
Y9ytu0/JP1AAFAMftmyH4t1mZcEOSycO3MzyXn+6gNO7VkLDxd0PXSy8rTnN5WmIM2IzSMnJi1Wa
DfBNGU4EauNVqY0KoPQR4rDAEsWhrYgE1bw1KNaYvBpPXg3ebTWmUfDqdsJlsh634Mv6yqtQPtHx
bzaFaCKWmkp5bxz6+xMx51O0dvxx/GbNTmttegdKLjT6DlKiURYH0rQ9+n9Z45z6uWnFFeJyg+Yg
MhTktwmDkcKQ+sWLPBLVktqO78sswHjZCmKAwP9eW2kn3r1JeF/NwSzvOOkTqu4xyXxLMhGRFGg6
8CuzaBZ0gYTHfqvbxMS3DFNQA8Dp24MHw2zedNVICLAJ5Y+/1BrBdQx8w0OtngHzihvX2Xl9Cjuu
naIZZdmYEDQTMTLeOlaXwIyxgDoeZFKn5AllgYfVmP4CIEM1yrUAqO1tKd9H91DyhNJ3CIzpC4Ne
+zXOHZg7U0msyAqTdDKt3chWp5S1fdpiWxG4wvu+qncG0GswlTQwXyN4hcU2NMz8TnmyRqmlLFJI
hEIekadiDg9hJ0m7Ur4GvN6oll4LCQ15f8iEAmdHoQP9fdBe+xhmNGbKBD/uJpgwLACKNpmbi0ym
4yHkN3DtENmzzx3idSlQivwIFjS2N0p2EGx17tdfQ862N0z2THvnTI3THY2szq+AJobObdZE+haV
jiZwLWJGfdknczmy9COOILOiKcuD6/fW1zmRVbt1yjJ/Gyfb+WRbCTmPfoz/ZqFcGx665TJu1xHn
7Hqjwshihk7QERkzokgitCGDJqjSd4ZqJ5kh3g9Z1iQ7F3T2d06rZDHkoV+WhNBk3VvowYQ8elVU
p7coN8cLdQ59YFxKsWeLkVAInJzOvrKStN2h/TXaQx65SpNKssRNuLLlFY6ObrYTwZfTqjAYBewL
p0OYF/UK/CJIXLGtMpmT3Vkpw9waibBRkcDZfHeM0DLXGndSuR6dwSYT0Y69XW31Gby/vjfveDkw
bxuz7ekShT2DMd0qCyg/kZfAxxRjy3WkayYdoye5P0vGM2s6u9Mn4lxrRiSRN7Zbotu69jILp67e
G4lKxRYYIukz9uS1m8ISLamhODoLoK1RFx49FGYdaq25je6Mc0rOxHjhxCcBry6jTL0IxyYAFVf1
MN39WORPVhgIUE0l+a2nEDgeGGhEmmI9V/RDtp4TaNYUJ/YmctwSGLSxnokpMJiy0mnpWoW4DAVf
SHnvOrQV3JaRLor+GpbfbHbRl6YZtNgUBIu6O1qvtr1WuaPjfTFCnn4M3Ir8t6HOOn/rzgPaJxMw
q97ETVMQyJV7+pUmhjevhRP3L5aaG/GkRe09E7BFrlnmEPhiBJ2wV7Nrdu6xZQxAlos/Vueo7/Y0
Ko+UpLQFnhIWY9gdIzNnnA/IsHnJWeCyzQC+5GsSitLZTASLwAbNHHSWBoZrwLWqd2fEbVZ+E+d1
hWKFPMAXl/qfWDezmbaitGN/iwAcli+lf+TutFlU3bqUKt8300R+hBiqCbGhNNxoB2y8/66HkRxP
C23mdWgLNOeizedvtSr5Y67dC7CMhdWvffjcUHZbx+g2ntfFn4cgru4HLwGhbeUwA1d5xUDjIpML
o4VwzwT0oCsbvSKhdoTIKeNBHImiNUiNy5KCs+w8s1BJK2z61VzTpzy1OViowh+tcMsQDBEss26T
KC1blsdOn++3tlAMtGdEOFHWD/bGTkPXXltjhYEhj4vQJlvMDW+l2+bvQzbGV93k8ceUmWKJVHMG
oAG1d+ewV3XiW29Kw7uMhOD2T6I4CEjJwaW9yjnaD1u+kJhfn8okXvvN4EjUPj2JmfiaCICy2A3k
wVJBJvbIPS1ukCgwHk2Lu2vj1r31IPPU/jQN6q3wDOuhjtrhJGEVA+zBJrAWfWfQ/g+Y/Q0dMFDX
+cpJQRPOGJo3BYbwVYnXZO/MeRYvTGIEjpG6R1VA8FiVm3G/oXDBsr80P9ZlHhohgVu+5hOlx3vV
UihUq3Ia8QJNyVDvg6Ltl77qcAqR2V32FGOsCtW2F8Hn0sDGJgp47EXxFYsMLqQKYSZf9VfRt/OD
trPvtk/wkQkCKvEfcvi4+G/NVywbG+z5rx2hBRjE70VUVWtTtYS7+Wl65SClgE4rnlw/p7WJ5JGF
TV2quJmIXnSMQ5XwXE1scWtCESH76O5E9l3MW/D20ByqNewUQMaD1zyjBSIJIytu8R1FWwRTIWHs
DdYVUjzXKPxsIngKgHRR2Z5SghtR5UQ7o56no4VY4iYuvOFST/XcbtuYVQ/wb1OSxyh44Eu/Ut8c
ZdVfZVv0RDT4TfXYMFc5Fd7kr1qyswK0u/m0b6WFoB6CyXs7V/bMe+ceW6lI2Q9zEnb3buFQxSbB
9JhYAGm4rZf4FN7IHqeYubeCMr1xydx+dlvrU5CF3iU+1uFm5Mkh9ma2ktcIxCfSM1QEN8oPI4Nq
ShfJWned+1XJgsYFzKrQfGxwudEJJ8E1eNLD9DmEgRtO4l72dM+zAbmSIYjHjO2HzjdJUmpH+x6y
FWGUhFWpoxwc795LtIPAkeRC7BjT1mxjao+EuPJxySQBc8wAy7JIUsbi23wJKWTTNVPncFr72SI2
nofG3IrMwaRV8h9jg+LO/uS0jnmJ0DklJzmwi4PyWpLu4Jrf+oBsNt7UqWsEcs6XlAGpfu6KSTtb
+s9NtCVKLU/XtYmhbrbb8TSN87dKeP2WzJvuKuT8j5q+EC9DZCZAhSfxrR38bqOqjKqij6vnEUHE
3QgZWS+PCLdbasKLGSIodEzTHbT15tAfA+2a3/0o+TQGpXNnAyJm/jAdqI3yrWVYxncjK/rLilTV
9ZRZr7GvmhdIMecA65Ol0EasMiweLE/ELFyTpHhMVeCvkdurO9VpkkP9nmhxTXjZAfTG9wE650pN
ZA6F6KG3WUdEFepBgL+9MRMahTXmMQvcepPhOtlCNIHNCblkbTIy/UZ73L/1a7DHlqlsLmyV9zIh
6ducb3xjBn+K6cA7KVE1aMBDKb+ROFyyh4IvY2QJ8ugzjL+cXMOm0tsIjNRKNkW3m+QQbLU28bXb
zk6HiGNcm9A9BtT5dgobQQwFAKsjkziHFHQx1qdwLnhkrZpM857cuqGXwSbrQ4GwvTVtDAOhXAfx
+Bz2Mnuoqxb3VETcwkmZyGoBECMH12H55mS99dhBhrj004lKlZSv27THl1cSDXCPPnBo2SH8EJdW
Zw2E3QXGTTK3KX6Kjpuq8InActnLVl5T9ydgs/G+Ydi8kTNZPePksKSIjkeOaYM4GBDAMwO3oz8M
05r3HO9IGSGUD0IqxUqXrYOW7D8kvSDb+6IvT9CP2hsqQDJkiqJdh7WQfHEF3EgqawOsd5+L2xSV
9TOo2pEE2CxRah3KHNhxjbkAuSP244nc4S1Zlq3ezbMdwW4352A9OFPhrYJ0QO9vVxOrBgXeSfMt
7eLAio01FSCREM7k7bqBpinJlblDlTyDi18LaQDc9dC+cqDQsAhIf5i7AxZa8V5Y1ZBcFAWZX0dH
so1e4U7pumg1qEFfOgTNoqBnJEa5YpXOlrasarcQoyk+/IytLqkM69GNjXJPDEnJw+LFUUSiXEIs
GJKvudiRYoDxDoObPdUsbFAveQ99KtPupmfVp3AtZGkeNeqmReCecSv4Tfwo0d/2dwrgOxw341td
m8DQJmVtnZaci7YXxs5xqoKXEXVPpGb131QV9MWe3E7iQijpiAVrzRvtpm+9A3O7QRWb4D5D8x/D
IEb4T2xU5DfeWieSo2bj1+N+Uf72OAbYkFdRT7W1mqJgfJuzHmWmyfR6P+op241ssvkagS8xkT45
CIXi9FomBsFZ5bLQStodcWR5xzK2rso5fYkM9INxhAOAvNmtpOg55XHtXXmmii4Ho+wfsIn55d6F
W4/IoogPUYgEdciaUuHOqZM1usSkvcW0Xl8mvZtteXjsW6aUvtzKGr/LrjEjFL6Iyi4Tt5XXqAPq
jSGaw7DEM8xpZM5rgruiW45TJLxWTbuiOaMOxsjXsjJ1TiRtYbw0dVvtHW+y3pVVTM/CyWKOJDZH
I4GgelVgj75wWJ+IRHL9escn8MwMwFQbB3i8tyqZPFQ70lUKd6Xh1jirKIfzt+VZIHW8F97eaRQZ
QJWoUOSk8WWT+u/2HAXHzg6u3BIu8WrMhyhblYS6HbzEeCknTAWJZQzXfuib/4u9M1mS20i39Ku0
1R4yx+AYFrcXAcSQEZEzySRzA0sOidEBOGbg6fuDJOuWqHulW71rs7balKooRmZg8H845zsPOBOr
fYfMFmXw/JWgdXXfmFLdo0qbv3NnfWLOhhdiMVNS/mC+XMcpcM84nUFZpeMTW4sbb8qMLCQYgO+W
/GlxY1YkeWZV/QXV1HZuivlolj4etNQ010co5nTvlr2y+0zIJLKTwQ1xx9RhVSnrheIh+9CXQwVe
Hi3xTI5JnzQApuNyOgbdnHzwCftEu7GMyV2ZxIiMtrL+lZMx5UMxK/i8S6mkFAWGNza70kzuZ1HF
N37r6s9To0Ua5nNffYTMJfhard4K0XTEz0nsjBgs3RjBq6c84kzNbL6mthz2OAKMj2a1iHmHuN7P
wlGpNpoG8XkT2z+XtUviwVSOb0uH7Wyg3E8KQhVwpuUYV/DLZxVubyQlU3PwvfKakQFCaQ5Ukgvj
zXpzWXL+uEp8wEg//cjGLDth/3jpNuJvSNSHkbPrGjlICw8VbUXN8aMh7A51a1os3S2JpM38UbRt
+T2VeJKZAldfEg/Xcp8EeG3sDdKNjM3/6s1LvK9at+WvWXtBcGXTyuWQjAIdolcpcU8EOPZuP6t/
uHlC1qaZGLeExPnqjPPOeNTl1jMgzl+++NJSVOEUEXexCuKRFGwe2L2aFvkxS42OdoLq7hWIvRPl
irQuq8MpqWN/+TTJUTzbZuPtBsZF0x7FX1DusCwSCelb4OyFYeL2XPPKv2+XvCKXvrcvcWoP8SFN
VzioXmV5FUGP0HKafDWipoKDHgZr6lF88nWgk+/6BW/0DNMevwtXP1SZ8C8oe8nqceRqW1ExjqBn
l8HtPw1+QqkPGcQ9d53nvjhp4aErH7Q78sb2h3aP9VlyPZP51+w52AcejpjkwA1STvBqlbq13AIb
Ghv/qghbUBpvA+ENWZhhhn+IF9+d2QlZJnDz2jTzCKb4Qi6ruYpvWcdLPYL8RbipifJowjZGCAkR
UyVFaCOsAZevmCBzIBhP9rw98JR72u+epjlHimJh9KhCrxnhlaHfM2HtC9Xz9fdYsGXnafKX5jhN
sHyWAjcQOWcd9R31V6S1Ux+ZJ4Bkh1ruin3pec17zP6WKdqoSoIBGDbdIl72r8QruGhmc4+3uo/L
/CGw18KMENmaD5vLZkYBOIDanHRLK0EtN/fXYE7m9lTRHK0hk166QSunOUnj0fkwlgUtCpaC1Q5b
lOtkXDgDedBePvZRN3U9th17qCLEH/N48Ao0hfw5Se4XB/h6rGdUZXQyc0rl3gYw5PNpTVl8YARg
tuSVGXbZJR5CB/4xAL6eAMFd6yxJdYPFDa4Yec3xQPVoymsNey5gCOUNjwlHlcEUZqbBc3jVzrvK
80pSjsj6Mi66XLx877V90+zatG4/lGVH3rg7G4ypvLkkf2yjLu4GJ6PxYO5HBJltk7wRBbXb3Itc
cGjCyeGN5NpBTRZqxqgiKlBtpJRYo3rNbPzoDNJGNYbzOMj3LZD6sw4cMsu7JsiNvVnKkXhIox5k
aNtiuXWwn5oI4GwN7NQjWLIwCRLkb3Tf69Si1IzHLvkird5/74jJw9atqvlgG0rDMQPHthyXoEhp
/JbOJZ+GnSMqyswirbZ2Jya2eJZ6mzz2IsgOuLztzxBK8Gc2riHkydVVS40IPAx/uHCYNxSCNDnZ
a7PfJmBMNeJmTcY9Y63xPlmW2Q8NP5gVFkDD8CPd1thyAlIRcMhRFfHYV3itj6j8An1TDTqRjPtK
5zEt3My+QXBN6lIyptVRwh7Cdz9rxHxmbZAf6sncbkODyRY5Dn3NRgpPN08CczhX7ErbXV49L5Mf
+Z2D58xfYFdq0gzdcM6Ctj1Xw8ivBe5q4eD0msK5EBBQwHIseuez0CldPWAi601IENFR6bkjvh4s
U8/mjBl5VxtBgp12SL3+vpUooUKTt/xzZ+q6ijrLEck3GCYJBATXEtOtHgtafIbRAxlj1bqk2wi7
dRnKz4EkVz4ngSMXKfJEvHFlRZFP6GtDXHyT3Q5SiTs8xLlzsxJ91jjvlKnEfocCpEJH9mE8e6Z+
SAoXIs8lwDmhODSBOU31Xow4z8rdKNki9qes4Ht1Q3A5tZGc6lqW4MpGYBxLOBUYCR4IYKmQPzN1
p51uCnp2SyDPjEp2OqTVB2uBVWrwkWNUNsV9VAkbVW7TCvLEnbpT6gVzJj7f2qRBPyaFHr1wCOYy
jtgYdmboMtVrdlMp/DEqCk0K7cjbGld/j78WAz5BvecOO4EZ8n0l2yB8BZp2UYDH9D7WZTITsK3N
9QallZ8zd6TXjHCZMZ8mZyRP9wxxR/Aobdy0QeQ4o3tEhWbXLz3pCxQgsNYy7v+8snAhizr90sop
XfEQ4Ufd68Zs6jcOksG+AFuuv49monPGKhmN2jIZ7FwYCEtCi7uE/n5uKGvRqpM/uc/awk5eGB60
8V0x+Ipqt15InqxwzWNKpvExdnPBGp85wZjoH4XTYV33Wr+S+2ZWdvAFzgp71EKTfc1oxanSqOA3
Ss9ulQ8vhOBiDcaF6aCS5lzMIsPIexgcy0J09KhiBzqNt7VbrDk27ZqfxH7P8Eo6H2zZ4B4sILX8
6EcpnhocTfVuzBZwN3FJSJmFXNe5TCRxZMfYnKvg6uRMbnirpd7ZkDYZxtk4emQ/jegkH4aiTp6Y
+mKl2qVzZxgHUqWsmsPSTwLuKaTbRIDVgYUoEC3L5xgwX3J15OgMDw5DheLoerEBj8RwZLFrKnd5
A9SBdJVbSbjMzBAI7J0k997ziZ2O2jHcCEC6+JwXO/xRrhON3CfijEhXgx5yvUJz/hfU2JPpsgwX
fQ7Dp7YrHyN8YmdVWMbJrE5NX5HCHc+qqU5AOOd36u7M4ZAhgvsxm2Z7fs0qUl73SWOKOULWUdX7
AjADQfYasTmASuXZ5XcL8PVCpbPYwZ4hptHxht3c37iKicRlfZ4+++tGLoCdh/sb1nnb4rnTTfoD
4Q+sUXyF3TOaP2wQzuKZz6sDT2rn1eBJiEcy62NduZhVe5l43dFaldeH2kNXHpk1zuTdKnWe3bgT
0VlxBUrl0pmkE+46sdoPymmc59J1PMJQhRq+BwnqosvK4izbLbk2Hhp7nDiAwUU/O3TDb9JK6/x2
Ic7q3RYAw3ZI+RvjKSay7MmoCpN/re+C4Mtio6t+qNgBPS+Bpd1z47t6vQTwt5LTuNBEXgcjdYpD
2Ys6ONq2N9ScKyWhRPsWmqm810VWPs+JN5qHzl4ELAALi06wzYTopgGhBDk5vAzJaMHXNl3949wy
IYHlM5jVXZwOCb08d9oYEqNNhFVardIJO+7u+7WL2zsKMUyV0Ffa6qibyodsKBZ3ItQr54hHKiS/
ZHZGMhirr0HvTcyNgow3b+KZ1Hn8jdpluCjwWg2cEOJuzn7bpuNhTpz0OdEBR3NAvtNuMXrFeFwb
RNB0K+XpvtJJ8VF3eZYeQcG1VCmDMBj7klvGOMdk+FwgOvveJHNHbmsq4gzzuimzOnLc2KguvFML
6462mJ2IYFbb86Cb9kH2s3oXCRk4kd8HsuS2XCv70FpiVBEMZmXeFEtelgfcGQS+uTg7m2THH1fj
CQgwP6rbJN4qr3aVU/Xn/ejNeKawvoUzmeDpwcsyXT9Xg1lO+xbuFdsP4ueHsA6mdg21VSWfVeUD
7Q0UO+pdwK06XmDq0Wd7jCAcmE+yKOnLh64M4QXkr8G8NmbUQmV6VWqgeBFkkaR7ADqC+w89sCp5
6OJsukvwBFME4yIVlx7LE6Z/Z3V/yFXIJqz55zyKRTv0t0U/zN4ON7Ymyzf11Llf2JhGtrDnr45a
8wtrvIINWleIi4JDwSM/zfoLHlqPDnpkcE1dOKUfTRyT1V2QsraGFFYsRy4Ja5uYm9bdm4wOvSgw
uvWU9aXLJj+u5QLnag2M/aAUCdktvwjlte10+Y5quMXGItMmPetZ2uq41gQngSfB6n+cARyA2VpN
xv6TaGihO85EfDpwF16tSbH/ZenBnJ1xD4MUFpwGDrqhXD/WuDPEOcgdnzDumA70ZvU9ysMEEjCx
itIgra/z0yY/p12yqTFz5qOOWzPum4WHk1l0YJD2aU/wxl46U2fuRtznp6mcqh+is5AZpugsV+qk
NMfF3zTEcADUqU+TTCiR22aZrzENNCXKMnDFRkAZ9YmUClLPtKTKPtRsbslBY/bqwbxxiDUqSV83
Ql5y5LzqeHNeFNWanBWL7q9LkMzFvg7QZ4covrYCjDGM2uOPcM3bjMOxOSAthb7UcvY+ka1d+UB8
KN0iY9GViwvWToNdFvAy5/Rv7OmhHBvuSKyv2vzSUbp9aOGpPtkiJiDNXaVPchgmF4MTa5V11OcF
6dYtFQ4Ls1gZP9bFJXYMxLS8KSttfaIoKWRUcqyrCNNk/NGpraWI+K63jnQteDlsuP8h7O3YWfZ+
YS3xaZhHnOsl7hN1w5ieKGSc/1nanQrutxeP3fuyyzumSHs0HWCCelHiqValmRbPGc5KFvxuZU1g
MVy5tgeYV7J8A2wZ948SN8s1zmhFroPtM2wDQyBp6AwrmzfAnnytitnso76wdXyjG4cdgp5EMB4s
eHXus8zb4H6w5JZBbzndE9ifBZt+UzZ4dYnxbkMWjY3N3tqdPhSmWKZjKnopz63h+PHJQBwYYE+c
+BEpbxaYgDZMkQOmXRv+rrlOzX2hgQAc1oRW/m4s1TJHoJTx47IhsfMwiwGs7QdjNpm5osivsZVX
KOvLuPWO3hB3+rXRBaqMUFWMJIClMNH5jCCge53T0RtCvkfW9blXb377QXu3RZw73zAj5B9Wrh6Z
NcViEU0mXZ7ZPRw2724pE+zuhPPVjHQppdHKyFgNx4zsBfumLmjxh2iQjID29jLhF2Cz7H3VvkOW
et+AhwKOooB3yDKv3xIDb9GpQvAThEvZDPlx5CTVZ6s0mIuvGlXkeU1SR7zGZtqZVyOVg1wY2cWE
UTgNiLlP3moxJb4i9iGr0GlQ/X/yUkUlQlRaMvflLvfHzgknT9GAmVampktKHmiwG6HBDQfwY0AM
QSxZ43ku6PP23rCm08nlTBvJ2i0c6wepvhJWR2oXzU6Cgc1vyE+bRIijL/9GfCubUZx7Eg3x7Lbu
ZaJY+17IqWyjTIPR3JW6ld7jsGarfAaBNpW7hbRy4lhmt/gxIpCw2UfQiJ1BCFo/+tawv7PhZAjT
gkLSJzQqQ3NkmtUOoNFWzw3J3J7O7dxaw9NkjfMXdn8pubOOHcOjGkfNDF+kzntXFIZxxyNVfuzm
UXxMpTu9en0mH3qaL8paoCxf0TJBVppsD8jHJKV6HOHhbaRSPbEggHOQRh5uvgU2C7uzXWaZ87vb
5hujsBZed5Mn0pr21cxCnDxbd+YP1uQTbnmEzitlGAOHGoKdujLrpHBCbAOjgIdZfcZhxn812F6i
iSZpnmUUPpSUXUSrBxEWcP6zvckX7l4Xz8j9A2A7s71FHYmBA6kYhDC8/AxH7TnDBR4EQZeEWg0d
7z8NFuaAnC8fgAJLp9w3jP0Jy7KtLupwxPShPyFGCl3Dsitqao/XME7KxDuJJCloaCUApl2W6jm4
Iqd2zSgpwP6fKJrjz0waOqqCAoTc3kVP+N2VsG87Xi01vTFutj10sA5vPaqut06Zmqgx3LeEb0Kb
bOFFTlIvpzIYrPXSpXXRb5QSygnDbWu2pMuIc2WxiENiTe9N1mUtY4eR/dTUl4QZu4qEMzpPhM6y
tVVOUF24+jmR6WnCuV3AofqeFR1UstqkpgVSWK1NWGYBNBMCdFFZVBnzwTAbqcLDtdSKn5pqjhnW
ynW65M4Wb15ZWYxGfuDfvkmB8MmjUbHNDEtraO7dXqwkdSM/9Pnri9KMzByM186ZCu2FRuuz0Mfh
pq8T/hwdCcJ9v8FYmBXl9FC8eN1Cld+WXdyzpWatGeZtbt2CKjK+kWGmPyKKAC4WO0X5bjpoZQ69
9pnUTeSKs6CVy3KHnTuw7lHgMojmx8JlBEKn2CEJ6DIw5Yb7MI9UgFFV1dPrwDzCCn0qp6e+mUq5
qwmwTJis2xYJmOxbwQ/R8DyMSeXe9SwvP3Ebo4qZ8qmmEUxmnew0u1kwPCSafqicKREhUoE+4NXe
T7TYbl09EDQ7M7kq/a2kKdEM7rQrxs8x3X8NGwV1xLYw7e5TuH4z6rCCG8zCa3fIXGf5Bg1bPnp2
YX/RsmRfkxsxxU/AkPW+WOfG2SdJ9cZI07sppgGj5Zj68m1yneSHxxC02sm6d67xIAYRNWVpPYnZ
K9P7qtEGs8OBhyvKmbh9gyZQ2FFLRgQtZ6LcbxJwpfHQBnZv7goTLdTJyWP33YeGqkID7ucBKHiD
BGoda8qwxcpu3TljUt/xaghoIA0zPg8ZTrZXt7NbpulxjtM+aQrc0nlNkm+oiribdqaG3PWoV0N4
hFzGHONJx8+4i2UMPVphWLOubE68NTKLDiIpQcUtz6oDhZg6vpG3fiEdgTQFpNEOUTFFRrv22bvF
IzzueANCIkce0zcHVF2+cdPWlss17jLGMypxmCfBjRGnnPabeFLFaOtWwsnBUlBlQWjlnnVNc4KX
DkuQWg9EOYv3wCz6gBfqknOlkq6+xXcPuyOBjP8uVVF8hLXK6x1uV/ed42xATmHgYNj1GIPXfS9X
s0Jv0OftB1B7DpLPTiY2wallrq/rNoJ+z7JcZN+0r7Nir1RatGHv1HMRlirIvrIfVYrl+UDmSZ1Q
Ae+8ckR6lQbzcrvNaPpIDVN+q1E95ahMRZ19tIikpTroUrkevSZNrG/IC8ZhnzGgW1/4GxfI1GKm
zYlrj7EnmxGyINapQpdT175CsAKZ5ABI0peRUZb9osJedYtz4vdgGDjKxgeTGHgzo/8OHOFZyYRW
A7Bmq20gWAH/2XVOnENeaVMeCAZ8LOBY26RDKAXDe3QKsfuCpV7JL3hLtH81qpJdrNAFlSTsnmBn
WaSFhspcyKK1EkSMH3z2iLdz2pM0CwqlTLcU9UydOl36VFBjax36JAnqiDApNAkFk576TlZlTxBq
4THudVzwX7u8iVNj5+MPVGdrXDL9krZWjPhpWphPN4x8maSBZEmo91516a3raQwS0X4aBWS7ewoc
/FE5B5n6lq9AE8+qNfm5jHIG13S7lBkDxNAs6rmJacxqf41kQkh0ZBRlY+19WnafJNY6T06o9Orq
asAAZpIiu6WOwegbPUTzoUczSKXkY6VpXGGAJwt8kUAjou7b/LcpMeVqV8iR196BPV3uhGM/LZmk
iDCqGpEFGqzuW+rovD+D2ek6cJDzBGQqaefqG6XI2B7amcBqTSBHcRjADLenmfsDmidSkahnBcXE
3pjbN7FWWMxNrom3nxDrqEtA1pZCCTdNTP9dZ04el3pqp88ZoMDhdqmsejgh9oNOU01rjMwU2a+w
jksh5Oc8Sez3jptYhRq+2RzBsym3peRIcCbXrGPHIzgOW95Vhi6fGp5E2HFIaqdoXjHhXwVn9gt3
79weY5YsP0pXZfEF3+yIMHPpquU2L+n3buLchULE7+j6PFFIasIc/DEpKw5N5puaE9+JyITw/DBF
/pwKzhDB0t9QDcdHNi4yIQDXi3Oa2rh/QcjWIlDNC9bh0AWy5ASayWcqa3B1OTpyNXyVAzRtpEtr
46KlSKEXMueoxjNcQddPQhxnXndarUaSrT2PWeU9okpRTCVWx/4WM/bN9yJ3HMF4p+ILZpKRZPuh
4VzV7Bwq7c8hU3FgymBTm/XgeKP3Oc1sJAq5Qgxw0AVYIubQbjOeceN35ACn6dBHadO55aXJM8M/
sU3oZiRdWuivym6s8tD6i+xveq67da+SYsxh69vO+pXlpm4/geygNqGzWdoTVEYx3VPAax8/c7Ym
DLv70Q8LNRLlYi9MMXcqpfm+H0Tv2vizGyGi3na9/qxinJQvHfcAqmpvTBbjs7kuHasNnXLzsNVC
zdiHMYF43slle1w42GsKCoZohR1r3K3wD1Kq49otbmtaSaYtWhnFY2PFS0bbZTOwqa3GUC9dtzJU
DxuddG9Gzk7voWjiuvsEhSIxr4GVL1gAg4b8ZDYITuZ/z1rCrQjpSplemxRPBMzfWZMzs52bqqp6
7KbaHF6GxPasCquGAxdyh3K5h4CZJCCr+toftxD2CsBjiLe0hEq/UpHIqzFOmfpsWH3alxHvj7iL
gM82wwfuVqLuw1iUQT8CbpotdefgNCih3pbId4x0WBIkPswKxyjIjLa9yUHRJeel9NBeLE3TMlBg
6+5/rzNQpS8A0YVxM7g0TY9r35JkHuq4SM37dSK4Cz1Htw5fCNU2rdtGZL4fxWvmgSdF2Y2gnYIz
YWNbErvcL5c6cZOiuDh10pEZNAYlWB9E7EZMBjlpf8WxcSBf3zESa+srC0aZvbgeopdLVqfdcj91
Nfq6SgV1sJ1T1lWtAsJwB43yJgPbpHcuE03exEGeE0EF8OlEt8qaL6PkQrfRIi3EgYC2bydoYb6V
fYPKD3oU0eQBg1pQyA4daz/yf1wGQTdkeCfquMRDbyRZ5MfHHsKgMx/jidKyeQ7yjDnRTY4TQVYn
thaWat98kdU8P0WJxnC5+I2Jin+VYzs8jkIMFoMfqaAMfBoZjNjsc1SRN8s31dW0agdeRK7oz7BG
Up6Fae6Zac0Geuskss0VdvCB+I7URKSQLV25H9XiIttsmjig5ky1ZHvfdX6ieddZbO84OpMWimyZ
p2rpopr0bbaGaT8mQbafhN25T3Ecp3m7YyHp290Nci45P5S2JXixj/xswbPtZvF0atmCkKrg6YQh
JpRPHqyp8499beefdDGwtM1EIh4ne1XvGQ4W0vHySf7gEBod6kftv3iQsl8DJLXDrkH8+yEf/OA4
C3MlL90yilez1fKF0IfgM5m86Yh5RUFpOLRgPZhf9cQp73H9mDhOshr6cMUu+jcn6O+u8t9tyj9l
bf/0j//zv2do/38uenszG/3XrvaHt/Jt+FPo9vbnfzO0k0Tyi2cJXFEQKPALSmxNvxnaTdv8xbQY
8MDulCxuXOt/G9r9XwSIAgikoE7w7m62rd/97NYvtMou/zM+eItgOcKL/o3M7Z/s19g1gSKAyZHA
u31p/xrJ/QdL1WhBgyNnaLkGrIvpE+lIKYMWRgAZi7GGh76xlz3GJbX/w/fz+53yN4Z2PhjTKzZe
DPWSX/PnDw4CFGSLmtprxRggJLTSZQuGQqyz2GX+/Uf9ZLX77aPYvgAlY70tf057GkudLmzi2msd
B6wr+tGl9kBH/w+fstlo/2B+3T6GMZbEVI62nVrgJ0dfBup6EEjTr7677cHA+Rw6IcuPHlLXcw/p
9sCKwLRYAcz+vrdy3pm4sxFW8kNPb4xWzP2E5s6NSPpoj8Zq0X+7ECXpblbPutc2L1SOxTn/vnEl
NQ4bvav6Zflojkv3Uox6+k7eovHFA6K6kytrmh1wj/FubDfKcUAQ7VOuLIsgsEl/6dEVXpJ0/iq7
XDziWpoiRlUctUssdLWjAZxfg9WkN/6Hb+mvX9KvQXuYeO3Nw7d5CP9wv1lmpyxzEv1Vo5Q7rUa2
sneY1T840n8yCm6XAi81Dwh8IK7Ez5g3NxdOAiWsu8oV8h2yQliRejMzuBzzf/8Lef/J3YUkGl8i
bAo/4In882/UDcmcoT3rrhQ7mDmZOyYKP5d9yJewHL4l+aGxWOgVCI/QRC2szIexP3YLC7ceOVH7
YA1vhchvWED9YOC6Tyc8gsG93c2I9O5kh9mvZP8y2ZFUn3xm88PmW1uxn9lXs30YszPjsqZ7ihE4
peLVwXs/njEjl1VorBxpHl15ga4afYifDwc2syxkIO413H0vXXyf18tjUfRhEF9zEkrm/HFxf8T9
p4WF0pQ91WR0lOYZSVTYmHcYEkLiUGw/2VskJUzum2eX935jnarhCVjsP3y59k+W0t8uJM54HzuI
GTg/W3OHjACHujO7a03+3pF/PLh+JQ55Uf3IsGJu+vjsSurMG30bGoI1aCPO5vQDeJy7DM7MQdJS
RioFY163auNdCxJeF/sITyIN1Qj8Ne9E9hDnNf1lvkIgzsp9n9p2aHZzxhjS/M6+oL8pPEl1Q1ly
SzHMc0cQKj1kWT3bhdvcFHM2cXmq5Ujzmv6D7dviFPj5xWJD1OcFvTFOPP8nC2+BLxomv9tfkQbg
BY0zZpeuXIgnWGXoID55D6aZ9zat2y4flQ10H01HZc9ilyBbJcTbRf5r5mYkW7SCBpPonSnGANdE
PuB+a+oTIFv+5qHAsuYU/3QVf2Ye/noVpYXeSpBpy9H1kzHYGFKZEnbeX/FaILzqE/K1ksA99s3i
sMWbqmOJJOkCchguHvW8l1vL8e8f0+0p/OnljE6Y9zMnjTBZNf/5KZ0qZ2SzXAxXw595vQVGfjGK
VR59iWng/+KjOE/RNW25dD+fAxWpYpqSfrgyowOVa6fYiLVZ7tJhTP/h+TD/s5ePh1PcsjwwoOCt
/vxroWP10co23bVsRH+nfFIL7FzZjxMzh8tWkBIqv2INmdrimoLm3DdD6+w86tz7ZajdQ8KC6Q4F
lvqnJMO/voEBPHISCkFtAc3nJ+ZE4tUr1a2pr6iArH2XuoSkuSJl39M1yOAme4iQzfth0NvsSjM7
sqc8Pslqmg7EHLlHF7A15okSReg6irtEMiL++8v018rHE1weB6AOPCHxM23AIdkeXoXdkPvc10+q
aut9Wszl2V0RTXhLWtzk3epeTbuv/uGT/3LRHIoebsStRtiwHNvz/oczUCfCHJgTVXjQOn/vkZsY
JejI/t2TFtAZKYGAIuHFUZdsOI0/fEoDY3dkhORcFEjkg1Ao33KvMg5//y3+5TqTQR/wbhZkjm+v
6J+eKzcR7lqSSnhRi3m0G+iKwypMdsCejoxJ/vZp/7+/+BfhqX/44jd+1//4UTFdXDbs13/86/pW
d39qL7Y//nt7IbxfXBtghu1S3tr2dqF/by+E+IW2A3UjFwcsi8nFq0jCSf/jX5b1C48m9QoxkibS
64B79Pf+wrR/CVDqgqQgYGJDcPn/Tn9hur8WW//n1WtsHQZJjIG33Tp/uAGLFKpoOxjljV7xqbt2
mjAARgz5yhtyPWYrVvYdI0rjJpuM4dZmkV1GebXq8WZF7jOHcsYAAN90yd9l52QWtpFW345LgK/M
KVfF+c2Q+nFG0RUZTIhu0hkV7m5M2v5zs5QmSUFZjSiXCIARl5S2ll2iZsoigO4llPTWexFNO51F
kbuRzSjlTufaPZHVZLKTYGIIv6AJsIHEtevr0KQc/tTUBisXuWJQnJ05J3ULlyeqX1LFE3Oy3gXK
o4LX/YSsbkXRgvYPIqKh/KeVliMIdZBPt5zx6AjTaqoeDWVYHRsglGpBUZAkRlqlNHa5ReTOjgDd
7mrmaXuDFhjPS4YDMfJzppCuYvGJ7Md/WfxpZpZDy+HueIMaDziBh+fS7rJPKN/1Kzu/6VIGuruM
pByxPVyHl/nXQIbRVqz2fD1Q9Btg9W+Y9o1EfBm1u+fLsPQGQUxvcWHWXylyrHg/uW1/dFBYlNj+
O/fAmtQBCYDQcvRN9eSBBjzCd2kO5cbLxfuYu/pUdIDaM5bhTxVWCQaMSYM7JFM5rgOBmJoYBwtc
/Trz83vZpcnII3FNlC5Mo8SFrebQHsZxbJ7RmwBXNDG5v+phVbcDaQTHNM7cV6bq+SFI+5zZXZeH
5EoYoVOWr4wiJ+JvggY6VFJdWTVBKyaflR0CgXwMeoPYCrHzNJEci+xpYIBXhH5vugXTvZnhOOZ7
8zAIKOvdNPjVYXA++F5wa6Wk8eEnKrAJLsGDylA2JkFKblPlDjuXvkOEiav7D2Q74VUtp4Bwrtg/
oU12PpHhmuBE7ea3HIDIbcD88sEiL68DFCnOPWPpq9+1xEr5/sWtivVWs/z9RABc/k0zuULM2Zhx
ZHdaXVnkG989ZOB7w3GmBRuJQvVh2/gZE2EE56VHOZvrzP9apuz6dkNL9FGTKhixvTdHNQuUEVdD
E+NfH7AEeYm6dQemZmSjoq0tSQ/bWYER5Az+8J+sWqY3fTYb7znxVt/lFl8weA7ZzRBZ2ZZO89C/
oF3UwUvaXTk1YK6gGVkfc7Cx3M1IeMsjunrcwIFEA6bKPFrWbHpdmFd/FkMTX/Fyi3v25sYzm0sb
1aedPSSl1HtSloqX2LT1h7XwGIqSd+KLU5VYdjTXQfVEumb/uHqV/2wsjXjzuZN71PuCvMZWI8Rs
yuAco9K8KqWS46SAbahauPe8/uRA0T/0JxXM03lFdhWuCMs+1lPjRgVRF3fwFOZttQaxAglJuanS
IYsA6TVpmrN+8sCqd9PtQjUYVj1WhA399Lj4JT7MbAqaN1N5mz+ldmoGsFbALdYVmD9ZuN/w6c5d
XzrWmznW7qeBVC/cXs76FBemsZfwJCImS5txoV6rvR+kyQlLKtaohNZPx96435Rrm3tMfkH5NPH9
bpzQHK3wOcCDcZgcxLejp4jWSoT/DJtcH9DdBXsyAfxPXdORzToTUwDNw3exiozFZbXy6X9Rd149
civhdv1FvCBZjK9k5zQ5SC/EaEZiDkVWMf16r77XsA0DBuxHP56D0ajV3az6wt5r/11mCJ0vaGr9
o6jF+hroOngzg/RN+v42LBT87Ysc1/S6mr3fbbJpNpgo8reoGUWJRjkHmRaGIr4Bf35UjCluyxjg
vfKMH2wCj0m9ZC8QFaYyGuw2+zsRnrVucF2y105sVM+lP1nPvhpwTzWCjcLknLsxtW+2Vs7GNxe5
G9NieCgQ/z81NmiDofP9PS7U/C+sxPEReEV3RTZhHwAcL5+FwpWSe6PdvSLQDwFk1FlOU4xAz9zK
ubcIoFvVEAcwbOIMcX8bdZO0kHFmdRkr2WTHKid3J++5b1Fqy+4vSuNf6+z7r0QrKAdjYDMeCytI
tghCmNSgXjVf13DujyOtz25IDQrMxMwPBBAbl96slkcCOkB0e9DEiG1Phwt+g/nVrJL83BSp/hqq
rts13Fg3ck9puOXAQz6NKRGfYPafhcQHh8n8VI2O2BAdesvx27wglrGipij6B2Fr0uJzH9us307r
v6azxwvAME5eEhK7rbyjgWzHkFfp0iAitzDiUDOHJ8zA+sJLFx4bsnL3djc6vzKWH2/25A2ntOKL
hpzPDF6zspweM5kNR0bmCo+QNvacvOaOyCTz1nllurcQwYMoQNMjcDwN6dlCcLgfy0oddOcuhzuO
AILB3BMqEeQfloNrbZS9fEEO4H47OrNGnrfcfq2d0t5AXkfact9+XMQ6OldT1uvf0Rn8kGCVsL0x
BlAbQgaMjTkl4692FsYef7v926/UCjhoyp1I2bXzyY/U6OQIoyCNuHSXh9acEUOWsC/RpFfDYWkd
Z5fUyL6U48btig/W7Cu9Lda0PExzlz1ayqj+qhbTMJIon7EKiBE/Ir4GO/ZERRSwRqnLZwIqwzPS
LV5xodfjtKz9o5VZ5imYevsojL56mbpZMFdonRM6Rx/f9yK7yBEF6ZehWsikIX5r35nZSpocrduz
CSbmzzD2y7OYoCijZtdkf8rRsJ5QaLtu1OVB9l4g6jwBuWRPDLUXvQE4jHh2ao57JHCkyDZ2etf2
9AKiv0zsE6h0eStAxJx1EbD+rRMEXnMleF8Gr3/0i0WOke+2yYPbqOxUDL3604qc6D5NEcMepfrb
OCb6J1UYH8zfHGxcTnKTmonC6ob5M5S88h8u1gKfNODUJbZ7Q5+0fUT4S59HNFCxSc8r6/WW5KSF
TLV8DBOk5fToVuYY72ld+N8ZNPc26s2w/uqxum59YwHYmbQIUBFwk0hnGielSu9phrSCqLgGkOCk
JGRKAAEHBLGo2jVeEWvbBp55trQMjxXVG0Z50nMMODF7WlOxHUsRHI3ezv4M3WJgUDRr/KFBbZ67
eimIyrNQpYHEEO8ZGuQ98nNiGtMlvVaVnxz8Cl0s+iBxna1wOKpsHAC2p37BuHeaSuBGFYqdxOt4
fl3X2MAPRDlTZ8XyqpNGnpYwDC6it+bnrqLS6LiM8SUCLnHJw2U6uMxPXG3NceHGeWJkz9maQK0l
cKaG+VOU2joRW4e4u3H6ad/1gf9iuVPxXodVuStVy5ca3/9wmuzAyLdzNXNzMw+qNknnKLmxAKhE
GcZaKufhd1Yl40atZXqaNfVaZJM+vmOZGByd3DJel077vzOmva9rq9TLwFbuILxGfTsziEn0ffOx
WwqDR7wSX6srq13g+kQ4B9N2RfMRMX50NoYUGWyiua9fHDVMBxP/zSkDlIZixxfzToUEovqoFY4I
3KfrzG5cxsAzxgPpIbChgC9uMYwrspoys/ipFmt8Ko0k+bXUdbhpbSe4ogmXSPXJ5b603IYPhqEs
ECaJ85h7PePTvCDcPcJnhnHBt4PkpbQBgxEx2ZUxJaLYk9aBuEOuPmmIo5EXRWRL7e+xmLDsa0b4
XOyxTTTdI6W1kjo5ZkU23dCUtY/dOCLodlGAzZ60riGuHvwrzjwT5YfCnf7Bs2+jn9o7CTwcOjfx
X8CrAFxs2okVSQgY54B+2CWy5+6baBoBFSYt0+2AMPPTKKdsJ/TiPcKtSjazXY2HddE5Ce3gXbas
oDCH1kIs76Nb+mcj5IhgrVhNmP+WcEOob4o/umjPhLVU2FRsTvtqXJa4Q+bzvna23GUlQaTY/blP
GDv1BvMSy3qqw4kwE8ZKcUPC3KFA6fdk9k6ak+qMe8YKUlBaYszOVRW4v3H5t7Gz5sWWJVdxxT0c
7gbLyY+6totdkQTtA8vP6tg2Jr8hX6HSjb7Lky71tJ1yrHqcsMb845YkWvEtR7qG2r/Y2lqHl6Aa
zH2Acf7k9WvoxMQokNfrTQzCXTYdBE5hUbNJ7k7MQ5tN4yNLUf9GrBiBxQESXwblrrfroZZ1ZGfX
5emeJfRHsFlGN263xsHl4XpVqph+5gBl0J1a8iQgzsVV4YR/fZ0Pe6W19z63ggq4nAnXxoLzTYZo
+Zxg0XjAJM/nbTrVxeuxxKF5r4hb5srf1YmVvlVGqv6OaZs+cQ/gHJrW4TqPzfAH57Nz4qlw/1Uz
WMOA2v1JWoH8rnA74CqHrrdhEkcOCnRW/z0cDPTCKXpPmExote5CxgGJDG9xNbnNjaAXfPCpsTpn
g/CNB8TUdDeTwfPHrqiJhzVMd5rqDH/DPRQN+Zj3Pbp588sVaQ9zx3O344BwfakD47pYarwVqZG/
+0OFjBY2iBVZDtgLzWCQFkzzAJrAytDZ3EsFetVHGbT88qaf7bMMCeZUvmFgVXIDgtKLdn0zuEDL
bU6O7YFA4uwncPmCR3xoeYSHJ2QX3uGzE0bLdqJV9Rt6zOmowyR8S1rbR0RcqIVlGUZH+GeLFw94
fWj7lKv/0bbOKoK7ph+cMm9++FnSVyt8QhGK6eSc+BbAASttzYu9uveOEd4KLl8G59bg4VDPqQCD
uVbvoqa3SrVR9IRZZTh/3GU+Z+2KQKbsyEDsekEQvCHT6RkxO0v43jS6bdj4jBbSGQulUJl9w+1p
Xe2S3ro1Df/f4mjvipx5PuFaDc5KGuWpy9Z6Qzc0PVZojr9kGrDTwmCWdkF/tr3C2cIskpybAB79
mVN2465De2o7Z3xQeS0P2vbkl+1qfwepRbvIWjjtyybcrmvr/ubvFsTVgpZDfGwnZJSn8kpar3/F
qEMdh8ZgNzDPeEC6qwh5Jev5AU4g+s0ejuHamtYb6VL9fkaWCiFSDy/Ez5oXbH3zB4rJQsbEk4TX
ye6bk+3jPiS+1K4o/aFbQnvl21IVR5fGNnL7mecIG9Nv+Fz4HddhTbF5jeI1CYeBMNK6fIGg6Gyk
G+Jpd61xt6JJexeQtv514czzl/rZbSFFL4bjyiPKxuz3RFIb5FjoAZExdPXZs+piEyCziaEzVBe0
bQXEs/t3K1xDQmLGeoWwSYTrbK7BGOtuQfYCUqA827yUvTObehfmoXin9SdsOE+Nw2zOr+iZ1peg
kQ60Sj3smrGR16ZES+25k971fYFe9N4tHceQcPg0haZDGTLGKb6HGw5OTZp5v+BfL/pfvgsIbuvg
IfiVofBAi2WYn3Y1AHZolKuiOZgBsEm/+dRD8kJMO3WQtJYreaeo5vLB5vbGs3ngYYOkQR75UMae
WjJkhpax/vH98m0wy3ZriNnKdsrTxhO0RuPatkP3MQpr+FsYjfOTlfcXLccB1kJrJjuzmZbtAroi
NrEtI5sBDL90yxrVTXiarSHD/lUv6KP/89/t1GN3rr2lOcyc6QcoCsYVZCk0ppRhEBcxzq/Fbr3f
qLwSZMcQQaZsIGt+7MmsQOG4S2ejJdbGq/ZFofV1YDx2G9HGzOwLTNgsCX0xgwnpDIyUJhSugSm7
xwHpI3aFOhg4sT3rNLqCuGYISfWLEmX6KytbdZqlGjc8Ec1zRXjGj4+pGzUjPrYLpnmEg31HEJmf
gz/EFlsF/HlpUxYko/+AMtDelzUNJlep3Jqd9ZHeDUKJ01R/Ans64P1PeBNauC27eRkTQEqZKS7d
wnlwMBvq/gKC6xTP92NuR4UaHJX28R7as5A/OquVv4EpM6E+ciaieRkyFId1HtKNYVlpjtWiN2AD
JWZ4qGkIsTwY83PO1ompWy74qBMDc3oB4D7qy2KGDtXimSbEuc8w0Fjo/JiQcNP2af/p875YjLM0
MrhEZ4IJoKi9KOhySNOimb36BJDN+tflZfUxmYkft3gQgm2eloaKesitfz0fyWZEuyqv01wFj0IP
ubUpjVyfw3u60iejQUwWXkBowVLYE/+K0iNZkvEtL3DOxK2w5AAuRuZYIFE7HBcSNFHqcb5Sv8hk
fATQwBehH61XQUO7G5rRe0sTVI0WErOza5X1qaOA3E1pRuHacafcOgkqIcwdY4zUmrvjrsHLakdO
204fLO6wpWKvXSosln6+b2TicmlNonit5ibBYcPEbdxqbwCnRP7NxU6tCl4iZnLy7svpqRyhn2pv
Gn6amgZqKYIVpyO2sn/Yjrzt2FjeK6Q+MwY/ox9GN+SiH5MsOMBpti4eEyj0rmrUrxMasr099tmt
nsIKrKWX89aUYRaHS70+dZYzPs2ZHPmkW9nEOC2aXTEOUAflOKsnla4ecU+4lzb41TB6hnk/7xHw
mZvWAJ54coOVPDbF7HIwYDOgtseUGbkBNzC+7haQS8J3AznI+oIaVaE9zu+xQo1h/Bv6NnwwlTb/
mQk/WNmm+qlL5s+JMBbAIJonnZfDZMbsghv8EXEEDtbi2hrAZi6pu/4O5qx7rPHzRUDDjZ+J+e52
MHWW09R2M4f+VD1j+PJ+rbkBCoAE81/guDJEgyWhcgApr4LP6JdkdLlEHPBWBIUXZ4c1LcE57Tqm
h5JAVcjQdzKMrsVprTL9XpCDtOczGDdJhiHYBC2DXQM+Kkpjr6cOJ1d0iIiduF+FnXtgSYveLuuW
PzR9jGOyrqofoVWU35VoHA4D9Ne/V+HT3CZgf6N1zJ2doyHFLVM5v3kOA5Q0t6aH1CU7N3WYypQi
/wfOYLd66hVNkBHrNqSt8vZitE6pQYNTF79tlec/YYKHHTp3cC28JGUuQJxxVCLzIPk5AUJd0ODe
uS7FXaQLt6ei6YIEojEt8UUp3XfZey4zHtU1bwMqnlOY+1BsZkPWIHxr5y48HuSRFCPeCqufvV89
mmvOgKQyH7gqC5hBqFsulGkYgZBFTlEToAcgcXY6zvBBLtoKsiMdnF0iskV/zmcrSbYu+A3IzNEU
uL4AI2OYUEQjJtIV7LlFBWcjrajyIO+pXefY1WeRufnv3k/XFz9t0he9wIMCLGVdFukZcCygQi/a
BJ1d2CTGm+EMALS0c8wHC1RUnc0skFfP16+IsX0QuVV9HnoAHJbuWbD75bqc7KBX0LugkjSuUiDD
bGZQoW/DN6vBliWd8Yh9tzmEeRn+FFbV3USOHYRyjki/FCo2pgF4kMmoTwwO2luLwe3dCshuuidm
hwd38LDNN2P13uV285bhPnyYu5UbEQhXuPOwgzBp14b1FWA1PTgiTHYjEKPPxaVNQfY14AT/T5xH
Q+5iZLGExnNUvHjcChvXd4aXGrHHjZYAh1OqcczaDhy2qXZphIpym4ExvQKJq78q10SDvjLOiuy+
cHYsdOrT6Mn2iYoYp3NWphcvyOlgB7+FIwBu6LkzMTfHZF22gDFxzAL57UCjSs92bylZxNlmxRU/
bYJwaL6oF0Beqcng4KusMXitTDgDh8DrmJ/2hoE5sGitA4ALz2TN4eYyFioc3hffny7sF1lWGINT
sYxxsah8Diz3800/OS2pljThxT6zOHCPHecrlV4nsKDWMzt7IC7DuFNWhr26L4T1BWNHv8+MBjZi
9sU50037jeFJ72ystPhWdS2pznFz4hdzRsoLXwQAVpas8IOdCsj+xsTdK7rcoZ5iHKmUQRl+Cb3B
lVq+hKpP8ataKuHf2TYwIfPBSL7c2TN5a9Rq0qhJZwo3BcZQqpiesxfHY3prBb0ifEKbn7hn0Kvj
2A+tiA23K19bp0+s2DHC8Fsly2hy2nhg8PqRrOAD/hB4eaLhALvj0aG0hGCS6nj27puzZBHBx1iA
k9lWg2zmA3vUZN8Sj52e8dsn7meoMg7lbg1QFxcm8NDhPgRAJ2+sLRzJQoYEU+fQFDIgyOD1thZf
P2PbFEH9t+yzrHhm59E+qL4mX9jBSQzOyEwblkBVMf8157avNjpU+BSqsscDUNyV7Oxle1511lr+
92waE9yJmVH7RuVBLWLZYjQtjbapIMNM/rNhaBOaI1XtFu1PK5Gm+w6m2SDtrX3LkoHNGnkCMdZP
58Dby+rSZJHWhEOXHufMSHBNeNq+rDLPvie1DM6mmUZ0TZ7sT71c6id6JmboHl6PmDK9/Wj8AAUX
243uue+q4mfFD7+HmtM/BitW7ChdD9QI/RwtPd0h6YmQ3SfohTtmElxnAds8uG/LrG+ic6pPx1wL
dUByNaG5UwZ7H9gpBI8MQd1hjGOPtu6MGrdCBASEDrL0Robo8JIjlpnM1FDVF5dJeMMYJVjwzk3W
FM/09RKPR+8dmx7+7s5JbJAOCAy/GFSIjSZOeSvI/LylWJbPvgnwBt0/jqDeYxAuZ2M8OV0Z/ms0
6UEK6eFVdXfesR/YxR6Oo/+RMp7gRCiD6p826/oXiTk+VPJC838rZxZbXYYo2JQt7avZBvTPhBUT
Wd2KsWTYV3FRMqqwz1igxDOrYv/lvv96nBh3otCtFCDYdpk/gjp3brMXrDx4afPE+K04TW1n75PM
1qe8yuyDGxgd+zdrflsYx+ISXvqTXfpsbX00fI7H1GNOS6ouEZT0Nald3ZNIl004rGKOKG78YCvd
JXxBQFuyw5UMZBoivsOO6h4zY0ebL4CrpcZDaJQColMDzzevA4VJSBZHTw12bEhXvQUeLDFiDKQ6
MiOyCJkbJi8GwnFPOLHD6QQLBGRzZVZ6x6Zr2uJnWpiSCu8tWUkF35Smqm8VxvY3XTuMe3hBLBIM
5LW4Iit4irmV2BuFwR1H3ORc7Q5Qc4OZk69EwLorU7NYNv4MKhXnLXzXZKJctNIhOFkyS3nAal1B
AK3npnvQZPS5W9sCgs+6vBqN/1Iq/z+paP4vkun+P8qcQ8SChgvhy/9ZoX9uB1qa/1VD8z/+0H/p
aGzrP9hHhgLJvSn8/5LE/JeOxkZGw96J/20hZRSBh0r1v+toHPEfWK6wdngwUlC63RX8/11H41j/
wRTbE6FAXw/piPCt/wed/l24jF7mf+pofHLvEMCS50Uxido4/N8FXVVBu7N65CKYcDAf2Swsp9aq
6mPmgJNM1qGEOb3JINBERLuYu9Eeqnff7X5Qu/weF3Fic/pVmMx8XPqKbYeAgbXgKKCogvmfV188
pW0mI3AM08avk9e598MdM8cv3XUcbzPOUUNS4RZqpS9M3id/3KSe2ZCwkTw27NMOWbAQ7CDteOkA
FFFqPNh6fqzNBXIocbiM66xr0Of2C6qbNrBOc9Gnp97I3uZc/bWLjtlhPulbYzNQgAIPKE0P8P4s
2FhGToFOgNof0mcPmSdvzexeZr8EmmidHCz5Z+IsxAba29Gi0NuSG3QhTkDTonXPtmnX+6aoNCdv
6mBGt57WQdrHxKjO6+J/2owHbnnuPunFeSE/KmCt6jGaCNt2J8viYejmnPrRy3Yg+x5RJhgnB8ef
7pdDMRruHkQRnWYB5Lkc9n7rWzG7WqYjKStP23tXg0m9FMa9wFxU+F1cIDWIZiFe0nS+yW5kJdQ+
mwBupe4OuZy3/dofSf+Om04ccZdeRlNsg1xfpo4SAbhfUsNSqIs6dovutSoTflL6b+EADDNPBAUY
qRYWbKDI9ixM4P2bPds7FwPqQa12c11Ir90yM9gaQ59vE8GLmdJvLIqoxdc9pg8fFHgGFk52wQYV
JADi5IW6OGoIRomcEmxlmpWbZmBq6Dr9tsggQ9ZgrGFTb6qgPBo6PdgNbAzXu+ZVsMsp9hpftpuU
iSushuGMBfA8dQm1UsE23gCRj2u8/bTu6IOyYS9tjDLuLW9nD/7fPEiGiLN1u46ljlqJoVnn/j4p
9PfoWJciLNPIGhaaJpsYnrrcY1vm56xqDwWAM3TNDoVEV2SK5Qss+2/QI/slkAPNRnOhiXg3hvKx
9vSDtNB8DONrAng4QY5WzlRONkR7NuXbobD2xOEwiyu6eTM5wR9Z1fs5KJ0dCBsjNgmtor28l2G6
PU0+bbKlnmdKFuocQPvz0bvPsMfFMujuTMbDrHh3fH/ek8a/maAeNoH2WJiATyqn9kJBe1/JIKGa
BakpZsO0EOwvXccSuzrc1Ky6VgxzW+r4F0hATINb1KTJByvmlLdC/ZH3nnnNvh3beF8alooCIu0y
Ot+r77M7VefUzr59uPsxGpBXBHHVN/kSL26fHGffugh3Ad2dA5mRBzvVfoypfTO5+Z4ElYe+AXpS
zk+hwTQyWELUSPNbJounVNrgvMWLtFOGF8YzaCN85z2bMmqs0GtebUr6CH3LLiDRgJqvQGoUfohW
bpg+3Zwh+VolX28wV089M4ouUdQ43WEtWicyAWm4hnmwihGDb+gekq798VV1LIIfu0rRyQzty2QZ
J5idVNwpHU7f63EXNBwQpVaxqzx1qKYeQWLtQL3ox6Pv+PWum9+FmZ4TNIqQG3mDe75TdoPsoOZl
l9rfLoOOubR/8RVN4gpKWe2TfVtISRQHh400jJPlaYL8KGNkYTVHr3dhjOhXuQ4IJ+oHCIpd3DOi
LhFBxoqKYkNsjrufwjuTuMveAgOIfJ7HDH8+8kLcgcDXEdEtzNn8UJ+Jngm995CeM3gjpGSNF9Hu
Ohj9CG3F05grDv51vJr0w/Vsv5d9v1f37XmwfLfLHV2Qss1ZYHznQ1gcyMSyAap6sUoB3c35zaS/
uk8wCV3IvbPw/Gt9D1LROaxVHt0IxuyGsMQ3BrjgRnnY9FrwlNgdsdekM0X2II6u1r+YPTwjz4wb
shcs4T3ajv7Q7qA3iYDUDxUyRE7GsVY7t2yBktSt4w9NE+aclIEHI8snmFK/a5yuzBrQP/V98NZP
zVPY0YeAlnZjj30gjn4ROXX/1EpzV69MQ22XI9dfxo9J81+DA6/chKdyUEb4h50XMo9ZACFrHjkK
AKEZ04dXWuvLOGfvg9P88VLvEjbye3Hsx7SuPjnOj31iHiuG9VGlSzRV+t3s9cHWyPsS3RO3xMJ+
ZFIQFYuNxAy4FHfHXefegAgjtym+i3M8mf8xwLJzeVG6ogkFAKKuix18V4wFNiPSv23Yi/fGq/1N
5lWMLIruYZ6cS7BAOLbS8N9kBR7ypFpzyiNNnRvEQIXvjZdWpr/nyfwMiuqEoGmPjRoghrTLiOXF
9zqDqAMHkwvq07Uxul03QnwIORkoK5uPxirkzkvzx5ylcG0af0cLWFtIF+tgElULTObe8w/ABZ4m
v7w6rXqsK/nVrlyoq8UKLBhv+PvAgeV6o4b5HARsUIISx+9koSXLp2GLTvWgYIpnGj3eBNgmKoT9
g7/jkY/zjYOrv5QlqE9hZNhUgi7uOv3sTx0GasNcedw5MgAXxq2e/86p9aIw6sTKGM8qRKqBfCuq
OhXcTWtb5rVxrVjQSbvd5caCPAIw8zQEEhpr+QjE6lR3wVPeluQGrJo2YiTze3Uka+Yp/TPMAVZi
oh7Yq31jQjxlIZjyBez+lWqGaVLI1Jwt+gfLpCJW68BahF0IMQT0jHn7nHf1J9Ifso4wQ/WtncYG
wWjb1eu3gTXe6nvJpfTFrqq3qh3+GaE4tKvEFdKIf3U7g+MIzmOQrce6w4+sSWtxnHG8A/HbSNva
uubdL48FFvirOPcgRpfjUbnmrSTLLCOcaENI7wyYYOV4GHZTvewANvtxFqojWBMQmISS517wBzqG
Avuog0gzuYLpvA+79RfOyIPyLJhlXosHZyr4SMov0L3ZWdx3mgV3hB2Oz2jEkOcUNVL/gHE3o0IA
5OKSD7XDqKNj+qwBdUCbGpmoZ3kMLvHr3hIzI5iu1V1rN3ournoxMBrwhphpDfCetXhj8XsEc/ct
8fnHfZhfkYTBqasn4t5UfvCgBu4slQFUd8tXI2c1CwR5z0Gmt8noBKxTc7klBwJ0udmDp0mrYtc7
sNXp9zhsXeciwTBGy8CpUVin+xQFFnf6ASBR71Z85HvhKnKabHRctSJMizQwzsV0slk6w3hwGGyq
IogHRoKNj1yza6AJcRfshkXdOOfOoxgvnOQAtoDwQAL48tnmM62GF4gi2CDHiXoLcKk20R+zRjV2
QL7gUBSzu5VD9eAtwtlWbvCm7OXZ0/mvaV2ugOYvjBG+fMIwo95XvBpg82RMYR51FTPaJWTq5rE4
j9cEm6DZAOmGK/W3E9pjUWHkm6LE98+NC3DkoB20fqgfomGcHmBrFZtJiic1czBbjXmbmI0oR6hz
QO+91YbxUk/znm35ubbFKW0XFm5a/HT4Ls/+PL2sXfA2OMG2N4J/0wokzpuJF6u6nWrB1Xso4Ve3
bndWeHfpG/62qrnCRcCEbALdF4+tX20GEzZquEy/FpXG2vETwATTZenNhIklJ77q2At5S3IERPA8
LSNoYs0MNeyLr3LWFwu6SIStecI1O908nxcxFDBXBFGOu5o5b2k63N9SP/Hty1Ag2j8kgrwlCaE5
Cxkdtdh2o1AxhIfXIMCEU1TytRmIXigXcR5Qjho+0irjPpzs5+XVTvrLXIjXOvFQTazPQ6OZlOD4
1Ob0agW2jAvL/TOE41VB2bxjWk6iYPXpTmcnE8fUgx46qoKKy4cIg6Ju47T6cax8iFswGe1WXuuG
YnjtqiUai5CFgqojGCznqWlRja18IeEWbEx9dz1UhCmWJb4pI3y0u/CohvRfQjbcnnn8tuJWKQxE
2PA93JOsp48ySIt9lda/tVFu3T48Gk4TXMxAsSdQpT6VmXdzwqLa8u6BKF3hAhXXTroHyq6t6LLP
1p85dcxOH80KhDZS2HEHC10zSw499PyZe8yg2MUhnKLDohXVOMfqaQHDuVUkWZwECgC0OG+JdM4s
Qx0o8OHXqClch0pR4IbDBhv3qdNGHTWkJO5yDCSUKeYSuTn2RuCvYBsVu+b76AbLfY7Qc/lk9WjH
UMkeM7jIehmgtZD5HZvl8CFUfbHb/D2QzTknnmZLMI2/RZr6JTqeRgfYGPY41rR9OPGnesrA0Y16
yN27wvCAA7FjXGRfPY5rTnZblgA3n2T+1GfFH8uGl+1oF8qSACIDBY2uDgUs2fB7JncJe1daUT81
byKrH7PM/VJuL1CqFjeF2yWCAL8z2By1979xAjCGlLRcg5tDFRsVil/i8LUw2DAH7See55zGL+0Q
CQo8vCS3UT0vv71RxHWdv/G4ftuB/4BRlv6iJwIlAHQYIsJC/pSxX/gmPvjDE32960kJc6it6WAl
cR1zyYgWiO6Oqbz1O7Natozswbcewmm+iAjxsahVF0DrX9iGqeFIHozqHO1kO2QvCgIkZ3QGo6MK
Nh5BCxtvMWggwq3EcwoCL990TP8Cg/XPU00hqCrr7DaWG5HW8boq8jBt9oFezyA0JfaBq3PIx5+g
3a5LEbNvZ914TByFgg5pgOoiK0mdA3SUZ088oOCVsWR2E9n3uNYFWGS3nJxWnjym2JERuDs21OsG
B+I5ZGbNr+8/QTQlHNMsfNHaLFsQZSTjrM6TMj8ZaDPC6xyWxdD3anH0Gq0iJ5AfM/qnmB3Ku0SR
WIjlmnB6J9NyawGr7RJfPNg1QuGQ5LimPs7t9NSUiYv0Kr+tbXvOB/NquuJ6p9DBH3ob2v617lxs
P+27NVkH9O+gpqwB/xwe8Gx5ZYxA3mE4PPpdDrw2tKmC7KmCZforacHBsdsl+KrWn0Vxqwf51teu
uUmRTxxsb/npV+ckwWPuHCqwZLq38XcsVUdElelmJBOsnh27HdiifmK/JgjSxZqE3iZsIlIP3Egk
+UnZU2Qk38L+QE+zHVf5BHwp249p9YmsI7y2XX0d2WaaM7FpiIwfMpQSRzdI0BQi8a0Xcle97O/g
y0tnBrFn1nujo5s2XXlhV8vo1kA2nH+u9ZfUj273xQI7nmHjbnyDBVBHTUJuRIyagIvUSo61ug29
9iM3aZ9nTZwgLKZ6487ZyyKIqDAniErKJVlJjiO1vm/e0BC/ks72JgaWUTU/wOy/tw4l2otWbyvR
/rikYxGqst763Gc1pP8bd+e5IzmWdddX+R5AHNAbQBCgCAbDR6SrdH+ItPTe8+m1WN1CZ0bmZKhG
0B/NDKanp7rqJt015+y9drdsynwl6tIhx3ovue1KL6ubwM9KJwURHmpPBhYIHN/vIbLWkEpCkopH
khjGgzYS65IJrxI/0Z1KD1cUzfu0GLNVU0ev2YTbMuElHwYAVjNVBfWv+5TaCs2c1QHBbDHAap64
KxH5kdjeALgYWcFMAD0w7zKk9RI1PqVP+dkzPhQLrdZ76Xcet4yNjirX7hLybbhvKbxvNBLetnqN
yhmUB7YBOYpI9RDGKfPq+nch9Y/qyf+fUl80/Kz/vqa8f3p5yv7r+n9efSwrS9Pv+duaiZdSF6kO
W7oCBcbQsUD+bc3kVzRFMXTDwDkLDZXf8481E8ukSC16qjebsvpPSRnXpkSlGbIFDA1KwJb8RyVl
5VNB+S9jpmEp2olp3It6E4FM0W6NVl241iHKlF8YEDpvkrReuLQeOveOokm3rdNdZCkPH+7RxV8V
64/kl9859f8Usv8Zd/p5PhhCAUZVNTL3dtsOzkiWtnQtduymvV8SshiRsvFRq8snN85tDuM0rfuV
kW1IGm7Uq4KiDf8AeVFzfXyb9BFNnC6sAUC6fuxiGJ+quaLquTSjB1qyNNi3U1Tt0D///LOzcPyb
m8ZT+fjDG1bTJqHnt9soWPfiW6g9x8EjSgEVBVGILpZQwvwlld6N/tC+SPgMPHvsLsRwmFn9wRou
OqucG/FBeAie+btJI5eNEOd2krzb1wLbs2skeZHVMm06bLbbyfk6ZyO66DfZY/Ee4SYIoaWvkfSt
0n36CJ8NoqtDkJFTLgmPXGg2/bBFs4DKZnNy2VGnnHkLokrtYC7MQztapEdh9mzMklm1cKOZvwt3
8kBZaJG5dxpqaUOmn37DLrqfyqVrV3rQ8wPHVZSoibgwlF8Ry34nLrr4zuqpClLMNimrDDDDG/Iw
jhg/Tc9pOZPEm0fO4dkG+bEW4DicFVdsIiDs6cgoM/7jaBUpFu6hRnlOgCk+Q44hnFNIV8ncuaGv
4vKGAdt0VpfQayt9TrhXCN4PZi00tvq2SDfRsFK0lZSvdH8lqau+vSiao+nRT1uK7VppX3UCimVh
1qCcIi12CoyFDz1c+Z0LtH2esZdYQcHOn327+UV4iRYhRNoT2E7qzizhKGbZ2hWwYupI+aLP5/Wt
oO6nZm492Gp5tCbDkiNtMh9TEjBZtIsc2XTqYBSFntQX8aWZTozzFFC0bvazKqRxStIpbh3gdle9
QQ42cCUOby8YasxnQEAP6RLmyKzS1wIt/+vgvpdrp7Cku27aW3uHyl0O1Q0ehjmKdUrEBXHv/hx6
QCXsKcFI2RaWK5TmJ31qLc7LZazZ3Cd/0Rskb5ADO1MoMWHNMLZEeSm3I/9lLWjEJ8hA1sFw29D/
VqKDrm9q6xYJRuHIDnKtNWeJTfzLWskbzbEczREXSCnIi1OX0XMaHH7+xKTJF/7d9HCCEuhR5fq1
aTVb4Tq+cDfFRlr5R+Wg7ZVNeugP6SbdSxfJ9sxonzEQ/0xGJ4AKip0QhCJGS3fNbXEoL/rr7JF0
i6W2CA/lIXkYrtNFuTcP2X84onoCZCCknAQQ32y20lHcuBv9dlwXS/8Y7fWdedQ28UHc6Sv5zjwo
N2euEYfs9/f0FHLREhgt9ZLWbJVjQRmEx8v7Vc2kO+sQbGhIbOIbdsk+FePbYSOti5W+GJ1oxSew
gVO04f9zEN2sq026s15IktyVF/UxdzAoXlCo1mIS91Zo9ODwosyj2DASCmkX7Ks7RwYMLOOoQHw8
D0SaCHOD7JZkgR6J3XdGb2pvYcR6RlbQXQa9jTSTfMNisPG6UMNYkDlgYBiY7w6Zc0n4Sw8LdVhz
4NXu8528BMFY9Lu6xWuCPMzJ66VGGjbuxIPVbaExwdNDDIkdYXgfUuyts+o2GvgbWFMjXTjkvO+0
+FA6cva9ZGtOPSWdmU/FVXGwtjfVkh4T8iyo8WiUoz06EHBo1JDvS4qCF4S/4tgQZtTGG4ZcM8AR
Hx41RRoCc9PO6QmGqFxJwCHrwDbqVeM5prwskk1TvFnMvln+bt1H1UucP9TKrZy+e+K6NFZmuOpf
5H23FR5w+WrE3FDxAla0IVmmEWflm/hMrPU6eK8IR4/t8sV7Hh86g0oBcr9Z8txfiJdYzJm0tn30
2DZzKhMlTTadWEXEJWRBzdyY3e30P/J6wQtRvRvkFb4EByjvK29V3NJ2sdRpHVHmPCRrVW2HLWkV
lMuvxCvxMl77N8p9s4hmgePzScZ7trdzJIK3tf2KStzWHTIjjtYFd1+izes7Fk7sYt7yrsg0c9Cn
zuq1YsdOtExX2r5c0FGcj458OZlb5+ZCmRWL6ACgUJznOzJnHCSo7/7F1rOpwMwDmwc1Q2g0C+fG
Or4vFmQ83KKAnQx6Np4LddHtWfTWxsJ1qEYDXpvlawgJsKZ5+W1WbvbYd8NROniPVUSH5NIjonO4
rfgOvJvUJyo6pnOAtSV9Ft+sbXGVP5QPvAQF/4kWargsR7usVsDd1QWvp7Yok5k2995FJyX76le8
1YmBMts1LND6RiPg1j+CmJ9lNE5m/Fb+AD2dNxxEr8Th2kRifSlemB1L6ZVmOsqVuBYuy6fwoF0W
99LlcIS/vGCGXig7eUEdcj7Y9Sy0x9mNPie17Eq4NxxtN91MYe7P3c1jvbb4p9FOzVM7dXwn2lOE
mT0QN+Y0N7pTL/3FsCqch37+0i+w+u+i1xDx/EP9FFzEB/e6uW/Lec8l4W28iDaw1ac/jWyGzbhh
zbKnsLaZ+oQZrqa2mM79wkYIXWEIfpZIr7VB3OszlXKoRaAVfAgWfrHA8cX2YqYPV7x3PWsw/GGV
3dzMmllO6rRbvjb1NSxn2b04RVxuTYpI7BSpSo5zxFa6U13nex0K87AEXp/YwjLb8SWOywT+/yL3
CQjdaQvh4F0Gwm32SHzxriXHgBTcxO7egfRSHBt48eW90C4rxRH7eaA4veVAE9WqefQIwX2F/dYJ
2S3pa+lOulNW6oJWiDYzl3G1hgNxGNfNoTjA1L4VtuNFd9m+AHYDzkxtvCxsvshqwHThUANEch6+
oE9Co6bPQPeD0Uv9ZUFAdrwOxDlShoCqJoa1aNvgeWjsqr/UlFVZbcf6QlZmI7JxLLVYMqmQyiMh
mgd0YeOyBxHYb/K79Draett6V0V4fG5l6SE3nq3oURfujHtvjB4q0VhhfnEDQl9FQiduvOGdKNU0
XIS/4ku8njcVTgXiBhYUXcEUyLj1+TlW4b7HBflsUSjVzcWA4o1QS3oUr8J9e0Ps5V0bo0DIiuIx
k6sd8hA9l20B+SYXw4NHLfmWvJkPxpV8IV4Mx4SORMN+D7XcS/3kPdRX7aV3X+Bi6uqlqFPH7gui
42xwrHUmL5qiWMWAhoNHL15SIEK0NiMCufbnoNPVcg2SKU7tgC1UeQXceV5fm2/1K0R3ds1BOY/a
XXOoj+qDfs0mpxnuVUFfGzVc915eS7RpJhNvb8yGpyA4tu3Sa9eWvIo9R73KXgnWa9OVjnXg2rwV
2+eoeh2ktXCf3Nb36iWmZoEaXYFmnM0t1GrrmcADxaByN+v4xCFY5/48b29HGsCpE1CjKriH7D5B
jRttv8vZCnu6t7eqV1ybGkfx3M47GO2gttf+rzxuFxnW1PoOtsEe7fY4zAKmbSZZbV4ES926SiQn
dbdKfVFITq4cqQZwMiq37J4xzOg7PNrH4tp1cNP6t5pPZQ9P93xqGU4OTrulhpyz1UOujr8Omant
EafabimiklzbqYu+/TUmvGHUgh5Y3bg0d6fa1qX74r1SDNbIt7vN04sheUAnCsqM7tJcGNatiqyE
Pa7NLpNSiIgcT5opTBDKLHnD4eBXS026Gq1Lrd6C7WCe45mG7y1Yngt5V0PJmMn5yi9pEm1jd5eo
zxY9ZQ6AGkSBDWc7qfwFdoE6F0mZ3QpMYdzPEjDbeFoyW5Nwq277+FnyQ6IuWZ6JSk/1uR/dJqiw
9f41cG9YNg02MLUjHIdb5sZLOilgtzRhCxVSaw7RJTbzq+hJO+b3SvYY35NZkd0F19lRQfyHsKS+
pQScrSu7v5IeL5iTFvAWfwV2VizygpMWBE+/5zNbpdi0WZ28OXhxWMGkB5m0rzKFdKjOHqQ7IMdb
T5JmYtvOxfXAqreEc3GByjkeVsOzl13K1xrgfrJ1iB2ZdelNc+3zp6GvuJP24k1xIbOYjXPMY5w6
evKc4bRedi/KwDQx46UrggX1N2xt5bxxeCGjl2yh7WD8qXfGjelUFzEGzyUwe5djQj2LrutHOh6B
6AgyXcAttbIy3wbqHLWGkSwapDCrcAXM8llFOvoLnJG5ba7Ty/hNIPFxzxuO6ydjH+bPsufgPdwR
dUOjVJ3pv/wduJYD+gEBCZRGF3sFRWZ8Le4s9mT4BvNpYyPLq8IgnHROG5QGeemIVzxmE4KmOP9v
AQKdMHOjlqo9hUnSHWdio6x0M7wU7knOps05YwWISGu2rYaEv0NY7THvz9xNyXGpqm7l3tbY5Tid
0MLSThdT1Ik4WeGFmSo8SMVTE8eLrkn2OPUh1M0s6Z50wkWfvf/efv8/KI8dnkDLv2f/ffqjX7Ic
Ibnn1//j89+CW/575AkS9ulvFr+BYZfNG+CHt6qJ+a38Qd5bNv2T/6e/+Dd2DM8+2LGXrEnRdF+9
eUGWfipyTcCwf18Yu3jKm6f/Orx1/7WEyfn29OW3/l0f06x/QaeDQGYCBwBqzOHs7/qYKv7LnCSd
ZDqIGv+DX/m7PibwK1B5qH5R/+J3mYbICfJv0SX2t3/pkH4VS5VEFcIZQLr/fRf+Lk39xavmrnxT
qvosuTQpjuEUMBX0oL8hd9bJIbEDoSn0oM3IRyecGctSLbynSEVXH27ON8N8Pp39HkaD7CHJkgUE
WjNOakuJO2ZCXOVs9SD4/1LgplNhqLNDmafpnSdI6h1Zc7BCpES8K3yO5z8P//UqLR0ioYw1XJFN
PGKfS1sCOY+VlmrePhXHeilFZmInfXf154MghlV5ZhKP9fcJ9UPxzxdRaZF45O9lS4NBSkuNsKIy
nP88ymfM53QnLd2QJqK0Jk1/nS71wyjCOHiuNQT+Xuyhzghw/xejiXeaGHfR/nmo7+4aYDsAlwrF
WlM8eTfwZ/Fal42/D8GvvFiZSfgrwqZ49ufDWOiSdQnxL1DRk4dTEyQ0WA1X1LdJvfC7ZEq/iupz
vM6puPJP0eX3jTPgJCvT0zF1XTyhGAe4UgQJe/7es7KcEC/CCzNFxJztyrCZeo6aFTtCpWlg6g9+
Zrf9mHHy0a0/fxcNSuWyISvwwUEQfn6ALUJvV+hMf+9XRrPxzUSzm9GIH3++qZ9LTH9dLZ4KLpSZ
RDWV6dc/vCbWkCYuYWM+cDXxtTM4mVl6fqnlJptEmc3Rz6N986YYCnRWhalKkTTj5E1puOdlYOmw
9Bq1WTYh+6Ok6os/Itz+dU2WKML75NXnSz65c24ZtLqclJQHxt5dAgEo7CIZ3nDsdmc+si/Xo4pQ
5zVdEicmMUN9vntJhNlOz8NkT8ws6jcGrlCJVdKZGePLQ0I2rWoQ7lVE76Ix9UE+PiS3NvFFk5K0
J/Y3oCWQRK+6h2hdB0V2mY2kb/zhY2I8FPvTA6KHA2r583iDpFRdWfnBHjBAZEPMQ4SsmOe4919v
HuJ9U+SZKwb3cVq7Pl4ViKyuMEM12ff0n9djiP8/wyP9l8Xjr+X8mxVF+vI9q9MwhmgCBpUM0Lqf
h8k0rrA03GSfkw2JckUV7VAu2BCnmeX4tScfh7G9VBBBv+dtmR1duU2hXGWD86c3VdMsvmZZ1I1p
9jp5VwItHjJ8jv5e9dll+ViAXVgQf/zkuEDS7DDasXop8smTiyHINUXAB2YBXli4aQme0UAj98eX
8mmUk0vJKs+tYmXw97UcWXgo1R68tnkOlv31rdcp32qEoPHe05w7GWUQ4LdAD0r2RqcVK8FtKxQ2
QrC2MmEgrVdp9z9f1ZcVkyWM5YXvCyAxgasnEz8OsM4kuTHZD4mkXyuKT+dJLrr6Foe+rs5+Huzr
y89SxjQIl1+nt6mdDCZE5TgmQp7RR/H7bV275Migwjz+B6No3Dt6q8wc2gSV/zC74/LuW6xx2Z7Q
WI6yZFBRmaH9/fMoX28c12Kw+WPzyvd8umkzcfPlgqRlezo0CFdbWWiSLVpvl+NNXQfe+ufhpun7
0wKt4lfS+WzJAtFwIZ3cOiMkKqwdo3xvVMjdSAAe49vYx3vtJCaSIc8YzVdssvq+z4WgOvPcvr6U
bEDYZ4uKRsQBS/PnO+qVhpphvS324L1gqEZ9bHggAkooaH6sgAcDGDj/+Xq/3F52O2ggmMJUghU0
8+SbliNwF4WXVHuv1zggi7F3MZJKNNdcSTvzvnw3FOhk9r8aDi42c5+vTjG8QEubrGbvI3VvU7rH
vuiVbtm3QvSnX5vGLWSa4h7yGej6SY+rA5lA7y5u94Aj1TXcwm6ZNJW39gCV3f98A788M3YcnEq4
KD5rwzx9PzMrKlVBK5t9acKti3lQG8SuUDoBZK0wO5tndm7f3EWDqBpRZaMq6bIyffsfvjqPYG7N
t6pmD9HYW1e5VdtpiValz3tj9fOlffkWpktTVK5LlTkciidD8fqVvRjBg2EXJD11Iuojst6SXa8Z
HRgKZPCzzGr1hZF42pkH+GUGm4ZmQyjCyIa4P+k2Pl7lOMqRX1dSs+8iPKyFqkiPqeKPZ3qg0wz1
6WM/GeXk5cczUHiNJUPFTsQHAtl7Yt4CWC9C5t6EYYyHnZrIn+4ff4/J/loTCQJSzJOFR0mxm8su
Y3ZI+G01EO4L0NMLwR28M3uCb98UkygIjvYWm5OTRqgujx6SW6Oh/wdoCYKkMiPRS5lHunRu+/Ht
UBN7HL0n23zx5HGlXda3g6k3+7Frs7WUieK96IrjJsDyceaZSdNDOXlov52jgBkJmVCkk7eyknWE
wIHc7k2hADabU6o6jIIeweCk8is2PelGfW6g4owCy0Xb5yXymwHZ5FiUkYSgVIvPZRx887aafP+K
YRmaxK725EfKxb7Ag9K2+2GKykVPreKVDNwzS9N3o2ByFadpxkSee/I8Qc8I9VgzytjGSNuhMzkR
28/Fzx/9N/MZ53mKI5R1WIx+C3M+zC+B39fNIGvg0zuW24BlcCmW6FSI1yuAYFXhH89nYEHQSYs6
ZQuJc8jnL70jaLYSSFLed6Emz0MeFAoWYdJeyLn9p5dG4QdtI4cCzgT85fNQQ0UnZoxVcR/iXUC2
X1WyNOVuBT5UzM7Abhb2UIh/HvTrJAp7xGQzYTJbYyk+eTc8LL6FjL1orza9NeyRrVfBUqjTuFwT
6Ojmi6qt0/YihpqT7WMKLsaZH+DrJMfpTp6qTuxriEKbHviHB9r4soidKRD2ulmaqDVz2K2JgDGk
kmhXhJXQ0/uuXOrRP1/419eVrRRHV6R3zONI8D6Pq/maS5Uqc/eQZEy4HdTfS7hDZ9aor6NMqwOV
DAkYuomi7/MoItmXPdQtd+9G+KVxlUHeImvV/vlaKBPy53yadQy20eTaSNNHYemnZx8tR0jOgyYf
rOWGXfYGTLFFZXaaeemRlEDyB0VSdOnFKI07fJgyNqgyzSjbh7kFnigsQMvOwVHRwh3dUaTbIJOS
nYmkK0BvP1SNQkFEAfsvrNnQlKAFy9DPZoniQevVmta9FXRCB+0G/0q8Is+TlmBJigAPUvJKJNIF
gAq76QOpt1WxI5sa1EmoPZbhiM8yB7F8FxNnHl1ETcA3JgdEom5TtwqAUnh9lGfXUtDQTBbxaWhO
2SZN+BREbVc7Siur7oXf1L51jEKteteqUiJs2ooFf5dmZq6u5dRq6ssm9vICL4pHe0EFJieucAWI
kR2qTXXvJbhh7YTAFm+HASRGytIrWLDIy/bRgMS62e4COEE7EZnzbV0bpbIIqVAFN/qgBawp7Jqf
oDvE8sEHAxscAUHSrA2gjT1WlJXuBJkC1nK0otp3KvD33hJ+mNvcxRGRyphJ+tBY9yY4moyOq+tK
l2EnacUsS0zDPI5qK3QOElLjScGWZ4L3TTFYZ2mFX9btG3Okh5J3ILSJN/bsIGxl1CCZpcKiUUOi
atOyC03HlYX+Wmh7KbZzsQjvyzpBlmc1BunylcpSNVcaRUV0bLnBU+5D7JwVopb6mPtMbCI1RhBk
eJVYzUBa0UmeQsOf3U7Wr+puahWznWyDnVgTo73Ic1iobR2DBjHHmCjVoObUABfEHRJ71IVc3WPu
1zonwg2JqQ7UEIAan0KFcUwUgXz2Qogb45n1UA2BdhiNR+uaFABzkRujEswzwcqeSYyunvUS4shc
qCO4HWoFmOsSkrTc03dMRPmxpxznv42G1cmriW8PDIZU14pep58bM9/TaWOOvRppjgH4WFy7MpVr
p9KiTpqbFolfPiQdJRoXpugX/UbWZKR5QEE0mlpabBKZEFjkLNlpXSiE6UaigJ1p7IphXkV1VG/1
2LBqVEM4kB+HAcKdY3WdAiM4UrDdE+iSd5vKEgoEWYOi9agetI4GZkGCJ/KWtkqCbUmfPtoDaKil
1w4fQ5ovQjP0830DsgcdeGW2HusF9O7JDKgHS40ceeFJbyfvbm6Q42FnsghwCWAcOhxoIvolXQTf
xERIwVec6W7haWudKGfPMeI8K5djQ0r7Ooj4zYDFTeLQxrKG9ZnXnS9uWClV3dZbMhXpp4sBqSCN
mF/oZL3oM6OjuXGsSujvNF/NNH8M+8KnZEfboUxvR6nV3ddRqlMPGpYk4+7qY4/+fyqKid+s8zHS
Ab+Q0KVUT0QZa/VVxNc+7IScU86SpHDq3nWuUDeAdNS7+RR6W1SvjQwMAyBymInMWY6YppXuYzNS
UIhG3bvnCs+9T50tkmIMdHWTb8pUlt58SXuoS+NIdEds61gxhg71g+DSwK1KDcWrViXvVdOnTk1G
pW1Rh4fxrBwSwZOm9nzZLMkbOYyyfJdWKq9SMDGPQxniqqBiUoBw9WtgizILqKlvmiZHxwWo2nKp
MmPfSrBYePnBLSCPWyNCsbAYMgeTewP1eQBsCPTvkkSX2s7H0QQ7WxyDXK2RDhnCymyy9OAGlOuE
QXvvvRLbcaDv4WlAvHA14QoQvroG4nyE1JEu2q73VqOkPA8+cC8QPHj762phpmnuaFSyoBZL5OMO
tJwGDAZwWd32XlfqFUQlVL11oNw0EAmslmCGfsAhE4whSjUw4PNUki9G1cfXWKfSciA/QtRgRPJ/
p7MUi8rSrIbqGKdItnPd8xeqnuZ7VUoelQRxnRcOl4UhYpZttcrpSbjZUujw7snMhi/R4+ySZMps
sog1hVP1RvfjdFkWoTMCsgKUAs7YdVcqfMHBt+Z50UsVXQlFsVZSoxTavNSTgdMgjbsuu84JnhOQ
F9bQuLsktMZVHUdqfKni1AdeV2Cc2jBPWs1Gjz0s9yWGdNzmpQ+UOhvcLn3px3TsL4YSCrctCmVm
9vNQDFLiMsoha9+jYJDbKxw9Xn3AhDhSfadSokwtZ19+S2QRKB7rmDaONxiL3RYnjOARXVFIolm+
xFkvlhdilpAuI/JFh4sKKKe1SYYGhqwli/GVwHtuLIlGU4alFDYJDvtQ4sjWUjbSHMIyvOw9KRK3
gWDIWhuaOKIAySAA6Hpl53qG+iKNBpY7l0naW+iVWDQLnbAJBImpKaHNKKOgVlYhzgWqjXxRGpZs
X5PjeU/YCOJms9fv21houh2rF2ZNE8B5ZAuyh2SvghW4oFBFertRtdZt4k8oJlWoslfLwhZN4KUw
9lsrIVdt1oM7A+jcA+hdUJZIcHRJrQWzQRtza275icFjk0Wf01Iqqu9p7ZaozxMNcWnDjpTOfRwG
jyzpSgk7TYOMmZMzuPFL0UBsWihBYMuDiamt6GLxom9qdDeEHZEyT6CRoN6ote+/YIqMRpxLrCq7
QrJSlkGThdpGt9GIBL+kcTw30yCtbO4Lm7cBMhP0P+yhr3VXuZKdJQ2S194b6Iv1gq/qFympSSV0
wSFA2AqCMaodl9D7YVkSj+TvoJ2KHRrDUlL6XVgbHkXxzEh0O5FLSVibvYfyTSwVpZqDOC0hTdZF
XE8q0h5vJAUwyUNTVYQsYHqiIRIs+9CD3tmkVzmZuiUrs4iQ3k/YtqFQ0Sr1qklNr7wgrJJ4zjGQ
dQOZZIfSm2m9yg5WrgBirsvO4tCvFSQ2BdjR3GVHZIi8MUq/FS4TJe/jWVKI+SO7Av3Cj+mzzlIZ
PsMs9PomWIDAkh7Z5YvJpuCT5ECPubiGZCsWO7X3WoyNgR/L45LFYrLPN1EEhAHGJ0gOd3S1dNkX
ck2yB5RuVOUtW9AJGSTiMVcidKuszPitlb5iny7AR/Yd1ZA63Y6NNk5ReBU1bkRaY2hILYFKn1My
c70PrQxZk388uPbwntxWZd6XLWSxaS/hlz1YfzMnI2Cu9lkv21Gg8dYAtEmEq5QUDwuaysC6UHgu
AOBZJVVMEywtebXt0zh/hekq+Ou2nST+YeCHNFp6L0e9BQoj6JZFJuESlMTeA9MxpspI6HkiNks5
aUM+izTE+QjDB6tX2eGVXlsw5m4DIyGgER6RAYiINHg0Z0WBraVxrdcgkMA6V6UMZmEkwQU5Lwnl
T5RNinQ1sKdPnTiM0A0qMODKMyXgL6c1Cm4SLZyJPkVLSTtpKFGvD0wpaP1D6uveISQ0lLlFSo8s
ZBBxZQJ+MFN2yplRv9Rvfo9KBDabP5qOp61TNvVRmQ2NfzBYxtallpLZE2BnIO313AV+qS9MQ5kK
hXyVyiJ1xc8HNgrouPnr0T9YfDS4bsVoP5gq1ZpkJCasxEN8xgjw5YTIgBRNFBxeIKxM6aRsYiAF
U7VM9g99oiDbRNTwEAGCOlM2+XYUOrW6SNmeCzw57YqwBEmXgYkuEStdrUBT6u7RGkbRP1PV+26g
qfwr/ja60Rr5fP9aXW3LKMftWmhKsQZVPi6UISyXZw68p8ddbhrHahMlCSw0WT65aXld+cKQVcEB
zQqiMmQI7DTDdG/E+rkCyXcvBK+DRguVQgV9iM8XFJcDm3WQpQdNLK/q2GKaSJG4stV7oL17/x9c
F++d/vvbov76ebAw840SpUdwSKtYPYpeV7yMVV/OFUgxZwpb3z4o6lmiQUoUxbSTwlYap3Gm1DHF
SUnxWGTL1q1uBcvw25ufr+nbgSi+0ulg2qBU//mawBTDfqrV4ABtoeaoIRg67vrOqv+DV3zSCqBg
opxsTtK0j4WkmFVBTYXJBp1FzR1x61MEGQCF9E9LOiYyKao5fEb8BQna53HGInXlseGFMHytwWot
yc5gmP71n941GqsG5m4N3QNP6WSUqiZpS1SL6GCWfb+Li1bcJbjqzwh+pnv/qWxkypZKtQhuCSQE
HTjh53sGCagnMI6EhywGZ4RQBuBWABY0jeU/fjyfhzppZohV3Jr5MBh0tMHYFGJqHmlOpWdWim9e
tql9h5iQUipl25MPyPRysn3SztrnoWCsiwaCv8uR90yp++ttQ15AD5R3gLdNPm0tt1YM6TEuvUPe
+t18IPCGI79aCD36eSu8/dM3gTRXFj4LTQpyxtMCqdEacgST2zsIsSeWxxSNYLKnxas6P4/zzdL+
aZyTmXvUR8DfQuIfapmIojYVFsQ/CMYUeuNqozNFu/35LK4gC6FzbjHn8fp9fvuivjaDaQN+MAcV
86gcdclGQeERrDpt8F9+vrxv3gwVKR5vuTnl5BrTM/1QZx7kLhQimAYHMj+lgyERUMQuuc/ffx7m
66tBuRhJmaJLhi7B8f08DMVP6CHsVg8V7CFw9iRkaU3GWT8WiNn8vxtrKgp/uKTQjE3B1Mfo0Aby
eImmVLWzSuwWcUzi3s9Dfb17U1lZY0oi0A+I6clQDdU+1+vhw9WJ4t5SGMARmAXGmTXpu5s3delo
U/GcvjQjiNJQ1DJIwgNBrJWxkPTOaq5K1GywMSGiKGc+428vikeFtFdDinI6WRAt5hlao7CL6Doq
An1fzWup0c9MSdNe5PMci9CLJZaVaVJ8iSdvhDzV+7WGhdZtg57DIDISEt8CrV2VAF12jdmFu1Dw
hYOqAo13egla9pkf4Zv7anJTkcIqU8vaOnl6WhVSBxqK8ED+SwvWXx5JDmuyMLuTPFE17Z/flelP
+3LBsA6mrgcbNPFkplc9Ne98oQwPaqNUDqcgmpw64DdVjcKNHjYAJ9MKOppFx/fnkb95oCZR1rR0
2OFO//r8QQTEflox4XmHkEAf2yokyPidPJx5S78bRQJAD/1j+vepDEaDEC4mRR0eAjSPd7oY+tBH
TJKCz3ze0xJ/eh8BPcCCYgz2uSdX41LqcLWe+yiQAHat12p+HRqeCxefU1dO/dc6M+B3rwkbKL49
i7MIspvPty8xhm70OiGAeYLgFlRPi7GXBOHasKTrn5/U9LN/uTYmYX1aRa0vp54UoF4Rqm5ApmnV
OHwTHtrRfd7K4m0WQhQOifX8T65uemDsqiZ6xnT1H2bLjmp8HJDWd9BaSXUSTpIbQ8AuWyrYin++
uu++ALqZgHx0Zl1jwkF/HKoManQbxGAdmqCOrwnrjLdFLSSbrk5Fu5W0ENCTm1ubKiKw6eehv32G
BgNzoZRDjJMdXU9ZXNWIEjn0kl49KlYd4hioRnhJg+LW57rj376ipiWJGq+nxgz3+UJ9PykGkzEO
ZmNCE8oVXHxjBGOildItUFf14eer+/a1+TDeNNd+eIZJXlLYou5FSA7GqdCI3zwgZoBOw3BD4yrZ
SVGcnFF0fHdHZZ4mSRV0cMFbfR5TSWO/s4Spsum6w9YNfexrLeETD66viPKZuVOaCiinH8bH0U5e
HcpOdLdI6DtIZZWrdp8WzYzmn3sRNmEPvTr16SlSCCZXpTFmlaGkd9hGzu0sJOW7HwPHCwj0SUF5
Wuchs220uolQ1nYdFc80NtLXglhcSHyGQsW2zbw2nqc6TUNaWFCuSk12L5oAg3qSK+G6L8VxAeBK
y89M8d+9AbLCLgSJkiSTkvT5aZhm1ekumfKHQQKZGhHtR8SaFFEgRsfQEEyTGs8s9vmZKs23L4HK
DorfOymjTl48pAmu2zQ0whuNXk+Wgs0IoY0WsS6cmTu+W104j7HLmuT1KAQ/X2BhCqVr1swdSk9z
qHXT0NbJDXF+/pC+m6EobtG2/b01OdUL1FkVpVUzhAf4YiAnfL26jv222slql1yNRm39L87Oq0du
ZMnCv4gAvXkt291Ss2VGbl4IjQy99/nr98teYFfFIooo4T7oDgQoK5ORkWFOnPPGgGvtQauD8F6Y
JVEQGROMRsBOSNUXJ2k2qVq1kM76qZdaR0QeIOzU4ekCc1Jv2Ir8p5Z3CUCJjn6IHDm6AlG7ClKc
YZb6Ymp+IdFhH7u2Fr/a2tC/UfubzxFU9d9Kt8x/0fNsNzCCq3cI9hCd0TGA3JYuTfkPZ5WpYc3f
BKnfkBOcFSXvGGURCZJe+lQ1H9Mq7r44uZXRtR+1nxPa7XPBJG3l9sZHJCLp/kbWKL7d/+GZQrHA
iIDTspf4zBTdGkrHhEhqiej0rtE0cQoq0X3XYdWkVJcV/9JVaD8omm5vHMiazTHKo/L22qBVltHZ
aKSDV6rA4ZwyGOGkRfmWFkhCn+zQQMoGe4Zh0fjV1NQpD1nuef3G1VrzHYaHbAJqDIBGl6VWxQgi
koE28XWRai810IpPzBclz9qkhDCQRtbZiwZj3og71t5IMPzMrlBClHf60gy8OpmovlWJnxUm8iNW
aSLDRC9PeRmolD8ahaZsXO41ZwXlMvU2TpvoY/EqQxkHl2MqILAxtDrcj7nUHMsmhTlYJ86yrWhn
7VhNnRIpjQGQZEs0Myqyau5mHk9W1LisM9b/tWkIbseLYqT4xtH7HZFpfb5tyKvHyrQkpVL6Ara+
6EQwLQNJPUOSfj9M9FNFiLbqTqfnepYDkv3J6LX20+0l185VwrZlFZiQdXmuU5eU6BbyKPaTUbw4
UTjNh6oJhwg4upm+/4vFLCbTZMuDbuXCbOLQRfGn6EjurSb7bCGBUZzKKc7+a5yUBvrtxa5Rq3hl
FlNtylkeeLzFaU5e0daey2m2JXmMkqSoJYNjPdKRFXsbGqkhM7X3sdpCypjo0WEWDu2fEEmxnTJF
W02YNccNKI8XAtQUxYZlyEU5rHfiPKX32qffgrzrYKeLKE4S70CMhELoS9+nAUxW9F3fWi5NgI2n
43pySh4IvopBXF4qfPjlra0ZH0Iplp/QpC2j8FqrTm/FYEG/VsfipXI9Jd4jcPWu0zoTjQZHg/ZW
g7PIGiFsu/1x1vwmCGn6QKRkFGrlTfjjHRnCJKrRW079xIxc6K85CphUwvpNj6bxqe8j74c55dlz
VZb2ll2shaNyKhishG4A0l7YRdv0c5gpaeYXOejUHV7L/Nq5Sf9V6ayk2dtzC0fS0DOFL8aqq/ZZ
UaOgpNRMUm84tTUvQzZFFYNpEAx1YROoWWUQ0/apr/VousP0QX9pb8YtLWgxU/E/dWkY/FaUTBUb
sd/ayg4NOp00B4+6bCx07AuekSSTGB8I78OqUCNosTvzQ9YDTUDUdYRD1+rmrZL5mr9holi2PC08
jilDxT8+vDl55YwiGi8HCu1vtalGJU4t6g+DHjsbecfaHpnhxMQIzNjqIu1QbBHFQDloNwBuPwVT
B/kvpehHcL/KmzaPPifFoG6c6/r2/n/NRaTbWi6wQBRLfLQq4jfjHH4AS1C8CeCTfbx9g9beCqqW
9KwdengM314eZAnEr1ZBG/hBWTuoAejpLM417LQefERF2MO9ozQb0c7qmgwjehRwAHQvHUjgGYwo
zVXqjwXt+J3ZiR7GCRPq9TKFb68cnK1nf81PEFDK4AqOcmtZo50Q2q1TQ0/9KQa3FuSVGe/1IkC1
RU/tN6MTQy3c8koeFK/Zar6t2g8RFWUVGW0b8u//MNVoAL01QC7rK2HzhES0bydIk5R2/16BePmA
guTfeCb4Iv5vxYWDLjwn09wpSdGJAj9rEnod2qoOjgDKmyenRdVZOMW3XJ+8s94NUNpEvb7hktZS
NZf2D9G9Qyto2b+gZgsYtsKs9LywznAfVTvXDoaNcuPqZ5WDaa+oBKqOl0ebicgQdd6mflQ46cmi
tg/Xjw2JlDJEbwcg66ehm90KbhSwt7fvzeoN/WPpxVe1oSmMwTfRzKA7rOw8NKI/1S6Yx53qSBDx
7dVWj1OyDshLA4Bg8UXDuB0as80yHwH1AGGRYSCyqupx2qpurG0LoJxEyoNScJY9Gr2jIK/FMjFz
K3Q1EtuaOsC/EE8e00YFE397X6vLEY3TE0LHm8mYyw9YIZYRJ6GLpdp0HHZxkdVfAMGi/mEHiGvf
XmztEMntZGtadmqMRdiYTYh/FkLB1fUw6Lbg9feinKINm1zdkot3w+ppnyyH5JkMaMvQizO/o6eh
7s0IbOzZKKLu49g6brsRAK25UkJBJuGZYYLYYxGEKC1dcq9vMr9HD/pjZ3bzt8bwoq/QsphocVBC
+IsqEwnbK8bkNVddBBtBoRUwW4jMt9AVJ8bPq/PgIRC+y4Cm78toNt/VQTs/3P52K6fqMedKMkMB
3uXhuDSUzgoy1ygItkxhoCDkOkZG8xB8GjI4rb6RX6xFuB7QApmMuzz6SyJSPHZgNzrVnyYrmNsY
7PYpNrPssZ6L+WyHjX7q9CB/m4A8gzG3UeuDwqTq10xriw1rWvm+Hm0bLMlilJM85HLfdosCHx40
85PBnKrHvglAFAa5Cla0iYXxT1c07b+3j3rlvYJvSJbnmerCrBZ3sikYWBjESExHnfU/rQyZWWli
9ZirA2oCURtATQ3UdcMTrFxOypZyXpW7qTLAdrnRNqq8sp9UPnAhZuXQRE4HRnLU3fR4e3trtSc8
HKqHFHkkzc4itmII0UGDt8n9qZnN9Kg1Hg04Wy+zT6IrSZeB9CeoFqJTMljJkbAhP0R1yIQ1rCvP
AWI5D3YxKe9u/6q17yy7Zha3mBhzOXKF+GFQk0HnPsBC6NPqIYbxS0MTmEEa9ZFh1Orb7QXXquke
8SzFP5NE+moYUw/GbsgFfooIKNh3BZLxotJnJh3UUU5VqPuUBnDPCAyoWJUT+0dV0mJj22u2hqsk
9KQfwyOweNfoLwEP8rjWlFXFP3EtvqNFPT8o5uB8rMDrnzC3LYoFaUmL0iekWbJb77AX3Vy83FOa
mcpI19lHk3n+0IeqLd5UlO+bvUdNATLY7EtKS2oG6dMjVjShiCo+3z78ta9NOEgpm7lCmvoLH1qN
DJZYE7c6nZPQOdhTYZlHi/Twl9MUQ/fGE71VbrwUK7ESX5raF1OUpO1LDqumMSI7RVLYb5Vs+KQn
QnkMMsN9LOP4LaJwFaIjqvIQMRJ4ur3ZtW9MTYhZP4ooEO8s8qdpsmaj6cLcd/ShPDLEpZzRO2XW
OFNrxk+U5JsumnzDsF6nB5dfGfQjBU0qzIyNSn/zR9SNDHOAErOV+0YSl18o+MLb2DgjwvflCAsj
fLtuPB+B7yOkagbhwYbVCf01p3rURBcd3aY0z2XFAN/tw1j1PpYuydkIuynjLLxPUCoxflvN/cJl
jGBQ0FwHmofCiAsuYK9ozH4hN2ojmzeHB1NvaYQW844p0GBf1nNDCThKNt7WNWskNSGbJoyAjGbx
k9BYqkb0sqCNd0MHpdOBcVROp5eDiLHa8NIMc6FtHMTaLZStB5lR8+eyZqF1ZRTYnp77ylxpJ6tB
bNYDNvPIGD9y4xa4Ac9V7P2QT4jMMb83bxnImllaPKk06AkprtKyLB6joqDz7NsmhBOHsadXtxsM
g1ECMO3i7M2R9Yxx7WumPOGxofhtM4C5w7E0+wal7Kekbebf0QRwajehFfQz6MKKwSUkaH7eNhpp
q5e2zK2TWY7sOOo0HS9tGXKgxkwCYKJ9hUALJMud9snIGlNs3NTrIItpX9nTxDtS6Fx2IaTQmq7J
/lpXU7mb+U+Lh7BCq1XL0A37dfeumBYEKCjNjsUWZleL3mNkwQbQm5k2nOhRWYuzGcb1eHdowblB
JqXiBQggl9gNoypys4jpjLsp+E0jKHMYg8MtGrpr/8qLguwIFs3YKd3Jy4+EVlzLbikx0AQvYyBg
LtLAQEliRC9jI/qcKwVE58zMylFU1UuH77eP8/pCsb5NBUcCcFHlWBiJS2wBPCxOfdBWDuKRZiiO
hT6o4ddKadCkshk//tEqTszz0nVtexyVcr57Yh0WFeqQEmOqSRiw/JF/eN06oisRK2PqO/GMEFNq
dyONeBQluTHaDOqpdrksNQpNtzd/7cJ41AAgSCA1d2QZPsFPE6JaKatYzaSjj1FFAl2Q1s3ns5Wz
/CEaTCSrbi967UFYFLSrSd7FZ1+iHwooISt94os3qLn+pCQIhfdgDWczM5Bzqsf4a+0N3sZnXtkp
AHiadDRbJDHVInRQlNBGoorCZz8War6LR9cI9mlWMHppTF7MOFSGkNTtja74BRmTEi1qPKm0qC+/
KoSRQpSMWvmMrKL3TP0/c8+eR+6301J93Mg/1nZIY0MiKnF4pqFerlZTESgDNyfBtEeDceGCGSfh
Tsont+1Gn4p7p2w4iJX90YWE59C0cK8AvC5XLIFT2KhKZb6md6r9KDq1Ru+NFkz1Gc6H5u7n1iGp
Ai8OWQcl12WXX5hJb826UfhGJsqDCs+CP+RQZIeUs84mnYpPt7/eynlSmFfJKYDLUaNexLsz+tuF
62ZMwyZ29iA6A+ZpT59/FXbbTnvIbTcZOVcuBtgJoPkS4aUTY1+ep5JFWhKLvvAZrtCVQzUFLwHk
HbvchmHeGnrvjZdp2hZEb+WVpESAA6bIC+ntsh/DTEwEgFYUPg5I/6QwNPdfXUfz4+3TXF0F5i1I
QEHTXzEraU1o9gkQfb+cyvIYGe2wRyl5K0xc+WacHeM7nJ+E5C0sEubWojbrqQSeQU58MmMwR7sx
thL9JHQ30k/obmrpxjW4XhQMLFOBHh0V9rbsqRhR2MQ98nZ+1MXWBycS5kdEHotfIgqsj1nZ29bh
3rNkSomsD6CohLovR5WSQnLRqkbp97atHPuKEfFg6JSNXsratjwCKJDtBtHGEnFYhKaZRLbLKrnD
dKKeMQmeQ/HttLBjt0I3Tn+xKwnlAAYiA47Ft0vmwOlcmAJ8G9Xx56hjINMo541n4PqK8e+b8vUh
rwJ+vnCSnaLQaWvS2h+zInkqApEdg3CAFx1ZSyC3bTx9DUI30DZM5NpTymUpn8D2zHTMst9aBeA1
JwNlaUhUhhcrRCiY9jikAGixpcr95gHUCK4oA0QM4JDFQcbwdwd6GCE9ZA8/eoQcz3N4P9cNLJJY
nrxp0AdeWYcU4Jy9YWz8pK8LA7J2q/46t1T/jretYsUKCa096EbBnl4zss1BYYYZRS1f1xkpGyoH
HS5X/61nFdJNUhf63uXwwNTxdaC2AMqWDmQuTYg3EHH0ozL8NtWus1fU9r1tDe6+y+atQcDr2PfV
37/GYNSGl5xveVcXKvwWk6+Vig1mLVCrfaAmXXrk+fbeFkMeebB51Xl9HAtv3GrFX18GnCUjVPT3
eFip6ly+N24BvL9I65kbDvlz4TZfOk18DsFU7WtrfCkq5I/uPF4eNeCOEutCgYHE7HLF3jIYuag9
5TlqHEbfJ1RcUEitosLlfRPavRHD62oO1w6kA+e7eE81FbVkyJ/QMMt09YEErWMMLe7EAw++Xe0C
/MPGilf3nKIzAd9rIqjTcFqcaDz1apnVZJyq4Qj7MJWK0u3CQHd+NmqEHPft07x6U1mNd1smTWyO
WPryNGnEGiAp5ATNgIC2OfXKexON4o2u89qeJE8+xOdcCHPZdZ6QITHwArE/TgKKD3fWDm6ODqiS
FeO9QQIbkuNv3HdHduwWHyyLrKSAJznx63KqnkDzZMdZG/WNDcmPcFEWYBWoNmU+R+BzNaaKtw8G
pGTp/VBeQcQVD4yAU9LYuy4Pg+K/sYhTFIRa2FgQezQC9JuctNG9LXa7tYMljqXhxfFB1Se9wx9J
X6SoAYqZ4OopOwblsddRgTlA9WANz4ln939hLEA0iWfxo5QV5a/5YzWvHazesQay+QKwta6qZXzo
yqLrNl6ftV3xIkgQHZEYbYnLdcZmzmewNoBqMicRO9q97s/Y1QWKt7DX/NVi4EcowJHaLTHUQRdo
THWwGEDQgaqBl4RHGAOaDyJHsfnet+F1VzyqgPWkt17EDiNsO509KnQoc0ROd4HVSJWz2kh+MDge
v+h2ntx9HzhHHiK6WNQmtGVIlFcQmlC5yn16CXJKZ3QK5dTlJQxdtz3J1SvL1miDwrzOcw6998KT
DEkRRFZDVbHJuqGGSUZDgw5SJYQunaGKw11dywrE7UWvnh8WxfoBsJJCss2F/duC/DGu89APS1Px
Y1VBLgYGLHhZmvxBVO03vY2MjfhvZaN0gnTpYKghXzWxEhoYCYLZkW8mU3zsmsr8Vnr1+AGfjqxe
AC/jxiavr4PJ52MckHYo+OSlIEDllt40jbQP0omqxMErnfaHoobzP40yw91y+0Svd0engv6IC7AO
cLqzeH7qEll3G1Sbn08KSjq63qjVYaxmpYYhx0HKKLbyeksZ4/ozQi4AXkWCsMmAlvQWiWdmtp13
me8JK3iCXRkCr2w2uw86gR1CpVMIVVkfaxtefGWvICnBDxI20e1assraBTA24dD5Sx3xqzOi+HdW
FP1n1yxqQJy0nj/ePtvFh6S3ShoEG6JEzzKpvbyLAhRhq+jl9IwfCvaa7Hu5MBIdos7ZYqiWt+2P
B0ouha3otHyAizpMply6UBXQkVq59vxcWK79sYlLmyqkiDdilbVVaF5oZIqyXLTEdnUCfqWim6dn
1WypMeCzj4lpZBsmaUqvuNiMvGpUVsF0MES5eHesYJyaMrLmZzkHk+4NLan1Y+E1UCDGNVZ88IbW
mfZO7cy/w06vyh0QEfttSEJl+CN8ht+0sHQ+lGpXT8e2yA0dhrQsgEopbjOOHxInZReCpBp2bQ6M
9HFUoeZ6Qq5c6Z7bAdvdl2NeZye6tuZ41mcD5Ug1C3L7pW/GejjoZuT9GgsyUppHRQQr2Gw6Yfg2
sZ02ek4rt0UPGkklBHvVRuWkTBKeBxW4yvxYeHX+KU0jR+yCpjKm022bW9i4NAQJgSdSpioEuf3C
QwpdqyA3ctXnui9a2o6Vd9TyDI4yL6lhI6v1+wZp5HoUmoHF0MYgP15WMrQ8VUwlH7VnY6zNvWZU
1lGCAne9MJItu7g2C1QVCBF4T2muLsMEqvmDPQcC9bG063Z9CFpAtOHWuyYPaGF8LmBrOnSYIKSs
iwM0HVjd0mYynpH8UGAmbKbgNDqtdgw1VFD1uf/dJZpdnuaB0bPb327lenGQMihxAP1ctcsNZRzy
eMpQM7OK/FAoRfhe1TNnw0IWzpcvRikQrBLFLhoIlO8uXQUXQbUnCEOeYaj6x44hn5pcdNOK6FcI
HctuDraygettmTo3j7aaBB7Q9rxcUCn60W4KRXtOoNt7aJPi02xWW6Nkq4u8EmFQWJAB1+UiXtn2
XWLX+nPYAX3vQy064S/E4fYXuvbo1JN1qp5UZTy6T4t4rsuqzlDoNz8DHgjK01AJlDYBJVNThsV1
cwpv5VNReGKYHNZeAK3LTTlOVwdzMJjPU+Rp33oY/x4Nxsmf6PKHzzUj7acJWMPGK7myR3CkLMvI
B+CkJc2VYmntDMGd+Uwiqfw03Sb4JMaYwSj0Rur7MFfYImBobpspVW7o7ixaLNY4a3GTuOYz5Fpw
giuvYpQRU1lQ5x0CGlkbN+zaO7KebFpJDgJqCdKK/sho0twew4AixnMSpONhCqx870wt3Ivl0O+g
ZJze37aX6w8oY9VXrQzadTTrLteLy5iBOzgmnolSnWEfzEbVPTqKWzSPmtc69ZuW+RZA7lmeWhtR
5LUfswx0fZgFMEHUU8y4XLpTCb5GoVnPMVSe+2BSg/8AEAMyAl90nppw/mAyBbiftGGLfGvlkCUa
E0grWTPTlcblygld4HB24dihBzkeqiToIGKcgx0oTXdXFJN990el0oCntijey9dhYUTwXdcVA6RU
iJwQKXrO8pyKONobcZYOu3qYh9+3v+q1r2E9uMJJHgGeEqRfbnD2RGRmcac8c/ropHYFfBpuvVWy
X0IjuRwsw+iR3Bi9git+n0mYqZPayrOlWH5hpuLQDtX30VJ/W50R7ty4+xhHbntw1Pll1Cz0uqdp
w4gWdY///QmMfHBJ2S1+73Kn4K0BShLZ+L1p9xHoqcAeP6YldwzKRc/t4FFlHj8/w4kdBb96TYNt
0VEhIdzwu9f3iLyL5gXZEAknnefL3yFMvY7SOEVPvQ683dz0lUZvu62+2xWDq1XCxJ8ZTfVWYeJ6
+1IhkLSI6h7pypKWfnC8ieZiHvulPdsPgOrb+WhWeaXu2ki3Z1ghVfu7oc+WhRSq0X0qtNr8da+t
Uf6nGGnI5g2P9eIaO06jOvEIpCuCnOm5TbXkaBX1uGHR11eW+osslyNRhMEtcUnJ5ARpBs7WLxRd
RRZ3fKLf4qJlrDzRe9/K4q/vj5QPovpIPGCSSywuLM6qq5Owy30kaIpvqVGYR9dLxofbJ/eajVxG
cnIZDg9yOWa9l7XqCA5uU+hK6ceJK2x9V3N66a5pKCae+16Lf5WFqYqDV4wVtJ0KZOLjUwiTxHhw
C1ge7UodnL2dozb0EV5sRGGteaQcrHngdvdJq9YlQrpeaDzicpxkY+hh7Ywo0fL8UmuX9fZLi8+T
3imL3sv9ROvtPR1zZe+UUOPePqPrtx5UkJQeZFIHoO5VhW9C2mX2gsJ3FN1ECNO1D2OQ2fsK/PDp
9lJXG6KcDuQJ/CsxJ7ndIkDrA2FXhROUfqd58X4cImXvwrC60YG8chSswmXBqEiCaJotHFYZJH2h
ZWPFjc3jU90YxBLNbCu7IJDKvaDIh1Nv69GGra1sThJBEDAx58w2FxZtGGNmQwFS+53diX2r9Iyr
mtp0vPsISbBIiBGUpaC4rCZm+RSnM+oB/hhow75ru5C8s4oPt1e5sgnY3aSbpX3Gg4rgyKXlQYtu
xXU8she4cx/EbCfPGbHNgaLMVqfueimYhV6DTQZcmRdbHNsk0FAZPFH5Ymztc9ubzmEIbeb9lOju
F4QIiJkN5hoorEnY2OWuKMWkBrS4td9rk/6Fb5NCH4JW3xGm8yne1WMfwBcj9HsDXLkswlcIIL7C
7xY7VLuk0KOqqf1EN5hE6+YE/vNAfAvSKD95eabcOebDOCQL0uknlibZIoK43Gfc1bIUUdS+6mbV
gwu8+RylaXfsU+fOXtnrUhymBEzSZqWgd7nUZGm9mTUaS8Va9aAmcFy2sdkfU4pDbxI4UN/fNszr
SwYZCdEQpTtSPHRTLtcznSrxlMCofTC99rHMreKUa8qdyMz/3RUlQq4AWHlqKJerWNByx9ng1T7c
neohdDXkxkdbnCx9rjYC19UNUYekt4TuK1Ngl0s5WmqPnXBrX1ha8B140viu7Wax4eOvXSLH9scq
i89EnwjRATiLfOYrrH1sO920NxK9QVACMOhPxRp/9PaQfPqLjwWdu/RVfLJlZlc7haUxEd34InTD
p1FSlRsoQdx/gpg7dTYSScgJlrrHltkFStTYjd/DictVTtAhieL5bo9ISCLxwJKzi3m9xVscwGJf
Ny6G3gZJujfhXfXdOpyeHHj9390+thWPiPQ2XSc5sMsTsbDxAVYFJr5E7YeDF37MGqE+zlr0Jpzj
YePJWl2JogIYUglYXdZyY+p2VtE5NbSXan9wW8ghtShx93NM6f/2plbsXIpJ4XeBmEjM86WdE8Z0
xpAnjd9NobLPK7046aHx4S8WoRQpywm0LJchbK7aPUKeReNrMrXvcjHuulnbukxXgfKrJRD7yhEL
qpALf94MENRX/YDBcVMf6wqC/HpG+4NgrX4M82JLrnntK+kSXSLDWKkHeXl0TkxZy+tndhUHU0Ic
OPfKqVDi7qUfrLLfsIm1DwXcDgiXZN+gYne5msGMZpDPomFu2qjOcaii1mshmnP7S63v6f9WWQKq
Ao+ZLshJG7+N4+ZAnb/Y1wmiLmUU/rq90tp+aCEQxBCYGTTOL/fD8F4nqEw2fqPEw2MyCnMftlNw
/ItVSBH5SJjfFU441IsSBj+v8Ss44Q6NNv/QcuQY/mIRyTJDO4SIfRmpx009KuGYtn6gR+YhHLvx
HM3W/UE6wTMvHx8HWN0VYBbKPtfr3bL1QRm4/2rGYHmPJgqX+vkvdsPkqBwO4y1fZrVoOHW2CPIW
ilVUeHdeOqn2rimKeotzdNUCwKK+DmPRDZG2+EfBr/OsjimomGPL5/lAauDsUPa6O6HFZzNHKcdX
GWTlzbtcJeutKR5MONkQiTKOQdWiuuSAX7j70MjRJBsNHE6A//XFKgOAYquxYX7LBm2fJLFyMKr+
fg9HMAIIQ8rSyT8Xq4RDYqO9aQG1R8PhnR7H6g/Gx4z3oejSxwkn9P32rmQ8dZGlU1diPzT6qHdR
Vl88rm4xlM7kgmAWTqX2D3Hej+mHHKml/CUY57J+LqYgsE+xg7z1Az3iLrw7RKd0SCkYUjBSEPDG
l8c65hz5ZA6VnzYtNdooDLVfVYYc456RKuUrzDz9lge8fkXIeljR5Q9sZhlQmF6CyNRscs2IYPp9
UShmfgJiIM6GhYrIztHzfKsefL2mJIySSGdKN0RKi5ug9kxYJmDL/HBWx+jgqVltf8mEMYSfFLNR
jO9VmoQbRQz5b15+28s15W/64/aF7ThMFH07v+tV/a2Glv3BoqD475wSg942o+uLLt0Jrp6Wuwbb
3eIruq5oTQVyRJ8xJ+UwNUCPszqsNh7ItUPEVCFBp1gGJ/5iQ/GgdYPa1r0/G+nn3Gz7HdpTb3uh
P/ZJuRXcrp2elImlyc3cLrKKl6dXlppIqen2Pgpt7RNMXP8BB57PrkDV+/bhXa0kvRcWDXCfvhZP
zOVKikHpr+qmznfLSjkk0GwyxWO0u1jMzcZSV98Jv8WLDMTYJJy5GljI57qMbQSS/aCALitNvP6Q
dNXWBVvZEFEgqGkQUBJyvHDIbT0NWowiGJQhca3vwi7+OaVBjlq4hXb33YdHedwGscBdptO5sAkT
qel6dPUBfJBdMt5dMeCJdpCnVfsaycetrV35y1cYuo6fknkwteHLb0XcZDVtbo6+7o48Az34vGKP
zITdPCDjZdE3nlsEqOjVDZ9rUr5+IxC5PloCUUljyTtEsesKcDkje8EnVn07y+LjQKll32pBfx6F
tUVUcJW5UiLGMJlu427TeF0E2+CORFSPuQE0FnVORNxKshM3OaFpbPp61jj/ZUYQ39v+pGOGb+ZN
kpzJpM6X5+uGU00rt3H83mWg4EwLKLTOkJlr6N8OyrxFWXR9H6i6wluM7dAuowl6udw09kMadqXL
RPCg7rtIs3eqvukdrz+aVAuhC89gGXdvmbYoBsRgnpEIP4uYxz40bod1Ol3rFkgmwri1ccnl9brw
+zCq0riiGwcOX064Xm6q0hKpbDAbPhre5iEqwTzZs9ucdGtSkWOu9X3bxzSUKQI/tLW+9RZc2Q1s
fa/E03QD8TJLXhg7AsSR947wYUdrwpM7NizRGm2XvaHP1VgochJfHESEUMvptjO4up0sDWoEcAq1
Z9Io43LnphYhTBmUGvTeblWdksGItJNXRZF+5KYO04Fn13L3VjRl4lgprXknS42ETJnMxFIQ4UvD
PrBIGGubKKrUBtNPBLJtVuq577SoF8/R2GofETHd6rJcfWpwZ4ByyBX4H63Qhaft+tyLhbAtBouU
5kFXgtR+tEoro0/JG3lMixjFu7F2wEaYnY5kmEmmbBxvn/rVJZI/QqpxyxEnh9D48tQVYBL5nKUW
BQYYa3BJ2ZMoLH2jt3B1icDNw7tMvkKNVQcxeblK3lbCHVxYxcZIK5/G2UkPFXX/Q29t6revLiX7
reDNcbLe4gLRKSFp0dzAt7zOnE8d4iv5PkSzT+zNHiLV3b3nJ/WrQPPyir0Ob1/uzDFqJ5+GzvEn
rwp3dghHcR3H1UbSdxU8SVY4kj1An1RRrjilK92j2ZS6jj9Qp3tx3Eb/4YBkeaxGRL29vFA3pluv
DxGjIFsGeMlB8uEud5UNiiG63vX8aHZTZjfgENjT0c3e2/CV3evxeJ0oust2vRyAX4p4NLqVoY/Z
Bj4D6AX05MrcHJSqqY5qa1robKKNC1ZScXP9qCmRncEab4qN813ZL80nWp6SL102by73m1SWSz8F
oykhS38otb4/xHnpHgennzdK8a8D1xceHi0IivEAPKhT0pVfrGUbmRxRGNOXJtDqbhfRIK3OCR/e
eEnVum+OdozDPaBDiNhIQ6TQndSmacxzNcyz8oBHzMyDbYUt4wujFNZMjCiZP0GMUjQnJYnHYKcX
nZ2+aYTRDAA3Pet309ZWuSsRTphRYM3yYdjZdQV7c5R6Rv+5mWOTVWASbw5Jn/XdYc6SEmajmdtk
7tKwYRaR0agi+Cc1zWB8UNPSDXcNDkXZjZrdnmcK1MEePh7TOKdmN71oOej994FnB8Fj0oOXe6uN
St08a2HdNIfWqyChmIrYNB4L3SoT5DnNLgdBl5n5F4bCZnFqzCaY9nMipvyf3mGi9dyEahgeE71r
xUG1yIt2bmZP3yFFKZK9anAhjnGew6xXJUy7Ht08nNzd6Aqjfp+2+oA+cmNbygN0vMGw556N4Ylz
Vc2jSOG5ed8XtO7anTbPo3dSY6dtvkR9Ct/1LiMbM+DdqOvOfGmUsf7W872GT8nQuPm/k973+Tsl
bqgDh1WYBv9MNdJiqLEHUxQ8uUZc9O+CSVfnD55RtjOglFgLH8XYaNWugtepOoNwsoh/iTzt9yBn
3fLhtpe69h/UdqnlAdymMUksc2nfgE9bJPby9IVw0/h3rGvxOTJQJzAqNz8palVsRILXbznZKw0u
xArpzUCeebleMWkCBqOheinHzHqj8WIPhwBe8C8Un6OnkU7tM9ir4Vc7adNG4ry2tKwo8lRJDOoy
IUuzMEcc1KxfCibShoeqyCCWZChfINwxG055nhnc755GbRLeWVD43kD1XkdQNL9ICdH95icwcXG5
9cAw23lQ5PtjZ/oBiaLyn0aFVfdY9Ap6OWZbeBY172T4evsTX7swSvccN1RZmK6xHIaD1yFuEDBK
XpQ6Gae9hg7TXocVNty7CD9v+Mtre6L7ARcr/PN0E2lDX26yLlNT7XlZX8a0wxEMpZ79zpj0/cwN
BezUZJpVHe/eH9BRKoVk8y5csIvw0Ih05NlqI31RUlHqJx2x9OxYMOs7vBVqJtyH28tdx0WkYvA9
SpYzCSpevIBxSSHJVWE9yOGmPmbDrJ2C/N5hdkJOsAhAeWTYy//xFveymMZQMMYY+KlhdufKrKIP
ZS+GBxVCu2MKTqO/O1xhQT6YpAKR3QppvX+UlXQzMRMkXwKfeTj97CWIUyD1dKfCotwWc5IgSXhR
Xzm1LlfJKZMVth0nLx5X/cUQkb13lNC5+xO5tEd5tck2abksaZ0HJyZqKo3qJUIi4tgiKrmr9LDd
sLtrQ4Bzg7ldCpzYAvnmYi9Wm1dZn40vVBf791VuDsck0rda5yuryE1QDAH0B/BK/v0f3yULdUHp
wB5fTL2Yn2CKDnY51Zm7TwzxPJk0k928orsuVwlSKvm2lU0vryDPOlfiX1NViS2SIXkklxEOhQfu
KnEjNgbZ9+UyBcAx5oKG6SVpijdRoDj7tAsThGcYrbl9S5cEarLqTdOAtJz8BYzwsqRT2daEW0zm
F89SAMt2JDPuedBH4b6r2rBRj0QeVv1uSu1O241MqYzfw1yhclaPogh3idUr7hGh+/GtNYaK9VMg
QZNvWNDKccjxIqI9pmz5kQtXojhZqBHvzC+EPrIGmakPk9b1L65DHHP7PFbMCGJ2nKSEcckWxOXJ
h4Y69IJZtxfmL5xmF4SmUxwVe2za0+2F1vZEiEM+B9EODnlRXzKCtBlTKxEvQ9oPT4wO5vuZguLB
FY62cXwre/JIG+UEO2Q0QGYu9xQ0qRKaXZq/qLOqPXShiPZhmqUbJ3f9bPNk46/giKf0Sa51uYoT
q4ZQwil/6ev/oey8luNWsnT9Kh19jz7wZmK6L4AyNCKrRHndIGS4E94n3NOfD+w+MypUBevwbu+g
pGQCicyV//pNL2/0xKw+o160tgpAoO/h+7jJpJyu9E8uTQ3S9WIujqnP2V118U4Xo9cxaIVcvYqL
PNABRa99JBdeFtQLICzsRTg416WBaHqZKElRHOIK/MCjc7GHfFQEg2qkR3Oaq+8SuXzuIxMb9mEz
3I2qOXw3E5HdZSQa3tMub7aihNdmm/k1D4izZwA6udgQLyQR5HcvVoR/7HyYEE/65Ejt0OcFqIDl
tr6qOPrt6+v1fJQFM4cLCp0HkHL9YdCGQ1ImiKyNJli6c5xqWxem/ZWler4dwZFb6r5FgbRQT1er
KOGSW6Z6Jx8zPZ9s3zMpBZ8xQpDtOzFbtfpQSO6wN/SgJ0R4s+NW+0xxZ/euFoXQg1AmSbcls3we
/dEeevCSecqv2Z+dLYfFe4hCm1UOygjd83Sp2xpdQdk08lFX9JrEewNiHdY3vqKn+pWld/7YF2EB
mBpsf8DhNXgKbYAbF5rqR1onTdA7Ubk3ktTbvPXlLp8sIyyDLJYvpxPq8750nbnu8UyYik2ecKfB
/Vl/a+m0qH0XIg7UYvDBdYyvaqatBntefZwVW7sr+zTfqHJSriyhs8r6ZRT0HwCD5Diuycs1KjaY
8Q2jcGvwZWL9lMZ8U9ZEtNihuBZter4UQK1YCDQklq7cGpezhoTbZmZogNteGPtGigDEamsBtJ0Z
X15/SxfHWprjS4ITASCrb6MMW0SbmEI+KkWCD3cTmUGpcG54Ngjv60OdLzumtYTP4O0Fb3VdvJMs
l0msCrTHoRN2oKki3MRzfa0tfHZk8Kog+yIZxqeDTXx12M5pNnT6zMMjfa3cDLKYAGSk8qEzEOs0
RlntNDu+Jvu6ODWgWnW5dZ1fL0fbjVqwQu1xnqZ2ZxSAgFEqr2FyF0ehkkA1AqGZc/70i9JkJ9qo
NLXHyLDzQLZFfW9IcS0C4vIocGaw8V5kGisA3O7GaawhcJIA1VlBmCT1raK01zRVF0dB2c0uhGTi
jE6ZWhFGlpPLumscnO4T9uW6U65xPy4uBhRbi9iF6+mafZhPaWH3wBGP5C3NgZ7HB1sNP2al8TEp
q4e+CN8Wakltx+L73/HWuH2kJhZJMryhpOq+F4JQEOmJamMV8hr9+6xNsYzEJYsmN9DRWYhNi8mw
NCdFezQGYit73b2JRXHjRJhyGPX8qZ7L76EM35OM8EY3h5c58jTRvnIXp425vNk/SoM2a6wuiVkf
eIOHe132E6Rir7jJAJXeWs8yyYVPBZuGqwSI9+lQaceymGcWSSQ9PSBS2vVLzwB+HLprd5ZL65EN
F+Y3xwgVyWofVEGYW/qzOgGYHvl9Xq7c2eim969vgZd2WxvsbeG9gfetuUjxaEpramr9sQkdd0tg
zXMIH2LjivRaV30dPcZrggIEkk0jFw4JXYrTZ4d6o61CWc6PhZFGuHyOkI2mSg+y0in2A8EPBzlH
44PstX5XaV24A+CsbopODOCezjW/ofPHCyucOhJrDKxHkWWd/jZ5YUyWOZvz42iJKSgyD0vquTDe
XNhw6YR0tZB0aNiu43Jo9jQCM079seCxbkTXf7fG+pohwflU2BZZjxjg0DE484qkx5sC2xrTo1Aq
ZaeJnsQwtzOvrJSzigMbEcgX9LcXiTmH8+kDC8NIapEXOY9xbb+bXOuhR7zpR5hc0W++tljOpmTR
XsG8GU0kJCA4GKeDeSOmm33SWo8YT5mbITcJiMmNa8aUl0ZBSLlwCmnn8I5OR4Hp2yfe2FuPVmPV
vq333s5M5TVF9MVRQEBRqsI/gNJxOorrNrBvEAY8ImyPkQkrBlnwIvzw+od8YZTFjWI5JDECoEN2
OkoFz8KckYU+CqOcN0Sma9u+U8bN66OcbRf04BC/YGa7ELTPSuhx8rp2VBIXH6m2+1BntIliI+1+
4YQir3w6l4bCZwlJJq9n4WSeTsiNsT1u+EUec9kXfjnr/d4x6SrGXtK8te3MrGAwLVmh1ETcfk+H
AoPMcHXKaS0qabQhqVT6k4qLd5vP13hgF14T0UCLDpSGOstuNVRcll2utHQxhUo0qgw1+aC53fTW
U3+ZEHIhAGkuOrRmTyfURGB7sREzIc/8FhOgfGtID6MBd3wrUrhYNUBFImyNWhNLg9OBig7nlljk
4mAomty6lf6rxLrtyo0K5R3/zAlSyE0A1Ju7G9jdueRKLaildFu6j0PTTOWm0l1xrEl0GwNJc8yE
16yXzoHDtM420ZQO4nM8laP73iFNUb8TwPbDlyxW02I7FTUWZDblYxXQVdQfqybtwy/aMFSzHxkd
Hc9SU3rL15PeNm4rS3EbHzt9tCl+Z7cj0cI48xZ7IkLTdpN705T5pasKZaOTJjMGqU1FvAu7rLV9
TU8Gc1uq42Dscg9h687T2iHfC3IExzvZu3a995ww38VYezmTT69i1J+mvJyHr7Db6Kja9ejeiTQy
6xusSr3odvDS8q+Mb/CZAtbQdvOQuOKdV0RmvFts2GXnj+asxpuhgsDyNI7U7e/D1Iyi/TRoDRiN
Ek/NO31wLUIBQGBpLBdtOiEyL+PvZS5Z8BSonorIn5wEPy6LnFx7GJ/BWJl66pdY6hbvOMrHZleb
yfykZq3zLdWGrOS3zapoM86K+d01AQ+27lTM+ge7N6wO1rGb6QFaL0X38YOosQB2wsrWtzaUhep3
m8v0PdQQTcP4g9JrV3QWobJ5Q9bUIdHwHLubmmoY9mNLMNEuTRCC34TcDrF8wKSsfz/EWv9NmWQH
OYaz0MoCL1JC8xn4UaiBPY/Z9BeRZo4eJAR2dEEx5lUbZHYSOk8zJZa3q3uz6oMi7+d+b2mFldx0
tjMiwM/LaVAeOBIRMJqNKY4ljyj+6TlDmG5VULNoV7up8TWyCtMIUPNl1dYb0tx5r6ZThr67D6Mn
MSheFlR2WykYLal1vemdZFBZGLLXN8MYRaRuotY279O0T7W7fAinmIvi5CXHDlnydGM2RTr7vAyF
vnvr1G6QI+mfArr7SfTXPInODTzR5L9C0RZPtiCfy7eotdqgEkPyJCdjVD9mszQeJnXMyAhmpWke
3mC2mgRTYSnlhuDRcr7tOjXvMPf39Oi9NZtZsukiU4kPmpkpyT7hbin20ELsaDsrpatvp6iT0DCW
1/ClrrRW3wEQ6FagJslQ7cYyqdQ9pBCpB1rqRLVPh9sb93Rdk8mP4mz+jqGe3S/BGHxPvlmHZraJ
cZb53mvk+mxaSBCVj0x/1DeuUWvWpiI83do2Xavaz5pW52oQGY2eQsjw9GNtqLF91NSyLVMfCVb7
NeW71QLbSoUOXSzTul3Zmuqv10/G842d7QVqGL1c5HJn+KSsRQy4qtE6H4onclGjTwr+lE9vHIRT
HBBdA2ByaDGtOTA0dGXcp3Nx6FV6t02LH7mjK0Pw+ihnJ68NorR4x6NNhhy6Biy0QR2GTCmbgwDC
2nVeFd9YsaJ/bjqMb18f6uypLcUKQQ+wliiTuT+enh/kc1iR3rbNwao6+ybqhzwwes3YvD7KWem6
jLL0sxB2c4Ksu2ZFh/KLqOjmUHMPuoPC3iAx5JYD13yHPfjv10c7nxMsJTBMnhz1OBXf6ZxqxQvV
bEjkwSuHCQcyu/RVodbbN45Cs5HmKcJMrqMLEfR0FLwLQlocfXdIvd61NvkwqPfW6I1vDP1GBoWc
G+SdhQc3BBj4dBy9NcapQqyGCSV6zCqN+tyHZZl8ojdibkcoRTthy0JceWXLZfD0xKdfh4UQnMcl
xGctGcniaAy7gdtG7fThreP8TLSB/DDRouJNCzr6UWf7eiPxjHjrc11CP2iMcVHFvmhd0QgV46e5
su3HotLGvbkEpuGe9OH1Qc5nR6XJZfvl2mFBdTx9qI0xG/niO/ZouKGysxXTuE9oK26syjV3Warf
ZzH2M147GG+u16hxue7iaknRQ+12OrAha05Lo/Meh5rnJ6CN3bfEoV2pp8++NzzdABW4hSwBcGc5
f9yr6nqwFe+xkWHy3kudZKeZlfKli2i7Y3Qwf3r9cZ73UxakE+9XpLaL3cmakouC0pGCbeswKXkx
+JpSEDNVVwJleZhouvRT13CjbZvmMv+tedPiqZoqIRy6dCjbd0WWluMuq1GKP6ROZkmf7PPwWhfv
fFvllwRG52RcuFVrUaZW8Q9HoTcc2H1VqpYm2SSUwn4kx2sJqxeG4oJHd4nqn31o3XYVgrcbjao8
5NbUb3CiSz/hk2ncV6Uir/QmLw4FwgxNkY4h2v7TFaVE9eQNkSkPTSxGJ2BTANKxhJDUimpT27sr
r3rZb042BkCUpTm3xKlw+TCX3+cPsG+qsk7VJ2c4dLxFBGx6pBAiNWcWHpAuAWhBK/lrt4XVOLpf
Gr1af3JN0m2hM1aJg0m2FosbssPpmAxaFF/DYs5uKvx6sLTZM1mGSzDr6a/nDkrXQcTvD46ixYEx
JNSttNHexbqHjtmq0WOOyrUOw4UTB0AS2Q8ac4A1ffml/ngmkYGtx0Tj9cBmKjHRwSn1GPJMrjz7
81e9nGusqEW3eH4jnzKcNtN8Hg+6pCUcGEo5Hwgs9eKNnGZTXNmIL4z2b5mLs/CLz+DCKY9nDexs
PqCInG7iWMJaDYn3Q/zz8/U1df7OFmkkMOtyW8aGarUbeyURsPkUjgdObuU97ozCugUz1zdF7hr5
Dv+XegqydGiiK4XWhYFptoMis3W9ONievrfMETBNoKYegB+qDZC64keaMmyk6pUHra6zm2Gp51+f
7dnmTBbKUnQBli8nnbP8/I/F4swYZJe9mA5FNnlPcT+L+0KxPAz64v5dm6f4rr8+4IUXCTjJBZ0t
gkTUtV+qZsqWm2HBgDz8B+EkmJjgz/0pDK/yDc8/BA43cEpeJFi/t+5T2kWoGbOTT4dWdaN7PUnx
Hczja3kCl54gpycCYfxLz6G20jSExu1sOphhNH12rLjdCM3K9qpMwo3ErfoKVfTCrBazSAQRNBFh
TK3eWOs1xGDGhXpIoaF+YF/LfeHE9efXX9PFURZLp8XWfGHmna4LAKKpCKdaPWQyx3LPiKud1+nX
7NovjLKQ50EpaReyTa4LkDzLogLf6YM1dOZtOnjTAzDONU+HS6OwCYPlgRxyF1s9saFoWzrTjXZo
HYgSadaNqEjHfPP6E3uJCjs9i5gBwC5ur+z59A1PH9ngxEJxnVA99LQLjU1YGXDkSjAXHAPLUf2p
jC709Q6G7/upiWpvB82/FQLAqFK8m6lR9TTQQ2/8PDnjNP/QhyJztoXqSCsgP3NwD41eqFmg2jAJ
79KwaX45YWx3d2Ud9+4nrqGVio9YTJPSsKIo2U1Rr7wxQ52bGY2LJcsY0hyPc02a6HBiy/qi1g5m
HjuPXGuw10+reCEfatqX1x/o8rxWz3MRNvL1LlnVZ9Xp2OTsH4mqHbJSRaOtWZBPfXR0xhGMuGm3
TZbo9pVa9XypcBzyVQGELSFt6wap22FVNo4FwSpKqu91N4bCNJvtlaVyVvAvQDaSaR7jIs3VV8s+
1bW+SDFkOHh22f/MrLbfsXCNp2IG0prGxv5iEn59q02qeYXnfr77coGDL8odG88JTv7TNSpDA7ZQ
xBrFMKN6lzWT9lmmMF+GCfzy9dd34VEyFC1g4AmkTmsCI2dNp7QlQ4VGNjwYLJW7WJfO7eujnB+a
FAOAEqhH2UDw/DqdkNNhUE1WunEA8202hTVYu3ws3IdRb8SHNLaz3x4B67vXBz2fGvbbOKhBVUXl
CcP3dFBslbOmLHTjQAPGC0gPjD+7XmS9uZZeSFC8Jfzf6aCvI8SmKjGnkmylA6mH8Tuia/nU3cF+
sGvnGsX3fFmAuEAzZZOknua/TyeUj45XKfQ/D54a/Wxmr7tVZTXthqi91sq7sEviPAcvmtYU1oRs
mKdDRbZB7HVtWAdY4KlC6C9ivmSbJpg83WomgYib2BwqlEakDml3djTP7aa26/KgerXbbPV4rKYv
cTx62JL25tLcGk01uRFOHx/rKRXTZmqU+jehyCJ+70ARETc6dhr51i7UOEKO5JKIrMk89nzoKnWI
1Clrp2tVzvLATvcuPnA0d/jBsQbAmU5niRl7EQ5uaRyaNv6r7GojcEx5W4WIffS4/TH10e2UNoR+
KVeq1wtLc1HscNemGlm4YKcD21k7DwDe+sHwSvvdbCrKj8xqtCsfwAsFbzU/muwcAvivMM4aqetx
X2lmt7EOyJ/cAOjfesxcW25E0nXvNadtDyqWvfvJkmUwTkN1JGMg3pR2dy1I7XzlLrm+nOnUk3Qi
tWV/+KN+5f4mYywH3INDxoQPUKkEzViXAPdzun3rV7+o/JaPkQNwcdY6HaqzS5GHtNEOpuLGW4Mk
CxoidEVeH+XChGATw1sBYVvYJcuN948JTULt3MjOLa4fURfMWaH6ZR6rNJps78qF4/wYcpYGPjXr
AhyetaIxcks9WbXWQROOspmE7D7ZWtoHonEBPTQ3Qv03alOyGY2suqL1Ol+njA0+zsbNagWRPZ2m
lzeUfFjdHiqlTDZklIq9O0zTlVd28WESXoDIFjQcY+rTUVzEU0RQ9NZhqKD0JZ0THqSd1Lu69JIr
u/X5F8+EnIUDvuQyQBo7HapulJHMUdU6TLAx8QnljHjy4rz9ErFsN6lh5L+zJpFfQ6BA4Qthe9fc
Si9NdkmwJeeSjsPZeWHGZtRXlcIjJbj7w6hE/QO+iuILi+kapHfh++fIxZgPlgkk7LNgkrIxsaUI
dfuAeU/v3DS1TIVfhYTM+JqTJE5QetHwuWzjJqd4HbN+r3ptXD/YjebOmxouVrF//bu59PwpmDnF
uLxTp64WlJlODm6fjX0wRTsBsWf8Jvr0sWrrrVnalt+G2s/WEzutzN5s6gtNHo0kjBENBApS/umr
n8k3GZY4mgOlsxv0sRpCRhfNPm46eWWWl97x4rHCGcrjRwBwOlRLzwQUNXIOfTHqPnQm+6B0Nn4k
aWg+vf5AzxlaTAuTGhYUFQhAz2qsbiC0vBaDw3rqemUj5354TrIaR8Zcyef3g9ZOk+/MMjtMQxqP
GxS1Ybrryk4+tUluj3sj1aNrIMmFfYO1TeEFgAB6uKZQ9YXo2rqM3MOgNuZjCYv7YYRI9vH1uV8Y
hTsOZo14ny5JTas3aseiQj4ivYMzyBG6SdGW33vLnt6+1y8SBvRO3LJ5WSvGkV1GjpyV3OVEyVMY
R9P0NFjasNMi27wyo6XgOD2wgZS4mcLtW0y616Cgk5izI3vVPWRu13/qrSi8h1lH59bJVF81Q/n5
zU8Q0xqYwChHaHSaq523UMpaB85yD7YTZn7VZah43e5aYviFz4HGJ9/7YqnJubx6gLJvDeG5qXdI
80JuQ1fKQCudHPNdtblS8lxYEi/CNPhAi43Y2l8VxaWEp5V5BzvT+k1v0moKySK6ciRfGgWoGHki
dpfsq6tdTKhKoyB8ZOGldh1YcewFhmrKN99yuY/xGVHGcDRSiZ/uIqMWFdQfqTjOlbT2RTlIXzXC
a7qWC3OBR8UqYL0tKXKr0szGOxhLDeyfqsHIAhk76W3KDnkFDnvJZDlZ2XynL4a+dIwpztYJom4y
aE5O5uzRzF05byY2rfmTlrZF5tsW7fHbhepSb8ywsH71uTbbx8HK1TFISr2o3mNYro9PhEpCu6DC
arKA2px06sVRQkl8i13uW6zir+LXZLx6G6KdPP47lYVyk4VgVQ+uO5RQOVSnoKMSW1b+qcGz5Nix
tcQE0tqd6ntywHELI4Up+1mSaNk8lA7uCb4mRPZUyFROH4cCP/zU1+3ENANmYLT3VRPCBjKEEmOm
QN6l56e6lfwaUvI3n+LE6sqbRi91a2tiYjTcj9hXOb6qgRF/Gxo1nrGn0ib7XjFjzTnEXlbWtzGh
CSEClAETqUKfPFqLcztPPskXfeUruJGmzUbAFDR/ah25O89v3BQcSMUv0Dp73rmVVk8FgDHI5B4k
5//GNnKx6XIc418f5WyrW0ZB0oM2bqlP1pVYqyiajhjKPbilTI420UR+3gvzPjPGcRsOWfv19fHO
1vlirw/m6oCroPRZ7+KeWXslP9UOiYzLXa3jThs1pvXmWS1KQ2pMYAdAbXv1NVnINVQ8JvRDI5xm
UzpJtUOLptxb1ajcWnp9TVt8/hS5Qi4aZnjRGhjc6raTJ6oi7aY1DmQtmUey7rzIj2BpfxahoQhf
lQQev/4clxmcfsjAHMwMc4CFgrvGpqbW66rU6Kngmjx3NpZT1c8QnJV0r+edpe+FrpfFjdXSGLl5
feQXZ7/V0Ahy4LLCaEZntG5bwiNc8uc875C3o5weq9HLfqVOkX5tnCEVOyfV5XeihejhZekoRswc
PYxUpBfK56rLW+XWy4iJ8g07U7wNa9KFMWjQd/4U2W6r77kvNvMmjtHVBkM9dtU3w8kFnnEymayg
ShsZb0vAnmYjY6vsPngU0n+Feu98QVZq9H48YUboq3AQf/QtTdsrR9vLMbmaPnQlel0oNRbp/Wpt
aYo2SRup/AG3j8qv6bQdEm+wTD+ZPOun0U+fC7ffTFjo/2rKvv1mNnZ1bRtfv/wFv6OkA+6B4k1h
d3okNRFULvwLvIOSpPF+6BqtoWOsizSYujS9goKeXXzpnhjAdosTPPjMmh0dDgZXz6b1Dp6AxDhw
Z/LRrX63R1odhVLvi0J/L1wOgdeX2dlGwcUQgTUMFjgeSMCWT+6Pq31vNEhQQKcOOgt617VcSXOB
XOSto4CGwHwADuVub589ycbJVSuNk+MQl/LroJSZj3Gx/vn1Uc4qL5dRUEtoEC2YyRrdteqZCK+0
SI5tzwfq5Jr6DvVkugPhuna9OtuJuLczEEgBiAFo2non8oY2x1EN3CXzCI6wx29jKpwgRIPfyT66
sgudTwx964JtcU7pWCusRhNRMZaiqsSxGfoq6BnyXZVVxqOWyzfHD4J+wMwGH2dSgEr66XrIxxFD
POIqjslY0uOpm3zXZ4P55lXHLPBLBJsAjOTSeDqKAlZHpVNzEjZhFlB3RLdlIrz9W9cD3QzaeAvR
gfauucId68gpnXSIUh5baohNVXrVd3dGyOsnbRGpm9dHOzsq6Jlw0jIjBztgGhqnc7LCeLDzgdNd
tcTsWzkmal6t/Gqq/l5J+nIPl/SaxeKFdcFJCN8cd5flBF4NKdmR7Dnt0iME9+o2tDo6X1OnZHxd
Xdh/e31+5zsFdoY0TzjuFw3iCwP+j50ickZhqqLCH6psxYOHD/XHxMzL7dtHofeqc8ovDk/rp9jr
E4hU5uZHXGFx0Wo7b9t707V3dWkuS/cVi0o+KyDp03cViUQrsCzIj7p0wx3KFPuHIET++1vngm+U
CUFq8RwHCV6NYrfkXxhDmB/tcEzJDiEvLe3wonx9lPODg1EsXgoyMZwr11/s7KizXrZFcSwzY97n
6Lm23pTOO8ybultTIZe2xir8vqtz+xoB5nzJc9F7CY/gRrJIOU4fYzhoFczpKD+WmtMPT3qT28kj
qhh9PDbEcRUfJ72SP+0qtJI3e7q/hC/gmYJpIejWejW2VdZqydCWxyyyBzcoK4/QOQJ13/6J0Tyn
J0RpxBvEpOV0ilk8hc7sivIY9nOBuwBhkVaOz5mX2c6bN8XFbIHzi5MLi9Z1rWkkeQn3vCuPRTXL
HeCIfSyTrryCCZ/DpIunA+IoDG2oXmDYnM4obhNDKkpWHvskHW7s1Ex3kaOEe+5i8VYfKnuT5/Bm
gcfdYCRjatu7g/lYsOdd2Z7Pz1D0+nzqtLWXBsZ69fBtZ8CUTnmsSNXZD3Vh+/kQFVtDacKNltJG
e/1DOf/oGQ+1PqghyPsZjlHWk1VbIqmOYRkniLTqifzg4lrhemlWXGo5sBczkLM+bKFnJtuXrI7o
ekQwG14SFF6ImlQPq20+q+3N67O68A0iEIT4zDUFeuP6TsTVZW6mxqmOfCpGwPFkbGO62zsvg9/o
zioOCHUnfrw+6IVHSX2wQJ6L4gkQ73QNsW+HGCoudkSh7gUhxpdWoFPBulde2YWHCbIFgo1+izSm
NRlYg9c8WpNaH8uuUP+K7aJ8ylO7+NyS5rfVq/jNrFREYgi1OEtJQMSEblWXuHozsGO71RF2rnG3
2Gfv9NGkS2OYX19/gmetAUZiXwGOZPuiYl1hkU1TQ/kUzAwYxti2Iqv7gNsOGqtaT7EwibNc/WRP
aLa9Pupum6Qqr/wGFxYOYDJSNVho7KDe8vM/zvNW6nU/z0l7ZI8rjS37daNvDW2Q+Z1XalV9i6uB
8lSUqlVeuQ28KJdP7nYLdYYGKYfHUgKu3dKjKE7gBEnrmNVkZjgcUFaFYSq+B5W4w+uzjm+9CmLU
uwgz8+avyhlnZ68OedJ+KJwZ8ZyflvZs/6XZbVnfK6PhTftu1Ot2USapxe3rr2q9CNEusBR4Rwu/
YrminT4oOcC07mctO/ZO0W76Ob0TSngsTPGF3vFbb0rLYBBwwIqW2+CZp6qulVJz5qQ4RmWrEe+a
9QSuqm+9vjAKNs1sUguVibvSakptVuldXnTNkaRCO7Asxduz1D5ZXlUGMCW6K2fOerEvw8HY4x7P
zYIe3fKE/1hqlQlp03Wn9hhXirPvTM6YzOu1LbqwPhjcMdu30+Bum8YWgT7V0ZVdZL1bMTyqPIok
yiPO8bXfTdZVbUfh1R0NhZwZI9PETrER2L2+TM5H4Tt+MXlgV2RLXu0ddovVrzELecSgxn2okbzl
N2NeD9cq5Je2yJ9fj47KXQMRwQ4BvNxe1wl2mymFJ+VwBB4iMUc3ktHdt96s3uEtOxe7zJ2Tb6al
1Nr7qMFrYt6gXMIqFmZAh02Sq8q2BsHQUfdmlYg/Jr2hznvUeckYuP2Au8zUYzSDUNRLEl+mtjvv
RZjbP1NHzT/GIdiEnzdRQqyyK7yvE76vqBpU5ZNht3byxqKIyQIbcO9d7IoWkOJ06RgpgsWxLsZj
6Snf9d6M9lGZ2Fe+8DN1xjKKyy6IewBD8ZmvRqmF7uZxNYHM9pq2bUarM/0a0tu0mZUCwydvHEHF
lLHzcOYVoyiOmcHXv08s4bY7Qq0TvFgaqHX+iK2NsqHRZAxvvBotOQusZD5bGrugKKvbXlW7A6Df
XB17z6XYzjXnUckljfuXdfx/fo3/JZ5LbgHw7Iv2X//N//8qqwnRQ9St/vdfh+q5+NA1z8/dw4/q
v5e/+j9/9PQv/ushBl5ry7+69Z86+Uv8+/8Zf/Oj+3HyP9uii7vpvXxupqfnVmbdywD8psuf/P/9
4d+eX/6Vj1P1/M+//yolWxf/mkD7+/f//Oj29z//DmLzxye9/Pv/+eHjj5y/91AWosxiSqF//2v/
81eef7Qdf1vz/gGozipcqPgg+RzZw/PyE9f5x8JuWCB3DXYcSsG//60o0Rr+8++W/g+kwByuS2vh
39fZtpTLT0ztH5Ay+Ijp3S02EiiC/t/MT97R/76zvxWYL5dx0bX//Ds8rtPzHNomTc3FJoWFwW8B
XnS6hkMyrhYST/4QmZEeCMfsXDUYGz3PglpN24Hc6ByLtI1d1cAUn0fd08cN/nFROfqtqyvVp6T0
BvXZjmgNH+zK7qdA2tPwU6+13PmRkiGp3qRJbto/0qodNHJ0jX7eIXib57u2mCp5zBIrLXapZ+KL
TbZk5itdFu7VOiFsyEeDm8PHqBpNO06pUXVBasx2G4wIvj9mLcVrYhH08bFtu2rgYNKL/J3imdlT
3/W2eutEM1Ejokjb912emZ+R2CXKHVhwUn4hxH7p27ijbG8UJbRMyHtKPrQ+wQS0EfwCtC7GsLux
bmwuPN0uHL1JUnaMnK1+M8pEfJhbIlMjf+hq97ddKe47PdH6MRgyQxp0VWV/n4XRkG/DXsvkElPW
FQ9thg3/PfYcpYHd+6BO6c08UMbe55GmztuGOKDuaz6kOp4XkRdHt3pjle2N0Cq9/Y1feSVuIyXJ
C1+h+fQdUV/X+2msoL8qjVglGjly4k+zQ8Y08KlVBbpbTb9sc2j30mrHPc7kQxHMiW5+HNTOqXf4
hCsb1cyy2zoSJEy4wqrg/URjWiAqDwclIvsmFMozvv795GeFWYwbWL9W5wsUzojp50GvCt+OaW6z
KBoI4XNLYojoiG72c0oX453d47WG2D7SYIDB1FqSc9PJliHGF+QEh74yN32zK4u5DDcjWqf2fW6A
AdyZXU81k9a6cuOM1O/GUDpPrGTSW/G6rruPujOmZo0BgqbID3nuptNeuk7sQUMgBKw5Wm4liI62
cuwKIU71lSU2kZFLU/M9gRFGya/cDh2sP/yNv9SGWViBS1Z8h3CFntINHLbIU29CU7ru715gOoBb
QcLGvnN7WoB+P0xcnLQEa3EUj7lFELE3dcNT3rndu1nrB/ObxkowvgyVmkbbvmjYfnf9SNvJ9g0t
tgrSg1Pd+GQOUk3vyrbL7Y0XOmrpW/hm5bdiVIbo6Gg5mQRBmuK/voUtYtWVXwht/G4akRv5c0Ue
zAcyNdTyZqLH0W49W8APDenvk5mNo6Jzg8VdmvjFaE7ZdrRgb/qdWsTxTSjbagjQvvakhHMxVLSv
DbFqrY+rkSfqQGPm02bM2srjlXNVTR5Up8GXfquMwp3yDamkVXSH3H5QbL+D7ZtFGxCLsXE2oqiS
uaTZJFvT2Jj2yFbgU6VaHjb3qjdg9AjlZnp2IpDjn51j4grvl6WVqpqfNOSKWb5a91a3jfERsz5X
uNl7LnHjcCVm30zt0HmIcLxU3ACnI73cYVCcdfCzpZ6W5Z1UHMK8fZmNufUBh3B33MPhbIzvlQE5
/cbwWrwFHLU17I+4W9dqUGuQ2YMu9/rsU1+BxPleYbTxNsNouwvcuQufQpBa1zf10MxvYledsZk1
QDTvPT21ioAGRZze1YbieEdRTrCOcbKofouxdbdqN9HwS9tIwVOuShSTwIA5rTdlaJofcyoGvp4i
ToodyXn/l7nz2JEcydb0qwxmzx5qsSXpOjx0ZkTmhohU1DQahZHGp7+fdzd6uvLWdOHuBgUUUKiM
ZDjdxDn/+YW3xjoYS+fdDwWBEKNHjONh1mCs70vkY2lAy+LKeMl6/U5s2VweaIpM+SqF1pD0aqdY
YjkL970VqkklPvMnty6i4YIJ8nw3rmN11c5Yb3cYVE3xUMmlYTmVBBZB5CeBJ6azIc01skr1vIG7
v8s83+4dLprYimR08RpXPYyRGATbvzZvKgosNnAKEUnZlaufzFRMcdH3Yr8xb/yC5H76UqOPOpUl
jhOxIIPJOS6LH/4w21ozIuNnY1OHVepGY3f2F0udwr5TcWj12QO2GkwiR6bfn0Md5GmNW4Z/zMir
2pUMa6BwLe3POsy298wqnTluPVf3+xkegHfCEXjNdxmL2HkgMqjvExdaoRszgzbxmpgH7+pWhfhW
G7X5XhNj6iXUuvkVgnatX2xjbq++lWPLOpHXetJdJaOYTWDqazbONZOIGtXKdAoXMmTPdZ8Z/jUz
zFk8+FM5v9y8G5qTWEaTv8pznrUj8VGxF72bi3pYd2HXt91Bi9audiaiuUdza15riBRDrI3g1cwn
K4wJIDNZfkXerXg2295CNL0xfsptY7BjX5bV9Kblgv28pwZStNcMHW7UlEGS525/lb2lv7SdlidK
QfmQmyHnQr54cZtbxfM6YeXRlHN+J4XN+eMqcZFuN2QvrquMi843dqRv8EJybygRe7aqOREjb4+H
kRGnhNHhbRdTO8YXFOzD3Ty70SP+P/55bKbwuiyFPg9108XF2FQPrcWaDKGvtjGBbsMlHE28P+Q4
flJ6XmN/0MY13IwCYIgUHt+dXkYXbkhc2rVKMbe2iOYYQxFLLrEd2kmTtZzjZIPj4A/f6I9lZfTx
Nub10xCM1Uu9VOSZ9BWYtmMwc5uHamQam4XvOerkL7SN/g42DmtnFOUZeCr/Ym6jA8a3EZOGt8ol
uw3PWmNpTm7DBbIEeXkOA6PFH8pytxg73SY1g2YWqS6Hhd5bBc9Y6c1uAtdfpUuw+fE4zOY+Q8rN
N+kSg+mCUPXEGckqNtvBiOKyn1mhjRm9mGKrHsy1r2gknPCyVJs84qxZHdppqz+VhhJJ1hJqifY8
uvehgMBfsK2PrCo5DCJbvhA5Yi4xVivRu51XoCRFbt0HSAZPsqZ6cqfNSSPhRPeZLMKP3Nc/a6Rr
uz6bgqcpd93DDBH90re2dSzw+H0asN95zkqvSDZA/QYDRAMmhSPa+4Y01JR8iUdZujqmknVSbWVl
mlFMxT3CoPPcoe9QddFdOIyJHM11cVDCNfda5z081kJfKkSkXYwnf3iJRFEe10AFr6OVt0ltjv7d
6uI2Y1RZ+2bXWXeOWJYcl0PCa6of3c7qd33rbXtfuO5bvk3d7YXmOVppKRNG9K8CWz69ug3bZnOa
VHRhd4XdaR6neTtUSNdTR7pfvEl9LzJtHnLfyfZBU1XH0ZL0csNsxbWZf5/UVL2GAwZ+mKHkx6qt
Gs5bbe/GHtJPXshzM5XmXT8N+zly2ke9LeVpDEZUGmV1HzjtdJSGE6RbmPWHMVjEnTt3W8wLNOBO
STxWHlkTjtjjbhU1hyADMgDGr4d7d87yn0Q9VV8dMYvnoA3kbhQQppRf6LsqW2mrGXasK4ddGFRJ
K4r2B3Sp4bN0G3mA8xzx8s3HbmYj43EzvoR2aSQdJ006de6eNr04mlnZx3ULk4ns6yBpu6j9ipXD
4qeCYMwlKSe3ekRuUmBxNLnTU09NeOdkvncR26z3XNb5vhq2YYdP1UDDWxQqTPpiiC5OU2ynLlpE
TCLCJ+peTH/G0uT2mpvi6CCBLuNRuvrS9rO9syclrhhyb4T6sGJRYuPYF2dSOfcT+VyxWssszrFV
TPKl+GUYtNL4z3Lv5Iv2XqbqZn7lKYQiM/y6S9aM8z0+tIFAR9/Pe+7XLQn8Wnwv9EwYe2i2SSMH
+YllHaK1CH0q0nKKO23BjpuKjHZoRImxBvY9EMW429aqiAkiF1fhUbt5lEMHUbn5T7ugB4DWRqDQ
YPtZ4tC1HIqesox+iKrQa9c4Lxr+b4Gn0lKU4WXs6/JNjctChR1le+E7HUov64gZkJsGnTueDGye
9lGOq5cxMuWJzc1b03Ei3ojJ3Kywq/a9r7mS2X6x6/miXc6YVSn7C35U6mSOHXeH37Vpbgfdr2Iy
72tUWHufi+Xads2UYpCvLzaZYPtQjuvF2uTDRDjec+/N1dFt6uDURlv47hfjp66Q4T7M5ggrsaZA
cwotMJVGdycovU650zV7/Ha6g4iGLvFxp3optrA4RP6oXixXvpMp4MXMG28q4qHagz9w4Kxkb4hu
6NKxWJ2YXmt4zvOqOXp4PSd4d9EsNNV4L2Ub8pLQJadDBKi8rFF3gpNi7uw8Uuexb42Y2IP1fV6m
rzIqmguUEf9c5K3PJu++TCt2Wz0jFIZvwm/i0Fm2JXXWwEwnZyNnz1fh3bS21qUoy+cJIKeLe5H5
J/QjYWJX9gtBeP0rUU0d6UZu/c7x+7ULPHnIy3ZNXJ/axrDCVMphSfwpdPaImT9YYPqIf+a287Ur
nrXog1QgQN4PTtbtVz+rH62oLRIsANurO5PLTTEwABX1LwjAwzR3XH32plYl5nDrf1vX/dU4Odbt
1lrs9RaMiak7FzogeO9scI0Hq/GuqIdj2P1NFefSqy5d0xjHqcJAW2+r3hFn5dFy2O2S1D2ugMvS
qSax2irbh5s3n61GbVU8bL2KGw00ERM71SQecyAzWPtrSNraqcO1auc0kXyhy7eSnDLjtqyXltaI
iKi10E9O1edPuQhxghaOe9hgX14mc2z4ww5KI4OzNGmy4dNoFNHHjVD6VAr6RDpUWuRoa0USas/4
MsEk3xMom8ejORUvfZDVydo284s76u+jG+VLbPe1AkqQYo6Jhm1TL18Itehxc3hA1lg/8YfW52br
gyOHa3Xairb7RLOrvuhQm49ZJr1L7TJI6Yy8fRgLvzprQRHSzPA+OB3aw9iRoRssnbgAlyJlbela
RFl8DW2kF9ZqBTu2ZpAorphdDsTKGGJzn4SYX4U1PVlD7caLqtZLZK7yo/bVduaamY+W2WNfOHfd
rimj/iFXYv2Mg5p66zGip+UYqOqKYp4vFAefpQBbLL2xubYVx+5AH/3hFxQEIXqmvDHkVQWuOgjt
5xfs4MSxM2m0u7CozxhD6p1uvad2rdw9SQv1fm1tjI0yDIRHoMh3OpT1SuItXk7O6AyHiXP43Juh
vk7F8Ip8kmEkKdb7Lh/NpFwrkURTcVlx9rmbsiE/zXUP2iHmMM2abE773MnSqLPulTVmuyLYPvUO
0U8T5v6cUsAJCEkeOLCXn/BpJlqJvO8OZe6EJ6cv56R3YSQzgrBO+NM9upiYH/AqUJ/Lomx3Vn+7
VBAbpVU2jbsynOWBXF7xKiL/qXImKyk6Oz/Zmhq5GMYwQeyHBSHZgbu+zqxrBHc6Fgt9vWGaM1SD
gGSLqoKZnmBGh7jHGny8EHM5nMK5QfEXOfeB8G5btmcbW+aHNLP8mIcl5ld8E393UjxWQzkct6B2
0ka64ZEgie7EfT5fCI7QTxv+Bk9ZWA8XaWz0npYzUGigr+XDd+d27ENMTXpJ4Wm/ev1IOIU5n0vc
5OJRmPNrNHVNEi6l8bqNY/tsmjcH47rIYi+X7tel1lvS9Y1Myy4zYEfbYwBO75dHEPb8YSTl7cCI
98ewWcUlMzq9s7w+iG3a3Z81Ax4SyUSdxajponPTDssUYzXYQcgt8h2gZbSHQyku7jYuVJuz+26H
W//RbGh29/DbrBTchuC7ypePw9BX9xy7SsVdUEM257TMjwExJbsc4PObGWxe0uAPs+u8zqe8mZhP
lUvXxlIP6mxSRJNfi3rO1EgDaV27c2OO81tbDX3iUIc8joW0Do3VDQfYLNlnruRsZzh+/VE52bjL
tqWNBcYg1PKiupjhah2VmW0pormJeYPTYVU2FwUC/4mG0euau6I01cVdfPMAmmUlG+qV82JV114T
cER8YPYQDdsSd3bZ9TcN1vbT82uzTMqM9ztuq5vKOf8ClpLvx61Su8YCsUMdErWP5VpaTEAK0lOq
cdCww72Poeitu3CJyr1cyTnB9tUJd9Ab1KGsZPeuK0tfzX6uj/ZgGomq5PToEQ941fgX7kdk/MnW
6Q7LlsKlbvbUV+0WOoqRiISxPYX6YQ02+w1zi2UPDU+8urDq7ZgIheHaBNGcZE3pPUjt6AMXCHKr
WbU//Ibw7niCt5HKcau/dKGxoncKf2SBvd2167acUD3BHe1De4YYmYf7stH9Di8BL76192jgZJjq
KFJ7o2sXHC9vpqLrAikjRqQQ7irHMJ7ATMHBbH958ipdvuCFtyJJEN7BnHCpnooOD86qNZk3QUrA
QjM3n5Zhmy4GkuRn2JLrXVT7fdIEzhovMuB2jpRL+ZPXwX7quA0j3BgTn759v/YqSlqitGNmUP7X
gVzydKwC0oPrrcaUVjrcfDZGaLHfWTX9qcpS0Pn5UIfT8skqa26P3HFw8kSAk6UDtlZPPlaVO2Mq
NnyfohvMWTNv4k5yjPCHMDj/btgu2ASAjn8ys9kt0iUDddWzwI6PARW5e8jvdz5GkS/A8Ks8juGK
yIzt2+zCymwOdk5bu8GkPeVVkdMcFajD27nc9jpQ4ze/9W/18zpbH8Y4Fa++rt0q5qZZPhUj7axr
i/Dg67W5QDym8vN6QVbusFJFSx/wJ1vhf8Vt21dJLvXHkjf2/bxQb9rapaI0wvUlnM1mh3N/81MY
k/phlpbLrxFYX/NyMm67Rj25fh/dKTYxGgQ9WAdsMr3POQkWSVW4zoMpA/Rr1ZqffN8AHp9dAGMS
CI2kzsjbqeZi2OejP8SdGJ9CrNH37i3go1beCtlcFKR72F9bPyuTvqToULnZvY1qXeNyRHjd4heb
THK7I3eP/sQpG2BG50eNEeeR0vZnWM53RjX2CajR95Bol5IvvIm3YLAeNwcj3cq38Oesl21fVLWJ
N+xWp6DOuI/427BHzC1i6oIZmvjsJ9gcAi2En92VA33lcqVm6Z/cUpz78nZRNMaT3QfgZUP3qvyO
2PT1W54bX0ZsueJm27wvbSV/5EVdA1aEFhUIEgei7dsHbfVLvLi8ccoIGbuAmXAvnekFt6msiCMR
Ngnmq/Z1MSrGzfBXzpFf01f5bf9raqzmbavKo+1xaJKjqtJiBtRRbVEmhihL2n7yMIJYe9aHlhwX
NObegWP7ZXXBIxwfZzbAtOs2SepAE4O80zrWT6XyMRTVU8hKNt+HLl8/SxyD08H0b0pjVeALAdKB
nKuEE1v0d7nnZdcbEXMnLfcZDP2TzC1r3xvGJ0973n0WyquH73DKfirTqFzDR6y1L8I313tgm5CV
Ri+6zgpTurH5PrkciHPQr7ugAlHw8o42KJvLU5/TkdoMiWN3XdRuWpv2Oazq8KtlrRRWGI3sOiHG
01qv41dH2Q1JvbZNq+3lwckZuxenHvzLhiHIyRzksndp9o7ZJgwgFG3vGZlEj35uNRc/aLPYglX2
0HnRklJhjc+mNxtx1lfLs3DZlCSqWXHh5tPnrKrrmFaoeVvq2yHr1gs6UmsBXfNay8EAj4yBuEST
vpO2PR5N3Vbx2mfLoepHvcEewxK2LNyvoQXAKrTHA6cGsMHqjG/oioonPzAGvOFZwHMEjCbMfnzM
3XY7jLmurmHmLa+5FRmHGfX2/YiQHxRN+87e2IjN4zwnYEnirruExbyDdTgcK9rjVwZR4tAD2J0n
JyiPU+QvBLt63qm1AIMzUd8t/pgf1hBEGjeKNsFbNLsbmmXD0plisuNj/dzC4BfDmyKumiwYYyZN
BQBtHu1Ww6ieV1FwrlWzvzeI4f3Uauwz6wqCzaaLZkqsbVheA0zuZOLizHUZG2eil1DsBPIlyVnv
Lc5jZOVXhbrA5KJbZhm3W6XTerUwOx6xrkbf0PvUdhhu2AxrrgzBAF3aLrwnxdvOSREb/SQX45dg
csQTF0nuJCs5uXHIrbLDvrk7m2oF5h7nANJFyOHgh/R2WR5Vadf11+4WeJmZ8z220C+ZJ7JHD8X1
BUAiC0DOpvZY16K8B9ctkkDO5evU62k/NMHGIWaU9c4JpdoFM+h67HTla6mmlzlr2gdRRtM9H4T6
aLQyau1mVUmde6CbRJALbn0N37ucXfLWGnFVfe8da7wA05w51TUkH+wxmkL3A2dAEE8gj/W5csst
VlMo46Bb1NGYs+COqUtLBTg7ILNR8Q3r6I+ulvUE5aMYPgNMVXkCN7x4mPxSpZ49qnPfcxXGUe8x
k8MH4lhv7cBB1kfpBjUmHWxvjPHeILXIWqqnIVM4EOdUQsdQ2k+it5bvEnvKe60iA/RseI9smpHY
9KQEdh+/bUWwnGjvYKkVFElB1DxJn7kv3txXCMLWaasD9chSb2Y4c5ted/ZWLMuT4kGAN8PQDuVu
I0wrSgE0bKPm8sv6/omhcvtcyZz6P6pd55XG3nfvulb4b7oKMgJgZa46kYxcm1Yiy5U4B9vepul7
O80gKoa9MIMJvSpQ+y3AXee9k/MtglsPGJNXJcaKae4O1rjz5tL+brV1xJB2gtf16Cqo4HGR2c8D
qmvUTm1AmvIqrJsxtKdWYp1K76aXHLul2tsNCUX5YjvP4yQbscdKTXwSaKVuro5CptBEukcmcd1e
rH5+NhiD5adSdrCNinWETqKLIvw6o62OYmbr/Hc3LywYn2L69kW/kVfkXYfNwFRdBPMTRyb4Ai4S
fmy0tlwTUzYvhh6L75jLPal+C75phkM7u1isZOjCx4GFFFsYoDTpyKzjuWx9iCiZmek7S2w9s3Br
dF4N2+7G/ZYx7OibwZ3vvCYTP0XnLk+m8tj1io5tORlZ4D0Nde6+l8XimKe56quniga2BvRBYRr7
TViEuy0S6t5dVLGdTQCmiGjtkMBKG0tu78NxjXpKljkbx50bdYQwICeNHjl/aV8bXDzEfgZBK7i6
3bonTWMyQKSqdn4JSFTy91VAvPKnIhoH49RMbl58Rwk606QZrB4PV0RaFPgpNmrK6ui7vNfNsdWD
0nl5qDNKs6Olxu6L5vLa+3Vd0UVPOOF5JG2XEAOQRzJyLxXIqaFeS9/w9rww+zIZ5pDWxQLm19g/
3IUD/XYkekO07On75DE0JKkctAqndVrmb5S8NWzf4TZlHpvUJU44tbkbaLrrYT8y3TuIbTGPuDZu
V/jHbjLYbpuYytG/Ii6Cl9aOBjuBVuB/IjvSfaopqr+b/ua+YsAVvpkyE7vIKAM/Rv0nEzyYirvZ
9ttzz7z6u/D6aa+rTnFyzQ6GXYQZJYzeyUJkwCbvUCuHoF4S5DcOgZqv8PWdH2qU7VFJhlP1Mr65
CuG178izJ2RbMKIb5etEqmq8Nv36C9TTTMfxVl4ttv1FiPUj70dxKdFZ/zIqbyK9K1SPGiMILsWc
apcT2kzqgmLTriYg4WHxz2amwoPs2LKLouptWUVJOCjxpPVqHwvDF1eZryxhY9VWCkURSS45g6lN
ZXAt2ZWnNrDemrWwv0rMjr5VPuunNkTxuirt30eDGx37iFmK7DIfRbzOjrAp69egVtuJ2cwLZTeM
Kd0EywFOAl9xiaOui61mG89KhxendMIjqz94gWQEAzdnJIlm138TneaaLTtHpLPRN0WcKzgMpRQh
ye6BeQ9rxokHZrRvYT/Wr/lQrFfTXlUK7UFcUSl94kSyXyfZFee5ZT4LBY+e1a5lwMzQ6cjmrOD9
KntaIGwAT2++Jz5hhnM2lyB4MRos97TanjNp/lh1Dgd2KgEdLNDWc2duMy2ahxobefvOEzpLNyCK
hL3bwQoBiINVrGLkAJcRWDSt8a89jqZfnGpsaem4HWxwNw6vZOXQ/Vwv2bYn5Pb7ltscGRyOeRwq
334uJ0skvgtUo9Gu7vNVbfOttLlturq5lwIygI///8nMHbYXQsKQ09K5ceOK4jpY0t4BLH0bnNyn
DK2ElTThsCb5RKT9rDHVF603Htle9pFRtZe0tyK+YSE+zPYWPuswi3ZFPz7lru881c48fy6apvw1
iRWTE+hIw49IrfZ16qX4RiCb87JwBMQGastX1U3qFzyF9RfS6ODYGpV9G/E9u84sL72ZrXeGzTZD
ffmc29ZjFczepzLKdtwKJuWf05zqLPqWi1sMuS37S8nvUB46Y+gfGEXJ1PDgnziGU8fZstnPVaWH
x7VZv6NQ/VCYKppJY5P4tTX1K4RosVfOKLHA9dSy7weKi2y07lDUMvSFHptdonWdkb26wtnfUNjY
CBix4lwzoK/vwqRQwcg0eGUWsK4LxAfXoQJxRHGp8+o9LIrCSqCITJ9r0YA8u7X3ytLAG0W6aPZD
3z/WOSeGVJJfSW3B3Qx/DNDPs/dht7k72C/RzjQ3McSqdSz2U1TnMO5VdCW23XmUbXUIp3FItWMu
H6x6I92o0F4qBJi7KYJxUiz8bFhky9ETlB/WPLkfKzODo++M1Fdqtew4YGT+kpNo88KoaHn1wOhP
5Zjp52FSVAiyrmDOuKJaYlwt7DfBKOFYNdG7OWb+Ocgi94L0142NOi9+Ui2DxxatUVsJl1DHcEUs
XvFDuC3BH1nZbt1dqNzsMNXDSeAgFdxtvIyH1ci38Q4Wjr+HT6jr/Uh+QdwhVk0M5qy4JM2Mq8ZN
vrBasi/TJAw+3FRgozb7E3AeZG6qRafw6Xya+RhtdnCyJBLA2nD9o+FvVdI71XRHjPhcfm4nXZzN
LW/SAKuyQ93jN06MhXd1pmm4dpYiH25g3KLTUpqdda4RNbklBfWSk3BauyoDcWL+kyrbNNbzJmFu
7JmQdEds+Le7BnPKHHfxdVB7qN1O+aUyQbMLzqy1XA5TV1rTLzwpfD9G2hPpeNG45zyRbWFPV3+U
3msgYOWlbrGRpRUrmhrzs7uEWYiDms6dO8PnUjwWDHdVuYtaDDs2YKtIr2eRr57xujilF17xb5y7
CxG7mUodo7HhdiPUnr7hiO0aD3DJmvyJUe6y7CbputN37Ua4Yuzhvhnt+2bIrMKEj4A8CE9gnJXZ
xWro4qD4iHrTqn8VxmJkO4a+zGEbHHQ9KtjzjP4XxWAPrOEq2aYk6BDkZq9bYoYwm0vA5RfwmE0l
KNPaSzN0+t5kzx+LcByKk87aSKYTMTExmWj5zpJtsM9mr04xT4rSGT+al8m2j52/gCnCw/Gs+q5i
VP4LLGn4Gvja+fAMD3tUP7f9Ou0qvf4EodA/tn6xzhPWwx/KcqbgvLSibx6Fptnad4aq3PMqJGtO
j579oy8LI0Gpau4CmFGMbLIJMmdWG+ah9Rb9y8d2NV5dN+O41u3gxKNbQp2HRNNQJNsSsiKZfzCq
jFCUP8XG+OlUY9y57mrut18oHbaTQTVyjNyJP4sUPWsOIpC3iz0igbxKbXTI6yHEo7jbo7LOdBxq
OxeEn6DLKo5e0w0K2bMxdmkzqtKy9ytYr13Gqskb760cxs3NYCd4ff0DJmgBxMYU1NfqzTCWzh2A
aeFyDg/UixVVotfYyBumNbKnnSu1UX+bcC+Yj/SSpVftw3Can127N8n27UfTa/C5HsOcAUAxZ3Dk
dkFRCjwL1+YtGOwxTKd+XjG3DbLlHoB7GQ2e3vb6uXCGKSF49itjBfWlE1tQpUuewTNAouVbOrWC
jLHzTmi3zd84KnEHGkdaMSSeY3OMVj206UQTKY6LwmeMItsIJkgbjci5QQ3HySekcoKXUy3NUL/C
KHKI5qn6TBmP//t//Z9/saL/QP/9F+/6d4r2/5N4/Qey9n8kcv//SNH2YbXzKvgQ/6SA/5Gi/dH8
KNXP8Q8U7duP/IOiHTh/wyEX0TCxsTfNhweP/x8U7cD+Gx5TqLrw0kBxhELjXxTt4G+wVhFi8S9k
lygE+aF/crQN828kFnoYMqBx4wdZxtH/hKV9k4D8X+UGskMEADyFDAIiz0hG+Y3BX+pVl/44mSl1
R+Q/C6qzBC5aE1tNgxvnMJQXK/oLX4k/ylJ4ZojUkTRQBMJgARhB/0YLJ6iwg/vJjFySSm41jBB0
x177t6/hnwvy3/nnfzde+8NHuz0GbxbTwqEYb6XfpMBW1rcO6k0zxRUrRte0c7LjyEk17mYCk8ov
on6rm2MPUbI5y20no6TsE7Nmghfr/CQ/GVZiBGe/ue+NNBPJNCWThbEyA5skxADDTraeM5cmO6Vj
oJ5tKB2tHYyB8M66J9UhELtFXW4kXuKlrdgpEohH1Uf9w/mIxIHQBcPY4eM6QlhvU/1df5cLjO0U
bBaHQmzOiFW+BNFdBxEcJ5l1oQpL+3oXKCCU9K9Cif/bOuBlIYPCQhrvA7wVf5ObLJiDmpZiHUib
yZRZb7tiifJLVann2muqxNtyAls3/+k/f0l/thSQvmJHeNNgub97jjdd72mR81gTzv+engE0IBr7
v0j2+7sk+velgLSMD4bl5E2K8McVp0abMGSXmV0RnNSQyiB1u0MxXpdIxEJ9d/24t6vYHz5ahJzN
veU9tKKNe856lr+Gz56s8eCeLBiwSYiSPHqrgyXBXD6wz1ZAEfxQKgZIW3Zaly/a+eS3gGbqSz7f
r/U31f3F/vnTj0M8qu/y6pDlhTdx27+J1/CmCNY2qEwSexPLf4D7kUDL2Bf53aLNRJQioc4+4KCe
BGpNVxHF3vJYke6Gf2kGZTE8zP1Da+4LibHVh1f+MoqTkm7aBLd8LDpMLK/HXb+carkr5jSo7iM3
xag4hlPKaOnJn6GqcYvNfyF6+k0v8veDAdM486bhxZ0q/O1gQLaRQdj2t7RBvxATgLwH3l9pDbMK
urhit0j3LyRyv2nP/3EYIVH2Io9DmrCA396l420to31vA4yzr1H50ZR1dl947h00XpAK0tToWuaj
iDgO594pDuEWpP95E9z21m+r08XD1sctA/MHfEL/+HUK8MZg6Pw1nalKks2+c8Zhhz3390VP5uF/
/iwcOLG+wdwQiOW3j+sawWzCf9rwc4b0tOJoh1cE9CsBaQrp4/4/P+32t/3+yW4W+FxUN0ez3zPE
dE+squ3xIHty7kQlYWLDE4vJuZMAHsPnOgiSqh6ZVIZ/seX/5GDh/gwQM+M9Tsjmb/fauq6ylpPH
R6yKjqnYVB208vO/uGP+5Clc7JF/U++byKZ/W7Cw4mzEgNgCFBOo+dxJwH3X0X+xPn4znvr7GsXS
IsIlEKEmRs63X+Pf9ntdOqJzZqbYKAfIh6wBzCG5ObNFHCQAfQz1GSP+mxiQ6bMxLX9xSP/J3UDc
VoAS8ZZaynnzx8dv0QLKCb8opWO9DZU/5ARRxtQKgjnmpufcK1NW8F889U8OA0TvNseAi9MjHk1/
fCqIGWS1Jt/g8a31obAt8OwIGnv54TMUB7LN+n/IDP9RuP1ZxfDfV+vNgxzjMZvxv/m7AL62ZJ0v
K6PFSjAncZm60d9lQZxtrZX0BoO3rYryv/hy/2TzI7fDn+emleOf3zRyfdYiylGrTlviPYYNLNPX
Hiqf/6LuvJYbR5Z2+0T4A97ckiAhynerpTY3iLbw3uPpz4L23jNiSRSieXciJsbFDIooVGVlZX6m
+DPZ2spyfXMs8LzLvmcziqRnXx9CKUkYiwbHfpgiaVeMLRak8VzCB1BWtuBbozESopPkuEQbyIkv
Vy1GNdy+WCBu0j32kzrQkS7okUx0KGdFX5nGZQsIkQaWIfOomvxBID0eTJODkd4fdyY1Avaqwmra
Gil4lvfj2etXgu6K4CjUyMWuwREidRfMQ4DgBROY9Dr3xG99n/yYDFqOqrZmAfAqduINhozFIvan
m6/lZJRlgbMrZTeWo8e6jn2v64JwOyTy09Q4kHP6xG2UwaR51q98OUHTmIDD2IjcIS8A05nALey9
EIt5SvbqkmBEP+c6f2xiOJsjIEq3KYC5yBV0CRWSyZDt4XaGe9lXt30ZRysL9lUM4Hc4MvRivNKQ
d3q1YEdAxg0qne4wt79UdseulHVv8hMvUQHYYeKyZqD95quTji6KN9yGDFEXLq7sORv7TnY1pCQ3
C1JnqJwPcZzDGumMm3AcLlU1MLZORdWyc/Q/ee9QMloV0no+9Y9WNMcKM8/lz0HsCYO+4xUtS9hL
oo3KzSyhlB5l7UKPky7luAK2aSOgHuLwTTGk8eoZDkncH7pWujCc8FbS+3Al5Xx1BHDd5IpIwxSF
DKKxcATIQFdwFovRjaUQRQclXGLxtsontxpqE6JKeJmV4Z/3d9uzZsvxFFAldpAGsrgacNcVlqEa
mKOaRvbkInkIcfZPz/UgCL4U5W92zAbpxQ2MCj/fSeGuMffO/JSZt3pyKzff0v6p6w6q9C10biPI
jDBiPkR3xmU6XAQDAPxka+UeOPfE+A0kfmQD2wcrffBDWCa7Uj0UwVM8fe1DCpMfhgTt7BUdR+U5
+onvtoQRnJBUUmdRXBiTWCWGicNhU1/o8qXE3dMyfk32fUavt26+VjnQX/POnz4V6RWiw4jf2skV
HeAs5AJj3NbDkwJKOag+6OAYovaL2Xmt9cUuL3IutYUHhXdy9lXlgcGwN3XvlukWamApbYNdZd4H
w65uD0WzN4a9Hx9SDbO9D3n3QQp+qelNr15p5fciv9GHPTKCFxpFLdPtzA+a4o6hq30Zv6bqvms/
9+FDmt4CizG6a4cblLEpfhjhlzH60s+A9WnRPcz6QYv3FIydhTlH3NpNHxdwN0qdA3DiFkTRfVtf
qVgXVY+FQ22edfVp+BnDN4k+5j7iBl6Sbn3KgI8W/VH5PpxvScbhFdEhauadU7qgRrlkG9oV4HDb
gPm4z0HbKcOj5T9U3da2rq3eI3mR7MOSiAI2qKwr4IS2fNF/heY3ws4AIdW6QeH2P5Vrw9+a3Z2s
7rPkMOmbEjabdAknKobrrNyH6LdH7WHuf2ThjxF7dGsDtEOeMZveo7EMDjjeIGgIG+C7bN5UhwQY
JUzQfuePV1V7gRezrx/GBUb91+GSu5OFxD6FJRkZLeGaa3M2ZblFyhQWGn04Jb4iIYx3gZR97uPF
SJyovnIivjp38etFgnuRlUIBAkOV4ygF9rmo63HJ8PmbbdbT+7BTuC/vRwK8msXznXHIy2RUBDiX
FFkIBQu+gkqsNblDfwcUC26lqX7Q/A00hfkntvG2/K2sP03dx1H/pem/G9hvfXNhQ3VT5UPYuBAv
chrR0Pd6t7N3kPnaaGc43rCgwMMt5mOm/SWGO41Aet9/CT8sXbOP0lXW4NewKXaYegOpUzcdSeBV
ex1cWjcZOHpzH161N63hQmoteHi1dTzAErfVg2ptgBqa0zaP3MzcFB8oKBQOHGAvuO3T67K7yLQ9
eoIHLdvk+Sb92bef7OghRzRu+jPvA3lHB0/tXNi4bHrK7xscMzZDhLOZ8bmcf8LSMvyrxtgis25P
txGcngZGz5e6vi3DC1UBZe2O/QP1ANvatHTARg/Z736xmHLnnC2yCau9bl82zVe6uO0Hf/5cpI+Z
Pm50dlmvfLMXQ7tsuGwVUEBVREPpOxh0vbzTGophIBPr6r7PLovuwqLxOf16/4u/yrS4MVLGpsJB
iFz+eryusEdIrQruljtgROIaUf/TqA0uN4Z+Nfv0kv9+NEXhjEEqA4lRW1hdqpnrfQOGyMWhYouE
pAQYWE03FtgsN4c1/P5or+9zi10EUpIOkhjsWFFYt06wlYWviJKLbdN0zwDGBxpIYnCl8HVYeWZi
jTCnki0t2AcQBMbK8bPMnnD4kCSTyXLfYX6fiyIvLpSxVRZhl/C+4+xwnKcR6DTVaVZ27RvfUEXM
QkVml1o1qiLH31BFUEnTgRW6mWXs07m2FkYSLAjFp/9iz+rKtL7OUZaxqOJAFTWoOAgJU4xbTdb1
FVSuwgRhJV06MvUtriGb1shdPwc3bdlhuRJzxZdEqVOnlE09nnL84iR7/JJ26c+VATXO1fLha1kM
0EftG3X+UTXRmomTeCNgKIZBcpd8gS6eI6zSuB/zALQ29WbF6W44+UocmuE3O49Lq1f1L/uodi0t
mvbvr1cxC1/q6DavRtGeZhy/4vgVFQn4EhjTxtWUvCHN71ylpeqAVlhP/WG4zXtkr98f8vWrLk0T
DYElTpXF9Pt4yH6erAzYZeki4y659LxucIjfcNsiqFU/09EOXW4kaABY2Yow2OvvuWjU4+eJ3DAt
kUWf5+WtNUolcOeJU7holVP5nADfF+Qy9cT1v52dj++/51ujLcZgcB9pwJjie2KpYoL4jkvCfNDt
ZKCidkWTO0Y0Z0dTd968P9yrL8kDF3VUBAzJOlF1O345CKPtTGKZu7BY6qU3y0YEhepWcBC2ddn9
SbIiWvmUz4Wal8EGYxhSEUoAJOWIDhnCt4RdJiEh52duYd/P0d5JgHH413b9aFXaXVdLGxkfXxCO
KNjsbWfalmB1smv+gSblPHxLkv0sXYT1Zpa/hf0jLXaw6/sITIFRXnfFDX+eing3OI8YfG6suoOg
Bdz0vlMeeQaUDh5gQKkn102T5X+VMjyP/Ou5eHx/cl99S94Tf0WNRIg6GY2548m1IZ8bk53k7lTW
D/5QS9uq1OGdjUW/McxSW4mur7YIFRUWzdLUwJhMF8USx6GczDHMIgACXMvAb3GgO0AyS3WXpumf
WQsBp8rRfZ/r9++/6JsjKwxPsokrimguNCsA7FqkWd0pTn6HozLsrMEwtlUfSh56tXunmbcglNTZ
WRn49QzzypTnqF9zWGNCcDzDnRoljVbFET1D2ZvkAMJaZHH5mVpnW2Zrxd1XrQEC2DKvGMBQCaEC
KuyW1BhAEbfzCLm2oW3UuKgBmhd4HxyMwZxui2bc506f39K2ClwsBQsXatzK7nkuVB/vHsoxdCep
/fJbaI0cv7NWWsaY1eNI8A02GTJKsgTO71HpyQ5VCSpMtJNBLV7gaPKpl+hl0u+MDnrYeHl6YMHP
Rbf35QT06G5KgEUhYKVC8YN2AmyMDZI/hPSJ7HYvm/dOdeCizb0QcmxH46MEPtzGe7/6XmYbXI3Z
TPyZTaigFFFLux61qDl9GqJ9C02LDGSjlQx27fNopLWQ+1hZ8299EmP5+sQRWoZU9o9no48VG3dB
o6cofBspIxhApI+v5jgGu+cjlrCAiDJF32HreNVLE/BH2mQrP0LMM5abDtkTLf1FQxLlsePfIPtG
BFuI1FzpU2kzIzk12tKm7J+s0QogoU67OZD272+51yuf49ewDaT9nxulQpU4tYFEtXXVuXM7u13X
FZSiwWsGOmUKXf7bU0Kj7rQIszlYNFMoFrYZTdmqaIHOLXkGwvRaZ29zhdsOGlFuPfXbvpuNlfd7
NackFlwiDfYZhrGWIbyfHYVWazXwgmK9Di6ayb/xx2BfQjbaaFP6PWi1FvpU1a+86atI9jwsKASb
LY6QvPApB5C3/qBz7+8CED9xhO5W6GTWjQ3BfIsgBOljYHtZAwZpbMZ6JXUUNB4t8kbeWkWUGYl0
gxxr+Xkv0vBgnKfUHEx4hNhEe8kYG9CPabNMFBcwlXXzTv0NSNC+5FBTM3DbfbhvI4liSNT629RA
Ku39Zfb6MxBf+ehL5qNjGiP8IAgZai85Q+X2UnVVGx1sFGBqAwdq16QL+7L4PMQrd5FXSxurD8qt
Gn59wLgodB5PQu+DzdR7sBTcmdrLVPqRIrJjD510O0zVp799v6WIDP5kWWVYIArLLCqwZbGiunAl
to1XyVzkkTa4lB1pB7rWzQPHueQEz1dW96u0C1kEjDIIFghmUiUREncnWvhQeQHfTO0r+DnNjj69
7KW+OsHtRRcq7rKVlf06UiIazWWW4r259Cxs4fKVG42C2EVSuMrYaxuqxzi4UKHfmHPnH3IVGGNr
pgOSUlm/aRFeRsFkCLe9kqyc2a+3GFKSC7yDjBqlXTHl7PAqMpNKy1w5URF4gdOWOSnqalG29asB
CSEW1GiG7mjMKw3E1wvreGRh1qH0dBaSGYxsudZo+7g24BNnNoa1C9Y0YdfecvktL3ZySenKIlpl
blNJ3yZ7Ri+g08BPBRutvZ3baxzaqz1ioOHKZ15SkKPs4Fmok7rYAm4higjjZhGcwrILqR+g4Ljt
pgaSk5QHKyfeWzNJBkI2hH8gcCphiwazEQdSqOYuHMR8G8kmGOsB4akgguAUrnUp31i6mL0skC0S
6mfp0OPJjEGdOnMBPTMe05+RmfwB3wzRQPFvBg6Gwq92Bcd/mFrWgaZFQEF1TX332cBemFd+goEO
OTA8A0jU8U8IavocdQDVo+i/leFSiQMhSsMvzq+hbUL4r/voqkC4a4OszXd9kqBzUkNEkMjHUEMZ
rhGgQzVQU4udkvW/ZzKwvR1m5TaUgHei5bZylLwO3EwZchWss6VQKmaJnWbEmgKczg1j6a7skVVE
m22P5bqbmtNeC+Vhg8ifsnJcvFoXOo0p7q2A+CjWGaLZoy358DiaOHEXtt8eJbRv0jBukYz/rKGu
fc5gi3GcunhLcps8/iSFb0NbacIEzm+NIaeTUA1NlK9diegVHZ/3D4rXbwauCpFc0kyka19BFME7
yEMdUipF/+1HXTX5Bc5uHkQ8N1dQdfv7wSyQKiRc2lITFN4MoT8YZtDWXN+AxGWanuHr/QYCfbYZ
I/PP+4O9OosA/z875ii0VfECVY+ncZJGwDCw8Vyk9rgex1gRV479faFpKZnVH7KQlvL7Q4o6wPgc
HY8pnEUSAkP4znNvs/3K3sAI94rSbCGUd/KXrlF23LFogFXKPlHMcauE9UUQqs5lQn66zaGlzyOc
q1HSryzfhhmvWSs1n1e7h99Hm5EbJaVmnD+ENHCcoLZSOIFOXto4+KZaeqe2P6rCR6+ym1wnCe/t
dCgP70/LG6MSXCiJMCyhXxbqlVmEhVJjJfS1DFoUkTHdWbClok2J7tslBJXfrWSvfYnlzPs3rtnc
YpHWB+9LdW1Z1iImQ06RFXMqGx0903egjl61CIxcVHFv7djmjzBqlItJQvunc5RfTdJ9mfT5KgzR
gpGGuVwkO76jFuqvzMTx6fmfXwVflOyAkgILXLhwoCRaD74UxlROzBvNyW7byoe13wTxoUQ0ytG+
hlFwHaF2tfLhhQyckVUqfBT8FslrCGZitS/MA72jTs1uiNqLGH7sBkA0Pt1pukfeV/VkcJSNAQbR
V4JoN43hLkJOrjjkRl1/C4b56f0lIXQGnn/P4kLxfJ6DtjKEk3aMpcGSUaZ1EVcwXa3SaEy7UmDV
O6ehIhgUhTe3zhe69fImQxlvZX0cB4f/Ds/FVgcPTnosYq4iv5N7PHhit2/ohEKA/IRdO/Bj+R5S
D/zLXhpXRjzeBP8bkevXYiGtvbqBlSNKX5Q9Y7DgeNOUuTPeRdp2LmwEt8JJu6h61Bbg/P4n5P5X
0f3+P0te4CcI/3haJ/7/c7oCH/VdusJ3hIG/H9MV+F/+VZSnsKeRSAA5crAf+B9dwXH+j7MecC7F
cWLIc9njv4ry1v89d5IW5Xgb3qKyQFn+S1eQ/w8fR05SIGfcdJfMRP0btoK6HIX/xi9JpfpHZfVV
mznvrTCdE187QG6P0KBG5mGDFGj20Zq64QqyF+oCua5Kn82xL92sRsuC8nCVHGbkbz6Ms1SgV9bW
6LggB5YO6Nch9JKh+hi2rXoD0Mr+XnbNcAhlFCFwyM7wilcWYRJ9iNoIaVuI1i+m/b8L8CU94Rky
89arCIeNkzUOsK9Oh+ZOoruZUHD+3VioeG98Q9LHHd0QsGQmvO8Opl9jXAd1Walb30ZDBPBFV/5G
jcV+mjOzguhajbGN0FhLSy1HC/gGgWH16yDZ9i30IPsb3zr1wkjLUbUox+w7XoNRQ184q75OQ2vv
O0uWPne9rV8vvlcr0fU4rP/7sZYo8+IyNAwturtGbBzQhKZHo6Ns/VPV80zexrEq/Yi1Iv1szLNF
qTFwbODA4J+HlbhyfND9O/aS2L0YezTythrsYj5o2izdkzQrXyun8b/0Y1VJK2McJ4n/jrGM/WIM
Hwtqw2yGmcWljT8tbcp/RLUkP1iTESI0G41rDpjPhe231oqQGeYx3by419G1Zvb+WIixf6z9Wn5s
a9VerkTWdFHGHVdcZHmlD+noWHeJM/pQVOtAfrSdSqZU29k/ILb16GkkJVT7Vge5VZcqJQdJbqad
js7mLwVNlWt/TJO/M3P9d46ElK+QQ/RsUCfx5gjrdGe+RPL7r+zZ/320ejz9XT3Uqj/NrTdRPsCI
9EJJypWVeyrMCIkIjjzoTQxd6/lqdafI4Ue5WztiTz1ayPacsNJi3Hv51U0CeLJytYIg/U8gfyOi
nHiyLOQMlj4FyEvyZPr4+3BGNjpfq1SeerQYq8wUZEZWtB5O4TtVg/gud+55v1oIEok6qrNlD9BU
EnmfTDHA8mmlbHHqVwsxIMuzKKM01HhOpX0I1fh37ev/yR9OQsVPPVrY+mgqtnNeIMBb2M6PIkXC
xaxu3p+QE5FLvAXm42DrCNSwQDAgQENuttBVU9PmE15DwZ/3xzj184VdOXaUC/2MMdqwh/Fu6JXz
XXOG7MxvKuzMNEbrc3BYidlE46CG8Q2OBnmG8368sDlzx051JUladKYQDrUhauNacN6jhc3ZpHrW
IIlErj+CeQ5wqpj16uGcZ8PiOA5XSNrWSjpyj7DU5iErKfGv0mze/pyvkmebkvLQI+TjoTjsFvAS
G6lemexlG74+eSgYHP/qWYpQg2gzggowoc9+ligXfp04T2mPzqwVGPHHAImdFZTxqfcQNmyNNlUS
zuyqIau32KrTAVnrHJ56tLBhdTSDAjUImCIuS/mge0q4CnA4MUXLkC/SACQqIIE7deOFCbANbMay
0j1vyQjbNCt9XYW03ngU9p9auf8C5+Gvui7/OzxfGQBPoe5bNu5znhXGxh7sDUT3ws8PkRNVWwt9
1YvzXkHYrLHa41tRAE53oK1Dckf1p7Okv7Mm/PcthP0a5oOZob/MuVQhWen/HvL/8tn/MsBbYgfM
dxA8mYDCeZVaI8Xrj58zvCNWEscTi1HsHJc5FppVy6SkqrnFp9hLdWt/1nzbwn7FyikPlbKCDGDI
NZYPugOjG/H6854ubFClC7UJ+FLjmbN9hSqzl4LGOu/RwgYdC4jwSH2xUAwLNQSzuKwL9IbOe7iw
RcOhS6eiaNlITr+1zc6dEE8+79HCHm2CMBj6vms8Q8menEr/USIhft6jhWO0agw1R/mo8VRYsLhU
bmt1OC+y2MK2RJetQDyXD5lAPi+R85/MMxegsCULutFh2BCz7Fw7mDL6H9PHlek4rhX9s9vF9pOU
2dqYF6ztXrM0UGQ+iRF57nYYwvSDPGnOdWOCfdpGfUXDLQlj/U4BAH5htYGME8jUJx0ac4HxpbNH
+2uYmfImRYPOTRzFui+Q58QKOSqt78inSx8jdPgupNGMH2WsMFDaW9QJUa0cFac/zBqSRAHwzH1d
JSkEkiq8KMNokDeRrGS/Fv20fZNM08WgAlUfJYQuJQrL9gZjMUT/m7j7HaUGsmeD3XSLEIdqfRqx
EN6hdC9/lCazaIG2S+1HFQ3BFp1uczgrwwGndnxYyT02SA4YJg8xPwSbMUaozfOWqyWEniZTEH1B
itErHfsjjnwfFzLYyqd/+4hddDBeHrGoEEs0zlmufnRI1NQ1i/S8jWAJYcdMA78t0SHy5hLyoxF1
PzCkOXOuhaijlEUGgDttvDjJkdFu4Os6fvdw3pRox1NioUo9IzrTeFrhXxV6dFmo/nlntiXEnblE
ETHLc9ZIRxuv0QG+JwoaW+f9cCH0hOBY8i5kFyMmvovN6Wpu1kQslol9I1kVkd8Np5JD3Y+P2Wmw
jpStGoznhTVRHiDUkhG9Muyo8FfajaPpDuna4SQU/f+Ja6KVuNQ7faXJcuNh/Rh+R4EKhwp9wq1j
9p1PKbEAAsZs97cKViWXyNX3G032q/O2ltjhXnTP5q6PidehMlzJ2gwpBq/B805HkbiJWnauW9Q3
Sbsd1xivB8yQzlpGIieQMzecilbhgyCBVMBkcQLtzG8t7NuoGzDZy1hGih59QukMe+JoOHNChG2L
xVrSpUhJ82zpDgs+QGXFmTMibNtkMusx9gsAn2p9nxb9Tqo5W86bbWHTgnWtFWP52SPApSq4VKrf
5z1YSBdsS5nn1sA2VEFKoFUz5NTX9tWJaCD20Mo+z2mp82iUp6sAmfyqWQlhy7HzRpwxhENUUZAL
Y2G3S0cKyXCTZrExNVCgLW28K7U0OO8+LKIh6VDPRljxRRFu1RDQ7D/YMX3Q92deYDr/E3ZErIgq
5WWXVgF7c57NHUyjeUdtxae+F2EEVbbZVi0n+bLOa+ty7EcEsA09haVpyn90pzLPO2xEgY5yxNdy
0rLnDXETynmKIOLqO55aAuJO1spyKNA58WY8D8esvS+VcOUC/UzNeGsRCDs5SLoaWAXnWDskaNJS
BExvC9Rft+gQ+vuI7hlGSjga74A40DkaUJ/ElkM62FHjPFRmX39FcSu/rEqncZFOce4tCR/vYWAq
0JnFWQ794d2sB+p1IRnDVWbV/sqXPzErz821FwWLOZeGOO/62lPKTL40ZgTRDaex3PfX1amnC/NS
Y9iCfyy+OQgWbxEn2BqDvBKYl6TsjSkXWTLK0KnOVNo4zkmF/aCPTXuJs4f2HQXuNY7ViV9Pm/Io
08QaVK2sjK8K788l1cejcW3DnXq0EEPTIkatBTkTT8MFYXK+0QY474MaQhCdojBpTax98G/Ev6Sf
kOhV23alHn3iZ4u4XCWQmAYr4arYmJCb8wfdRlT3rLWiC4EUhYEUEjP7s56wE7PbHMV889d5zxau
I9g2q2gMsZs4Ai57f2i3WTj+He7yn9ipLyfDiy2kG6EB26/sD3VVFEhR97hO0XtbiYnPgKM3FrqI
v6iwiorpx3WHyun0nZ0miMd1Eo5isrNv1C66VEZqaJhEyFddpjZAJWDLy0hzbjs1n67oL3WHNo7s
C2XEo7BHwsNFdDq+mEAHnpc3isRc7smDXRlTd4DlpHkyS3A7cWCtLIzlI701AUIQ8cEBmWY5qx4u
dONlXxvZIZba8q41wCxJgVrMuAaj3P3+Ujk1mrDpMyzemimWVa92cHPE4dS8dsZIv5kUu7kJTW1p
kQ7WuKKucmpDCXFgCqNSqmP6F7pV2Jdqh55w5/OF3n+XEzHylagiDVezB/51SJ20XKDt8iHoEYyf
+nD48f4QJ17gWZbuxeIPZWyB4XoqCI5Ahm+zBGHM/LxoowkRAUJVl0oh11pQP3+CqPyCZ8hZTV1E
wI/3rIRCNK5YXOGkdG/Lv9XpzOkQYoHhTAg5FzZrNc++kQEmt3ZU2mfOx/KZX8x1O7djDppb83J2
btvmA1JU05kZsrZ84BcPj7LBoEHH7QzZ3ytK3huMubzz1oiwgeM5r8seTPhByls13MgU/R/6yDiv
UQff+/iXO+rom+00s0wC9XbgUuVW0CBXtpCACvwnumvCDq3T1i8lOdY8PCjjA9o61da2MU/uChXZ
6xRL9Cxso58xWfFDVS1a67UtXTl5Ke0RjpZ2zWD5KGnnyBWeN5vCAY9Ee45cTap5bQRUyOwbvDfD
9vD+w09EDHRkj1ZBkKmcHGrcHMK6qMNNGPTdB6ub5Sdbj9LH98c4EWFF3SAtQId9lJwaxgleZJVR
pR+X/BaJ+wk900WQTy/U+uH9wU7EJ1XY6IYy5Rqmkpo31cFjPA+e3yYrjz5x8xN5FjnqIzRyTdVj
hzteiV/IRpXjW2WOgl1uE8nPewNh12vqbNTo3qlequl/ZCO7oLV4XhQUubO+2s5The+m50BUPmAZ
Ou8GxUpWFqq27O83Du5nQsWLkJIgDTZjhFd5xQj6+DruTekxK1KYpTgNF5swVusnx4+0e6580bXU
z3awiUHCbuZA1+7r2cLD3Ujn6QYpvOaP4nf5fvKD+rYLM/mOMzjfUzvMMM+UvsahE+4zhBe2tKar
bRq3WGh1eh7uZxTPr7vYmm5yfLj3ejYWnxdDqW0M8uGznCjy3sLvr1p56RPrTdS+KY1MqqY4qHEP
aSJPdZIrTKzPQ5pYIiY9r41oDsOx8oCbxBtsnReFB2utvS9A8/8Jdc///sX36gYntKc6LA70gs3L
BEToLtar5Gqq09BL0eZEDilUsBE3ghn/XHv2VbSh8nnX5Fhu+UUgza5KaplfAwf1N2qII8PWmaHO
xWYun4fkAbl+HKJiPYpGzZBbT5Kt/toJF+wiNmcrZ9XbAdAU6936gPsoZkaDVymS4nV1j2Vurhb7
okeU4KwNrQg5wjyk6hTPUeVVDLXDkwweTlPWZz5dCBdtFJcDvg+qt5DiP4aS010pOE+sVKFOxO7n
U/LFEgltpcEmOVA9K3LG/Qwr4T5sCOVm5ePzNFbWozY2+ef3J+rtbwEC+fhL69TBnX5w5kPKovrc
O9pwlU7VeI8vhbbyuZdU8o0QJTJfZLyVyyhV5kOMDcZVO1j6U6aO8adG1tNDOYxcznu1xqo3iLfv
v9SpGRTyCSvO1L6NFPnQ1BhkbCosjeDwj5hCL5jUyykr5k9oZ1Srt9MlL3jrFYV8Ie4a2el6cz4Y
Bj4ZGz+vkeMa5OhQYRCAI7qJ+pqSqsFlpNEC7Hr8Lsuuh+iPNryHRScMm6QtdpjM4HszpDmTEf8e
qhJ32zTqs52cZNlXfLCVTSHN7W1vlTgfYkbQXGOEPj7p/mDeqVBsh22TpfW9U/vBHU446bb2U3tP
cpXcTG2AFctc+5iWYV+Eq7kkbx3cEnZYpH9rO/SutAGhRTwAnf37n+HUtVpESOIj6ss6wKVDarP7
tjM0lz84TsKh0LNQ+sYuCg55rSAzGcG41rUkujFRnHwISyd5kgazvA+pN+EiqmMbNmLZigOxg9Ej
Ooh/2i5b40ScOE9k4Q4UlwXXK5Ortblcfml+3uSZEqxkeycyGJH6HGIKwdWt7w5dFUw3uCBpNxhx
tN9KHYk9VU2M81IYWYh46APIUuyP3WEYaxxlKn90J+o9K5/y1BQJEc9o46LpMLs9BIo+1Rtfm3Fr
NeopPi9GiCDMQU1Up+iaDjseSZ3wCtDl27askw9QoMZtWmjFDsmsiZKSOq2lEUu+/camlYXQVw6t
VgU5cpW4dyQ/NCXE/A/XXQzpiwCpyix1fibNICeY/2T+1ZSXwZrw8anZVI+Drg+81C84rQ+l7Hwb
KxO/y2paOZsENu8/GYaoIuFk+OqOQdihvpf53daR4/6q9av0p152Gf5AQYfguez4aBHReU8y08A7
thy+t/jLnFnVFSl2GDcOuh3JucdO/dITolzaeu3aGy7T9PrDobl4PH2Ob/daUFntYag0CrtachVb
Qa26pa3QSakbPb0wcXC/8vu4dul1wZ/WCkBfeY7FZV+1w8oxcyKZgx9z/EPIeMOww8DcyzJkXuAf
KBd2XU2k3WBJINVVyUVexOVOpkd+PRp4vOPxh1NkWKge9IDURXM0w6OYn0nTv3WzJsS+FXOllebn
24c7GvfHv08DdJiXWLJ7gY1AeaC1eBHhGInLbrqmAy3I5v5vuaGZezxG27QlNjpRfxh8cn3bb9TW
TXPcJTZGXhk0VHr7UpvAecSTjQno0MdcMUIMIndFE/JRul57qEcQQmsMiBMbwBTl2tKkHIwmpFuI
euL8uzad8Ake1eLeXo+DqwfFx5DKkZuk7I5cXRzVtCEz6o3kR/Iag+TtnAdF4+NZQemfakwdToe6
/aIMzT7xp61eTq5t/VBbyxvaNW+Kt1MdU1TGbnq/GSdkzvAmkTwEkbp9WibyQQnNYFvMYbSzCnRc
3z/PTy0nIWwFsxWapd0oFyrG0nsEm4fLFI6iC3GjXznF3j4toWQez9s8Z9Tf9Fq+GBGox+wKDcxW
tZ8yAyQGHVJ/9/6bvB2ATVHjebaovLRzkXnxhFjEiFhYsBZ/TzxaBLLilDuaUs+je3QIHeUw2mde
ykQUq911Uz0PeurpWEsdqmbEj8yZ1+TNTiwkEcgKUhhiejSlHgTmEtNxc6GQRXWt31KQny6CFMH5
XWaVv97/Aqfihi3EjVCvSw1H9dSj+2x6TdJbvzAhqZ9Mk8xljBMfSbMmRQQnAg/Cf1kfcIiNIYYb
jdsjv4beg1OtxYwTK1sUipn12g4Msx48Cb9RC6knHVe+0V/rd5xAHJn2slheXOmGZsrm0G9ST5Y1
aR8OS9qt2XXvbMYswNK4HKPSk7vcv5e4xSf7sq37P2Fl4OT7/nSfIHLi4378C9IJEAUF08FLhwLN
0VTZdFO/aSyZ7HraOeYdngG7usrvtGE6AJLc0bpCMnAGaOHjAxf8oRy6rWPpqkWSGruNNIf+6Tc3
0EZdNTYvjSpZqcCfWohClEGZMUhNpUi9HjUhNzFQRpviyMjpa0co/crzdGubwWpz/tRxIUJzI1nr
k3KuU8/RcU1wO6OTf6qDVvyU5qDlBgnZYItWkvETOvv8SxkUDN/KMB6bS9yE65U7/3Ot9I2cRnQ0
SW09zGLZ6L3JhDy/MewgvkxT+Nl+b8Q/uPYEnpnEygG8nTs7SCZZszc4dJ8RSQkurKQrc7dNm3Ej
IXmzq4YB76sumoKNHqCAk2ul9ohN9MKA4yqajB3mv5VTVk+tNPoP8SRTC5RH5bdRtGPlvr/mTpyB
ouZBzXq2Rz+kzBM02V2cldZe6ypwvc08z9d91xmXOClmW6S4hpVW34l9LAISJanRytaUILTMNpap
gYldKW6v1VWQR9XH91/r1BhC9lkW6JQW5dR52DePKNvW1S7GXcdVpqa9eH+IE6egCBquJGQu61bu
PLPqIzc01O4wG2lybY2hfCvZZbQShJfw88aiExHEuD3JeeKHnYdh/fd20oOv0VjZj+e9hBDgk7mN
S61G/13OtOgSTZ+52hhW0XkQp9J7vZnalY9+6i2WD/UiuI6Z32gh3VfPsZo9ArNug7X3++9w6tHL
v3/xaCfP6tmPg8xbtJeSnlPQWAnIJz6xiG8lCuOuI/mtl86WjxVwatxEBvaRGxnr1Iskwx9k8/47
nDp8RLhrowR+0HRQguu+KdStJnXzDvfX8UrnXrKb/Npyu7y4oEdxaZefQ2SV3fdHPjF7ItTVR+bH
d6w6A60wyodoypsL5NHm876NCHXFVKepqNfkfPYKf8/0eyxP38/74cKKyiUjMs28z70haDROzFH+
f5SdW2/kuHaF/0qQdx6IEiVRQE4eJNXdVeW7u/0iuG23RFISRepG6ddn1eQkwJkkJwkwGGCm3b6V
itx77bXXdxyl/d9ekP/p1/Knh6o0nY50QtAch8gOs7VgMDdXb//4W799i//NWzr60z2vpVfMokLL
B+56fF6Z8LKyZ+GTUQF9/8dfIvrjIf3vvsifruiYzCjFI/S9kiJNB8BvOVbA39Fl28lIHaqElq9F
rRQSUll76WgnwaIeTToiGqfJ6TzMb0iOGFPxEhxlDFEyIFetEPGvi0q/e1wN21glSL5sFeLzAkH4
tp694VuuQFA0xYyqOh7Fh9fdSBuRh+D2nibrN5YtMPISEg/EJkAb3qYM6/VeGtQjyU1Ipi+5SLdl
QTi9qSpwD35JCGRUX+Z9Jfv9YItFZqU2IMqSKtiVo6+exj7GVdLX676HctebN6Tge6mb5uqKLOcR
Wm8LlrYaQrE3zEw0hWwJ2PCKeDLpPSNQ2wPTs/ExmvZ4Yt9EMooRMciLOiGC2XbpHErPQ5NTImsZ
8u8FrUObFWOkXmqtiwtZa/fUei1JxcQQUz16C9tUMO6WqTdP3pPfuybn8DS+YGRd7aYGY4+ss/N4
TnhlN5HvR/NGV0xem6qU5xApGPui74sgJX3SZre+mGMgicwLRHv0/mm1oe3TUJNgn/zBVRx5nCdg
YO9LWQEK35b98l2ryj+KpmY6SyoyhqknQR7OpqVJoofQgK4wu6HB3GVtzX29LOyzGAHFaLxbQdlg
3+GMMCyNAHxEF7+EQQOGIk48BzQCeMm4V5FWilxfQiTCcpukyzhFYojsTfKDxHV0GiWrstaNJAM3
Z+5ShUQfP+2beNgkIZLKx7nSe+hNKucmmJ8l+GLt1oUdNPgGS1KAGmBZGrt6rTkxWwfdDqA1N2GQ
2HVtKtpiDRAqNyBeLRxH0WxlpfX8PA6UgR/PGc6BnjoYp5HkqbOg6pfn25Tw0YdYGJ/mfqTLQ4wf
5LvoJv7RlAOq1jYm4QGN4XSpY6/CV0XAyI5UE7ilIUwmYGbEaHdHAMhNVlahpZmJFaU5h6L1Xquy
BhMhrrsXYkh45nRl+3aJuufVgSU/Ic0oQ9ikzjo+eVUKNTvawk8Pj2wUjQPbzegaP6hf9Cad5DIg
98POUa5XxNaltY1vtMq19cIsFJwhXLDvgKHAG6PB3KAJ99yZPkObT0/DGlhEWvpAwyOcdLDN3Yxl
qUx3Dq2C7SB/5cIlPP7d+U1bQYzoxjRyylX7al1UXvRs3HdDUMyZLFu7TQgtQVIKJyeBhRkRZLfU
HgAZ8obdiLi7yLEW+ygxFeirY7JtIiCghjFY+AGxpZzntSEUAJJJIreU1lxcBRLYwaQ3QdolUQ+Y
M+lBedDitmgEgt/ehUl9Giu3IixZ0V5k1irxKbyhsJe2w1r1FTlQ0y+BfNh2F8u+HTYzV581NnaP
tYl8cdbL1AKZE1HjvfZD8ttrZNXkLa4KhONMBRA9SP6Ork4vck/mxf82SLu5WhbJa+j7MpvDqAGL
cSmBJ598stBUjgL42RDr5K8SOPorNDHzgG/ffk0lH6Ydwdz+aSZJ/RwuNRI9Ig7o7YB3+Qbx4wiq
S+hCD1pGCKieJ3MMRwceNtoXIPQYw2deBQWtcELleFcSRPj4ZqHPmOHzq+6mflM2i3ucGHoeSJMq
foDP0malKH2S14hfy7WOkms4VhjT9qZDyqazx5oKm8ViNCjiYnPGvnSdtw7MEwQdgpPGVu8Bama8
ERDAAIAi7ZiSiUQ5WfAaRHDl7rGAYK4JcdW3Z2qy5dxG3zUL408YR1BrlVXzi+oYZ4AnmEyxtNtm
UxWg6USm49W0mm2LqNRNDtAdLoBYcaxrluu0aUlnj5bqdoMX3Z2SuVMPHpvbTcRtt7XIAZTw0zPq
UtXYSwDNJw7NzdoYq+5uhrckqlvg6eWBS/RfWFtvg027Ip03HdVU3FnGp69kAgdq1GDhzCYsb9xw
sHsli5t0CCToTo7rCmdrGGWl56Zr79lx7+uufdIy8FEB4/gf0sqxYKulblzWYa9m50VDHeAoWNUb
1+PwjFQ0jDmSWHtZoHkVpuVatS9VN7SYG+JETEVZVPdDjR2pFIZsoIZaC1pXv9jN2q/icsNwlimU
v/glnGP7ewJ/IMeoF35RsgKCNERdmPqhwE0HVz15YqZGo1EAWf/hj30AhFVP1EGrds3WiCRnJBUC
3zR04nXgjcPNhZzibAQT48WzRXfkCw+7HDz5HsfiCJZNprUPlvU4wn6E07IWoDmUVXUf+irS+SgQ
t5aFFXH3rJoxp1pDV6fY32y2calY1s5+f7FrGZ89i+8YSfcNwPc1a8+r6nCry7Bv7vUaYImioMm9
o2Q6VEiKAp4o5BJlgAg2BDmi5x5iQsqwbwWK8NS1bdYaT+1IJPk7LCywjcSh/Vw4U2eEFbgfopTj
kYyq/EiKItgliQR4eF2mzRyWM8cuocRCQ2wGcBTl7H97Ni6PILD53xVzes9QXDwOcyRyVoPpm9S+
hpY/BTsXxd2wrbluXzBHs7uoGIJ9oQgwQJryXdtKfrIJBHoe96hTHHLYBlRwEBlqL6V+reeLNq3h
D0mCJOqcaYZnI6pUUiO0MlTIrFJ8Jl8RXHS5S0o37OTN/JWy0PJcoCB7cGWiXgJedB8Ohs9TWU3D
k4GQ8oIj1R9w2VEkWndJAnoyzkUcv4Dx3lf6W4WB2TcTbp/J6wdwunx5JxEJngeklG0eJ2V0p5yb
A6yvFO4pUpVFcF6Pw722zByFqeeHxXf11pdVWWza0vHvkapgM3pRwY+znJtTq1GYgZmVGMTiCz1i
4m1Z0GUJYjseBrFQhfl95F2V9PQv0vXkx9Cb+HHoY72lzo8OtifYEm6JfxoLLMsD1bRgZgf/o31l
CPniENoS1FkBdcs74pgwmFgTF6vMhu30Lv2k3Li4Uoi3VNKAqBcHHWBSGk+saJm5L+tlKDZ6GsOd
7ZIFq9DWnLy5WPbCKnV1kE3bbckY2a0+sXM6Y6aNtFldAPsUR+oY2el11DzIbyPTCUJfrO/aMJYB
0HFt+MujMORhvVCzr6E0JSBIRY/s9TAEPQBkAew305mfCUp6IKKwV3UD374YRppxa1lJuq0ySJUq
C6CjxLggHMBU2GtOXdEJxAZ2MHGkHe+wc933CBoDSVJoP6/GQvKjA6hIfo0oubeor6A06VqT0xwR
wOIQZiCXVGO7u04lW3d+QHRyC2SUOvMDKZvdQAJkOjNGmw0iK1Fz1lJU5zixbicxe8EDKqt2QoTk
FB7h4ms/SWiho0Ud+SUCR6q8BCW0TQkppjOyn0hOqlhNGQpPIdKAUJM1yD3Jm5DX/aaGb61PRVGj
m8FWnJlxu4U90pABbN9g4Rf2zKGq6Uu5svCr7JDMlgx8uHk2zXwPyGPyIs3iN/ngNGobh3p91QwE
vB4S65EtOMvXgcEX6eD8i+sYSugwRe2dT2jw5i0DSNw462BJH7wzwkkdT72hShD/poK6yzDrxIZo
CwMTMEtKxdvSX2CyC3hT7pNmpte2rhQYYHxb8l5913Y2u3lxxQX1J95JVo6bUC3fiP5zySNc2BHb
B11vg31X9tHHUozdmC2do/5ukAyEN9sRw7N1lUCrEU+oixRdhxVVTKpnvCWBcdhWLVbrNfrvfeKw
R4bs41uavuj6KUUzuPqo1ipKLm4cmvJS1jRrQ0RZbRbUT/MmSUwISx9WnIdtPw4nv4mN3WHxbv0E
/nU123/cRVKQS/6HXvVPwx7uBt/gTVLtF0Pwgy3Inj61GOFehBUgndN42YyDPx5Dv+Lv4yz7IDN6
nA6YRwzIVhZofHq87eN4dV5mTN/tSH9b76fhiEFBXTU6NZKiTlhiN6HbWEqJp1UtIH7RldRn/EJm
b++TImqyoCgxCESE9AREXD0Asl7XDQYPARIV/AJZFlu45OW9ULr7pUhQnJNuZiQlWqNQqHpGwKEr
fJiNgmEdn33dqtcKKAXkQBNuc40b4L3rHVCMEEDmQ6tMA5skZz+KhnkPeOONd22P3iAVHD6ggTow
Nu3k87vRRWpFJiK0oizEKYoguSVa5LGaV4LDnSpcjBH0YCWD+gEuguSlttH8THDCPM9RUe1jEq/z
xnAGTyjgX4iYpUWIhyuOzKHxbXXG1P9WgXaNibJ5rfA7VreP1VD0fxjgc9pMu8b9tnWY/Ebc41yk
WO6L7nwBhNy5wGLFSc+0f8eWjL9kItHssIT+8jhWPg6f0qCgTUHYdsUmWPX0EcjV39daeD8tBjs/
khC2ajsDBbjthGpfnO3puz/56FlFLLZBWJgrw0En8klhD+p2MswKDklw8eBsOloAWcvUIEvXYmI1
zK8t18nDEAbLK/rk12LGsnJexkp9JmYKD4YPwUvDR3aR/VLnqwgWvIQ1MDOoyVmEub3tiud5icIS
ZJbSnF0tPYxCwoJiD0B7FsXuzA6mTII682HgqFO9dpBkG284cU3dkxcFNndYaDvX6FHAbAmpDLPB
oNfPNQtuEsfkOYEM2TLytjMoNif4xDBlQVHwMxwq+bbwRtLUK6L4vaiDIciANhq+oAxodMMCit0B
ij7sMEjzJ68xGcI6xYsWw7bbebeWD6HQ8uSzSe0CqK8LoCVe8UIGHzUS0vvGy4QJ2gymIdBGWYvg
ELTL2qMLzkLZjHCFBe5H4YX1gxGKnnTd2KNT+LDUJaG5gmGD9ptT9O6+6MHKipuRvRtQYxSsM3Hn
p3FJygtitRVee+mKUwju1aEAPvA+YA6odKumGY48hHte4eSxT0NN6N5S392VNIivCO0SSEOO+IgL
ReMN1hG6HGZJ4i2w5OLBCtSG+YTuFqDWsr7EEQI9FWo/CBc9/xXPUj95ci4yf1rq9xj0dguo19Q+
Y++i2yBi1d4y04MRsB0sHKQNBgTIIO56WaTNrFmZU1J2DxxWxE/s9BQnTKPB6LNF29+B/EmPE2CQ
KE27em/7eMkwCOefSZEUz6HpBqgB3ZqAzrwEByWAEc5AeaDPbmTjdaBifcWRatMYSaA/kDwQ/8Dt
3L/6AVtNfhsq3CctKXoMbGb/QhKAj1EBel2foq4e8ilO2J6gmwP9Gddugv3XtvrVeKPZLjQ0W5zk
dM5pw8AmasrW/x2U/fQKo2EY5MZQ/uoYXExZ32HrGFmv069Q1iFJLSbum6aXCzhdsVneXExICZcV
JBpSseQtWY37BhoNDT7YzFG2LiW9DP7gfzlv6tNlqLA+XkcckeYDRowBLmy0+rErkhfBRPiZjEN9
Qm5LBAytAF5W+4q96GCsUTM5e4m7MXli3TTjO5lF8ivsAUWzlosjMDjxFht+KIElZ1C7bFsX36Gn
zI3TMg9bDVt5fZgk7tRNF7bgZ2IkGT1iGROlAvLw3G9XkWjf0X5Er6DYxkAHPxNl6xfpRGxzfxnE
K4PcLjc4BhfwmZalQK0ZQBwpZI29+yG4IYw9MvYkNdp3uAW9zg1o/BoP6+EKQ7YtTO/8LCtPiF2H
1qvfTFAKXmzi/L2sbjWIsuBRcL9FqxUWSyBQRgh555d0/R4MC19Vb0IIPW0i0kTJ/on1DU64aqUL
PpQW7qVqSHnuzbCeHSuwaRq7ejlMAbDPKYYoCzZPUXvk+BV1Vwg24s6fo1CmCNKJuzyaojraIAgl
eG5qhwtuboTDTRUODc3lDPYdBARd4zPBB3b2o2ndCl0VR+wotb/iUUUZ9VrPnnAYLhUq1ggc4gLy
xW5RrdaZ6stgz1syPLVGaQ3MsOT7OUrcCku6Du4VY+sWthp2bdu4OdRdD31K68qLUm+x9If2YYRJ
EX0CPUslS7pgFy3DckKxj7EpfwiqwH+cOqXuWqF7hOx5zUE1S4shTyXu1mWO9ktVALfQqhrmcQ/M
4Il5Jzt63dVOHt1XQ9cpiJks/qgNZt94D9TLBirAAtfBADftwA2ae7fWK+oHrXHccPjQxYiaoRRJ
fFwZAMIzYTa3cws1xLTrE42a7sXRFZemCnmRLpGo3mUESBqaezzI4+iX+ip0C3mhGhsPm+URFVsA
1Lg4IC2lveBSw4YjKOMLBDiMZ+UmrBxivgtb+x9RAoCX8Tg7IlRpPMYjlqEcW8s6g44e/ACbsb3o
gqxoY1DJ5qEBlzPDi+aaLWISUEc3wZyX09pc2gaVQwz4z4tAfgkE0s6nXY5HMTkYPJs/mvBG8tYY
el+IMoSlkzZqq+Cz/a4LGz2CnlNuvJWuD33lxwc0ZQKPM10cXqNwXQ6whLqbuXqCQUPNDFBIjh0/
tG3mYjvabsZ5LbeG9PRrMrO4l4TPxyWqoVd3Qzldb8yBnxaScbaWcPfE8GBt12BsD6ypxwUnFRYe
nbci7cly9O9YLwaesA5SZKJ5+wEpy2h2vWEzmAHwKDJhWy8AU3tcjNghNyF5A2eVPVnN+6fEb4s0
Rvb7jxbDlz2SX8wmcjg3uLIfXCr+UhtPI5O67kwOSwQrMulV3mNvjXfRyQ0q03F7xI2NW61PfBQf
pmajzlnnzx9rSMm9Fd0iNjVWfDY6KYsc4xEhssqJ5OcUw9KSrV7JOEpcVmwiiIBNHk+z8R9FJIfx
eZnsiPaj8NZ4syzAqxShBKWWdGEF1rE3lAy4SD6hZNTMyB0PHY0BhRvdYbTgx6a00TQ4snmwHzpm
pHsCEU3sqtE2n80fL30zg2Cau9rUuOfayk1pBXBsidX1iTyBwTX0GWaPmr0kAOSOGzdi7rwJaoZ2
yxvEvg+HccNpwZ50BfWLrpUBRZwl4k7xBLxIjqFGGoEKwlF/3OhYK7xhKbR4/TPQdNoWoFudUQnQ
J9cCE75AYtv03LgNyjOwBKEFnJu48u6WTrAMzWHyY4zLOKX49vaigW4dW+n2DGIkJALRfGLTOs6q
tm0e69Hwa80Hs6Nro94W9Ik96jXbvSyj6u+VaIe32IfeQxAKsWv8yL7xJHwiqOO3fl+Fh44KGEwo
7pIjc2b6MAZ1dGzkpaoS/90fcORArSKZpFP1PjqN0Y6Zly1Zp+WHjTDdZh1UxrTEqXmNBV/9dOg5
Rizj5B+Y9csXDGiSFzp07bbHltQOW2bYAAOziJ0xNYCXKUIMrEgZBjcPKrTsqxyY+QFYg9Up4KAr
bm+kI28aX4qXdcYan3Sl/obwjrsK/IxQb4IRgwJhx/AatbfnAgidmKTRIozOB+SLXAHgLc49tSLc
6CHpHhY7cJDRQ2KOceV7UHDgPMEhWFJ3XInvH9FWjxesB1Z3SQ93DDxKroXEkxCLYJRZ3VPh8UeM
CYpTg30mdE0l5Y/azcmBhUiBr6mq3lrnu5/rWvSbPlgt5Dk6bifpB02G4Dj3giXOPoXqUL1qYs1x
JHTa4AqCzb/r2bGBxPOF/9fn0EGa+zpqknNkAGZjtjI5EunlV1mGBcSRSOZxybFtP5blocJzuxsC
hV0STFhBcxZdeAymsToZr0lQ5hVxndZOrOeuwQGSVYANXWII0muKa05BW8VLsukwV2tApu9R6TZr
AALHBGGi97rmQxSVd+zs4PatTaK7dunonbQCOxuWTweObOwnEQpEqsTgZjjcl1b97LoS+Eamiu4w
9hEW/zBumDGcQEHxgFkb4jnbGETB3s7g3TeyRyODQcIWUkL8EVoybtZZx/cO3r8Evi0l4Q3qjJ2R
qCjbL9ETQPMojvWqKtqfMyalewL3bV5BOVvTlRpkjSxxLZB8JydCsfXnJ+/QX6JzGQP9NkwOM/nC
YVIjZ6NhBuu9ZQdpRL3pJKnwfXNj8zmOJCJim3hHlAp+IE4PD8VaSxhf8AjTLZ5FActaAxmEwb1Z
A4Ik3aspbzPEqlwBhK48FE/gfPcPHL+9a9cRsTFkWXYzG6sPNN3yZQwq9YO7UXzSsMDRBKF8ztsK
I0aI3K49M+kbPDw1OPLJUoTnyG/lZm2Fj6TcoXhaJofd4A5ld1pCgdwNS8c2bFnwBoPhIceFJPaJ
ItFvPILtAXA/2KfGBNuDeB5OJWTRzRxwQ7JZtX7GimV5Nok/3PUV7TUuZswMMrEmdocy9B1d53RL
7FkrVI6xd1x9EaNjg5xVcr2g2CMy6yFGnhs54K0J7rbeV7RRCj0q5Rc7zNSkuhnpGS1XDbBIk2zh
cKRHRNUs70vPkvfYdwPeSVEjEEltqo4CSbC4n0GyJtGG4Ie7ihghQmic2k0ggvliZx/bmEHv1weF
+4JvmrIZHsBFXVKPjuOmKsPkUWJP8jCzAHcFYAhnhnyUE+Iz7XkGZfGISV3zYkKH3kJhtRAz3mjr
09uNgaii1FYVzTxXIcNeCY0z3GDa76/Lzl/mcufz2nstce1iqB9S7BogmScBcRxyforRwvyeQH35
UkjMQPhiJzECjNtyzxfqDg1UbZO2IAPuRi7pFlI8vZ+qVqQontqc4no6Yr+42jv8MPcJKJkoFCcl
dqAHBSeJ/hFWthotUuPq5BhanGWYyJeHBQLYPYEHzk+JWbv3VinvoRwKekToMT3UHh3OBahX1zCU
9qtu9Szv+m6ZYE2IBrYfAhu9qrEZfoIh7f+arey3Q1hikZYPy1srMcI9jTQRdNssvVemcDtNZxzu
UE4Yw8Us4UpweD1+Oh8BC7u+CCleD3y3dhvCMf89LT0S5kbRwtJn8M6pk/CW3V0n83PTJADatS5p
9wR5m5B5mulxrWJOU0hzNq/YhFjGKOSnQY30YJkmmwLR30dMoeafQVzU245gD3fwpINOwMi2GGBX
LBAG9wlWAobnliZ2g3GYzqPOL367sEg2yJgQ33rlEJGZJBoq28S3k1bUz1w/jdslmNgnC6Z2Hwz1
eGbtVKK27nTwrmXob1qMWe/pHLXY0rLWv7QQavZe7JO7apzcBV1Bh+QuBrW7sslwhX8S6Ay+EPM6
IkoHT/nCyd4KEu1GWs53XjnJOp1pCyiN0OqKvTeAugUwj3isQFDpIKVjQJwChKa71HnDNKaDsBiN
NV2g33D8YX0ZV9ihierVZkUHCQOBgvoJ1guah6vfAeYgCFpmw4MM93z0ksDFF6UlMiShaC0YRyz4
7p+KhDWPIfTYi2k6b6PWNXwIEikxd6jLIwpAccRIDoy6BJYNLAJAmgTk9XFhqscDUDfLIw6//oA6
NIE8SdXXOg5dyuCzyEbMHrHrtNb0EWzs+lGFWnyVbcNOBpsLn2q8qd6hW8OnoUXIrYZEueVs4Skk
veILSRW/ytgOG+NNqHubEQM8lBGboeoLqOtNcHvzjjsPi8UYwWG+b8WktniqoQDKps8F7fwtemT0
bVK2C0q5tnzFLm7CM8cHzPILOT8jONndI70W+8d1CN+LHWtvjxguP/c5Yj0I3kRwbWB6v1PxPIDY
1dQXS6LyTsZcPTpElEKFj5jE3NBNp6ka6JNAKniRVQ0DuZpCvxeSi2fRNPOl9qKb/7aDHu9wfDxG
voNm05brpnKq4XvrQcAFP6bDwYlA7W8a8fgw0ZbYDVkRynRaElWkGuf/is3zDhxXBdkrnxX0F0oX
JNkggGvY47CrPLRtXoMcz4JM56aNkGLbz1HpYdfLj18iTAtfYC0pLugL/CkzFXkryDBvg6Ile4h9
8z4oqiBIp9XIo4QciYtDJ+7VJbN6q2BMOOiO2nON/Io7auPwwltsl2W1P9SbMioLoKTxa2h2reqF
SrtIqHccqlH/6IPXLvI5kskOYPfey5GX2wa/WlvavPY0BqQtwnGH1e8hiE2Icsqaupu93A76F5dm
YoC7YZE8DNbiOZrhj7oOBBsadJpF/xwgHCDZVijfZIYNMNnuJrAz8XcAxorKJ3wN9zuG7p+DhtBO
sDXgp8sHnpS4cVfx5uMULrcolYdPCkPOlZIIqovG2xOpD/EMtB3m03X1OiA474wUTZlaRiYgjPHW
xMZqnGpcrhmc1ObgYNk8RZiS4ZWmYYARP5vPxIZVBhpxFG6MHyXNfi1UAYA2507NGSIz4qI83F4w
0J8LvGFzTMnQQaOnQSKBMhzaO6Pl2YRx0T7SQOiXwnR1lce2SsC0XALs4FRa2jpNkGnwhVpr9FBh
2MUe/BFCAeaVChLzFBdoXoMmDvDhdkYRtFTRQrIVNf0IHBBWuXzZFC9zu4gZPp0onHeR59r5WBpV
6rREpBx519Bn9tbHSBv38PQFHw+Lf7YS04G0SjqCsq8RocSNV45Dht8TYzuMIOJPs3hAuCMkV0Fe
8HW97qgPr/tqq5HlYrX+dcVYCCqKqrwljbqSbQbG7MmFKvrwAZ9tcZXy1k+DFTSLAo6iB7UU0XPf
aDhMKpiagpC6PJ7H5dhwbBmz5Ob90FAPM44jDNU+68MKLx0s92gsERFWlx7deTyqMWSqZNtA1C6m
rSdL7ClgDw8+m3b+iReMb+1og2NzWzgy8F7/mpcBS20BJLNLEc+s2KPcdd6mYZP5CfV0+IbO2/4U
ZRQ+hV5g/VTCV3XCSAfeONXj1O5ICPL1WKJAh0k8rC+1cO63YS7Za4gy0MYRevFLeCuK/d4vq53t
fe+MBag+7yHS4VLmZbKTeLDfE8RemmxKCAPquRvfsbemrhUsXU94lKtLXyvvpz9pnurAubNfhMuV
Bi4CY2BebA4wFXoRs0RPnPQkw80R/a6Hct0yqQ3uXu09r3odt3j/uyyIpH/HUN5+s+GmLMXca946
vox4qDC1xq8W6mpcAi8Nstf0SZTAMLqvBkyZIRHEg8JEudCd3sM0Yz4m2HBOpJfDifHqN2ZQxd2C
+AeaYsxZ/sCSDti2qpG8zgahAETwZBx+dOE9U3vSIj7AD4EbwfDUpgBMAu5maHeCRpAcrc+xD9pM
M4qXimsJl1BYlifsf6xfM68WTCEpdlUgqT/1IHfdNfChf4UjaX4yjBqRzi06CyY5vPApxYTmZPGI
bFFEi81ESPKAN2DyqLu6uJqR9dmIAm/rFtrmtV0gXyOcu07g+SjRfSOYIX5OZCfvO6Lbj5nUUEDX
QmP+Uwz6oUZ/wrIZS2bBv/vr/180umfd4J9/uf2dT9j2LdxFw7/+y9/91+5bXz6a7/7PH/R3fweU
u7993fxj+Pi7/9i0A/w6D+O3XR6/e0wP//j85be+feT/9Q//6fuPz/K8dN9//edPPbbD7bOV0BH/
Dil32xX4T3jR7fP/7e/dfoC//vPlu/uo/8vH/zuCjvO/QAIL4jigCZj3QKL+B4KOe3/B3CoIEv/2
L85uf/I3BF3g/QXtAhwUEeB0SeTf1t3+hqDzo78EjGM+GkaBH/hAff5/CHTJH7EX/8VsDHPWn/Yt
JGmWcpilxWQ+tA99Y8Yrmt3mYBO6bkJOyIOHcxLq+TA1NBXk38g7j+XIlSzb/sqznqMMgMMBx6An
QAgGg5pMipzAUtGhHFp/fa+o7jLrl+/eyg94o7QrkoyAcPezz9r7yDA8ukAhx1wH41NdWGHMLs5b
2pnkKkuR6ULhjp8Gchl30Vp8n8XIkK6CiW20rPLpV0lRu7cHw0l+Hl30hXo+GCZ6QGl56XOb5P1d
Wk9F5GG9KWLPETARBHffKpPo560kq0Vvjv2r4ESwIxGx66LOLoIrUWfFY2gbksN55142xhmD/2WJ
euJs45zQfdX7ZEv3lJuy/A4SlX8wCBSosrXa9uDXggzswaizBbJrR9ou1K3bJkMs+wrQtbOq63lB
OqRLRuyESYOnxOj1TqRz+9a6NVkyw0z+QgyyUQU7ZwBAW9C8f2V5tTy27qXQHsfU+gjmy8TJCazr
rs3W9ta3J7nPMyMfBkQ3xbSbM2cWmkBGLldtMq9PU96U78aV+ktWtD5cWR7OV21ow1J7qdi+TvUw
nI251Gn01LP3JCiQ/hgIq5ic5Q03NI6br1TgNKHJMv0UY2vd5Z4Zf2IhsW/yPlz6ONOSYy/2F6Ay
BGcE7E290Rp3dl2/ieuV3kYWuWOqCcwNctfbtRgM3xIP5AJIWDk/mnY1P2rA1NM29M1PTWG3RU1B
uE1WNE8T1MzD1kCGRYLjOR3rkqF+BCN1aCKVcsc73zD2OloKEJJoUoX12dPR29HG0UT1dMb51ip3
KiM3GG1s3fnUvbvgMiezbMN3k6XW99picMHmyL6Ip2UM78fU7m82UT1UfpLfKhvZte5saPWmbz+7
VNmwGrOraAI1QvzsCkmcrRbrvjfNz7lx25fKLF0WFUxn/DEkHO0h7zZMzuvmYvKYl6Z8KDHRstuV
SFFFXqM+g1gzubuBqd/8zroESxt2zqJeawZX21Py0cKhf5mYa4YzmsfzJXPV8OJYQUVrCRJWi9A/
Jo4Q9/nQQ4z7LUQj2Phw2hCt0BDDWh24AiCyWEkBs8vMgl2Zg+94Hrz3oDD6ealN8skUgO5N2rq+
JTsnafapKupTK2b2MuF1oItBcomEkVR+77SrdRUXi91f18Ky6BelQfPW2GF64hBdt9HcWcleT3ys
vfSajBTgRaRwOZMvGTghWmB/TZlzaMUAq5HZGiFm8339s59LWmSS/9dxIZicYU3rQ+7yhWKrcxG/
FSNS3wJCstaIrvX2pbnkJBQ6p3XOSQcss3PttbpCmh8/3G4hxihgBvh5s5bmsfagnCmNuuYcOr1j
biZ3rZ/wYA5RgMvqvpulfKHHzfBjeJ7sDE8d3pGxuRz6koc3tvplOW6YyMddMhB1YvpVDrvWT/vl
EPSbfZQV4YQJE1D2XT3Lm44TYgDdyqxsurp2ueyK1Xu3aPLutubNCTX/tclt/clMyvqUN2vxkI/T
9DRM0j9jLViyu1E47oiEh6bBf2EozOB1121lFTu/p/RYgqqP9SZad9+Qj/+zKjodJ5RjLyVBXCfT
DMj4Sd601x39lJGxIDJ8hMhlyDVU09GTQv9KTTnwAmVNfQooA/2d3XkGdLYR/lVW1lRhwyZvyad2
bjl7Wh9dgUoRCTmyYpipDjAE6AoKb0nHXx5Nra85IQd4Pqpi/lIVY/dR01tBAbP7XZ4zln2jHv/q
AE9W8AkYfDneWbrfDU6Y3+u0mA6d2krEOGk19ynoOadz6OPrsukyN0YdZyk0EvkBcjyUBLwv7vXg
5ZWKcV+3V8lmhz0hPq38wnIzPZoxn/dTGtzL3tpiN82zYZe60n9hjdYPzuR0bwh29a+p67qnGRDl
KzMjm5j1MN/lMFo/vNKY10Ga6ocInJrJpNXo82AWwTDwHf3y0syku7/LSNbcDgsU/GkRg7rBcd5e
I9ptn5VQ9s8ZcGTPMil3rFfrTcPkGWS7Ca2/9bzmNtUA3Hhl8iWC5Qi9OHcnvnmvem9v2tA/h5rC
/Sqd6/qcE9hwC1LinBlr5EYlUX85jvk1Ofnk2uysThTvOYONn9t1GZ4N4172lZymOxeO4KHgVKsj
lt7gFrEB/186igKlSSeErrRuRhmTWdkzZlpmn4805xJ4V0co9jQ66ruaTvjzsPrbu5KOPicYvjVv
Zu/cESQ1feX2bdux3vrprFh9+7gwVZbujMZcg+OiDZm2F24/s4TthxZjixJRJtgwgkVpQCV69YPd
6edMlRV9SAqW6yRx7GOyLfQ5a0v7+6ma5Bb5GhZQpzxPURI0CRW8R4kTkVbkhwzXIliJAq7o3nNo
pZhX36ajZVHp1pKBTVbWJTwtsws8EeheFTsXiW2MIMLN906p4K3ttvy6RgN9T3o9xCW9oiyymUN4
4tTffGMk2Xbd+YMdjT5DEGO9MJZ7qdY5nhlDh9qdDM4L1hx33+cBmAaCNaYKkU/Pvejba6rE6Zr4
W7kLVeHOUR70jQePn6dt1NNXXqOsYDOIwHnkR4eU0WMPYTwkpEBvNXBCWfKdzaVXN1lWTXfMsl3f
N7tbfk4jI+kuTgQ1RZO7cXrtfFDQFnDZGYTegT8XLRHFln07SdlfGS9vr6d881+qNgSVyXDoPiyi
lqc1URfB21lv4Wzqb7L3tikaYJYNuhVto9E38KQhkR44O4EvRZ2fF08/zusc2uhFgb9E1F3+S9nY
07CzEtPc0iC7MGx2Mg2HyvHa0zZnB69wx4ObZd/NSlc+lP1DONbpjibSD1Cum9oJDkvOarQU261j
UTRNxHH1ym/utrxt2MOS6gEiTO9kmatH7U0oy+OKNlGqFivGpMv82AylSiPtdri/cIVwMVMaCnZn
+kPiZO6uJtvv2oDnsZQVTA8sG789TtpL76t1tJ/TVHhHHxHgUG21QzZMLsKfjZNbx2DG0dANsOK1
YCR66Yp0nwTgPwutwZ3F9dtvw0hHNqTFkNr4YxpKpgQKvF1jYmC6X2vGSZXe6LAPRj5jUY12jfo4
D1fgOe71XOriLggy+ylgLH0Rz0pup2TjfUceaJIsLsbeRR/Fv3CaNn/8rv22PNHRYrJi2G6xrft9
IoGnbYujXNNuWVzjNr/hig4Xi4d0DxYxtUu8cG+vhlI3DFd2u4nXkjxfKtXA1zquyM842jIz97QJ
1U1iMTUv1ohpn4tuUxMFDS3OcA7yL9vUmyz2RrgPWhxW8Dbm7QzrQuGM7mLV8VaE4sR6Np37zkhx
yBOrbHeSzkIVbb3n3LQMkj90kxliIi+B1EeVfS02Y/2EOWvYCbrRRy8lCSxxTHOQ/LoqqnnEI8ET
+03jsdjJIt/uZJNuBw7U9PmqoUDxN87y6G2Ni3k/7A74pqBD84RZa3QWmrO+4GM0XT9UO28v5DLU
R2aB9jctnCFUS7vcqVkWDwVKNYwFXIdwOk18nLceWFI8hPkxZfdIvft0XPBYFsI+TtgLZFSltTff
O3JS7SXcHaVr7LNuOznjoDGdhFnzvUvz4K5fx+UB1Dp8UmL2VWxXvnVLKJncE0RBLISVh9nHEKbd
rZeq8n52au/szGH3EYZJt14XPXg4M2Aac2NvRZ9EdpBZ/UfANhUDpajtqqZb+gmeLo6Ntuhm6qrF
IUU3ijZa0uQsHIle651bncsKFCYtJwhPUwzYorZ5bChq3EU+sID4+sKmqDvXb7P0qjRDo3dBQ9Ex
T7XvHhgYyKRjz0qe7MZ6SiizYKKVZV8h4ZnrjSbv62ZN/Rt6Njp56UAVBpM+0SdcbjtVi6OrvhrV
SmLwHfpVE+eC52xjrvPiima/uXbQ7OWQpY/kkwBwhfXgNVHdGXjuqaTCmlPxAEbm10fe9kTfeNNM
u2TOFgbIqRknaLRUU3gq2ZnPrUiByMexa52YlRzUSvXDg+uXCWftMaWNWzldZFvWumdMeACRnIfl
T/5dI37kdlbG3pTWNCAN+dQR57lhoWdbcu635+FFCzcASctm+To2vXxr/WDuWBXW+Rr6cLnxEw7p
Qy3tmxr0/Oto9fKJgET2m7raiCVKneS2C0Kxp/U3X3ue3+8LFL5vxhuLJyKrmyk2TaPOOiy995ZO
XDR5xorsqhof26AFWVebPBTYwF77Nn1Wtp0+5npCLs46Tds5b4MP6jo9H2bP9860loODB2NvP1jd
NlrPKwzwXTAHH3hn7F8jqEeUkdx50a4uIB7YYpx3Xsi8jsCEp2Lxm+TBKSv/ZRPp9gWu4+D3eIgo
7790HUzhlHm4aicrx0azBvtyWW3o2YVVAafDvO166iPgY+E9rUNtvWUertq5rGm3wF+3schBqo3w
1zcuNz5HL2zKi1ehONv25sXlGpiYpgGnqKFIb9Z+w0Qxep74sFMVvm1FlcAgMZ8m910qk0DvqimQ
b2NogkcqaTs4hUjKoIWc0YgNG2j55bO8Jn3T3WOQYvrAKOmvR6GXvwikoChszbLLhDPtgpSLylEk
OfRm4ERikV5E2l9hdggTWdxj1Lov3ak/r+RbPfbu3L+seG9IuxrMbZKuQK+E7WXTbmm2+lQOKBg+
Pn07muls7aFc1F3DxLeUB7emg9lUmz3FTMgKl0jzvNx2Xjd0V2sNBxLRQZkethXK/HIwIr5/Q6+L
LM4mO2MHm7OvmqbBLSkwY+bu4sFKDMNet9UjwGcIihECjYWYrDmVJ3g4+jURrH3Degq6dv6eWE7N
98VEB5xNCjfmkXtZT1VsVVKWO1bmFX+T0wQvU03bdBcGPsVfycbyjRTJADLG27DumJ563tLlkHGc
wPI62+xHYsqy7IC3CmZIdTAsKbLC7dpN0zdJx/MxL53lYoZSHnRhPr/nqg54JYll2Wuosfs0qRNz
73qj31+5YWfvBI/YERYc+cMK0zucXGKn8qW6Xoe5+/RHGCE4ju3BlZT93iL0CWOgt8csIf8nxvL/
Z1XzEtD196rmw7ci64dv/7cQevkr/y1sBvIfQrmOgwlc2jwEl8FL869++M//8O1/KOW5CNNB6ISh
e9EW/yVs+v8I6U6rgFQf/oZLvsK/dE3xj8CmIYZpQXmhb5Pt9i899+G/9UqkYPRj9N3/+ef/wx72
UIOa9f/5H479z6Er/4+wGajfI0B0qIAC2cb2bj2r5Ia2Dh67jIE4MKTDCP+WdQYKU49FGjtQ+3ja
aU4QZEi4La1hFrYtKBbglHx1+HcAV3i1nPSUUZN8rllF4RwikTFXOxxPiHDuekilVQy7Zq0apodw
Fh+xl47qkXlHFp1EYIkg4i0zrzWZXGofspGZXb5NNJ9dwqm+y2klZog2w/xlsZtCEyrrBEQgqDbl
qL9O49O8Tlvw6RbM9jxg6y+664oq7n61ax/TRVoo/0YPxaZvNukPjLS1qlQ/JOHWVa8EhQTzeYXg
r8kPcORwib/uOlb+zeBcJfxmMGir1EdqOST5uJEMMdQO/SRRJgNHjhkmpKaJ2771q7uGx3VVpUtn
hTDcL5Or2gfDqhXeb0piaCyEX2XXoe3l9h0whyPiEAnR3Fh1auYHSRLWIkAvCzy+Ue3UIekVpc/l
iMuiFNMNrtkl+8pm7zQnvRb+SO6DTejkI/zkXN6k7jaywDmjHdSPbMC6uTUhA91QIcZ5ch5BlC+K
iY0+SS4xbMArbcl1O0gBNzLsJLG9/d5LdS2/DkyPapF08tEtV+zlQc9gWi0IG6ijYDRF+GNu2sT5
hJju2hcRDNVw05Ryru4tL7DCc8dSa+5HtU3cAEXVP0YjNpJKxkXir9vlQwZIMHEAs5a+TDlI4b3O
cfp5Mf7xbQGoGJx6gBLEe/5aADwhFPcFO94VgSvhMdRepg+K2Yk0gvzChE96lM58PxjT5LdBlU7Y
3uFP+59hPSfdCLBbifqr6Igz99weRw7SFryjHWEIn56Z4aBwfGa40l5KeuyketZaofI2dr5jrit2
UCE9lllAszqN7Q1d7pIHN9y1gdveaTZ+LNHahB+Jpxp9DSLQ4SEHNuk2vpCVl3GStIjdvjKXi9Mc
a66CsxPO3KELFTJ7o53ICDgRGuvaFF1n7f2OMPz92jXeg9Ma5zSQP9rGlamB8ZzVjMGBkqzAdOhZ
0OSqLe1pH3qSLJJpKnF8lJuvPige5jVSWnEcMlangOdteMqkdg+J7QQffc0RhcjbrcaWM8AUEurM
JGxHmQbn6Sze585fZdRLOtX7RWdqRhfM9XhspCd+epja4EPT7+6k7afNBEV+3LJ8Y9JYQOLlVd02
uOEmTNURen74IlbQ0yr0Z+RG+q/pHeW2dSBaaq3Ijmz7jxa7xHU2puk3F+Tbxu1Aoy8uZ38Wp4GB
AvUTDF9ZEFQ9GhLJmK8NhtyYsHtsMSzhaNNY1Zgq5DwsSaHIRchtWxHqofJvCf3SE1h180gwdeJc
rRIT6G6o+qeyZ8zdCvrb7BbBAfZgcdhtDgM7/bwfXKqiyFYbfTZdCfvWTgus9h7xXvlZg79wMh+T
EXNdXtQEX8NBXoFBVP3eqcXa3+ZOe6rU3P1yNl3XR6NJfbEmTrLQePh1amd4BTfkfy8CBjbE+TQH
j6YqHAt1ZxX2QXW5ya/ok4ffTY456Fgsdfq52k6dv3b0da4Ln5bzDhe2/5jNQpR3aLHIC4nQ7ln0
EjQOfHL9vqzmzs42EBqsoGhr/jQtZ9JCycVwWFU48rYesqPbW+mvvJPhXWAVd3WLbv48ysm577sa
naw3knNhhcenzS3voxs861oIY7vEqfF87giRxfteZUydhxnJ60O68Cq3HsgCNetZGpGTdpwNJMi1
sxqaPe4KzL7UQWUQ83rr4AbDm7O98ohs/fecUGmCfTiR3wCUtPoZZbIqIoyu1fCr37phvAovnljI
9Tn4ljljjUuDZitEaNoP6nHEYRqeFpomb9pfF73zLr7aqzqAmIovWzS1RJeiizW8EVPszoYNUXY4
CIPAMWSTkOnS7YLE5aTqLJsDnLU1AoBVJhYseRGIOWoHamBCgOtifvID6dZsXWVyK0pJTssCHAb4
NAQjoCBd6fW+8fg4aIyu57y6NkD1gUduulhkwlScMwOhFdGA96cbE/JA/FJp4+IeSytFwE5DGB+t
Crucdzj8etJNtDvfWP5m1VdtX8waQ3DawVmQ7jQf8K6f6TispPPl7Di7NZl8OjuDpXR5zAlCIJsi
WwHSiopAvpBAqDRtuvHkTGQ0g6Qy5eHQjDDe+Ckh2fZW2qIXkYFknzjcluLdq4OUlXjkoLomK2sL
hVm7G7DZmViuk2/vu7lW7TFQciUmkLDAkyxNgc9QSyw6yPHQOqsrivwRlre7N9CJ9R7OlJQw33Ht
JAYnL06X7lVzVYM0T/TGsqp6yVs9PsJT1SF29bIr49R3aNSkJGoPx2QxDOkcPeaN7JnsbVuPZNoZ
eZ2MKQbLCUJrvB1IpJ9iv9eQMw2cFYoL0pELSVu5NCPYNPV8gs4OGDgymBykzt0WwBPlD+2dmNJx
ZEqTERo5okCvxHCRBtdDwP4XtW0zjZ+ri3EV3o5bjjcLkmHXJzPRyxAqrh1nDnsViuViYwxIE6vf
tY5KRvx4/gJi0S79i43lN4tJnhI3nTJyukLmnX7OI76nA/yYnXGDunY8+yjOd8piyTlaks38SDkp
15ewwzkb1a4724QnDat5aNNJvDeycfPIQ6diRwwT4jRAhGazTz2XllDfu0twFNYSODAQ8HanxSWB
dYe4r/WT7lpOLQYTDg0fM+orZHfL5QoYd7hT3C2zS+c5CeOmDJ03khAW7nSZ+QU86Whj1cBONfsI
oJkRBBIlAKEcsIkkgAYv7icCihv8IQTZRP7GAMgrGZKPcG4ZTPHSQIUGMWdGAnJcR4Fxrvawy/0m
6582p5uf+Nz2d6ImLoZCt6qyk731KQe5AZ34xzatClJ0SbHTMh10Xnd5gI30VXe931353P0iiLsA
ceM7/dlgOGzZBZXSSxW+SFUv+V4RQWzz/Huk96zWYJO9UJEXthtZgdazNddjF3vYH9tdOTJegBaW
sm8yXS0Tp62+rM5my5Y38soUegDHPhp7FHYbn6NZvuETWmhS62yeq6t+KlP3qi8HpsT33SVihs86
hfsp4IXd52YkRW8UrVXep+5ULM/1uKzVeVtTi0b0shbmtCwydHddUPZ6l2AYUyw/Lq3DzfERTDCy
YnKlKZP253AY1uHK2XzMvDPNGNLTQk/Is8eZuPtFcMnkHqWPT/RbgV4UQhg5enlYCQtwHsVkjSk+
+TxRuyq3zcH3gouzzhnuIBTzfuc6LQldl6o3PRpBjbQrvTbZCPWqRwKZ8HBRqdLTshAlkjZ45OAj
xthWMuu+KMK6mtsi5ciAG6dabmw6Ot3B5iffkZPFgYaYKYGj0pVmvMkJtiCiq5Re/T65xvbvHbQN
dbU6SrxMlLo0ZbOyuWfOC2lpHbqaJLjDw8PejnlYYTsK0cqHtrXDXxjvuxERyMG8HnjraN1YAR7p
a6/pM9IPcDJdYsEawnvaXIYbqb2g18E1Tz1GSteWFtOe7SSxHhaf+SaorxZvUNQ2eeqXjN3lPh3E
atNFUZ42EJD+AAZHckX34g2lz0Pnp9tSfzQ1Lb0fYc2i8AOu0dnI/+HJ7T9dgJfa3nPSKrtLPw4T
UzyW7CPwB4xi2ve49/j4WThfWDa2nnK5YGy0TCmmNPbnb57x/feE/lt6mDM94IuqgoA3IJrFrOF5
695dd8Liz2QPDghhck48TBorjcTBStc4JLEJuw1rQYrjoxyVcOOcQzq6at5zWh7SlR56NvZWuK9y
dqWdyIqV3ra4pPKg3uuGVWHByzFR3L1ORchwoaifyGQNdqR82HRq/SBJGoeQrZJmMl1yEQAUMKMB
sqPM9P3kzDR1WWZptc4hz9IhHdtAnRQ+IFKEZLh04Qc6stuTB0BF+lTVQVPGpCNVmlOthlnG0sfi
F7COJnvpONguo2QdxHbLbfWz88Z0nWe38rP86ExiwoLe06XeTawwdM3qdn7eBJOoHhpm3HuPZAhM
NIOoTRERUfecPaU8oR7tTK8w7jje0RYD12f72iCur9d+TqZj2pPzUXeb++kOHQQGvtjlm20FzjND
6EbCloidAZ/To4Beq0cPgG6es18E/yU90YCuMRPHxbrgKXToCxcHXMsBFhCQlUn3zZ3hTHLFSzi+
w68kNLCmUV25/qY+czugPPLtMsAV19dLv6erGJS3A3elwWwJeV0YXNZM9LpkDgnuxLjJh5wonw7S
A/zW5vbu5n7wpp0rW/cBjAhVXThJI6LBsL3R9KwIt5+scsRLeAEk45z5FtDh9Oj1PmzY9X8sjq5w
GrlLTygALcSQd6vkDWMg+6VxEEC2Ross5b0bAug+yGZVmN1LkVfxRlEGLA5Vk57pnMqe9a1MRSTI
18n2GfXOcCKvw7pdxxH8whXVrG56sCjO61YtsIH1XuO/ybJXPzEm2cOH7fT9cp8G1iQPfe6NPa17
mfAVlkrel7LQcxr7oJKEATStvJmUpQbWIQd1v5dWNXGwMm2O+cCfjYjaUdW+iImyc14dG6UjWvQq
nwuHgA9ybni843Lxa3VivxnSkyeZoVgPbe0fzViQccPWREaxbbVddjuvLHP7opuII/T8xgYzSuo5
heXlXHbuaO2Vu9XhlBpTTqinOW1DjEHhrLCWqT57p4lxUeGTjjgr16gvCYYXyaIUpi+tbv23YqSb
BolTZN+aZNieVVBhJqP8ek3GtTmqf5KTJKGFDwg58DuM2Bz82AKrPvGb1gexCguKlLEpQCoDpcCw
zCYeE3WZ27gM9slg9E/3UHsOs4cK2V6eW0bzHDbOAvqwCCpmNruxAqpJWDdpHM91+qwnK6i/NkXD
WcftRe19Wq3S6TOJRKnYbw5bFSKBUn6cJag7d0U4lDfgKvY+Hy09xYQ4kcjZERWini76/hwHDHmZ
GVZtjdW4SzNXJmC+JGK1PGWWg35jlR3OB6SLeMOVRAAhJXkks2VfhPWdK4P1Cyr2SB6vstfzoOuq
+9EvdsKOYYZBXzPkwiyaTSwT4YS9QXgPi01JFocEr7SRFwASPYh2TW8HAWoV66EJTptarOSE7ybw
dnWR6OyL0XSjHlCNRoWhAfgxHsH2H9ENDS4XQdDLSPgoY6QY57LeMpnLPgnCic5rgjIcT1OFG0gm
7KYDoTrFQ+V56rsD3ZftioDjCdhJFj4LXxXXOhGo1DQzCYPfpmx5pQwC77GsDhuf2PJ6OFtENTbx
0s3rWzoSxJVupiJhjFSyu4bQ0M/SCYK2ovB1WDKStdzM2Uykh56nTpF7Bxw2LvFaLAR3yaq0yLST
3LOjIuqgTyNZySx5DqSmyWPlVgYCU5TzBWxYrGs3GceGqxkMvyoF5I45j+CHyIGuaY/eaMQH8zuW
iVDAPrnP3Bn8OQkfwQnplRJlo5Yda+dGHFvWuDdl5VW/SqyQjwqRlRnLmV1cVylGM3JASlseIQNJ
1yZUthuiAef4k5RCPHpDArLQJcH6AdwUvLuk810Xg6j2dkV0ZEpxT8rULGxMQV7fz+828lqEz4Aj
20DcKdfQvtNJ6N8LRFcMnX22UhFwhnpNnW05tWygj2odegvL0IIuV/rJ/OiF0BdTH8gsWpOwvNbN
8UeDtxkqpYOUt0lcOg7hnu4c9mcs106un91Sp++O4uHKFKIw7n05Hus6y8G8M1SkmAm+3IqcHJK7
VZfuna+39VuCsvTFyKS/X5twcK7CynmFoYxW2gdSTy9ERNNa7Aatr3NJDh46k0zPsk3TEzeG5ILe
93njy9lQ4fXdjMMgDeUXkgJIjPc5QXfxaJHrFl1EnU+xce7lbRAInzlmwKcQo/894bTq3hK4g9h6
oABpMzI7LU4Iy3nM7XmZDhTdXsHEsBWxb7K99kPYPppDkAiBJGysRye0hpMjbDxOXTJXPzySAn6p
dWpsVK9V0jvvjPqsGMXz05MYguPAb5lZn7D4JiBO6MHIX6n7TIaC6vdNOI8frVsRBTxXwkVK6zpS
7uowIPDHxQKMyZZAAlKSYHbIRxq3FzR7sRyWicyr+2Xs569oUpivJ79Vv3ix3Cvfx8NNrOZdSHrS
rdg6WqjEHI33rR9qTNlt8J0w2sT/Q7L/BVP+K5Ufdvp/R4jPjqrY/WqCto2zT1iNIFOiJpjpdr2v
hLd070GV/SFU/PIz/+p3XUYq/K+4cqZK2Q7iWrMv3K0jWTyjtWzjoxjJcKACiws3QJXvwj98tb/M
mqaB8VvCe8laNBbOPz1axU3DLKbEvjHJ8vi/ejl/1SH5y3gwfvxvKdykWLOZDPz4tK+pTRlbxSnu
PhTBqc3orm2J3hlnlrvEqI4rOp7HLHnNfPnjj8nyf/cFf0vqToPBtup+awBt+hZXsCqxeeK4EeOf
Rur8Nd3Ol/wtr7sPkrYuaJPiirkc6cqk2JNy11EwD7XAVNapw8VpzSmfLrJN8hQEoP4JqC2o8R0/
ykLRHQu3Ecv+31/2v3uGfsv2JkIxq3q3bfaILp9m8J8pSJGSwvpLlnrXVmlReKx/uMV/d31/C4Bb
t1U6bsHvCng4F7aBwnYPlCp/Cir/m9fht6mMGzBGtrQ9IMel2dzYx3ThLBk8NV1/+vcXy7n8qL94
4+Rv5oQ6zHuP2IZmPwE+qY5kv8tquKakgLPl4hpzYa4MyAA1zZ/y/C9X569+5+8rygCdpQVnoam/
thk0hG571YA6u/rV6j/XNj3YhjuWNQSRHv/wPf/mXZS/rSykzlAuTv2yDxxS2a0FLM5CMLxN8CfU
GYN4D4rKtZCvDXNsyKUa/vCE/OWYBNTJ35YYh5MbsyC7ZU8Khjkz/M+LiAAjf6XJt6fRrf/4Hv7d
jfxtsfG7FdtZ0/CLUut6cYodX8Qzt2tYPVk9OZb9GjcOKaLD7t9f0b/7Yr8tLdPmXHCOetkTr0SA
W3oYiDJlxmXE+fMPv+Jvdh7529JSeoWgwB6XfW1XVzawbRr6O+4UC8u+YjxY0n9W5v7ff52/HoXH
jfpt2dCFJKktM8vetxyYceK5qqslIZ0z617LwYm9Ai4fG0ueP/CH3d3zrKA2XT4Pc6rPRCv84fX4
u2/925qy5HXQB5oPktUBAut8S7MOn8+rW3+lMi//i7Mz2W0cabr2FRHgPGwlUZLHKruq7HJviBo5
zzOv/n/o71+48nWKgDfdDaPBVA4RGRF54pyq3JvWxv0nG0rwL2Yx2R3k15OvAyjueNIr9J+DDcWf
MvkBPmAx1B1FzI0VlpwYU3A1EXmCClZm8mfl2VOVq8oGoNxez7DnziTAJKjUDu+89m+FLI2Nz57Q
2FPmH3H0An/S5R8huRxeoQxvAgwKR7mb1pxaiu1+TGW0sL7Tun4K9S+2/Yucc+MS0iVLawr+JtGa
IYiaAh+X49im+SYlD7KKDuKicvyFAAQMjC8DKFnr+3qyIe3d9xiPGTbXpVed8rHepwmlfjKb9XiV
Dc8bLFI9WnQ58AwTWdcuhGOMs+/K3wrky0nWbKguvq8o5bim4LQAmS81fFX8eGLpne49WDmAcyu+
NbTlnrY+nslRwLVup8Y+rIZ4eW/el/hiWMGFhTRqZ+7qwppl+ObYi78YHA93uipNz9e14KjNT85Y
HUJWsevuxqR4NnsqIzg669aBGHStxCYtZM9TfWq05KxF3c5Ej0N1Dq3zcvlXvipwv3N7mYLjo9vY
yCKQUa/HGAfQBT+d9kQv9W49yeuZxWQg9953lM/m+WmKKe50D854vXmKX5Wn3/sNgmeMUH4eYQLn
GLd3GQg4qlm7trz3sFnmi3+KjP8oCax9NEdHKTYOtXRYwUdm9RI1lPQnX8l5BgW27DH/Ci9Vup/x
iB0Hk6VoYIoKeL1Lx98bSy4JGEzBJSapVdSK0U3+pMU0UD5rdHavVcrK/mI0d1EOT2Xm7qjiHty0
2ziN72s/cxoF59hkuV5BrcVkHeUInxbclxA3glqqg5dWm8+N/YPAwZpjgJ3c6nMH837BK6dzG/fq
tQVN6a7Iyv32dbgesHc23RD8p6N2DXVTLoYuQskwHHtqdUoRf95YZIl7Xntk3+ZemdrAb7n8/wsw
NH6WAXICjXM/J3ccrd7I74zxboQqAPBhqvmYnDvSyGI9AX09X/4Nsp8gOE1ogesgUwMUvRHTztMH
e8nPQRD7drQRUaye5L0lFBwbPSwRxF3T5HuU/va14/0ty+rMUbr8+9/XhHRcQ/BgEZIYhVoTsXAS
HPXvgJ45UCHucAfyA8xyBPdjB683+Ah/Fy+BlweWXGuG4JOidC6sqQ9nkjAPtg97/toF4Q83Ur9V
M2jbuf6hG+aW7LRslwTno9t5j4JQPNPO2QPIc++XlUOtM9xPVHs37mnZWRc8TcLjde62Fg6utL6p
dvK4GYZILmZD8CUz+gtO55II5IZxW6XmkRWCry25XePXuR+Odph+wVlf3hhZfmUIXqRNXGPOZoYz
nfK+mYGsdE95eZ3gr/CYHAlr6X98dHKv0cib8AZOkTyrRxzlmuUMxBOJ5h4DAqsg/ft/uc3mWZcc
OV1wF3qiZ0TRTGysoKJ1e1834k/4hnBKjm7W/CYuvryEq/G/Y7OvgpNv5gTNvoXwNXOq7eTn6vlX
N9R8T0PzBrGqy2NI/IIu+IW21bpysBljVFGKLaCFXix0INrT5c9LTvOKxX3rWmlmgtVrWugZz8uX
Ug8+k2Fe/rLshwuGP6itASUVstRlPP/KquWlzJzvztD+vvx5ianrgqlDNwg2QDcmH0zob3sO7z23
vuKNm1cK0KuXx5BNQTB1isgzZJ82PlOZaN61nQZsWP3QTVeXvy8xeF0weC0t5rJ0RoIH1GqJuMd5
7WB60Mv6VK8xYvywGZfJlkswdhA2iWYmuP8kta81E+/LHbqo4TeqxR+MzUU2iRT1BqX3qtm36e9e
kwq4rnYG7XCrabREYOBc9ziUpjptuhVZ4PcaI72xwdowUtOlVdJ3Amgs8PIkaoTd62o23y2r9tfs
WJ2frBkhww27l5yL10T97ZghL6QWrHt+3zh/k6nTgNHkC63jG0Yp8Suv8f2b7w+0yHUWN6dPfftR
DdSvjYeOsTdfg3e6UrQvl0+fbBTB9HMg6jxajLNPW9+etq0E5qfkfr1noFE9e2V6+Ng4giNoUDug
kbOffR2qp50aadc9SoS62iHcMTx8eNEEh4AykrZ4CdNptPy+L/v7hkYe6M0/zUp8N4wf3BrBJfD4
A3tQN8z+uNREZ+nRK/tz3pTPldI+hcbHqquv2e+bAwARVtAG1M18G7b+/8ukR2Pfw87Kg+uwMYjk
mnyNC94MkqDzDDsgg8Rhus+iYB/r+pqxchu7oLaRn/Q/dABUITsIlXQwFY0DsJICwF14V7pdv5J6
EotOEViHdCNRkMxIFS7+qLRaB/ja7BcOYnoKtHaGQd5Db/uuC6OD3g2+rc0bFSqJR1VXs3qzfB4I
GgApBLbenH7yZjgQrak+N279E/zkxsqtJvJOgKGuY78ZYzI9B4wVWYcbDryEo+m4U/Gll7dF4sVU
wf7NMWuVgMYAX0UXb0c38jdQhYA0NtZHFl+qgt2Pmc0LvxfhJbMv/fzdpfQQrxn4pFSHBYXSZNK+
1dXH7FIVrL+ILADVJbsx8SDISrX/kSWjouSuzZ16lJL3a8bGzCTXtir6gA6kMW/OuGe0VF3jCAcZ
ZAunFbBUw9Brwfi9GaXLjrQQInSpMU4GN6vf9NNRraqD07X3rxVmQG1RtOw3PZt0v4QQoZwVp0Oo
jPTDUk5UaRCazeGE5OGRdGAuHhqEvDbjkffX0PEEn2C30O94NfMi6cBt6uVwtkBfcvpYyWUtqNve
h+4fxxO8Qgg40aEhE/dTjV+t0D0XGaVLM12mHeQL6BR6m4WZ9QT8r706nuATYFosVKj8Z9joDB5O
SaXUUz3YnAcahQ+Qr4Eyj7IJpNXSPeqBA4N9SAdaNWrBoxbBfnfZsmWLK7iNvmzsLJ4TYiIejnLb
+YxuIci0lf7VOUTl9LVtnqGhuDzY+z7K8QQ3ggSOGVZwsfpZ1P7xYjQuM6RpNz7+vpNFh+VfB2hD
ntuHSj37oY5+bFPBGxToX/ox3I+GuWHO75sYjdj/jqHoCQ8LKmMA3/arQYWfbPw513DEkwnbVL+1
OP7gURQ8B9hSJbAGhlo3hBdEhEO4B9WvsBjvN5+/JOVB2i//nZBD56IGgRoXexL9V3vNd5QhgKfB
K0in4EEZk+txaG+HyfHXJCBf2a+M8SfdF7drUAbv8peCqjb/P9Quxfljp0RwLqHdo2RAC5Qfqv2n
ENvOivr75U+vxvWO0a00eW8vSTO3xgqdrdlHjIQeTw8B09bvId7fDZl3u9YKL4/z/n3puIIfMTI9
sKGlI/TL4IkcICCgCPj4wUTfcQXfMaHzqcFiQ/Bia7/cwb1NYYagj//H5V8v8Qmu4BMAyg9u5hDt
LWCgj7BE9WfDbPFRU9PeRQWqUyp8FagzwiirZZs69bLNEbwDCONuiBCWoWkPYhq4Ce6Iza7bPKdY
QukE6UhIYC/PULY/gq/QmzlT2pIEwOH9atT7Q9xYXyH/3Pi8xE24gpuA7bUoYWVjJug3Q5OSXKtO
+ZKkBBlaed1303VeXV2eiWwowU1EC1wZjaUCoUse12e0EqUWkmYe7q55WF6arYfl1fjesxzBUQCO
LJbKXvB8SWZARQSkqdHOK7g+De46UAjZpORAQm17N7XtVlAr2yfBFYCQrs1q0mcf+WiYOfSzadmf
YCy5vHaSG8MRvAFNKXGp5nxdK/TvsTl9aaPha4CUwaahrufpnVVbWUHf+pvEjAn2Y1atiumCKVEO
XCvpl3+97NuCE3DUdpodmKN8mFQf13IJ2qDfL39asuyO4ABGFZ1O5CZJw9VqX3v9dWHp95s/XLbs
gp0HnZ6qy8Kyq1FGi1x/m6/YCxqqNssVshEE83YilCGcSsGBBd2BlzazgDHYvFKqbOPkSAJgyFr/
3dh5SSbVW+hloxHrbs6eCHub/Jl/kubXhe4z2maGL3nIdhzBxucYVXfVZDoryZ9nRBCQQibULTeJ
Gp7X93ZFNQFwDjBgDbRkLprzfPkcyNZRNHqbix+OY+4ZuhO9IjlWUKuVtXHIog33JRtBMHClKT1D
iy1yMUDw04qcrfPb3gZ3GxQbEa7ETkR+B8hKe71uoOx0jamjE8T+u/3AI/G+tmDftHcrRpWgJIR8
F6RYyDIe0kBJHwqn7W77qv6hVlBnB8E4bqyXbEDB6NuV0rFZGNCgQ9klG4E7e28DoQiBIge2dtrM
8SQ7I6JKF+DIgWNA+m/N+W8bUZKzORfhix7r0PwjSrqxO7JhBGfQ0MfSRrB3EYBW0yHJZjQ7eitG
GVbTziFtMv7loyxxabbgEkya5KHbQkBhApg3OOaJlsaz6mob05DELiJ+tMxUFxa8CuqexngIp/ZW
7VLUxEdEaUdemc3U2wgtZKdZ8AXJ6CBYYq3b4tY39P88a5V7urxEsjkI1u4mMKZ3NbYYADxfM12Y
zRHzaG9sbnl92ZiAbBTB4ilSKTUaKgQsoEFdFI3UpriZEgiO0WvaQmlJTpWIB40qoyHAA8TSjN4R
QZWfSqPco71zQqRj4wqQDSGYftf3pRbO8eLXefqkery+UgCxPcWvWxoZL++IbIx1Dd/U9NgHnl80
pgGDKdpBGAq0sD1aW8ESXbn9uHF4ZcOsf38zDKTAk9dETGU0p+oejQr9ykuUK7K7VRdiw3NJDNAS
DB3ZAigfIZ70F/TUoISc72CI6w6LHm28KUlcoyVYeKo2s53SPsgGoLupLNApPq0or4QniyIrjpv1
Q9l9LCI6DVodZ3S6Fh+6sL023Zs8HfGCVND43tIEzHtSDX1l6Tb77fhbtnyC3ZdBG/fuDPHO+vXX
NyvK7yDJluwP+r4QHqIeHr6s1TBeSTSKf6mS+mQAlw+ibG0F14BIk1kgv637PI0nxQuaN9C/wHsR
DOcy+Y7w18aBlzgHS3AOIbcO8lAV9GvUFSHA5llQfZgjSgD9S69v5TLrmr0TlYsQzjjyoCC1Gt3P
nWO1IAWMeNg0KZBHfEIEZ2evT1vWdExjpHGWv9A9X15EfZ3Fe+MKLsPMKxuhU8aN0ceBFNwPDJXW
+CN3doWedDD6MELdA05SsycQlWaZQAYFQq/NVnEbuHsxfwsGoGC7tioxfRHg6ehNX7sdzytRlBi+
qna0gkfpaVZC5wbu927e2FjJtSViMcE6m2ni5RaAq6LfTfSB7zyIr06XV1ZyPEXI5TBE8ENloUVH
FG2ndrfYcAzVPv3u2Y62JgTXiC16bfMArcf+vY0UXE1kREqCMLDFHZYeGrIX03ye6mMWpYd2visR
U1G+TcFjv1U3le2S8a+DXszGW0Y1snyEva4nqzm1zXRXQRtLi+DGBsmGWG3lzR2w0PxLsJWgMWB0
tBQ4RndLs++4crs3NxM5/uWdkrgxEQMJX9gUNEFp+aFW/E6y+pb77cryfl/+uiwtE9GOMJ8U2aK3
q3JRdupM5WoChWwWKuwn6RlV0B90L/qW1VzRv/bn8phrseCdsyDiGdNMIYNZT3agWfu4I/ub9hrc
WV1510NpX2RXhqJubJIEweCI6MY2jOwBcUaL7uC1ZFkj5XMXxtaJwYbyvmXIxEU6+Lig8rJdJJYY
ryGEIeW4NG1eMaoGEhDWnq9D8KCbsHVMx8b6ztjTHJKT3ift09pV59oR+l0bU5Yt73pe35xLzxtp
bssUy8+r9mZMbMjzLSQ0Tnkxfh+W7uQasA+janO8vJsSMxChj3DV2S7UnrZvNeeqap7yydoH9Xwb
184HRxB9xwhNUdAzoUatbyY6zrIp/eF6MQW8w+U5SLyhIXgLo6Ive0B10R+WOdnlJuBpVbnRF5pk
l/y6QeN61wcPl8eS2LMhuA0UArwByj8T3UGIxtxhOOXq8FL3G7svO3lC3KEU3VIDrDJ9Opa/jZYJ
i7y7tUwyZyGCGpdxhJFqvfuMEOoh72dfIgFzO45fMj09zGQnFWrQdrHh+SQnSwQ1askSpfZS2LQB
6S7xb3g3ZeFzZaDJ9MHNEMGMtp1BRI3IgK8p+ZPumd+ytDluPt7JJiB4gdBUanOZctuHO2CA8oxm
m6YGNa/p43+IguUbWy45USKI0RhaZTRhGvEDONz3oVNemYo775M69z90ZEUYI+wxMfxE8H269gT7
mHcTGzV0TctGLCJbJsG+tQBaR11xLV/PYHRWZ16NQ4eGwJWrbKcjCbFxnmRZiIhqNC19UBEfs3xb
h0dl8I7rMY7G34hao71LIycougSBXNhkDs0WDFHiWxCT+scdd4bWJ1NoEccp3RHivWtkM48qeJ2W
ttFyMe8Jgy5vk8w8RcSjDjlbA4Rq8MPsL10Ktht8DdFMGLmDRiihQOhBC3fQoQ27PKBs44TcY46q
Ag63fKBN9WdV2w8OzG9q/WUsNlzla4zzTqQgYh5zJYy1OvUGHxLQ80xW3ylwKtzCeOl7cbJLKE+4
pbLnIWehRhXAE79DEfJMEkfOt9Ys1zaqqSwemzA8hE5/ZeV3dthc0UQURxq6qcq+TosVkwWj94sH
Vr+yWr8or/mLOXT52mxixcp/Kk1+QClcvojm9o2X9L4TbUxSluOIGEtDdSPI9cHBWnYaLtBKr0Iz
hRZ716pptl8GM1PvnGWC7Fab9/acjXcaXDrP8K2NNyqY3Gc6Svv5OEyG2Z+moUBDAvLsT/AbkF03
nRpc0eIRPcwjLeEb+aBk47XVE70NMZwxRUOa0mCNwNGImkpmDddT8ZxslqBXF/nezgs+QRkQjUED
cn3xUJ5M2BJSS3scVzaAcYCDZPxy+QTLhhEu/qCxlJI+awS34SWjmzX4XKTZ5zlCdVMfULvQjS3b
XO/f9yYkuAF4Ye0ut7n2V9/TRf0dFApee8qmY+LaiCrQaTSs+ko7KEcvz01yLbx6wTebtKQLUBze
731UT25BD/+I7PlmUc2NxzTZ0onGH1aWW7gpzjRHTcaow3urAJmcu+WxUJbv3rjhZCTT+B98o2NO
gwN9IfWi5Vc7FFeoxd7MKO1+aJVEVKMJUfLcNQWJMFoi1G6XuxltDW/LuiWrJOIYa9Oo0xSFAV9F
GCPSp6/ltHzJxnaEEBNqls0IVrZKq6W+2eyEDFGDZYlx+vDK6Zw7N8mp4+kbqyTJKUQ0owNTdRO3
TCNzAHdlJwfGMARUwJk8WYjDeZFPb8vHNkSw/DIOFifpmYkXDZ8HNGYj2751p2zDEGULJVh8pEAe
vQAA9z31bwWQ6zQP5jGEkN//2M8X7LzrLTsPERDzoXS8DRYFRdz4fjOYkP16IbqHN1VPx4Ff786V
+QBsFfGXOZ6v4ZGuvl+egKSXzVEFw7arfp5NY0RSJfgvGo9apEKJbe70u07ZR9V1Uwb4MGVP2JIX
L9RYPnTEIKn/9wQ7MWyGUFxSTik+LemPXovOq0vM1ae+Rv0kc3abcfn7IRn6vv8O1YUZGEWTodrr
DM2rDlJ267O+tHDqPupNvnGxS8JNW8QrwiMNueV61GazO1qTmvmgTk5t3fgryevgDvdRBVOvOz/H
c/Znc3aSMyL2T6BZ2U6atr7eOsZzGf1Rm+bWqragZrIgU2yfoP+4qjuVNy+3HJxDuHTeqcyNvzm8
iYcaDZDfQ6T3V2njdjexvbZJ51uERO9PDNHWf7ctGFs3QgWHOsAEsk9Rs6+ICl41VbcR1awe5n+v
aFvEWroaFHxTStEGkri7fPa+jptFEknzONzQ//52jSfvuMsazkJg/igNddo7vX0DUeBDPqW3C+pu
s6F/18tGe01MVL3wQXGdoFqHuoPANy2aWxgEN2xcZgCCE4RprU2NlIyxNZKftQnt2hTM8JHmK20a
r/KN822zX3DdnfdWVXCIWus4kxmQPEYehIhR6P3JOuOlWr6lOpDuyz5LNobgFmF5ncFR6ZbvOMFL
vyB9W6LBHRtPm/e4bMUEpzjUOqS8FVmcnul3A9l8bWt7jdA0O9mhcti8x9+/aG0RbhmmU9YPJTNJ
F+UmCs2XoLf2gLYJEM05AHwHI/RWjVxiyraIubSWMA3twCH2wQ8ZGuRjNEerAfQOyDWSX8G+aBcw
8G4N+H4whIDBv0bAGqqDGTIe/CpPajXdTZGxX/Tsvprbw7iFUZNOS/ATJnpset6S5gcr5h26zbLo
ziomliau38fFPajnfW8kx1VYcyPYljl7d3VabwIwJaZiaMAT589pdTWG/QF9uP44ep520D0YURdn
hLE6fkxVDeJ127sxM2oBl4+/bF0F55JCfwp2K6E+Y2mf0sJD3tM5jUCUAyi2NndP4n5FiKbrZtU0
m5ntL9BWVxmq0nN9k9WOf3kSEgtzBT9BiaxDkKGykZ0CS73E37xRLfZqrH8phu4JDaN5ZS68PJZs
wQR/Ecf2oBoxPkntAb7rbnn/GgWSAFg5wlubxViZNQteA480QejM48pYPiYUDdwZ7QQIQ4o22wUo
hYVdcl6Uq8uTkjCy2SI403I7FaHs9dGBXq1DPhh38L59pfqT7xql/Axysz/GqfqtdfrnQQ0TWFij
Q6R2P0srh5g4n/YbP2Sd3jsuX8RwTormIAqCLZjKU5l/IsfVyuAq6p6n5cVQntD//bnZwiO5tB3B
p6igJGJ34WJ1TLs860YbHxtYYC7PRLJ/IqpzKJ1J0av11o67Wy3TXizk0acwOkF/O//SqhqB4VGP
zpEZ/b48ouS9CuZLwY80hY4mIReNAkQN6No+MFBeUw+FumZavJJ2EKaRdqXqaQk2ejQk07QFc2jK
bEAd3LZ8I44ShKfHE4jFp9l2r5AQu3Kd/KUo9GvTXaKNdZVtmuAsx9lNEjSLkV11kN1daX+7TN/q
6Zf5f0dwh3CS27QmL6+O6ioMzeW29eLfWel+Vcek3ium9gms7qEpk7+dVmkb4b7EPYr41ki1INTq
mZMW/afNpk4hO9rPpVJtWJUkxhEhrepouCV83baf9+UJKMR+bJI7ZKH8jzp4RzgGyDPHmoMmJNpu
yqeBQmjc0YaRpGG7MQWJ23UEd1hOeqe3S8QSLdHeVdOvehtBwueeaCE8IWZ92YQkCyWiV3lJrsug
4J7SF5PO1FrxvRblzF53DptFKZnFrJfYm9seauDeIx+x/dG9j5cfHc/WNcyoExpIimOsARs8sxur
JrkYbcHDtbVaEqb3rBpPn/iA1Z0694Me+qt72IT2vxZv3/HaInx1MhWHOjHXRx+0B5OksTdDKN6j
UtsVYxaf0VgKkCzJypOrp2dHQXqoTp3HMZ7BBBVzdnDQ39g7+RZ1o8RJ2KKTmBDX8GA/p02bziMT
aRXeUbZgU7JDIvgIS5nznIYjQtHQ4B1o0vuHaikIfU0lPpbD4G5snmwSxr8HBd1TklaTt+uqipy9
ZbT5Z/DhwYYflfgcWzCoCo5cullw3GljXWOtX/UpvcrhobhsSRJ7FTGhQT+YI3UYnvYj1HD62dkl
9TMyABmZIgowW1ykkjWyBGOqSm2KQkRbfC2ZrWMAF/CnPi2tn5cnIdlpSzCfYJ4gT+2ZRFoGv0xn
+TTF0bXCyd50OLLAS+T6rJCLQVed+Bt0+2FwnJ9TUaAKZ4ZndSIoV3jBtqxfXouYUIQQCMWfrkTR
PskRWNgI/iRO4n+wokmaU15glvUqv9CH3alpw7sk65/B8Ta7PNCRr060jYRDtqaC9egIiCxLxY71
ofaAYlKBJB+M8WGelX45oxNyeeskx1tEjdaVWbOwqQ3jQH6otPoQwWjUqe0G/FXixEXmz2yMldHI
sB5EWc1dGpWnORoPaVWjJ8FR0QbaBegVqGat2jAo2YSEGzZRMuqBBVgZ21S+Jl3zkMVoX1pVmWzc
fTJTEhyCM1VOaBqrxcILtl/FV+DzXV4ub4fEHYgg0DQPnbmx+LgxoIk5m0g0Z/rc+4Gb/4Lpejk4
FpJhl8eSTETk60TCZfSyFJMyXOtlKJZTVbT3lz8t2QQRwGlmS5AWKGn4CECib6RrP0Dsfza8x8uf
l9iGiNtMJvR37IkKjuUgPTLoQMBKAG3K+YPYRlvEbmYTcjcBckh+M3R3mlLRyRTFv9zA/tN75cZJ
lc1CsPBIQSjhNSVA+hmeW+cxTpVdiVTyZtIhG0G4GV0UXtFhU7m7+uCeKr9CsYY3hYms4/JGyI6Q
/u/VW4cG2oSZwUbQ++XF0bTTzPLv5W/LTEEw5EmvQxudN14QTApkOvrx13azPCFheRs79XMYWcOG
RcsSQhGgGdWpbigL6+Sqjs+jMbEfESACJoc1Tmv1e7O5W2POEN+oWx9bOxGiqZpVWvRwoflKO6fX
CCm6RzRgtyhrZMUyEZSpOfQ1xA7LNw8oJGanXk32kLF8rrU/FDp5Fqf6DHxh1+j9xzZMBGRG0IhC
Is0qUry60mvze5N4DwESqaU2bD+9SG5hYz3rb9ICBOrrQG890wcRTl67QF1iQyzXL+o5duBULhf3
3pyyrV5f2XCrh3szXBX3YYgSiemHqWE4u8LU21+Vp/GeVTTpdYVe1J0RxZVvdJ22FThLvKfIODkp
DcIuCHf6wzh/idAdQkcUlNbWwZMl7yIUswk1COc1gOmZ/kcr7b1bz8c1otWWVf8dGKDSXc/2QkSz
gQqTLaLgJlTdHJTSZEIIld1GXnDbjdo+ysLPnZ0928RwzhbWWrZ0gtMwzKAIB8c2fddF4gdVyZV7
f9heO4lHFdGZmmaCMxs5Do1pEKT31kEBgzvSiKpARrYRk0k8nwjKpL0qGprGMn211LJ9HkU5cANj
uUaLsD2paDg/VsaYbrghyVu0LeIzUdQb0JNiybpsMg99Hq9SKzHtH227Cyr9JRySrz3kL12IFKDt
3Olt+rtZUOeDte582dVLVlWkoVQmgFapx4THsXrqswER1uqLG3RfJmd4uDyEbE0Ft8GZUG0apk1U
Y+yfFgKca+kNDcDPREDXm3yIsokI3mLQMpOSEaPAGuGBd+wPqN/lB8tLnjdTIcmd+8rw/cYjZa7R
G2Fpslih80iR5NjGzRZAQLZKQsDQDwO1iJYeoKhXI1+lXmjU7t4uUn2ntu5VBVbh8nZ4uM93CiEi
YrMZwj7XwEAACqu7r5HrZPdZraCU0USVD/kPz32qqV+Xo+E9JEi1bhw02a0owjdbT4Ha2VRN6lWn
BgElxdIO/GdePCEFvsuHGtFbFUFOmNk/6m5fQYlvNkwZUq1DJ9FEF9TY1wmIpPJ+AtPR8y86cI2o
2Wm1SavCRjgjOSAiorPT4ybUZ8ZbbCBEKSlQO3UbWans26uHfzOXIrRyC74NC1GrObsqddoceBto
N7ZHcir+B1ZRJojX6oREXd78tpXxk1k7tBPBYISGmU+n5jWyfX9C3fp8+RRKzFXEWXhJYOb6mkco
k3Hdh8ZzmAJ7NRCeQy9x+HF5EMmVJAI5RzNyy7hjkMiF5Lwz0F90btqtRh/Z19eNerMhdQnf2VyA
swnAsPp5Qc9glBW+lnkbd7fEJbxeG28GsEylqiHfJwyflh3cJPcEx6VXXwNC3nRpsn0Q4gNdC93W
NBlDGaa7OKsfk75+7r32v077GIDffnUIb6aRIPRZTTaIK6/Wj46BxnBbd4gk1u7HkC2vwdabAUwz
UPJwYADuzGZX1vpV4nrthklLdlkEaGZOxat+gGEEkBt5s3dtV/WVqnkvl4+oZP1FgOaStYvaqXze
RltzWRWDAXE3CW27m4gB2QzW4/VmeRLcfDeWDFERXNaV9sib0ZM1fIwlgLv8389TpDVLq8EMQDE+
hpDDHGb4TlBefNbU6Fyk0UZhQ2INIkhTdQ2UXymW+/AkHoa2PnBzlJnyAPpw03/L4nORdzLyhmGy
e6KI0FL3q7QZGegq/DB/77NiNz3aIXrH9eHy3ktHE+78xfJ4zDW4LpAoPc1jd2200Y919RbFrEHP
Zn/ItEqiveTcxpsddLIjJ5i86fZp0cWEfHZaNw9JamRfEe6r492olMou6TJzw8dLbixVyAjUKGoM
1yBcirtk3lUo385GmX8sUhdxnFYW6GrTgzgfunRQkWeixT3To3yXFwDe68nojq7R1D8vb9X716Ml
wjdLd4Yprm/YKYXGhSy8TtEU7RLo8VLj5+xZZzvWMdmtOOL9s279D4QTuekOAnrTt/TI3Cuqkf9N
Z3U5xOFSHabKLqqd10WRf3lyktFcYZ8mtL4LRUvWNAT+U81Im7M2r1Jbsw3Tmmp8ssbhY4Saloga
jfqGfv6w5UyY8Sd4/HqQIqnfkygOmRHulkLdePWXxJuIUv/rlxDObVCK4CyUrXfylujOcHN00Xkf
2eXudFTyJr7O22k4G1XG2c+tknr/uFF8l6R2loi2zNt2yGsqMeBIm70LBQy8bziS9emUzohIQ5v4
edWis+zk0CKAu3l03vf2lgjFdFQvr5cyowGzSO7tKU16+i7m5laxJ+/bh86LSHpZD23YBU1KHQgg
mDlNj86EGoianRK7TijLQzh+eaD3PZXlCZ4qrae08VwGKvL24KkmRHb9t6ksibi2hOxkhi2cfUUd
8yrNI9Pv+x4m5lTbtwG47NVZsXvnRFF/ZuminUCRFFtuf/35/5uBWZ7wjFHOudfGrmL4JbiTEUIH
tFN+DE6xR93kmzM2h6boT31ZHm0Q9rsBqPgmAFOyoiIAs8uDIakHpDLzNr+NS/MH4nk3URB9Xoqt
RE82hJCnlG3e10vdsWkpmnLzU28Phwh21HF+unwqZO5q/fubeMbom8z0EGb2p3ZENjevv6zXpq0g
GRaqw55jf3kcydEQWS8J+xSkiDkaVqJ+qgPlMOWeb0IQunfd8IoU+rgAt7zazFbfvy4tEWMJW9QU
eEgi+/XcXA0VT96BtpHdSZyCuw75dsliNUyVmE87tOK3obvsXOKp7f4c2Z4LgYw65L1FhGL4djJA
EWT0v+CGAdvVfY+tjWRINoTgC/Sq08cwZAhnrZhqyWGOjGsnrdoducTlDZdtgGCXtq14mTszhOYl
aCEq+Y9umbcqy5JgzxLxiz2wo2ZQ+PpUKuesQT+vWNgD266mPSHtfR2aiH0pUM6iFndGLnjrPWI1
vHfcjYhXHEi2qmjG5gOv5VGgu0Iv1D6oDsUP09a+TdVwpYHb3dgnidWIiMUSBmE1b3iXot3zh5pw
1MxpTv05+uUkjFrq/9VF5u2mwnA+dkuIMMY0zYHeZyQgjmN9UZxjQCQGd/wpb5YN85Hu3WpXb+xH
i+rJDQpSKK7wvDXOID8hunCrYVeGwT6YwkNhTufNR1bZjgnmqhTtWKcBSbkBksyo5nmfge3Ok+Qw
jtmfuO4+ioqzRFyfYqtFim47dBpp/YieO3hI5/zB6oIlovq8kNe9eATuCZXMfp1MUkCNmefPm7gu
iVsQUX2prQ5Lsj5VuujYKVr7tVedayMxCmA8G25BuvuCXyjMIWu0hjHG8jeaPmg7q+eVab5LjxwE
HvjM9CX/4BOUJQL8hlpTPXVqAKrZzn2nuF9mUsDNyUiOlkhQqTXmkpIXwQXiBDtK5lekTPfuGN+6
nXnMAvPLZoOubCThmraVkidqB0fQ6MEpnF+7HA9eB+mBOTq3Q1D/l1jzn8ueW+J0RHBflgTEvQY7
NFnnQml3Q/UpM00ejb+boXoTdH+cq8sDSY6biNqzJ3UaRgeKkAU0PbDindd4n9J+uNqM0CTRjchL
WVsRpzfnHcBufkFOeKRhxfRWVXVe75Qvl2chCQdEcso5tGtvch3eGswxIsOLb2I3pfO1+uD3hbta
BaqVexlmP7c21aCAhofaPZipvQUbkNzUIqSbmn3kpqlGLdzOwl2r2b838ydZ3iiiDjmgXar1FGW6
YH7IBusKmHwHLiu4cZ3oTi37v3aZkSazamE4v+RWsNXnJcGoWv+DSKzcgqcYqk/wHNwOY36tq/kx
J5nbKd7wvOiuHxXR9ZJ3P1UrezYn9wDS52bmqZUE9ERIsaUnLDkgImaxLPvUs3tKRFWn3qS1/oNG
yJVsYcOjSs64JbiGMGw9e/l/nH3Zct06suWvVJx31gXACbxxqx5I7nlrsuVBfmHItkyCE0Bw5tf3
2u7qbplH3OxQnPNiywKIKZHIXLlWOsGzFibZgMLK/m7bbfzkgaX85F04NCdAvx+vb/YFOzSHL5ZF
ZZtRibxTjtzSuVQ6erR1108ouq2N3Pdy5p5z16K/EFcx17J5SxN4+fvXDkPPB8++ZHYp8pyXCaQx
GBjXisgXrNCc2dKLvZI0Fc5v2owBriCu0psy+2FxK7w+Zwvnaw5NzM3SMeyew8xFXRMMEfArOalW
/LUFYz0HJmowZHeJgIUDNwV5LDTKczbgD2bAWXSW24ZVP9iGX+qplkEUuRaQEaZRv283zMl+EJHs
WG8hpEDLNiQ6Cmyw4Zgm27EoO0N2MDTatcD4wirNs8WxUKLqUoTVJujxXd5EDhMbXdSHLDF+XF+n
pS7MP7eZS+GYSPPSxUQEmL1a7gNEfhGKAd9oW6qnd3Vjz4IkRIBnA4LfMAfM+TJ0DSLhsngw6xYQ
iTz9cr2TJaMw87LqTCUZMfBMyYzhMyCGoIBpw1rxOy66C4v69V4WAGf2HOZJatRUjR1e9XgSvXTM
3osSehLaacKWKSj0xr8mVCdrbkPus/qs22733ifsHPXpkMKTQ43VcmyEOunUfRxU1oRNBXCpNz5c
H+DClpjjP1mTyBH/XcjeaOOTjB96rJW2+V6PX693sWBR5xhQ5YC4s4wqXO+QAve6bZyMPsqCIAW6
QQrftzNz5Z5YsKJzKOgoI2IYQ4rMIV6tUW1mPlQ771fXY2kcF+v3ykjXF7Mi4tzelB3fQ//8Fr4W
q9ONo/TxQi5C2P31CVswp9bsmOohNkqrQs0OAFHs6LQRCahVjCv2dGnFZ97W5IAKp0hQ7jlEfBM7
w4+8jUMTZFWrkamlHmbnH/5VKkQNpPrAkrPbeG1w2VelzPZpmawFSBbO/xwJSpJxKt0MRUckr6wb
yF2lu9SNQe/UlhMgMCLdlGOfrMzZ0ptujoLJCYgbWFZevDzTz9wxHKIHpNdTEwkJk95kFcpZkw85
M1ZM6MKlN4ecZkUe04IBXW455U9Bou8RLyOfDsNuGD1wJgOOn5jAMgK09L7DM0ehqo4aPYj0gca/
EPMl9HMsCulH47SS4ljYFHPMaVH1WRb3qP0pUmgk5k2P0D9PH2JPlJu8UdvrR2fBBMwxp1M5pCpv
UBcIV4dtuW3du1PDfTEIvYKrWboRzJmvVuZY/pgSVLsZ7mczEg8NcuR9Vtylw/itK6uN2Zf3TUcy
VGgBZl3UtgeKxrVy4qUBzowQZTUigwNFFQhrtE9Ed6uZuldrQeylVZqZnmqA3l9VoW6TjNFz7iT1
xhi7fSRRNR0Z/Nf7FmlmgTxlFJkGOmnTX0S5SWPvwaFyB2zuyhItzdHM/gySjnlGPGDdk6r9TnMz
RcJXNtAdaVQ+frw+iAX7M8eX2tCBtp0IBf+tne5qN8K7Uhon23Ev6lZ44703ZDXHmE5e3RA3yt2N
qQr2iNJHeei5nG5t0QyQ80Pc730WYA4vJbUcopxjRKD+symiPYZ3FnWqpc9pT9/pUF+m89UlCp4Z
DgKImm8GMAGUG8Ep/0QyieqQrhGgC0fqjlRgK8xHFQxtwfVKdmbRgl92/KuOUQLd1MoWAGNW7m0v
ndY3J2r6aurvLrdTNdRfdC4+wkoNwarLsHCTz0GMBfhaddUWl7RuZuxSRGVF1NYrtm6p8ZkHLGqR
2+mAxhOj/GYX9EHHa3q9C03PgYngoBYC9SjAtcTRd9UXT1TztXzmghs1Z3hsSzePzARt81IEE2qE
HY7KDT4FgqvQiz6vuiELZmCOUTStMYtZjY5kW/hE0eSWIj6izKlasTMLxnIOSgTDqGlw8PlsuoEG
U5XuI5FBE9w9rlZWL+3aOSRxHFOS9QlCH8qq/TF/AogJAeRYfSfJTxumBoqb/nt36++KzldHpLFq
6UoEdTf5ZPY+BwqAjmuFBUs7anaxyImQgqSA4xtN/QhF1jvpGmLFcC3tqNl9UnWWkDW0zDbDQFjg
Kug/tLYt/UpN4UjFMyuhv5rnh+uGf2nVZ7dL01apJ6FuuSn4R6eJzngFyEp/WkWmL7h+v7fCq1Vo
h4lEwgEQhV6qIQvvCPC1D1+zd2K/sl0wYtH1DbZwi83hihC6afsC6o+bDmn3xilCZ0yDC7xmlN4l
iHx9ypZ6uSzcqyHxRlbKQBR2Q4q8uEm1kL7ddrCzWWKhjq5rQJU9liuvp6UzM2eZbKH4V5g2EOvI
K6aAP5VVkHXT14u/3HL1NZ4E5IlKEtgZ3VKWr8X6F3b4HNg4QnDK6CsEglPX+A7lnSakcW7tr8/g
wqaboxmpKcckci/8opUumg0x2/QB9P4xXh9ab1iNqM7KrbKw/eaQRrOpEi+/UIASF2XA4sXM7FAo
K7xYaurafu6yWxQEbd43rplZaC/kT1OSgOeQ494tS/rUV8YBog4iKHpr5e5fsA9zEW1guFxEClHU
RJ3ILy5PNdw8dU39pP4Mx2o3NisdLdw4cwRj50xV5HKUa3Eqtn2ZfvN4d28gwXR9spZ22OzC7+Ih
cicA++EJep+7yjx7qbuWTHj7iFpzxKJG1bVjXyggdB+/xGZ928ZVuhXU3NPUOHLer3mZb+9ka45V
5CMFiDwCkQXI4nRpCki261CCA2e3Spq6QEEA5fo/7c0kmiYVnYVq2kLzYt/GpHeRE0kMCzLIdX5f
kgjYPukBwhHwRLifDFQXdCG1LRuCL0WWtGELBPrl9/OCbXsVsTVqtLfX0JrDDE2PjGZrIPXoXBKP
du+YfrtWYbBg+aw5itDuCUFZp8L+AxbNjqFl4/YxBCwtv7TTYytvIqRTQcuynuxe2jaXYb6y7MhJ
OaDEQGwv71up/NiM7OioCeK9vqlKzzlFVpqpfeFQgB5+n4L/+jH8d/wi7/83FKX+9//gzz+kGjUE
IJrZH//9KAv8/z+X3/m//+bP3/j37kXePhcv9fwf/fE7aPc//YbPzfMff9gA3NyMD+2LHj+8IETd
/G4fX3j5l/+/P/zHy+9WHkf18q+/fsi2hHDYh5dYyPKv//zo8PNff7GLwfiv1+3/54eXAfzrr/tE
5EIpUb7Uf/utl+e6+ddflDn/dIgFaCN1LU6sCxigf/n9E+r802PIaYOkgVu2S2BoS6mb5NLrPz3T
cWzOgZi08W/++kct28tPrH861CGedwFdW4yaoCj8Px/3x/L8v+X6R9kW91KUTf2vv96yvpyac4RP
3xgRtF+K6YyijoPVDz9YXlgBbmiwHdIe8pA530YT+f5qav7T++ve3tqQl94uZufVhuR9Gsci8sZz
y5qfllk+DWL4apHy0XDs55S2K9GsN03MpZ/LFfCqHzKKJI5oNZxR4DdCFTLy6MOg3fg2T9PmwenJ
+CCjlJ9kabkQ4yorOG9dkty0fVqgHFWW5MPAprrwc7vI13Dgb90/l4+anca4NMceJYbjueT62eM2
C522mI64LtaScW9Z70sPs/taahD7gsWnO1Mj2oPk6awRhUXB6fhUmXKN/HCpk5k/H7Ex6wkvOGpp
edApGdJi7xCOmqN3eB2XUcxceKtIa1fYVXcGzUL2k1ls2GuWGoEz8eKh6QwSXN+Mb6oZXDqa3dhu
jPvHhXTz2VNu9cmSAOm6MpJBPHKxQf1mt1WW1QSVJnSP4i3y7ORJu8UhtctQEKM9G6Bq+FJFDWcB
SpbSD/3gXYJZmom70Y5MBuJkKzsmVVc9XP/kN+8QfPIcTyStwizMpOnO0FJNngHAYaGtYvLYXtJg
Pjd0I6Cq5xRfR6agWavzNPFLUZlrpC1LczaHHEVUgwDYkN05zxSgs8l9ZdY/oPe4b4reV3mF54l9
31tfOFM7KO/5Q85DkXobu2sPvQ1BRQoV4Np6mOJiY5TpTrgrU/PW1X2ZmblX0dZphiLY7lwVJ1M3
gIA3K/tkYcPP8UiJjrVRQRXnHKvPyiv8WoggjW49vXaiFgzDHIekusStjAGL2o33JN4SfpOq3fUN
szQrM5vDSNKDAB0WwdKfLXVj9ivA0KU5mVkaCyVbo+mg3YRbQereFSBjnOo2qNV7hJ0v6zkzM5Q7
nmTIuZ9B20TQerf23F2a7Zl5cUAORnmf8BPKMdON1WY3dQG+3QqvjutzvtTBzKwUHutAp+6IszVo
KLR04NeyCkdvrGZceUQvXKNzaJGdi1pVwOOdWkIgoFTgoSm8n9Ioj5MdH2pnXKv2XFjmOXSISE7K
Tkf8JGJv1xDI2LB202RJwNyn65O1sEHn6KFWFoK4KeMn1bb7fCh3lSxWnI2lpi+Deu0EVJZIRrvh
pyJu222akRdTM8d/33dfFv9V44b0YtIoNB4RBiuWIEqaj+Tb9cYXdtAcEpRXVBSJct0Ttel5bLIP
jk7vo7H68L7mZ4e363MEQ0TknmLhfqjFuDUt+4G4fPu+5mcntwNNIfRXbeck+3Gf0ujUGUMOQqM6
vN7+0rrODjAjfTYYKnZOVdsGNPukqzU2hQVneC5Qm5IKglPICpyS0gH1tY4+c6t/AvP4bZ2wj2MN
qpKE6/cd4jl2xQB3TIm3q30ajQyEONCHErH60VT5h7RURVh308p6LFiLOVKlnjqvMjN0JGVxqggo
SVoALOMoOugqzwOqQJ9+fWUWzMUcrlKDJzdve/SUxhRRvA7dRBxSkrKRx0a4a1peCxtgDlmhosyQ
Y0M3jcU8n3kD87k5rVjvpcZnB9vzSJNoUGadisqwjkR6OhhJ/R4xbtxq1qXXV2ZD91ktKnH5dP5c
5s9WexOrp25cMaZL8z872LkEoxM4Z2A35EMJvjXeb3voxLX1EF5f4AXDZM2OtueZPStHWI5SWsk+
6uRLlhotJih2VoJ0S0OYHe4SOmp9EXvYrGwskUqBv4Vnk/RBLEt2YKx65yrP7mji9WZnDb17apwK
UMUYdKGyen7XJM3RIXlXQQxBVe6pizjfx9DVxtvD2w2Qt3tfBxfz9WoTsWJKtKyh4UyMDIGyIgor
A9Q1eV2spM4WzsAcDZIoz5hQO+WcCGtBsk2sMHOALb/+9UuNX1b+1de7DNSpTEbOibLC8HuthM/j
9H1+6Rz+0aWmok6PyJaue2ikGU+yQhje1VT5HbhFr49g4RTMecVGE7UQlnQxPcL81LfsqYurZ0bL
/J3tz47xKFOIMnjcOYHJPYp1mFrIkLZr9U8LJ2wu6hqVpZCF5TinWhykeACfxF1huaFhJNv3Tc/8
CDfRJBM8Qk9FI36Upva+FlmsP+adWiPnXlqA2elNM8651WIBrKRGBNUso1B2AwsTPcgVA7EwS3Nc
R6tH0L4LDKKLnu3a2GpW+CKNgylKN9enaeEczAEdelDxaDlKne2ibT6bMTd3npOtERW/WfmAm2bO
BRaDSM8AUiQ/T8gHBandFFCd7PL8G3eM6JY0g/uly52y3BhT3sU+4UYBtVe37h6hFd8cro/xt1zp
vFzx8hWzw15HhNOorOXZ6IHFzONef6cNaQ9mFBcVyuZTUyD3S4SAyLrh+crK4TN4hVmbu9xg1g6Q
2vGUWK54APWmDZT/5J44S6sknMQY3QN47hwB/B59CzyjoUiiASRQUGQ9q65avbQX3MI5zLz0ugGV
61yfzUFD9XKc3BgFFGri4DkoE1hId+yZ7YtcoVhR1Gax9nr/DYZ4a/oue+eVrcyKIfYqu8zPnduF
ABN9HSrnKLvo6HHvpvPiMEvSo2HeNPgsLd2boR78Osl8gzq7VrB7Z+ocn9vJWi5/4eDNVWkRyBEc
SKD8HHe0OzZWZR9oahu3qVdXK8fiTbKFy5Zhf47ZdMaMZIbKz9RWvL71kr6b/CzPC7gZ2gEHTTym
oYVi2QTp8I7sOmGAMiS3EYqrQYB3Iwo1nikjzc/re/jNQh5O2TwpVLgpVI6McjzZvr3FZR6KzYd7
7nO/PkQ+et6lKzZnIWyNOOKfQx/bLMozgZ4KlLJ8zZ+y4xSF/N7d1D/MXxfJxzhArXT8fWVgb+9r
SEb/2R3VOEcyRnf8xr2Lb4cwrcIOoUy/83+kt2PItnHgDoG5SfbDysv2baP3O53xekOnyIl2nZTj
KR6sj8iBPY6N9bgynLc3J5sTTFAhs4HBPT1VG7yYg2JTB9BiDcB6EpgB3ZAQ3B0rm/Tt24F5syvO
UQXSN30xntK+v2uUe2+JLPMdriClCBW06wNaGs/slvPwcGsnL8PyVOQ+JSBHEvbRtrq1uru3B2HO
4W9JlFVdI1V2VpbBfLx4k9C0o8KfIpZvWtmuxfN/G/u3rNhsIEWjjM40vfKMUGr2Dca+PBJS50ew
iwOZNbGpDZGg0X6NKvP9CHuyRfQjDvHM12fZjcXnyK6GYzmO6leXDSCqRZEcsLtWlFHuk6Lr7i3K
wXAWI7uPuj6nv28GSk45k/RrmTY0aNN4aoPEa8Z3vVKQtvvz5NSGtjrt8OGUoshMyW/Qg4LWCaib
4zVS64XFn+ud1Ras3gji6VOjD/lY+wXIkAz28frOunzm3xeEzcXNehSEocZejKcWoqVPTaYgFm3q
zLyLPc85w9xB4jei9gEA+gkaOx5dsThvD8qcAxcH4ZglXPHsnHt3NMvOCZSe3GoFxrSwnf+GXOSo
BhJWkZ37Mie+UKPcx6CbCUvckydtjOodBHW4n+bAxZhyb2pTmZ073ViBdPMNYFprYcWlBM8ctdi0
icf7qZRn5cl9lPaBmSBIPf2yq9TX5p3HEfN1/MT4fH0nLE3aZaVeORhtLdMKokny7DQm8Oo6sKBh
ljWI7z68r4PZHeO10BKZHIUO0mNCzo04Jyz3y1U+woU705zzKpa9GBpwRpdnxfj0fRpB/62RIwvr
hJR7qRJ60Kkqv0AkdjyrVMCH5F15lAnTn5zYpACdd+m+BG5r5YZbmtGZ+0ItsNWWtlWeU833+djf
KUl+ZIN9bkW+9oT+baL/foDNOQsjVxVKy1stz30whPm22qVhubU27paGMuAh5BT8/tDtup2+KXdG
+B9wxx/Yjtfp+9/w+bf6nVlyZP8ipGPhzjfhuLG338F8tauCeCODl87/cj7fmsHzp4+9D85bX/vM
//jzZ7viHC3YjjkWUleyMT2ZynPVA9E/dJavhv6Bsm57faO+7ZlAyf7PkxANKoLUKYqKY5DPPTNB
y20jW2vFaCzEYOeox7QCdQbYqbJzTG6y+NGGRiBEkbPpB/z569+/sO/mAMdcm4SCDDg7t0ZfBqVt
DKjdABMWMR84xCPf5ZOYc6Tj4EGykQKDde67YtMJ+Icenq38fSZ8jm4cjBF8iXCBz2wSYWH87MrY
58II1Zru4NIkmX8uMqljRqAzj5tnAC7CFWFpxqF074w1RY2lXTQ7/TayziUXbXn2hPlQl/IAGpXw
+gIvNT3zOXvQWcJqIa3So771bNgg2jMiY8WhWTpds4Nd4ymXUkekZ5Kol6mrvzRxcYhYuibK/nb7
7G8ARrBImCXJ0/MQ05tBsJc0okfgpF6uz83vqMbfDROb4xbd0S3j2IND3oRTmG3yrdhgfx7q2+4u
D6f9j9wnW1qEzbP2VdC8lLvWbwPUuG3yYK2+9e31YXNYI63j3CgGPD8sQIwEsXcl0SthlDe3LTHn
rs1gS4EU3Tgc0fwDQIrgsu/81E3CYnyPZ4YeLnbrlR/ASKz6EhJaxwjF58d0AkE+nwy6qWRmrxio
N1+b6OIyuFddjBNhjjmBlLFk4y8q7SzswcR0JE1jF77s7D4cWK4b36incXN9W7y569Dl5e9fddnE
cU8Vk/XJilwoGCTTk6C6D7KmfI/BQgeXvfCqgyobMw6A5XB0RG3dT3bh3imohYRpYnYboGHESlj7
zb2FfmZ2K0JmUOaxORyjxN33trEBq9A7l2Vmsco8bxM6KIFY/wMH5ZaqfKAjzbrxKb+Pm7VH4NII
ZtarQwqk0sBYnKAPc0Kp16NlrPHhLTU9s12Tk/ZC2Gw4gnT37EhyTIRc8V7ffCgRc34hQUGwylpo
0x9rG3jAIBKq2xi6zjcOMZOdp2oTFTMVPwrKyl8U4hzb6xt3qd/ZemeFoFx6ih3jafzUN2CILcFn
4NUewk1FfwJY6AnlOibosckasdybHgqGOtsH0HzHmo81Odllh4xtD+U3iE8RID56dOq17lYXbutf
H9/Cks2h+OaQdGaGmT02eXLXAwpWxt4a9nNpILPt0IIAN08YBiJy3002ebtpP8WbJLQgM+zHP7nw
1a28H27zTXw33V8fz9sG+m/X2zREBeqCBn0CfvwAkUl6Y5nmsEHsUoUx08buejdvT9vfbjmGSo9a
K1ueUssmhyGR5ScjM6MVD3tpELM7QJQR6cFOTI956jylY9ruRUzAXZmO245CUPH6GN62yX+LplYD
8g0tykhP1N3J+K4CgtB4vN700vTMTo05elY9IVh2ir3sS26Kj05ihNebXvrq2elw4z7nXuJS6PnE
kGqYvL3Fmhx1Uvl7HgjkbxHFroB2DORUppNhQxNxfO6E8nn0DcSOvunQlblfmqDZ0chQqRwZFCRq
8ZQ9pHV56ES/xlCw0PY8JGb2k9umgzedmB59XbyQYe21uzD381BYxiC5WQFFd2pEMZw7lFMBZEpd
BNvYe3guOflbQCylDeq4pfaOusnNUHUtEjkIJSDvXVb5poZWZgnFkedYp9upMvMv1zfV25aKzTlp
2zLWYMnJ6bFjjh0AV/2YeoT5jZK3WYfSihJ8e+/r6TK1r/yUxPHatKP2dNL80+D8gkhhWGGf2dWz
eB82BHN42Riv+phsHonJFRzmo+2202CDWxE1FluNiMjK/rV/v2b/5uejk9kRLy2ZuYNdkJNrxNnW
Kxvn2FBZvbie3RrnSQpxyzSCs4iXxkW2cwTJ9jUdge10E2dAxQ34tIEomUBy4SZ1dYRu7BBwlBah
LVdv5ACsPMkRoRJj74Z5m09WAOmeagQ+xI4OUUWco8BKBRI4obCbIvPFKoh3yCn8cx+FcfwWMXQQ
yvEiDknTxlsGjPZZJL25RSlFsm3GtgVkA9lXr075I6VjV/tOL+yPlYuSrsHzlBNYWTXeGMDBnBkE
q4DrdsBvpVIZ7RxXxccYtEDfdS+7bZ7DCNVWVgQJH8iWC55vWTQh2d50xW4Q7bRzMqPaxByN+ywZ
3b2i1P3kcTe+adyWPCQZMMGNydqjptkY5h7ybB3EPxE88DQqkZpob8RuuecZpD5Iwg2QJNrTL/gm
zs5uAYjT4AX1J6OxH7sM7y+DOGQHR6IL0xRFW9BUIaBjdzFwaMmejUbG4J2Jh49tRh1ft5R/YBC4
hcmrJ/dYxzbbDhUpDk6m4e8IFHlJp+pDSa1si/NZbjPI5uyGvNJfqskyd+nQp59AQuYeNUJ4Wyvz
mjaYGuH5juTm98Z2+tAExuRjZY/1cUxke5KNfaptiF12XpcdBtkjfNVNDuoMiQ4B84dWtWD6Fpkq
+mBbtfvdjBtx14KiDa8U2UNnvsjDiMTtyU3H4cYbaLwdlTuhKZf5Lrd+aFI3YW6bzhaMeL5d9y3e
ApkbWIKCQNdL7o3CYAfwCBlb1yt+xo22D7YuyUdgJB+zPGtQT5GyHxEofsvAk1X3xNjYBX3rWrmf
VdjDfhajQCeKsuKXvqh3l+MwAsKs65CD/z7sx9a9T1HE+7Fo+HCrG3BdczVMT6VN5aeqkvVtjILl
cyfGXyNQyn6UDemdC54MTMCQ3NRu/cmplDi2E+JrAyC5p2GQ6jahTrU1Ok/55iA/u7ZObr0KM0wz
hWgBWjxEymp3Mi/sIlBdDdUB7gxfEMbujyMCYDuE082QTfEYEOmIrQOxBVQY10gyOFLvFJvM76wY
izNqkAmOz1j8MMCnf/DGoYOLmOidCW9/IyiJdp0pirsK58eBzt6kztrOS3DzmxhkUUUBdjT4ChDb
PkaasbAv6mSbtm5772WU+JMVe6GhaL8FdVOyt5OSByVMiu8JeRr4xILBG1SQ9UMJ8iUHuZdIefyr
o5z8Ia+q4aG1myRUGbiZ7MGp9g7yTe2msr0+kKqZIH2OB8EW3UGhyDBEoAfSCj/m+fSguUnuM51G
QcGlOg66GXfAO1inSqQvkVlaR26nURibuggj0xF7h3oMuFOvBspBuwohpWrqbj0oAhQgK6ZA1xBh
+wlzrSygRWQk2KYe34ONrPxGiUuFn2J97oepMMuwblkPjfQ4o3d8kPz2Qr7+zaHG56EotAvbofHW
SGBCNiU0tbZFNdbnqXLyXWmhE6MYqxulonbrCDBeOSVCEGXVowK+ZnK6nxLswiR3ppBUMT/1Hop5
PS/RoafsyTeb0r2lTdfcDhHR2wyvpZsE9C+nhrrVZ+zq9DMisOYn7J3+A2i1ethTo65t3+tH7fkk
n2xAL7xxl2lmfAAZivrqsI4ERp50QRG16syG3DTCqOdRoBqzdw+0GG0dKG66fpwqB4Z0TPI97YE0
GYYWZxMkTuwRxCJTYCSxtzHyafhW9xqVWQluA0N4II6pMuElG2E3uNWGqPWCphBsnyuv9J0k74Om
0f3eM03zbtJVEw65W9yCISDfQzAUtBnUo6PPmVXsh7G1fAK6mztkqMz7IjFkqKep3eIEY5tKnAXl
lvU2JX2z6+GLAxoT1TQHs7vXHExE5j7lTlyHJsmmm1yBIpmKlG5Tr+S3AEV7H4Zi6O6SqWq3XouX
W6IIvcuSOPYdzeIf9QgVFdlWyW0Mi4Pw82SGqCqWAfhdkDv1SHTsTQLpShBajVsRS5CFeh58ILhf
qOuJcru/95Br+VBmOv9IGlSeyzItNxVyYTeVYMVjmQ2o4J5i9ZilGWpZe+yeQyUJ2WY9I+D20Pe8
9kQoLDIdzNEi31D85SDL5V5qjJV365ZJCbiK1fr2MIw3PBkB/3REn23EZJEdoirVQ0nj+Djkk/xi
e4hB52bm7iYDAkjdyAf8Man9hI7WQY6ifpRmhqtLyehDl4/j92Roxc6OM/fBRAnoLh/ACjIo4gWE
2Na+NSrnkHAUb0WtrM9troqTBeP9ZFKjfwQL1s8hZxRJUaf+WXc9RMQHq+Y3QNcOt5Zn1M+dBSxj
qWOwjrVxt/WsaURJz4RyiUwO5ujD2cZlnhE7gwHHLkIBc6WZD+n6KrSoY3zVWZ9+bCsJ3SCdZ+EE
s3DH4iZ9amoHUGqWlAEjE8NMkvqTrVgTBYbjRaFLFS6WKNVn8Oqbz+00RY0/jtQLLJkYyB9fnLGm
1e3HhtgQVSjsNAQLEtsBqg/QVcym20hJ9ULa1PMzm7tfOIi4w2zo6m1JEvE1rlMk7uy0/QC7PZ1h
es2QQEfrQ5GP5bmCidvnhuH9MkfCqlBWDTu6HZyuMgWLKa2bOEwR/d2nXZZ+7UrD3pJSQvauoN0e
kpjsRKlKwsGcLLovKhPSOEYC1r6kLj0AyPu48mMdFzDnkh9QkRpBblC3PwRrI4wyLe9Hr7dWIj5L
j43ZE6m2Gmusvdo9ZtAAOvapKUNWAeJs8l7trzvjC+/suXaAntrKsbXrHXEOj6jlaYMI95KGEgo3
7DXt07ejrWyuE2Dz0bGg7UKOpNUc7E3srArjHKeoXyySg2E1NgITa6HvpRHNIgcsrzmMKF5oyNGd
m6w8uHFW+yKrDhBzW8mrLrwv56XDsYaslWgVOTZI5fsxaMkSpVayH0ttz55H4DkoIauTkmMlqy+V
dmFCFB/D68u91Pjl71+9i7gkrOBt5R0TJynDUdnjsVVtsXtX63wWmLBokVsyzduTpY1v2ch+dGDv
ud700lGYhWydnma9yh16rI0x8bVVHJTKbklav3NFZ285qBUAQ91DabGyWROMw9D7Vd4/vevj52IF
VTfKLC/g/sEVRmo8peV+ZKP9pdNut7JrFp7v8zrlQjuOiWgNjpgBnghQXu+m3kLR8vQkeflhUtPL
9aEsna6ZSXILilII1rlHPKZQjDz8L86uazdyXQl+kQBRkXpVmKSxx9levwi767VyDqT49bfGT748
oxFgnKf1AcRh6Gazu6vKi03HReOOWzF186MhZFix3oBOxipAXWSz1uPkb1/yQ+cEjVME1wdYMAIZ
NmzFKn50D+1ltUGI1I/HPrd/dkxl4G/JplTUZUvCuHhVcBv10GkVawWehT2Wsb+A6nSiLGOI05jg
LI0ErqlM6XI/avJt1ne9C071tRrp0liSF5rLIk/MAUmomEVV2Jp0OxqgfOrQnDUaKphIMtqtpHoX
bgdZl8BRe2RrnJkcKm44vlWe22I0q3HxcjZdJuIq0BirEe7a6ooXXDjEskoBoqcKdCtmhqsesnQW
1ydX8PZ1jobItbV8JQ9/uW6iyaDhPALlZl/F0UHED2OtuaxX/VK8lXHpcpDZdOMvMq2U5JZ2S/KO
+ohoriFFE7bNp85fhuHOLAOGvUqVt+s2s+B/Ze0CMyo6m/VKGQq13VdG+8eJRr8erTWYyYJNyiji
GayYmTqbBKDhAs0irfYKXOAajG5heWTksFnVbepoSNRliDFdza63tj7uM5IGg8GfFSdeccILi2Se
x/92u1aKGBleA+TQjuIf2rQfwbu5a/J6bR5Li3Q+z9++r3HelhbTyMHq9HpfImd7O0xIRFzf4gWr
MCWT7/KKWAYihAMQUS6YHH2SveksDWpljfx/aX3O8/r2+8Hyo5gQGKCH2aFbp6QfUVYmriWslXh5
aX2kS9zR28w0KatDPDsPbGq3ydjsry/O0hGSQpue5BoZBUF8EIOHtv1M489CjX2RoK6zEiUs+EGZ
Cx+PKaQRNEHxoEQHb+qQ4Y7qUR5W03yy42aj67EIlCi2/etTWtpv6SrveUv1EQ/VQ2Vyf2Cfo9n6
avp7QBrj+gAL2y2DiiEmqjCjRmF1HpE3QIqiaf6Z9e/rH1/49TKQWNcUQ0s1jeJN0e7MvHxGuqXw
lKk9IaNiBNcHWThQMoY474yGsskgh1rrbxUunosYajbXv720OpIxIws10N6M6aFp1ZdYUR+Yonij
vdJJsXBeZYJ7cOf2DZ0KNRwzwyuqLncR11K8VdV93RmtS7Jprdi2tBOSVdPMIPPYRyJ02h0ImwOj
/JMWk4v038pBXVopyawBeVfbtDWysEXhwrHfNX6b2Wu97Uu/XjLsKjdSpKbQwVIk0Qu4lnKXIBld
TkjdOEmz5rmXpiBd0Iraci2KOTAazQgSRi29r2dTQwqR//CkSsZcqnXcl05DDiwC6bPafyhglLp+
UBdWSIYQIzUHvY8RtTRuGkdDb97mtD6WKnlEWe3z+hALp1VmlK/TSag117rQqITXg2Bi0zTmY5nb
j30M/hBeQeX5+kgLFi2jiZFnzohjl0M4zg0qB535BpTOyhvyq3vsQkFQppTvMq2o9aLGxzMDynpn
+jy1NgZIFDo7u572HVO3tlK/JGJ+B0T3ZCf6L+bkd4Mw7q20uh8y8ugQ9fH6VL/eBZd+zvkwfrtu
1Q5s1RHqVod8ouPOsoFZhFAR25qWwm4peMZOc9HE28iom1AxDAjbabq2V2N9/A1QofOgT3z0RqGX
j0ZNQd2kFP0zM1pU6cdqxL/n2ng0WnS2DOPMvVxlzcnQJu2ok+ZDN1R2yK1ag7S96ZQnyCBZAEPM
qNE1MXJmcVXcCzJztx4b7HIntC3o0KINVpC5yjhGN9FZIQp5EHJT6CbbZ3jluFrZgIhVjHrqqQ5v
PUVHwUfQoTwg7Vf8Khq79ytNkF3CSRbAcQs/PjMJNwWhYaaUEfjJ0UUmIvyPnBrUc3p4RuE08W3O
neQ1YsTeTRavNyxW0ZBrwC1nbJhuR8e2VrzZ0gk8//3brjQNdxo0j6uhpZUnXW/2hhGtBCkLXkaX
HWXhRIRZaGdx+q1iHDP73uArj5nLXFsqDsL//2zIRhKlMMw2HA9Awh7z1GtBSnm0dyVa7quddsr3
0clI3e4WT7Wb8rRGn7c0J8lzOnipodNBq8KGFqQJSlZOECDqQJ6r5ZStoeiXNkVyn0nZwANFSRWq
Yv5j1PNb0SRr0LmFuE5Gb6MwZTk5Wq8PnVD6Y5IZihsxYw6G2mEBktfQr+xt6sfFPDxdt/yLsyH/
6eWYIR3fo/2Fh6091o+ZAozJqELz6Gdfl9xKPgu90kabhwrK6RxUDI1Y7anAYfqPx8IPP0/om21w
Slt0LFg8nI170MxCN/CAmv/1n33xGsO3JePocxMUMBrhIRU3Zf6R67dG92tVDePiDYavS+YhmFqD
Wq9wwsT8mPXG7VjmlhGkCsoB1A8v16ewNIhkC/GE156D+nMopiIoNcWl9AjnupmNzuXJv+uDLK2T
ZApFj6JWkwLpaY/EdZy/+TgcNeNvaqsrs1gYQC45oA5gzpnA+SGAUnD0KXtt0x+7vPlQVfoz3rP/
lBxm1vYGWOx4GDV/q2k8Ogn3z7Kq19foolMi2n+ISqfYQsudycNimlDzhQw54MmrCkLnE3nBCuTq
wpRMVRM3Bg+NbfTpTC67qW96fwqcz/4JNKGP9Upg9wV1vDSQbMljltAG6xQm+wH5qUAc7Y3lVX7l
c5ds7ZvoZB7KD7ppN9W2XBl0wTfJxKOtNusQjcbuG8VUbHoLjQJqZT5f35evHvRLM5KMvEis8qz0
Bs/XuWKDmvLG2qt70NAdO3cOC4961wdamoVk7mUSQfqR4QCg2dpvjDf0T60EqF/0BZemIBk5agU6
5T3jYe/o2W3eN84dqQC1hDZNtBejaeUeT/V8k0DT8KZAO4RPeUT2JJnVx0Y1xy3tBueYT226c5zW
eHXyhu1LNaqONUqeXslI7xFInN82aFX3wcfhgFM/tdG7dX1pvpgoLk1AciBg0o0rIbA2plvt6T1/
i+7LW+tAt7WbeC2aw9zkZN8i5eqpfo5qsmttlEP/1HirDd3npbrwC+QKglATbQBVBQ9zF31xfuIp
7luxB7DDPT0FD/vU/VNsqhN3t8dfv2efeDgcqvv77gzQP6MVM0AG043i02CNTGHBX/yn4lCODLFK
z0PV2CSTBmm7Z6KxtQVfmu75uvh2a5b5qNDewnSVXR9wX3HNHXhjXcX7N7g2PMcQUMAfcx+sTDAA
dSXZaSwNe/bv34ZVq3FW8GzgIfPEZgxA9HE0z0aH/+Zg9pg3479sP/i167i22wemDyUdbELvQjII
xBW11+yGw/jXec9urb+R46Jr0fSSYK2H/HLMCsZryb8lRtxxrcYv7HAKyDEOq03t2V4XMKxJeoy3
TYC+P3fAmLEPaPN1A1jabCmIGbjS2ikfsR2wrBrqrCACsMjz9Y8vOB65dDGNBp3R68DD0diA6rSY
/lz/7gIvwn+qFVk0aorI8eHpb/xiY8fOB0n3x9t0F23fWxcdYwEoZrzR55/64bxTB3bM3OamX4nP
vriGLlmt5PhoZ1d5RPELTIwdbbUg3yUgzoiDYRcdo6PttX4XODfqBhDpIAvQXBXQQN8Pm9ErX9cs
VV861ZL3YnZb2bjecarv54Btm1N0mI7CJ/AiBU4PVIQD80Hba/tmV7m/0e3oJYfhpj41h/6k7SrP
vDP9lS1ZiAPkmkjbTjzrFSyI3focDix+sHGlnSHOw67Z5TCrd+UdmqxQK/Jm1/H7UHlCLnRl+K+X
3YX9kKsm3VTh9YDccDj5hvc2usxN/cij2+Qju4t3JoRfbvUQN+BztKGn/jj9NjalX29AWIndIcEU
aK7ir+3LArRek2srPBMFTZNzrJK6yml4agAJerXu7OcYAdKxP4EK/w+5u77yS2GErOysOMKJenDy
heJkP1Z3EGm5AUY6mDfmQTtil1fKdksBmFxywQ3O0NNwPmyH5ljdtbdsi9rUAxb0EY1koLoxPYCe
gmJr7uft9bktOBCZztXJ6OSwDrvKEuLVHfUgPbMSFC04PlnbeRZoFstVrFozOu4A0OaceGeyu+s/
fCmuMDXpvrHRlWydL9FuU9Uuvq3dm/t2F9+WOz1sn1tf+1uYG+PUb5xg+JPfQMoCV3l1k/zTVyo0
X7RPl0xCclFWhUdkf77yps3sVftmT7fxbtwWfn4Axnebe70P5CgO/7incFLNlq1EzYvHX3JLqnCE
1jgaAtvCVd6aO3aTP2v7GVkXdIf9Kg7p47QWTyydfrluM0ZTZHa1zkNrm+6mJ/Ume7QQQ9M3uqtP
VesmPzuKcgmHasB16xHmFJszOvR1X+/XJF8vp2KJJldu2JwpM03w7eTIN0AHvOU7fRcf6DHdq5t2
P+5NLz85K65y4eDLHLB9N1YQLcGCOdHJpr8UFdiM1+unfnEi5zG/RVmc9rRJuEDoeF8+gIkg+ix+
Gc/arxaKqy7ybUmMVk6XAqq8XyMmWJrO2XV8H3IyqK6UGLLthDenYeSUvlmuoJQX/I+sWAxCWMYU
AzkMBb0DWbUVq5IWS1+W/ENPwB8TAz4Muk1oxyV/yoGvFNMuZvBwmCSzbzlj8ZlrJJwmE7nvFM7n
r5o9N/yvUWHtuzUjd7DAF9yLLFQ893PSJJp6jqiNgxYU4FHJfOWhCQEGOpb7bJdusht73yLuiYLr
52th0eTiDsCimFoLj9aLp7x6BpPeymWwkOWRSzokEb2ix9gNJHfcSJ282EB7eqQDhVOv3AhflAMX
1ksu5qhWrAzW2YF0vnhLf8e32iHdVRsSKrd2oNzU+/gueehuq0O08uZZurDlCg9oWxm1O1h69N6l
AGi45Ml8Le/r5+hXPPp4PgbtZra2Uagd47/jTl9J7C9F5zKVrG2AWMyKMdPcLV0zOvHN4LOg2+v+
OUDOPXAr+8lt85nv0Rj52zlUDxoY5s6Rw5qzXnAKMs9sKWhVWTX2sx/YW0c3LDFveoCqrh/Dr89c
2spzDPzN5+hJLOy8wQTboA1MF0gKt9+ymx7Pxc5/f0oQehcb80+9zW+oX4U9Xu14prvdvyLIQshC
I+R07oqbtSbipdlKvoROk+gEGZEs1gDU00xollDoADaTvZJBXLI7yaUINHODRRo+trNTd+LHJP93
fSWX8kdfdEnfVrKoTVQcMhxRCGAEygnU8WGz4Xtnk534zvKBZLsBchino7qZd+XJ2nVwKdfHXlg1
udLR9wMoUhk2kQ/E7ZvfIEJwW2dlxZY+fnbO3+aVD2K2OgZPxaY4iM9SMmKnAJN3/acvBVgyRW3K
tDirBX67fjLfuifjRb0pHrsw2gwv6Yf9gqZjshJFLnj5Lxv/NpHYEE6SA0gc2oCfqDz3BpSamuiV
sns9/bRBQivItHbbnuPDC3Yl08XapRYB7oLT8KZ578TN/Kf3m9zFA//mT3rY/KndTeo+JD4yRYXL
PWdrIdmrup8JEmKZ+xm+3Bfey/UVXjjx2vnv36Y9MZ4Dy4zLrVD1T9OC+LlFVj69QEGmfdnCt2+n
ilmAghffroP6UwcWpgbc152fm0f7wXmvboH82WQg3TTv+WEKTM8Ks5/FsF8vhW8jzypNqrbFZppN
Df5wwGmZWPGJS5fN12y/fTuKgIgiAi43egZGMRhv0kN2Au4XUk/IU4L8Y6seNb/C47AABdrD9W1a
MjPpoVHltshUQDhDpt4YxlMJ+I+zkuFZIq/9mui3CTUgx1WKGYs1bZTTdDTD9L58pkd+aO+wP4f0
ZPvtylgLp01mKWriuLVNA2s3ooehprM72CvJAfuyRcnsRKXDVK6fzVdkzzVkJEhionsOCvLQpebG
SsRJzhfNBbv9eg58W6oia6autTEKP+mn+dDsHRfAVOTf1FMXRH+v7/WCJ5IpibSyVwyHY69VEh2B
hdRapN5UwJyG5FgbYKmdzV2ZlisLt7QlkgPocTVYJVDKMJWnRv/d6ivfXZqFFDqUkwp0mXZ+IWWD
Z863GUT2Zmb6Zf9YJL1nTWBn1VaO1eK+SIGBjiZuc4o4AoNCc9Nq39Wt1595ww1kuFNkRUntasYz
AP7Htr0b8zUt1AWzlEkWmUoyC+18OM/RXWTdZvVLTFfalqyFoyZbPFXAM21jX7pRPDdR4TMbSBVW
3vdKsbJFC1sv8yXOOhqNeD2AJiMDn8+gVf2DSfS1g7X0RpbpEnNRgPJGKYGx1fUhdktjTLYTCAGg
oEesvQKS941dVMWW10VzNytAhaMPoPey/gxNtv+1WjR4OprEG3c2J06DidJ85QJe8BYy12IHjG7d
NYa9rxXmZu0vR0y+I+7BrODq6Zo08sLh+CKo+OYsrDyq4ql06L6bmA7QrWad9MxCe0BWr/nupSHO
f/8+hEPzYRiJswfhe/ebQTN3WxppjAYm1Vi5SpeGkPwDsURfN5DoA3+Fxd1IxDe12n3EYk0m7qs6
f8GnnoVNv88houg1mFDN3+saCBM0I3HcQgyZL6x6dglL6UdKIEBFDY7u9DGLnrR6YLtiovpOjwEh
cMEDMSOjmPXmXoPYQ9AbUX8Sik68QTES/JPkGxX00pt4JsgFJk3/Umpq/URAjvSocSvBzZ0Vu1QI
517TcuH3ht0EwFF3ey2GCniKPriN3TuDl2ZVGoAoWnnShJ0dQZqJXhI+gnjU1fKU7yfdSYUrRIsK
kxofegCHD2eFiH2Z5uor6Wr+YWl5/cfOS83yRjWBXJoGnvx9a9T9WTRbf+HjoD+VM+uCUjXNZjMA
Auf2cabZXsGQQekqBrLWtkv3tgY1EdScgPDKu6kFN2+Wa4g46DBBMXgkNz1AvG7LB7vZCqNECS8G
7LhKWsevuQONRQKphONs18O94szDSZQMuW2udm/Xr7HLBwcY9v/fV9CEZJWZdHQfq9a+6EA7O/Gb
VicrD4/LJoxWYOnzworbNqfO3gEomLq8Y+JmOkPKUW3Pg8oClz0oyqpkf302l30lkcGyDaDiZT60
Q1iZ01lQZ8q8lK/pmy8sldy4UrLCtipTa0NTeVLKWzI/FdaKp7v8aU3mbCvHKLLQBh7te0VrYVjG
cUhs3eV9/KNt/lJA/m6+vTo3KUdhaM+VtPSKOuOAaGqxBya/NWDY0hykrbaH2E5FESt7vcw8Dpth
6TEjjXd9Z5cO0jmA+eZDwZWZaKkO2PiYjU84NsRTIgtsDfb73FDFN6366fpAC0dIJiCtwFqA15bj
gB6muGvQb1AUa32gCzE8eqX/fxKTYlYGAVPHvtL7ck9affKKYUgGl9UDroPIUra5bftUR/98hYbb
rirqHRLxsQ7BFITl0N5jUIed+yENJwpvcH3Kl4MY4pz//m1tq1rTp54rNqZMtnOxNawOgrcgsrJX
anVLa3o+Mt8GACNXNjqF7ezzobmrVcUj9bwSVC59+vz3b5+ebM1Me8LpPjKtBjQIjeYmUWGtfH1p
ZaRbT7OZqcZ2AbtE/4+XQYPVZRRNOWp/iltUj6+v/9IcpLg4j4sqmlLH3ue99RDTeaeCtXHl2wsz
kNncQNOEXhOljva4d+iNpRL6YtJ2uu20Rn2whbr2srts/UTmdtPrIUUHBLX3jSU2HYlcjY87Pvwo
zCayzsHQ68pU2qWyb3HzenNptU+Tpet7TQenxqQqaxmJpVlIlqBGmgAxOlaLzOS1MulTmqcHO50+
r2/00mZIdqBHokypUOle5WgI4UdBYp+2h5yvXCNL35eMocuNLEPjbLR3DKhfM7MwvC6Obtq8uxVl
szLI0hpJNmEbUQJKliQCMYu1rwtSuQatoFANjqCfrZJkDlkeiVwz4erz/DGLwXIC4oISHQvmyoNq
4SqhUsjTqOBDcDr0z3bGTD06tag1VP3NMPDkEOmwvMLmP7Q+6U4spshOWc9J2JgvPG1cBvoW0pZu
xlZyHQubIfcD10IYhQbqqZBENKgrROXakJzA9/J6fS8WMuJE7qdNLYcNcVuRsK0zZTdpRv1S1E65
GyYKXI5u5495R4qNRZUzA1nZnjQCnEpvixTZHTYkdxFO/D3QYFbv1VFFjzqrxqCaQJbXNAm7qy1n
Hr3YOQcMKsg5nc2UkXE/NAxk0tfnQHEV/PfpQmzJ6hQC1iVBmznMo8z0QFnqQzpv1+nNGWfX3kOV
8o3Fq0pf51N0aTTJBlXFqYrI6Ek41aMNea2oesL7L2f+aIAxgSYTWITmcWjQgpUp6BIrMsbdQbdH
jzF9zY/ZZ2O89CskIx2KLjYoAGFhZDMAhXrDaiF0FeFF7RtRitBipnr+x6kLhJusVet3k83TLul4
7/Zto2+1LsYjpUBCQAVlHxD+VfdU2WJywZSRg3d7pLeMW+nvPi+L94IMxalsm+H3JMrZtdUaCms0
Td+4baiBZYIvCoAXAhg/uLoQ7Ii2C0GCXt2hmaa5g6wGCAqzTlRbyMGSAIiL+WWig7hTHRDPgdiq
D1S1nnrfoaPud7My3mesc3ytAfER+CiM1xkNuxi24rux680tUnPtruNKD0tmGujnzBLsZvrwPJdl
AUqqbJ6PDgRcD9ADEhtQ5aIhLa7yLW611tMMUE+YTgFUWdwCfqZbeuL1pQpZKAoBNs1jXE1rv6x7
5C/tfOoPYqpYmHRNCTqESjPBysan7u/1s7sQGsjsJ2Oe9lM6TUNocTH7raOZPgQ86Q+9h+QJY9TM
o7SeurAr479QYjpkFpDGOY7BiuktXEi25P8ccNg0MZ7eYUt+dfCspLypo99xtYZ5WXDlcrOyDt4u
0VhWG1YFHgFoztpYeEl7amofMhv4QJCv/mgf5CbkXsRGb6gV3Ts5SgqJ+j7W0YqLXZrD+e/fItjS
1IekGmoSgswP+b2i9uOy2afGdJoHPGJHJ9v8bA7nTfo2UAp45aSc0+Ix157Bh/VcJq1//dML15Dc
LMxZxdAbh8wu3ApyQqQg+0qFTG7RmWtF34WjJEt68wS0ymAvJ2FhlvdaxxQ3HdWXqW3uFZv+vj6N
i9YGphzJHrSRNmqZO21Y9ke7Ahdja3jXv3zxDsKXJUOwBkNJCPoADkV1llm2mL4vNDMkALcqYo6R
mEqeK8Efro92ca1UW25M6WjNGekseP/Jh7zd/TTyY8mzkJf9/fURLh5ajHCe57ezNDdER9jNRTgS
E3T2tavbg1flwkuKZFvjmXR9mIUNkZtUzMIcE6i1g+54LgIbnW48/kmmCBOQjCHnJGlKsJiGNeC3
9jCkbjk7v372q6WAgzC9mBVnbEOKu6lM7ddqqD6uf/qioeFnnxfq27oXPTgnqsEgoZkbwhugnXio
2sgMLLamZr80ghQ5aE1SmY5iwwayJAuTScnAgFUCLswnc+VVvbSr2v9PwqSK3tcRA2C0AyNiUtzm
YGO6vj5Ln5YsGHktbrHZVg4g1/eS9rOK1ignlr4sWXCmAQut6pUDldYmqMA8XJcrvmFhxeXOj8Ec
eSf63DkYZTMioQ7CWNfUq/wjbkBpe31dlsaQ7FVNR9sEyAPNTWPrmmruc/5u6MPKqi/4G7n/I8uS
ssu1JDpQIyzR22WJt1p7IYBv/uzXS8baQ9/NNIXqHLT5Zowtj+Sf9VCtLP/CxspdHn1rs2noNBFm
ydRuhogofgLu7pW+xIWFl8v2IhnAjVlVbZjkKH9AXeaeOuUtAs2VEO6c//xPoA8SYGljE6QJO6R4
osOA+x28vm1YRJpfcIY+IvUDagSda7D2kBj5ykn6qtVfGlGKV6DKjhIJ1adwehuF1/1yXk000ILe
9Qhm1AiaHOoTf39s7iHXLh6v7//lFj7MUjoArG+FgFp7F/LaJH4UN9TwGkarPxoTEXhxzHJjWsn4
loGnAA1b3WA+znmeb5o5YsEE/R6w//agNPWUtG0/W6gvnQa7SP+BcsJyR0LQ55Czjm1zqPGh2NPl
3aueZlTbFCD8Hd24PKPlxVykH0pMyupnZiOXXov6fDLiEm/rpgJOdW6xnKCs951aN29zRcQr5rNg
nnIdNeV0GKK+I+EwMHdK/ygddCMcf+5XzviCBckl1AEPbAZheBI6NHIJvAp0E1eMc8F8ZJm6OULJ
xSIqCZMqmTYo41tBn0Xt1jH4ml7gQigjSwNZRYGOHWM0QrC5plsyRoHGnRkVyPGmJemWdelKA+zS
XPT/v/aaclImkVAWNhBtfVEo1bxpQKzsqs4oVpJzC1shd6UQ1qlcm7o8hLj3YQKLJan01+tGuPTp
89+/hR65ohWdAeYjqHcURwQhkLUgH9c/vXBAv8AU3z5dJ8VgVJVGQlv9dJw/cf43BX5ez3/4eSne
oBVNCCiGjdCOi5PWsjteKR/o06pctUnffjYFKfAAuTH6/qG5EzbwFJSUbmUI4AvuqVL9zIq/hGa/
LVIvetNMBTdCUD0GLZjOJ/ZO4xI+bi0QuVyfUm251SQZ4snsYtsIiTIae9K16SahXfzeEeJ8mG2c
nBrDMI5zxwaP5x0NCrVFJVE1jDRkfWnhWMRo+Y1YYmxUxvlPykf4WdL+WW1nVKWYIKlDjvrAQUK4
5hmXTFLatQalfxM/dgpbKzRM0NYqOejtf1JWw8+WIkbQ73R6aiDvWNDfoxVXYGqnOhaHvukiX+Ou
ujwDS9ZjJCY6uAQ4rcMOvGHBOCH7kZOpAKM9X7l8L9u9JRdEe6s2m9G0GQQQNOIaiepWqVgr6y79
fCmY6IoaTRGpokBCfEb/Zw0ZMddqrewhT8bZXrlElmYgRQ/UoZ1aWOBAS/vUN/v5bhrGh+tmvxAN
Wc55Yt+sMi2qyUISLcNbphY7HRwKwLk2JbRS+pZslYKpvmFQ817YFqq7LVXEuwpi9Mh1rLr3qqKK
wTQQ17+zrnHu9cnJHkAmFe8Gx9J+5JksR7IeI+oSZTg/1ZmD001LaMmSlqH60UbtzhijNYzhlyP6
b2BoOefl/7YUzGwB9ZnOzzoeCx+6HYlrN9BqmSM0ZitvfaLcRYhPbZM/cgoFhZUdONvqpWGlaxWC
9KrqWIweksEKohS4kn6K3di0Mg+ZZtBMFq25U7sx80phJrts7ClY6MeVC/dy/G3J/TOprlpOBjEL
JNrHVwiqfKSGZbtDodyCKAt6GUXvKry7NSzI+F6f8JLJSG4FOG9NyUYQgaYgc4JoCZoC3rpoTVls
aRflgjF2EOuYmDbecrFXJKYXK33QgRtZi170uQ36en7k2QA6sZUHxeXL35Irx8iNpB2ed/bB0NqA
KL9q8Dxk0XHMV26Ppe9LLoaMeRNBiUOEanMrCgBPRzxMEtRE8vn+Rzsiy38RUqCOomdV6DQ3+Vz4
ZPrtGPqK81r6+ZKDqaD5Yifgez2cCd8c0aLNEqUP408t1mj9LgfAlkwclZkEUsdZDmDQULpJd9KM
dK/nj9BS8ln+wyWSjHSOjcxIJpiJXZ0ssFVExgdd7Z9YmoDk4WhXGWZq23OYsNhzbNsd+e0IbpxI
F14+vlzf5KVBpFChT/RebWJKQkPRdyVUEoBdtGq3BLkfnmqFa5B2xaUs7bhk4GbiqABNKhUycK8U
WB2o1vhNDFAQ1Myuz2XBhchVY6RVQd1pg4+uJuzTaG3uiYztmKmvSSUsDUD//ypoZx6DDGK2DkVe
cS+ZeL2Dk07udKGtSdiTywwlqiX341VCBV1fltiHck6sgz5FGRQ+BtUfo3kAcVhLOpDXWFEd0hna
5gwImk1Ux1Xm22j5PSjCcNy5qc2AijjzdHWqdk1pC8jGi7h2R9T6bltbbUI9sZsjqUdQJZhzdwC4
DfVQm0fHMoWH7PrReGZROZ5M6tRbdWqGp3G0o4dZ6xs/b3v6oMcNgGJozvXbXIMAbG9okFKphd8p
6R9r6tAIatH4lA5tG6DlkwXZwNKTBg3XweW1Op94RQEv4lnpFrRLNymf5pfZ7plvOF22L0Cbv7Mo
44faVPKDFdnAtevTX7M+U0LyND0g/olv53wuX8fCif+gGA51mBTKTp9plM9bKxvqbQtu8mMdicJr
k7HdVkSBqHYT9bd9VBsBRPTGDZ/01mONI15zR9SbTFe6wGqL5IYORR5YgwaxuShv1Vti1VDgahuq
ubGmdbuCddXraDmfFjoyvSZTLFRZUycUZGDbiRLdm6eOhlPu9B6FNN0fi1k19Grq8tWGxtjroMeJ
n9B48JxZPSXwtugGr/RACNbvxz7719KY7IqElTuzJXVoTPFLD4V4MA4zgDtN6IXPqLJ4emr/nko1
eSqFZd9QoyiOrd1XD6k9mpDuG+nG0TLAycSa4MOCGci8GzOEsvoI76KD3vfbmhSxO0LUYOT5SvJv
wVPIzRmTrYp8OHtVQ08iF0yw8EVD9s47bfbTjq+9CxemITdQTANyOtOUdaHSKtAZjO7iqXsp0p9R
FFv/4+zKeiPllegvQrJZDLxC72RPJpnkxZrlDmDALGb/9ff0PGX8hUbqp0gdyYDtKperTp2js5ox
GlsFsdspcqBkqdwHqeKgn8iKr1sI/v8iJD5FpX7XiWYA/OTUCPehpNkLHMXPy250aWjt3GG9B4Fq
x3VOdQHZEAPaXVcOrJ01TlUngzD8KkpG55Wl011H7ZW619JaaodLWnRlP03DhNscDdp6rxjdML5y
1VgYXC/HG0luo12jnyKrh4SfzHCftoLKX+tZXxpeO1XaOQONfDmDot6WapMkjheCyBHtDq5Ykwde
sKj/aJBMjmHISrJTzwGSyVnyZhuQZ0vGcsMAKrlq37Dzwz9tyZrxdHSYJaO8ejfLb137dt2453n7
NG5Ve2ldFHCAPcTT7tEiDalCcy6SlV25EAHpxD4itUbDsbG6Qw47zceQtk95+lw2LLDMlRzpwjOY
doeMWQlpUyQcopGZYAG1vVxspKPaXXuOSl1vmu4oqZo+uDxjSztKC0sNQLVce3LskzSx5A3b0bgJ
6nlYid2XvkZzELSpoMOYGjaupmlzyiESsKspDlFcTqvQynJ/awolnq/7Fs1pEEkgl95aUzT6QHyC
XYw8+tW8MlFf9+4RpmuYpEnVtXzG6HOe26d6cMejwU331KPCEnJh8904KRmZRvrNFHG3n4AMC3uo
5UHdnK/xzS9ctnVSr9YRbVvkCTrLFRfP47lzlJcD35XQUfJL5h6b0e92luzFoawquhKPL7h5ncuL
EGPorbGboo55OF/vVbqGTPxyZAqFkH8Nti1JKhFKthGKAe5vAfzmU57Xa+1zS6NrmxsycQx8nu0Y
FQ75brnFlnKxEnh8aTd4cW1jl2h7tNCzS6Op8O+tPn2I3emB9fGKg1waXtvKhQ+0t5yaJqoUDbPs
XKmGoMDDZTv50sXj3bUTsEUMmjWysSIu74R6r5BxJO4vkf66anh9jwKmPis5qzZy7daAqmFzjqVH
JDWhlqR89uPyUxbWVt+T4DEerGkGGmrgLsSjvV1qr7X6LcyPHrRaLEPH3YxNya3a3LQeBJZr3xpC
x8+8Q2431e7yJ3zpHCnVj5PGQq5umH0gcMpkH2ddvR3sKg88hc64OavQ7FKvtVctfZJ2MDYmzaA7
DdRMbhXW/7JkQPNihfZEv8vJ3u6F2lz+pKVVOf/+6QAupW+7cdqiCGS3t4xXh9kzXy8PvWASOj9c
Ce1yo3FhccLqykNGZ+dYoZ/g1ueDv3JaLc2SbtRNxmM6T9hTHtkZ9jwG8Tj+Ukq8oGZ2FaILq66Z
9qgS7K3CJxFvJnLn5MQ+xLVXXbcAOvuaD3bsvhOyiyoEWSfoqattasVrnKgLy6tzrg3tANzB0HUR
VBlOte3cdMkaC9qCMeiUa2Vei3yogYseTQDj3eYQSxRyOnM32GCFpSuF+oUV1rnWBOTDvb7Jm8ij
4n8kN9KjUY6PI/etAPARYyVWWNiqunwOMMtcgo4U+wj1QxozGfR0HjcOMoArO/Uc8P8n5U+prdmZ
lVvoxOXIxSno9HbZQ82fzdw6igrERpUbDtK4JneMB2lHKFJB6QyJZxJZ7XeE0+hcvpuddyf2V25j
Sx+imVwCfCx6ZxwoDXETyXxh1JuupQcoG90gIwKOX78fQm++jj+c6vhW0Rplzga/Qd5P3EBUJHBl
/HiVf9IBrt1sD1MN+H7UjiAw7e7sMQEK6f2qwXU8qyMHBRwDnF883Bh2uvFJEbhuvbKbFvarjmWV
SJ1BN9ah0ezOh7ZE5tuEurPwriNfojqIFdftAo4C6Aa7NUNzqp/bLNl36P+/PDkLXklHspaJJSZS
dm3U8vq9c8ynvgT14OWxF9ySTp0Wy/YMRwQguvJSXOTf0VVycJNnqabQqK/C+FCqY1qZzZICkgNt
NBkupMcZDWglnlts1BWHtDRDmhU7tiIdMrFTlHZQjfGLPQSSrovDdGWXQnhTXpyhT31bvI5c3JhJ
fs21A9OinZRETEiwOjiOc2EEBC3zrGm3l5d14RzQac6qPuFQ+5naKE3LgaJRG9c0e86HQw2yka1n
Z/7KgbNgWjq01XNN5Qtsz6hgUoZdgoy2oAw5oZ6s5feWHnF2rZ9iLubMozf3vI4yEKenFF2PoXLL
zeWJ+vraS8Fv8e/o6KoDwMVC+1vRoEvNkBtP5QOKy90bH63DJOw/llEBP95vaTv/dOFWnTZ+uvLh
5+X79GkKMmRKeQZOn6pLQsnBUxLUnMA5uaBmD8Rkkw00IfKtT1AlDBjQIZsR7VYoc8j+wXe4er38
JgsGpENk+Rj7qZjQZchLiBVb9g367lcSPktDn3//9I09FIs7DwF6NDCrBxNQRR7QoLaWTloaXbP8
UpZo7OqqNrLd707/ak7/uzwhS5tOO7cre0I3e4VxGWpDHiWHUVQR3nt7efiFsEAnL4szmyk+Ieyb
2HcTmfAa7W0yFjti1hvqZ2Gn9pcftPQd2l24EmwAtn+EVpjpPXSFZQcIv0RgjeWalsyCq9Hxz5D+
9PPEgmacUzEvNBpS7Zq4ExsnH0A9r5r4Ok+j46A92icxG8D8ITzrY0SllFjFK1oLLs/T0ldobgDU
pThcO5yxitsk5A43nktmgbjeTcXep3G8ct4urIeOcy5Z7kB3BIZmibkhCMo7YzNDzOnkzBlZidQW
znQdIkoYARPkjL2b0ySMvfzUdt8sNaEN9FfpX3kR+8sU+cms3blVZwqfFpHmNAWCZO9+66+lzZa+
QLNqPyvsvOmUFdlT9oNU4gTQ09HMxl0cu7sJTBqXF31pMTQj71FcsxPumxFIfv+wuWwgSDHdGnLK
VuKSBbJwqhOTFbkzjrPKragXdfc/AL+ajS+zbMs55fu6ttSxqG1348cGf+EggETfdE5+gHrLfcXR
UES+71u7yx+74Cl1dCnL7DK14XPQhdh8a0EJghr3GqXKwkTqsFI/aRh3+t6KgCF2gtRp3ucS1Nus
KQ9XvbwOpAeULrdUPODlZ5Q8krl/m0j75/LYC5tNB887mZtDZq5yos58ryq2rWJnY5Fj4cynvHi9
/IylCTq7nU/W4vSMyKLozciInzLXC02U+jtrZXLOg3xxWdYh9AQV8Yk6LbYx8+7dInuKpf+D+eRl
ZmJljpbeXzvEjbL1SOlwKyo5aFJss0jvwbveBDwZ5hWvtfQVms0nDFWhYmI2Uv9T0KBxfqr6sK3G
MF1jEF/6CM3cPd9OOptTO7Krmm5MszJvu5zHW8dIx+sOKaKF9Ek8OSoGO0BUxxxGHgfu4IasvXJ0
7TD3LYhy5mlRRElFAO3JBRpIRD73L07JsqsqZpToeOO0RvNz4qPPy5R3o3oh7TvzPy5bwdcuiOhA
47kZQVNMEwWEaCbDiXrGyYSIykqq5Ws7Jjr3UuqkRm138OZw5Ddp3P+vJOq1Fcn3Sjm/SzpvL3/E
1/sUwNN/TRklODTaWLgQDkwebMSeAcp+oE3orDCu7TUNvaWnnPfwJ4fhZYabmn4zRXEpnuNRPE1T
f2ep9nHKxcpuWnqEZtMIxHtHMTQnTe0TQQxajfeEvab9/y7P09JyaPbs2eA7E2VNIxw8zXZyi5oH
5Fywbq3i3WApfVNWJ75dfth5Wv7rAokOgQa+Bz1EFoxCMdCMTFVRHdTIX+oiVysFsaW9q1l2TKwM
AjtIf+WDAwFdF3RU7crG9RdeXjNrOTiiiTP0QFOQcUKEHHUkXpu3UsobZLk/HExj4IMHCZA1CCpc
nrCF1dFBwHJuCWc96EPwKQk6Ftm4h3gMTY6d57YfkovC2NA5k38uP+7r+w7RIcAOwARma08zaIH7
9IdjVv4uFgXZ0ZEaPGRIngGg6HBE3qNiazeThU2hc0qB88ygXmz2UWJvucy2eXF0ujUDXRpccwPG
DL1Mw+K49sSEgtd6hDBzkrxU7bSSmV56wPn3Tx7AUJ6f+k3PT12vbkdCftZevusM4ypRX0p0UDBy
xzGI8NFIrQbyWMZgihAx7faX13vp5TXjd1HdhUjj4J+o8WNs7+YGcL0Vt7U0tHaKQwUnbaZ+NtBM
fTeAl4BNaVCylSBkaXDNysE3c9ZJmfhp8h/KqQoT9QQN7PDypCy4EE+z8w4UEMghpcZJkOq5KNC+
AOaktRYYc0F+ieiYX1z1JUfRBIIPMdTJgmLoyz8sLfynjMUkC+fGE3ngiqI9AB9qhV0p3qxezL8U
QnUgfSwHzKeAnPKOtccGAcYJlP/OVqRT+UP5hYly7SzMyDXpjLaWtvE2XBkDD4scnWozq3xw4ied
uitUnW1Q3DJ/nI+XkLdiiPKaq3DKuu7eNmaOTIFkflh0o//RyQrEwr4tfBBXGgYQJR6XfTCmHbBf
YLz9Xvuj0wTSbccXpVywqWaqUGGqWnT6QJTc+B8zMkdtalAv3jfcAI6gNB2Vbn1mty8mZeDw6b3M
+SWgn07gQRP2Ogt3DgcF3LIzEhdCzVP9ZsdG9zEI5oqgzyTbWGkfQOYpOQJKbAWJ4OYJPUVQUmEE
PE6t6l4AUvqT23F5myTwWx5NkukxTzPJN8SPq58JWLuCXJA6aIvCxqOgx32AdmkLLfu42Zm8kk98
Gmf8u/2p2KjAgzSABbLz21NGEvgV0ZMHz4Ndeqiy/rId5uwlvMJdypizM1NqbGNws20SJzOPLbin
wsoaq7BnUH53J9Pdzcqy74HL7/8QAwWJ27yBZ5U9UNJBIQFUKjipAruX3Yfhm/KtMSwAk6mNCkZn
jWFpM3AIkKTYjENqhR6v01tzMhNwfI3DxgDRyLDNeALMlld1vX2ANk9VhAa6p5uNMFX2QbKpfyoB
gHkf7JSMW1s5br6jpuEXYSd5foO76Hyce8LqzURL9lan/qwCl5niMPeJBeZfGIfnpRYo6p3MAQA/
pt5mtMvhuxyg6rmJHbfcAqfS52GuLLpnyrNuUya8p2ZMXQouKvTmdKgbHpreL5qg6FkOPDcD7hJs
xEYVECcv56PVD7m9damTRDVkUXeuECH4pewDIF0qmOEGcE0g/bfcmK1h4yam3OVOyR/9bhqPfgcC
E0T6DVAgLG+2oMKVO56V/Zl1yytJ2FQtWBOynP1Brt9498H++1qKDIaTyNJqt8pqqqPFbWtfpg57
6MtS1OjhkuWtAMDd3SaNmL97CmLi7twMr6jp2tmGNqndhEPTyHZbWva8bQfD2eHOMQAC5BhHqUj+
yrPR++b1PtopaW+D94BVgVeX02NcGurQVEwgA9D1Uee6cltUJH0tSpQnPZC4feedMg6dlMbWE8UL
khf0OFW+UgHIU/uPOh7xOsSXm6mySYDVJicyF+Ih9eic70GL6rAVn7ngkHUANDtjEuEK6sgHWgFr
kW081ydhPOfby0556QHn3z8ds2iWqVKWtm0Uu+577PVnSOLkBHa9VuX5m6D8IjbV0c+mHYNGGxrc
p/meNEHyMLxOP0DKVt+m38ZH48P87n0fXtrH9pbf2U+XP2ohtNch0UnNSjtJPbQU1XMRoMTAgU/K
ZkMEDfNqkE/Pa00aC9On5zOzOlWTE1tdVKYUuqQuUD2Fmf+WxloifiFQ1QmfuTVlIB8wwffiQ6aC
teAQZJs4eao60AlW8+7yhC18ht5pkpOsAnXC0EYFWuN2veTqRYz9CCVeY43o7ctHEKarWbbjma1P
NWXEGgvK1NkvdPgdSMyvxE7r0pUADDGbF2Ud8di9kUrtZCHAXyfJSgj/ZfSC99dCuoyV3HKMGDdS
z35IHPsNscs1oS6G1kK6kjZQO3e8ImpoE7gWIGIm+InZw+W1XXpxLabre7sv7cJEl7YxHUG6vffd
+JqqAV5ci+gKp7AB2krnKO6+tewPYIGBV76zbq0TdOHVdbRTRcFdU3e2e0pQZ70tGXgzZTeuiZZ9
aVqE6WinyXdmhgaWIjIrgeihsKLO8e8GUd6qhIDcviLXOHE86PwCn3xs23ociE+sL02rcJQ06AHJ
7BBVXF7gL70dhj///mn40TdBow0S/agiycZQyZF3FHSUFTKsV4m34hHaKVHbvmJZN/aRk5LhOLkd
Yr25Q9zhu/WPy1/x5RUZjzjvgU9fgdCdOo6TTFHP6p1MK7ERkv1A8IVoe86fcEPfdWAUvvywpY2l
GXMRZ8hHZ1RGRiYD3h3JGmx1aS00U55KDg4/m1YRLcxfUOaMg5bOZ20P8yaDDkNw3etrJq24HOXQ
+/aJDPlL403fajmteIuvhZ2xDppNz13pTLwowIbgU+u5KG3/wAo/QTjpG+gvRg4IBKdx3Y3Qzkm6
NPQH1j41VRXv43oi+8EGuxEoTomR7jt/6H8rMNGB9sfP0zwYIHgRIkRMd53D6I1ZqvRkUGN4RFcj
faW9gaY7v/H/JDxGK5lrplCIK2pkfmYnLe9Ii/iBKGf8maJ4jK7RtHm5PJ8LZ5MOv8qcFLFqnqHN
bK5OZizHjdfw57r0vl03/nnPf9rbfmv2YyPSMlJmFarB+QG1gn1WqWvCHcJ0/FXS4l5SNeC9tHl+
TKr4EFflLiFqV83pisEsWKeOwfLi2Gw7PlYR2IyTgz1bz5Zp7ROO7l2j9Z5NH/KjoGJf2d8LVqSj
shICXRwwlZRRVuchsplBkv+vZq9lt7LJl9Zb8zUDBwVuylExsihYd2vPyt9iK3dOfe2YKxO2cLhY
mofJfTMGu92IM6WCTC4BN0P/JsdvCetDtVbQWZomzdmgVjqncQrszsi8OzCsgsu4cg5zU9/E4H9Y
OV3+SvD9J37H7tKcTZxNGUBTRQMK2nDcpZBRtUMV5htiBEZoBw2YpDbGbb8lOx6cnuMNvyve2Hbt
8QueWkdy2ckErEMuzWjs6+K1HBJr19Uxra/baTp+y/WBeD5j56Ks/F054E2w7keIXNlrtAALr29q
lk8pcoqtCU6jpPZC33Nv3GlNumFpaC2qGMbUFMiKm9Bna56RO35khbu/7K8WNtZflrpP/krUKc3n
HEObrDsWFFAsB93iQcFLgtT8sIZLXbARHXVV1ZNDK29Eq2YMHm6vzcb3tLDjt1EQFlZmmsVQTMvW
mHiWPkoz+szkXZMVKNKzGfeC+l7VH5bXB1W2kphdGl+zeDsWEvkIUPglxm6ecV5m3wHiDs12xWn9
3ZNfGOLfxOenVanMhkpk+OyIhHbovQ63oCUsvrXBw3xqoPLbHMx38FvYz2RXbKD3/d69lW/FT/I0
isDduEdEaysuYcF96ugtry+zOY4TlEgbfw89rHnjK/nMnbrZXt5/S1tbj0FUB+DIxCywavvznYor
gbZ5Oq0s1MLoOmIrn2y/7LoY80itY1/nP0q3fbzqxf8D0uKqomC5tqNmqAQSUr18BiMBukkvD78w
8VQzeWxhj3q2Y0XFaOw9gmSNM6Y1FBnXyDyXpua8tz9tMcQOljG4WFkGHuKmGW8y7q/4lKV3P//+
aejCMWqvnzvATGi5b+Xt7PEQna4rW3Lpxc+/fxodbYDG4HMLAI28+91A6Ws0+O66SdfsurYGx+nN
0ommzg1y9VZALzSe1JVLqp3hKdiqRrtQZsTS6rZl7rYjnbsFK/68Mu9LM6Md36xJktRMXSsareRY
1xUCtsJfm/YFD66DqoSipkMIdaPxzF2djwl63fidmRVJAKGiJnRH95r6MyB85+LxpwVGacIbIC7o
RE7tFmHaDmoT5/ZKsLawN/8DrxrRfgHSij7KzBdnqoO+RpP0dOX9XAdYoZfUjG1io2erH355ZP7O
Evu74P4dp/l13IlMZyiNfbfxaTnAuiyokQC0m2wHlSFTzmYWQjan3l42hq/vAY7ugQSnJbwmYACJ
Wf9ywVp4mqdJgo3MbiTkCQryjbRM9QFqlPz35Ud+fa6CSu7flY9BFM1oJrxTY/dbCZ2tjedMYsN8
CCYK+zqoIjaY9pi8KQhPgMKKjGZE0GPn2U7F4KpRdeLuRtuwUUCpq/40jVW1c/J62LmWUAejcrtD
RTLz3Utxz738yQs2+x/G1jGbC+n5VqTk5KPwSDv6DuAZxOAvj7+03zWXVjaJ5PX5mHJBYWlZP2zh
HNt5rWFhwSkQzaXNuTs1vit6aBRme396TVi8Rfi7E94fV/y6/AVfbwqoev27KXpuSGarcwhSu4FT
AY1SHNAEGwDwsDJHS2ugxSB574J8yE8gQy1jP4wFB7l1JVcSp18LyhNgnv99/zGp3Slu4ROAq2nD
jrvJU9LK5qHpe+PurDSmggLYwpvZJ/KYWrLZgfwAApq9Ub0M5mA1QRtnPIzzuX6/PKNff6+jg9Pc
DF3RcCB2FPf5bT8YT948Xzn0eaN88t2T7SAvnzUm6uBufCvrPkGCL0mvOhkcHZBmcFEJZeGykif9
dOhQRdx1vHRWIrqvTcX5D/2lnbt2V2EzD+2P2bgHkTWK898vT/nS2Oel+DQvZjpxO3fSHnySzU5O
SUC5v5Xx2+XRvzYRx9eMPJcSeaEcJtK0dZCQGzEUe2yiwMiv6oPFJtYMfXRZW4woyKKByzsOUPwN
RmG/05Ku5TkXThude7JISuEkrY9wFIp+ASnUu2HnGzCY4yiF+FFmJZAkF2tNKUvLoVk87tOmKTme
JnwHSrqxs20SNwl8I16p8yysiA46c0EbJtwK8zUMGUjahnJrWpUKaD4++mO2Bm1b+Awda8azXEBs
E0Bi+xzslcJ7tGUP6vqrgFkEiof/7trK7NUAuUIAlaFmnuZtwIDPS6Y1/O2CH9K5Jsd6NOKhaGUk
lXxDC9+LbK21etLX3W549/OcfbK4dkBTjlPByY1Ov51qSPu5gr+yxEigfWWDzgXkcxkYR0uv/jFM
4o6k40cu+HXBvvMfzFmOOBwsejBJJFW+kz7JTgbIc7dU2mtcl0t7TLN6x7Vq0LHitjL67NnNz0ei
qg4pEPghynOvl13L0hpphi+7vCytGWcjcBw31IxvOiddyXIsvb92sNPUjYu5QSe0jO1ADnejB7Ur
6w9Hm/jld1/wKToKTbqTI+QQO9Fsts9yFmFtsX2Pvtkyg46QDV7W6qqWLeLoiDQyS3PiYGeNMgr3
hWQ8ynOoKu6srLru7NPRAWMHInZf9CxiiMEL95uVrAy8sAw6IACimnIA6oiACit3g8aX8iUGn2k4
e43YeVmxxhS24Kx0fAt1W8vPa3xAjjZdK7uN8We2VqKshaXWaf0m5RDLywcGOjUEb/0N9/NgmgFs
43VAy2dSF5vLe2qBU9jRMS6JUDlPY5SSu1G4e64sD0KbWfkyDIQcLJAMJ1tS8ALQbNfpwrRWeb7x
sjpZS2MvvACUD/91bIzZaeY5DSrlPUh4QjJBowp8iQGo80FGaRlgnbkqLgah+79PUiiap4LVA/oQ
wTMeTw9Z5V6VmIOr+ndoplAac3xoATbK/DGO+Y+mXOOhWNrPmscqbKhtEoqtUBKxn5o7Ej+59ZMt
rmJOgalrbsvo87HnA8Z3ATUtZAViwJXgeclCtKikMy2PpFluRlRC2BxkHfkOGjFmWLYQgrm8fRfs
RGc1RFa5G+OJo1vekxvLeuBm+ULoQ6OsvdEAvHdlZKJrDNK6pLJ3PScCI0WY0ziQ/W93iLeXv+Jv
TeW/+XFHpzYc62pEuItTqdpYz+aJhcVJfXN/+lF1VFvnYQrtLUDwz+mj906e/Vt66m7EIX/MP+QH
M7drBIsLZ6POfVjIuCvSBgR/DpEvhdvedpN5lekB8KrZhyW524CpPCKmerTq7tWr6cqp+Lff/6vJ
0xxIV3REtvWZcQYSKEDrulXIk7h97jMxhUAJjE7oinoKZTnM99KFiIxQg/U9MVlzPzEE4yAKjTfQ
TbBP4GBBGjP1ig9jRmLTz/J0DDKbt8HEWutH0vbDTjWE3BcFGG/7ts73Rh27oTPE3oameXfVBcj2
NJun0q9McmbFmIrfBut2s59vlPFzrNdkzb92Kraus5w31Ct7yNRDtOm2Ff62ccZjDgEv4/vlHf31
+A7T/CF0WOu+R6tsNDcb0whwFQWd4nsy9iuLvrRVtQmqWvSjsQFlcJrY91SCHLIvni+/+tLQmj8c
gArpkRBD2Xa23K2sJ29vznINrrg0MZpPbJNuGBLJmqjNyGvD3UMyJWisEuNjVTgfl7/gy7uC6/u6
V+ReAaExh0BEtxl2BlpDpPIODpfHvrBBUCBf6qHb+FYZWnN9QFJw05vp8fKzz1cp3RjPjz476k/X
lNJwSWc2TXsajcfUHO6qpLitz4goi93N7bC57inaRa6v465TKFieUqOrNqJQXQh096nm8iPLmNh2
3Xjlk87r+Ol7nMpMeoKujFNZNB9A0b9YAiqabTwCiq+mP3Y/JrvL3/TVaXmeOc1FupU716NC80Yj
Mj9MMkLD3prcoO/XgB1LTzjv+E/fQkmdFqTDrOEkHu6hkTw8xAwaV2i0kivliK+M5/wRmt1P5tgC
0+PXJ2T1fzqFsXM7XFAvT9BXpnMeW7N5sGUavTDw+lPW7H3jxZzJ1qj/CFJctwI662E71BY0qfP2
NMxouwlyJ862YONygqls1hRfFuxDxxJTYriubcbFqRjy7HtacRpW4MI7gooDMFfc7wO3y/sVV7aw
4DqwuK/oJPuZ5CegzoZNWmegrWhtdqyzYq0zaukR2oJnSR9XM2Qwjj69QdPQ1jUPvFdXLoi24mWu
fIKSfQ35karYQ/TUOlq2ygOwxsiVJOmX1w/sKp30cPAFgPa5m51qKiDbMQKg8yOBGFGI0lcWoteO
hb20QGtf0LwOR+WiY3imEAS6vKkXDEZnsWsGk8d+zfMT2lZup8p4jvGU64bWZs9PWdmKvilODhS4
7zvi/OmAiFo54JfeWzslpTEn3PJEf6JCgeVb8Y+qT9eoVhaMRAdyqt4FoEmgxxxxRP4jj6eUB/Vg
Z7cgaK5v+hkdTqEBpo2V5ObSHtbOZDtnGXfhao+QQf+ZT94LY9NHBcLHy+uwMLwOBR96tIMb81Cc
RqfoAZ4e5ZG4DQ0SH/Hp5UcsrYZ26hqOcrvBKx0oe9N2G3M27JHpXGMUXnC8Ogh8LOsu6SwBHI70
IIt175djUGQepGSfLr/+0gPOv386mHI0741NYVUnO/GHj06lgNB2sz/uAENMoPnJvXR/+UlLE3Ve
o09PmuyO9lZPYW4ZbfdK+f5N0aX55rrRz0/9NPoA9T8TZZHyBAacbmtx8J1xsylXElvnxfwitNKh
vvUsba/rUMdtz3K1khj2XvAURP5eceamATICGdpfrSVfr/oanXuxKSDFYrpmfZpn+VSm2Ysq1uiv
Fwxch/3SqQDlMnHrE5vqJGQcWYeid27ttkDrWmqHhWhWiIIWtpaO/i1GO0Y3X9WcMqN8Fb3c+6m9
nTLjUPbq7fI8Ldi3DvnFjbYFMKhvTmIynvmkvnnu9KEmcM9dN762q/qkSonTndMZiA6aFB1/Alzn
zXy4PPyCSehwX2NCubjx8fqTNdyVVQmmN69Y0/xemn7tDBJgmheu3zSQQOZWAIYbA5AAdgO1mnvD
9lbWeOkLtLOoK3gnWhtrPCbueNMaybDPVXFl1KzDeGXTl2q27bNOMzqn4yH5VY7UDaf8yhBKB/Ky
gWcUquvNaWhoHzZN9st3C7RIq7X5WdigOpIXPOcoGwiODTq81eytne5zvhLvf9kiifBJJ2HMDGTZ
DafsTww1TntDxcg2NRYbXpsY47trseYDBNndazUO7pZ7nYjEbE8Hd6DjjorY2tYxBBfa1kzQJQwu
LTsnPzuGFHA85NZKZeZLzALe8u/vnxwzMDBzotKSH4sstzzQvrTqsfGF44L4BRBhqxLJIeOFQta5
9x2gU2e5bWiG4sQMzarM898E9BNfDZ6T7WWrW3DmOk6Zy1nGFAmSkyh5hLzOTZ14kMBpnoD1Ddva
eTRmsiYQseBtdbCy8PoqKy3XPA1sY5j+DkrkgVmRLam+M/8aGNd5I+heyk5QYLEnfsQ6/1atmIJ5
nu8kl799Z20dlzaydtkYKXS25mryjmhIA23BXplGmAxyc3lJlkbXfFUnbEKqGj3Y6eQOO6gGlvfm
XCUffC7dKx+heaq6Q2WYjsw4OtjbqmZzSFm8r4lao9Nd8Ld/9dg+bXQLGLd4dk1+bGhZb4y2uB0k
HO+Y54fBh+rx5ZlacLg6DNlvPTkmleRH7r+53R+zWYlwFlZAxyAbEFQERaQwji29GVkZDv1zghjq
8kv/bWz+In7SAYBMOgaZupkfCW/qyBgs66ZKQDYAEdYY7iahNYRR8+o3ZLvY1otHP6QQqoewVj3v
hxm0AHZse0HJ0SQ2JbG/nQCIvO6KoPdip9wQFqX48FKBHADqXWp+cGSx4muWpvX8+6dN0Xo0RY83
Rv8/Z1fWYyfObX8REsZgzCtw5pqnVPrFSjoJs8FMBv/6u04/5eMWhVQvrdJJC4ztvb1tr6Gr7wqI
+8n85Nj/bvTqdep+1KuLmFRdRoUzDGj6CGW8LjNj5NMmzJHoq67Zp5p1Ycext50ghAAdcnvnm2Lj
lnQlsf13/vnXh7nW6AV+R8TJaYZ7kaTh5A1hkVX7OT93zdbdz9pbFkHbNYWduUql56qlgCDZwYOT
QqQj8dx7I0ZIoMz2xsHt2kAtNqJ5ALFgGdTJGeVMdhQgEO79ufmdU6fZmAorkbvEIjMYc7Uzn9Kz
G3xrNJyR/XKjjFxp+xKI3JIkMKTk4kRr5wfr23KfoMJmotu6vV17wXV4/hpsoOM5HBFscdLanaPM
yrz7hrTDkxBl+sXeuWbVv17h49zfBDUyRNMeB5JEtty65V7r9+tH/fXkAeq3UwDZqVNZ4Oi9DaYs
bio9bLQ7+DgGl6BbQUmrB412z/YsQsiWvNvU+zHo9KepnYdk5iScLS8MFD98HvUry4y9CPppcGUt
LIuf/HzqTiMh7ywvn7ugHWDf22ycCqwN+GI9NtLrvcSn4pSWsNOUT4XbR7X+CpgG9coShptnmefJ
xhWnvs3vUtr+W5T9PR+7l8GuI5LRt5J98XTGXoQ1s/IGp7v4EIey28kTMPX7imuEH/AlGHcGooE2
Toc1rS4fpUxfimRLXuXjKQsj9v+dsuAod1WdqexMU9TnELCMDBSONhbjj2csXyo+WiBk1ym0cM5O
EVTPOD/OvQgHliCR1BDwvgTYwwE1Oen2fTJ+cOoCOX+tBoM+3uK79DQ5VjunZwe6Vx7L7lx9mWf3
5SuRwZeg27KafWX1+LDe9FFe7D27jHxWRZJvqb99HBaA3C3aL7pxxthkZ7foi7CajmqGNCO8ZDeK
u7XnL2I7b1QVJHYGE/rMOxW4v4XC/CME7TYuCD9OHXyJvEWGder2GtWN74QNyPmt/Q8vH63+iwOw
WK2hbUSw1URcFwXAnW1qizBHOi9585KlnGxk3LXgWIR0W4/urCnyOdHW0c69/dC4b1+aQUuobZL5
Kkg6uCCTRsWmP/KuvcPGMGxre/+1NywimwUdV1mLMqOo/njFvUW8B0vcDR7Z2G5/XDDBHu9/Zyit
CRyqCMoyr5TA/iS/4SaGaFbDkUj1re7pFqrk4000XwJuy5qMHi0EEusA/2XUl9C1CWgbzyUiWz/J
/Ct6lEizS/BtMrtk9ifOT+50L8o2kl0PuZitTdtKxC0RcHAUChiYBlhNyfiW+yAU64K8eN3WeK9M
1iXuTfu1CsTcipMs6JEXTgwVsefPp9Ja0xdrtBq9kYBVJU4kd8ORFkDwzWAob2001x6/COa0BG/b
gbvaCT6gP7wBRyPQhYXkYYXM9/kHrKSjJaZ2MJQxy8YCiiW5zeowCd6mvoSkqb/xgpXOXyJpcYrg
OoGLHTlv1EvV45By9DeS0ErblxDaglQplkVUxLDojmn+EhRuNMFdlJZPn3fOSvcvobQurERBqC8T
lADpuG+RlE6ubv1doy2xsW1Y+4br738VxiMpJsAdkIs4fyZwb7MY1PieqfhiFbME0hYkM1nh+iB5
OP1NYE+RLfTGacVKmlsiZye/qdkskeZYxdx3L7UglDmnf5pkoKFdk+65UjLd6Ka1WbRclPOC6HEe
cYeoa72rrKrYuZPnbczRtUFw/ncQphwi/W4/lGdpJ7IMaQd9X/tqvtlMdX5bwh1io8vWXrSI54wF
UN0CSh2297ekf+TZQyd+wAH18+n6343q/z+L4P5iVTZ5y5nH2+T8/n5/snb3t9mTe3APFx1C7DSc
IzsC+DS8iOiXF9YhYGlRd8D1U0RjFFAh4MdxF5OzdzZv9ck/qJu5DmE5Hz1b8RAO4a+NVqJT/38j
6bKu9hUEqeEW2V9koe+5W9/AP22jez+eJXRZVU++DCYbtKOLCtgx67w968nGHfnaoxdxmtZZHlg2
PFyY8yLqpyL49/Pe+DjF0GW97EItSWcKHjQ6n5NwpkFIE/LA0o37iY8rBLoslh2vrnEQpOozVBXT
p76yfNT6/hhrU8DKQVAW2dDtPDNq6o0zqQ+xvH5Al+S1lGF4k1Yml67scHldNbN5KauR7w0OXmLj
1tUQjpKoC+lciisQkd5hAfIAAuyyYZe6ZXbxU+EeqHKpjEyn9XeLZImD5dW4R4fPJou8OslgEc8b
BhuBWdunskXNHrIu7249GgxY4WsrKqk/vlqBa9dPbEq3GDRrI7YIsiAPXOl5mLN+0vFH1Tpkx1Nh
7cFZqjcm24fCPejDJUrKHsC5rEHrvNTQi24i7wqcYML6puu6qE8s8ZogctPSumgLCshQHIb4adnq
c+9A+ThKid0n+HdSxcxKgzeiKjfkQTO8J+igORr9Tv2ERVRiosIpyoe6J9Z3OidjvwOfQ9/xDN6q
n0/vjxMeXe52it5n8BxwgpNtDOxsWZ29wNcxyENlg689VfqLhQxdEg5zOyFeN5LgVHMpfkFTuUYx
NvLGCoNB5XmYSMiWff5RK7lguUMZrbGGHCbPz0HaJ02IlQlbXb/h3z9//MoEW7IA+zFv07HqkrPd
uT99Dm2JK02/zDO+sdyttX+xP0l8oqTkGeptQe5a4dx7ffPyedtXxnu5IxF6JNMIIX6ciVkRSC2X
ITd3OQBMoZbkx+fvWGv+td/+KplsaGJjolk+mt8/t4rHYFdsjOxa86+v/OvRQLSyJucpLtgSc7az
Z0flO6qCaAYI8vPGf3zwQ//fXqQYROVX2j85XnDbjcney+k5bx4yVoaqAUhROr/qjO0+f9va9ywK
mxqR10rL9k+FNz05pPk2u/JQujQLy2CL6bv2jkVN41qeci3uu6dcCXNkpL1Tcw8Ii09NnHbdxsis
BcUi647KBq5a4Yh3ZMUz79mNR6YnlDsb83bl8ctdCmnRbgEM0YmzLHjH3Vv3pEoBAQeogOtfnw/G
2juua/Rfk2ti1BoAD+CnhEh9boM5H8KuG6zQyR2kqa+9ZBHbwO5Dv6Er+Yko657AbSq16lOm9Ebs
rX3DdRL89Q2JnZLJAMpyqibvscvsV6FQKMpx97XWX1/71+OLtm8nrwvoKeF2OFXjLhP4k8dfe/oi
ukc2dr3uOT21/GBjj55AAI+N00bbP94O0SUFTrXTSBqkplNu7YW+up9/Z3w4TJkVOXz/+ResxJq/
iGfATDurRWSdRCl+NdKqQu0TEjK/zCNPjhsl3LU/PqjQl4w4zhMJTXyXnrxOvxJYHoQW10+ff8Fa
Ly3iuIO7WpB5Dj2ROojHrvnH7U0ZyRwkLwaR1SZTGyczKy9ackCggM9TCvWkU9s6zbsp5/4kmnqI
y6BN/q0N0I8VbKg27q/XXrYIbWvudQa3Sn7qLRNN+ZG5wU3RHitj9hl9/bzn/nPe+2BYliS5PINf
iO0RdnImv3DCfNLsX1MzkLP6Nkl2rKAishtN9q0Z+pgOZHoGkAhIpMy33C2O/8r65V174K8ITTpn
AsqlTy9NMxxzHeznisWapBebmUNeBVhdLoI2GzNx7W2LdAOqv5CBN6cXx7CTbXEYeQio3Nc3CNtb
W3T7TmMDwLuXz7t45XVLAqDDO7gfdBMkyDzGj5Z2kdvgDnJK3KAPKaIbiqlXrYzSc9ipz5pho0pe
AeHTJfdF9bDTVZZFT1AssEKPzK2+pJ0zljEZZHIfVJ0X+oXgedjYYo6hMuO9OZnYAkis4MMoW2TG
jPIu93jhwiphMi9OChjNRQwzdXGU7BQ+DGsKfUzmgQJ8C993ATeGArQpWxEnJHle7jJ3HsA/ZfP7
3MlgI6Nes/5HE57+71yDxDDrYATqnWgwP4qpNlGfQ6DcyqeHz8d7JdEtGTV6pJInueWeNJdtFfbW
4O4dCMZtCdv/J6v40RcsaiPpQSgGzjn+if+Hacl2TaqfGmBcJlxZUWzdKs6BE6uveM1YizRE2byj
Eoo1rznEZ237xYPPiuvd57gAqWh15LbY6NyVpYQtErGyJzipJAD9F+DetVYWKXaU5Xwv+bcvda53
DbK/MsWctnKctedj65e81tjLgja8MW4fmpNe98eLfMsG286cNuEnUFYkak3XB19lghq41jDXgYVM
dZ6NG0BSffJ2lQ+UZWNV3iHTQPdK0/axyxn99fl3ftSRsFNersktEDGqM4KfNR/PFs9f0nz6Z87F
OU9r9wtV3fUdi3nUN4SmhDr8nOWnvH6X5W9jyejz9n8UZddnLyaCPScclt3wlhxHc3JYupuY2Ld8
i1S90j3LdXhSOAT22TgDcJb8bGw4xDW9TeEVnr+D53L6/Bs+nBD4iCXtklKT9Z7fwOKBwMAZuWLv
1+0rqetvdJCXopzuWa5fKJ3b0LI9HQIq8JDDOCPMki1L3o9qgGsTFitjkE6doq1bXmAZnh1Sq0Ct
UfryvvcaK04DnxxIz8uNCfFR5rq+bLEwDn6m5lbCAi23+HgLjXUTXT/u5fPuXHv6dar8FboVS6Uc
kOwh+Pl97J6l+v21517f99dzB5NUVteX4gwSnnOnmJ3spiDT+8+fvjKRl9zLMRC5suZ2uPCg70wo
QOsMsb0St8at5o2qcq1nFgW4xSoquJtMFzm39akfm/FgGdb++vwL1p6+CHNLtLXCLn2+sMHrH4Ju
HE7jlPRffPoi0HsLco+OdMTZHccqzKrxrun1FtFhpfOX2Z6XcNkCzKWAvi1PYyMFO4FEqmMDxceN
InvtFYukX2Za6NxqxNlJU4Bl/Jhnc5xs6fGshO+ysPVcxaQ9sAK0dweH8BJGYlWa+qFp5M/EwD2M
broer33IInh1gWP+OZ2wQvCDCRgyktlVwbiRC9eefv39ryCbcLxTkqosLjjhjfR8aIDalH5z/HyK
rqTzJaXWLvhsM5IPlyn/B/jf0Cl+4lwmGr7CB0ViW3r1mAYg97EN9CWbChVDMrB8FZaPS7mvNX8R
v3TufXeu4ZKYKxnlPYTo1L0zYU+xFWRrvb8IYeVkAbObQYDfnH93cKDkt/6Lmya/P2//SoZY2vY0
6JukswJxpq2Gdpey4Xqrgo3d1krbl0TNBubbDgSY3YtU9tln1o+sdM+y6r6CNcDYLl17NLOgPj7B
/zK7wuYvWCxPKAubMTl83jkrIbzkabIURmhFkgbnpizrUE/5HSFuGPS49lTZDjdCL5+/Z2UQlq49
g5zgcOxDKMrMQLZBsNJ5tHsn24iwtVG4/v5X/CpLQntc6gFi9EVcjmOcN79Z9f5501fCd2nVAwfS
wsH5oHuxAEKy+19TUMNT7b1gdCPArsl4ueO5jvFiz9YnHsNFKXIbOMoZVPm64EmybLxyyIUFi8ek
f4DNZocKvDJb26y18VgE9Vj7blMo+M0qbz4EbvNgN+Lx8/5ae/QinAfu1DJlHR7tgqyCSx846Axk
o2BZe/hiQa7TIu8bgareKvjtPDTvzrAlArfy6P/HlR1S6Rr4sFwAfXJusL0Lojapt1hvK1N0yYwt
G4ijjYnm5wQ2lbYHs3uZhnrcQniuxPGSHQu7RlVARoOfnab+t2G/p+o2I3AZJbgFLf1uI1usfcRi
FbYYTC+LAW9RLcEynD/LRh+MYhvJdCXSlqzY3BnsyQ6ugWA9O0kWD1ez2GaKxi34zdoLrkP/V55I
Kg+X6LYnzln707IHvm9c65Jr667DsePu8+m/1keLaE5U0oGAhIG2x2qnjX3sbNAmqq/tPP/zsfrr
C+BMOrltYuHpHrAo7Y6rIGTtxsPXImARuRXpYBs6IrhwyqvCuex+jrT//Xm3fHROiCS3pMQK4eYl
XLz4GZao0CMMWMTVgMPrIT+NVOwaX9wIKqsQ4kkbiICVgVhyZKFtIGyfS6ifJkPMAYQKO4/GjMsN
CvF/JLAP8vaSI+vrpjA5XNoueW2ZQ2s4djdZpl5lbkgM1+AisgLZ7XscuOLqzZSv2O5WoQrS6lA6
JIhbTzMSunNHjjkt9W4o4SGAQwuxVTysjOeSaOtw2EIQ34GgsKx/+WDbFqHICf/1+Yiu9e8iGZSq
A4y2roNzqnlEpn+y8d0yG2vu2rOvv/81zbNJ0ABk/+kyWzgunWTwk0F3sUYffq3ti0RQjhQciKtu
pc+KsJ/fiual6Dfm3UoqdhYJYBynqqhn1JuOGULh9ftpuEBPIOzmZqe2jFLXhnaxfnul1nmWCBS1
wfBa2PbFrosNRNha+xdZAArtbZVMbnC2OuvbGMx/HKfy7XBuyXBDBlHsinRTxXAlIS+5p/CSJk2p
G8iw5+mD08tjm7CL5Vf3ub8l+7byiiXxlCAPTEluY2UchAHZMBW4yK+8kCQjQOZe/PmEWhmPJQ0V
Ptdeqlt8CGHuvpyqAwxaN1bFtUdfx+mvWGiJ8VOKIwIohDQsnFqT7STpfn7e7pVAI4tACzjxu2DE
aqXGJMYBwdmv2NNktnRs1jr/+k1/td2iiWgJm81FzOWDlVqRaLE9UnA33HrDymz973TzrzfUtkNb
SWdygeDLJRcDjXPtxqYtr4f/somn0XU3lkfC/zsr/CDlL9mj0oA80JjGXGTaOjtcJ3kvFIfZJy1U
c3Dqsv0DfEr7jvhJX4e544eKZpC95ayByyfczb9J2H7uSjjBy5DbrfXPJIvsEExT+qS6nL6NMHK+
OFL3R6jlpw8d48kNmF+QqmtLfmmpTG6VCzUuCiO32K5hF1VU3vyAC8bsgOVVxrY9Eqj/Ah29r/u5
2vGSkN8KhKmd48ywnwdGLk4Aa/s+wDUasDYrw5a1GooXh411H47Ynl3mnAlYLdHhQVhp9q+0M7/f
4393Y8hZADDXpu7er5zsj4Zy/Bsu4uheyqz9FuBA5gEXrtO5Uz14QDQ1jxbxdRD19mROEDWyMghn
JvbJLoW+L3JTX1TRiV+B1SX7ADTjGDif6ZiAVFmHxuraFxZ4/RA1hQYtqqTdCJMpUl6mktHYbgA1
AQ5/eixHS3wzUNj4aWGzD5/6Pnvy4U0NRnGSQkSWejDoUdmAkiYL5hn3gQWNvIlpYF5JkofCzhIa
Inzn4YyvNiLyDLHrOIcvEcCVWoe9kNal8Wb7ufKAag0ZF96N3/XkPPpQWS58j78Mbp3THQDeCbTH
M9Xus4z7e4RXKfd23viPAPXPdAdL4l7GrtPxOyI6h0ewrS9CrzDjK7Nr86yZsmK/FwRzIVH71q2G
fa46uW9qk0Pxqx5PtZclZ5C3xp12pNy5Vd3H89S3MU+d/lyM/Xh0GqPOtqzbk8MHZ1dNvfcouOrf
sTsbevRA5RxnH/wyU3X6iGKEhX1NOxlitgaPk91NTwF1IcDpONY3uLKIg5y4s+e+I2EVLN3DPKVe
ZAGiGmazmX55PG1vqkY1bxDCLG/ttlIx1hB1P/X+/C7qUUZji6sDoum4T2nwg41MUpgNYELXSvLd
yL06anpV/fZxaPmg+OTFWGuGmxav27sT7gKV6K56vQJ7gtod77nfD3unqHEL1431M2HQTPcTNcMT
Dkf7t0lX82/JROq91xbZAyzE2vs6dUjMO9z5y2ICc3+2yqgCQ3LXU9K/ueNc76XQaidtXu6SIUOn
28O483G3u4eLpoYviupujU3JDeuI3g9uwDF0M9u7KSt31JZtlDeeuFO4fApTFzqJLU2dY1AVAG20
HYeoaSNvsky6iMSuuvFalz8aLbJb0ogp6tzUf7dnoiObWPajdiDSVFa2k4TNyOjj1JTOkdU+OdoT
ZmZBRnNXjTiNmBIG2i4z/iEoXXGwuNPvWur2b4TO3xueAZUCjflDN3f2cepnFzorZrq1uO0BuE+4
3MN0vTz6YnLfeT+YXW23OQlrq5Vh0k/uXYPqOcpnlSUgrnsstovij82c6lJ2bfDLCXIWJklSRm7g
JcG+AnPrrUz7N2F4Fvou8HpeXxy9ubZlOFrae8sTnfwyRVJHmSyn+Vwy1p2HwYPBpkXqyGoL88z9
ARovQaDFXle0fHDcvHkqhgLats64t1O/flL1UIEz6dNvumB2FpUjWBRNWtY70BHpne+V42tJoR6Q
kDb5TvHXGeWGj1QHc6Fwlhy38YZYYakCGid1/V1Da+jU2Tmw/LZVvST1WMPTq0y/F/M40gjXCumP
YHIAqe7ysbhLHJce5JxUZdi0Zf08k7w8BVwT6P7BqdjVOIPdaeaJQzl5Gu6Sc/eDDleqUNZb9R0b
yv6CIAt+e21qhXCXJbtBSnyvrVnYVdUEMYvCiybfYvtskOQIwAyNKYMkMqctzr/zCsiHrM/t/WS8
3N17wk8OWVU2bdj1hd9GpZ9mkQvnoEMpWH4vfPiaTl2LjiSC7JyGNftKEHKekymLek0Vpm+Q3icg
lj0bYzXPeqjmVyhZA/wFj6sbzqcJ98DSx6a/nw8en6A8GFgCDli0y76ZHE7iTAbuwUD+KNRdN176
uZavZmx4yFu0vhTEiRiSDnTvA++VJlQ9VXPd7zJl9z8TaeFcQRdlcizb9LGXTbBvnXo4tI2FZTQ1
NojwRveAewy49Od59840TR9I07sHiP/ouPPdMSosq4gSe6hucVPb73XapjdzNY6/VFPLO25BYyKr
eflPaZLu4kPEJY9w8UJvLZdYpzGn9RHTAjOEe9WpSpxyr+sk3VUKPp0eWPOhKZG3FYaph4pzxfcE
ouWvNVyks7BpuPc4FIzPUR401q8Ohxq3oNIV955W5MA619xlukreSsfh75ld5ucmaIrblGl24ADa
xXoS6jwQPEAbVSF/t8MDJBm7c0oyHYQ1Ft4XH9pP4cCE+1i1nYKqrFM+z1BxyaNkHOxuF6hUfJN8
IucaB9Tx5BbFgVZV/g32ACUSswduy8y6h3LwGSytKY2EN4xQhTPNoVNZ8yrVMOwD3hRv7pz/20kY
asSj7883bo2x8iHU/IJKAiEvSJadoAKmT+5McHevSAclWpIMEsYDSK3miWKb9R3ICdbuyjJjUeo0
T8Zv7sosCCVCfCyRFgvahNPsCn7yRErJvVfBsmvnjO0Ei+xEvgW+3Z6dykJotbI6Ul+oNvRBvhui
aspYcts5RdpGg0XHcd8hPR5t+C86UdBi9TUDlAdCqONWz3ZFSFxMMEgY85I814UD242JYl9Q4TCC
KglKj/RKa2fNgj2amtg7pC07hjWa/mPzrtnBHHhS9/MItSmpmQmZFLih9oL2FzfeFSBZwdeVcDLV
ISMpdbGy5YEdtyh+3sHybl5J4FVBqAqn2g/DOEQjZksVTswROcRj3OQ7E1gAaEP+qNI2z/MoA2AY
xMCHsC1s6kQaAJGI+xBdD1Ve8z0UpqZo4J6+pa41HJAK6S2m93gaa5ghlJlxm7AeA9RRpLGS754V
FBfpuPauspUeI4ZUGnqo0qy4YhQpcfb9U+r7w8FNjLlHKRa8uv5sX3BOTeGKPOioQSj8grF5Ec6z
GmPo3IBHO44d2RUdKw5mymwVAb5j0rjJsAcIRzeoHLjkWdODl2TjflJlC64LuCpAjstdwUyxn4us
Pg8VK57gtpIU94yn9SUDSOHFHYcpCNOpte6olUBIslA50j3tLee1qiv/z2B5+Q87GLD8+sbtzplB
sZxXuNCGfnF5HHvfiRsIED1Mvi4PwnOGl3Zk7WOVYwEpp4LGjnKND8c7BhPeMoAsVdgr27xoWU1d
DJ/bsgSAbRzZuYIR7E4h3l47VeVx0uaOs5Niru45swWNJauce79yGVIRKzXdCVNZ3xxpBBjAWU3/
QJ3CXOjUqjtAOnCRljGz0345tKEkeQVEUclhPSyV+OOquYuaVnj/DEDQheU06Z10ffrcc2e6K3oB
+bMEkB0rhve2+NXZvuUdCzwqR3kJSfJHwF96GfGu7PcWU8e8US5sYPwEp4Zu1h24SKBUxCSDt/1U
2HuTQQUtnBxneuigrAjZOmxlGW9NrLtBXGBVMZso14aoSNIKxcw0ZfIZ4tDZblBG3RuoeA1hb1JH
gsHkTo/wNTJ7BrYjMICByd9laiz82QLHBal8eE4WdrEjHaBded2ivm8VTklKPTlRpVQBTeuxqKJC
Dchw2dRLFrkMNLJS2KMMW40W16jTTtKFpBLuaJJT4itxybIBO5yxFydFiTWGQWnZu4k41amb8mmn
PClvKXZlZ3QviaY+IPvRqxrgX0h+1061OAwdU2EHEmiC4sVWNy0hRQQlluqYBi299VCR/qMZxBtP
fLZaKKNl9aOCaMGuSwZ2k3tYLwB4mB/8tOsfJG0HFrbNAJ8GOwd5zx4MoGxdPh+hk8FsXGQL/Iel
6tU2DY18YiU7SK1Xr1bZs1uXNtA1VXWtDnlQeHuaDRprO0qQUAKmEbWOlx+ETO2zW47lQcPE78lO
rPofgyL7WJukvgDCXVYhKrAyBlKy9ED+KlQdF7VJI6+x9fcEnJN31agiBimqBuvHhdp8qBG4+5oS
+xIkpf9voSVM+vKy6KK09FiE2i694Vmb7Kxq0FdsEvSNo8z0+KHokldAW6sbY1XJ71pMNmymhDqU
piIwUC6duPAHN/YMBgnnnunDlPcm3+km8faZYzUnCs7Twe2IdxPMFZDOWens535IsOssyTmxPZVF
Dh3r17Qr1M8JvpjfK555P9D+KY8g2+C8TQLOJBaxrB026tW3tkjsMXRwWrBXkKaNHVsGR7fw+nfW
EPcEnyLz0tpTHBgz63BoIc/pY1tHJnHq0gpSphR1UtxVeSZxhGSPQeRYoolTls97lVIjUBOTa6Nq
U8fY4o2hToMGyqRONuDe3Ib9VasCEBYtzfcJT+qb1tfdrp+Fr6MWqvS4e7Xy7PtVsag4qLHGLgbo
aOy6IE2QQld4l2XUC22WQ04yCMYo8DMbhetQvZVZp37wChXpzpkLz7/Pmqpqn50MkKTvKa6x0l2O
DXMW2ZUyb8AJOJeqzp2jbwIVBi3yvGwT2J0nLpiG7TOrudhNg+PtGrdqsrgOJDkJh/ROWKITYLCl
dPMTVwUydOTQv3t+7sa6GNwTKrEOerJaqpd8zKFI4FmzAgYXFy6vRhEvjZPBozgMqQMQZjVlOQo6
w47dCDldZDKf7/tA/OuYQj6gVmnDBO7xTnw1SPMjUMonN07EccD+QD5I39FNZFzuy6iBwLPeBXWW
BrFoCqAacaT1W+hG7/VQByhs5woarrkpwx6A85DTHkYpAnqldQCWHYXO8k8QJsZDPrdFNKITnxzo
c72okokY2ucUSYgBYCpx9hMOVW13oYJG1Wnse3k3X60D2kIWe6C0rPehGqdzgBrtDM2v5MbXPiwI
pQ0ZDq15Hg9Vnx01t6qDr7zith4JTlpwjm5gO+OCdkxB+poDczaotkMcAOGWMKnNXYm9UUw1CsCw
TGxydK25wmzEvgh8vUFWt1VQsR1LyvZgWRDBSXuW7QXLpttpmPURE9iPwGupdwGMQ2+bEvBo4fvQ
QnTbMYQYmv4/zq5suVGe2z4RVUiI6ZbBdmzHSTpJJ+kbqqcwiBkJSTz9Wf6u+ufEcVUuO9VlY0DS
3muv4W2oSYVazvANbUh/nylf4PkuVZNiz37scrRKNOTq0eemR88i2Y6B6xxnXASbtumCuzHM6I2k
Gfi4ZGEZrAWETnsEwuwDLGGBalmEP42LZQrJlgyOvZWFu3aUEsnYYEANYi6f4HK9/ET5WL9W1jwj
VwhHeCIXGOVG7lzrE6mtdkEFDhijlJ5313BZHS05jccOU0Oc0KIoNgsa0wd4Jsq/obJIEPm+7f8u
W2VBQYvOOrG60BawD3axKw9okSYfBi/YiN/Cor7NCHjablvpxKobgFzDQGM44TVpZteIH/dAY8Bg
B0myMBl3kjkPZ2jRAg8go1M+D8iJwbCvUmhUdJe/2kFTPmA15RFXpDz6nOVJt8CPd2qMTOm5LYtA
Lqt1BNZClqDZpPuJOFiKvYRZTOxwmr+hhrJTcOb8/WQ0IhIqhK+MVgsHn3bsT17A1IMP1/nt4FJ6
GP2iP3KHN7/CHJ2TNHawJWCuQ/JS6WwLHNG/0bqlkWPX6o0Yx2x9L1M8wr5VnWS42IeKkOmbV0zu
c8E5Seq8cYpYcpvtUQjaN7014/r9edjODWDW0TLeEbg64odq48YBOiAc+LaED52vdFRVhR+3OUZ7
OCl62OH3lvcn1BVOzqyFKQc25JE+2WIgwU41WbBreh2kI2JmwjQT/aIj8JUrYCA+74JzVyfmGB1y
mBZS6yOWq9gi8MzchkgYi4yrlvdpZMV2KQpyCnKGJ+ZTOh9HubBvrQzGQ19AHoEPylCTZpbShxo9
UhtPA5pBIH/sL2lBuQWY1s+Y3DjunUUxsbTU5CN21/XBCIDxcf7DqefyEUkJwkUcWD/TxCX56MW9
p+S7H9TVE3Ax/1bnE1NJQMv2DppevSnrpbprl4IkeEzu/UyojwOT9++5DPm3YChEIiS6GwxHWZ8G
czCmnNVDaiM/MzZ2aB/h6RfsNNxNNl3d0E1fdmiFiO6Bg8Kn7SWbynGHKqe7z7CRpgHYIjs59fmf
umL+voOy97RkWm8zzxlunHZon6gcAtQTGLi80gJ4aYO+HUnarbMTHgIzYM9vH2Vg6x0Do8PAfR6j
5gDH8bsFdxI3qs3o9Qn42/Q+00Gzs2WJis206OAjmxUWLqGhQ5RXFtkXI3jEk0PqLcNNvdVeGMqo
aIuqjro+yE+jFRZJ5pfTBhUhfRvaPpuTHLo29HADSAbg9n9bnKauAO85mOVaeOO3jl2V2dYbZ/47
QA21D+rGZ5GdB+bYLwDF4kl53ka5IM1Wull+dnrkBBw2b9zOs0u/Z0r36SKpVEkvpyD2sOq/zVqg
PVSt/dNuC5OcLye2Fmw12cDsKERu6g7R3/w2g3AwsUgVwv3Terftcd7MCDJ57oVbb6yw619B5qdv
4+D2d06vzQ/44QOZDcIpnWDQ/dyhyEjbJueJXXQJDrGzNiRUu8Aoa6uZ67HdrDr63Rs8CBoQtNWb
h5zbwGOFbpCj6mkg8hCSsmf/XJvlVo7QDvD+0w7+yomyQrkR8ACHXSxaO6Ph5xmh116eZCHCiFuu
/cuel/CGwoLxoZXjeAR00Z4H5cEGrVi4kxnqs74EmM5xjm3hQXCO7myafYEuT8Ug37CtWzTddl7I
r8XP/G+dVQc4/fBreA60TpTd8iv0ZX4rgKchFpJMT/YIbZ/MGw/HXiZPnW7HZMIUMAphWwUct0+U
hzZoaYM5LjxArgQq8TfMa6tby8F27ehcx85g/APtFEkHwcufbU2ALWCgcdvzBvs8B58KT7DsTGQw
T5li4MVtOmclCpWwdr5hY8g2i2t1qF2d9jYwmYuqF3XgI7VyMNRQOG073i43tbLdGK0YOg9dTSix
gYM7JqPbUgr3Mcf0P0HVgWNVmjKFn4HOoYfxwxjTj+HkyqL5gWRruFoXLhZwWDcxZQsKolzx1NEl
iWl/hu8H/RIS/xxkaHN8smledFdMd6bpyRNZ3Jd5tLI0g1ztBeFV79q2TFQNc+MmZQD7WY8zN8EE
/t0xrfoDMwMAclq5QJpDmXLFC5MyHztPBMAd5nULs4H0wgF1E9Rh8Lp0zfLUm6LJ40q6HI2cU4VR
5YU6LRyvjJgM/bQpsF36PmBohji0m5lb+piD7/iN5QbLXwj+jc/FsKGZHdxIVCkpjrH21hZBdleO
Y/eWabVsc+60W8S5DTE7pyfM59yaYe6XqEFV0kYLiveNT3xvUxhAfyg4+UmjDAwTDxmpcZb5VspG
J9z0nFL800goBnWYoBINUt+TYGE0LGii0Tivbql0Wi8dBIVsaVJvyeTDqMb2MFcd8lmMle/6QYQn
UCKmVDoosblouwTlqtxmYsABPue+iLIsWL6jJnRPHrx03qXmIdBWT0dqcY2IrDxsITdCSlzuql9F
jv4t6kTtPpPCfmQ6qKd0bLl8Dy1HxtQ2w6b0SX8SFIh95VX9CzOFD82NNKmLPIYEgZDn1wvdiS57
hMshLiNGbpyKiIUzirVl+aP28P8Qc802vLChSFejkDehybqtk2H4ZAFPeitLZu9yC+ZLGEmjUcrH
vjgiVqI4CuCgURFAquIH4g17EICCDJLSpunFU81DdzMDrNjlzHMfIM9x8EN8zF24Ba9QRB4DId1q
TAHO23avEeBS2fQ32Hjk1Zoycpehk9p2FoU5spyRzLlgUFNCd3ugFfBoTI8QOIGU6UQbjDmrQr3W
Xr8kqHTwqXPHN63F7f3EVX9Dqe/HDbDtbTWFKgnnUsTa6pokawK5Kwjeet0CIogM6vBvgdXzrS0L
WKLD5yjR4dLuO45W0q1UeJOxBZW0qPhT59W/MIJpU9XUZRoKBhMQtJ2xpUp7q5cZjxW2UmPEUFmd
8IaSpEIhcmPqnkPm45l9Jgu9rzCjS4xAf9pklcRbzOb7MW/nLeqLwMfaZkMy5FmNwGsvM5Hqx2KX
jaXYw/wPhM67FtRyP8qHQPyaAP3HQ6sMiaTb+nsSONNW53PpYmQ5ufdgEZdFXE6dC4Kmmv70APrv
XKca4XANgDWPyoDSO21mLEy76PsN46T9SZhhh4ALcodUqnI/+V7gxUpyTKrKSvjwywksZNxirhM0
AIGHGjZGZMbsrJdAM4u8bWK3IY0TwQjBT3nvktcgnCHNbhYmohGH0aZVC038WgEwLLAjIrOv9zZW
208/6WDVG/Doq6TUEGL2KA9f1LS4YDkNYfWzdNpuTi27b5xUo8f+DTVLt6R1Yc+HsKIlPHU870cv
eLvP/Vb/FhhxTZEHG5Jbf4TFT1igqARSSW7p1DG8z/DKQaN/WyJG+TZE6NMt1NFwRwkwOHOTFnvk
mDBMuw9FGeTbVpC6SZ28nXbONKHawYyquhktXqXlxIsbhNotP6bCSB3X7TikqiPq51z76kUXnj6p
IWcbq/boFpMpL2Kkr26Heh5PjaNgLV9S9khqZtlJK2HS6zdoIrDcxXZop/BYV4150IsIUzc3Zku6
AnmdxdAAsJwKvlkmgf4cuxMg2h4Wl7JuTkDwitSvDUM/azt5XEgx/5SWD7E0pdwGMKaxLmCsk/1g
U++kFbKUtr5TlZvKC8RDQ5D53QEviX1pYJ7l2+2DjaSqWGYD3eR2GD76ea6f/LJ1tzYJqtv+d0As
+QQCPiLBoaQdIVHonb47yUlLGVV4/WKmALVGCljkq2syvDrS50efch+Xa7INIdQcecXRvdlydE+2
N/e/MPamGi0G9d5Q6AjkkQSVMyeC+qKIq5wD6oBCvz4CEneroy2KDmSjRWKAzNT8UAwDMAPPdbwU
DoccstlsxtYvnDoNHKnMLmA6f80GFw4CvcuDzawa66gp1k1EWtL+KEIq39vaLhfwyNzsBb0PT0AJ
IjeuPxTQ84xNakAJQD+0MIOhMxM67oPgPJmXReoyNEQoQ2HiGOLqYeheDpFrquU2QDjwn7KwrLjj
s5XOcIgp4tau9B03dPlGbF38CIJ22S7BomnElK5h9oYRJnaJUp4GqO8OxinegqXlWx269V8pJ74H
xCSfqXRcGOhagG1Eh6Br4arXvmzxfphueldYd889ZvwOcgC42IUFKgShuH8XqtK5bdgI3ouYpndb
2xxKt7rfWCWuDzwUhKkApz9L3xSy6qIJdn0QejamJuhSm+U01gUavhKnYCJLkHW2teUUE4TUPoqy
zLbtFMZK0sIcvumfQolyOpI+xZikDIfWTd3CFptiwgAlXHyRCnR9e2mg/op4ZYV//MJrHmsBnQec
q8TwbenaeUILbnqERDGJoJeiMDtB7CDuEG9733DEhMQNIIDfPpLFyV4YaYNEN0ypQQeBQa8FPTK0
/AjrBoDlw6AF/MYm6asGAy/Qc8IYSFb+sDB0viWiEY8Co4g3DrfOJ39g9S2KJvGt9k0NR1zeJKLF
mCKYFnjxiJFuRYB+WuH53LctaVKc63UcuE7+MJhM3ftK3Xp997dAPsNpcOEnNfIZk3Ck0G9HdCqR
bViT6g5vaYRQG564TkneFYb8N0NWjHcLDsbE5aLZAg7uNnmuwoMpFzTZcKRLLW3DnMtxJ+A6XveO
1VbdkyZUmyFz1T1VS3kDSMe/pxh+xKOsimQYOmAHdBTAyKXOUkyMzM6UkCkoNKXfId+t70CnVIc8
Q349xjywscMDSh2J2zbMi0pGAxrE5LTTcZwoe3CcnL2jt+52fTOKCawUBT8qmQGbcmhGHxSh1eY8
g57B6+AQwFL0IJiI+sBtwamJiS7r1LbwblYCCFTn8f6WdIDDEQ1GugSiwGyHd7o6dN6YbwbH9bAn
I/sZXqZyREnf+jBaSmHRP52AekAbbdxIoi/e+xjoYb6EU3cegJmzwtEnjD9kpHJRvdmoXlU8u3Xz
q+Xtu6mzfsvLwku7Cm/Q57S5S7y2FUeS+3yo/aAhCNsFdaZpbXcDksGxsnSA1jH7Gkv1P+uDf7ht
rMmcpgBz4+ABNmygXkKPANC+5k+f/4oL5L+1s/84EfSb4WAOJRwbishqgg7sKRq8F9xcMyS4wF5c
e/ybBdSvbqbzYebohh6w435+7Zfky/aKFomWgpNAI/BvqATCDzja0KqIzwPSska+aznsdYX4KDpv
HRDFSOHdjCDUWf0V4uSl33V+M/55NrBbXrC5uWA/N8+j/9iDyf35D7v0UFaMzCZHAjmHOOfAakxM
hkhafzyQ/D//8Avv7dr1HxgZF9hIoSY2kKuRMbZcjnX7qL6Siwia/9rlv7dwMKi8zA+z4Wgpd+Xc
A7685sJ26fLp/950iXglW2B4fFgw6WM5zRJ0pRsXnkGRbbfXUl8ufctqcZuQLL2dF/kBREfUOifb
6XcZ3ERKd7myfVx6eVYqpjwcmcRDVQdO+zhnf9p8TD5/wB9+Moq4lYMEcFd4Z8wi3NtVs+0cntp6
vLIbfShTw0ef//7PG99RZAjOuXvuhoYT2Id/p5y50agbtMJ0hOFbML9YS35tHXz4FPB1q/VN+glz
vAyepx55c/N7SoJ4qr51o3WFzXvpTp2/95+fI9CVwDl4ZAdMOMRtPnThgQxB+ZXtAVe/WsVyVB2I
gAOkNHO15zK4qwFofe0Rn3/QPxeuQUUrMc0K9+4SnI3qU6v1v5IrF+CyV9oFgxYXEeYgy3cBSCbE
UbsJ057U5s395xf/4e6GL1it4Bo5SUxhJn6QbX9ySjQKUIX+LW329vnnfygzwuev1u4Ytq7OJt2A
cG4K2MN0zl1un0sKLyDO1q97+SAxR3jolj64XTrViq/srPji1ZL2cjLNiwdFSWAkZKLUOikUHjFX
5z6YjeTKw//Q9ghPaG2kOeWoxFgIsTQIrtsCZBRaD3cg1KGm1L900x8Icx+zTu4GspRXNpX/3MH/
H+0dX7pa+rlDWmo5cOYPfe2cLBKikgSvb0kA/QOWCfI+RUB9s6kt6cKPJywTl/rFBpFuWaQos+LJ
0mxXjVqBRpNVm7kv5R3IjO4Wk24GyzoYSMVZAQQpspAE9Q7wvorcqh6rXSEmDY8fZpZbKvrqxak7
setDWCaWS6BvyaL5/QR3vS0TZDpOgdCPCLpAVzGKmgE4aWUqSrzEKS63eSqlRHYf4FLYQum+RWHQ
YTB9tP3KPLCxDmM31Pkm0563DbPAR2QqWt0Q1MWy/J45wzPo19a24cT53QBd22HeWW/7cZQ3kvln
pnFADwQKjcOceUsyOMrEhlf0ZEJZp5U1Odsmh7EOX1gFetCC8XpouZiqKqFvTQa+dTGdq8i69u4r
j82bbnDRKulA+OjdDO+2XPvVxneNcwTh1L52aFxYlGvP9hlYHcUoJtiDlX+GBwlcgTxxxYLiwj7r
r/bZxplBEYC6eO+jSIeYMy+uaZgvrPW1T7trXGupKhbsST/e99kkEzeznpY5n2IblewgulSw6oaA
zP355nLpp6x2XpdXpT05KM2Qx242cOKVB8g96JWi4MJTWEdgwHqvwkjICvcOBtRBUKSe+w278JX9
6cK1r11mZzufg0Et2J8ANt+EDahbw8y83ed35tK1n//+z5k0SlMHo4szKZhlZDDq7QCLh8AZv/bx
qxtvWX3vwx5/OYD3e78sGnRmW0SGeg9f+/zVsTeT3MHQH5dPTBu3WZbU3amsvpIedN6yV2eePQGX
ryRWQIZBONlNpY/hlLlya4hz6cmujryML3ZV0y7bL0iiRM6FI+/g+78JMc8/+G0zx8vIPHB+LCcR
IftdNn3zSzX4/5as0bQr4zyzsXASXZyxPWSZ1Sn4fvmmLfMaXIW+fK4lxra2VY9HDNHA+mxz4z2E
Dki1g1f6d5gGTltWCLLNiOgTxy7MDVxPQU+sxhIsNJyBT3aeBRs0YvBNs8VP2GyXEvSlWd3XLKg3
QSfrt9Ar1R7YMGJlyo496hD7WxeEzgaDLfTzoNnf+dio8ngSuj4wmDGDPGf7OGJlG3FnLqKM8WUr
LSEP2ULAurdyk4qKWHtvBjEBsGkIOFizn4Dw5p9uU7f7luru3StFByKE8F6LknjPkyXUnbbFcvKa
fDkPAFwOvLxeNiEl9TMZe3FSiGqGrr6REAkR/SJr33mdQ9KdLCMxngBftjoiccndy3JigGNK8jNr
6+ktYGxpk2y0ScwW2m7hv+V+8zHy3FuU6dOcWdgnTf2rWTww8k1ArZ1UXbnzpll/HzwrONqhSzAt
46CWUgJ+CxZZCRiPgSneu1XKK1ND4mJA5uttHZXgaD2d9W0HIQcCCjsGgpG2tBsVJYX8wtOAWSQC
VyEXsB6divSHiZbsh+WK4RcpMr2BZ9N8LDMOjjP01EdWTSAKQfp0A9kKoD4CGtNYkGfEUbpgLgSs
ONa+xAZcdEPkwJP9yeq9Khb15NhX33hsKh9UI/5qtUJx1YxkIiiAXe0eYLEonsFSK54WWFiBnza2
bGdjlH1XLmifWTuIBNIjwHGQmdzyjOkUGO5XUjjPa3tV9mUzQqSFrcL9ZB1nI092aB0RMZR8vi9d
6IHWFsvzbFBRhna49+RPyBJik4MH7J0adXX3OO9BH93LVWVXe+CsA+wJEBKi9x56i6hpMMwanXdI
leZooXqKQEtDQMwkHm0avuiwEnHpX3Nu+U9o+v8vgK1tNBffYIjZTvqQI8l137V6PA3LbH4FNB9j
VCZ/bD6yhOZolh3m5WnWTuCDeQtEXJRLc8xlBkpkNeC4zHt25Tj7eEtla1u0pvUGZ3ECDVGpSh26
7JtpvFJDfHxSwrPtf0/KDGU66IAoWtzlxcvnvRKvqmVfcPwObOatjgLpgQGtaV8dTIsxKpDajQDR
JPOos/nKC8nWDph97kwMPCxzAPMn0fqvt0yJ8n8PqriyuC/cnrUnGvgqskMh5Bws6t2bsUZ2iAUm
osWv3P7ze/3B67Z2wZxqV42o5s2hgNvxQ0edHCIBBsY6gRQp7Z0a8wmMZ2DjpBD6/flN+1CibDN3
hWSYHFNhdIflwc7B+gkXnoyN3E6TePW7PAPI3//+2hetSu2adWi9kNpxsMJbDXESVEuRlQFCXCDv
zIorm9KlW3h+dP/UegpRXaQRYXXIa8ztI4wLs5cJJHGMluuJHEHsUMfMdpw3TOfYlwo0trZQy33b
rkaQPg6NU+1rrjFjesz1NQ/jSy/d6kABM9iZeTgtB0+HO9C/bpwMFHHiXDEKufTxqyVvVZiiz1Pg
79u8TngPKrJIyLXE0wtblbta8jOvwxlhTD7M8eUDZK0nbyhvPn+dPnTPxnaydk6DohoaDPAXcdf1
Xc6LE2ijAG2sLTFuGojwUXQj0IABlddgse0oxZU79vG5x9auaqg8Rzr5fDl0qgPeAGX6zSJ98E1L
h0J7aaryytIk52fwwX6w9lfDXHAhlTHoIefG2WaLNd2Ms9UiP7b5nnHenKYModDKGLoDbbuNOiew
TgLcPDT2ylzrby7d6bUNGw1EB7F2YA7aNsdugBVD22N9ZRve2NkrfMEY2hK4wImFg9lNq+xGuHqK
P3/OFxb02pvN8BFy5Rmbeg+Ra6W/O3YIeZzaz9MvWd2J8pqR4IV1wFYbB2QpYpZtvSDkW7UgB4sl
HnVGIM1vvrZNrK3awGmd2TLBKoPpH7P9pwV44lvXInkvXf5ql5AjOFtT0QdQ2D/7HhQgxI2a7FoW
9oV1zFabhE0qPtW5DPZzZu4dEd64rfzi811tEfAfAkIsfXVYYGSHzChRGEDSPYlDbtpfwZjZP2hr
zXuPLsO1wvLCmcdWdTFrQqRF5LCSWpwqmuwflfkeTu/W+Nsv/37+1l54HGu7Nn+mLehDYJpJUKZO
rQUVmQUcnKEVu1LsXHgka8u2wIWixIMi6GCPzncU4hCSzD8+v/j/zIA+2HfWfm02th3aDHhTbXhW
JBA4apC+hjGmbP7LfdC0rHKy40DbaCZtr95KPZKHAM353gXn4Rb6wRcNKuLNBOLLm8S4PTKTgpjU
XmQK8d38MqoyTDHrs3cKHj5RCEfva+k1l+78qsygBJ3tMuNVbdzlEb6FB1aFoOXl1/J+Ln3++e//
FBiOD8fDXs3LYZS5gSPFlNp2iKwwSHs+v/vuhfPlPyjln2+YeunD9rIxyArrrR+NKP4YVs3fQHT0
4c81yPfOmGbr8eCWssAkuhmqow6GGeITO3xrkS4KhrJvw9yw5vcZtH8/oMEFg9fJ5lvlZePPDsoM
WAEYyPPJXMTj6DiQS9W/wbes0qVu61hwCamMMeQ7lTWPfWHMu0TdseWg2z3AEaBPR/B0brwZE9oB
0sq4D8W4a6lpDzbxfuUDaCZum3W7LKyAyYAHKA7gAhYjzAjw0ZQ6YI2HQXfvsW5fQA7qqs6+b0a4
wBinrn52c284aJ0Iy3LhnxP3VIb6yrF66QmutsqwpqoLvKE7KPtN26AIdVMy6PfPn96lZbnaKWdu
hqyxuvHg9Egpw68FvQ2uLV8y8oYZ52q3VGFbhjBq9PYKD9NDqltoWV+88tWm6AccDKEipwcLViyb
bIG6zRvLa8EfHybgoVxbG9552WJjIh9A8hk2CVCSqBhIIvpHrmz4IgQRlEk3ii37kGC74PW8q+S3
yZi0gqqqG+etMRBqQmFSuENqQnbKLb7lC7AwHHQDhjDuNe7GhSe4Ns4r3R6QlFH+3mrdLjLeAgFm
/bUSYO15N8CPQ4MUZg6qnSJB4O4mn91BX9s5Pi4X6WrrE3AxrHpYXO9RKpW3kuUtdEKU77Oxma+5
9l1YPHS1/RWgT8NUYPT3nO/U8gDFa+P8+nzpXDiV/3tz/tn3ylC6VXX+6GGScaYgAKngvzDBTuNH
G16zIr10/avFr+DDPlNte3tStSdf1N/HmWxV7W8//w2XXp7V8vepDycN1qIV7ACI9SN0pot4+dpn
r9b+DOiwQ51nDgRmUYX9s6+vsJUu3fjVyq+ZDR+03shDx+ykLiEM9rrIDr/ZU4UxYX5l1Hbhzq+t
7nzM7qWCGcHhzPYOyMtcvSN5+fNbQ/6bQ31Qsqwt7rDpGpcE43ygFqSfve2NOygsFUT0kC1ZiVuB
dgLke9FzTCShiVPWYlfPsD4K2VIcnPIGRtZ0O+R9dzMKaMZCSOW9WDpnOAmEXjtSmZUDRYB2CEJw
pxc68mCOBb+nlpVQE6qw2ipI4N4ye3xVBbh90HmYNLe7cWPDMygJA0ttcHwGd543ECArGEoA2Rnr
/jV0syb2Ga2nBLpaqo/tXMGCAOS0PoVriPvIIXtIKFTGESim9XFyq/JQl361c8DNT4eBqXee+9XP
uYB9p++OVQpNQIVzm1NMZUf9COW+C9+OLEOo9gDzqAdDcvAO/K4B81i6eXOYLe7ddHbhbmGLlz8q
+DHdVIpk8D+afdh4FDrJeNPe1BKmJX3pwsQESamxnIXckQo2yk7JoQkEjRHJ9WySW9FItu0gOWph
vg9uL9oRGgoYhGTTUXQNpM/KhUasc6zukDt0eoJiEmpO8LEwaMkqb2e5xn+xQPVJMyUM7JWoScMW
OkG/9cQjbJybDcv9IB2cGdI30PYrODjpnt1XgnhwgKncWzaXPgKyebPjwew8Z3SBMNs3E2inFqn1
r7rRCyzjF9jG2E11W0DrmI5qau5IW7Wbidn23Ty6/r6ZMxb12J1glDnRFhOcUcPfrAeXmwXUSfNB
VieIzPgtnM+6v3BNw1ikGxcOUzFEmg+p73vdrtZ+uKewGLgfggEeVnU4AcVmxZSnxDdOnjYGnHsk
Ak2xhXb+ZVCjhetktozaCTrtW4uGYJrXXVMVkJdAgF3MyKZrjVVswG/+rwUAt1pCOupAp7cl/TCn
xHP7x7ql7m+3N3ZaZ5mCjbcXdGeBRVg+jwUUOtGgAuehDyf0o0AYIFOrl0U9LqGZoDQwUDnA7Evi
LU16/9FiOGud0GK/50EO32pByo1dd/33KiufMMIwWzqY1r3xihlil6DAVH1ZRDzlzbTjnXpZqLd4
sIObIPS2bNVAvwjiXDyMmePCwscwUDMYAZ2f5/JLzsQ2I+f9+p+zhQFDQ9YaGE+VY8m4W4Jt7dBn
95wc8/kOdGl3W50rcE7CVBKeewcK02mp0Rrk45hmFOTyz7/gQlfwH0b0zy+AFoZKVlruvge3BvZt
87iHPxkMM3wfqsysyK7gahdOsP9AoH++p9HGG/JFVfAxlPkvyNmQSTgUPr1So1z6+NVZU0LMAWkI
gbci4xRhMVV7A89umnzpJq05w5YbGAPeubuHlwdsOuIcJRAlJz3bVy7/wmNeE4YL4yAqmrtsDxsI
CqBvCG+ra233pc8+H8//3HkMyGtFAw7XXLDF7w2IsH+1ldnJHBbulRr/Apj2n1n0P19Bc62rvgIF
aDKwmqp08AoFNvY0Uuw4se5A4t7W3vS1soKsytGwguJIMDDiS/cVMoF4xKCOlajpBkg22unK0X/p
hTrfzX9+EuSfbrGYAbhdC2+K7mwBLDotfn7+Ql24YfbqN8DSFOATlMgH6i7qIEkB/WkB0lwLbnrK
sDiifhEm8sNmvGLQfGGd26vf4/id77uNBzR1kMeWQMoYkum3Cqabqf5KijB6sTXRGrIokVkwejgU
sDf+7lJlHqe+s6A5qtzUKQrrSsl3gQ/I1oRrnLOAqhEFf3D9APJRSDnT0fedeCwJDNaqWpXPYeWH
hy6DEgmsjzydx/FaMumFN8Ne1eItgVmdCkBGpPAN6tVZFBpi3vT5i/ExvYvZq2Kc5jVrRl3jPM9g
B5uNi0iUPf6xwyyeA3wlqs1K0Vs4APz9/AvPz/+DAtdebZxdASaEdkDhdJAgviOe2lkh6lHk9w7p
59/w8ZsX+qv71QR9MAY9ShSlnwlc3zoEY4b9NyneP//8j9cS8tH+d6V6XlXwTLbgC8D4AhCAdNIa
XmlQ0lU0gnym/mWNzniz0GBerjylj29auI7CqyswnasxQK5FcGL0lokpBif/yllw4X6tg/A6M2lm
/R9n57UkKc5t4SciAiQQcAukqczypt2Noi1OwggQgqc/K/uqhr9J4tRczER0T0Aiv7fWXp/B+ubY
6nOgmps0A9e0Ld6kO25MoJXfv6TgeYDfBaOALq7kOh5d91x4zadOZh/UBS8RdxORHsHpyz+FHfK6
cN5l02cvy9Ur6uQnO+7hGvzBxro04rtlGlXSTYjaLPiVIOVeI9yRvoo8t0r88fX68Pp3FBsukauF
lTXGk5ggxkXOQI6RtDX85b40nRXhLzdG1NpbLovNu+/wPDjyycqBYbtT/4A67K4LZbsP7fHLUA6o
8KXD/vrnrHU9XbzIeM0wZSk9BwipImVJuMO1Mg4se2NrW3vBYrq7UwlRp4VrTCRZX0s4D7YoO/Q2
9v61ubGY6+40Mr+x0d0UVSpCk2gMvqferba2jsNrv36xHA5O2JtCdCi3S70bO4XjwdSAE5nzz9eb
f+UDllKP2cpK4FfQ/LPM3ThsdXsHD324V9V1d5B29xFqKyRaS8kHGMAopcaSdwroF5isxV0NPGyX
H6j1+/qHrDTUUt8xtt2YdXkxn8cM6lc4Jv4MU+9LUWylXtYa6vLn7yYERwio05SEJ/wrqgHys/Qf
qbJdPW98wN8M8f/ufKF3+bJ3b0BZrjfb5VScGVTlz8hLt48o8IHpREboEYmr5sRGuDHNEGChbrPN
S1Slefkux4VFAm9L66CswDuoVniHzC/ZreC4VbCcLo8D6kwy0tAnRnORovi4Sp0jkgQQp7QAGczK
6pLcbc39ZODoIYc0/IwdisD4rMs+pr8Il5frUzF1kJDOwANk5QxRpfpa5lTtYP+9uz4AVjpoeYHe
UBi+qcsRdsjEZ67Ng8ARee5T+FxW7lZaeGVZXN6eW1ZalnNWQaQS3hdkhNPnFJX2vTM8TPnHcqvh
8v5cFkHIuoGRc1PCWbpXsD01Kfl0vZX+SXbGRFxyzlDMgEoJD8AYCp3aUdGuTEp3wNmu673pKKdS
P/MpV28CHlbwa4aedO7a5hFlNM3vqW3SPar+4BSIGB3myg5ykdHoND7sqzLYBjhDehxTx2/2rQsE
Vtb7cMW9/sPX5vdiQ3LTske98wgABw3/1L7OEoQQQP56G/mAtecv9iHa1Wk4aw4JpEvbg0SeamfD
8OhIqcU39tS1Vyx2Irh2zMZzPKgLAmuf9Rdj9zz9AsTZkFxvo5XRuZQhlVM+lhXDC+B2PBwnXEze
p8p906IYojbF4lDBqPdj2+pSloTMrdDpjI1pnO8y9wfO7fB52hKprHzIUnqEcBSWV7wvzo2CNRqZ
siikcDcLz4J/y9KtyXwZOv9YcJeyI42WCnSHzRtdHsQ8KM994W2Va6109lJKwu2xCDTcj88alVeO
BgsOJiri9XpHr4QY7uLYMXuIOmClVJz7oHe/2bXQ36pgtN4osrjtHg6hooKTcdX+tOkE0fj1l64s
sEukkhwVFgEXh+hmbGMx0zTBMnJACdR9XubP19+x0iVkMUVmj2DBtqEMVcR3UFapa7hebJHVVrrk
75L4boPFsqQ6Tph3Ak+CxFnQ7OASkO8KB0nv6z9/7Q2L05rDBoc2qmGnPtTJMDU3rJwSGONsKPJW
Hr+8WvJwr2xVnVud054CnQDn77naecPHnr5UC4mmnwhBaIziyRnOub+EAy8H9fKhllkKhUqKc6zu
UdNKfXNKuf9FlMONnW3JYVfG5lIlZNPaSF/gBoP4L0P1GXjHnYZvk0S64vrvXxmYS6kQSidlWWln
OtNxwCUMPKOpRh3A9Yev9Cu9fNW7gTkGYeZ7IBOdMgYHJC/4NPp2jgksNora1lrn8t53z9cNnyF3
QetYhUYm5ckfOPz5/oh6Y9auPf/SaO+ezwo4NQFEMJ/hsMrhZE7Fy8weKqvaaPyV7YAu9ua8Y7Ky
UDF38isNz1Dj31pdAEGPLe7h/fXCpdxISq51xGL5UVOGGi6rhqiqkHbslf6BOmMFEtGWynNtGC0W
bniitAWFYet5kGkky0fUcHxwDC2WHkJQp9tRhLkp8UjchfNN42CFAO/3Y22zFLbAmjQvcGMCrw0s
FK/SOFncNGw6GtE3+w/Ng6UkxStgmlBMl+b3uvuA9N+bQnyHD/vG41eG0VKVUo3ZrJD0nc59H4TH
eaR1MliCRFnWmROUV3Cw89SP65+yMiWWGhVwNSQFqWY+h9WDk9rQnd0GsHpSYiultTJUlwIVkIs6
kL4uK55bRzKr4z4IgLzZOhutPX4xpXlWtaxwII0kvR93qCXtPSgh56300srjlzIG3mvt806jdBe5
Obj6ehUiDMjrMh/uRtd7YGWqLe+A8nYI09l1qjNIrbip3xcouvvYky99/m65mwAbnyHugDZctzwK
egpyjbW1Vq/97EuLvXu4QJGkD4/Q6gxvRFgUvlnDz+u/euXMuLwaLnNPgMWQ42xi9xcL8XsDUBzw
CBpmWVNCuSQx7vCP11+21r+LFRuMozRvStGe09w4SCZBBQHUlpXYnbuReVsR74bLi2IHeR7HqyET
GmEVvGfSz6I873hUoabyRYW9d4TxYXGuUtz4pyajp3pkaj804NCmLIUsl1d6PwY2A8gobYIbhoRw
IjyCilmeZQ2cz7PqC1YGAh4UvE9xMkqTTovw9XoLrfTz8oZ14KCNU1e3F24teAgNzXa4aunjjz39
sgS+G0VwSMwxLr32jFLwOGjab4Xlfrn+6JWuXV4VjmGgM7ug3glAv71LACWcx18uvOk/9vjF+IcY
t3HdDlfbtNY9FjRogYD0S+ZuawteWZmXF/+eUBO0iajyyKDPho8sjukRKAJw2c02Gn+lhZaOYT00
MD3gNCgAtOlPq4G2qCOelShcE++uN9LKhSOKT//bv+C8tagTd7GVIe8ZF1UBD3zc0+whKRRwUg9h
CmmNYheOMj+lzuTAZBlY0esvX2nA5a0q761Kt2aYzijiFRz23u7nrm7iiX/92PMXawfqYOBx1PTt
WRskOh14FyeeaipYhbTB3m/K/cdeszjrMbvVKushNClh/euLiJdpYpe3ed1sbEArw2B5ddrPOgeb
sEcsy7tIVfc4cRf51va/tnwsjnteaPWdKCGiyJFMn1CFVPBuYwb+e6MIlu5VwegZ8MXKGv1LGGwy
UQM/OKwpIsti8xEVDvDyDrl51n05b5TM/vtrgqWrVQv5Rx6oMDwVjs8fbcaznVOO4cYH/fvcFyxN
rOjAB4t0BT+FBrp8QhPuvcC1Cf6i4J3NWxXxa9+wOBVweKTaM4VkZm5B/IIMEXZHHdmIzdcevlgV
qQL1BugvFyvJk2uFv2cr+HV9Gqw1zuWN73aK0IEphgDD7Sw9aqFukR0R19ox7KdgpMy7J8k+VlwF
z4jFm3KZY7+eG+TO9V1Bh5vRCjbm8lrzLOaysEfqhkVTQ98Ky9hOEQ4+Rplcb6F/z+Ng6WY1tC2w
hxXk5uDUMUh6Qm+6Y3XVTZG0xJ/r77gMkv9NRcJN4L9t04UIrWDqwU8OwipatglAIxHACFG6ZTO5
8oalZRUrq6ruG8s5Zwx1MwWN+5ycAghE/WIj5Pm3VATevP/9hgzJltkzBq7jSkML2bkSi9Jox9UE
swJPOCAq2T9BGPjB+4+VicDb+7+vtKaegbTM5dmaeRbGJlcdjBRHaT7U9XawGLJ1oHVa2ak6DfVF
/YLTpQ9DPID8tpzE/t0r9tKVZhJ9p3rPbU9jNe/c8JOj6pimD3P46fq4+vfYtYNFviGb68FQ4M9O
Or+VNgLF4ifE4RvnnH/POntpuyGN77SQuqsT4DzVfW+Bw1YgO7/R9v/ehuyl7QZsvOZSjKM+GfCu
UvIld6w4DZyo9/cu3yO02wgkVr7ir93a+wUwgOGzNFKfahAkYhh+decCZ/L99Q5Ye/pihGYMVWdD
EQImKnX3AOaGe4JH+NZheWX4LG29bA0wHTFAUgc26sEtBQpC24LlPLewHQi2ykhXBtHS4gvVSToT
89ScipQea28WMUAjApJ+8/N6I/175bD9S+O96wLmu4xRRHGnmsDEbspb2BhU1Be7qqP5D9T6sDho
mx9qhJ0dbTK9VSSzNsQW05tWDN7LMoV6uwZJsRDDz7BvgDmba9RZMSSnYaeN5cwKPhaW2Uvp2cgD
B4w4YNlDG5URaR30u2Yk9UaGbm2sLSa7C6MkIfRUnDSVYC5mbX3TNFlwvN5Ja09fbFFaw1Wngz/3
qfbzdNfCceDBC125oQBbiWhgD/3fMeAGvfZTXfg3VJlfoJeZKKi8R9Dunh0YRYGd1d7wfrwDLOcX
YtktOfu/Tz/2UniGjICwQhA0T9w7C0BtWAcnXvpAZnMERXAjX7Qyf/5HfcayHvQ1r4CBEM0eTAF3
EBCMAJ/Ogm7LwmftHZcV4t0USpvWGW1mOlAW3gzfw3YvClv5wQ+4vPTdw1GkCjwPtZqzIel8aAis
M9Lcre4UK8nGK1ZG19KBqKzqQXsdKBGwf73rUnYT+nQjuCB/I5f/PV3ZSychqlyJEhUZniqIHyyo
WCV9oBzFSpGWYniEAYyKm2JmMUo26kPqwnYG6YBewV4i7ROXiWyMFCDPB5n35Gtgt3S4m+YGiYPB
Vqo9EpvJ5xHHWTueSCF/wUCyVhEDMPSeEihxQDAG5J1Lpc4OxD3wi03HIYKBpH3XeaCzzS0cxSdu
p7HhQEIwsKUMihGI+9BJNu2ruegebT4UZy3t/E54rX+iTtlAf0EPolXekyx5HsuBGIAVvHA/jRT7
cU6d117h6t+eUVPKXQ/+/u44Zq9Flrt3nVEufDUIKAKOZC8jUKSxE1bfwzzlP7wO7MvOBqzAprZ9
mJnl/AIz1PpsdEO/M3ic7XOrdMe95VnZDoCJ4NkhyqvvK680IBc0ZrhA2Zx726rrfYWaZifuewtn
8zIvJgIfnEDceqntB3FaewNAfHxkb3lqObA1s0BYnMOU3LXYEhKszB1qu6A8jEomSnrGHW5zyWnQ
Xa3q+t7LCgWUdeiePHiAPvCJ6DsONtmOTygcGpvJu9MmCJ/ARGA3AJPLc1+CY8WH1Htt4Vy3g8FI
eYYhHT1McHX7BgM5KXGDBeOhpkTer/BacZOLutvzglc/pR7t3RCCVeDDmuDGgRrvoGEQcPBnkh0p
9Ho/AtcCbi3z0p1w4D66A1Ib9sAaSmMKM4PPHu/rL4iqoIKylUa1t4H3/7nrR9T3Wj2qyAhuAPG/
cgf59vwxYJB/AdULPHjBLqAYr6lYDirCBHRjXWHwod5w74rOOsDuZ0SlHMpmasb5gXQzzpSANt44
PUDzZTtOtwp19eeGpdk9iNbFEZ4mgJm7jZvYNUURJwKd8VMAFCl4RsQ8pWoO9iNnKJM0hPp7lXst
KppQZZXAATY7l9It4xpI8ihPK9QJMJvtNCLHPdKDaex7LbBJSgNmBy42Ad9j4AmqtPzYGkrnwWrT
dFdbCtAYOzNfO6CVACLJ1K0BiOvUUO7cFHk9qlg5KF7PZso0YMd+v2dMm72HDPbXDnyipGlpd246
X8F8tw5/h2XZ3CNnNGZI2cJvCbvs2IGhaAB6i00DzF1UgSuGUvg5FU3kGVfsCSDzqHhk8+eZgiTN
YQ32omGsfQ9WAXBcbJLnEuHNeAqhqbGwSch+V+WZfdPVRILZA113gwKTA2my+oVNAlwi0AhiHCrL
/Wjp4gUegQJetgx4zCx9TjEJUS8b+OCGlQ5o0J4Fgk76hzHmI/DWlp8A6TYlAuwIEMy4D9v+GQgZ
A+qT7IsqMcqBNk+OYESzKUhvHDoEv3Pqpva5aQwLwDgK6CGzYc8ZhlOagHkTuGDOEIeDzW1sFFN5
7U8HMq8kABIE8JC82uUlUCjQVQ37y9QC3VaFUKnDF8ttwGWrf0wFZLlGmxxMZ1eh4JO1yMvV2W8O
JMXXwg7n12wu6qN0m/G3YZ19xwJBfkgYb6Lesq7A9YPTaTbI+UFANxRPtG3gJeSEd3mRFYc0DLr9
zOcWEWkGQi0Q9aa/g5bTiUavI0fuBTA8LgX3907b2CKiBigPwNCa9gcBDpHdWPgPwLKhweV8Wmhw
B/KRlHc9ivuAFZtHqNaANuvdM/VxObRxKlrZd/9HQzRMTm35Q3tmYz9GdhWYBNBZ0HSkyA7XD15r
r1iEEEr5bpH1dXsu63QPlca58aczDL4+FqEsdZM+Tf1QQyoKc0pOIQ31Dq5G5c/1374SoCz1kh4t
PSzivDkH9muOcQXKX9KbHDiz6mMHh6VaksLuTPkibc8+gNt9GN5Be7yRdFtp+KVLYBpKGJ4VEz95
HVgwqIDoofVk6IbNoq6V5llaBSJjz3tTVRwpE3NwW/5Do8g3Bq/uJxdqy3lo7Wi1OLgDcQAeFR+6
M2jNj4ELyM9kNlpo5fi8VI+7cJC1ale2Z6Xj6U6B+lEkODr7end9+Kz89KVqvJeFZc0N+B6mkT8J
+eOW7OX6k1f6dikXd7Vd2Z1223Pl5VE9FHFmo0jd2gr0Vjr2r+fNuxNzaksSYGfBqBT0qezmo5fL
Pe+m77RJN461a21z+bJ3r1AZaMqjy9uz1X/x8le/+nG9Zdaee/nzd8+tp1B2cJBtz007P5nQfHL6
9Pn6o9daZRFv6xF5VAeuGmeF8m4S3IpM3oTivhmnjfGy1qvkv7+9r0vYZ4Fyf8YxuQhepX8w3uP1
377WLIvgWg1N5oFE355D8qdqX8hWHfJamyxmZ409qkutQp1H/wUJgT08yJK65wcP8uAP/fKlmBYb
vGWVo9OeBwTtEbz+STQU5cYoZH+zff8IrpZCVzW0YzqAxXXTc23tUTCYfjKiDo4DHYv96KTlrmuI
AbEsq5149orsqaiBDobAswSnCp73oGmFlTkHLe8fLdS67OGV5DxolvpfYTsrvlOAFe5KVGq9zk0m
QUdEYrnRJruTSPXe52aodyj5nw+0U/NJE0Xvcr+b04hCH0aiuaoauAgM2vk91RZ8Jgrrj8zH6UeD
QsCkL8G0T2wTjDXqGl0XLDwWAJDLBhhbF6hEupyzgsFHvCuqmzmvxpu+pUTEzeyY+ywjRRCbUDXo
NmbzGBaN866afXUIDc32weyCZEz6FuJ6uO7h2RV0uS7VsDuAMjcBj8HsUhRydMK2AEVHhDkwC+6R
xez/mKkwtxM3QA0w+Lg7etZt5KQGultQlmEyzcbyDpce81flI7LDfX/DokZLecw0XMgOuNqk32Aa
Djdm5P3NXuQtQpAwL+yIN6KDjUPK77MpDw/F5BTPMyycEyfoSysK/SK76zBXL2g6Cewj7sy/wbEV
uK9e+MciA9Ex9VrwhoNM//TALt4DUuogb2bE64QTZ+LMaQiY80RPCKvpT4daxTkMRzhTgJectCpl
qF4uKncvslYgju1HmIQ7/gx/cIunsfCbKc6m+neOGPj7BO+0EyQx7rNkdnP0stCNbYvkXwsGWQlR
lv8J9eojaK9d3icCX5R4Mse52tcQ4OJPowqWnCDTDt6h9FP/xQOZAwedvDkGlUHl/OhYAQCsrZt9
H2Bydtl/gy8t6bIgyhoG50VLV/re5UV1AKAVd7lqhOs5LNzveV7zIzBq/k0zwRM5MdxDYlRwRc/4
mQWYYaDS2jvAemUdN7U/Vjs/LWFPoYKyOmPjVCfmeebJmHTYzU4578tCtcBMkF71UR263VfiuLCn
LXsVfvYxpXREMHk/haZiD36osN06nvhWzHb4p4ebyM8JGcsHpAELGRGfNG+srcyrI20Q2lCzO4u9
RwMGa3rfRcAzqCaCFrS7R3akOw3eZQTMXgVvBxo+DjWzYWIOJohGLf1elL6z8xRQwpGv6ARq/Gjt
u2pqjrbmbVK5hThR6UJyWDNjIX6l5UkFkLa4jsr3lVLQUyJKAxOMe8hNtOro+31/qy+kYuaYFlGV
Zw4en4udDFs4bSh2CTLgtVJNPQJy2KLcVgSmK9S3x4MyShxVW7rJ5CmQtAFg/AIiL6gWaV05iZ5q
+KHandFPBZxsYJU990+XsOIRK9WMG39nStq+AFEZxijwYGxDINMD0VewI+DFM/NHT8MvjU2HwMnt
Os7SoIUjDBn3hs/dXeV04gYRYfCaIfbfo4rd/EpdLDmIZIaoG5mF55oefOWuad6ywPe+iUq7ia4L
fSdt5u+IL6EGtPoU6g3TcnS5NLR9ksEEt+CSAo0Ku2U4zVkOg/PdgCIp3HRNKDdygwiwcXkC+m6O
oS6wntohEOD6WSo4gHA/fyf2KI7Ab5I9p8L9ouQof4BEXOwEFrxDGdrzS5lx/sme/eJGO7Cqq7LQ
a5BscMVtDt7sEwFG9D4HtPkxq3OdlHbIjkaX5sRtdG9bsPRB2pk+QuYCN3syWUcbkjXQtFP2I7BM
H8167r+LMpsjnlM7jea2ZXHKwc/z66bYTZ1dv+HGDqzDgaoiruogPUms1vvGRUqsJBVGuT0ienWt
Se4aU/F9UdDsTU58Rv2RZ1D7Y6iIJrsdcTT8SyyEY9qAjG0LZx+4aTXpEZbwKoZF8mvgDCjyBlQc
C7oNOx+34ze174aPQQ1mQoRCO+VFVSDavYKvBtA9hXlUKP2JEFxP96Fg5V0R2kYmrvHd/ehShUwL
y1A7ZaNbxtS9tQF7f+XcFq+DgJbOAQUtYSHJ31y7FwePpYCVQLl/5/R2+iTHPN/LSoXdoSO1/Gx1
YIXFHiYfnNhc5CVcoQ4cd5g/AR4dkLdzO7DWFTlC8gNieo0pQGRVxkJydqw6iNbs3NIH9G4b5VYO
YboD/J7QOMuKXHAS0QC88KED3jXyZQuR6ygHZDpH/1OhsZ7kxSWdX7nwpyxcp71FHZT+PDbM4ATF
4TpUQ80wGZbGNQpoPzeuPe6cAfyBILXYYWRd+kXyqbx1/CE79LzWz00uaZKCYHUcDesTG9b8EUje
cCmpSHeCY5U4Wy6BFMMnwbRjbunuuQznuLxYO10yqs4eTN4+1vkoTmNmaAzSPD+MIUHBQ421xQrn
H07H0m+o1DK7mljeDn/JgWKGggTiJ4VxpYLE8wewx3GWeoDBFHK1nW2pX5moxmOfKu8T9h9y5lVD
4T2usYrsccPx6lim3aXcbkhSmQKkJL/MxGPZj2Zfo8L+Fll2lHJzTQSSdW3/HfPD/VIQ0C3EJDGt
Xd08t2NHbngugaqwCVSIjpqSkNPpGdcnRxB+xAGnJY2R07q3mLvuI/yJ2M8eeb6kRsC588u6OSLh
qB9CQdtjwTmNK5o1BzN1AZioZNor6Vn3WWOBwV721j0Ops4R5lAz8OWme2iDhj/mRWG9gObbvvU5
gBmD6StUpTSPmRDIpIJxk2BryA+2W3WXbX24LYDT3RsMyaMLQyhkhblOHI5tXbl5dyvCNvgKqymV
Jywz8lY4VXjXazYgcCqGvZms/hfstYGiS1n+WDrEe5jBE94T5M4/tXUtv4O560RgRpW7CVZle5mV
9InZnvPkFyX8MUdS/J7gwAwsugjOfceevbItdk3q5oc6UPVtOhHnhTqN9YvTWrxoI4FMBoHD7BVW
mvswr/2HXjjwEXGd4Tt4t+SPPwTkhA82O1vx5iYruPuMZEF4COdpenM71MwyQ9xf2qumr9CcO7ug
V3yPq6gKXjENuQP5jv2seF/eebqa31IkY1NcrFX6pdDwp2901f/BNg8DTGiNxfci75onnTOULqF3
yTMrbahSR6k1jboyReowBCnLBl+1EXTnAi4/RqnmFRJHdQOQlU865L0ct7rPEKvf96oM7ytpDbdT
6ZIdSjett9bAv2aE4KWNZkhekQocmUwk9YcT3J4G+NSKzIfwiAVjMoAx8oYSzBpjvW5uylZ2SdZ5
+hGXFllUgQlZHHLLRtJTkE+ODUhNZeByG9A6OACzLOOpE85TpY24gxMZPXSCYogXNb1FxQUI61WQ
3udkwg0JdAwHvw+8x5Lw8i01woVcjym9S93R24XK0gk2Z/pdu9THDuLDGc8gUXxUpg4fx96mSUks
F+l6U087tF/4i2eF/4K8tblcx/Q7jxHnthhQyh/BXwM1vjq0vwR5jwolAfM7IO7ITdAx50aLPiPo
PDhqkipNH8rclioSKjC4W+FO0uSmSizHc5+9ER4HO4J0+kM++Ow+VLZ9wdWPu7zvhl3N3fShzrz8
3mJWvp+Lwf9l5bSOkMoGmhuLg/tgKytxYbAWQVxZPPo4cN5rhOW/O3sSIVTEoIiDi93feBNyxYB8
oI6RN8rcpTjqPQkg8pKqtcqnzgqJm2Q4VWGN78EC1tOB+pQdCK+CA3Wn9gnpCveVFOAuitKbd4Xb
DIdJ4VLJtJKgWt+zcGx3sub30Bj3MQfMPW6HgT1P8P8D8DqluZe4dVhsSEBX4uxl/SEBmsRLOQHT
Xci4m77gbjDCYLoer649fBER09Gxuwy4zzPjMISoT5X6pYuNa+aVaHtZhtYhATxZBs/uMQ6x9MfU
j4I0GfotduNKmmBZiFbXxIYXVNiewUU7BVn24Jut6t61Ry/ywK1qbJcrC3ng8B7bPiKQjVzY2oMv
jfUu4zPPnRsaC+IzZlunYfbeGplvJJNWEoT00sfvHp23La4W4B14Ki33BK/szyUXt7grEFE40deW
FxufsDJmll7SAYyjUbuVqTOSNAmUBDFl98B5Xx+Qa4NmkbZCfjZEbAjDoBwnzZFA5WR9resgnu10
d/0Naz9/kbeaag2XnexiLlEhfqSoBehL9TDaeqs6bAWxYC8NlQcL0HmlcU/R80juEECVcZbIN/bV
j2FpiePqtJUQQs/+Ix1EF7OX213om65qz6IDELqJSgRInoXlSHys1hO4o8WYsgTIkX6qzoGHZVoN
cPcmkUPmqNySk66M2mUdWt8FYxW0yJhxH3buNU1PVa6ORW0PiT36JvJzJHM+1PPLmjQpS+o3I3QP
BRjNk34QgKqXcsPgfmVYLYvQ5NDbxWQjPd/yl8rFLbHXwa7xY/p2HGX/2w92F1iTY7FLCr1PrPwz
c2FOY21xJVcWpaVLcp2pwhJA6Zy6YNhZOKR30Ohfb/O/VWb/GKPLKvPK5jijI994U6gOKRQku+ck
M6Ueo8zR3rdACfZpDjk8VIVQ8n7uqxwRo5hu4CDP8h13oY4QhHQ4047WLyNxiZ9BvwbzH6gtsm7c
MoxYWXiWBevEKWxTioGCOAKLkTLOsThM0Fcw8rHbS7KYrC0hDS76A+fE4fZ0m5aAejUWsB1tbpmN
xl75hmXNukyJK8uh9k5zbcf1eFPBA73zKUKQjbPI2gsu4r53Wwy3PQKiKSUgqadRUP4S4WM6tZGw
NtpoZSAu6whF4QcwEjbuSflIZRRUHPNWbmyPKxN0aR3p56iMm4EqPhXZc1cP8Rg+TF21sbSs/fDF
/NRdR31rZDMWL/2EAuonF5mu6zNo7dGXP3/X5lKCMJ4OyKSlY/AZpeWgQcnkY49ebLZ0oP5omp6c
EDfDFBoQjlw5368/e625F9ts18Lvw7cJYsJhjOD8AZNjjJqPWb/Zy8IyTfsUUT4GCjL4AEImDVIV
uX6p+FaHrv38xWyFF27eGZh6n5AqiCTDGHe+dmyjbVb2vGVFGaigUNTwwT3hWA/isgvDqFnq15C5
p9qr/qhyE+GzMniWlY8pshOTGzhAIPDv0HjEXG4dvleWAntxQp79HPlCGJqfoK7t97gykscQ4dGD
oxGFypzLYmNRW+mJZQ3kPE9laE2ZcyJBEMaoxdIxdbIvvhXuPzRSl+6o+ehVsiEtOeG+NDbBK5vv
Tb21/60102L2DmnjDw1T5NQ1sWIXdP2XomVRW7OPLclLO1RUJ/oBUnYTpMJVmIAHuqu4t8fZ9k3h
DuSDfbCYzHUlJfJUmMxpIOM+nGHz9Suc+cYKtzYdFte9yOXORQvv7JNdfZpaJLSOVbH3gC3HDdLG
B6x1w2I698Iy8EAPCVzXKe5I06RW2V4NPxGgfuAj/BD//HeZdpGuaIMQdT68x/kpfQ2L9CETfwD9
ilt/E9P5r8lwectiA+5oNWiFkt2bxipxNnY1PYVh3p4y6rdvZSXJUyZhwRxNPrBp0AKNO6vIcN9W
VcjmIA8PaVhZwgl6LuzxFgUwzk1dwk3Rgjo6VperrAiTwYX0TYsZ2jC/RVqybxMbyqV4aIbmVsAK
QUTD2HS38Byp7wvtlHFQe94z0ths5496igXps0844AzIZ6LCeIzaMutvXFOWCYjEvRc5IxlO0Mhq
tFBdnQY/C4Yjrh+Rjx2ke/TqrP/EgJrfCJP+Nb4ujbZYqpwsgHm8UxBc5JQQTpb7oepRjDh+qSFK
VFpt5DvW+uYy9t5t1A6FPxS4Qs1ZqWOL7GyBygbISDdG8L9W8stHXN767unI9RENS+rm7DX40bTa
m5p94BhwefRijaKzMQFS2CiPT8Ff96J5ywZhrUUW54s+z0vOUFJwzspvcIZIXNyU9u7n//+yffnV
izWplWOWDvAtPnMXlh95vmv8V+ZteWiu/fTFmqTnOcSduphPvT5bJkys4VMG+8brP/2vD8QyKLr8
9sVyBHvGKc+DObjJaQk0VoHi5T0DLWInfZhQemXfnEMZInFcBjjZxAH/P86urDlOndv+IqrEJMEr
PbrxmNjJSV6oOD4BBIhJQsCvv6vz5KOvaer2q8slNZL2lrS1hq7dVTBs3DgwUX1UoQz3TTaBuehb
qxZhWEcXfpLJWWxdYO5brslpTuefZcHBCWnJwcIb8coCXhhRk7LoAOHt1h5SMIxud33+FcyfbdP/
e31EF6LDJCfaPknS+nxcq5g4tq77y++bP7c1bYQ1dDw65uS9c4Jg6ybJnm21NiJLP/o8Up9COkiF
9KwBI5KQcYqgswiLkDFc2Y8u7XhYYoER1GoIejjRnI9NrP4GsP8bjIwPPIAoFQep/PrQLE2pEd+q
I1R4gAOdlONFPX8ACyIaizUq3ELaNvmaSUmBxoV90Glq38vZ2zXO76Q7u2fRnZWvTO7SKBlhzoEM
zwIgiU4B+9oFP4s+hEJrt/FzdXd9iJY+woj0xK3OjBgHygdt0f7yCfWOuSAk2cJWC7UWXigbbz1s
fL/e3cKMmEROOTd9ICUnJ1iHx6TwYZ4zHmnx43rrCwvWpG/aFhD7QVXiUuQNkfB/2t5Kw0s/29ih
PYDJoRPV26dp9NkeLy6x34/PWWetCRQtdWAGsQWbiryqySkPhuOcq7PpUvCU2/b++sgsTLNJ2/T5
DGfteobc3lA/DDhNRa3tfq17XOZc/s6oc9tRxmRvCkmLMMsQExI6FLusKR8YZ4d56twoC60ThRDK
9Q9aGjAjtCfFB1H41nyCFQVMhIif7EMrZDu/rLzDbV0YG3jGa6eYE5nGdalPFvO+l0PyM6e3MAGR
AE1rgCrUduVnqYZ7bXNC4W0L5tkbgMgruc89/8wLGyYzIhuvyDXhbYLk54E4k/bWsM+BV9xxKcHw
0AAH1tFcjvwX60c7xq24ebNxOoaMS5cewL/LqwgVI7VtoG/VbLKhRp0B4PrjWIswhE4wJOA2sAK1
H6wqnYC/tDK8VlSWfCpcj3wXgZN9m2d//jfNVb131aBfwBx2Tr4NnBJ3mgE29Q4Ad/Mw6Y/rE7aw
yE0EfadL4EoTtz0F3QSvxUo+FDx49kO553r4w9xspZ/zZebCyFJjZKXjsgwgk/Y01taPpAK0Z+ju
srF8rqpwQ5vxH+2xlVlcyGgmqB5gSABvmqQDyc3ZghCVRna5JjK+1LZxV7P12CIp+N0pnBWcJwMS
SRu+9NfnYiE+TUz9VHkV1BggNgB6385N+p9jqfckhz7d/7/9gASBkTAzkNAd4DdFXAAVJtoTU+ku
Y8/XG780MufGzx/16eBj2UOe9rTs4sEp7rnD4Wll/76t6XOXn5pWIdRzIEgP9wkXlrDs2yRuInwH
pjxFDg3eisOGEaxSGgXjY5u+Xf/Fl44g58Ew0uCoB1JAe5GenIF+q7q0jHwFmpgAMI/obk32dGnI
jYMOKBEsr8Fxi62k3NAchC19hodc/4Slxo2AxYu2YJbEi3APm78os+w/iovd9bbP9RMzGWB4zBNN
DQxtqSzonUKEazMX/qNXWAcw/u6Fch8hwbVVTr9vUnrDpnTuzgjaoSk8brVAvTTNQwCr9tT9UwDp
ev1bLgXtufFzYv20OMMEyERiQ0kMXnZ4NGEbBoyLpW9URTIVKqzG7zSpgyr2XQyJACwGZKRh5bcv
LFPzhOOBlD5BIsI/2UAwVsC52H/8HnyVtQW61L4RuJwQ4VSkq2Ed8lizNhrBAw2+EHVbymHmeWby
QDOAhWIMgkMekYl9+GB/XZ/WpZ9uRHDl++5MPA5FJN7g1coHogmYMh4FIDbscxhDXO/m7+PGpVAw
YrjK85ELgvdrPPlDsa3Cng/aZZ4evDwQBy0FNPrDScdW7TggdtjFk29XHHU8i/Dt9d+wEOnmoUep
unYlQvIkreoLP6Mja/l6U9OmKEWZgU5SUOjQ22QUANzojQV8+crqvXSkQOSZ2hOeGsYw14CVTHkK
fDKY1N78nI8/6PTVz6G0Cr+OlZ4WYtwUoChzOUo/8KAe5nUjauXgJpMWZGSYmd/2zBvQ8zr8lEbK
GZhEMjneKfQhOkyqaATijvavrvhyfSqWvuH8908dAHqT9aLGlgQWMS5K32cgUW29lgWX5sKIdCrI
bLeehAoad+p9Otn9PsNL9bEsvRZaijCn3QKEnN+VuBd/3PZBRvRrlZFSSHxQ4+00KB7zGcY+6u31
1pc+yIh/vyuSaUzweGeV4mEiXlyAlzWNBTDJMM21AGNVvbJXOluaGyMJ5G1qlQmBsL5XjiHCP33k
LL+3eXpLIfAcKsZmDqVLVYYMX5Mk5QGntHvSd5AIuDGDmCfuUWp7bJyzI2UN59gw2ANqfrw+DwtD
YzJY8fyubR0ADtVCst9j00ZNX0P/tjewwDxxB0Bw4xA/I+rmcufALIGLYTsXK8pYC3uISWJlcpZN
VUJ0sK0OpfNFhf/iiaTnaz9+qXkjoqcgaZkf4sc7/A5PeS8UchHT2Zu5er1t7L3/pozRlh31gNeK
O6IOlNJvE2rJUU36lTrauZ0Le59vRHCdTVBKrImNzQ3CA5pBKCHI1s6YSwvHCGCwDZJkIg2LWVY+
VbObRPAu3lRnfvj10blY8EdQmW4xkxX0fVhmIqYj9G8YvKUe8Vw0wzUYm0TvuWHUBzSMoc41QizD
Sd+qrAueylKN94xV1ROVPd91NowcVraphQVheixMuMWMAIx7cT3VfgRPzd9jQ575wB5JgerY9c9e
6uT890/7SFeVeHi0ez9uK3iTp0/j9CWvAuiz/3O9/aV5M1JVSjNIX2MDjIl1Ls1/6KLfMjj0XW99
4debXF52Lj/iQuNBV5tGFfR0AgAoAPmOLMdfGaCFVW0qWgSoDNM0Db1Y+vMmt7e6Wdsmln68cdXw
Z5oVXYsfT+m28n60BRTd3uu1F/ul1o2JhWbtUBWQsYkFffe6t9oBtav9UvgrmIalYTGyFYzJg7RN
EhpDCguvxdXQREBBrewSS7/dyFS+wBNa5pxHRleRSu4tKF6r4FfrDyupamFVekaqQjCDg+JyHANo
tSk8d2PXj2m1tmQuFeGQSUwKOIYaaq/t5MR2DfaR17xD7gys4xA0H4hx8U2i5MqWtHCsMYkHBGwX
qwNfLw5B9IF6Bkjerz54YQN0eLz8V0/W3sGWBswI47bLW6KRkGIfVPZWQ9MIdlRbT83V7nokL6wn
k4kQFCUf2wxfQkQGk7evWb6SgBYmw2QgNFOZZiju03iA9fxdWLegB03VtJvLFqh7qDeClOkXK1+x
MB8mvr/oE1TL/RpYbDxO7xNaQAlIAP86NXiYLBl38mhIg+KYzVm4cmu+/H3MfBQmNtP2VFZ23JdH
W4mD8NJj071XlfpaNCvxeHlymPkunPpzbssGAPBO5gQkneShm8XaK+jC0jK5CspRlOA+yeLGklFf
02MCuXbPXzsrLygpBqZbTlC4XaHxdhEzBIYs66gjhwaoJZ1CuNOxotR7CnkHAvcaGnTpJPH3OeLT
nspd6iUezP5iJwcTjr3n83sDL9SxfSD8m9v/JsGzyL+T9mnE+av3v0hcdq9H0V+k7IUzmMlrKMUI
ypmAp0vjyE3WVd+obUcFCCxwWk6PeOmMqCXvxi47AGDz7xjMepsN9JVk6V1u+3vVdTu7ZbcJJQYm
+cGTygJvrLXjJIep9OSJlyKv7xgwSdc/9/K6DEzqw0BGyF0Uwo8zm8SJdI9AOr/d1vQ5wj/NYRUS
6WcJwwtt0234yCPWrJFPFnY3k+OgoUmWtZW04xKWJjzIN1Z37w9FBH3flTPLX6esC8vAZDpIUI4b
H6ku5p47PmRdXxwgRg01TJlAHACk/s3UdNaxw/tBHbWdXR8t2Kg+QUnOO9qajtu0g+YVWJZdtik5
eLoA8waACE/6TzjDE3BmYQ5/jox8FYFNvs14aHqntgVVBV3L9J+uDefYGfPshwv7pZccjPMxkq2j
7yHfRvdASVuPqc0sCCgk+UNTUf6acAqJ71EEUPy7bQaNPT6s8rmGzaqMrbCFFFseh6n37/WmF+hD
gcmYkB5DuUBVTVzW7fCRCM/apxC/OI6E9b/B7Pcfx6n0xWbK6+wZenvjEKHelDwD3K4Pulegq13/
JQvJ0ySd2IPXc6BHsPr7GnAgt/hWSfo1sN21gvVSB8ZRrCQq8EQX+DHoJ5u0GTdCzBtpfbn+8y9v
XoHJ6JB+HwJ4O0HmVFjuQ180HsR4ILn0XA/+8FZ6XYl3bQVJ0Nu6M04xVjWV3Aa8MU5Kqfaoj971
AmKFIx2fAb589HS7cjpeeBExWR7wpQ51CJ2fuFAudPZSqAI9+mXhbDvR9FC0730ANj2Q+lk9QFGE
+EO2tgVczi7MlOdPOk7r2U9I7MHLaNM1ztGp4Z5nT/XvsV/DUS51YgxkyevW0kVnx0XyXQHlyssX
D2/pvfP7+kQtrDrTD2suGNQ3IGwSY9/+llvOhP0rnEkDSTKf3RY6JpEFwhyi7HnRxFM2fctTKKvP
Q8Y3bpbaKz0sbE8mnQV4PbctRs+JLdd/LP3mA56Pa1rdl2cgsM8j92l/SvywJUVe6bjt698VdCej
Gn6MEKVw/tGkebk+DUsfYAR/kXV4a2PZAJGv9Cmf6v0MKun1ppcixMjOtpotnbiwq4Kb1F7l4N9T
dp9N40blqKLofIOX88ila8O1tKCc/w7XXA9JnbkccrmivnfF9CyF954m5dpJZ2k6jJIvUD5EyLRx
4ySdQmBKCOhpY1WHu+C8z5Zz58nt9YG7fMVgJoxSlCKDcPJMY1HBnHxwkgcJ+dowHHa5n0Lxasx+
Ut28X+/s8mcx86mVBV7ukA7ua4zeuf0rpHx3BP7P5XibICYzn1v12DcApuOm3wAy7fTVQQxv4XBX
sXblpn/5C3AY+e/EV5SWvV9BeXCeH0X94E31l0zRo524K/OxECMmUYhAgwvyqwBQ0+Q7Zc+1XqsH
X55o1BH++8snUkNizKudeKr1vpysd4gaQEFIB/cSgpju3PykVrEyz0sfcd6fP2UTPFd5PVWZF6t8
fvDg7hLZY3+8vob+0oQvHEZNdhB0VCCRDo3tOJ2d9mvrjMGz6xbBM5fB+AYTSn8bqrn7kzaNv81p
KCJ5VvaVRWnleDyhkAwhlmdvmWTpTsNle1+7VbN3CieEj2GFmh9T4mhpF3zUxgteHF9PJ0hW6e0o
2+AAaV8Ic6W9eqhqBkmyga5ptF8+vLDwvOQ+DZoA0p8Upa/jIEc5GOFXtM/w9VU/Air049gkeF2S
ojpcH8bLGQyuOv/tzba8rrIhSB03YXostdw6QM/g2nZb6+eF8elbpgpyLG4OBSBLVy9+Cx+tNHwo
qu7Hbc0b2b4p2qCktsSzDwp6TVNt0+GfSq4ZUC4NjZHc4ftZaXgYTnHa9kUEObsnd/R+w62pWtms
LiURzLNZA7ZYUjCqLfeUt+9UFZFgDHIm5TZ11oDUlz7h3IMRgPMw4IUSuwScdmdQxLymgz9aTvai
ZGu18kvL9dyFsVyHngwE8E33JGQR5+wxoHcOINuw84i6ZCXWl/owFmmSUqwf4rsn6GbXIPAUhd4y
URZfJgrFv3oAbWkYrDWk7dKgGYtWzl3ty8Cu466pT0qpXTjQB0uvJa6lWTcWbelA/qeA3gKwlE67
ScowvZ/huLPDXE2Hqa7Llche6sdYvgUFHg4O5s5JtSgawp7tdQqs5z6z8nsC1MD1CFyaGeOAQiuU
QCH67p506k+QZ8/uYBvyQSQ7KN1+Z7zbX+9naU6M/ZaWahrUDM5b2qh/HeJsqoL/0kP/66bmzTLx
ZDUeqGi47zYQOw+yCZXVh9z+uN74pV0QEWKWikXWFuBLjCIm43Aq6uxopcn2etMLw2K+5bU6LGqf
YPhJJn9YKZk2rJh/JL1ee0xa6sCIbpiQtklf9CR2B1R4mi+ylxFnK3W2pcbPf/+0O9DQrSn33TG2
00cHMquQx9uXq0XLhaVpFoDhS5Hxaa7rGHK26ohqAPkCFcr63i56b+vmYbkP6txbA0IuRJtZDubA
mRSj4wenOdQfvePcO7zIgQhzf7BkbqLr073UiRHSrqPyvmVjh8Kn2DcTCaOMljHcLX77KAtf72Np
tRoRDRJJK/sBcDmIJjzaxfAqcntFx3xpvo0gLoPe92vIBZ7yjEbQZ42KikSz//X6D79YkUecmWVb
CNfhtmQPJLbgztNSpzh5njqkAfmArO2mK+0Tm9UuCaf3qVzDDyzMiKlhE+YFT2EdMMfcf9eOs4UK
adTx8uj4bytfdd4WzGPu+avOy/tTkDh44yu9CWncmqFgH1pDeoSLTPsKwXn1CFJX91XMln2C9Kx7
aENKXkcxO6CxO+QbsUT5rEayBoS+dHU4/xQjGUCvtOtnFB9imY0bH+4UOdWR7nQEceIHO/lXhStp
bWlUjcTAypw7otb2yR1mAQ4x3VFXviWT/p6wZs3bdamTcwB8Gljglf1s9MA8kiqffFwGaPjEdecf
wNqothIPGu3K5yyse8fY8SG+7AQ5QBaxnTgaVIBhO7npD8eXN5yyz/NipIW+Z73TQinjBF4K9D7x
dP4hBKREU9FVv68vw4Ws8D8VVbjpTEoJ99TV7UcX5HFDwi/Xmw4XFriRFawOrPSsqWDf3Ixl5Onz
8xnZ4AXmicnkxa4D+LIM/7pD8Xy9v4V9wSyi0sqd6j6Z5rMzNYPTqKPGTRA89W4Dbezvt/VhXLJ9
UVrgwBfhSbNpmygfHlJ55NA/uQ4j6Gbur/eysK7MUqNmfk0EnN9P3JvvrFSUEU5336E/HWyud/B3
BV1IPmapcYS3+VhpH4Za40jsbdaggsZ7R7xlSTbDjFpYXiRdpZqtQE0Sl2uRPanMdp9HmCYWEas7
6JD6rX+qoRsXh4nwv4aU+h04+IX4yZgqntIwKfmGTpD6FXj+iWEUDiLE9d+/sGpNrRjtCKvyB0lg
eMwfykxu3aJbiemlpo1VC/qW7VMygBs8UfWUFzbf9xnPVwDfC62b1Z+AS1vDMA9WcJBhv5OK6Uco
GSQrEbCQ+cwir1c1TdeTUcY1JGaDqdKQikof0sx+dWH6s7J2Fj7h7yv2p/SaDGGlewmSPkgc8nHK
PAqgMl/bIZaWvpFSi2m0+2CEwqRywrs0SF7x4HJKZ/V2feH8DaFLC99IqR3sAy0HquPActfk2JZV
ts2hS7K3Bftjd2m+t4rG3hedggsYL927TDTe0RsTC5YE7Ufh5ck2DQsOYZyhe/HDxn2toUa8kjEv
78O++RZDiroAHa8bT3UzADiY5tDCb1+r0XsBb2XLIW6/FRqnz+tjsTDUZsEwPBsv9Wyq47p37yWn
H7pqjjVrVi4BC4vRVBNqp3wAfcUhJ1yK71PIwITfAM+C2d/ac8nS7z93/Gkh2mndQip4dk8BpE1+
QU1dnHpoZJ5cfX4ovz5GSx9x7vtTH7CgL0HJ0H1cWfeU1y/EvoeiygECQCvRtLBpkXOUfeog7fMy
d0oKlvE0HRX9igL+JicBnpWqLRuGw22fYUSV6mdRgC/tnHKwuHDds0/4Kkgxl8OJddPK3rg0H0Zo
+TkoMzqBh+bcD8+92x9IKPaiKvbXv2Eh7xDj/uIESqNwqqbTMPg4hhdxX3e7600vTYKR80UwZ1lo
93BugP1yX/i/aQ+/asgu/1tNtNwoL3i73tHCvuubkkITxJArMCXr2Pkp/xn39LQf79QBgBccH9/p
q/eVPqXP5D6JnePX8iF7WxOSvTw3/v+IDM3KGiaBfq3qtQ3bTRHAu27NPPXyzPimGE/usLFgda/i
VPEfhfZ/2NaaZttS00aMq5ClInVRYukgpTHT/EtAb1IhQ33crJADWkS4nQFM0HNV7TLb/lPODfTT
mVpZVpeTB9x8/xvbvCNZwK1Kn3zwVB554s5fSFFMWzHN7vd0otNKDlnqx4juYZhYbeVdC/PXIg5L
KH3DbBpa4XuRWSvFg6X1Y8Q2qdzKIRPHPHT9xquqb53bvHLurFGsFvZl35TPCccQVl9K4FThDf8k
Hod6wB8fDkh5Mj+2MKS3HNjJUnXSMNbZUNA3x8DfMGuIJGnAuYTBbF5soGl1U7KBN+J/py4FAn2E
eVcTp4U+ddQ9JPO4sioWhtIER9plL906xAkHFk1Pwq+eSWrtnNy9qeLpm++9qZfibU7NKhZS8A2z
3bepmmtQ+9eWwuVk6Zs08kKEcJ9IKkT7BADYPYqqx9BNYGGUwW8k3V5PlEuDdP77522xg6ViWQMw
NQn1AYJk3Lrz0yTLNerrQl4xpXQGmNHajmfhHM7bvVt2kc9vApAir5i08hpV87mdOxUDWvMbeTGu
Qustdd1uI1Wxa+X04qbytRP2vq5WXcqWBswIUMjJD15TgTcRzPUOUq73U18dqbd2mFsaL2Pz5TyF
VywudHEDg0sZMrWxQnWLiPN5wIztdxhdd9aTVPHEvwtAdyj77QwrgXy5COGbXPO0KGBHQLHxFY3G
C9xUNvk7tnqyoeFs/+49mT0RTfWb2w5QBMuccaXfi5A/fJQJhRhsCMhkc9fEbdHDQOEpl48wlUD1
GHoUxN673vyYN+WpRtFA1k92clstzzcREpNlS3i0NPA1HHseZUnUtJu5HHYwDImaGc6ueqU4tZAH
TGp6zgK3zGZRx/3IyFsKF/Dt4Fvub1H1UCvmqbWxRbsmzbKwvE2q+pygDuYq1sSzjj2Rb2gqo6Cf
VyZrqXVjo24dVNWmc+ty/M69epOi2hauHvEpctb/Xjl9k6eu8H4NLw1sbdie/V8WJHTPdpb0DxyO
+NaZq2xlQpa+wkgBJWzUnbFC3tFOCMVQAdGJHOI+ycp9biEFmOI7+dDAC6XNRTxb/R2R475wnZX3
g6WmjQTgppBRrUu3ikOUmQZR/xhYfgOyEmFoUtCL3B5pViIvKkBD9noOtsShEa4q9n06w/1rYNZh
nEN/B92IW8gv5z7NImGCx3kNkYDYLi0X9vHqT59zKGwO7hqUZGFJmYz0pJqkcIB6iWsJfERb70v2
IMfglFA3umkDNgnpLs/w3jnZGsSAL22YRkl4pP6ajtNCnYOeV/Cn3d2foWhRuH0VW+Ln2EP01Fcb
z7M2vHtjjn8InJWIWFhX1IhrVUIxrytD9OPbm6kr7wLqrhTy/j4+XYhqahy64WUzEgn/vjj0lNwq
m/BNmLkufBptsMNraIVFCe/HB9Yy9whBpWQ/lqn3HfZaEpp9mkbwPodlWJ9WkbAr50/Jkx4irGCx
69ybviZ56v4IHdt9mUQp72HrpaA3V4kdlJTgBpEX8G6Al9peDyM/+++VbyjC9it1xKX5MTJJX/uM
oxil4qQoJ4CGsn3r95vE0z9YD0pXYcOxfrxFVfwcLcbRYpjdvBqnGdogoAh1CZSm5bHi9fb6Ol7Y
pUzqe9Ain1dJpmJylk3sYpAKIhiqbNPyoamdlQvYwjozCfAT7EGUJdCJ7H/IbN/kazCfhV9v0t+Z
7BSHypiCSfHGJf/6oQIUo4wc1OnWdtal337u+lMsgqkKdWOd65iH8AJpA/JN9vPupsE3GfD5XNnN
aE84CStYXuqR88iGgRQsHuchgjPfQyHy1+td2ee4M+MR4EdT8lvXRGe6Sf1YaV4c8k4A/BjC+vI7
KBTTfYPj8Ossqnybytzaukwk28lys804ONa+acpsoxtVfLv+Y/4aQPzvj2HmHalSo4KecjPGygqG
52Gq8mNmpW6CukuWHngYZm8NY8P0xbVp3u271JP+FuV0p0PVqQ63Ts7KfVoGnGwyLlN3N6fucGdB
i+ZDhv00Rw18aX+EXhZKELTgrrIyYZcWQ0CYeaYLnVG5CUg9sS8UrNNo7HCyssdfOp2cmzZyfhKG
PWJf01iLCeDtHLLsEJy8zek8MMuowwC9at0BeQ571zDisxYblaUrP32JoGcKsue5lIObDUjugJmA
3DJHMps3wVT+KpKiuatV/z735atQBSybk27X0/moajgFj3OF437Yfr2+ri6lg/MaN/JyW+YB7sOZ
G1dN/dvPJWy4qq0jNd20dfve+vQW0Mu5IyMnhwDS230nu9gK/DGqRB4zkb1aE1jykHl5uf41lxdb
QIxTnwOlLKCb4PWVwJBz4yTWk83Ln7e0Da1II6uNvEhLt7BjWbkFbkH6WcIKZuVsdPmHw23vv407
Tj7I84UkToJh39EYOrCH6z/78gSz/6mklsAtlYF0YX8Gx92+TscXq2zbO6i0utuuqYbHhhZ0JUst
RKQp2RekGg8bRQWlAkhQeGdZoOFx1Ctfch7oSxnwPHaftpV6IP1gnxHiNE8ipb4w+GiLwosCqMk1
3RQBvR0REa7MyNKnGIcxktdhhqD3YqR5SOy5gHfbJ9tZCbtLp22kLlPOr+RwfAit8jxQNUyKmiOE
0yIF4qFQbHfTxAdGwEkxWJpbCfgm4EQGSh5DFZwsCwaqcISy1RpEdWF9mZUWeDSxDmppbTxC4r+Z
9GZyxZ1SsTt1gFn/uv4tC8NlllwES1SgrQwiAxJwYTCncVHZ+zMuKrW1Mt/238R+YX2ZqrmOF9qM
Wdju4ZBebcZZBC+y5tWxaOEHvSlVkjwXHBI8kadI/Us0gf01DVP6wEmP+Rv8ejM6s7ORGv8aha0V
HmZPD9lmlk519KRtQxtBOeUW8Ajw5CcdniDSq+/hyJ3tUP9mxybx1X3DBNsK6vTHvJgDKHf5PHi1
CcRirVqxiFcSdldc/oOjifOgpYK60OSxg8hnum08kKdFmOCuHgALoDJJX2ATW2+AVxVP9ajZo+QQ
s9BwOsBcgbQf0c6zj9wKU6geJN6ho/LMCNbhDK/SBvpIzTy9wvwnPTAHF0HX1/oOJy/3LgF7CZBC
VD0fIYcdbKgbhhs15w48sInr/U4g4BR3E7zq6TxO34Rrv3gyf08GGcOMNziQsey3bpeq54LCAzVV
+9TCQ/gw5PlpIjyHV3CLmA6DJLxzR7+B03jK+62ChhbEv2YX7tuoBHnMTbbz2PAvEx7yTgSxygEv
sfDJGWHyPbNAqbdTEbxWDrAu22pI7SNpS7rDlDoehj2Aa2rG+HaQHok8mI4/yxRkzJ3V10MBB1Ac
J1cW2EJCMWs2RQ1TacIDhQOcPx2dwUpif0y6PXV8ftP2x0yHNtuuppYkAqBJrjdFDdUHW6wGyNLv
d/6bfq2ew1G+YXU8umD5aRilA9eX9xuoet7ycn0+0Bkpyx0EZPaaBGh6rzj4Y6c2kli/YACdQC50
uIeR61q0L32McVBoWNBCE8hVsafa8S6Dc9BLP2UuxJOC+ftNOcssE+EOz3RYowTdOtYEEDGtgPfI
+x9zxacHh7BiJTcuCD4yszYkB9WXTQ/iH2Vuc8/LtjvUXZN9hNVYezs3gPKCDSszvQMNwnuBoXXx
h/ce/87tkDkrm83C+cWsHnEhQh9ivXjc0rCPr9tpX2GX3tw2kudd4dPGH1ArnFB1Q6WWd6BsVR+9
wkHf8dwtG7M1bsrCijCBl/CzyaFNTYPTGHwMDlSYq2/QzlyJ/aXhOXf66QsosOXUmvFA54/5SVF+
DDK+MvILW6NZkBLjyPp+LptYKPVCeTJGdNBT1J79PmEGeeMUGKchNsJlUU1Q3B8bseFF/4/T1/ua
JY9u7e+vz/LCBFAjv+TalrbrA8dGHQUlhzKPYK1LHkRfjivl5r846As7vFkX6hyQn8NqduKR8A4S
RQUciMrRLnGhylhzJ3UqnvGkXuxGlQzHodPsiO7Tr3CR05usdpvHwA7oISzC+avvTHCACDv7Ke2d
fhsOKjjAzi99DeCl1kZub8FeAeSKyJoncZfKgCdRAMkLEYG0DtVS5sq1y8PCEex/SjokhVU46IZx
5nwMAY0GnUUQPIty61ev1q7DC+vMFDZ0sP+mUPnXse1LvhvFCOOq0OYfhIz+H1v44Q0FVuwBZnUN
JkMdpkX1sc+Ht6kdXlIxH6+vsL+F1AvzbxbVhAoHqyJzj4es9tF2ZWafZfQyeLs7FlyYink6dqRw
h21W5fI7rOvVzwZH6PvStaoDYOb2fdOr7s11ev9ulFn1AIM2axfUIFb4VduSDTxvu2MTZPam6KT3
y5/bbB80qf27VVLGcDDrDgkXLRQ5qVQ78HwgN5SE9rEfrHkPfmJwyOtxOnptwUFIyJrngGT8Gyml
891qvXyfZDI4zmHa7ERBh29knuu7NBtZpCrb37Iu08dxKsSdJ1v9UKTjfEyD1tv0bpmf+Fk5F0pT
brMZLR2kxyDIhp3POtSMgbSZyg38jpvHqgy8eVvUleJ3Ic3ERxaEkCCUoHig0ka+2SNuv9fn41JN
GFNtYtG7Rkxw8sqCUze5cdbDyY1uvU5v7TQ8NG0a9WJlTS2klv9BpOfjmHhFw2BTMXcnAC7tbUDV
vK0DZw2Fu9SFcaBwpvlcndFTzEG8aO7E/JCTFTePhc3DLHnKJPG6Gf64cZpy6Fn6yn4b2FStHFMW
JsE/f9B/tiY9uU3BSNwB6TNp8uIUJcxD9RfN8oMsgz8TmVamYSmFGBf4tmp5JpFvcUioYMoL/h8K
t2Xwvcymw/UVtdSDsU112RyMI4fQlqXVIyh0MBKrhl2q/TrygU9bWbcLc+0bOxUctsqcpc4A524O
SsCPIt+lWXrbTmtqgJK6AUCtapLT/3F2Zc1t8lz4FzGDALHcArYTO1ubJm16w3RFAgECCbH8+u9x
r/LxGjOTu047lSwhHUnnPMvcfZHwb4bXNYSz7q3o7/UpWltNi4WqLcsZatZFR9YWVdqYOSGKyd31
xv9F0gsRdqmGObpN4VQdP2epZ6TmGxvyycbJKXIbPEgd6uVP46B5UssyuhtYM8e9bJiEt5lLd5Lw
cg94MuTus1eKbD7uePASd8I6dsrWTbLSj5KWWXBDmdoaxeiQs50DaaCEhhk/CtPRnWMF8hMzxXDv
0VDuxmxnstE8CDbQvWx8XuMFPVYQ7J9M6kOs7pk4DYq3UwsHxmng2UvUmOBNWS55ckjX35WDGG8j
2KV8HYssvyusBk6FTVH+BZTTSp2wUfE49oojIKv2Xg50hOyhx2ZcvqzxtnbtiaZaynLnl5Nz0EVo
Pc5NJu2NCb+ICUEMXfLCwfhyWO341hF5gX0lyxTl213Gp4PgB9uiL0H21fL5ndd/UUgh4IWwsQdW
7hxLtjjuysCSN112HOz2bzC3aQFih+/VnwsYF3jBlibjyoZeMsYnVRb+6GCrwQ571wk3LQkUZvyX
oKnT60t2rYdF/FP1DEd2AbkBz+7jOZxjO/yhIp6wYCN8r83UIupZOcFDs7OtY5jZEA+ClQOpb3h4
JPUXi29xq9dGsQh8gJ1pd2gwijZ6HpBCzNgElf87re2NsLQSNpaCoj2jFY3yCcnXsIFypaZPGYu2
0FqXpgj12uUZNHPhC3AS+xPotmB+1LFBObisIiAxUcXvhg+M4dzN4ksMtS+jqpQ1kq7dmxVUe2rr
jXrOpek5N72Y/6wXZW21NfBmHS6OKtsXpNlfX6CXTptz04vTBrwp0dEIlWBaz3AGdnL74LtkqOOm
b7IN6MFaH4vEi/F9O8iss0SyRxOGzGVYd095tSVHuTY7izNHOsHEuJvpk5rcwxw5ae9vsW9Wml4e
OHCaaqOoyqGA0sGtnWlTv4RRW2y8GC9tK8z9MrpK2qL4p8rhRLs88Zpm10dTzAUOJbNl0bQ2gPOe
eHf/UrDporRiAJQM9S7QyJqbclMzd63x87jeNZ4j/9pbrKxOenp2oyaOmo9kNM4zswibPa8i3TIO
PEfQ/4H6IGp68OMat8wrVhakdx7Qux8+DQFRyg71yYWG5P2AR80XaAtkJ4Ni1cZrcK2LxZZVvQ6M
25+V+HT+1Uayd8BWi3tdbpGJ1iZ/sXEjmpXFRABwBRD1jmX6S9iY39djwlrTi/2KSsCQWbA/Ow0+
LDXLKum2os1ay4utWuZ6tIoWLeeVE1v5GDf+x2LMUjejG60A5o0wyi1Rx4GS28nuopcAQITrU7Ly
OZfKGbwDAAOOJ1gxGlAWO3sRZ4r9VG5RwFfOqKV8BvFq5TemwE3EVDvh/ylH+zA3OSxoilgE7ca1
am0Uiw3rNxAIgHQT0Dmmf9CWd6Mb963stlTN15o///27bWXbVeVMrWdOBcS6NXduSn2E/uPHdtRS
RaPnYzkzAWhRJhuTCgK7yb4kdxbqYRsn+NrvX+zZxihVu92cQ6yT/2AFFOjs4uckm+fra2gl3C9V
kzs9ZYFuMACV8Uerg885xM3vXS88BsVHDIwQOJfyyHmZVTBylfrE3DvPqg/O6O+v//q1FbrYurwn
ijsOWgbf9Rnurvs2NJ9VPh8yHOamHueNj3CpDo8RLLUzAteT2QB3vpNx3L9s4rft2OnYcfljpwIY
TFVAY0X+GHfhpqLoyndfSmeMkio3ysBCljh4koGjv0xrEg+s20LY/kv0L5+u52EtDuISNpvlMHcK
r5eh+VSAcXjMNd6KaaS77LPLFQ6H/tNoczyyQoAZ61ha51tSq+GvZOPVTpIMZdoxznwKzxroseGq
3/bchz6BqB8n2rU/c9vup6RwZxSyQk3OTt4MRsJhRT8Yv5cM3AY6dvANHs96mcMXUkWPYso/X19f
Kx9hyb6FLkUUtuFgTsxynrwsvG118AnKGOn15i8lojD/S42+OSgiJWYbPEZbvzIX/Jwse6i6oEfV
+YxV9IrfjgGt5npvK4NZ6pOoyY/8CTnUE3HNFIcNeYFMeBHb4xZQceUgXcoizzaZnKhDB9z7FNQQ
VXv72A8/9/cuhEMCiVsVbChOs3PHi999caem39ebXgl/yxIYCewurHXXneAS0EDoVpWWjJUNXQQI
UdD6Pqu0vfGx12ZncTfKXdulUzAZML7CuB0fZmuL7b/W8uJqFIIlk7cELcv6O+1+uVtH51q7i+jq
txazB4nVPztyxwy/d43/sVfGUmXEis6Y6JCbk5hHBlh8+QqN5gPlEKHgrd6I2isLfqlnzKgJpCng
qNVB+csh9mOU53sn32KKrEzPUl+E1GD6ezwvcCPt+U0wTM1dC8rgxo+/iH5FcFiKi3A3qn3T9diu
VR/cWDCvgNeO7SVdV+KmMVUq5nPWW7EVWmzfjSWB4aepEuGXQQzLwxKS3vPwNoD+mbYh9FXCzAXx
z7IBHA2gVJ16vds8Rp6oNq5Ca9Nx/grvdinjsvWiuTMnWzXNa1FGxT0M17tvH9qo/0Cl71qvGe/K
luf6GEHSGZLoeX5rDbNOWQCPA1pKtftYP+7/j4JMBa86hsNkmIC18wLQx3n0OpXSTS1QWT/YyzIW
tNDyxZ3UnJC51cGfCulg3t463sa7Y+1TLALCUFu9bi0sHSX/8OJnVG2VXdcaXkQEj9hDlMNS+wRp
elwCEnj/biz3lb26lHQZZ/ziWc4ICGH1UthEJYWffy4y+nr9u6788iWwfQaQ/d9z6eTZj8TksV9v
vXnXfvm5x3crk8FrvGiVBsdH7Vq8jArAp7rqI6id8xVhsR5x7Rt7aTcDjHTCXTfy2LWdFGmlj83K
Yh2GJMgBOMBvLwV8j6370WxRg1cO1v9gnxtiWdM8QCoBFha2NSXz0O764vNYbZ2na/O+WIu6Ibgi
KzWcfOXGht2Rs6LStHHluLxcvCXyuYVWZNZB6A+Elz5m06Otv16f8csvFm+Jeu7cqZW+wEuitcxR
sSYhnROb+tkRLJ0B+rrey9rPX1zsow6pB9dH4iEogmdVqMTpqk/Xm/73avvvo8FbCjCHrh5kMQHU
CHv4woMhILFhys29dOyUn049AYO11kE6+DVyBWENkUHbc/y0zNsiRbmd3EQ56NwOXKBSy0TZTuIt
dbI6qZ7BhO3iHmyzBCrrNIF5b/hA6dSUMQzjSWy4rPaZYCEiJRkegkJGB8dt+S6oci8VVYSbBCc/
r4/z8gL2osXWsAvwz5mP44zSoEpqxvZah18oKk+Ji+f9Bz/UIlIHjdeKc1A9NtkziKaYzS3NnYtU
niDylloQQela0Qxd0uPQxex3mcOvNin/qDfuxOKhfHObJKviLWWUlQW3VHpAJr2ByRM662BIUZHn
bN4oJa18hqXOQwHQleobgdVWHFH7jDtaxZkl4mo06fUPfflt7y2lHsKmsIreccUpUPlvZSAb0+ef
ofNTJFzZuzwvb1Vr3Tci29hAa1N1Hum786ITg2cajr3pTW9ee3t2qbk+kMsB0VsyEZrJ7fqBImbJ
UEY7IHZMLF013lbwqN3oYu1rnMf07re3g+haj4XlqRLz0dBqPul2VH8pRMzukdGXG59kbYoWh15m
2Az/3bEB7wS4KxPdFp76fH2SVkawlKupo7NJd6H0iYa1G4tIPSupvugZAtOjvL3ex8rPXyrWdCIE
KjvMgLmixRNV2Q9opW1sh3/1wUvRdzE1k8KxavzWnMYwmhKAhr0dKLlWQoPBeDFk5ASAw0XWJEAW
9js9N8F+4kUIgltWjruKDexQKNW/+J6q74KCExhItmHcMG7DAMTknyqIGr7Y1KFQiwfjALPS7vtp
ClMUKyHD0Dj5nke8e8lFr44uQPuA+3VhwRI2kvqv19fO89x2Zg+FssDEBrXsxzqbmp3pR2cX4fBI
KB55TvXVDqysOhjhBymkVewH05PuVsJ3aO/VbvmJqNz+W+W5/jqU2jw6aOOgJLSC+8gJb3BvAeGg
cOkjUy3KF/Az2MQWXs7KeEuiigTTrHCAXD9x6usDsGb6BSaJU+p5eJlCYkLE3aD9JnYiBS/760tm
ZVkumSu9lftOFuGpPXZDeXbFQ124u3Pm8Ufeb9lvrizLJW3FKFN2psGVbCLFT07YL9Aht06blWvN
kq2C03nyGzmLUzuNfVJZzZd6Lk+sDr4Mvb53lfnggbkUBLFZZFWBAhnWG/N0QE6oCe2P3fmWmh9a
Mkj5cQAvxNCmmrzZ2c/rH3flhFnyQc9avTM8D/Wp8qfwj3AV3xtOoUw9i+BJ9i5PumKyYErns7SH
d9v+ercr58GSK2o87vilwJPKks4ONJF9HjhxPqiNJbt2wViShwykt3xuo/yUadPkiYQ42k5Vfng/
elFxo7O6SaVN+D4P+/oB3tHBY+2TDCbevPo0MZk/QJw9e7k+1ovkUtx2lmIIheggfUUD1Nvdvt2Z
ipT3EASQiQe27M1Ue35qIRrvJPRJdlK4Yjdwi9zQAdgll/Td97wBgKcasnLjnFkJInTxOhGdJjN4
gfrUlb2KPY0she87Ny7MgRPCVJn0YfvVNOr3xvj/KalfOBiWXJuqdXICYc1zJapjJ5Dg6N0cur2I
w7adv9kgEt62gK98taXhL6MT+D9CEYB+5E7Qx04HcAHguV1BFtMVbrBzuZYnO+vbWzC5ssc+Ku3U
tt1gLwbR/nBYYO5DyYIdnz06xL7tsceMQGjMcqLqpzCVL5PBm+htSYH+yfVcPBZ6su68lpG9ZQXj
k903wdNUw6dzhGbRAVKrk0IVxwpTCi3lN0BvuyctOd2pthleM5/zFxYM/DcZK3ZfdyZMctXaBz7N
eRsLIoo7yIjOz56sgTvrW/nia9SJc6yKP2HjgGXIOlJ+RpljTIZqHiHiA+cSIgL3Uc/cjQvkymLi
k+KB9rmfsD6HY63skUqraxDhkX3mSd/Ih9b44yuvB7IbbD94M16NuofX6H0DRey018Y/mIq1adAS
/W3mlMZChCShrU2TyQTNsbDB0sUrUCeKQxCcgLAQW9Dxvh9YYP0JMuocmO9nqdX4+m6waRZXA+a+
qlt6w1hoJ1CnCg6Wzq2ftqIsAXomT53CExr3e+a8hr2y9kNVyJcAsqHxRG2W5D6AP1j4zk1ukzzR
JYRCIHjBXvpyFjt/qKYnZAQ9YINI/VS6MHcvItMc3MZt0m6ws10nc2TFoSzHYtfKaCImM59qN/rb
STMcsqxsU9+X3V3dRMMhMAGUVrtGfJvzPv8tKqeNq2KAsgfryy3plpWzbAkQHlzX7VoZIU3HbH7n
0Na9p9lHfPAQS5bYLAJWhtP1ePpFTvOIV20Uy5rv3fpDaNpzB+dRvbtGw2JPtaYawYasYWX/yJo/
4bRxQVy5SCxRWXbtu42ean0q5iaFyCRw7meVvzodtqTx1qbe+f8f306+B2lnRDbYagIZxIvoFjuK
bsTNlUNriQU2HGtL4vZ16qmdhh6FUTCoKiPdSDNeOoqhbrGkQ0xiggYL7FJOJKR+7I6RQVGgmHcz
GJwpl96Byb7bQeM1SnU3vl4Pzpdm7Nzp+Yx497lbF24LQwgmEVzsv6sq/02QLbne9KXpOje9SPSg
2abyZtuBYkPz03bAdIe4QvXk97gtX+9h7cefF9q7Hw8aciAFZ86JRfUQ91bwOLnzl+ttX7o1nn/9
eVTv2q7JTFCaCclpsEzie0U6lCoH8xxGd4PfPeJfnq53tDZN58G96ygnrZtX6AwnDOGIVVEZC78a
wJNVH3mznseyeJhpAIJDAiOmk6b8JZiyfZeNH5ymxY6LJq4zSuYRmm2/57GNy/EttJqkV/c5GNgf
m6FFIkpqyG7AB4ScApdqwMSlSoyqcPxzGLZf7+JSaDrP0OJKFFhQZIpwI0Qx3Q9uQpTmmtTNRHND
mno6Ro0SH7Mmo0uEpLLbxrZCaDJUYxa8DkGfHzJPZUeQbfOv1wdz0U4Fo1niJKlTSS0mPNT4YOe3
NgGYvmKe+Vrm5QSnERkl9tg5t2Xn5bdjyaoEgm/VxktlZSaXSHR4HvMewF7YqoAjUeIRNCsqcAti
n3lDNiq0K3tzCUOHI4MzOR0npyig/qFrsmkHLROWgmmJXAkwHF8JCo9/NmbzvJSXt9fzbC4iQW4j
JwxFZYhDhAN9xrtbHmcCGAcKl+oIDcjphXT+2xR1MJQ2E4Aoog/gjiPKKPgkWAOG/PUfshIoliDM
UJS5Vcxhe6KWSe3ISpHwTcAsv9762pwuYkSpddW1xMCD3P1rWbiEocTo6Dbu/R9utsWOXTnilrB1
UWgb/scZbKPq4ilqS+sWDpCJA0U4Cvp/1YmDx83bWGX1hjjg2pwtQkfhq6mF1zI5hYhKu6IOs9hk
bYU7dd9/sItF6KiGKqwiiktnON0U9ScDT+/8+UPfZInRnOueBrO0xpPp/V1QDntc+KAG1PxQfr0D
6GQL9LyyZ5dgTULH0BM9t0+qPvKmiic1HuypTrtpo0K+8hmWaE3fdias3dyG/ZD1bGcsrSzxpoS/
sXYvPvexRf+53r8/Q0vtWeE8w1MCyYsUXlHwp68CP+l0NsWVLWRi51UJJzTHvUMiBYUM4VO8p+C0
p2LYcjcHcOG8jy0IdxEvhmnwUJ0h5SkodRcrv925RQNP8UZ+7Mz9D7BzcirfwjX3VAiTQNBr13hq
rxz/ta/qh8FSW1mU8w3kQuBbGqNptxZ5TTMEHFODz+6KVBcjS6+v7bU1t7g4DKZvQmplM3x+80QB
6u1JdQM9EagmfkTS+LwqFps/KnOgABt7PilRpn2I86HYupKsREt3selbKEsHIS/t0wCTSVqQWJsX
nLq7UYUxLzaW9cquWSI7vdZCmRI5EAi3tMng7jPojblbq3SFqkaXIE7uQrbYa2EAT+a8O/YhBJYS
1nZWnviGRyern/geOfFgZyEfeKiRTEmjEBaegw4sSMvQDz4TlkBPpMRobmpmnxr5Grki6cjB8j8C
gMASWOIKbc8qWNHgNqLwvC+IiIn3hW6xjFYWwRJTCLmxGUICNX75UM47Kn1IDvVVGIuadkkPvfsj
88ctO8fL+8VbZsiHyTSQ/2bTKQw8EQ8KiaH67GGjGZSui6neuGRc3vPeMlkecV62jc58mCEaO856
j6Go4W3c29YW9LnTd2G6Kwqh+UBxVJIS97Q37SMH1X3wZr3ES6oQnHwvxOUCJdMdXKMPfe/cVuOW
zXpw3tsXwuGSH6/zUk5U+9B1CKj1Z+j6TIANh7toAt3Hadd6w/SdjlCa3KsZqWUWVqGXOl7OkPcd
4RHs9p0fxlQzuh9I1h+l9osdsVzuJkEG/XCvmqd4LKy6T8JBesB0mT5PCgBJ7qELyFLNRHOL5Gh/
M/HS31eBR+5Y208/emfOvsE5dH4OagkkcwQ3VCNwy8mtIbphRRjGJHTGVAcKOr/Ea6avNbRn4gkT
djNDGSuZK9nypORB/8XMUYu8W+/8bOqwQAVSyuNkNfIzJBPmpB1ndotq2xjGxjXdbY689s7Uc3hv
gmJOHT+ybkhg0SD2KwHkgAyCpLf5EAvgEvbDSAu1o6x0IZAFsL1qGAJKlzF5lOXo/pjLPshTIYay
h4Sm2SpMXt46dKk3EI51LptJz6e5hwAqyPXAgJeQTZjLokhMqz5QPD/HmsWZ0E2kI1TS8aR8zpLW
wItWVGZD7nBlDEtQasX6tik0Gi8NwnL1fWK/gxwicsC2Xz+PL298ugSk4oFWQNIYN2XUQl/CfJRP
yKFvSb2sNX4e1buNz1wakGEG0UiXBknp1pGJtCCq8bGfvrhwFQ2g0R6SDyeadTQG4P4bmG+319u+
yEPAV12CO33bzaVQsF7JeIDUDO/6+QnKXvMr8TKELipnK6nbKvyE0gTd+bYab+ywqG86AE6BmekC
CGoajesfL9x75Yxu3Axd/agtWP0ZIsIbKNU59yEo8rfQIHRSDnYf4LNZbW0E3ZVT6t+d+d3cTxD1
9jvh9yehUI4wjf81J/puFgDcBoE8qhylkutztRLe/9003vUUIIlmj3C6PdkRBlxE+qGMwilBziz9
WAeLCx3ro8Fqx2k6idxAFIVABqjrMv+tQFZ8KxN0eRDesogboiCZ44kPwYe+xV3nVdjRIWqnjaW6
1vr5I72bokaGvBgRPY8dDlbUuW9aGxbi/gfnZxGBrIiqwRqgkWvJL56r0m78Ifpw42awEoGWKNi8
cZqmM0N2ZI5ORprHOX0wSE871tbd4/Lk0CVZJnKy2p1DeNH3nomhyJsO2efB3sKAr7W+mPoA1mXC
TEN49HAy0g48uAd7+PWhhbkkyzSDS6omRBaUSrMX1J2gvdDoxPGCm+sdrE3+eVDv1k1JfLeGvDQ5
Qfo0htLqMRdZYlcFqsSH6z2sTc85dL/rIa+6TM18QvwfvhP5zfKO2AUbS2etbff/2yaaMyhL4deL
oLmRUEKMA6F37WBvvVTXpmfxmNQTMDChIN4pCML+wDVRe7yNa8huS0BxIHayoSuwNpBFABqmscCN
ZyAnU78F9i9qHydQH65/gJU4vRRLbnGrQjYTt5SKs+80cE6N59y2LXKISMywZkvC4/IQ/oMe9vEk
brmc5xNxIPnTRiT/2oPjeqiqWm8hhi4BDED7WAKJ54E0vlR4GOFsuQF8/oQklhPP/Vl+DUqqYWt9
t/px45usZLu9paSyckjB/ZC0J9siwfcJx3AEyfS+YDsSqfaRQTcwIYbpBMJDO09E5Y7249bpennl
ef/Bz9iwSShxxT7anp199sN8PrZBBrdNIABuwmLINkL7eRv+9/Hh+ef+321PIwLZ2ufStoU0cNy6
5Gc5BRt3nJUlscSnYEFDot6GSI7XkIOuOY8nVp7vO1vebyuTtIRlt1Nd5SjOj6dmvi/1b8uo2J4e
yqzbmJy19s8Dezc5LqRVM7fwyKk15rtvqupBVsLaUajX/eIy2joBV+ZpiZ0kNmkHPiIfJjpR7kQ9
qaORLT15AOTurgeBtS4WkbJRLbwMLIykaX4DGpkCORMzzjdaX5unRZisua5zu6lw+2j5MTPB12bI
93nt8h3sZuyNOLY2hGWMLPu69rowOHZBFg/ksQfWtwm2rmcr+2CJHJ8FZT7e39GxAI6TeOxTNNU/
r8/95eKEt8SJ91x5DJbZ4bFhXgvuA3NumgqOJXkQfQI0LfguGKtuCfAr+7KBZPv1Xlemawkit6yR
6GbQ0VEMxYNTtN/gh/hoq/blevMrn3yJIO9zldc41edT76ehYJ+sSr4NRVHGWzzhtd9/7vjd3qs7
JerGJ84JGfUpHTXEAh34CiRUz9bHtvcSLFjDkyoSeRvCZt7c+lbzt2/DZAqig11DWvP6PK0MYwkY
dGwLXGPoV5/qipJDlcE/jotRpXmVb+3tlU+xRMFFwTgXtsOyYwO/9WyqIKsE+zZkDvXUbIzi8h3C
C5z//xhNK8FxAWrhWBNvZ83Axfl32fwsTIOi5JePzdRif09CSd476COa9a6q7ds6F0/1EG4c52tD
WLxhQigyNE3YTie7kPZnW8DTC1b0/LOq+jKJvLm9Aci2/Hp9LCsXlaUodGmHpmtrUFwYNMud0E24
D9hxJudvvumjpOjpX91suWGsjGwpDD2PhQBN0xKniNfZCZLXc6x6a9rZbCy6OIdNzYuAntrHHsue
f/4Z7zZmpQtR0qbAfbJ2q4QT5wFOOC+e636+PncX712wyFhOngwt1zYSSn+SldA4R4YdbuZjHuyY
RGHc4viTU0B3Oi1gfPXbpwEuFsFc+BuB89J2Ond//qbvxidZRaXFuvyIExhUYdSPgGUgcU/FB8ov
5w4WExgCCDf0kZ8fwfY4DJ0qUsmDF28yW5WPSwvi3MEidEZDCYCqYxVHlHbpvh1p/6pnym+pYVLF
xeRC3N0TxbwRHC4dnefuzqHv3YRBJIRnYWvyIxLLj9BLvinC/AM5pnPT5y7fN+0TQ4sCln7C48Nj
DqHuLAvs/Rm1A8XzMQHg72PIcdi5/X9XsFhzHQMz5KMGMVmqN0fQ2znbOgYuVsXOI1lE0F5Hg8Nm
LOoZnFY9zy+6tsKjCPx7aRd/bdQteIHQXbLhO7iLHWowCBhVtkUl/1c7Wt7zz/0vomvGWOaxDvBL
5UFXUz67yK50Xn9jeb8tEExKUsde8yMc4E5ENT8auz4IPKvmmjzYFcABrvvUU4O39XQHi+O9GzT3
RScf2Fw9k/7GRPO3gDsfonKHS21oUVo1rNQJP/pl9xdUdNjatz+vB5eVzb3EQhIGb4MQouPHLITN
C4/uKlullfa/gqG6u97Fyu5bIh/BrQMQusWXDiyxL8tXGfa3ADLb2ZMdfHDLLSGQygLvMAe+/khm
GL7DrIPLLSOvi5gHrJQlzFgaQCtJF2KKOicJfaBoQ4Spykklecvc8nulv4DXEdejTPTU7yyvP/mi
3IiNa99nEUsmW4ShnoryWDKcyF09w9EPYO29zMfmmPG63fhIKzFriUZupwxkO0flR0isPUFN52gY
JH2uL4Dzb72w1Zbomshi2usitzwGM1MxkO2QAkKHsQr0x0yuwyWwJkd5ndW0EEdVORLawePP3EAE
JVSH60MgKPNdHsUS2xmQrikVnd1jPRG2t3s1Peowlzew1FZz3KoCNAubltUvGaq2u0HcN7d9Ntuv
kMMx3TGy3DaINRzLX2lg1TcoMltQVO/Ys9BWEI9O6DxSi3A4sBfZK8TfBabKLeidyp3ytqv97NTX
NnulVKAQ0ndNeAdXUZgSQ1W//DqydnYTi4ng0CF7CR6rXcudF0kGt5LSCRLp9TJKVc0jUH6ZYyei
tEkKNXXgLWF2Kz7VMlD7tnPcRFsUVRWaiRgwtfwms1Fpj3Bz2gNkzCFRDNlqsC0mmu9N7eqb2rfs
W4v04gaLwUtzWqt4gIU2wunUuUmjJnGspUefHXgoHJQ1qX09ZeFxGmCXM/pOcJJVb311JrvsDppo
+UtPnnUDKcT2V4S6eAp/KwUabqt2OWAGY6Ip3ruOV0Ae2dDSSpF8yuD67AdD0tZN0CWi4Ox3PYBL
F/twU+FxxW3vuWmtFkbHYx73ue7SKYf/ceSBTawcCpsjzBdc772w/z14nPzo815XCUXV+QtswyTM
hac/UMmK8I2hgv+5H9QAKKSUXix9l+3BGSt2pYCjAo2i6afqOBLrcgCHw5G2/pWNufkaFeP0HSRJ
8lyDmfTZo029z0gefBtBjxNpYBdQMZ7m8CChvfzL55MDv6paw36omYb2MWrbqUxyYQ87AO/HFGaQ
JRTH+iF6nMs2SgQqvYndOyC3zKNtPcBXjbiJwaKBgNeZYCkakCl5LvwX6iqQOtxJ3JJpHH4IIsO7
SDjTK6wQ2x2ZIvPH4izaNb5vUg9IwlQEuNK6WReA+E6HMIYI7vCqg8g/4bt4n8EKiWScjdEEWcaO
zgkcs+sAWNjCPZKuzG8x9/RAaif63KrR/wu6D6g2nmBngKBf/5pH13pSkW39FHYfPVmRrjDU1sq/
e55THVTmgT8VWhUhkMdVXVr3A/8hFUMVMpeh9xP0eT3sI63I/YQieRlXooiCFIJgNThCISiiBw4h
oMQq3amPO4eb24HW4WedDRT/mYZJX2v5JcqgPjhpiuUBMQF58LyJJ6SCFBcLyjbObR+4Jh0SiK+1
IkObWZDtUCvmd2XldM9VFAZ3eSlg1gKVLYU955dkF+HBK2KjLPW1KnX/l3ao08PLSRYp1OxDiOE5
kO8mrRBxDWODPSu86RgE2HQ8HwyQjuStUDUKmaYyNw6th2+5kytA0rz+CYZV7b4sZPWkPBxKdo0z
YiQtlNPDOdu3ER2PEK3x7x0Tuceg9UBCMq6/h3B3/wBBkfEWMhSgQZ3NlW+FNmRHHCF/NrhwxcJp
zGcT1MiwWlUVk7Iw9/il4RvubM2eT556YHkL6eg6bBKvZ5CLM2noItD1XnMkjbYMDMMifSglLw+e
dnudMDXCGt41Q3QvO5Gl+Mn0q7HJcytzQJezAjLokRvtrQ7Eq96di/uoZHmdqMHtHzotrZ1dDP3O
NPaEfTh2/+PsSpbk1KHsFxEhhJi2QM41V7mq7I3Co0BiEJMEfH2ffCs37ayMrtWLZzsS0HB1de8Z
+N6V4CtD0dFARLaWo9qQtggOkVJ0P+q8+QPhR/bWC73s4WpZ2qQ3ICDD0WKA3LIMoYkgtf+lj4Jq
H0Asw09Ahht3VLXLYZzH6obGhu5Cv5UbpKtt5pdhfsBdyGaBP7C3CRzR1LV5mBY5d1gSxkBmWHiN
btvBqY9RaMcbj83kZfalsweDK/haalu3CVxO6wSRV+0iCfgM6Ikq3GrVE5DooiKx2oHDW6enrTc6
9HVxdPhg4px9Z11YyS1Ytgp1jdj0XyfpBo+178oHp+3rHXxA+RsorPMbd+Yw7ayEXmDQI3p6pLxZ
bAwFGVaqfTTOYjsIojfc7cE+DRvwrclcvAfY9rdwZAyzPgj1zRLXBA0w6EbVAaP3eViVODzOzO0W
FvVDFZCbrnXCO6oN9HvjWLmPA2FiP0Dx9C4qwgkC80t3cGCglS02fB/AnPsOcHdvE9Ph3pTEuaMe
o9HSCZbIU5cFxqmDDJ/GMtXb5iANmx9BX2eYTW/cdiEDnb3mRQYzTfMqDKueWlEVj04/wXUu9qCM
pV0XZqGDwnyYqqZ3bV/wJ62q7ies5loD082i35fh3P6oIal/a2wnDrTCjTnwrAVAH7r6+xIFqgDW
wERAxS5s7sKm8b8xKv2Ti+H7UQlVHB1jsZK8yUGc8t1DNPnVhghSbQOwULH+Q8ggDpLDEQWIeXD/
ZLNFDsx/TYvp2B7J1fjY8yi+4Ui0v6PnW+1LNVLc4fvC/U27rnoxpS/uQNFv74Hp9b7NUBh9c4CF
fOl54wMBOYKElbrB6G784ayyAslU8hoW0GQNGCosrbPEbyUM1JesILm1WdGGEigEDyYjpVK33M+B
c7YC/ExT0A0BNfYwwscXCPF2+DaVDtsiRk4bClWaxBew9ZVNXaVt2+msJijW4ehuf4w4IrN+mAdY
j8NBLukANdpNVIFXxVt+27IFapDSbX9F8eJsh8krdssQQ4Q1xH4ybZN/DV2SZz1Yll/yGjJlk+Ea
1n6kuJtRyAEFkpHTLO2bCKbxx+DBbMaEpfnlmqUdtnnvKzgXVeTddm1/y0bEIZeYxUlKDxZ9aa0K
KVIOIsu3htbefsppBThS4y430yyghhKDiFnBJ/hmWGh8D4Q5wUbo2iaB0QJN+Ri7uHiiEpdU0Jd8
ZBHMdlHkGTYqV/KPF4z+qTKluevCor2D84EH08Oz36FDICV8UFr5KounKJrvqqJfdpVfMNi6Bd1D
5HtqSwrmb1DCDQ8QmC9fGOCZe8X4jOwrMPmDhCZOk/QOyjsQmKMZcSFRnLgCxOqkR74VJ70XYrB8
KMMeCY9BoC24fCyCBVxR08iySW0bxrctIF/PNgCbzfPgVRl2g7PHBQV3L7VUVdYzwKlSqPXTJRt8
q98NUzVJVB822Pemje/rgSL2QcdzTH2d53GimoJ8G6t4/MLdyU1N3DX3KK4xcL173xFJXORKbyLu
wj1o6CEGM1aS4PZOl/HMQVXBwY8qZ69ZnjpjkeIspdniejK10KFKG23bHcQ84zKFLaJfZ0NdNtMW
CZH/w+mm9luzQFtSw8tOJSA5qijpodv4UERo3xgS+I+iDeLvUxuXvyee11mOcy+HxbC7bCH/Nb+P
fTzDOXUo9FscEoZQC2eqEZK9lQffFDb693VEY5L6gNO919JGzyMh7Bi5vvck+h72sSLo6cYIk2fY
ZMF9GYXRbTcLW2ez7M09DioXyZMNyR0DwnfY2FYaDEcXb0HFMA9RuejfbCQ1yhuudn/DzDK4m7lp
QKpFofLGowE7z4unJACKVrwa5pGdXlx99JZBvcUkr08A5shM5RHQhpXKj1GrhyqJgTg6p8ZoEiBr
9vc9A7c9CWFa2WSNcN17x0ObIolLtOoaJxLxhjm4yFKGFjXkjQC1wxniObumg4yuhaTtkCh0GzZF
F7EvA5YJpP6PQACQPU64+D0asDxwECu2HWU1fivbYEoh+eHtOlPWsAVtu59wiCH1ZogUZA00X1I4
YS4/iqXXAkL+tsGxr534JTYqnBOmbP21cJyAJ/Ns6G2n/PJ28Gf5payDeZP7Ln2CXkV5VGiGjNki
TQB/Us8FFk3m028g6OWdB//qje6mvefnOxCjLcgHS3mPw6mHMUgzy3SOA7WRAwCQzey4jyUdJ+gR
gNeQjPAu2aCrPB6pCftTPIfDZgRhZhcuSDuKNiYA7fU8Y9MMRpkZ54cyUuShYMwcytiKrBvBiqir
Lro/h87bce5RWXR0kU1wDblpSh/uLaUrqpM7KExXHXrBbkbipLDdxvBEIAoE1CaQngubxj9QuqKn
uaqrXSj0/BOaj+IYYj3sgZSj26KMa9CetN27MYy4hj6Kt2EvQVRw3DmTyxJ8LwQJH3vc7uDkq2Ak
KWKuUxjrjJtpGrAhYfbZUkBW/WFM5UzgJO8psDMm0TQPIWuq311jcKmolZhByDTttgy8NuVdMYvM
qfP+B7NCJ0uobZGx0qszaGv2X2pZQvxaR6RNheqwSZlYplc2V8tWVUX8sx6j8z2RafUkfVLf+U3F
25tiMdGexot+nADp2XfDMOzahSEnKqOpanfckhKgHAdiNZCBHze67Zc9I0bMGZnEAGggPG466N38
QEQYdhFQF6/C6Rx8mMp/O9qf02AkZ0GIAun7yOvc2Uw+mX83WrBHVtWl3Nk5cJE7T8gp0lZ11Q2f
RSSSpaiqG3ykC8OdwMfWLEsZYuvD2qwzMFCL4Ct0GLD9U5eRfm9k6ad0HKALY0s5H2dEw4MHqaEh
AUFQ3BWc4n6BqW9gWSjbxNWyVZmMy/aFSAIH2HYunlToht9DeJrBYZbA0g4v/BT4Bf3Vxf78NJRE
7JvRy0+my8PtFFH3LobyGg5dZ9jCk6MYs54WKIVo/PErlHWQGYfl+OAswvkK7wXxSzSufAkdx3Cg
ExnHP2ysSbsZVrYbBGfPy/qwaNqs8M46DsALOz8GSjpkuXPNYd8WQvSggWEMFmzsLW7qeNXZ1Sie
lm8KoHno2UldbNzA906Q6DG43AzEw4FSDMGQmDYYti7V4wHVTJLoAkodPG5gT+vy6mBw0SoSkIdm
mpAOmdhiSQBORCVu27D0fngTTHgSbav6VM0e8E0FLvAC0LAMxXD35GGrb3Pow7z3DWO72oYW5pBj
Hp6GMVoygXKnh9KGV7WpggzSPcyb+wf8tXrwmrDXkLCWKk8UC/T3YvFgzFIG2Codq44+VWITDD1u
/f5UQiNmnud9DbWzTU5H/yfKA95RN3Cd20qv67IOKKybig58wyHykvEJ1RlexQGqDVNgtshQojC1
LmW/XTA/0tLQeutNc/1QhyPdLrZS75V1xY2NkLORQJSvQY0rvx5H8aOBwv9mMGCNGGvno8Ydc0og
MlBkfeQ674vN/ZSjKpRxAbOxsWBlm7SE2d+MOnoLjyjjJ07cvEHhlBwNWLlT4lMpTu0ImX/WQZ3Y
VOH8FvUo0qU5GPNfZdMN75B5gOseLjb+rQ6GOiMeqXGio14DsQj/SIC4vHFsGaCmxHgKt3uyHeO4
+VFXjm1QmKmmJQnpIF8Db5g31FZdwvJgSIGinzJcp5sMQA/kkqK3aKUGwhl3C0BEd/WkENUF8q3J
LjVGsWmOoxs2z5AaUl9HN3KbxCyjQPRGMxZuzqA7edo/1aFCzbacizetZ55NTd+9sSWaT2JCxxZX
e/0Q4Ge+OcK6b4sfBvshVvTGdXJUesBZ8+LEsaG37UVUbEDUAFR1IaF8OJc3TnDPPa8k+MwjJzW6
SCc41uxmGOo++wC3PoNbQjJhu+VQt3O1F7j87dqhqlLsFJV5Ey3uudU8tdATuQf3GieOtmTbxW15
B7YOPJmmIG72dpH9N2+25f05ycvcgMMobAFN+1fv6+gWLqgk8WeG2yIQOBvqTTrLByRaLlQRcZkr
KQYOR7/by27nyIZki8IK0aBCbEMPFbSkbkmzoUWTP4c5jhit0fAJ8IUpbjH1BprvbjY7dbykdc39
04IqydYEPNhEOIG2nR0hHzaCjjV02t56JfXzjQoq8oUPATKuSUC0vjurNELby9vMfAoOzoJZCcfR
eSLId5qst0N+h6XRkLTVVf0MBiMkAGLrO090sv09jEfnFOLc45exUM5OqaG+6Ug1bjUtNHRZcM1K
SMz8o5hHQZJG5dO3GmlwCunGWqKHhFR4MVzczTjn393eNb8aSKc911OlUemJMHPdWB/yADs/kRyi
n9j+PWzicpylCnr3bHhUcP26ww5eTmHc9ls3KNpboLe8A1PCbmvj830vrXM4XwnvQI9GZchMkY8Q
0yDjgiDL0gOkPjcpDYJlx3QuNqTvHVTSyvhh8LowTPyitdkQuOwnYGkQbFxIEL/YQgYbAD+Q5/VD
/QAT0uC2JA7EleIuhJJ1PzgoRiNjwtbrbkXOmzIDur7L8kjqgyk9/ugbVUC5AWOz9SKNr4poTfaz
szAKzR9EvNFA5TyQJtxAyiXf6UZq7BrfzJki54wh0vqbF5fehrG4H6ETp/ubgBv3MLdlu5HI3d5l
4OhbyIDiNsA9/tSVffHi2nG81SEle7MYsFkWCF3iltq2qErMQbmD8kZ0CHyhD7GeyRa0Ij+pEARv
+niwsItX3Q8UrIc06sM80RNpjtAVC5Z0quoGpZJ6YhrKOuGsd7N2YU/a6XY3xFQeRx6Y9qz61HxF
nG/vq8WwA8SPxhN6pBDaL0p2R9qlukediL8pMujbIGIiE52imQtF0wwCYwZHH+y+YAM67hSv/bfA
5riP164c4c/Fll3EPOcPnUOysY6H/69Co37jUCsAZydlia7vWcN0aafHwS+HV2r9IWEWy30ubXM7
KyF2Bapz2xb/OOOaeduZoVjt+2CD8Lj7HuMy8FyEfZghToUQuuPFNoqEcxtBceDGA50oa5ko3pw8
0C8o5rAb3cHGCtuqghDq1Mhpa2PQSEOlai/zEdNvmYxRIQzIQnYoO5QRrFgd+hMgspFC7keze98A
4f8AOMY4pgRQhqc28vgLb4W5n2B38QITmFIcSgjYBlsPNJl3OeDYTj3YL+C2aXn7c1RD/wBXw46k
HizmVDKhaP5ChKUvI6rTJIk7qHhSDxUaWMTm3mscF2bCrZq88gXGlUrDlhBeq88B4ZA31z0Kcmxx
ApRoC7ffORPlG02Q5mQV6+zRWWibgxI2ESgLVZFNoNULb/YW6CtYNvTPU1lOOqlaVX+Xk+iBXggC
7zGC5cV+EPBxtp0zHTmC4e8pb9Q3v9QT0uS6/zLVSx9uEJDHrwWapPtYCgNobbBca1ldaouuGuCD
pgbGjTVACbN+rlzIssU4ytCFIUlea2Tsvvv+cfPqX3i7cwNz1eqGPwoZptpxDlUe97fQUciRnk/l
Q+wU4xPltnxsHJjnQphO3QR+Fe8/fuzFjtkKYTQbv0PDTFRHCQWHbFyUl3qemjIyz0OmRsMi4L8W
lHJVV+DuNPsORH4o3Y01NCcB6S93FKLuB1QXc5nMEA7ZCdwKX8babe9mt+6/NgHwb1PROTvaqz8j
jSnyMvjLNEEUntp6OEBOvOcpThuUFWrIWz+1sUQ1Toyy/FWGA+oQquBT0spiwXrom2nDRY7Ku/Ja
K1PkfO4tKlbgfBa4WBeobhTOH0dV4o9CuvMgZB9tnZZ3DD45wqpdb9oFZw6KRsaSfBNUaCE1Pe50
yE+iG1N47LYc6W/aeObJNzbCFoOirNG9SrqONq/Qs2JbZ9LlFyrd6kvTTGgvMdxrnNhUO29ExaIt
HPk4FL69ob1jd3nTgSEICQHYtIHLmE41SqBMma+4+vGkjagP8216zYbowpJdS6qMuYCRaZGjn8ca
52AiN8+KBsfkRIjZ0Lh2M3Ra6u3Hy8c9L89/tI3X4iqz00NNrkBP1/N6ylJcHPpf3QSnxIHn0Hez
7S87oLqbLLBXPfG4RR5iUH95HuHn8XzlHc5L9V/vcB6Jv/A2clEcYZKWx1FhqlkAm8ymOzSq26O3
hftcCCr1aDcl5OG8PrgC/LvQi1+rrvRRWQnuT/IIsHX3RhY0Z1TjsSvjeqGPvVZZsb6LHggj+bGE
xOlpMYO/jUhs7xlaxuiYQTb2Stv/P5OKfwzeWoxiCZjgGvWfI4wocG8R3RnBEEeQAYcMhnlqFNaP
g4MgXXCeQ8dz8m/hkfYTU9mRZBFutG8gPPcmlRwf8twwlKHCz47xCkiV96D/AqjVHGnP31Fzrt6A
+befnMAVdApKKP7sFwGuKAv8kV3bBk+EVuMVDNil5bE6OIBnbKC/3oijhAQ2pVHaimsGDJemjK2O
is4NwWk2Q3OMnCF4jyYTPRFsgh+we7CQkHMCxKipRQ5buHsL5+8kNOgsxbgfZoWkM/LgcnhoqFPs
gklGh9DJ9RWXgkuxZ3WYjEgjoTg5NkeN0n+ad8VbMcgYrh/QTJ8YSYUxcvfxrr8wwGuRkwEaMwJM
UwxwzJOiRfb+OVHBaK1YYiD2WnYWBcw+UlB/gXvM9yWCIe5S1tcoIJde/vznf0WsCE2vOZhMcMAJ
9FCDXSbUcgUxfOmnV8uayjIOIHjVHKfBB2oSlMG3jwf8wtyu/edGXDtzUUITp1+M/UmDnIGPVTKY
kbmoQOceJIQUAChfP37aJTjSao1DhCfktADUacF9wzF3DP9Z4ivSi5dwjWvBkqEtKNLlTh9hwAJh
JwhVn6zKTbSdaxLs0HYpvAOqfAJmREjm5R7pBT8VaMTQg4de0JhIT9orEfhfqGskfmvdDKF11ddA
9B8JivppiNr0MIFoW407EwaHJsq3E4L+lYddmMS1iEoYFEb7gayPgrT70XGfeKQhuFAuv/wIUFh0
xD8HiVvrqfSzpi5k5sVx5vORNGJHZA27gR80v7LOL5yQa6EUR8OIsuy4OFaVBPShHib+pukU7YoF
ei0uNFTsFdTdhaW4Vk1Zmjxs0egXR1o/CEh9mz4tq/DKOP3rxyPire1L6GBjYgEwOFrKMpCQAFwT
G87llZX+r1E6//wKFh527RxbDe2JifTvgxNsw6K+GXvx7EXXFL/+dXE5P+K81P6KZYH0GxEB7XU0
MMDZGU/tWlocAl1Bx4jVmeuEHeAyEzrA1wy3Lo3Z+WP/emLe6VJ61uNHyGTfunJCJyzfyI584ug+
f9D5sX/9vHBUUQQdfDU7dJb6xfmKy8Inotr5p1dxn6luMf3oxscoeps7XEMiA43r3f8/ZJ5/fBX5
ASeD7VZIomNVlFt0Sb56rdhGprgm6P5PjO35AaucJoKDgA/6bXTEdYsCThTK+x5WYhnjroFjUEPu
ORooG8abEcgLDQRYXzm7oCFIxM8eMkswkexz37o6HqBiL0MUU0C7afOsrjUgZvl8V1fV/MkHrDKZ
qgfs2dVeeDTtLFHNn3nK/OqlJ/rKKruwbdb8OgssIvT4CvDrWA4HOEBE0sHSu6bhW1CdH2eonKdz
PT/Xdfzr4zH7J0UF87cm140QX3bBaj/Pn8u3xdBvdONt8zb4KRkKn4snX0cYVjVF8TI1n/I8PD91
FR+4S2DU5ubBEWgIB8BiOx1M0ZWbjz/qXwfa+dfXsQCyP5Go0MEdOIp5Tv4KDNS7K8kOwAeAtKb5
mmfLhUi69mzpPbeBK1+JMOfzP5zwb/Fc3UNb6QTizzVlgEsfswoParBh1NSxPnmBgvi8DOefNHKr
1GGz+w0iKOZWNVX39vHIobOPgLa++p3HbhUwZEtCOBZaccoBzf8RWtEVe43Km59aofLxIAH2gzi8
p50jLEvYFy+o+jdHA4IERZzixi/c6glIVimhG2/LZxZX8Peykyn26CraH7GM5BvaG5FGZQZyrpGB
kYmbVwx4Brel2YBO72MdxX3qwA77lp0JTMmIxpndQJlclcmkXovyp0+bm54sYJ4qd3lH3Rfz6ofd
t6gF4scrJv3TXSA/l3DoPnWossjuVTQq3kviQ5N+zs3N2PZ9g9OI9D+LGW1ngxpJ2gXE3YYtgRPV
BHRK4KFMRGbhvlHWAzISg6cb0CI/54XubnImO6Hv2jpvuR80GaezzsJwGg654z/xyrdnJ41yj/p0
bQ9+7sCzjlRmAJal/FXLBRJlwnFuC4Aj0kVEcKlC3zeDxc24kdP0tbfcA7LDwvrAAFcg0Sre8tHo
l6UKKrOBzrb3hCFdfotasq9eHnaPdt6bqEevFvgzII49HbJfXSN/5wFFJ2NBQT/zdYU+yxL4LqIj
SIMwkA3819r0zdavl+7I5tpuAXQjeFeoxH4hUMDSCa0czDosKAUgzT2YZFyZMCnYMKWl9UfAV0qf
bXxg0O6B4QXSXJE+vIG8PCxk5kEkYX5mBHXokoTQ1YWBho5sTfH9YgJRB+I720JFfK+gjn8MiKF7
ZjmRCD4cgoexrL6wpQrf/NG0+7YMOESDqIgOoAKyvTdHsDDIFfjz4LdhECDHH0Mha+nnnwI2xkcd
xfmu9IFX81Qpvjhi5NsS5bAxzec55im1YoIWFXds4o++A3yCQg+1cUn1wsJckwSWPc1tFyoJ+lAk
NkoVZUr60mRD3Po/5pjB5CgCqCcByDE6SJRN9woZepk2tlgeoriad11D+ztm/ea+oZI+4aLgACeB
RhR8WdFvBZ5a5CarymZwAXoR5QDHZUKfP97T50Dxrx29OqHjytMzq+L+FM7eaW6fYA70iXT7HCtW
B24L1M6S57B/i6nzRnT1m0bsEOXLvqrc9OOX/09c619vvzpzOdTp5gYV5ZOQGLQWotY/6sYw3Oxp
fqTjWD+UMm8y27kDT0OIy8RbNG7tD+o3c47mfwzItue09E/OhHiB4omEB5HsaQNkPBrISVQ10Hz6
+GUvjPRaGXCJu5naOupPATVz2qjGpDE8KD7+8X9dCTHYa9WlPLIx9s8E6z0C6ai65SdbVPf5Mr6U
PiC03NjUQNDo44ddONjWZjq1nUdQmJf+tEDFCBhd2JDsi/xuENfUQS+k62tREFLBnoLApuEYEbNv
uUAzsus3UqAC/7kvWCXs4JgUwYwq82nuwugIyXLdAgMngy9Qcmn+IEyr3ccPuvQlq/N5ckLhhAWq
ZRMF2gQA3u88lHdNfE3W5NJUrA7kxkX7PK7a4WTifjstZToHvzoBU5prV4RLq3YVHwYK/5fKNMC7
UeUnfBnegem9ctW8NDirCBF2S1jnI2tP+Tw8M86PsWApMebx47G/NDar4NDNcezMJHaPvZrHVOF4
Sv25RtKhbw0aS59bSmsWdxH1VQkP1wbaLMEhJPRRFOKhMv1vRecrkfTCHKyZ2oBszF7ANOSAQtvd
zJEo7pdJtFd284VrxZqmPeUBTG1QfQa78Vw/Skz4Psblho0saWrAmcp8K8hnR+s8V3/dlNUCV9Cz
0he8wSHJ696H/hFmAWldXikn/5P/i0C4JmlXC8CtE7hZJ7bju2I/PTfH4d7euntgztMwNemS0u18
E2zLfXds78keMqf7YHONFHtpqs5//tf3eUsdxnzBkjZ+kaCryOJP6Vd6a9q2QbIyoGcOkaZifAFB
vMjciT+1UIMMQjjBfLxjLr39arNDm3Ss+7YEHDayQLDzx5Zd00i6cECtednTWAC+E7H4WHkk5UB/
j2jQ5mAWDOzrBEUm1XVXPuJCVFmzqskImKOOTAQF3vg4ehEAX3X/whfx/eNBuhBW1tTq1jpa2QiA
oSZP9RzAl/F+7nXSwZ/94wdc+IA1sVp5vYYPlA/JcDivxZz30EJtvzQh/wTtHFtkTap2WlfZvPKA
eNLjLRVq4yEd//jVL1xH15xqJqtBeIWt4cXyStsbXQQnTto0Xl4W/xpn9z/Z2X8kfWtnmRkgS/So
VXTkAMig+86xeHL/Fpxf/tuN6/wFmpblo8t5nM4jxHhH6ZBNL+twM8tA3bdMdkC7te1NU0OlBt34
aE68vBa7ZQS+CFbZCgV1p36DPId/ZU3+s+mNMf8/3hMU6FMuoCtc1m4Ntl5hkH7WsCJKOscW0Njz
QGOE3ZfadCSan1nuqQKuewWdkl7n3ZWVdWF61hKU53JfUNcL2IPVW9XeVIBBwoZHL8fJya884sLu
WGtQMicoRlAt9Sls3wfc0kjRb4x3BCJz+/ESu7Q7VhHWIZDRdICfPboMBYNl2jjn/iT5ZPl7TQef
pVfwliChahZxCEzwB6o2WdyLL9RprwSQS1+wirJKsoAAYr2cWm6LNNDloV68TSW6Kvt4iC7E2jUw
CNWJYiYTYOxLT5+ddhwyiOW+Y/b9zDjiaS6XLAf15cqev/S0VZoV+SVzeRuEx0b633thjwuJT6HV
wDx6Fao3/I92yZXJv3BArZEqPJaj9pt+OJVl/RpEw207mV8fD9qFWVnDUpQLAjgv5HiqO6AQ26n+
RcHy0xMEDT5+wIXNtzb2IRFDySvs6FHxt7Z6gMPFAbQhULHUFjDyKw+5NEDnbflX/gHKezcUTMHM
tyju3IUeZ9leGaBL738euL9++kxHbj2oZpzkWdPHgTLmHl06/oaSdLOdpnBMx4HkPz8erEtBnnn/
+2kDTAtzf+zpcTLV41ARe5NTBQgYA+UKBEUofnkRlfvOc5Yj8EtmW7Tdb2ZZu4kYgVsjTGtisDXk
uNc1gUthMELECWbD3l7C/ufWR7nuW9zT7pa6uMR+/NIXYt/ancdAcUWIGvuuNTqDRyrs7lnaiFc6
PX38gEtrdHVhcuSsUb0MkHpMEJ4XFGjv4Qco6fOV4H1hK7PVVvYnXjph25NjgQZNVvqgz04gvm+k
q8FjzTkgdjxSaWWBRf/UF601RNyhzkVVWdCRA/92ADRwcPhLJK7d8/9TGf9HrrAWEKkj0g0ACLvH
ujJPQ1O/0GHaLNBpAO/PBschQHUvkr6Ef2ow7AXV5VsTACOI3x7h3Wm7DaxViivr48L0rYFTjhoa
VBaFe0QB8xcti/sR4PUUqnZXBvPCDl0DXHqgyRzUscKjrua07l6C1km82KRjecORzH9uxlZhoJGy
Alw7J6cwBzHLPhg9J7Tbfe7Hz2Ht7xgjYEIE11cc7lFHN5AK45A8oCj8x5CI+PgRFzaptw4sZTd5
ncLcqypOWfnL0MNSq6zTV/bo+VX/teLo//4EDyosxuT9cqwG1xwH6Fok5TDEVwbo0hSvIkA0DKA+
LnFw9CJ0muMYOmE0QcckiUBds/KTc7yKAyWEIlxPOd6RS8d5jfwOpE+gJQ5j7nv7j6fhwl5Yw0oE
9WFQIfwJiLSbqMqBIN519Fq7/594N6TbaywJp7asx9adT/lSFEUK4Hn9JB1oqqogX+ptX0ftjwYo
evAfWcmgSRKZgCZNx+GR3HS2eW1USH/zHvy0heTdn7BWyGV1yeYrdYpLnVVynuC/VroOxrEkYOwd
0XIH2TXKE/CexwTn6LYjC/RmYMFVteWUgZp7Y0L/8KlhXwutW9mHrJPQ0KxAKsoI1fERCwpOJ3JS
VxbPxU9bRQjDVd6qcWDA2VHzPPnddMuaMNoFs6+B0xdTqoKRw4O1g6ZBXqMEjzrO94+/78LuW2N8
0MVqwSKpAI+rQ5nQFj++jMOV7PPSml0lV3VR1sq2Zz9LUz95fVfjdlPfeqH7+vHLXwhNa1zXtBSj
A8i1PNX6vpZ0N8PQuYVlbcTF5nNPWMXXumN9FBYBjBZL9b6EEU+LJt5OYBIkM1+6K+PkXohS/3mB
/LW4l2HkXFPqHuXQHU3pZDVkgpCaoi+5h87CPR8PdPzmBSQFJXEzw553UN/mIH+TFnRG7xsueVcu
J5embBWNJRiR9H84u7IdOXUt+kVIYAOGV6AmqucknU5eUIY+YMw846+/q/LUcdqFbus8HKkVQWF7
b9t7rwGgjCUGKll8A5KA7qYp6ULh2dmHLCmo6o4jiQkQAVQIYr8poIVXoxpR731v4wN0Q6mk4rbM
VzJQm8IKaAgM9zURNODefe+6QICsG3uiZpRUc5wCJ/ummP3iDGWZpQoHgWaCDQeoNprrdksa8v2X
EBUkRdalM+zFhnmVcdEP85J6NzVNEiVmV35s4REVLeW4gEqVldueK1L0WTBl5fqzzl37S53W9uO4
LMj4BtSsZGhRy/8NyQ3ohhQS5u1RPtQoQ3oyRWfASNC3AfV5dCFhe7lNmGAFi5a1G79TMxTq9kSh
RuFnHuwcrUXI73PbZXWQQQ4YVKHJeLke6u8vHKJmwtVs3crzKImLnLAv6HPJe/hTlbFF0ixM6s49
gBNTbBx6dB90yWhvAj6DYj96CHAKXOiraNA8d0A09j7Wb4Sb6d9P7yCG3gMMSmNXQsojc3v7UHDv
Ity1vsw4ikbXR+zyY/89uRGiJEdAIywoCeGu4M705MNH3HbMOrioTzVdugWJe3+DImpq5D6xq7qC
XHk2LPHA+YNfThuJSPf7lVzH6nxMOOif555Xn1JjPfrWHDuy+ZzBSu1DmQIp/O+pgBUSZylov+cB
MoNrD3HCZM5+koQ+X58D3UJS0l1mFx0cQlw/rsYakph8WaHQAId7mLrND9dfoZkBNdmhlQZmJTBm
cZ46AoC5+VdrexsQPc3PV03AJgjHQXXOJ7Hr98UOGI7iS91SE8TRutv4+bpXKAfHNoUaIeBJZjws
dRZPY0tDfMc+GdatG5Imc/w5VL8J5jkxDOGXphn7NP2WXJQwcPP/XWUl+MryK1/sjWqD7ksuf3/z
nh5h1le068+tbz90S2dD3amJoVe3xZnQVN3Jn6rAmzeYQtSEpasLgd0pAurXFeg5uQZEg/xdhR20
Q8O8S6ZYzsUtMflGf0VzACZ/0LBvXitdwZ21FSTGpNy3dLa+LAs34FdIyy8p+jHBYJj+KxPL/LV3
rbiFwfjGkOrWtpICOuZbXBDanntjjDL2bYFM0MeiRgl8YqD8Y0xobI4Ugs2c558hjbbx7PfLTuTP
OL4ZLxNEH+LxoTt3soOAV76bxdltxrg3i525fqL1l+vfoFnYavtjhaooRN04idO+5Pt8nD5nJZdB
yrr/mry8hw7qxjRoMrHaBJF1IheYGF5M6dMQvZaxGCDEkuMwv4X71MSOen20PdDX19FCiV+AZb3i
anIaQdOOoDTZb6AOdK+4fNybWcGDcU6TcDLNjXy4s0qYLYhltaOq4b+uz4fuDZe/v3lDlq4ctJoR
GlwgcEMJFkJ7Tgg10Y1Z0D1e2c8ppMCHxm+bc5ND+AJuiQ1giYB8faiCQUz6969n6LuXS+G4YOGM
EGkHRGJJ12dYVfON368JC1MJ5naapT1z4eAExx6bpDrBGHQJAY3cFRlYe5XNbxZibsy2bskq8V30
wqtYtUCUb+5tFAagCF8Q0J4B/tylHt1fn3FNflI9uqThkLL03Pqc+uILvA9uhJ9uXJTen21LpcU0
Bm4UXkfrswsSYVjbC6BwUGLLhLN1gXn/x1sqM6ZMa8OG9q88r8Z4cugM/VprY1x0P17Z1BOZQW53
Rd4Gsz7wjciZIVMvf18f9PfTHlTD/l6oEwSYa7Mx4cA5WWNUFckLustPVEBupp4IJJG8cqO6pBsh
JaBNqFNwbOQAKhXlyYaejGDDp+sfoRuhyyvf5IpJlKLtIKV6BgA4BMli4EBemIfrD9eNkBLKdV+n
YPChOz9DG9FKv3tTe8i8Tx4ge1DH2zie616ihDO8QgmZB4fGXmY/gPN/N/dArMM7Dj4F2Oigx7rl
IPV+LFu+EsvdXHiWLNokztm0m9EvD0vHM0PZuHlg58uHEEmW6iQ1ytbsLImAs+GEYfnBfJFbRi+t
zD9m+GOphBcbt8jKISONDYg836UG9NWc3ksOWZ73B3/N8g9lcusflosPjSYUuf148L3vTgmsDZD3
jFsbqVUTFSqdBbIFEBQfHcAc0VhuGpCrnY3rhu7JSmTDO4O5zWB0Z0inQTrSnizI16XdxtM1zTPo
Bf4dc7CZ66aFQVmnbpqHBv4ze9srvDCbyuUEe2wUWLCFtw+CQiQdJZIE2kKpD5YQZA6CoepzcF77
9QC90931MNWsa0/JAWVh+9SzwdwpxZqCMTBCGWn2ygEGFyM9lyTfatXrXqTkAwgYEAhtrKgEQPkX
iuzO9Ktm1rDD5T2DoJJdbeSd93d4y1NSglWXsnSgknAGKC4qrSHIUX0jsDpnxtmvijsItW8csXUr
RUkJtsSGOeUlkH3zdwMq2nOxRafSjZVyY/eHIp2xGHBwgCoaXH4CH7rqU/KJ848R6yBV8PcyxBGo
oBC2aLHKBYyeOjOFZpxv0SPq4stGCtDMhAqZ8aoKqtMTFDwb53dfQb0Ukv8toP8DTfYCctjelt3b
n0vgv1Umy1HGy87R8KGASJ2rRPKDkfLikIJ09upxb5fyhp4ndPghzN00j5Ta2UMCxuehJN5yTIBy
OgpJxuh6OGnWhMoZkKPF56xIunPD8jMaxGe8fiNSNcOpMgQsImdjXC5HDtN5SRfybTTZEix1+zJy
L6JjWQTlan7s5KeyBQoKerqHNRILKOzPRlWHxpDcpkbzeH2cdB+jpMEl62nigpAYDzPYUX3eNiFr
hl+9kw2HYvIeqvUg+Ofr79JEk2qjZ4Mc109zQeIehGi73EFZnOVQMurcjUvF5Ue/s/yYkto4lPZM
wGnMuBHs0Z+652yaz1Y9Oh98vpLSPJSxYSFcw+qgrg4dhMWz6dmYkw9OtZLGrMXpu1kk6F81BOYk
0LOGnuRFH7mY9tcnQBcUSnjyNMnzjkN52/XknZ2LYwVe5fVHa+ZWZQq0gzWOjoAfUymcs5gF2hPN
qcle4Hb7sRdcFvCbM3LmDSgzOkMP17PuWCcQaydpd0rn7NtYoll5/SWaY6xKF8h8kgL2BfJPwqBr
bX21YAhx8UlKsp/S29KC0MyC6uwGaeeyLFqs0jw3n1cyfsLVfeNU8z7dAUK1fw8So0OZ4Q5tgnfQ
fOW18WSbiRNiT7lDFIRZY527ARxGUxZbgPR3tUM80/rH3Q1YIt+kKYmNtT2tYobBE3hTYwuT80/c
ABVQmPeQsNyb8DFYUh7J9Pf1udINoxLscwnwp1lQDONAHuSwPtGERtcf/adh8U4iUY3eEvTJGg8w
6rOdNPzgkWmI675YYKnRLuVNAaG1MpClD0Ides4F3Hto3n2yFrmerKVjE5wMa3gWlbZl7aljyzRc
vRrmQu3S/prbCSrawsucNcihefmA9uQAYLaY0vzQQHAurIZiC4mhSYgqMYEPUM4aKmbC26F6WpIB
5s0FVOOLfMtxV/cCJaNUpuNXy4ztw6yr5TxI0LEdSD3eZIaRPVyfDE1mUSkJUNYxyp5hnjOMjdfd
ERiYLPajzDdi5k9v5J3JVikJ04JsssxsiecaHVson9M9z73hAdV7Dvcyq47MKhmfC8MA6kKKJg8b
0+/2TkKy45I7fjTCE+fJgvBeZJpDDkR4IXFhhHFJVufV0W02RRF1Q3FJW29yINrOTTsJECGh0H+H
JfVkQt09Xf1YkvpjW4RKcjBNfyldN7di9IqPlcMgsY+0u7FJaEJWJTd4Bmpw3tLYcEEnt6hp3RmU
H6+vEt2jL39/MzS+v1Ql1AVhaJrBbYFMbnPHWOtugQh0I68km5yjqyHWpYRHQRKLoj5QyzoDcXGU
/hajT7P3OMrhgix5eRGAn8+pvC3ZnsJDqhogKOBDbXre2N804apCzHsJsyy0OIfzktoddHXs/gEI
D7IrJ2dLGEIzESrUvLfbFqS3bDgTkozHvlygqt63/kYRTvcBSgTQzIRMpuFOZ5g0wa4mpJDPpnwL
Wqd7+mX23yyiJSsySaHfeZ68FeZOYk36iI+C3PGpbDYqS5ppVqUMO0HtwoF4NM6lTOxBsF+fHWo1
I4Qv/XyXiAI67i0bp2Yj5jTvU/EFcAoooKRfgvMxgC/NyPc69yEiL/3v8FF6cNPp1/UA/CMW9k4a
VREGciA0W12DxLB7fmoKtw3yvClChyYzLO2SJRr7JI1o3t6lqHwFLnMOwloP2KDgzDc6ETEW8wDf
AQnLJGhKQTdx35gkGDuoaDT2NIUlqcZ90QnotqM9HELwboyAYoCSwEhQVXbaJexFTr8abW3unIsN
zvUv04ygSm9yWO0Z85onse3AiMMhkOwvultzZa/o8RAIxntfrr9Id5ZSeQE1ii/wJeinc7fIJYBg
GNA6tXyGpcFTOrpk59ryWzP7j2VJ41SSWzjZwBAns35cf79u+SsZKGl8WJZknh938HkbPBgS2f1u
XrYah7rMoNxvKlItcLGjwzlJiyfKu+982MRf6Z6tnEMc17cBXkPWgenLga7NLQQst844mtyvwvhn
tzNhflmAl4NbXwWtVh8Nz3UNuDtE1wdec2xXgfw9WXzTWZGWe4i172Qun0uT3ndZs88sduJ+ek7r
8qE0qo2ire6LlCzqZK3HQTYZznDFsaLJkuyzZ/kEKlnGN8vsh931z9KsJxWyPwEGLC3D6M9jEc0k
D3OA0km9pY+hmXJVl7KGjQkf3RSEFO+Fw91DbnVudQ++/P3NLtDC4WGwGMcO1tJvMKZ7bpvmcH1E
NKlExec3sCEBnae7bF/5HmokdzA4vbeymQSl6edRMs4bxyHdDCuhnDY1ZytpsKK6ywZZRW76mztP
si0++AIlmI3e8Bq4FY5nssKpPscVKHlIwWMYu0/Xh+rPvvHOfqKKUhJI1iz0IsBlHKf9GiYHc5eF
5Q6GaE0038oz0OvhzXzT3A13xbF6JF/FfbrfsnfXwFwsFcI/pRms6fzL2+EdUAQp3I7mHZyW6r3r
BU4TsN/XP1MTIypa0lhhKei5eI/t37UjpgnYnej6ozXrWAVJQirehReRcTnsFVFtG/CPEh98tHJQ
MhxG2ynHr5YGJPDzKYCF7UZu0jVmVBChDxn/krhFclotiBzNedbAMQFykHXgu6Q8lx4db2sOR44Z
1gNhbnRyT5AMXuDfm0w74BWmr9wc5RfAVMjG52rClijRNFeN5RlpM8X1JNZggCsdRKzuWiqe+xod
+Lx0ko0EobuMqhhE0Y4JAGpdcsph5rGDjJL9BHMUmCJ5jgeld4g9Paa0tV8qp/gPpZ59L91wXOUD
xf3haCX9EGAApq+Qy4ZC7zjAWIQzE5Z1ZZLAVtNKvlxfW5od6w8o7U2OtFo+edTkQ+wNcr4bqjx7
6ObMDqFTlt3AVCI9UVvA22lql/whse0tNJVmJlQ01Ty2gverOcZD6Z0ERKV3frvCv6RAK4FC/2JT
xlPzIqIcKDCakrEELyocQIMkQPX2HeMkcFsIjn2Msm79g9YsMgbfa/jPzqwGgAHS1OkKSQd7qXYL
dUzIR2QblBzN56jYzTbxy0zCSSieYPe14175LSv7p8EfnjoivIhLZ9i4b+hqZ394E2+XBlxfaxDF
0nOSwI0lTGXbZ7vZydf/YNzWSIj45N1vaa/JsIMnnHgoR9v6sS4Zux/guYndCp4lWeCa+QSYyOzY
Rx9ufvdNWk4nOeUTrM1SiDF6Xmv/Gl0mf3lQeaiiXGBHpdNCN3COmuSpwumaxnRHu7G6GOal9V0P
6/B9lxvTxslIt72oILoRondQqmBtPKw5vBI8T453Ag6wRWB48CANYaRoPORigrhfI3227+nAL6ZH
Vfff9QDWHBBUHGwPv/TV7J0xlkVifqpLTiPBOuPO62bzWI7jsHF50uxv1uXvb1YDzxsrm3CdjYlj
GJ9dOGWFuJnZAXpzxkYu0kyVCoSlWerC6JR0MfCP2Q+nFKC8waPi5fpA6Z5O//6ABSqPWAotEoF0
3P1AKv+Opq29gZvRTYOys5TwafVFkrQx/HAyeAdS8mk2ZxavZIEhOF2mbx/6ChVSWXbA8uHI1sYU
/oKh6ftz2Kdko0KrGSKVd8ccQPaKaUjPHkQOy0REzHi9/rOtP5fsd06BprJ+0iYjc+7g2efvRvDi
BHBbCn6zyAvn0Alub6PvPNi3we3L+Rzd7vHf/em0P+1vo+j29vP9Uxmmwekp+HU4vB6eXk+vU/A6
7G4eDqdTcDh9PgWn1xsvCHeHItjdxfFut/tyPOJ/3+JP4TE+3MUhnhNF52OIf7ML4/B4vo32+5fo
8fLPwjB6iaJj9HKETudGuGgTw2WM38QLY/AEXGbkHTR+h+/c8e3HBH4+UeVRjo2+cu8t3ng7gxVw
+c1hB9iZtP18fbR186gsdbqmScahgnrqZnZw0z4UK99YIrpTnYr3XGfpZH3ustOa+gcAxoOhMI7m
9FO4YFnAY8M2nmY+PbS4JuLlhPEvpuPuLHeLPn5ZL++tI+W+QitpT/MKxp65mvZpMVbrpbGM8peR
JeLXx4ZPOTKYuG9BspExuHaBaEueHbGVRNnlV/776xGef68KA9r7LelsiJS6ZnP0GvFdwCWrCFlG
Icds5pb1Oi52lh4NW9SRmBrz82ivxec64e5/C2PTgVU1tHl4fjFsJ+gDh+XaWtHiyB3vRITT4nyc
F5s+wkdN3LSm0f3oJgnC8CrhXBwYTpeRwGaTPUPomuAT/Rxywn4/HyQEB8KaOTIoeA+r2GyZ+T28
DOvAkVZ1hIkaeAlYUMmhLg3/1a8lrCRze8YWX1kCXkHpAEsQaGnCXRAugmfPr/zDSm1/hcIEHETh
bm67oJnPEDEKmT2joQ+s5A7QavyL3CXjPUlgb2usVMK8KHXv0O2cPqO9RiPIhSS4UZVdSGuneOmm
ubp3e3cK7cXLdvAg7OHpbpjplzLJUaGgA4WBG+h7eT90N67BtiCL78cVtFD+nj1wwQv495kdjMzR
jAt8s7B3oOVDZvcjC89UsbucwyI8a/IuzoEOfkjyVIS8gq3w9ae/v0WZ/wjaTz2c2DGBQAU/Ld6T
lDL0jNjOt3Q5NFVPU4XwOuDj5x58GE6L396NswHn4OLU1z4wEFA5RtvdqOE9W1O4DVAvIALcrDLZ
KGNopkblbaYAQthugSIbKjNB0t336fP1UXv/wA0jx7/nfDWt2S5J08WiMfpDTv31CK5me8/YQO4m
2OfFQ+L4u+sv002RkrhLitYoGJ5l3JCiO691PtzWKaw5zdRFM76duo+h1Uy1QJ11lDp9NkGorzFf
m7KGqzQRAZgNGytZ8yHq3Z8tS5bmKOaC2efu6hKGvm4BqZ+O3blDuyWypXmJqttPzYwtuDiwUwNE
6fQTlnlBP97VP6/PhYaXBQnOv2d+4WKqB7cVseOPpg05bXR7jlYLoW84fmMHCmETDdWVxaWDFTTT
6NAg5ylUfMgwwvmXi024km4NKhtSOswTrXq3iPPJq/dGWvGfyzhRK6Tu0u1SOBeepTXMh+sf/v4O
a6qAZkd6zeAz5Amz8mJ3aG7MjD4azNm4kGlkL0wVyDytwpRVM7DTUrMVGwJpZuAqsqX7ijPTcuOk
HG40LhmerHKBJaW3LOSclvZ68nMGv64Z1llRWS1GBB84+rzYoBalkM7e+HmaRfUPDvqy02aV3cR+
0rKjTBIrhv2XvG0kjOAC2fvJRjrWTKqq8A9h77SAMmgRL5yUMBBOcIk0FlGeXJeJyMpwTGzgdhFe
n1RNflRR0os5lQ4v3A4+LAIgTavuDyOr2Ub2fW/JXLx+/kmSMO4uZxtueU6aBWWff0mW+ddaFK//
/6+/PF/Ji3y1CnvI6gLphByIxx5g8LxRpnxvYC6PJn9HOVwWCmPMFvjtLJ64xRlGHnyYKm4kdN3A
KDmk83jKbRjJxGaW7m35GaeZ/YWj9rFhUfJCNzAx5XOVxov4bkIJNzH7jz1ZLWjZRuYZ7oInd2IK
SkjsO5uFhPcCDAOuVrCa3E2r3m/TmKEB68PgG5KTe9iQPlRi446iGXS1cJVONZf5Ags1b11Ch3yZ
RhkYYksc+L24vfz+y3e9udgRCzbt6TjB6LdBmSpsZ1PMQerk5Gbmg3gaYGKfB15mThsVP80CVQsv
VQJelJVMWbyyZbqV6QSgrbC29lDdWCmR2/QNfExzeGS1hoVmiMsfIFZXhqz2N1KD7ucroUtE5RW8
pTyuUn5jt9UB5YsNJKluJpTQXSwOlAE8z+IZoBensvcoL4CQ5kQ9s3bkg46HaoWcMdxhUczlcScl
geV74cBJmUvzdD2GdeGgxLDHXaNwiOTAAVj/udI6FIno4EsBVlfqdB8B82DRqlVQKfoFBoYrh5Yc
B1vsq8f+u/7z3+sfXB7s/R0NqZXXZWU4PC5nMN6E+c3rITiU12enK0I5yNcS5zO+pdqkmXG1+gWH
SIiedjOSdU6fIWPQR8uaAqM433Yeqt/Sl2QjAWqmRS2FwYGDZNOEAWPL16wXMaOfyZwE07B117sM
kFoJuAzcJSDfpJHUJNNIc8Jjsxl/Q+P4Boi6wJkc56LyS4JiGY6Gz7baoJowN5Uwz1kurNxtEIX5
eOsM1QwSj3s7t0DtX18HuhcoYZ5ZqKVacH3EsWnP1xV4nqd12mpF6B6uBPoo/YtCWmeclurb2o2g
Rz/4cDC5/ss1CcpUtmhYwDaCjPjlgpt3oxhPxdhvFIV1c6zEdrOmIODOrXGycoAC4GyWxbaAluPF
lGW/ZoNzy7KaP0L7YYvu/f6yZWp9qXKEO9UeN07gtvCoHeYy8hggLgR2PFHXQ7Xr+qC9PyNYv3+v
XnDI18HNfbiUZtl6Mc7md9Xiyn1dimrjFe/PC+Th/34FEGhjNbp+FifdRfqtGCAz7pIPZV2mliom
WwhmsJqj/NF+XotqitLeOw65jXomrR6vD5LuCy6D9ybEwZZmQ56vWVyTKugnJ3Q2IQHvryymViVk
5SdLZrs8Npo2khXSbzlf1KLgar/eCs/8UhpbAgW6r1Aiu/P9xE4oNnCaOaEYq99utm5sHrpHK3Gd
d7NVJ6PN40wYD53fRC6aP9fHXhcISlQDaD5OEPPice92Jzd7XSp3n0JC3V23hGHe34vYP8xiCl3E
huD0QekMMbJ7yyKg5n7i5Ce0A6LrX6EZIPUqDsWvsmpMjH3rQKe3+ZF/dAGpl3BvSXqeJwkSEnFv
ik5WcItdvsHy6oft8QfpGmfhlE/Xv0KTLP65UnvAi/sCGdZOdqt00Fm6h4LbRvr+c1H7dyNl6j26
9iC2LOVC47lYTdhaJTasrxyzP1eZZfzOaxgQGhlfbpIV4hSDWTqoitP5gjVdv/deA4czxxLni896
MPeeeTeU0opGDsO0NBn3WQ3FItHBW4yYrXG3zoPYXR8VzQpVb+QcIm6Ow9zkhFk2z4tsqkffzdLX
eXSBk2knupHq3j+hMbVovfrA0Y9w54o7q/jGS68IJ0IfzbV7MEn+Q5TyoUbh9pJgP1BBQdpW7ffm
AifaunaSk+OifsKwbr/nxh0vso2g0C0nJWvYHBYdJoxZT4zm38uC/u7b5TxP/afr86J7vJI5in5a
V+BckpMP3i58AuZQZlXMvOr5+vM1qdtTDgVitrhrAfpwYnl1gFU7yIfm8JNZdszrxgnWZoIT1tZY
aRKIykouG2ifz9ZsnLgBR8DRNz51CzRir3+JZqRUaq4toGo3WGtykuR5WdKgsMCMMjeShu6XK9u/
D+N3vwXqFLrHHfRRvWHK7+lq8f3HfvslKt/szR2xCshOSfivuREtl73VWGHuuhu1PU1ss8uIvXn6
YKc9uk7Y+Zv2NAHx3pf1bq5wSUUYXv/971anEWUqB9ca7c5NLXxAIfJ6by8teUrzrL1rV5RUqEit
PTwwi6gwGQecrOGfoAmzou/W0A/OvnIucGWT+mtfG6e+IhCPu0AJgaDzCxZZ0DQ+Xv9M3RJTYr0u
bLOfiI1ghMNkDpH3ssjDql83RlG3yJRYZ6MohrYmyanpnJMLhyyQRD9452ZMCXQ+Ee5nowH843pK
/DWkEIO8Piqan61ydOVAm8a6bB2DW5nnxE9QcKpd43D96X/qZO/sqKqTFxqmuM41gsatPfYPSSXo
seo7c99N1LgfRAVruMU2wqFuh8j3UOeFLP0rmiROFiHbeOFCIBxgljU5eSxnZ7E0gEPlfuZubDCa
RaFS2wyvmktJquRUpU9O8ZlYN9ZW4OoerQRuYU+ytM0mOZEFDfnQNcDaSp0CzOGccf/H9QHWTJ9z
+fub7ND6c1WyFEXh2Z6Bt/Zl9suTmfXl+tM1uUf1hhn6gZKKEO+0lr2A0kp53xQT8DbJ+OrbW1pE
mk9Q+dUgh2VFSrAC4SV7I9J51/BmIyY1U6CyqofGHlrktgQM3LvKaXZmu2KpbTHDNKOjEqs92Pwm
cARGKWHxQgaPGXu52AvJXTk+Xx9/3e9XZncwTRx++svvr+t9UvM8Qgv8syG6LQMPzQFCNVnLTRSI
oAXF44I1oo9M18ofDa/LIbNptC/pOgLHMdr4HsnpVh9DM2wqp3HwPLMlrm2cbNs4Nx1/rObuAL3Z
n8S0Xj80bqq4CUxl4eIIqPGpbI24Tc3fBjEf4bz7EW1IbJiqpIkH1+CFZayJjb7zoqayTmZWbUla
ag7ZKh/TH8uxziqnisuEgfKJgtJ3txz9XU/SIeLEBqSlHSHYUpnQ5cjyams569aCsj+WPFkKYeMG
XUJ/v9y7MFuxBOrfv4QJYGCxteHo1rSyT9YtCiNLiiI1a+dAZjRy4AmEI9TGHe5dUBnmRnXDW2BB
3owLvdxRuqCZl/EEtwWoB6YFKyInN9NoJdDXTVaWPNEOzhvEdcbItzo/smcBj7TS9e69AWfp62tR
t9wv0/wmQwsB9NAIkYPYHaf+YFPf+zLYMmdB5azojiyCjhu3M00VQeWswza+GksTpU1WNYEQrxwc
bRf21850k3tb5pma6VO99ABNMGDbUOOYU+dR58FHG97ldfVyfbA0e4FKFG57KsmQJWVMgca4HeCI
FHVOX+yvP10XWco9gNeAFXGDVLGdNVUdMGHVT4YLeg2VxhxJr/s1S0jAk4Q0X0m/phttYc282JeV
8WYFDB0gH3nRuzGcKOAiY/HhAKZM9zSUvntwmxmFJaDcPrbcVCqxNc1QsHctN8aZKW6hRiDGNjBb
cZO5G+do3Rwpm1LeJMYgAN0/d4asbseZzwEfZLbRiNOEi4omggQnEQyGdGdRHky2HubkFXS10Em2
mLu6n6+kOch2iNqdHIgCdM1+TNh+TtxP19eX7tFKautRe++qAspg/Ww+gur+kIOotHFO142LcgNA
8XqBmaiFnz1/4cj5JjvMI8rYW8opmrhWCa0WT+ulLhiMLMH6ADAyYUY4Gb8/NDAql9WjYuy8zmBx
x+lj4s33rjduxLRmzFWLKQzwLEhJYJtmlHngt34LlSG2EUzvIq+xmahs1aYRPqQ1wF9finG+FQVv
wjQj39MG5yWgDuFtDgzueDNmBlwVYGZ5gGLnlk6LZsZVLquoVzMlEnLZy+ougUP9b36e7Vy57D1z
2JLc1b3kMqxvchMgvMkwDrUJtE35k2TV1560kQ81JToMXz82+fTvV7gW6bgsUxpDZ2IMUkscnHz+
WMRRJZh90c3T7DbtGem1O8DOd468gm15jetiQoln2C0uDrrDZjwKdmdmHlDGRmxO7HB9YHSPV0Ia
RNbOKf2Bn0u4gIM5B4SzuMnz6WN5WmWrzg6FyENhLbFfG9/qFvtak/13/ZdrNlKVoCoctxQsc2b0
zjM3ZG76nwTDKyjW9smDxRXYPJDaLWcjMjJjo4WnOZ2qxNUEJq4esjYsJCw3dMEdHPqH9CRHFkp5
8Iotevqfm887BQtyCZQ3AbE2JrNXsAlxbWCdu0vqRgJP54uwSeR8j6o6eCY1mur9RAfIyfktri64
v6QLDAOltXg3xTwunyXcuAI20fI8uZJhYr3iOCXV8qORpgTO27BO/Ti50CM2F7GzjCSNfS54GdCy
S59T5mQhMOrmcZmy7oBV50M5yzV2A7XcaFyAtberbDjyhDuHhvHd4FS/1sxf9k7hpQ90KMxf1lQ8
gWfZGKFlS39Pjbl5GbORHwFkb0Kz9WEoKTvDWSOry0H2s6r+6No23ddzIQ8NPMbOcAZZb6jdoqHZ
kD7KS6PbN1k5PqbLIB+qsbNdsIYsY0eHebg1zIbeJmiZ7K6vMU10qGrjJOu8hjE+x23/2hUvzLwH
vWAjr+ueraSNJBm91LXh2gxvEoC5es5x4IOCVwZT65ZvrFhdkFxe/mYl1SXL1tZD/Jkj3YNUwYPE
X76SxXSCiic/CgdaGqVcd+4kt/wfNNlcxU5yVH5ou5DxXBvJFMwEbrueBYXnuqgcaOYnWxcN3XuU
lM6NrPAJH7JzCULmubVs3wHLV5Ibd07TvSNnF+5CcBwYR9sToK6KdFenPWzoKZnCwWuWL2uRudgQ
oPzd+nJ+mCfD/WoBhFuHc+tl32nijQ+yX0x4P9kJ+YETOf+0AktrRqljNNHK4QpVV94QNVlmRV1R
VQ9VPVg7UfvgDVEfXSjeDunXNoPbhT/Qft/D/iCAvrJ7Ml3fioRsa9ymR2PPRWM/C9cVvydaVzvP
nZFWbGAdjAh0uPIOZobeQ1bJPqJJPu8KK5+PU93KfS7sJiognggSuuXvS1mQqGDwWs2nzEYZvWj3
/+PsS5sj1bG0/8rE/U4PIAHSxHR/AHJxpne7yq76Qrg2EItAYhP8+vfJ6n5nXLRxTjjiRsX1RoJ0
kI7OeRZpzJcWmBD4Lrr8KgiYOTBY3+3g7UMvIBwu4woFPCjh1uamh+ZlGIBWEcGvOI8SQ4YHqBrB
LA5uHTEm9vuYJvW25+JjQJtgCVep63IufCbNAWqScZ5e8raPeH6u4bwSJEvp+05qwx2Wq6MbVMW1
ygiDsUIB77VGHFkmhzMHhrcTQH8JUxGkMGVD0/ro8O882+Kk+6GM21/iUso6H9y8gvOP6aHLUeN9
MiwkBtqn48fASP4Sl9KqhHXN6MqjnZmwbLtDpqtwHM9JyKwsc0s8cskQv6CfYQXi3jMX093gkach
1eeUw1ZmeKlLoABJKuzaZEdf6hgkjYi0BpsK1JxHZ/P+LrC2iC5yJFb3JC3ToD82SO0EJJeuOKG/
aME+q0le1Vq7Ye5kKnZK4Z75yLcDKljilduTXVICs9qj67XXMyvuprKO33+atUufkptXW4IxRSLT
ohuPvj+G3LvrkU187MqL0sbkJQXqVpU4jny88w1HJ9gfP4bgDpYw5czKHdO0UKHzpiPSA1Ctzskm
r0ToEpAM+2wXCopudgQN6q4QYu/p9NJq67v3R2Xt8qd5eDXesHyHM6dCgILY/nUkZdwryFwHNf1g
/XxpfNRZmetLiw9HyLXck6GCkxrrw8nilwJsQiPgl2E6fm4e1h5nkbbYU+e2bQ79B9drnuY0xTbv
7lXmfuzAsEQnu5bd2umgs6M1Ov226jVAVI1qP9bH/n3EfjUXloO2eFp5mIvqCxVWRCaQ2WceZ8Xn
D032EpcsGgDKNPyNjrX+7mR0Y9lXnhnPLAowRUTMvHEwWKKTs6LuPHiWJAebWhUyALB39oXXazQw
M19fG0bUrxIi4PbFOKPeG0JQ3zskRmkNuUDbuiPjZJ692q6Ciy6lzQMU0cXz1LPx61hT+8ggK/9J
0tx/zlVaxbIDSTaC2JQEJBKgvJ1PtHuZzp25lcAh3RrFm0MGG9nPDTbAbVsQ5P3ASm9b1EyjYWj9
b6nTsi8shUB9LwUvIxwUgntj29CvqvoEPn8QNRQhrer62mRdHrtOnu+FBoGPZ5m1pZ5bHIUj8i/A
lIN1nWZ64xMDY6d8aodLEIvLfVLXCQp1ybQfHWyWOPKp7DI3I7+HYBhYDTxodlM7uhveUutXMUAE
Jhwho/EdHp/qJmOllYYaTP6dCbx2N/mVvNCz3W7KUQXfzMyTm7Jh3rbxeibCDE4YxwHStVCmGOEA
UY+gHweigkIK1CWru4BZapsUSfqp7PoKPApg3m/mRJCNbyvvV8Vr9BlGSe+M4Xh8X2Y8DHBkjX1d
dFvHK+rDNNSQj4SOzXdAvdoHZ+gToLvglPGVTi7ZqHb0p8uyd5i8tBOlb1kjrj2aaHQOIGHGjF9f
uiWFUSlkM9DipnlcdYpsA9+qrvA9GY+8oJEPE6gN6xwrytO0jJRyu4ih4XMJpBiY27D0lZEf6CAy
up03Re+0n+Ec633q8t7bzzqbYjnA2EToHiqJJLEFKoHwJQTIdYy052Ams5SFAFr6F5NFPLhvAG2e
wQIQMsz5fFmrJnmk45Tsm0bNB4aXca9bM4EN54sdqNAkZnkDlu3QON88z5irKmU00tziD7Oa+BZi
1eamzoj7DTgU9p3PYvwc1AgPK7XFdxiJ2tGEKuIU4SDAomZ2px9gr0eJ1XYRdz05b5Sg/HKg+A3T
XbjZDFnNkT9UkwzHmX0NmlREkD6WG10AqqF97+iV6t5Nqdw2Nak3rd8MkJMeyZb0ot0EVe68dDi+
bbKqHD6NgWJXg51iUEup96aHC3aunHyjqiHYBEIBmeHV4z4Leg13mB5+5QwaTruymMsrOCyQbQIW
wDZN0uYx57hnUeYSyC3S2pG2gBCY0GO6FhZYTFzR4kY6DY7JfkNuCIPYFA7HY1j53Bq2oPTaMa2s
4EePijyE4VsIYFYZ9MMVncaD20zz53TANNmAptx6sPrYO4NIjjmayZFFk+B6doLgns5g2LWktvfa
LxLUNwVw0mJseZw4vN97gvfbaSZ2JDVGsLGbMp6boYz9oG0RBra/LZoKuCfuA44QNS3g7ozVejNX
UF48ADxIya4hqRvzwi1gOIM/zVqID1kMQS0KmUQgoJZbWxB3F5gOunFAvsKQlAwvIsjrIpZkLr+2
aV4d/ULW9zDfbHfKrrMnf+LNN7zWdcR1qiJOW6i8TGmgUEgAB9rfQkkZrkZTAV9m26L1TalKASaX
Y5I0rEdUu/MGYxO1vbDnyHdkUEWVKuTdANxbufG9Aj5q3PWdGHgr87n0hupqgPK4F2piT/esbf1d
nkvrAXoBLvBwrm17gGY5sKTxPNp+KTOdfLVMaQ5JA02iqCBqvhl1xsCLciZ+i1cD/j4UqohYaWiZ
X6CfyPbe3KPnYZpJQ9gcri84ZINscT2OWJ9AF5uDfRlUor9p7LkPZdIWzqa1pHjJTrhzNTOCXH+2
BgfkmaGpY5iLVhLHIsdtol4F090kBwDspAnKk5mAkL8+tj8uUkTSo7fbqtpA7oncJKlAniLFF+OX
zZkc9HSht3bI0zHh1Q5fsSYRLS/Vce71JdeQCuH9VyupHhxkXnhvz7HmVrLoJd0FMid921EUVswg
7mgXbNNCn2uzrJQZl+QW1B5slTOUGXNfsK3KyeVgQblD+36G8k17Yc3eDU3GD+FT/CV1wOlQq6kN
DPtU8QAA9ca1bkrvXKPr7dOZv5QxANqYnHTy6qMNTbRfDOndoaOueqB1Bx5mb52TcH07K4Wo6p/T
nuY9hA2qEgfwFJhNqIj1xde+Gh4/ErU+X5SafOZUaZrOEm5H3kaN7bh1tA7C2YUe2PufsIIY8Jfc
/y4YhqYr4PokzJAcMldXKDBnzeeRz3YosP5cjq08Th1qMpBcuZQlSffNPHSbqhjTmwKKKNeyF+fO
iGvTtmg6YJpAN0jH6pgp60YF2O2cGcZSrPtkedbt+4/s/lZX//d31V8yDizdKkgSOHAgxQb4MPVj
cDV2Cj7x3Yhi3VwN44CuMQpqWdnrKQIIjH9RJnEfSBFwL7S9oX/p/NqXYeFP8lpLnOFS1lb3NMOp
K3aKibxUnLEKLz4K56FuNIWB1RTUEWvyGUD5FoaOiYsDK6HsU+lPfRJRLr2L1KbtUwNzwC4Gjr6h
QBpXTRKasbORTHi83aAm00PyiSTytrccc+c5XEQZeKFW6JZOGuetMc/wwWT2xtIVe4J20rRpBj/Z
2MRYoYNO5AuEu9hXZwb0dWepUn9mhNVT5ATd9NDUXhdP0PpDWRFC0nLIg33bCHo1DKU8FjJtbvoS
0ArLVMqLXLfPTZz3HYQ70H5SodQux63X9smQttfWU2bPVh420up2rVeXkaAp9Hhqv8wKCN3I5M62
vARD7nefnGpyHi3FxtB2GxwhWH7bBQ3du3bPo7Jm7g8CvZx0q6QYtwFYtg+G2tDBy229hxI2Micx
H0ZoOFxVJctCB629Awqk/ALKkKhlgPcWMhzEQrtrhq1QzKD2PQduPPd5dashZR3XDMiUxBLWroKV
QcgKz7rqPK1ibY/1l2KYs+08CX0zkSrb9oEjt0VrvRQqq7eZTxIvzAZ4VsFnWEH1J3DbiAMxCJVO
nuYhSODk1prxLveCNM+FoxkAuI4Ibh04A4Jipg276bULM5Ims9LrKRvdIKqdBgOHJA4OMp26dpHV
A4lo5GWbKQmdI4oFOhrausygCwPn4dmq3AsvSbG+FRMP0h+1aL1D6wJhDlaTQjU8D3oaKS6T52nM
rRB+ajSijKrIAukDXg/cwSmFp/a1bSjH54/THgrj3aPb8nFfZG6wcSHEedC8do7uPNFtVxXtMRN1
+WBDyHALtTxxgaiikcXrdp8RVUZZQvObYDRp5JsBQl5y6kOIdDWQKG+CK0pdd9fUVhdNwqI3xmeJ
3E747WPnpnPkwkX0amwI8hhp6N4fbR0NvMifgQd3IiRPzaYzMgshfE/uJOYXBFr3Ro0I07CbWjA0
S7vxYZcn2svMJMVG+5p+r5qBXlV2b0P1A7W0otX+F+J5+X7SdX6SrHCmkGnTXbttZl3zCUpJ2yCp
xLc8A/igQO752QrGX7Qei10DR+vI10MQuXR0tjIxzZXoevN5Yry8qR0cQaJ0nOsHC84UaHjBfhA6
jijb772EDSB0AJwXNqRm3qZlrNnXzOm25US62J4UVuKyTD71eTJANKd0RzTfLAcLCXeaHw6H+mfU
cFrsIQmpSNzjpPZYyxptlhzKNyqkPK8fkXnOGv7kAxgLo9MNl6U9T88pt/E1p9SJYMYorq3Kw9cl
9LRgqOrmSBOHZJwgatVyiaUxLdG+gK+X8+39ZXhlqV8yKphXQAwzR4vLOt0mOjYkgSX4CH+c+kyC
sfYJi4KjmBGPCQyLDmruPBwylR251XAYuPnEUnOuj/B2QuYvqWXo4uhWKyR+ZTXee90MG4Pu/v0h
+t26emOjWpLLsnLgXtejvO/f6Uuxb0M/2rbhBXSxv4DbpGJyNx+Cg7WTm4fssD/psj6ZM7ittcda
JMxSAc5TD748+h1c08GDpOcy2JWUackzm3Ldgi+CxsvU2Q9Zl9wNGbkqK//X+4P2dhLrL+lgeK/d
U1GmOcLEfOf3ZZQ4zn3edBtdkrDS4xdun9MmXBuj0/df5fzYgjhSWIwRqPRtPOk5ja2Ssu37D/L2
icJf0r+mxLUDntgN+HflwXFIbHNy17nTbq6/qepcz39tuBZl1RLidA5Mz0ZA8+hFQysZos72pF1Y
2efjfUHkbVq25zzR1qZ+kd4VOOxha5+zI8Om+QWmvu5TqusyVi221vdHbe15Fj0TOfoZB9JdHrF2
3TNuX3UWf5Jut6t0AYapevDTc9r1a+vL4hWB6lfViLScDhwnsClAgtakG9N/F/qcGNvaJ5y+/yrA
nNabbTom5gCk9cGk1T4z5b618nunlPH747USZUuGlWOXnAyjlx+bAtqgbhm74yFDR3smDeQ0P7//
Ib9bGm8sZEuSVe5UFlGVsI/6mTyr6/mxOIw5+tVh/2xe2psD/4IE2f76/qe9Xaz2l6aHmkMOQsO1
4djOJ1VFrmtphXDLZdupSOXBKVK1GXMgRcMyHyzo11tCn4E9rKwIweJtavLcxV6rAmQQ8iB8sveK
/Pv7T7Xy7vxWwnwdCymBHS0f/YPIngk/vaZPyL/Cj1188dagIE1G1c/+wZXTo5jkz6l3ijBVHxOH
8pdEKz0MiXaHIji0NOh2DiP+flSkPtMFX4nhJc9qJLBztTJgyYrAb3ZgcBS3mWehKFXPzbEH5f5n
JYJzhZ6V6FoydiQSox4dQf/gVwkc1b9PdYtj0gS3jSwiog2NpaIBnnLvT8xKQC1JPKlvMlaPaBwJ
QOlDVKqzLy6U+l7ev/rK+rIk8dS86vIsp+aQ0R+TM0NZuztVHkNen2OVr93/6fuvorYQbOSNNDj1
sOJXRckLNefswdYmYlEcgSYVapW2QvtU5RGd3SPq4Xc9n9G8KR6BaImDIQlHdk46bW2sFq92FzCF
k5dtDj0QS0EJ1W60SzicMEBE3r4/HWuDtdgexwm62kjep4Nv+8jwhYjRbDrnDrPSw/OX3JCJVaT3
UjiHD5T2m2SevKgddBurzNBrmNu1cavgOpWYXH6FEK1dxAynFBJ6rZVdS0iQ7is5eCXOT6l+6kxC
L5Kklsc2b/Pn3hvlD6tkH+MY+UtfPN8amR20TnmcuS0AODIbq+TdmWFeWS6WtEEbdc5scC15PBHT
U3QyoMMb6iyLTO1c1M05wsVKJrLkDw5ZkuSQlO9hwOdsfU/uUFqNTJ9esyw/UHv4bHvQIv1Q5Cxp
ZZ4sOhtVnfzYes+KHCcQPN6/8MqusySTNQMUZqfgVKQd8gtZq0/G5fuBZT/ev/xKxC+5ZLPt+CY3
Ar1iQQGBY4+u3f56/9Ir8HV/SSVjXtCyavLZwT31rVLgQSMIRZQbaYl2j9qO2IPM0YemQn2TyinZ
NIXx9u9/+MpisbTotEnFBm1w4QpSTqHM4JMB/Pdt7kx2WOXzmURnLcJO33+1uGqnHrTwquZYo/Yg
TQ15ouECKmKbEvhYyaqDMGfwC2thsEh10dlIHDHjIDoPHhzr7hWdt2X28P5grV38NIivHoP1ZK5I
zvA+FkUfJQrKaiDl30/zOVrc2x9Al1lZPpcU+o5qOGZsh/UEHAmUy4rH9+/+7RCmy7yM9+jkF143
HEWbh0ReF9WZC78dQ3RJe4eZTFNlqi5P5z/sy7pL09tWJ/avenayO+hhlrsPPcEyORPwpqRNB0PE
xr4t6jSuMhJ97MqLAEWLrTXd0HVHZu8l6UIAVM+sS2+v4XSZhUHWe6IjhwVdWjzQxr6wmod0AOyh
gNss2qfv3/5K3CyTLw9AA88k8Nbs0NW2fvtf6nBwzqmgv/360qVRdOfNQV3bsP/Leh667pWTP1o5
yBBVj2QyD+v8HJhzbbAWmdLoEAo8fdsd+w7afsmFSmkMI5VoBgw+p2faKmtP4/75FndN6ibos0Fj
m6XORdVMYj8OKd/a1lAfVEm6J3TFWVRlPNu8Pz1rn7hIl/JhgJx9BVu6UeeX2mGPPRGXqQfCbpGi
+Os7kDf0z3WmVl7zZfZU02ngjcAaYqkG4HI/LOiZStvK7Cz3CmBHJpJYeP08afdXttPrKOnqAXKu
6EgNmV1skYdZH9oy6JImC1cYMfSB6o5QvUijGTL/oU4GcWABKq+O9IEo8Lr82THyXPCtLGNLzmwR
wGmL5g6ELODOde2WU3WbNu28HWTqhgoObB+LhuV2bymtAstkw9FnsQr7cTODa7IRN4U68wErEbCk
58JkYWwGGBYcEdth76jQyX+8H8grEUBP33+1AcLDBJiuAbHFxuoiT70LIdReuApQ+cZRsUr6Mx+0
sqAtybgpZbnlJhLeenDa9bpbwF9i19u9/xQrrWRIO/35GNquMJ211x+BHjLAuzhmT6Cdc1lAlPgi
ny0Zeh2mu2AVTGwN929Vgc6ZRVB0Uq0zbuoBfd6A1Oe0BFakfejSpzbw4JVAAVw4JkxPYZGIXa/M
pkwxfxBv+tJY6tGqqq2DxgtqhhyvNWzN3h+MtZFeLLmu605UELzUsO6KbHIL1geTF+9fey0QFyst
yTIDYTBEelt/Y+KFiA8leej7/Dl/gAeOOSVJfyTw8/PrT5A8ipwxOTMia3e9KDEBmgmVVAIw+6Dz
jW2ZvUbv9f0BeVMJHxqOS/6u6zdT6wasP841CHgo/IP7D0HdI1Hw00W7vtnOomk3vHanl66wKDYH
kJ82gBrkFxPNx8gVFQ9t3vSboqvcnYA1wLf3721l+SOLQHBgWybT6WRwWkGXILD3XllETrmntvOx
cFjSQFvgumZtLLzU5UGPsV+cmbAVQUBKFvFAu8nheYcL91G7aS6K+/Q4PDqxjMttth1CPx639QU/
tI/0kh31TkbnSmxvOuad5nMRK5WrywRAVWRGl+SG7boLwGC341WZhdC/u2qO7ba6SG/Hy/woN+4R
yqYb/lifKeE6vzmi/16spkvuaMH8ucyGrDymGRQOI5Oga668/pMJ8hRWEQ4yjQzMoVvXqKSFlzuX
BtQYT15NQ+t8sVLLY5E/QDebDZJeSpsLYDGQSMK5R1QnNx2fFteD5VZQWmwqEfpw6QlHRRkMrBLJ
wyGYRdTaeYOz6UzuTFkNcUmzObbsPgGgdUDTOgEgkjgU2ivKMzdp5Q6fa3SjfnEnSa8aeIM88xPH
y4OWx9YfhY4DyoPQ4+lwbdVpuc0BvQwH5gSPdpcOETw3RFidDqxlhxaQ8Uy5rWzbbMQ81nu4PppP
9QAlxRy43o0AwOm717ssDSc4EV3lU+NvA11MV01duRtGdfpdA3gAL4YRYjHQIYHvU6Eaed2gN/qA
s55lh4VHrJfE0sGlq4AGTL0K2iQdc9swmPvsB2RCeQjwgPWJwLjluvCBzLBGL436JvnmVYHzRDIX
Ti5JNt9CyoKBVgqgzUwCFRpnyCFxUk4jULdOBdxXN8Rz3XSXFp2BFnD80toxe2jvJ/v3qZ92N5U/
jk+pN8tsN2UDeUaSB/cb20VMW0V11CpDObFGhdQMk3zSUifbuhbdNaOlfwwAno2wJvOL0qQE4AQJ
+EoLTb/NVPQBmo5CTJELWGQSTj7p40m6lR82OsWvdYEaNjCOJZfMIs5D08D+MgRXmR9Iq57SEcsH
1qV0qo4eoHnQNh+Bzn1/ZVpZkJe6BJmtqQMZH34w+SdT6k2epWcypZXNbylLAL1PkHgtxQ/QtstD
igJ5XQSwlfmYCAddChO0nS2MBI7hOIlRonXsPRddK86gBlZU2+hSeiAv0nZyOxwrYKBKY5BJ05dZ
dMkmUbCwSSpoHKYJ9I4mZ8zi2pbBFmdyuHqWUAWsK2rdgnes41xiI7JbUx07r3Nv0Ls7p+S3tqGc
pvNVsqj6QdUtz4cjGK4JctF8J3PG4E7fqThL8jNTuBIcS5I7tVAPnjX8jBmH0664TqpP70fdSmws
qexeamo4atbQxMvxEoCD+a0VCHnRBme2w7U0dElir2HunYytJgcg6sojI/W893GeiWeLASUuwQ92
8gysU4kaGUBfbES9CRjOm67szY4A27Wz0g+mge5pFF5NFoA9ZeJMNfbm+ULIz2UjwtQ/c25cCYQl
37lCEjiB8pMfTXNDeHPkzFyMpbMDv/tMEPwuw761Ey6Sl8wKjKhPUTDi/XoEGEhcNknlXDRJY+0Z
ZEXTMOkC+p137fwJu0eFg6OTb0uvtEMYCgT4R7d3NYpAMdZIEVeTB6pwXah96TgOPF1HsQcdZdgJ
T9WAoSsggbK0xrmEzfupnfst9DrdO2VPY4jUvd9aQWPH/aDTJ+5Z00HpSe0KIBOvGLQbr0sXHVfR
uFkUsFxuGpJZm8aDulE9M37MnYHFgc4cwOgcZ8OHpAQeDf83WLm7RwFM32WAhW3AvKYRB1LrTBVp
pUyx9GnRDBml1SONGuJCbgA4D65w6gaT4OxBZ+Vl/b2SvYqyDjzjOrVQZhNOC9Nc/9C0wZkQ+H2X
b4TAkv6osh6YQ44oQ/926MKxdzx5IWA988Bgn6VDmLiAmZKm1HmuCD90Wulw7sRT1ed7AjrMN2EX
DrIkq50PwmN660wi2JVOQ4A6686BsN7uBZIlD3qc3XHoqOmORE9N3JRttRGmyjfAU9J9AaD5k11z
Dk2l7JPble2ZE+/aWrY4iOW1bXfQDeLYlpMXU4tHOtifJu6dOTqsTOuSYVxq4Nc7g7KdSMHvekry
x/eX4LXrLrLrsoAjR5YXaBa1clul08ZL8zOb58qatKQPwyHBhdkYFgy0H8MGlCxb1RsYV+98dQ6w
tDLoS9ZsVrV+11tjd5TT9QBQGoVJpeztjyVFvzeVV68Sr5FsFfJUKgVGNSf7Tv14f9DXRmaxlE5J
VkHZFu8ocMkH0njfu77fwKk7xkrzIRgE/W0n+eree5V1aC9iJwAKgcsrqykiu7qxtIl0da4xu/YY
izNhIgqorpZEHLvZf/An8bOh5qJI+muSfzC7W3JlwTLys7El+RGfM22KciYbKgbvzIK28gBLoqwB
XL62tFQHwWm6qdrOiSC9Sz/VLPA+z4GjzrwJK2G6ZMzmVmv4BJrckVbzhqX70q037jnR7bWHWBQM
/ZHKIYWU3tFJJAkJGx+5Pz0VgseuwWL7fsSuPcHpw1+F05BUWNx8RKyrt51kod+kUcLv3r/4yhq0
pDEBaQ+PEMfujl3QJSFtNA+xA5P9+1dfu/XTp766dVdBBrhhujtyf45b6OjBy6qnZxLMtcFfvMmu
BXOpiqGE3kzbYN7CSnTMQMvYvn/rawOz2FOwTqQpjt+YWh/SKP4YqXNQorVBWby6KfLFLnNRiG/z
Jzv7mcBDuDsnt3UKvDeyhKXcydS3rplNgXW/t3vkeo7Y9FkDPz1UQWPe1WKfjsMU/x6i//xu/iv9
Wd/+87rtP/4bX3+vQSgUadYtvvzHY13hv/8+/c3//M6ff/GP3c/6+qX62S5/6Y+/wXX/9bnxS/fy
xxcbicPedNf/1NP9z7Yvu9/Xxx2efvP/+sP/+Pn7Ko9T8/Pvf32ve9mdrpaKWv71rx9d/Pj7X+7p
OPSfr6//rx+eHuDvfz1mL6J8kT/+7U9+vrTd3/9ybO9vPgEpzCa2GxB6OtGPP08/4cHfCPV8FyBi
/BL1T0ByWesuw0faf6M+iP62HbCAeOQEHWnr/vQjXM2xbdgPB7brBZ4Px4v/f2t/TM7/TtZ/QGP1
thaya3E3p8j939iAnwi4qIRT93R/JHBxtT9eSthzNXxGnXJf5GK69WDbdWV5BcuiqofUUYzSh5Xu
OiCUelBKbeOBejp41Q5ldJjDpt3ESDzqjul/RtEfQfT6vv5MGU+3RYgdEIZiWQDj7GCxlnpFkw3y
BJgoIAyQHF2RwbbEh6ihid2pyi6bTjZXEEUB11orUtxK1x7PtZT+fCUx8J4NMDf1QAVxbTCdF0MT
1OjJDSBD7lKrIv4uJSkseD2/LCbYWNh4/FdR86+pef3IC0jM6fM84sJjjniYYRe4mj+nouB8cqXK
gh2FfU2/GQLyXGDnyGIQkO2vo6jGmzLhArytcQB92SsGNwShRZdn1uffEiGvYwI3QgOPMgQm810M
wp830qBy54GY7O3KFNLkcR4Y9xakrvRH0iXONS8ZrSIC+24FKuJsvtpWIx9KAtOPTd8h0wTHaEjh
aJ6rQJwJCxdR+UfAMjjH+6eoBzuae4CsLm050K9IMFk4nQLHcCrNds8O9IMOZKjtK3iOPTajwgZQ
NzERnOwNpCsODBUYEaeTZ44apO/Q8YmM3dyQO6pVe5F2Dt8rbsrHIiucGz25za4di+8VKssbIonY
Z7McN67fVVGSiCT0dNnFFtpkNzAKSzTY4pV3sOqkQd2im9U+m6xMhoMNwh+49cJ6mTnY8wPUAFI1
q18uPBnA+JmP0pDgonXS6RDwoQVMIhX7CoI8x5ZZLK47nNyzxmQntf5faq6dy4CAd5kVEwvhvMUe
ChueZL7yspvS4MHtNLtNiXfT24F/IVjKD6Id4L1rW0p+dQr+3JmKQkDMdy+LBuQhoPJP0sItmBc+
GY616juc+3skFUFlpREbbQZLjQLN4ZDw/GEwOeq4rrCHGPyK8dnMQm9sREBcer3YmgDBu7XmQYoH
CdyBihio9YAzBIPXwOHM8z2uIejQqSDbgsGWF1PEZY3y6wB+Fj/CexCigBNDKU2GJSvKkYcOGPlY
ZXLSVWDX5FI0OSzjTTHTTa9bym+ZpacJnf+cZQBRwLuSoccUqBm347naC02imi8FrgibZzq6BeiD
sAO1rqCJhsLhqYYrYRCEs5HegGM5FE+QBvHpvuRFhTIincxtWw2ODyJchn/HoMlB7/ag97iDCUFq
PpUOZyfsN62LrfAN1ii3Z0MOYiEB+gsNLRun7tOHThhvxWRO4n8uJsbpK/jjgJdHf3WwmRR3jl/T
4R61cVxk5qb5kk7Ed0CgC2hvh07lgcqPCg58hsq0tYcwT3Lbicue465TUDiyuHUl/tV2DmJjBgpa
C0f6ThZxUjHcHpejjRsDyVCZMmxTLavrGQlrE7EB3TaQZkXOosQ3gTwYRw30C/ErrwgTl7RTLIa6
BgUu7/pLOmkodzYQamTXtO5x6dGC5tZWaVvrY5uiYXGQ9oBYtivNIE6i2+aL6guGtgglaowI3jcM
FFa6Oi4yeSmBsNj6Mk/HKDiVpmLHmfR0AdmQ8h7nVjD1OYf/ymVl+X2yHb0SpVsHyEHrIeVJKe4E
7Wm3nXRRye/Ccn4CpjOlUcdn+gPaFf+PujPrmRQ5t/UvwmIeboGcvnmur/oG1QgEBFNAEPDrz5P2
Pjrq2pKtI+2bfWW53e6uzISId1jrWSa5N00wPA5h4C7Z6l8H/uFezAkglDYiU11JvintDWU++qr6
PUNK5vdDKVPmQe8PQWYv0x68tGLv+jNmwXjIZBPrKIU+UXxKt3fmNBTd7eSz72F21VqHcdth3Axj
cD2LqtBW35ayHmxMaFOEc5MVzluEI8YlXZ2B13GyA+Aa4xw7uXZ7ET1B9Q1yiKZl+Wh6DYOzBbNc
nyOxcI6pgLybLNKWlS1lu4wQNq9kgwFEwNQTnhuu5iSKhAdlTvpqzcKg7jBdDgEmxkJqHyhPR0h9
4y14Pd3E3v7ae9zs56UZrTJvmpWrfvCWnUesDtxs8FcbTkJQbW54CmY7WfEe1smpI5OvOC4NUVW3
ZbR7AUCNoiiJYfTdwxTJdjzRvakgdwxch26nPCc6u7nv5qg7a7ueuztJlXN0rLh4aRLbOiZB35Ez
Z4U32rSryObAkb+7VlU4Y5Pm0WUweYfyGJ8mb231U8dkQ7z3Q0H4JF8aSJCytjBDamh+WT3P6tzT
HIGVaCH6g8RIigzOYXJg8daG6dYyQ02tqEjCrFdwW8bKD75va3d9j0bWCckuN1yhBd5XnLe3cFv8
lJDxSzS404MtvORkCE2vidQprTP9NmbxxhTRQfqV9754Ljgcgm+fExzHZ6RCLAT0PB71NhbtxW6q
ADEWq7rO3sU5Adh101LBZYQH9EfdrutFNeP2HaqKd/S7pL5FiFnes+r6YjvNKNNkmZas9tB/IwTf
MZ/JYX3VsnHTgmVWklVdYc+nWM9LOrMsPFqOMFWq1lYajuXRAXlp6e7CucfwswFXbDijbP/XQp2V
WiqMvjWe+8WGvPPgD/t4qYI9zoO9TC5mZJC9M8UYczX5M7Z1q+B4UhDkFMzI6hBvSekf29IjSr72
rfi1s8bgqSl3jnO/GQ6xLnxsr3UUImkoCUSo2qZ92vADlZkUIvkE96Sqm71vyy6DXy66rMOqfQdE
3pvvTaySH5sKll/DtkwH2DiMVSQ2gMNgKedYjF1zQSqF2kiJARRR0m4X2TsqzDxLr3VaxwHUjN4a
ntdFjGfuB+A53nBTJMTFpTgXxAPIhRmwa8v+oUd5smoRPPEdiryUcPkX1XJJi7p7hfonD7u9hDdb
ONjfvWBNcJVXfPqUcsEi/Lt1nrxu7n+tg7sdNs26MnW9yW8PTd1Jl2icVVwa0cjXulrb41oP1T00
B/BDvmhw8Tcsne25xf3bqzsSBoEHcEzFv8LG9y4KcQ7HtZqRiplWPTbTsiITW0A4DeGIUV/3ZEHW
9HvvTetZ53JOeDdE2DwBA9jrQ6H86sNe7fAcdGY6sMcsT4GiRvB3L68q9XPdBwIIeDsf7VmYRx27
z0HYY0IuuvVkpEGdU0AXtWWx51Q6e3cIRdM9EGZP2oPfwfpZpf0DrY+6MxQ8+WJz4mXFEkG03bT3
CPPgpooUzq8rN6Nwxz2d44W1VhnF4Ghnfu5sHHTz4W8BoctdUvUPkds0j2u/Ajvup5LBdxlA3+jg
DDeHzW9HF+c8nW1VOGTpsqPdN6k5+WqK6W7Rx1lZOBZklWrdgExpnC++EzgHazRvYB3e23Z9m2P4
EVL3WLnELoJUVQWUgs3db2wzejeBXXzQdfwWOjlMTvmTrB1CGyr3flmi5ozftD7U8XZvdPUtKPf+
yoGSdEzle71aQaoJFYP3ur+TlvIYi0Lm9mjzQk7Dg+h8916ZEGrEZM46SNp7N1ze/KGujiWNcAYh
Je83wi0cU+qji5H+99LMW0pVdsBJzazDqlRWRKJKo8ntDr4VkcEbzpekGmz+ehdmvpj2h1qF61Ek
uK4rvYsPX8a/Z1Bml6ltv1pBYN3M3ZIjfaPQihj/aF19ae3uG1gpN63hGBEXiKs2TOT6wZD9O0fw
Paf6k/RGOxfx0sDGWKysTq6pvLoLjrvX/qo2/aVuNcjSbt1w5Kr7nSy3A2inKK1CXFqSuuJYBf6x
a/aJrrI8TRPuTc6h+rzX5seA9DIL6Y7ShfOP4ewsDnEkQHCMXkby5Zx7QCPyGa7EKaQAgtmlygdT
yOVMuvyW49h9lcsQZladnOGiofOw97QbKE99C0p2sSjAAqNofiW1NaaUlHFK+wUOxPb3z0Zh3I+1
iu4N7daZ5unZbMVwy+HppUUbqBQ4if3GmfguNkJAK4HANm62NrcTHTcpx6Z5D8YZwJtqZ+QPYYEO
j6Q3GRZWvjnSzswcfRuTKch3QXZTM9gYvlyTTn30w23cpwBeFFmKAKhiwK/uOjIeFcVHpW0H5D+B
6qYPwidYDmdvsI/2EAEDHDha6055p90iVQJfVpmacrAuXujdbBQlZyccmosVgL9Sc/gOX/ysSy59
F3XWeat2+FL4nJO8Z+aeE0uSXJBpPESrjb9ObVSzuy391KrR26RoL3XaddV29vYI3Yt61ahnH9xd
7zfDCMtioRC9E7sWOHG94Qg/7QPi1QbeeJ0u1mR7L8g12hfiR62bRuDMSby4OVqxKd9AanSvnUA3
CuvA+9SDmH7UhFChPLFDPw1KvX8JiOg7KRlRYfjd980008jVEZTfZBd+SG6WR2PjD3NQeDB8j/Wt
RBNyL1QYZ/buukdMY01eLv0oid4Y53Scys8tiBj1RWwdh2mNIQxaPZQxGWXVWtnnxtHWoXSnT5d5
+EMnneEFAQRpPtV48rtR5bKX4kukbXCCCqgZKkZfPsSN7oCzLcd5tLyHZuzKzEX9Hed2ZYcXg/11
y9ol7jMxUfPbTm3zaDnPxdLnfpssj0kspny2m98TDSyE28NaNZQAXhS15Fe4iUgj1x4VnGlnzMbS
Cw/kcWOAGL2yghXRVEXqbWWn2A/X0CoWtbhvVa3u/VWORzXgcZsBM2bzBKkldpLpdq7K8MHYiQ9F
TKjXclVcR4CGVJla4SZJNu7L7349+vm8JLHMaPkNgbRdp7CyTRGyWaY3WR/sxMzGWx9mrKQ5oJGg
h9eKkiRYCDBl5jcCOIvpExhumv5LE175VzvKXWUt90mRJ6NDhMKE3Wxh3AS17yZgnALMerTde7ud
ixsSyFYexNqrQQqvEWWvD363qZb+TduSLNJi8/SYFlVMGWeqiPY3VmtwcgcTPFmw5nICHpsz1eNU
ZVXfrz4T/Lh7LBYzPDVgV7psq4KE3oGn+kAT5Zt8LayRCTa1y3HTIUiQhhpTDKW6sadw/Ny0P+It
0+V4TKjVvFPLkCLICm+I7HQmDOfSwsNcT8Vu3CEtpmHl3xZvxykYdZtGSRPdbZVdfosdPX1LFrPc
GBknB7DVqUU085Zyfu23hQ7ju0JZzYWyjq+gadiyUqb/njfhkymVqBSSQH2hCaRf2xDI5GEb7NZl
qidHQIgsheCT2OtxsHT8K/Cb+sY1tbxyOn+yslbf+FjxhZLK6CwuZZI5Ez5hHlUe8ljZZ4CzQcaD
aD/OjhM8SWuO7mpmjZ9xKxB6Xq+eR4qX6kJb7t+vTeDyJ7WsU8T473kK+JwppCvOyabbyWCRWzsP
KaxLLsxJWsBqLIdlommL9qMuhTn2rhFfd7swB+5lcxzLnegFhj3uk3Dj/T6EGJv2gy5BF3m4c5et
DT6vGcB3sgBtpyE1vVgmXn82G5HTdJCPvuMsz6Pq9LkLZzeHqYS/EoyE5hH035q+F68OGWdg0r3g
vamj7c02cXdYiddM1xkwpNO6BkkaPEdlu/IVn65NcjzN9tLJPRU2uFHiMQOAMyOTo+YQuOhu072f
SDUgRvPC9i64wVMQ59Vkh1MOkGjKwqKiQaHfDzzEd90AyN2UVT6sKAZdLQOo1sGPVccvtTuQ9dc4
btpa20DfkjwN6PmR3fW3ve8nqBqmsK5yCm+RlnX0alZTcMTZ4/ehmGhyx1qEoMr1+hxYGPMkZ0i6
luJbPU876Q86ziD2Tykup02eDJrLY5gM1XLotj18rHaqhKjTFRKaufPT2nXttzGAVyX3UWfJEgGZ
SjxV/IwqpR6LIfJvWLl+nyc4krmLk/roSekdEmFvR0Re9VmLUBp2RFt1dCDM8kVs+uDE8ceghvO8
BDojiffkJEF77mbXTb1qTr4Qcn0oBdR+DtwHY7yT7RMZZ8FqMu3TRPGzlot/nuf5r63fl8wznXs7
7NsKYQmxJNJKfi2BQiHr17jM4Tt0WxYL5KVV7JzFaBffVbxxHK/CeQOlfxCyNhlqmWHN+tgu29NY
m3qlDNki9TCVNrws32bgdXY63dK/h2qeaUUVOCq/bSw7W6cwBJS08yQghKkLZP+Kkjt1+zlJbrZy
lAUEcXuGbVp6TXXqbXi2F99QQjxWvU32pYJ7Jm9ZqS3Npcap97ucK73e9Ispsj0OGHNi2ksTMhT3
aaIP7KLbJTAqXevmC8zZOockeZYJgQzGV7ck535vCNydU1OPts7yxZN3FfOqzRA1ZKx8qM2xDqIP
SzSXZl8/1a5DBFS+nzVLoO5y+F8Kry6BhrOGN1uj3SIl6zNmMZ0O9RbdiRlvi2fPVY74/xzHIjkQ
R/Frm5N7zy1uefQ/8NSd9FrdTT0YYMvqimOh+j6rAkkBbV4K2MOkWtrHwp1ePakI04tdMr7FSKMS
PsmeH803/qvak4tDDOHBGxKLIqhlyjMXIcaaMKADRKQHcPShkuH3fohPwgjoookvTnAWX7CTv83B
wonV3K+xvHPJSmAqluzkNmyXqCmLTDkEEqru5xZOPZOWarnr4+RIg8R2QDgupTqUTCzGHYEw3Gij
7G8VB87BnjyZjstU0iNQyNtlASl+2z6t+MrGHcPhWMbM5o5dF6r1JhnWH7WDrYmdrLAPNXQDLuW4
uIvaKbwRAbM/f4agek0eL2y+UHeGch9RRw/OFyWSV4Ss7sktSvejVNDEGArf6z2YX5beErfas6nw
JWdLF4TNt+HKTCH6MLZCAgmJvs5a0p2sg4YItLOarMUXBtv99hsH+pi8b4UofiDpm8ucYlVVD6ui
10jhAvv6dmJCC0msT/jGNy7D7ehEsvwpLEhwx8jv++XJ7+po/tZ6C5Jg4LutdbsNPtOKVE+9mU/W
JPgCysCpiOEFnRemo7QLJCtU3CjetXmf1PrSVdaTEy8fjPCzfhLO2QeJlqP/rHJuOf7sAYrwQYcA
swittBcxfFL8xMfSXj8oEZujmpgy6j56iSyLmZ1vT/etBY5Ml8FTuG6tdwK6o228V6OVFpJrLp3L
RT4TDCqOxvhOcljc1f7C+JY3zk1WP3OKKhTnUhbTnQj89jJ6EWC02ivFSxl11893jeriqySgsEnY
4oRtNL8EsOIKTig/ucFpbXnU9OVCfqdAWr+CNjurlpkEnAkMSL4Mv8zuFm63S1NULkEi0n+36+IX
A2f9UEQmQrHnBX7Watsdj05ZLmjuaOjpk6KSOa69fsb20KSGw/Al8pblWHrzcBnMFPAbteWR8Yx4
2NtIv0TdtLyIdQyOKnB5z93pxybFQpS0VX0tOO+/7KNlYaBYmmlO1WAzlrabID7ZMinhZM84DKeN
0e7ISF/Mqgmztu3lAy5ZL4VuE/AiaHleFtV8ZSO2n6LFmfNqX7vcUSQcgOn7yvlobhCM22fJjZVa
W1kK3va5vHML7YboulkuLH5gP3ZlmWRT7Tg3SeUwUmgnSZaJ3uqbPVmGo5ZecCkCfuW0KvHPyC0K
30GE+B/j0onjEBfjYaoofJ1WUnTEqstGhyEmwYJcgMTVZMLt61zX7t7kQJiRfQfVeuNxw+Wu1/lH
4M3MLYaIhZAlSX9JS9JRu4OoDUJ6b8CrWuvwLii0/GrqfXklBeDbaPoZRnVB7oKXYIbqtvIN9hNG
6EW8tJ1p7zz4ei+ihSedJgPAtInl8AkFs/dzNaa98SAa8lTx6EL/ZFRdM9ldTaJvWrvujktdlr9V
CNqJcMnhm8Xdl1a9NuQZLD80A9DnQlr3UMBvLd+mAkvmhmKwxz39cnVoHcEQNXk7s2GMJb1SE862
l269S9KcQ43s5OhKP0pn3FeGpsI7iDnYTi13KWLOPfqY2UmnemwQV24V9tkuhsceM4XnU9efpmP2
sVH2MLpInIPTNr9kJZ1DHYTVxVfr27Yb+zyEU/hcW8l2cuc9+bkW/fjFTQbr1gq64tS3QZKRWekx
kWBoOgwRXEuLsvA2mrzwuxWW5jlqVjsrAUi+s1UIjhWM0bTse1jcVQvwuMY1utfL9JIU5LRwAfq/
J6Qqh7gimVmowM8911ovlEdxLilVPoJdDw8LroQ0HlqTVUnvnyqt63wewuuCYW7ex1A3qdNN+hPb
wn6CbdfnnvRXQKOVvI/GSt81ztS8bO346uqwOi1zKLIgEuEh9MSWWhR4f3WeFI/82utLHI7e26oQ
B/K/xPpds8TxM7t3rehhioP6ME41AzC2UOnQaxp0Ce2w5Vrf6Tw8t/8R4nhIGQO00HB1UM95WLcT
/R+Ncu6Limajx12Wys2fAId6Wv2wWRrZmTUV4cM6jIY5zWAN341ntWC7wBJyRXXM5StJPLrrTqwz
E/dl0MRY5FiqHNIChGkY1wSDuCyakSmrvPIQbOsMD38E8mRrSPrMhw+FS60UOMq6JE1IEHYEYeWr
dofEw9Rbrhbi1rKW+Qot4NiaMXwGCLHxQkUjU8jIva/53PKyjmV4G5bWcmr2PgIB28XLqduc8p1r
yspxJLTgWdm7bsE4frDR2F4c5Xe5bSXcVRKLowAaSQ7TYt0Hni+OIlwCnLD1Eh891wN8L1XEbbp9
39yNDjmaBe96st8NKONSghS8U9BO+9GLFczWAWW0u/p7SoMG2p1MgkvTUkfFe0C7UbAt7YbFeVV8
6VkDjP2RWbJ/iISGMLkm9dlPVi/1g4qltV1YwOUZbi2T/GJiUf+wecrrbOsZkFXr4HNKRk2+Bvt+
kUVbPrl9AjxLE48wktvHgo4BY1d4lIjlgn3VhLmhIMroqpmK6qQ+1hBiMuEI/TlM3XIf1r590+7S
nBgoWJlL+5QnVtOc64Qebu8aergyYsCli/gZAcee+ZGuCQqoqvsAO1PeFnr7oiq7P5k4VNcRatx/
RjpM+O4XkpsbJOZ12H+KQCmHTe/8GA+780B7GfwW1TaDdg+DPEZId0YCw0MYLvG3xYGFK7flQ6xR
dOjiiqC6lSfh1BbezEsXv7WxzSgW1rOHD+m4bUae6i38ySKLjAPavBRv64CCvIdnuUnULFb15gdY
RsjQiE8TsT6fiyrpJ1kK30L0ZHM9c+Gw3RNvlWcStqkEhJ1l68nfjgDH3rc0saoO2osSNkUHyR49
rQn8WStER93EvZtR7kzLxey7eG8Zk+z5CDuaNjMcz85cbE/bggoo3apZj3wIoQ7+wID64FQBy499
wHCX6abrLkshh7/MrCRjnDgK60M02/e6nnZB+SpXYjkYtd3JZUcRYdaVN82pPqW/qMusVESVuJTF
Yy1H+tBp2Z4DBj8Xe1DzBwklfEh3X+f9QENWzykLgDCVY+naeVjS5P8WokQpmSxxUJ7WeHC4ZPtC
+9eJlp/NGkghMK/qdobe+bMFS8rgaWy8S8xzRHRauEuQwsvGrWTi37Zdbu99FdQZ1CPnximc6656
9v1LbfGjpKMl7M8ZLU9xmMnF+dY3kiF6X7qPHSiO58qTxWGak6a/3cKmzOdy2F+ScAXEgaDFrKkz
VCA4aTTdVCZtxAGr2MJ79crL4mH+Ohse0c9wKqofjb8OB5fNeMri/1sVVT+2yGEWvZWVeIpI5U6V
hxEhdcvF4kxcyrQWlrlZp3imScMacXK31YV00STXkJSizyKSLb4SvRA/VbMkmmioBv9G97t/W7QW
HRFa4++e7BjSyjI4G0tstPN6me9XThjCWit/uXXHyT3bJatWwldYUnhjBUJ678Mv0UjYA8XEWgIy
U8WrM0bzm+c11pNN3NhpcklxAp8v544Fe7RfVEU2OyyLskobq1ucrLqOgoxCPu30JEFY8dWbtEf8
/T2H4AU4A7Fv89Imt1PsVNnUrs4EwcuZv9SiIFF73yL52KlSMYnfqiYLm20qz8bpu5o3O1lvnaHb
8yKK884l0kgxuTzFNZOTExmO0k0HtrreYW8sz09HVzUfBDVQVZXXbR99TXSerkCVMXT1mTodgrId
u/xs4RZiHSk1Ad8Idwi/ymwWnSd/EY92VW+Htot1XpRxe/ALnC/MSIbXGH9Uk1pxhzdQjTJ+3pPy
injqY+tWRc6kGbgG3uuylvXJlXKivK/tJSPmXr6pQjAmjXwfN60xJu8VHRtnTTlEKTdyQhoDoTZZ
W8/hlvoxZDOHu2g8DrUddNQes3nXdeRpGptg21hTjPVN5HrtdvJYIrIZ76AdzgVbxlTKzc2UapNX
rdmsVaPLkHrCmUTU386lNnDYqNxWvceefWQpUrr9pe/8cDp6VRc7L3pxl+9WN9XPwoTRltMZRtci
cI5Illi9+rGvqYdU0+8Hi60ByiVLsyifis5ds20kIpt6YKgOYp8xwLosC4xR+4sllTkTF2LmNGhL
vn3slSvCG9s9jWILLy6N03psPRLDRO+NOToh3rJWEMLN2IBECeIQ6gelkQrYY12cVDPzuRq7vYdm
/qVZ1+CrTNCTg+dcacOsqjxTquy3VSIJavHbaiescTHQVuqkm3kTmJqU3u5+7s4mDrvr3ccWgzUe
+y5r1qB+gKs+0IlylzD00NF4YJWyMGGjvM9U6L2EUqoc4Hj5ERVhe2xYDRyRDaA36Z3tWdpXhPjq
/ZR1ODP7nSv2Sr3KB6MAivN0elX8KmKnOJtNM7/xUGLB5DuO8/QjMhDZUN+8Bsju3weK3WfhsZKz
HW95cf2YXX3VhBHVoByt+rSX7brd0PCyqrD6JTQ3smSLdKAPYMKX6haCG2si7aPBmAhk9M+JCRAn
kQqCbKWNNVEk9RgV68vq1PyVIB4j/7J0vbW+m3Xami//+iuy2hh3Oaqxu3eI0qN+wp7vg8UzlJvM
D8cW7ZBrN/yjLa26IrXITlmypjHJNYRFh78cvxg4MwowJHyRkrE5HFr0UE49ClKJAt7H1DQJSih7
41ROF+WP5i/ebW/8blUGVVAYWcPX2G2s6VBZsjLvFi+LerBYD5mM+IIhuB204qQDahoWt//Sk7SJ
iPyzWqgI8siMqDG03UIMy5xAdARPstAKuSwgGOoXRzTYmtaOxMLM+6cQyTah7k6yHCqEa1dp3qFz
YhRkMrKIAHQSsy0Xi8Xy+Ci5k9zHwooqdmmLcIevixVyaY0zXwPSJHD07JINjy0mJibjZYdAVmGf
IWOpvFvnIPjRU5Az83BMci7BCWR9mcwR/z168DBYsyYZ5uUw7YrxH4pF96FYJvvlGoGXoA6r1gtN
QuekQzSWP5x2Xt/oJsHictxdzNKQ6jlNoYtEDvX1yVOd/TnUbvKi1rl+qHHD5gVly1tf983FD6hw
NeL6B0eZOrMqymtioNpfg/GJkh1rTLnp2lOOy9KxL7VGIo8awP+2LkHzvaeyfV9kTYsOreHaenas
R9iL7f73VbjiqcCS9+hHfknJt4nbRrjrQ6jlxrp+NpihSUAqYmdJe5/XI2X52Z3HxXqp+uZpt0LW
/ZEjxgv9zs7ktpyHD9dxPmfJcLj2zXinZybCKNK9x7mwOB83h8mQmD6RTBenSMv4bfW0n1uRbt62
dQ0/WHa7B5pOH0VKNJxrqsq/FjTchzakcpkHJ+hzTk51584xGiY3rG/q2urvpaFxr/vkpakim90B
6rPYzNNXJrTf2mWRJJ60zV3Lm/21ktVzTGV359j+pyrKvTz41HiZ2qGi+I2NBMogjQvrPsr3nSIN
ZD3Ta0w+YSsIC3JZZQe6de+EK6esshNl51Zvmf9gKboKkP+m0w1dj0WoaztBYjvRn2Gp5UggGosT
feIaQovlE6jlnycx8T7/e2nyn2rsKHQD/swOORokwoR/KqGdpOOtG8blxKajj1Gx2r5znBm+MgBa
g98uW8Z0YYdfYsz2OQyKuePd+/d/hr8bO1BHUwmHdoTq10m8hGklX8bf3CMJQ3LT6RO2UQSwIHME
8gqzufk6Tl55Z6/1fyKX/N038a9/JTm5oDr8BLJB/Ic3Yw2qyQUYsJxq1Q5fBeopzLKRaaCA9n7A
ciVg9hpX3mT+Awfqv39WFM4hv6gbw9mI/1S/b7XcWU4s0wnhKzM1a7CvhzNtBbrrFr4na5yCVf2/
/4L/+6flx3W9ILB9F1/Cn26Rro8AM3v2dBrjtTqrZEKwJ3Sz/uwgaf90w56VcoOtN/v3/9qrqv3v
D3EQRUno8in5T+Rwf/9dyzBh/TaL+VRumAYzNBvTb9J5DcwHQSLUCStrlGTbgpLomEQz98U///3/
036V+xo6hup/z38aVv7mcflf5Wrhl/g3rpZvgltUzd/+sMLwf/qXryUK/uGwAwgBqziktHFC/F9f
S4ivxfPciIASx7Pj4Bq/9F++Ft/5h82jFfMzOyG/+tXy8l++Fi/8RxixMeMvJlCo+Cf+//ha/olC
+H+PFdHIPn+ChFENPhp2q+EfjxVZMM5W4iFAp+qvBKw223zx2avfjR2brnns6UEJ5OsPggwQluZI
qeJxjQ7+WoBZqkL3nYrCHMpIiUNi5HBRtixDfCcNoz2IAeZzW1zxhb9nfYyscj/v4Wh/FXbifi9X
EaaOt0mESs6ckZw0HTxiFf/Dgeg6//Q6/O1DRvhkHD90XYwStv/nAYVozo52YZyTuyI/c2o1vPPl
QnMyUUHOa2GjyiswEW15WISzPrZDQePcdQezb+0P8PXY3Rfbe17ifT3FJok+kmovXzkK1cIQcfWY
lQdVfPRJDn2u+sQ9r66nn+MmAUezBMHk5DTvJIt3u9EsY0z4vShQSiKeHHRWmuIOVTLj+aLjC3GR
nchq+h7iCD8bSaghvWH8zbRX6Z81r45z1KNFIhPg4TlfGGtcI18InwQa7mShI7tfxo/r33OPiuoy
l9KZTttKUgGzZ7Yy/syOeoqS9m5Yoe04FmLobiYrI0UWC4uBDmlO22UYfyTsWV+b/soRARhX/aAy
Sj7RP3YHsjfJSVJOgiRlLoMBfaG/kB5QNNrJBz+I3q1Vq0+/XV1xxAM7KPRjQuFugEqT7SZCt7kK
ZsQb4ooMI0liqD3X5hBtMr6Pe9NdIvrLgw5tisYFa48XM74aps06N30jnra46UFFlPWV8yN+x8Nq
HbqlKh7iQiBK8Et3uQsWpp7u7Fk5FYG5d5JieGuj2jquO5lLTdE0T2vf1nmjdHcce+0hh1vN1zmo
4T9sRsufhs7pcy9K55Yt5TVECkXhJrzxw1+kc/QCtBNzIa4r3x0a4GbHICMcYR9rP7jKNKZh/MnQ
JXhkU3Rd10AqokAGorFXcEpba2EOLezpxsJv9jAsqj9tgKPyeHHnYz3U/4e581pyW9m27BflCXjz
ChD0LMsyqheEpJLgkUDC4+t78Nwbffat2Ka7n/oDVCJBILHMmHN233vP3zSDuvM1FemWtYZ1hZ9R
bc7dwcE7/LFvDBNMqp03EPChXTbJJycRiLQrC7gzPdmmNSLVWlRsXRCoHfK61F89z+sCG0h4JzMA
57zUqo+CLL7Hjlbg940MKgGNluy5IedkZQa58E7NrH7T6Mt4ZmPuDUcyepZvbtGvJNwDogYZsyY0
GATIRKYZV9uKqK0DwPVhtYyfvTnGZ/yCMHSy1Q88YZfAqRYixwF8QmskP10XSOoc4f0yvf6S5uT1
6L6M7JEpo81c1+6S9j4Zi6hZuWRxO+QPkwffSCqVfWpndiKJo3ZpGh+RiDw1ndWwsl0/EYocWPKj
WGmGM5uoaltXTAsTwbLfoANe2vFtMnSYZuOnKnNjY2rJL6E/t424WyGlq7KpAxYveFhlr7JfrmQv
YfVsXkWSPhdZ9WSk7T5nmeWb1cbLJ/JasovpIAWJwQco8FOIax6monY519S1rtV3kU+vioYtcHnY
g9uevUh0hrM344UNSrUfqWld08L4WJjwXhzhSCTw0FKZ3ZsP7I4+lzRhA93P813Ti3OxIAJgs6h3
rHUnGlD1q2IqH5SWOGLGRJk/ItdYOzCZsrtqfh1xIoXEr3ETorhHuuyd+6ykr83V1VrKM2hZYOKc
BbxKRoO911oC4NCPcVHTLFRpbwKsmT9Lhz2MwKnrMmDod2BZWWDZXF+tIraParYBUNK8/YmFSb3J
q6TYzrqNZGK513v5LvLU+yV8YGtH2cd8mq7MJqxIs3v5rNtjZNRl8gYuyURm9EMTdKUt0+PIJMPK
3ybZ9ztHHyLpYEhecGCWhcYI+MMeEZMvZoI3cv6rNtqnvDIb1C0c771zt0x4RK0Z1AWMhHvbeHt3
aZZec9Oi7S3qz7jg78+t0QaNEV96dwis/hbzO0xPLhARpO/uNvq6tVMIPLNjOYJqpxqaEO1+nrWL
26hg8UZa3lJcRmcaoyVrHvlxN7Py9qy3mq02uykr5u6pX9ke4eYRdJhLGU4aER8GbxKvB2Fll1bZ
kU18q515bej6t5ahXbEezTZTLh8N2C9GItCMBlAsI+73JHPejaa5WD6/VabMt7z3IgZCRNRX4O76
oz6g/NC8/KhIQ0Ll5p/R9yNcjUl3axu2qckMw59n97kp7nmon0XXBJnLX0scp4NRPuiozAJZI2vz
ZsQGq1FF/Wjfjx4ZrlnT3E/jeG7E8K3BIzVGWgbB8r03s5Dc7DmMU9/dLVp2Wr1OoKvqdkgmL/ri
9tyuzlMyDKcSYhaojQGDeLXN+qyzzspT9kJpNT5C/vNWI2dHc5eoS3uNraR5mJBkB2w6Aw3iS3fL
oIz7qJ7nfW+/GD1jBmZHEAXz4Ee2aucA1jje97o6z5V9IQAj31nNL56vdDOzZScwZnZPMVRniJ1I
EaUc8GffSfVz23rFrtC6BaN9Q6sfatnP19VzxLF2rCcAwSTwKwtOEblYsObmwl6v/Lc8iJtGVD63
tcbbz+UeTXpvn6/0KZ2EbJ4pKI6ZVi+7cU71oBuWqDe/N5OTbxaL7AfbF06I1NUNGQ0S540az00W
wf3CJL7L8no7Mut8Fuyrbqqmef0+usNTLKtXvXfuV7MyX4mhnb3zEnsvniTS1Su34wR747gkR3OB
ShLb/HxbObeVZj5fPPPct69eA1M0EnQSdCJ7qLTbo4zjqVzurKTcTLX+6gr3xVracB0LD0A7/2ZU
6cShl+LKiqNX4M71zY9KAmWY3YfrqId1huOrlyZcQHISmMp81feu3r96bexz/+XfkY5xWBke2oPm
s9WRhbpuMRKVjJOvsgFS3cb6HGv3RS6lFTR2M266pvyBfCr0e9FvMuCmsOvnAxQ3Nns5UxMqyech
MQ6NcPZ1mz10RfOc5ulL2WWnWFghcDc7lfphdu3yrlbPA3BQOeebGTPNJCboN62vSzvAh7Ep5Abx
dxDNxwJymddXe8w9E3VFTLY3sj1/4JrFkomvti2mPuXaaO9zOm+KjCFg0f/O4+bi9+0R8dvOV/63
Oc+eGiH4Wl6k57a9i5P+yZRlAzbdWmHaZB84s3cMi9ggOcI9Ju5y0pF9dAS1YzbBDb9gTQzupu3b
FIJIrXrYaOlmZRSf3MQdsrJDNIrnDvHSBhnnGjbcqET3HbIZUUGbt+fcG6Zg5OByWuhHhwqfxZJ6
wFz0h2KwFy7wR7ukUcNG5CByzTKbpBU+I4k0QuzbCKQmoBotyukG6mWDA0Flg1nkQ/bEinbcEJ/S
7DXCuLnjDYIewcNxOkLUhoQIAsPakmBPfbxqFP+Wk+ywNnuZ7RZku1TbYdCjyR4ivdPKnSdjoGkD
dxAgMDPQOt3YZ8DkoUGNHVVL+t7rzS4ty6Mo60crpRKbOEiCoXc/fMWQUc3pxlnMMkgaEkdJ7WQS
6GRoAk3KbZklP4q4sQOn5IAkzTnyW4Qfrqe94qjwGK/rRbdsjLjc1g/Btbj2bfxrbuyNqJZHydYM
P0RX7EqRI7IxuMAzR2G+sTmS0qV+r7osO04mdTf31km3l+61omLbJ4l3iLNMC0elUCNAXAOLhMOa
/sa69DZgVK+FGB4a13i1LG+PcV8YY+42D0YR9reb0sHdsU0n5g++ez+znpYyLUiO71lV2hoGBQ5b
eTaixkxJqxmaH2rMvtnI1kmQl05Fdog1sFlCYCdj9YgG9zXv0z1R2xfMH0LbaREIAg0k7htq8paj
bTR3qTEDu+Dg2c3Fi7tq7CibOSpQTFJS9a9OuVwsgh5bZyVMe3xzSMGsKvvBGPx91s4vxHDzHhc7
2duQgack6fLt2C0WdpsrAQ3zKTO1X23Hsiphr09JdjLi/pvZUd0gNTxhkjmFnQ1v07YswDq7+94M
ceQqPsPYAjoNavlAt8noMV+/81m/e1PybnXaXZulCPAkUV2GKVgS1OMPryofzQWOsrPnjeDIJIzc
vjFfNhH0umKYlLhGdhQM2WMvOfSWfs40jWSxFhXFfK47rQ6tNrnWQLi7xs5m4nSKIFVkQk7WcsGm
tAnIJI0SViHU0EPoVByu+Nd35hPY+FG5zkZ3wP2GfACWJSJ+DkDiOejzq1n0QwjKsllt87eOn6he
jWfUiRHT7iuSjiVisbkzZfaqTPVUFshIM47c4bZb6toxsES/nYp53A25TK8EH2v1poNWBGpxfLkn
2AjYFe6fPrHy3n236mBBh2LHcghn3NG4Jc+OzmNLtR2p2VVEEUp9PmA6WoPcudXWQJGwQ6dg/oK3
Mt48mUJz6JO77muZ7N0UKLunhQjyme2wPmvxfd5ZeCEI2bKunDtNENzkxz/t0jHfsTlmp051AX/S
EEb+QCOlJ8SCtDSvHahhWNaLi6LYs80rU3W6OLa7CDxn3fxV0GBwZtycGCkW1O/JYVnMUQ8cQltO
Ko4lyExrGn3e2q0S97May08JInVinSj2QvesiIiN6cB2f9ijEhN37uBYKC3qglUwjNATwxNzCzVI
tSjb2nnP4ItCu3CQrVT6hOIFKn1b+x1iMqKWPm3O+rPU8NEMhG/EL45qx5/GGi9Hry+ad8dw8B8u
V5B+rVxmpH3aWISpS8SyO+n13sAE8hk3cm+b+cLcDzgWfGJRg7wNsVkhAlNMlbfPtCrjQPNbL4Sd
nX/3RSruYVuMwHBjWOQFU3K/rnaL1S6K4045n/FgzQ+UE2QSK5lad0TtZvQrc2cf5yLjtAKAv/aF
g6RQd/p9b/jW69QK/bs0ufioHX6tte+SZbv2EatpaMZ2Tu560zwQifzqZRq5nn2m7eauawRCfmlE
pkzlRfiIrRWSWBorLCnyrrvNFAQiMxtahOrCEc99kjPAjNtiCnV6StilGtw/bgYj3cWuqV5uYM0v
IpLHj9yZzYOyq3GriF0ObasVl3UA0dPigVdhPPWkAOpym6DgDHx6+x1Kw/R7yYmOtMVZqNfWsXT3
o+cWD0Xn5gdd2t0J+mMmuxfNsZpsiDy9mfeTF8cBz418a5Nq+g6f/tbN3PfgHAkt1K5Wpo2hfuJk
PzQz51xtOj8taJIG5OiWFjOSLRQb8HksGZCwjf9ppTI/WdKaJmJzKRo1V7c2uYHEPjfz+MHRhvVG
RTfHsRvbS2uRBebR5/Ox52vu1M5O6Qik3cRT7Gztu9akhZMdyH1lzHeoEh0eazERfI3w8ySdSW7X
rlt/CEuUGx3T3Hc56jO6gLx8bPEf+ZYbtnkAAAQxgPZ/6mK9umAusdAm5zgOEsGb7tWSIZrqnTbX
wsVJWegvnUvL5dp3czGx4yL+ttoyvK43qa0QvxpiDKSbGWTX2fk3Ogfvc8C5frvEU3yWjdUGbZJi
+rUYyTWeXPCBwnbvrX7yIsTFWdSYPZDPiPfFip02Sc9YLVDXJHjY1lV2r7kFp/Zsd1ul5vzN8vv6
oTDwi3MTXJYzllD3lnSnx6KbxnPqrutHofOmc9LBfkx1D0iy0JeTNd60YnJZP3g/WFTGXu1sCkm+
GDKdvuYdWmaXBj7awAlB1p9D11BCUrOecSypH2y/sUIWrcbLTacTpEbfnG6ODFfCv26BkDchB9Yd
iQjHVTShY1sGTu4xFLbWjSealOzgu41zT5+BwUAp1k1lW2noEXNxbUD892ksczgru4uc2c/3w+IN
6HLaQYa9poOpjksBlii0qLtpRBKXP93LPgZpRkzmuVr1tnjxekJubka6LeKTa/T3zVQ9OzjO7Px4
nKlxKCqMjOGNGirreXW7MTRQnMGJ2jYN8U3wZ4F3v6frOgQ+HNyJQMr+pZk1CywJjXs+1unzOniI
egyHAtIDenVZYDM3cIhEj4WGu4tPWB/F2mK7D0IT7aOqJciuSor3ogft2da5dC8Dz+VWpi30dYVJ
4p0EWUz3BnJTxH59ytPtyupGuySnqlCdBiqlRH9ZJBRe0LcLa28CK9EUaqrur8gZi5csLjsrWHyS
rFt7wek8zm4toMkDabg1c+uBxo/G3aIR9ZTnXKtmRX/sWu6GZMHx5CIrui+pTmzyMqQbKlPvsCf0
aZg9JYlWhxzIQmde2siNZXlEbtb81NdGP5jEHt0mm/KeZRIvBaFCfTSKu5q0pSeYav3N6/vhoS4U
RxQ5ucaFKFl7Ozj5t6ys9PRUYPf9TGp7vcPgq3s3yCD9KTLN2UnSgw46Nhg/ZqKCf05GY/wYMs14
brxMHB3YDDBef4VW9QTZ14HDWLbZtmU2v7o++2sgIE5kRh2KO3zSvctgDfSUWTsBkizgLB9emcjv
Hbzrj1hnihnlcan2o58Q0bXgJU2vd4Mv06L0r2Ul1m0/u132AKbsM1Fy8c3ZKBcqLRqXgc6thDw4
WH7FEaUlXUNRnyVDRA9sPnvGPO0msdgPKZq0K8sHioAW1v5cD5mxnVwKR7gQv0SxqKt8r4jkeXXa
wo360tS3K3NxlDtDO3NgNM14XG3oCHqmFM+aDhDKiEbmNKdp9dR+HoCQSwCdHfyO9RH3hfHNEuOw
42rXRwsROx4eSL8YMDpL9ZkQdI44Xo/vpya3XgUFyr2NB5EeZPz9sJKZd+hkziGvN4350rWMjbc+
0r1rUwJ7TGnWyrBac1D+HIUe6+6whbvd6TVJxagiOe6XxlbPbVmOEZsjxNjogpd7tTbiktXO/DPB
I55xFcnr2dxIXHvmxLgbMLV6wFDd2NST2xVhUrFlbcoS/dfsC+z3Tcx7rq3wxUHTyuHFWHpxWGZO
pMBjivru5cNnMi44MAzSZ2gMJ4R9gXMWwghBWxG/1Q9xkjQYuGgrkRMr7YTedLt22CezNQOHSFEw
eY81XO0b92TNGrA0C0h1bpVunFCIa/yiOqgz94TEQXW2NlrO4IcT7DMZGibRUjcvpj2ra9e0zYtE
BGaHqZjW49ozhQMPzESkFwyxvAFEFesuC5bMjV1mayQfbmuCUcH4MKnwLeqrWtkUtmsBAcNM+IWm
Lj6NzihPNJhqa2Cx9Dz5Qj/O2B7oDDZM+5GpmcTF1FyARi28rnxUYiUpYvRzKdIovau4K0xGkmnT
us+JjBNqfpEN10aazpuSwtkNfKdXe7LrfT/NYVUug0myXJJ+j9dUiAuhp251sSEZV6yc8nfkHXWU
+q3apCWbJ6wOMv9WYEDSE2JZ2JHKBmNnMuieX4ehde5pMXQiGcANzA1hl2sRrU08b0nake29lSl5
D8oFrG4WdYEniZDqWyft/CfjqpJWvk7JXL1xq0YuvMehhB4tu6b+ueZN/btCq7WlFBlepqrhmSh9
69vYDdnI9k+Wzx3M8H6GDiZpS2cACz4kLrg4lfcd+MddbElx6Owc6VNmpffSbs1zC/0VKA2ftaLU
mnumTNxZvW98z7zcqHdlv1DkGZbdR0Uyji+MxboCRUHSRUldmCGKZyuiP6y2gOnpIeNUOhXUPC/c
H59d7VAYMF3axbnfP4ne769rNzJ8mfEkeKw4atKNvprcClhW1I8eTkFnjYHlBo90fmGpkCF3Vf3J
8qDdTfWCtYtd6kuEqzXPTtcOvhZYaqrOJbJWZLjDoxqYfun2VF57TCEijGWMI9tAvA96zywjzDjk
S1oM7pbDTu0s32s3mbUgILRJufthT55R4pbK60Ef22hwmBrJGwPH72rSkjX9L3eCj+l7oT04/rze
9eAcWz01DPQfznDBgIrmyXI72HmttKnVWkkxNamHOAZjzbX16mf+VeXx/FS5TRUhR8WLmo+K88HM
Q7VNUJITgKM7Dk3FNA0BOYuK2hr+WyGK9cRhXVmE4gSDeFJ6zZPi5Yc4zFWbEmPsjyrzug8Omels
Oct60Uh4OKX0NeesttaXxDAboh+c5qMA/HjHFBDZKKu/H2Uu9Wsdd5/ImhjOyjTeNoxUzobF6gzE
0SzHkF9iDYexGk+Qc9X9iLvcd6CF/Wp689FQfNaykAPmFmPXHhhEzw9O7Vl9CKB8q7baDDFxqvLq
HNNhrbhIPeS2xglkESRZaS46UzjwPuI11vwUtTO+cAox7KBF3dFaUV0Z62nRPbnRzKRm/Gd+FuVS
YmNRGSlLkcJUVajmJYOtzfqtg0dWEVCsyFdB4MQvB0oV5QALujkuly3t7XRRK0L3/OZvB82MJ5gy
TqWbK24T5820lLsX5mhul0KPH7Kpbah8MyvetaYQfejaWnU3YKQEKi3uyqx1fiaO9h1fyfSVdN6d
p0A67QqPIhut3IaWi9V64VMrdembLAYMXzx4EMhkgNTA4cdm5I2mOV8purzG1KAgvVd8NXDlKVbU
GX2OI9ZwMDWpQELrC5b7QNtCPI1kDpzGgnkc7e8UpPGtfx/0e8TEy1uds0aZKbwQDvC1XXalG1wZ
uNSwN66anOfZSA6NCbHMIn6lE11DmeYbw61ekli9tOWKMt5atANFxnExASDH/vbZy148Jrl3X+bN
3YQQlZnt2ZTaR1zXJ6/Fht8oD7PuP+Vz/ZhPiLfyteJSmAit/PgxGZT7qpskbab1GIeJJ2bUOw45
L9CBgTbN2htlJ9J2gZah7p8mBz3haAttq8R8pdmgrS/lzpmoqEvXqX6iqGuPa75AmRuOGsF2KQV/
wJLfZMqJ74aCRIFdZ9lVScAhbnlbZmHLcRamQjrTNW8TR99uTe2GsBzPfPOzog+TdAV8I82BUVMz
PeF+YVc3LTDLT9T/DLO7wgQDX/Jrt8CnMYqP8/PsTDXDDRLVyCRj++t51Qe7bXrqslPb1rTZ/QwO
i3fSjzV6S+Dfpdn79G1DUJvG77yZ+RKajN1Arqh9JlNwSnZp+QiXYd3RkjLsVf6CQNyJ17uRs3A3
uxWi9nV8ywf0bzgaxJuVQKn7ns78YMxp/Kq1DmHAJFfGyB8smgacFfF/MvAFCXzPm7Z6V/OSApVt
HhOJ5GGvGWyqVKsKLpJkpzYBu+devkYzNvgD3pcczaGeTD3jZa1XL55nrogl1uK0mN1yplu0omZh
KlrTKpeBSKfh3Wdt+FnIlPnY0ib9h7bY8gl9y8yqSEezjiHZiVFwrW1sW+IftuISx2OR1hdNCAw/
emTYvKqnF1Ss6tzB3Xx3xNAx46PK8ENb77vPtunn45w76RsmuN1phoJkz7tk9sFnx7zD74YEog4E
A5VBhoqlKbUE6hYWpgpRwPG+XbOyHEKNqoMByzLpz8zexpehHvOVxrpyzKgj4uO8zLqQUdLPRnzE
iYT4dbFaqtqyvq+R2rODfQZnzpFEudbF9aaCXX8hDoJwHrZKs/7EyrBlnFCvO2pS5OEOFs9MH5Pq
GJPBWoaLqaOoL8gKycDos6goLO/VTt2lDthFSp6YOpWv5eoU21FyEI9tWz/qJEvYmDbgJGSsvn6h
YLQODK5FGpiJRODrS40CLdUWRSRGOTkR01sJFGTBDpS+oTYO+puj1rjXsvQYUNlpkt8p+tITipBs
i30jeyi622zpLV6waDWduHB/G6rIHtbSnljtqsa8NwcewHA0xcD96JQnt9Yz9kV9e58jp35j6Tbe
dFli4xSZEfLG5vuxT2Trz9fLJmt8HGH4DZSsrUBiMC3X2h7ki4MB334Bpgg83+u3q2PHd5oe4/uX
PqaG/DDr7M1uHaYSXuqha9bG50pf5V6jdn23Vmk8lEbRE4hRjB9dKgzEr7k4N3UH9YfFoxM2jV8+
AOBmzwuM9iPQ8Q8jY2oXMe5rGD4VtmYFOC6VGGhkOdsu4dTySafUfKrrwnlorcLduAiR3BAFn/9z
usmn8kWOrL1BSuuFM0y0mviNkAcBiJ2nrxVd6JbjwDwkytIIEa1MtL3mmrIV1Z2L38kU8gDFazNU
tC6N0n80IsYMarTts8bO4Igwur5bqtY7sCpMtgixf6Rx81zGmkSbRL/IdJX/o73dS+jM+P4YfXB8
YYJsKa+KlO7/7op1veZGauAhmP0ym7Y7CbcsIzrw5YLpWH7P1Ni7sjGH8faG4XFhq3PJyoLxZ7z2
7DbYjAXEhvrP5G+0VjC4uf+dBp/2qaX7RXpbOY+zUTNzwv1DhYaR01i63lLv06nwkE569i9u/5ss
rLdeu6RO9jT5KaMm4W/pR/d+nq37wa4wdPKk425HgazB9GuWa2Wj4/iRsg6ye4W6xcNC+a72+xj/
zcF51MbbDpPGDgV2lblhVpj5FJQ4fSShPhgM/0qd/EuGWPpDVXvyYcjT4Q6FvLzkU2pOiLDZ7WNl
rR/o8dkwTAXDqrLtfldalr4Nwl6ygCuIN5k/CS+SZfWyMvl6YxrH6KyV1jmhpcQksmkjOUEFlQlj
FZadLk4yZX+fTwiWGsT/odejIYxbq9koJADBahT1eVxlfCj9ko2koThloUSfbvrcO3PBLrPte0i/
qtbHoMBOEAqkYlFhUMhNa4srUes/mqmFw6lfmk+yIS8NO2M3nBqvfXWnqAVJCOOmf3BihJ4DkAL6
Sy1sQJoiObgWNn7O6DNSQ05yK08QMqxMWYZFm/HcMN3sVFpjeXLGfkEbk+UQDLeWGY8zjICs+agw
nnljtggZg7BdQjidsLpT97rbZDs62+JlXc3+frExxJwXrfqm0+XtErm27zHKyjcnE86nValbPYG0
ETANveeMO0Sd6uWLauTL1FWbmT7i3lu69qhVo3s3aCtx5ElrXQyrn7dDNrSnpZNix0oe5Ry6+wdm
/nxX3cSodsPYSDswV46RbGnzrii0Bu4Z8GrXSav7jjDDWNnf+/FnmqTuXjfbHlMqzFpxrinyZ7xg
WVnCH04XthjT3u/1auDWVtPZSIw5CRHhkAyc+Zn5qQHcbRjxX/yxspi3WIkL+cCspjFue3OBdOc4
jBSXfXfT9E12g3kxa66rrgMLWKImN0jFP4pqvh2oJJJ9SlidBywGcNfBTwX7KiTJLd41WgD++Atj
YRGm63IdtQWiRR+P/D/mqWC+FsUpRgv44sr2o4NZ2cVgngw+LSN9Kro+9GmaI5I4m8uMeZ+3wbfS
/rSzlD2+TT13x0wtvxuBvSJ8ttvIbNWhLd2VzQZFDxtyy5rRKScW23rh6VPIYyL+KSXii6c4GKzL
lF0zHTByzfAM4ws1Dz4+ZxxH2X4gwiCcyNiQhyxHwEUxYvhbgBQVWfAFkaRXO3vekCbBoKDw/iG3
8X9KFfgcnk1UpYanu8ZOz/0Kl2eZTsSYNuEgm85oY9O0jzKzy/8fWO7/M1D7vvlVP/fq16/+8r35
inT//5hBYILr/x2tnU1fSO3bP/jvBALD+BdBAprt6v+FVqNj+K8EAoqdf/k8mNwdaNhNdgH/m9Q2
nH/BnvrcNaDd/Hw3wPq/SW1D+5cN1e1oGKDpnnnju/9vEghuKor/QMzC0C3XQlXyNdCTqBRPaLOG
lu6s389n76HaGyw7AufUv4jtH67Gn3jr8z3+9P/gS/xRNGIlSptTYLWz8zjcpa8BTrjf/v4vf3nC
/vPxb//lH/Qo2JZlQqz8afPsPsXn8U2e5Vb7kfy2/iH4l6fkLz79l4d3YtjWr0annVU6Fg+9Sy4m
G3QyIQeFg64LV7ipfDUfy0nsF6PrDsOSxfup0+ZtiXAFYqW1duQ44P2Ab1VYlLcm3e5csquLjKbb
9CAfKnu/tMqhkm11xqRNucUh3Ysmy8A4ysibaJjQASf4c+18wsI3rmO5kYPki3Oiw/4uTdOdzonx
5unM+dFcIWfTevl7ws4hdBvbAlIaqo3IOOg5uG9QPFP5JSfpgD65UTuHiWIN0Eu79ETzvEea1kQ3
5QEIL4rt2iu8oBhFe3A024+SuSoftFL7idW7NKHphvzZyLCo8TAgBOExrV0y6ZgDyKT9pcmBY5wZ
yg5n4YRm1ZCA3p556rAX3WG1VUdkXRR3cUepLd2KHrjAUGqexK7vPcxe+k6/jKkDMKUWC6OWbDph
tt2cCxbsARmUZpgsnc9/wZyqryrvp1vg1WhbpRZW+P1jiyeSQ6G59S4z7fZkpDGpxvG0gNZihlWR
XBtIk7cbeYTEuJrtt0rPxktuUCTVKEZ3f3+v3u72P3vSbkEXf7hV4bHdYVi4Va1Ltnc2yNfMnbEp
tH8QEP07F+LP/v7t8P/D33cxFsLxnL+PKTVDGueSD9H8gMQyEMPRHzf5U1qfsIYLQIMhOJKNjq4g
O9YY9I5Pf/8Vv+SZ/Odx/JL/k4thjNXckpGgkyh7ydyTWve3fcnceYgHT47zOGUHzz8kIG1//3/+
1WX9IjHx49pOpSjNc2VOE+OQ0Qj7pchDNfDNHaM12CfMYyRSvfsn6cdfnQhfFGloZ1r4SWxHvDaL
/KS7skoiGtHfpG1+Yfge1ZV/V0uTlVRebArX/YaqL49StcqjWq2QKVNmw5Dpb+mtIwAphO2C6nPl
t0k0J06Uf7g2/1M5+J+f40uEiNv3TmnV3XqmC8CE6ZHlWGBtXLyXs+5kfw7G/u9/A+Mv3iJfs+0c
sDknxW3oTJydUldmWzFRvex0390p6JytCW1L+yTTk0uwc5jhaAId/OKKh37Yq+q5KR7+/pP8xd3w
NVCy66mf10UsZwvf+80wbWrz7DQ/wDUifzr8/f/x79D3P3nSvmZK6vpNLUcAzdkMaFNP99g4nHEp
2th3xWUkjxvr17A6DBuMNyLyqAOa8e0c3kG47fzHdvtcBfVhiZ5V6N0dmeUHw+mf3rT/Tvr7s4/2
5WXl4Xc35B0fTcf/S6MxDujOK8Bj7KLlb7yUV4fEkSMLG7wBg/bH318R/a9+/y9n27zIGle7fD0n
Gf4NAea33exHsjIxxr+TLwgd1pPj5f+Q7vpXx8zXJMJuEFV/U6efvV2yT0M9AI0LfU5T85hs/+la
/tWBqn85zDCgK1MsLNazs4t3w2t9YJwXsg/dx8+YjezHo7dtQoymL3EEcxz+w6W8/VJ/9gt+Pc9s
CnjN6dczTvOorr4z1MDTS3lbzOl7PP7oQF37iom7ScLogO8BEhF6cMv4h7vbv/1mf/YBvpxuuH3L
Gnh/PdcuPjdD+UrCwx3D961n5wHW/GHuHkbsSeRHl2BM3ZY42xI1YLu7NgU8y5HYZfwu9nTQckTk
yiQnxyaRoTgV9TefWbbnL6gVMG0i88LLQkpfAjDcbarGrTn2UdsdPAwC8v/F2Xc0t8pE2/4iqshh
SgahLMthQtk+Njlnfv1b6L13S4dPiFtn4oEHahq6d+/eewWnyk4gfdBCC4bGphgZpclsIr9W5KkJ
sYWYY8C9hrCi9MYrqhUyKR5pPCFMbaDsT0LRyjtRw57pcLEDyGkIvoUhVirXcse3RjTg9Lmh4uwQ
Zp4NIfONT8DURKhxQTTqUVRFlLcYGPmwtdVXnRrAypoKLK/a1ikP+ZpW7rsT0p2u3wIOqOQuaXHZ
RHFgB+Baz1Csea2l5qNvccxBUFRjag56BP63TzXbIh/V52tlKezOnQIlMYjrZkTYFY1gw9EyuY03
lBltmkBJD5RZa+On+E06/Qv/Cn2bM+1UKwF/Kc6Qs2QjaIa2SXyM7BEHGtWeToaWqVxabqzx14z2
lMqDgoU9vamh2JLMR08fn0+aWwjxtzz9Ls+BeAmqqkk5On3cbAGcV6ATq0mToUDjd0YptgegLSwJ
5Ve2vabAH0gEauIiCrgi9GouXlW8VdJp7DdpWX34sBFDxU7rhQvK+aDPuzpJFTqkHeSRHADzMApS
ixMA70osSABBe7Y18iICEBisDPBwRA8+Sl24Rcy1wyKSS2CxKBSKhWg3eg7l2l5Zym70XvYOyUNZ
GtizM3wm5CQzgZzUgBlzGhoJK5R5oBLx/BUtfZ3bbenuFZFoVYltjRjSVBmwlgAogiIKSluXQk8p
2VLJew2fBEQNibdFFHAEDgQc4FuJZEUbYSGGzJ1E3S4JSshljg4whErSA07iMBSxMr1b2eRBhJr7
h0Y4f4GDLGgnKAvyow/90SyBsgdrCJoLYSm16CG6HOytgJ4qQyi+CT5D2THMtzBbwHYDFmgEFpJD
QMNFgU65PPCMbtNCyhvmWLmHNjFYeolStRBQGSUeiL2aqk40mshYQpCH+Y6gj9utTGch4JOzK+wI
QyWx9vCukLAMLTQegSseIWHSf6+shqUBZjlBL8ZNypbYMIPd7SQdyHuNUAilRHygtF/iT6D7drp2
fP1davqflJOcHV+gpVEs9OkHx/eMhnI/RJbXyOSIu5eLahf0YiUg4GoVxVq23GThHnza59NcmuXs
2IJ5C5XHAzKfIjVSFNvR1MmIfdmv5dLMNINHq26WTEMufzLDgZVWohUfpCa+f1dWp1qUzF/1xBY2
8HaXgTzXRDOVD6hrKrT6TSm1gTL0V/SFU/vP84neSjP/fRBubujNt3ktka4wQL1yy3bfQ6ZTmQkO
U/CRXKtjG+i8AegU4EiiXBqEDRxzcAm3BGmUqENAAgWEzt/kvfXMCq0ru1mpMdKPvzwnTfH6Lui0
XukRLRsODqD16EF+ROK1Bv9rbI3xF+4YUNbtFQmszV3RGVxuj40a+FBvG2SQtAjXqnqVq2w0lAZh
G6D8za0li9P3efS6Zvur8ICcbkJ8t1FHPCA+G73VEpV+5ZG1rXyRpanPdhgNK91JrgmL3qm02ulO
1RZgILRSNqGamtKWfysOoQkFYKWRaQPipSojezq1cueZDFEfznCWfaOASKYA+mODx6+Sb9TwLMlg
RwL5YXBGeNoYUwJnkspAHBq6cH7+HZvwLQFNFD1v1hKBQC+ObPAuCZxa8nL1JRYQl3OalVyBWXo7
0//vFgYH5dukh5el47ok0ETbel9zNex8NmAWtu0L4DFAEDMlPD1gDtTansHDCWkA4sgggx3EDyBO
DxuSPr3C+Y1j7IpXCZBx0YG34nYLbkGXRCASHap058MdDCaAK7FsYcdzEvP3g6dCCn7E9OClDuK8
Bm1YGYJyMnqn8qgihqkAxShQrVNrOVE8C8g4i1cN6MAroMPZuBvIQBatVI8WP/IssLZUxQ2Q3Efa
E/ibku8NQXxPwOkVjgFpDh2pNMyuzCQ5hbxdDmDrAMxkFUDwGY4EUAeQ+1r3wo+xwemCbiYHJgza
r2iT40bRqiNz7CDTT6JtsxKOb5fhR9tuFo8jQphAZdO2Q+4BxU+dwjUZov5fxQ4NXvhhMipKiumO
FF6AZygkONSt2ItPnr4P98MsUid5XIDmQFBOlqiNic4yROdtOlEBP5LQMoN4nwF4p+Jeq9dox5qh
gdMIwJYE9Zo9vEYHMxn18I3aeLXWnweNPyfH5Nfd8cQhD1+ZitLElRW2kKhx4lS4udsaCQOQpivi
SUWDUUcVxCYdDTOFsfHM+0hNbV/j1JUgNa3aBx9kEn25H4tFZTZMG4wV7CDCYnNqfMkdGE0gFSCU
5AJEg8HKoIIeIsu75AqxkVRhZexpOo+GnoVgaAjEUAHE0LzNOagEqL0WmuNWWMk2F8oPnDiLvwDl
QvoZRCJHAqD30p/BvXklfngUP7YRgSrL8ze4+LVmcTZAP0YAzoKaqhygNyYCXHCuII1ue4AANNoC
TaLeIBflAVTTno/JLH21WfDkWxrkosSjHQ5un2i1vg3wjEn0wWh+6VxhKA1XUa3n5OIMypj0/onb
hrgvX7Dp4WwFLcMrsEK7HMR8JLaB3DusoFQiVAwuz59vpvTz//M9TpzFyGRsfIGj8E76xvD1AWoe
idZWeihAFg4pEVCVBSHz51F8iQy8F65/RbUmV7ofDwp/ZmdlwPdWx4zfEyDQ7NK1KsatFPRoyc3C
JVhzfRXQeC6/NeCfxfZHGlHvzIGk23CoR+4DGOJtIEFXwfko+nr+Nm5lxkejzoIeXLJJiC+6lNPZ
AxQmMlqvoKLpeW9do6ERjYPuu2kPAZdaGb+BxxToCIfGgnZ+l+jZSiI2tRof7rZZ+POB2iZ6HlPP
oB8KDllhw9eAknS0jnI1h9IAbrvaQPzSB1LnIoUAldpTG1nkDJbSym3Y6lL7S9IHoMF4FkiJI2SW
i8TOc7B9cU2EK40MGq8HQiXsbd5X3txClibMImFNuJDzmaITuGgvudp8UubwDqXwdBeubKWFIDS3
rKY7EhxyYPUd8Uipl15m96DprobyhWoh1NT+Dq8CQJ9eOcW40GKh8Olkm9jo9daC6+k2AEJUr2UU
7RBfreFAaWCLJCuLjpnCz4NFN9fkc0sAvqUIIw9ANeyCK1xUT7kK+19jMIHQsUY9+YwP1AYSCFdi
yx8yI3jplfYq2a7s77D61U73tijfWdl59WSb4tOjh5rFyjqVBgkKqwjJZwKK4Cit7HgFRVocbG+k
mlk4ZvZrGeZCF5gTZkES0oEZmU3xH4ohBNCBinTKr5DNobRwG6jPV+hSpBNmkU6kWAKWSBikVSMt
sSWd1jIj1nM9VUVjVHmVl/3TYNUbVi0cKNhua4PccIfB+Ii1/OX5QyzOdBbWaK/k2xIMGIfRYZOm
/QgG+AcGYa1lCUtpmzCLYB1NNnE1xXMo68rTvCqDV8VLoOQyqUKKFtkvof/xV/bkUsAUZrHKi6Hc
K01fzne/chFc0i1KOIFSqXStINdn4LNt18TZN4DnARbY3xKjIa18UepxyYDjZzHHJ6K0y6c80btm
n91ptLrf3hFM/kx+ZxfAqvTx2pzjn+efbqFqxfGz/MtzAcAuWYxGK6LB25cTFLfQuDix+DOqlL6H
EM0ehu8yrSZqpV0hLquIK+954UjgZ8EplODJJpUYO5JZLVEQCbS1rIhZeouz5KseqlDkpyVZ6xB7
Y41RF1H6IOVCK61ES06xWimeDpapwplQm5OBnMCWOfBy+Umrme4i6YZmzgYtMlxbVXLl4zIL4Z7n
/o7HLBOMdfh/tyuppXrvNNdWbm1KRuPBgnmwHGqs0YDTr1VXMLfk/jdz3D2c75xeqw0TFQgLjBkD
7EqcEp3pW54uWCtLYdqtD4IjP4tXYxyVETttslIHJNpptMYYzVyLDBL9QvgsbstdcGDfSiXe+gZv
iEqgPx+ZW/pYsyCWx4EP90qkk6S0m2xiQ8UV1SKElpLcE3IKpmOyzTOw4nQap/9eKrdEduhg/YQy
zZXu4PWuATYA1H16hZsPfewpBRUcAEaFQu8IQq0iPUh0NnwHqcgDVzaEbNsBpFdRMvvK7CfhDhl8
NzL8aVwYM0TAtUCTSU2ag1cDFLL3TlmhiQwEZ+TnM761oB+961nEhCo2lCY4vOtG4XQQdQ1KR4NI
a1487RVVOqM3WJ3UKbvarO30pboBP4uhE9RAiEgMCf6glcm+caXwnWH0odKKj0PQ1wEXkH8odIOh
b66Jcm4UWq2+9FpuwJbD8uXzyuQXbsL8LLzmMBXMhunGQu1Hp9N4Az6q+0KBbJhMW5UKLKIlHItD
vg23KyMuLDBuFlMjoodw0DRi7kG+T9iHhD3KB8Y1/AoQHNWrPimsPNAYlEgTWaB0Vvb7UsJ/axfd
XaVJJgfjfPrOQB1pyS6yM8XijhoMG7Xz2sZdKmVxszjqN8HIUzkGoQ0CDaTtCK3D77iBQ6s24gvD
ybM7ELvW6kPIyagl7CHN9tQqbKLAtZC+UjCgeWeg5xGp5AGG7RVc5pBO78Tu0CAvr9fW/MJnv+3+
u3chtB7kSnqRcsZv4m28oLGFKlD5B9exT1Dl2H2eQDBSHizm3FnsV/G68u2Xhp2FXEoi87qcvn2p
Jqfhd1RzBDV/CvXAWqsNjrUQBVBPLdcW2/TDD/Y2N4ujYVKj4gfsrTPi1P5xmXNTHCP0AWP5yDUq
9hbaDXINdyVflS4rk1wacxZBaQjDhDEcd5zhKO1xKU8q3f/TglsgNyCN1jLzUSIiRnA94bdBsFLE
Xhp0FsQ6UMAmGRVgx/oPirtKAYjvcKhamdIUlx69xlm8qmEmKZQtXiNHyQkv01vvlOvRlj2Tb7Bw
pq7Ph1laHbNY1PdgF/Mxjw06xAIu5ARE8X0I6tdQsJNE6HPlLk6SPlwZbinfYmeRyBVA1ydDjAcG
ATiqO5CLr8U23EMkCMigS2lWzmjDcl0OfiuTNnOb1tGyUusXH3n78ykvZZjs9C7uNiKYBiP4cVgs
3S+nultcDJm38BCCBmlAGCL/Zez8VO78I3/6xwFnAQo+FTEPJRuktDvpW3IvTSdjIB5Gf5LM/dCv
9DloID6h8H88N1ep9+fD0tPif7CC2Ok0uJunnwqwkBaxgvbtOTvV0zuuXuJ9pybW+CvZ3jk1YAFJ
bzItGmUeN9NiD26++Xz0hc3BTv+/G7x2Ib7ixlDPEmAO0LUnv7g2FbeyOZbu9ewsxhSdVNR9hmXE
G7RdW4EGVrc8Ff5HFP39z89P0hy1UZtyxHzlLGMXiiHsLMaAKu4NLawtHbxL2L86LECU8JPD3R56
ZYfko2BlFGmVbk++uq+CXYtKml8Dizt1nQkHCSBuoEuPch+vBNv+l7lC6i+3xS9IEHSvYKHTG/+Y
rCzxpZc/i0xZOHqgL+JRAUDRokuwcpZMm/TRgpqFJKJpQOCs8LM89+bmeizAd+vkvZOuCushajCe
r5ylVurtA9wtHZDQEmhJT5HvOzjROwir6DQnhxZYYq6WXiADwF+4rbhnZe+FV2MZRwrKODvAZ3FJ
2GY6gf5quNK2WLp6324ydw8zSoTPFhVW2qABIIz15SukEutQb5R59YdRqr2vBXqxsmsWwEPcrXty
NxwxBJUIqVJsGznQAlw8Rt3XQe7UefUAny4FtHMZIuw2JF20dOutrO2lFOpWtbwbNh4qlhAGfNnG
ni4atEyTZhAo0c6HIOdGOrUbGFxs6Hf6AqWSA6Gyx/K72vgfEGOwaFQAeJ3jdNiT2cm23Peau2G9
la0+xcgHa+52wb17MrZq4Z0d1FgM9VsM6ZcasB8acLuQJNEZ81dGud25Hw0zC1cNWHpeSFKUE/OA
yPlRC59oYgs5VC0Svl2IHAmhuCV7iwNyvYa0XAi8tlijNpK9l+25piHSCoglNAbgJ2mSARYrAMR1
9CUk8FyDZT1o7wpV7+AvWYcvObpfkFs4EgAzMRBUHf0vyCAlIBanuP65fdqoBew4IUdhhqI+SXVE
WpdCOJKkP2M0YSEfwzFm6F0lQeYB4gX0sB8+yvBSQtmah1d0RxmwVpLHps1lCFlAh8AI49eo2Edg
OkEIQHcnK3W2RZkZWv/Pt+0NgfnoFc5icg49PKrpYCZPfbOguOcq8QXt5fJc23RjJLDNVEao062E
osV9OYvGSRPDgAYqjU5JfPXQsCB6DTAXKKTCbavS+vTA92a1jXm41YPEYTVELKMLEwNnEdL68xlP
5+ijCc+iLFmXApe5eIRmkuKJcCboAg1OXpGuDLB0TWZmAReuiTDrGfBKS71VBy0yIa2/rc32i9BY
6zs8TbfS2KA38OVeAz4t9dOYWUbIwjKxTCHAD7A2tJd3/YbahGfPhpSAzeu1Aa7IsEnXQv1Ckjsn
OsV+DMMBAdSEjh4u3OBajNfD3DbQuwHWmuFUgAh3hc8alAh9hYHRejcA8/LPII4yUzNm3jVKgItb
XX6wAIcGPMrloK88/74LPRt23v7g6RoC+ymiYiha8E3n6F86hdebxkZaBi85KCbEkKABnUaGMoZc
sDY9mmRkwYw8gxQahGlRTkvUqHQCVNi5CMRvys7gSMmMshsKMI1WCwCimmKAC5gDrEdYv7PMZ4LX
jjZVkb89n8bkOvJond5q53chNEnZgm2gCeBA2bLaMu+CyZzbfYgeoMokH3zmCGgOQrPbwVO7nNac
gSymIOmgjC8uUPMAJEKhYmXfTsHgwZ6hBfz/7lmKtA6jxsXqEofPUrw0UOZ9PsuF3OR24bj74UDM
srCHL5sDa2KXskt0Lqn02nJWJb1wQaYla6ZL0y3h0QxmJ0USok5Y95hBFYCqA31Z6GxoobCB4JER
+9uq/30+oaV4eoN03c0Imiw8rDOxN9Cs2Wefhd29eEdYeX2Kb+O1/YhWvgg9hatHE5pFUgDJ4QPJ
4c2xRrUrndjylVgV1VGRkG3wgNPgZtTKEFfZ5C+xiSLJ61rasRRrbo90N8UWHVHo3mHo8sBA8wFY
aRSFvQ/hlJpQBvpmPuFa6LLrMP6lbzeLp1QZ9CE3TbVTiD1uutqo9qavx6i8QdnHCNR3iC8ovbbW
nloabxZLIRE+dO6A8RjUHCX5AqU7Z41attR1uh0ady+PFYmGg/QWSvwAqQw7KBHIodmDubLWipn2
5IOFMaft+BANBV0LCzCOP5juD3csrI5U/XalfLKU696O9rsJBGxWd9500rR6ZvdmuU9saKyroY5i
3abd1Fqmdnvo52u+DW3NbhMWK9ne7Sx7NLPpRL8bmYMueR0yiIj4Km+QyCdl4PRH14ig+ciZI6Tw
KCiKyrEJjU8O9apYq6C78+7BHqHRhg10XAqIJ6CTO0wWBYqgBnvmsLLtF7KK2165ezahC4vc7fDW
C2DWdV5B2vcHgr3ECey1jXSk1XbbGokKe5mVAZc+8yxvgzJzKRYUiXvtdXSiD0atAzTGhe1ouGdg
VCQLLT5+VxvBe7KW1yxcpW8h726OA+4bETUNWWjuMTKnrw1JcRu8jX8MajeS0t0IRQSVJhfugAhn
KDx2x9pKbOYVkCA1ckAQNnNzUEuFs+PPFDUC0hAua+XoxX05CzJCAPm1YkoLOQZqipfMmFSCIJqy
6UPb3/grF9OFg/Q2+t0EyWhwCanAJTnqaWWAHFHcmc8XxFKhY84TCEeCrsMAaQ8MOMJ3aLlHJ4ZS
yr3LvCeDAQnxMFObFnrHCgdP7PLssSeJOuKmIry03YU2ofMR75o9WJYNrHOPVG2MrOb9Vj8Qd4ct
SeDqwBrZMAquTG4SPz8/f+6lFz9nILCe6w3DFG1hdYBikGeEOm0B72uIp38cYdpCdy89CZk8L6R0
Kmp9u4nKMrk8eTOkmdpCKLBqACa5rlKTl6445CxKxUUXwym9w3cAj1Vr34Q9rnKn2kr1yBqP/tU9
1zuASfPPbGVfLhxX5Cy1gXMtzIXIcKp1FDaVyjClAWjmZ7UOupDtz/lJkF4d4eDcTpIDWFKvPtrM
+ZZUEdTkPytfaCGYzXlIoRuwKUsgsk+uZNjqkChuEznmDThOw0PDCiSHPkOCk+5snM46e4A5Atqk
ZrmyLZfGn98JobRGFpCMdVCx6n7jc2u7sdKutVYWzgZyFloojxygT0qQzrjv9+5na3VQsTvwL93J
szso8RtQawWHNxwV/uv5C11Iq+fiJC5EwkkRXh9O20DVBZY36NZnFmSDoHT0T8VK2In+vangHh37
RI5Xhmv7V7zx2ZVT/vHLgiTn378rDhyMoUv8rgvdu7qt5JbY+dCljtYOzqUBZtEgJ6VcynsRGhTw
k9qlF/HooXrjSMdWcR3KJoxUS/bExV1Duj4O+aw0Pcdd9KngbBMMkUQ6kKZXq/5YMIUKGTZYXcGa
mIZyH9r5FDifu+zic5e0OT5fAo+XNHujpN4NS9FjG3DTewS66QUbZlus3v8XMMIs5FL+mhIhcnTS
u3iF3m64hofsyqA9CZHe8TPar13jF+IoO2cMxKUEux3Y4Dm+xWrgt2+Et96KbDqHCQ7Kx/BO8zfF
Huen6MEaZ2X1PY6lrDQLBBAjGRuSxFurLfRdshc4vpnNF4TS/+2jzCLB4EJFleyQ3wgSSmwkp4Cv
w341wsrP3zKx/2bIrDS7uVTQc+z5aJgaqkMpQ2Kx7aBvKQN/Dg22kwttcb2h1KZeiQELQAGYMv+9
ECBeW8AFAkePQGypL27bgYAfyp7lH90EHXlUQR1AE1dGe1wQYeeg+6FOhRZ6/OhQ4/oHSNlK4rSw
UcRZPBDJviopwkV05iu5Hq4EjLG4K8fB0msFU38r/D34LHNMfZa0pdRFAo4XOwdehQPHLbDrS3oQ
NsDQ2NwxVfM95DX5TM4VEmwXXg9UHwAzIPuv4qbSIC5mreHXbrWVR08zyxfQZRI7KZy6BsCRpTpp
00aEwqR7yTeNg5aMgsKWDl+OHW92ZmMSKvI/lQVyint/vgsWIrA4Cx+By4k11eEGWQ4w0VDAsO5a
qDxjTzz//YVNPMfRw9CpCgoiQwlGZhxiB5EUmTi4p+c/viCYwIr032u+ydoaBwh+fYw/AsevNz1c
3T/a4urSKvw2YkB1Gl9ea6stFFv+44g7EDxsJYkeVyLwfEZNPIZhLpeUNfoKepAB0stIVElwqJT4
6q91apcCiTgLJETNk1E1dU2L7uuTKfWO1lteL6wQ/hfg+5pN+ep+4Hr//J0u8B3ZOZ68JgSXyaCR
6oTOCOxjL8nZSdAhQ6SWm07v5fyCpigqW/yh//Xe+89gX0GV5lqt3d4f50uAufz9TXsPRrceZKGc
XievzbXZeTazQ6tS5bTMCW1UXL95AMrSE6nG/5YVsnOoOV9JEi9MdZQJ0AbvdVvQo2O+CdCirBXi
ndzUx9pwtZU3PJUFH2x6YbbpaRiiiXmL4Enp11ZHLr+tL4URnoIt99U7rpU5vplZgBui92N4Srj7
XzCzHtcNII7299uVqo4Z2QAnORhaJgXd48Ya4Rscy2Om+IOWQD6pGP4pk2fnyHIKIrISFSPb8hm4
IGnt2Y3fe+lKvz5/jwuHhTDb/HnRuEJVYaG4HUxu4FcCVY8TOHfDWuN0KTrPQePQmIJCWsnhQ6ns
y2jRL2QkJ4Z7YF6n7BQVJCDUB6DHwbXDvrDD6WMZHymuDs3KblxIWOc4cnjRFS0srViowYetDLHU
bVa1K0fhQpUCMnl/r4XE5UKW4zA9uJBB7N1KLySt407EWoyk1pLeii9uceCLa5eqI9h0uVacxAFy
8q8ZHC9hH5MmsMawesFuXBhbdtCLbiGzareod+A2xTktB00Cqzc6eEMSJo0eopBs8hIGy/CXaldW
2cIJM8efZ3wa4P6DPGvc194LU58mOdhAhzE1Ea58haUke44z53OiYyjITDrk1b8wZo0iWI9rsRxv
kRestF+Wkmx+djnJKr4RqqZGkt0Ix4Zhvyn/hUa7njMTCeqsv6wUQX0evrcF9V7BSBkqtPCsgr8x
aM1cts+ltWP1Bvt8EKDmGPMmFTmokyI1JqMNN4BKRULl+lI0p2LY89BwJXx4IL2yexoMryCE1JpR
DqOe7fjcYABg8CGDNVZqGk9CNTV2JiCkpBnuE/YnD2MdUn0hfJDhSAspQQmO0Rkp+wCtEa+NBEsC
I6AAdaxVCdOKFQ8Gf/QPCQ4rBaMdNt6GAupmXSAzrJ0G2xI23o2ngu2g0SC5irVDsh/Pw8vCOTQH
s8fVKHF5js4xqZRn3v5p7dSGCZvx/NcXNjY/axkNLDyDKLdEHOa+yfrd9VY29UI+x8+CIpQEvSLx
8OnGZI9CPFzIYNUle6sSVQvnxxwDPvIwPktZXDe70OJcNXlpbcamNGTs0ERfSwEWDsg5vLvp4f4j
tCgStjo0T+RIzi3KTKxQd3VU66RDvLLlFm4xc1A3D9MyqoQivzMyIKnE70Lpy/B5eP6FF7qCcK//
O7xKmVeRWEVYQLj+7SkINkOlDmlUYpYWUEkblM81rPjSTK/ALdv1tTSiyyrqaiEsziHdtFjWPpv5
KH3C4UVBFsde4Q7hBODxT40JSQmMUfM1wIqld+H9+ZQXcKHsHKCdRVBlFzms6thqddeoDJhvXoJN
ookqZ4g6pHjE78ER/nGdcLNEahhIVFVSbNHO7veiHW0BKWIPxAl2tApcLA7D6fm8FjbrHI/tl1kb
JiIWPRtDehqQqZC7PP/lpaDPzeJAX1c1I3oI+lTTbCOmQiXVB/7F3QsM1MS4XmMqQcncl57ktWJE
C9llVI4AsySpcEWtnZxl4Pj3u/I0CxuPm0UPF5qrUJfGfapWO606Ndtk+wNTH/CeRLPd+ivp9tLS
nFVeIr/Is4rGZyupyCFp2Nv0mdYW8NyDRy68nq206lc24dINkZvi2F3prWMhXI32/KREwNogqdjA
/cgOjHRB0eJWBlmAh7BzSDasbShJmBB2qUVrlTEN4mnRFlZpKhCHBthC5QY0esM7x0b4Ajc/y5fk
AVcKaeUJFho38DX+e5pAAAHoME0TmA3w0uBADMAB2KjKWkyW8EMPUgJ2disbxLAlS7jLOhGMVBIc
3SbsvyqdAs2ntht/5VRcKmLNAdflCMVcocebJMxKdm+fDJwaG3Q2aI8MarRfw00tzWcWOkZijCWG
RnCuKw24jRxqAoEVHMrjGkxn4XYyx1dzrgvLEQED8HYlIzs+9ts1YPjST89iRt3CByfM8NOM8MKw
19bVmQiM8n3ur9SrFzYoOwsDBSM0AtFjgIEympMLTRUJiKwCDDaFd1fO3gVkHntTIb3bmf2YhgTu
V3j5iQZhvSb79GNFRI3Uhp5/NOwoXDAqyA15sLSF7kTxS0sq1JAD6MqvdeuWah23m9HdM8DDlRk7
Cs8A6yXICsG2R4gdwB4F6N1FckdeRTUjrvAqV0Pw6aq3ZDB5KAokW1Fv0W7H3SffEg7Ep/6sBODp
DT/YZnOs9OAG8Kbo8EDjuVWJTbajteBoUAbHyeBTaCujLCz+OUS69Hl4Yna4MtXDK5dZ5bAhYWlT
Q09w5D8KcZDZxgz8DPc7NUT/0qftTDQHYiP0F/Iz7eQgWsNKLtAQ2DlsmkgFwaMl1Ai4jj40XqkH
7wHcBCWBN1tODxi4OjDbgIHjCXzmrTa8Qt0voSyyxlVim5BgYG7c1F9Zkwsba46UbvLMl9wCD0MM
qdLUoDvRkDkXwOuEFKe/AtpZyNCZWeTBbRUmGT5CXC6Y44h2F3cqfNR6Vo6C6WceraAph7lb0s0Y
Qe47xxzSBmwkCs7hUMf1ubUO2kKGcNNzuft5WAfBS3A6aEB8NnJnlNsNs2sVsJw1wFxQ/ni+RJdW
6CwCEVD0rxMRw7R68wllaXmiJ5DOWkNrKTefw4KBHW1ZOHSiCwBBroN3HpR4H9m8Krwln+0r/SZA
bgbyTt6WUmKYOcLER/WgsLLWHFpaA7OsJKDyOG3aaXqAhUS9BVl2yU/UPFxpzywE8P+AgmFOBy/V
aXpg5Bc7pAOKiNbzyjZZSlrncNhq9OCdSCDNFyMEB7m7prp4hvS7JnZyo442LPouA0qY3DE2n6+H
BUEFdo56bUZ/zLLpvkx3qojAYFJmRsgx2Keh3KNHQ5tlqPJwTTOiA5xjy92wMvICxo69FQfvVjy8
UMkgozFy/w2+XVyq8H7h0S3WPIPdxzqhhFeoYmCm0ja6RJC5QuqlraUpC0we9pZy3o0uBZ40RFCu
QLvK+4Drnj3qrOIiQJ4901WH98gYts0W4FIV5J30RBzHUoYK9jbc8HpmNrA5kv2flW8w5ecPQssc
Tuv5EuvTDCJXp6Rqqreb8VjpcHEzKntN9GXxO09x526+JcXCxpEDdi/ZSW8pXJUCpXWwFa+uWiiQ
S3ZcndNYHSRjDuinle2yEDPnIFo6HSsyhIuRIwb0L1EDtCcOkBqG9evzN7ew3W9L625SAyr+fsbj
xUl7H2TMylmDOi4lMLdj9e6Xow46sCGLC1vq0J8ogmNnvNbfjI56We60h2IbvGCJaoGRHTKHLs04
UGKbe6edYeXVLV2w5hhaoYBK8A0QXELj4BNqwbCtAPsA3sWfQaf0PyJs5NYK8kv1hTmedqjGwi85
dE5agGjhM6nkQN3/IQ8waoYRMupc31DKrl47u7P51brswu3/FgXv3nEvEKQ7TEuyfkuuBWgcSEe/
eRUWw1atkZtIX6XVTuH/wQa7TftupDZnqLHogXhoTgREUmTB6HGyptsCYW7l7r00mVn20YhDS41B
jV6smDSmSMMzsIqKcuXYXrqH3u51dzMQC5g1hRTWo/cJjShCaxVouHnKC7WG2lgKx7cu6d0IcHsZ
/KYpSAce0ye0X8NL98teAeWBTUEQgHoNLiF1GGy4tKowdR7UdLvqmbOQnc8hsREb/j881IhLgF3q
o7BPDElLIUQQ6UKolWqxsq0WIsatEXE3y4rqw3hkGwCVUAwfyQoW8zuxoWA7uSamsJBhzdGvQiiU
3kBPrXNXh2h3SaiDD33bBFAeIlVKyEKGK7fJpUUxR8MOMBMaawHhT+jOfaC65Ses7RQBAviN9068
Ef1bsKZtupD4/AfA6kpczHoAsKaByoBpmlt18qeR9F7Q+ypW/ymcz5Wt2YQSOdKFg7dL+dQnH+aJ
EvchtIDKzm/kPJFa+flAS/Fujl9tfdr1qLwZHV8JO+BxoxAOJ2+xqzbAEiYqpL9VBkKeWSFnqcWO
atu+p6WvMmu7bek4nuNZBVGsYiFsR6d17S7bwHhQTqHrkmokiIIQ/YV/8wgteTvorcS1hm+E/cb7
SWInT8iV5XMrCDyIinPMq1sLiQRdfsjVlhfwBGUqD9VufCcFzWecsNdGFwps4rhr8l1UfwyFi6SB
VajsLYFlapEpbVy8dH2qsCSYm/BfzgfhFMYmA2Vmqfe0sim0hCmUxDVR6YB4a4wrmcFDbJhKNnSe
a0n42aETldKQCCRhUX6phD9Do//jJ54lPAHJBEUf4Q0TG9emf9ML0BW2oAx6vCtN6phd0kg+hy8r
oy3s+rmMeSB1KZW28P5o/g9h57EcOZZk0S+CGbTYQgZCk0G9gZFJElprfP2c6Nl010x1rdIsjSqA
J9yvu9/jxDsRM9TZo+7rx3fzLNzrkk+0Xiy+cbW2/2Gz/I1rkPrXjttaikwJABU2yUx/y099j5JU
VRc5xqaweO51ZjTiq6phrLU9VZkWwOK19Sr3irQ66sZ2adsnbEkAFbAFMCTWdS9W6FZIQD4vDgab
4+o2am1PUgURYbGNxFPH8woa+b8/sn8Vg/6/5feXXM008mEzlBkGUDRgN0E5ZVP9TdvlmYES8WQy
+tL37EskmlFeAzn5zoVzU3ffmIPbcfFnyz/HWgrW+McsXisJQSucVcHu1N2QvQrZZcQdHM9o6xbl
QY6qn+JkoWXzoWSX63h793RORYXbSq86hRxRqy5qHTSNYAsibNEfXE4ccLaunAh2Wb0tXXGahKCw
vB5QxsqPwxHHUqqTYZmO0Xk6I7xz/Q8l0r9pTQI+/Z/RupAabT5omCGLaAGSKzxKu8pFsH1pw4SG
NeEfipr//6mu/LUPOQNMPraauh5NOtFVjKjtGAxGXDOavT5Z0/t/f9N/M6yqWHdZ6N8u3ZQFVcwa
vtiTO5/gplh+/tsFNG9qOzng7u1t6oObZDpjkB2Nt0nyIFpphi079dzY8jFHvPQfhTv6qN9NiTP2
iJn4aEznAccQ8x8W5N9cCqDq/vPPHCVJhQ3BhuJAzqsvrNgP6mXzxLsVUf5mOMPAIDxDJo6Uuf+U
aPzNvJfy1xZmLdIHMV4yEUm4oVG+f1A3igvM+umX9LUx3bi5bNLT3PwZe198aCNnNe3FfFOlxe6H
+lVmNpHRrz9jtLkKVSsx9QG2rquTFG6J6KedskT/h4z9b1IS5a8t0ZnMPLSgECJKPXTwzbcyngnu
hNgsSF4fv1tM7dMp3b2L7T9JIn+3Qv9yikNNbpZc5Ffix/dY+HGo7/rrP6Wnf5PlKX/thM7Wqs+r
e3//xGRCQPYtn7WGJxxOX+oTMjkm+DhIHtaD9mQ9VL/TY1c421XCejyoD/9U5fobwV6x7rLAv22P
VVesuujvm/1B32fvsIaC7CSFkpvvp0NxKU8oHwLeb+W3yp/y3/ekJv+rhPV/z188///z1/amSlsH
rNxjUmZPqmg9iOtbI+Rf1TQ+AMkdDLpCEsmWcrqKNjwKpPFNkR5TLd53ae92fXWq29iVOQWrhzW6
mqlfdw9Tfcs0OHpV7rSUHUAngmi33HhZrhHezkDfv5No3A/xeu60cmfWVOezBvpPhvGyjAF33hMA
dSSbVuSULRjKtDts0YAKM3txEXszDp9F4ikRM7Li8ChI1mp3lo79SO1bsuS2i+rCD7BNOazKYzG2
p9m6tUxJKmJIT5s3VGbCzNtFirxhMR1B/uTKc4do9kez/hzTUNQmR+LjauZ7lqm05MCcEO1o/Crr
LXeK4n21GqcyfuPe2plL7+Sb3LpcN/ngN8urWPrCgKZem13mFDG2CPmU2vJ6TdSitBWpOcclFF1z
nelzSufG34bcG8ZlT7BkdiG4rD3V/48oLg5wO1+nrHCtvHqGvxs0qvqeWIWz9OVXssyXYUlCyQrG
Bt/ToRJ3w2DZTArIfXZs0g4jJZVduMpZhYOSmlYw62tQ6Qr442qD54DFlfye50Ep77P4u+5HV8UB
SDRVO8lMTt/KNiZmXNWJUY6xEYeHdtY/elM5W52VBZ0x6qVnlHr2Zyrl9mus2xJblhZCRGUtPEHc
tIA6CUvlxtAVQyGG6FG2vWHzFFd76gy+cpJ1b1UnW1M4vJiQ9yoLi2uhe0v0Ln7T6uo1Kz+GYpiO
Wq4F0qK59ZSbu0JdP6R+LXa1ovVvSYIntaVWv1vdBtvc4y/pZcMtSi7z+NzplwQkPYBp3KhXnCja
aQdLgIjeqJJr0jl5ZHlKHOSSk0X7tSpBRJQgFk1rpEITdgnA1oe8XZnR+o5UW06vCnO4ySGLwzLb
Dc1+6S49oXCSR44yNm6E3dNi45mXzLY4uHjTsnQTzmHdLYVgwad6SI/qCOHeGdUHjMULdUciigGc
KTxOyzHpaWkBt9w5CNiGB8lXcaL8RdxOMDbKmS7JTnQ7yY6E9VCI7SnCNKSkjoIV2tXckkcLYOPK
JEfdnOf81rBujbdVBDHWQvG8aeZ4rLufsv1Z2HNqB1RE/mwWFokyPfZDEpi5+kq5jtEqg5REWNxU
zWj3ExNsPkeHLN1J2ONS81Sp1y16qme5Do1KvGA2cik66dTJnddC+QrXIX4dJdOPdfTE7TGXziUT
Ycv8seX1gY+xztQmBYx7+peo3ZzJGg6rGOM1Ye1nJbLCoZJvyqo+wrRVnsxo7nclKFwhcQVlKQ5a
hijB5m3KCmBThZEVS0OlgNXh9ZTZTS06avGqtIm7rNkTJqXzyjtPQNO2hl+352nbWseEjm4oXjmV
3gKifuz8ctlep5bJblBvkyUQi9pLfB7fi1XnoZaXaYahK+AnlUxI5SlWGqBhhJhC1uAJLBWtSH3S
M6YtAenMT4uU+Z2xubWmOLXR85LENpRat5I98T4khetLfayEKsa/9CQY7oSqImIZ7UGNcu8/R4UK
uRwrDUqAbAVZqll+K/b1Tklw77D05r1t1Gsjr9GxjG/zfBnbnyHrbMjDwxrk7ZPJW9dT1KLBpWGf
3VHqtWOMotMrB13YpWYVudV43rBwNdP2KCRFWCL2x2JeOl1qPUXAhd2J21AR9Js89PAChHzPA56D
tjihPFmxhw1ldzQ42S4i0rVxnQY8TBn5SYoHEfB78cF4sWndIK6I0xesec0WaNf4KKxAXHeQRxjT
zXRnKBzpi+9stzAbnAYgiWnDVpdoZaQgoNgTjvx6ep7hF9VHcbPj8rGWrimeV5U3kMDErW9KhyF6
ELbfpGS2rfojlfhewAwxMKvNx/h56pKdkBWhnhTPQ9ZiSJvXctCX+4RCR9uXgTklhq8wvqZZEIAX
Pei5r0ZFxuw+d/qxW5wcB14sSjWuNI1T8G7leIiVJ07ydAWntGJZ9KFRSoi1g0V+pVYz3g1G42ja
LhG3wanqht8QD8OprYz0S7p1qb9oXlQwJKc78r08S79lGSiGETBFhYH2YjiSntosHi/uVUeo6UBJ
GeCJr7Mmu5sxwKAHpWicegBFZswhuoXlb7FhisK8xGMDyyKHnhAOeu4MNYy6rJrf1X68LANoCIgU
SB+rVxVHUHK5jF0ZJLvJG6V9o3hC4rUKNWNcbQZ+r2k5yZwO2Mnw1D7T/NxjR5uTFs0ML56qLVRy
ckn1RxEZ0VfdtT5n4nO5CXaNEjDsDd2Tekos3TPWUYHWH2PVjRMG6trxQavPzeT1WHapCAGAUUuw
WMNte5ho8MmGR2YYq6iDnFd5QFlMwxtT6ALq87pyHlWLrzOz3cujM6wLwGp3FD/M7NuA7DGQxvjp
z2hySDCCWnNO0fBC0yw0DCmsLcWRZV+SPKt76uJnrd4r96PC1qdTXR2oRsXlWV+9DrNtFGrVrg2n
aTjn3oXlVm5PNUmLOrpTFMoMg41BNewsyJ9ofG9bfKD+qLI5tuQT+pZvytbR0tsTUR7c3hkl35AG
b2xLzqFsfWxWLYx5o00sXlSy0KJJh2MG7qjqOspRlOcctd08a1v2Ga4dXiz2XDFrftFNdCMp8TJd
/zQ/ks5Lq41FmzmKLu/ivjhgRbWf7g8fRdecc3+EENpuoDRqf+Kgb3gXKDfDsuwxvHCkdnSr9VxQ
pZ9a49oNjjXsi2Rw5aUN1nGqnLZrjxo6gA5JW1XaSzscZeEWKcWhlz8BSFdrxFj7MF2VVLgycuK0
GITiMvk0GmhKwl4XwJ+2WEwus2Sri5OZ2WleWoXjqdJhdNbdYZSN2rG2lchK2snx22ggGY2qQVAl
9gR7BGWJbPhruZRf28SFnxmKm5U+zcuYIVt1oMa6v6ojLky9O26KPaL+I1qKJ6Nh/+Yhl4ChMn1d
b3t1NX25Iq2U9SBp58syv1Evtlu1d0S8A7tydmUYjGutOol2tAqNvuxqPVhbC54YLw4utlS/NXPv
M5EIPxKaLFqAJZTgk8XkrYqMQIg+RSQD1DZ7s/aW8QDlNLBiGfDpfTEzCBRVqm0+dF2gldG+sczf
VYkVd8qEa1mFUSN+Shn8qpRXrU1tIDczTwxl/nmg7LQF5o1Gck0zbcs40PDdEoVs3ce6LoHV4Y80
vZTWhyy+DNuLuhLWeU3xsMFbkQZ/BdyBv3sUJnhWEgo4sp49zrLyMzEY5YiAUPB9G+lKKy9t2pzq
yZJtpRJCvWHFCt3OmHy5DsQy+6MarZdYAxa697JivQGPB87aVbo3F3pmM3a+wJmKD21VzsdZ74EJ
VkMSJuuynzDctpmCfZxq6aQPa7JTxOm95g7fMbRoBXX3KW2ZV2XWz7LAWK0zZ9JfMp3wnZZ9dPb0
CtodKKdUfuUZiclUAg2csUqZWrcvaN9axz3RbNhGwqGSsl3SRAGY0Rfs+w6qKgTrTIgzVemvYmGp
HMPo04DaG+aHuBoEaSw7HQo7pyVdEnV15nI+KHQX991xyz5S613UOCrORm4lds6GryagniAKcq9B
ZOq13hNajpJpwZ+Gcveh3xbwzoxi2ak1JsdlMHddpFwaoztqFN3ipjxsi4VdF8lAF/lFnLm1VPH4
GnGnDjWF8m09LnHpp1vqaOurqOofzUKaJlWHUmJDobhm2k/WvydESEPZgFNnEsBrNc3bxv4ip4Mj
Kn4if/XUek2lugnSY4PrSDc/w0Q9lmpxXYaYSQOTnwQo6TzyG+R+xe29WAnalNe+q99XxdrVff5S
JfOLjD6zyNd2PC5V8gP3AmYoxDjYYtMacS9SvykFfGnsqHmKIYpKrMDbAEuEvZB7eXPmhK1rT+4P
OUVoyV+toCxuFukAscZ976rNfrDknVTBfOP2b2dWCQTxJ2Nswzbl2G01dxXoDJU+Z/FJX90xY3JI
lX7kYnzT5m8WoUs+xvnhRGXpdUnmRvniRu0f3QA3rvzUk7cZ7XElkOvn9Cgpoi0MP7op2BJU6upZ
MR/K1C0NHMmRumv8Gxa0VKV6V7TsakUSTCchD1fGSVp95YyjhDrXrqy/bUmxX836uU3pHujLnSw6
pYihNUM0heYa1t4gTlT+ZLHL2TrkH6rBQ3JSxjAynty4a1JPTZ8ixlKrt0RxTZwvROFoirvyiwJj
pzkxluHV+6y8aWZIlLAtQd6jZEj7dAae1Cd7w/K1lpuaNOWgLeN1m81TjNME80ZiX7kC5d5hIKTF
MHXSnQkbqCHHM5WYaPheNphY0M2Ut2gNMmANHXPWaRl7cnZW20+d8SVzygBKktpNvqifcpRbTDDh
tA253xp7vT5zenbcMFN2VPClEx9kjCUX9k8zuKYI6QnGo2q6lvkR40XTQcaWQ40aZPS5Pic0JrR3
/+FS9o3tZWGkry+cAdEJyogUNmyo9hwpvhadTAtAkUOm0xDxDYI7GudBKTmLDsWA2+1mnU2iYDVv
PQkjJQThsctdKR8hF3FkE2X3ZRzGZFyKlXsx2YKcs61FamqPa4XoO7jNGp9wiAv6gYxiGfbCkPiW
hGdmehcSUiBRrRcPPxE01rRY/XaqOeNqO+2CKQ46rcAJ8rlTMacJSskziogP0R2yInbrTCE2Tl1d
XC5zbYRaTL1dVb7FGBensttxtV+FWfWFwo9wWFzeIuY3uqoIV9FT9H1d/hocPUtF2uFJyKVRFsp0
Vtom885UcsKx/TDUcKK5vl4/++aqMvVR2dSXBkg/nACFTfSdT16x2tUPpAe7rfWXsg/l5DwIb9C9
A2GG92YyXY8LG0/fHFz4t6Z1kgoio+hgcdVONUNqWVOjk9Va+n23hiRbNozxIann+V1rxeVdjdoe
qdIc1b0g1L4yL0FWDR76ROskSe7r0KGjgcxXZlY6q39N9lpcdRiyz+q+6Jb9HKeBbIGO0LfrJslM
TOX+sE5hJXXfm66nJ0LgJ0uMqx2tJg5WR0+D0jy25fwbxyRuKj4EUZQYwZBUj43J/FRkWo/iaun2
oidkL2sE/Vd4qOXV6cFR87lccR2/zGJKgjiSfgVT8uox+l7nx7w9b73TfCjtH2qEI6Mf5DyjqxRO
8UfHmSubOm8d7wGcMRzqV0GGg4ONG95uZnAvtphkZOqpSRnw8wwBWpYrzfZaedLiD/VnnfLX26r0
pPZ20TiJeh9PCNmxau2lxd6UfK2PnajzgcohMazlG/6UBIIVLb/uIB4kFLumBQYfwhuwrGtZYw35
q39JF/VFeRdWH7i3FEijK+lu0/tFehuz06j1DpVj7TpwWWuxi1jBJGuvYSQY5PW5438LPt6C2mb3
xWnMwgrrzcmpsqDF8dK6KFmgA8+mqbgyvBaOG1lwvBcIdOpnHTem6HFqZW8s7Sn/k+p+RNe5FKon
hU7EesOm8MvIcruIKHm+tEyt9btMOZRlE2Z6AASeUdd5+EpGV07DKPsRks9oe4qHP1O+hY3kd9g4
NS6pX4VMGHeYBNuQfPvWs5pLbWwcp7SzxWhg+Z5AbmtqPzM/rSk7FxqewjpfxvbQAB00cIbVylky
lkYe5jeliclAH9vM4y5ZM1eu8I7KkhPdxEHbJ0fVPOoXrTnimGniQEPbTONaf4SpJcv2YuOlRJmo
Lv0UShtE+JxSPX5brU4efuiyPWGCwLy7COeAoUrrubTCRntLJAYQi/lRV/8YGPRmCExA6mcOs+pN
7WBiCrqntseychPxu5ex+62+LPrnyt9mumpU/xVmy2sPh0xJQ+A4yeU7OtOQXKImbLVblZ867Vjj
FEoLeIlTKM1NouBx6a1dKMkhAcFWf1eRV8AtL0rXQLQbPOxQbRmtKluG+xgijvDJpLvJL1dSBKJx
UZ+rXuWY9UcBoQV283giHGmYMvtDjOe2zU7Cy+y1rG3zi0ulf6l/tNaP26dCD1X8R+Hcg9UZmOzA
0nhQrOkSlfUD5FdbaXiYgOrFRysKAH8m5jOfxagfqpuavMTLBa9hYXvuFCKbJHWytDo3A3k8SbWe
lLQyjYEu8uG2U/RaCRsj0xCTtFDFZC1vUG4OhVUERpWx4/HWs1wpuQp7FQ/pCufwY9nWLzq3ZEEQ
Jicks8WLVl/j1a7Lh2hgyZ900plK5Q3QEiiq2D/DK12d2Lyu+c3aNsK+E5X1qbvQrmYbxnGtr5Xy
3EZnjYC2pgpW+ErkTvKuLA4pc9ajgniY++hWWRX2jzXnIObMvcySJa+5NZVv6B/jti8FNN6g/ejz
3czgr/GpgMgRuTQZG1w++FxGEswiTEfpT6XuEDftot5rqY97CQgSy/DHH3aZYHmDuqMCOhOBbNfU
eG6qn7H41Nv+Ab2dLgSlPzaDo+a8uzf+1ip7X5TObjtKhsYjzaIWr6+3xF2CFtHUD0v5vqbnDWuN
+K2vYrtUHrIoqMjHY9uwntXFRXazzlmHDqYEShXSneUYnFQTiRgiUAH/xHiV2oNO21GeHCZCWc4R
3el61vsx494fddJ5iTNlE1ykIUKKrgqJgEiWU/Yj8CHWQrQwUW3jzI7qZTHIZvkRd138qdZ/5uKt
7xyVmSLcW6xLVVcOFr06Wol06Gt0FP1CE8NUATUKjOxK7lTJXJt6YRvKi0lYETn15oh0xPYPLSaM
JZfHb65dlfpaFo4eB7HyrVmFq+lPeewUWZh0wajuKHJwDU+GM4NzaJ7xDc4K/L6E01rdehjkzXnM
rkn/qlUIuIdemL2JmYGs+FisUBF/iehaIXZ0ohSZOCY55BsjbLkrLPTgOG0LFcOuWPNELyLxiJ10
ZjhH6m2oY+onfD4cTsDZanb/Pdc7dkqTuFkXmNmu6whennrIm338E+kHPdpvNMEmrlEE03ebEaph
fcSYvuYlLwv84sWV+wtzw8SCPQme/GShuB8V8NEmKQriksheTrkCAx2VRMjCNi7convJdSjyJQWP
QzYSNBqh0H9upuHo6b7EKLCvHdHYVbQ4Q9qQuU4D45wvniq/bD9K+iqDohdIfl8jxuQ5l/XKEUve
PvwoN65cgxOrPNFKImjfPXLr06qaaNt2eYfZcI4WAIUHX2BgEooTFYHle1G94YAb+SrRAoS8+MQN
ZERYv8k7Wf+TL2/dteZiSXYphieEadGPXrzOdAIjZRUctaqjDJFLj86kE54jO6J/2HMfrnRLasZ7
rJx6FauZ3J8THtLyLM8HVkLRohE6CuN4rWv1Z3GgtROx15XV1xTxwbhOi4ttkkIeKb0I1LtVlGSh
1d1pQRKjGcOwjfanjs4zttJWqL7r6DkJYfNuNS81XK3R1k18B15moXbpe7S39fuuB77T9muIR3F5
WGgpIvVv6mDtvSbzxdmpBTfqvX4Isa0W0w9zCvOscpeZSpg4PihTZG+GGcQxPvP9Q7Www0g/NcgG
dOldsuYxnryu2bXzvntugYDiMP9L7hnRCqm+xnQrml50G2kofzd+x9xNJKcWcajfyZbNlI8576b9
QP1g9GTu6B8l20s/pYpzPy58caR6Y/xhDm+L9KA+KdgQyNND/6asQc1fpHjbuiFVPlaxtCMGgVjm
kMVH6cemiI5CyxbmCVplhFzJ6DJkCzyHIL9Ldhy9l1j7lFJOSm8oD4j1lvyTxG7Rf6VFgNIKWdxc
niXh0HduvuwiMSDh03/V3HC690z9bsZPRF5Q23b2IRNS3/LKZJE1954GpQ5KlPfiHC1t2Okn6th2
sR5Vbl1hRIX1GwV9cAEx+zniAGA+iL91/UgqUeg7Na7tdjloNdf0Qt4aGvmfVvpWtMe7/o+DEieb
XF7/JSzdl5xqZ8c02WEdYzlavaM+QBeXiDCUbF96FooQrMXnglc+880bA9L5Db3ZptZqRDfxRt2k
h2mtL0G7PGvFLWNNJQ0u3Hi8zo9qODTnRgmM1Y0WH7WEhjBgALhXl3Q3ksuwuzAGCjoxbCWf9WYs
HyPXQnwcNM+InDEOoqZyQcLW821LsDw4WO0NqXj+M8atU7+p6o3XLvZugcW3Hkydj1Q9M/LwtemH
LAJrAJoZl7+WoEZoeWvri0Z5Jn3phZ+tc2QWjrFS9zjcQQTqvY/NseLSURrPkmp3LL9xezBiL7tu
3auioq9I3IRY779hsibkO6LoZvUm+qUErv+gU2kBgHndfYGvtbRDoQVZviskxyJ2BZFjYss1BKbJ
Ge0XpL6cQuDmhXKXjwFbUy99FG4BPh9yUuGL1kvyuQ5k6iW1KdmZkp1mnCXa/OTT0O4s+c/Mf27h
ZIRNblfCa9Q8N5+VHO2j7JnKyT3psUaa9Dv8sfq3/qQi6XeL4ijFQ6cfpInLXGJs+dmKXpeEppDa
4SUQq0kE2pvmZpTEOIl7ImedCvlki9Pd7D1185rebv61NiKq5kldysOik7Sp/szayhlDtYUnnWGH
8kdVpPdaYva2QMtbKGQwXdXJCjfHYa3cQW9Oxv9e7xAbaghQ6zw7CZSmuv5U4R8wuaI/GK38JiBA
2II23mvYden0HVV7riET5Vkrc1QiaDVx/9Qp7b5fk1Cuakcfm13XRL9i1nxYk/klyGnQUlq2cz11
1H6n57lfzqpnmJ6sT1wsdhX7KtnslUYmGkhtU3Lr5FtOvmS6EeRDZAak4MAGOyWUmsNdhktcUf+l
ZF9+W4KySxXcqpnZqy/tbWxjb1x/x0lx6UDpubjQnHcqP1lUPGlTxmAZ2sTB98yfNK+T/M30K0ot
2pj+LvpepnSymON7pXok423vqOZ8ylvMi4fpsA5s4hJNTGa8BpFaTs/1o9W/x5roZzN+aG3ux0b+
gATg5+Md3yU/TtM9sUeoXUDkNt09ThbxxecKWrrFi1uO12Y7oalF2/QumbdUyR7qKMz4ak0THlXh
hilnl3NN4BB/TZIT9+a8+ptFjHXUfuP5Z6bTOkYBsAnwsaAwXEk9zLQuKpABYugBDkftPeilMjzc
1YcV4Xu4zvGumvYrSizFKkoJSvxgVdQvqPOEmnTYdCR32WtyTsFtX6/IROG2UY07cQuno2Pqvrrc
KoyqOzvSvZoBzQiKSTCJfViv5/rboOcqN6Yr4jIqxTRdhXEvPG7DEZwFM5ST8a6ZMU/XLeSgNHZW
E9Pb8KNjlVJf5NuihGWO6V0I5M7OwTZy6k2jT8Ktdk+q9Ui3Cz7MtBMI8k1m6RMn845m1V3iQ0aU
IRIg4Ndi4kFGwSjGSAoG38QXIl73X4XxPs47Qw5XnIrAdS3fEz2BJQW8y8RZro5Ea6WXUyaOFoy6
lWTXT5cye7H00zqfc6qsCL3aXh3ot0Pcbe8QwKX1izFF7X/DGofqyY0gjxBFwtjweVovrXQbfq3v
ItXtMfX06E+zIGCl6W3Rx3eJm2Hlm8fktW4+CzrBrPkw/QusPqc+RVFlcAXGu4bJMY/tJBFKvOdE
j4SRhY9+pyy2tbMgVUWXIg+K6mZNx27yhOIiUlse8wPkelMxX9e3FtXzRyTXRvcMmu86+tFMJ7dI
+ulVzkWH5y5q521xNZ734mA5qzurSuDqVC/pDC1JKr0kfW/ak/hl8jVj7i3ld1S/jFihqvmVFJAi
JNUjVT1tdeYOKvcnE4O9tI/r/qB21ABxJKLEWIrhNpFJoBwj9fns5YHY6aQXL/lGOZ12lpHmgKL3
VR5v8Yr1zaKuh5Y4TtZdazhu0qVonWXGLTnAaMNXD5FxR5yq3tq+LyJ1fkdVftZ7OwUdNZZH9qHQ
ttISbNzzm1wmsKCLpHBqFD9CBjp9LAZ9s/f+SSI1aZxB2S2bpzxa16l7aV8zy2E9IIIiVkgxxS3h
t6g+cCVrSt96rwg0pbcOmSXOdmJluWtlx3TIlq5i2E0iuvI1rSiHu/fY7X1d/SjaMQkkml8tvNUL
6jkj1lSKLhbXQS3x0OdAHfbNSEZjAc2QD+34xUju0cAsW918gTLm9hVNdEtUT/O7cHeCGY4CXRpd
A8V28FMODTFcSJXqDYe8U6zQFXu/Z6gqyI0XjactPufre5u+xYlniR8iJbpUfdVzK9COi+gtOrXH
Q4ECb1H+gXghpvqzJYlfYykc4pabJsIh8cVE2xeaNz3jmHUTiO64h0+feM0nuUuuUdFlaB5XDYsr
nZdDo776s0T7MhMCkfp1EoXizAPKbuPU+laZB61BDYfC3XZp6KWLKYDSiD0dm4hzInZ1tnZT/8mS
c4oyHcdORxNJ3O3MrnRW6GwkDEn3pQlPSjnTHDTTk8+4JzskNgjeaX2sEj/bKmIIdG2dW6rVPSOf
vVWjH6eIER6U/DIUs91Ixmmkoo8xsuAo8sMY30BMUuuOLRqkbOLtyehI7/PHpMERYCq0jh4oFBO5
2eU6cBuTLLws/IRckcozisnwajafphSwLknGkRSF+dTVn4XFmkgRXIhOzaQ+S6bsVOaD0Lv3Rz09
qMOl5BfGxSc/zchoYzQfCvU7arCZfs1E2vMlEnD5SQCzm2j+sg3YHJHsEidHdIVzVJQ76VdGtLcS
H2WkXTfaISNZdSv9VWh4KIf/4exMliNXjm37RTBDj8A0geyZHZP9BJZkkQj0ffv1b+V9E6nuqVNm
dySZdCQymUCEu++1t5cchfOtcD+bMLz/T/Y8/zFUjB3SJhxMh7o78nTzcRgl5Ff2zpUtNMaJjr3o
QbQzJ/lobEao6UimzStzEGw6AGQIA29q85DLnwYdfqLb7X9ms/H/B1Q5zdaxQ1oP6dEqzkRViLeC
kiiq3/o02RkCJkvGO51fPBTOnrWY+2zUrh2ZBMMuN5+C5GzCMobBi9oMjT+72qlr+2BZ6/dqs3iX
abzO9sr47mrMrwHdvI6P0r1E7qOu96sx3TUzOlVwyUMmSsalDXeFjnL4qCkbSyxnN/Dt/rsulhJ1
xXa2LHel2rXybaQ8R3pPpf1lF58mI6ao3Vomcssirtk4mTN5T4hSzR7boT3Gmf6YEry8YH2ZzHYW
MYrZl1mDS7STiuqcoXTOt6HhIpXulfxn3rmx/rTH6Flx0drL2VrlWo/+BPlo1MW26njD287iXHO+
upZJCTewNihi0yXiFshpx56+p7DbjfqzA1ZcYCGIqldLCS8NQ+2aBiNylP4Qoe4zThOql0cIuwlF
y8oyVLkqdevRscPoapgAQlVITZ/PxdZ0w2vhsPXGBBwtvvQwWeqWsVUqaMZsfp3V+wiIIydUXbj/
YypRcgGhzOBOBtI3mm79mrms0lNEvzOHHi8AuWoLM9c3nSsDr4qdxOvUql/L1vwMaydcoYRCLUzy
IAIAEtPo2R2qUd3np0BZtenG1Fz8bT6+g8EYXhTu98A6T/0T7Wcd712Bd6KK/BwiKf+0bNN32CAw
L6yadiohhV7ghPHq8CdSHg22+9CEYpVxjeHCbiNEOA2wIdHwmI2twZrAqnhMhbKvNGXwhGIsLXI5
dF5U1xfttbMiX8s3k3GzBPqXvk5bngb9Vo+0+Bk0RZmjlaBZirtAR3xvYXgOQUZzWR1rWb7atsbK
7R4lSl8Cs5u7WLNOPcGbjAkmqljBCIulx5TBm8hGKzDeTUlGpZT9tm6yh37oTFStALWLZF4p1lWl
8mVimPMckQVeoDTmoq5MbSlD/t6Oi0zS6fHkI/Acmrw+Z7rrCU4RZSyPRvPhxmKXETRS9V3B6iPL
H104VMsof1nKg1Nk2yjs8MZ1EfP9bK0GJ6tfxawPcbFlGeyBn5STIUiCJSkgP8YGhbNHFeloG7Y3
GNwWY3jApxRRdU7Z82TvlHqlu7vCWofjtRd7k22m2AN429qyvfBYh6uWTRfIWebMrD5WmEcaMGAa
aJa2jEeDub/mPBOdyjWfE9IUzR/NWO+Yr9CNFq2X1U8l6yZCupsT8rbi7E35aFvLhqiJxncj5kwI
vRE3S0dnkc4bOgAXgxSWViGWHY4GYwn+sCpY1tVNjm+EfNxyG1Zi201y1UEgdDqNZfUih2XVdZsq
NbaV2Zpob5RMMcwh0DPn70v1WDBO7cSXw7lN8dv2t7R1Cawx3sv6F4OzoM6PbRgdtWKT6sPD7H6b
gmF3RodS67vJalaTzd+hVLZCfhom204UH/sZaVG7VGtKz83Vm+quWfno1yX4i1sHtzqv2DwTB0Ak
0HijZvpKYd8iR5upfFgM2HSvraZu9FhepyDxgkqw7c70rCCChCgUONy+mdZN7RD3ORad+6uvS3XZ
qZPwFS2MlpoVfGsFPCovtdE1LJQsW7DhWGVRQWYZBf8F8oEsucnnTAXpbFil5YTuHgTb8FEAeTua
LlslcbzpKncvxxElj60xUEwDgnwxhszGSmv0ZFOsGLUVhQly1jO+EX0e7+OxYi4lzxWmtorxSJfk
BwUxzui1zQyJOHbF+6C5q0gkJ/DcYxLFl+BuUDSYO3WU9zO+lQzqxrZtdal2ebeyyzshdhytvWrG
4nEG7SwG213ld2gXzt0bJPnygdza/WIW2cYF9bcoqEy6kxhvUgGlYFxbXvkKeSnIakq2Vl3a/a2f
P8xqo9N3GuBkNaSNpDzBo6f4of3Y6MfRcal1Sp/N1oFuLfSWX/GnKYn+C+yHBAKhplDOHap0+5Yo
FR2MYvtj9pqXybMmJvs0IXMzS0hpze/0tpYYftqfnPJsyxelZkq9U/Pi/sLlEbmTmf1Z2jxoxhtM
y6pLsKOpEMTSqH5KUP7E68VbFIZrI0KsqJjCJarpelMrtuzbYWXRT6PDYY3UOO4VhKPuT33+Kwk+
Zc+4k1dYTN9ABgMVdhbjx2+ZUkyqtqzt1dytGtwR6rk3105wCbSjEbTynODcNKAQr9Y4/4rKftjF
zYtI121qf1tZxH6Sfm2Bi7HLbwUpXxgneyBwv08RVvy29JL2KbJ1zyYf1hm8FBo3MdpNeyfvCIqG
DRldmF+xjNqUEcO5qA6TBHiCXhV6hsqf+basN7aExF4Sb+dMrEDg6VoMhEvdi9ocfUJF2VM2bqpg
nnzj8gU7AeGqoUBUuu7yIyLZL9M4Xs1lnQ/HedhGwV4Xp8aKvZAjJulf+voR0QlpecgQUlduzuQN
6NTFluspmrXqVa41FBrZJx+9Ik8J1bhZ70floxvcFYf2JTKrlTI8m4ZJ9OqAN8Hw80SxLha1XpaC
M/QNJ216CW1hbdp6JgOE8n9ZBB26qXbh/7/XpQfERIHMS1sk7UNEJ5Zl8yHU2ErInMJgCNT2MbLq
dBKpfaeYtHWmbtLiNk8kfoymV8+6p2nvbVDs3DHlc+CCTW6OAzvF/7C5jwPRIbWfrAOA1ZuFw0y+
xatRGGnkMwyfJxvLKZOOdN657K/WZz8rJQIJSwszEQ5wBbS9sfKdCRuCFLoR0D6K1zJcleTDFAyw
k2jTl5Ogv9tWoj+P6oS7pW+iklBVBO08Rbg2W9rPikAUu5mYORirvv+RlSMeIQOqRS/z7txJJvoc
+yO6Vii1yVdVfB4ug6r4Qe3iyutL88UBQ8HgUdjWucyNdYTPZVfjSsa4ouQbkbEHUaHw7ibBCzsD
UY56IP17otNbWZL7O82vydwrwBsbrVVzLkCmI3XUrvXwMLICqXRMsaj0+JQryxRApCsImDMM2kVH
QVlQBa7HtN7ovQLSOjIDpBC7dEp4DfvUn0ZDPLTjdBsV5oaGpda+0KGHC8d9rDR2jrnjIxPXpH6t
751yo4c/hUs8e6SdDQpRsxwSr3Cds96gKqcnPXiCUk+XSfxRsaljfO1qLs2yugbiYhBgDU/YqUTw
i5cx+QpovurqVQ7vGoebFE+t/TpaTHW1Z5WhYXwngl5jE7HY4Of4PDZHd8A7EMiqenAmRKbASrWN
E0n9FuBWzRBOwxlNrggC36W4UvuVcW/uOoTzYK5cJqnOdqgT89bO1XLQKwzNwdMY9RsjcPwsGbUn
VfwKOsXjWrCqKHoBkWKhgQ2QURulAxE8KJ+1GuJAiW9Nk32Hs2RK9lrOzbaKgxeF8YLaPUUjI1lp
A9w0VppspDPqvD5QvYXqZzx+C84hYTkaRoDwwbQ3qfo1SbbzCQOu2PjKInFgeNHNQkVOpjbBlgP6
xjluFRyYzjrPf4zcRmBsiSQatW6vjlIjLPirGF7tDp8QM3kiFrnvknUzZRubKV7Y3QpS0jv5hBML
3B0KsefPzfEwPHcDaKip5nQrsW8xUdFn1CHHjDYtZTQTdGZTw/3TxPUqry7IsimdvCveG0d9DHP3
IyszCmjml/aUKbAF93AHoMd1ltUvrU15x8AttvsDgcSxsoIbD9tx7WCIgmA2EUSEX9d0O3V8x9TZ
LbGQCvIGgnZmQL1YNvh3GVvBG4NfDrDq29bLz55vFo5Dk6CjhO0lZ4KMGZMoj0p3FOxz8Rr6C3+q
Xsl1hGYxQi8bmHKSltxh69I6zkmauaywLhn/qiXzsu3bbacCgcxiz3rQBbbiUQNqqYWXttE6Cib2
GDOeUV6nkG+s0g6l88AI8lD3DL6FfdbCYgM+nYVD/TayRzbvCvxD0GokPDst/z5H/aBZnuY1SwO2
Tc2LZRFtWP4MAYO8YnTfuqRGepZ03QoO58w2mcuY5QpzwkjG6RGsvdo2qSs2s1sxfpXmQx4z7aMW
Uv2wcKuD0UGaCa0GNlZ3gU4xHDd+HFt0dSFPYaP21KU4URoLNl26qIVmcLEHmwGSYx0VR1ydpPK0
4FhM9YNNRW8IuWoEw2LhcYztE5d6BQEsbF6rBDhlGDeFaZzYpod094wOOeGxWA/Dt145+yx2l6bg
G0b/4uc9Md2ts2ET9tU24tfSGhj+/rnQhpUVf3Dwb6Yi20euswmaNc2x7A7WcwCzU5bs9oZaaQrN
C5jtzk7vgWHvZPAe1JyOPCjANTKaH8rQWrWo2+Y4MooVzyURccXAOhf7bIN6Y7dGela9av42IbXa
oNtW+YfLEiPiH+6V0wAbl/9yu1fFvHbOLzgwGd1CFSEFjq3zI+U2kNNt2i4flYlGzZrcZPKHssdE
FkOPo7kx4k/MsxG/B8OZ8rRomWGVvMVAF4qzUlvlqhf1xpXGqiY+3pvuWowxhlu69LUhIOCnYtMr
r0OVrG2SbN1or48vJWYkvWchmql6ImruMoetpbWX9grDyPtLP3CwxwS2dF+uNciNqQfbxHI+JIth
+ypdj47JWnEMbznGmwwgT09sKDPABFvbR9RBJubNoAkPTX8dhmhdTlj/7HJnYCHAFLgkUPHug+9M
/lJKj9gJduWYC3rkHvt8wbSMNim0xl0C7WExpcvktbY/leiq2j7+IvC190n/1MsvB11eq0h17d6L
fMYDGg9f01jgrS/zd62Iz2VEiG1jtGdtdJ7lrJJfkM1e6U57Jd2XLhFzDWvhxFZjKhbTVd7/DqHk
13SwINZ8Txha1FD+AkriPt4zO+bd4vQsnGQdFuDnCVLmoSvPMrjSzMgCUXifhXfb5Krq4mVrxV8W
g9PhOinP1PtRFZx7C+lqJABADQdg66Cl32AkT/+/axM4cGsYLipI6gxp6079pqU5ESJKF7rIj3o1
+bOV7SZp6Y8smoKJNVo8k1E7LkUHgatpIWd3qq1La/rShfOZ6zcnPc+i89JaAXDRG5CszA2Pwhpv
EOxF4i77AIxPw7jTxc7WMJx03xX3KqkIsmetZqpPK+yHcdvxfOR3Rfye8kCFM5YTPS/xG0aOpDXR
G5ehs1HFSqvZUhhBmeZHFs6sWr32HN5qMvJNYeyTDJG5FcFuTIyrGctVYhl+6I4YMtZlvNYUCFMQ
98709Xqdx0dFBI+YItroaxicSzi9WeEvLL9I+nSjtqX4unzUrEusGOeGeXvtlEdlVD3bFKvCVu1H
Z0wgoqRjrGjmCHLKhhWWxI9owH01kNSWidi8OUFC6mxfsU0zHf5/2a6kwKVaQpsiKgUBrcIS3HV8
X9a4miXsEcbJMX8V4gYBOBtfJaKBAfrQ+6NCLcPBUr4Ie36id9ra3D65hkbihuqxxwyltJ/jnBz5
W08VikdY+FGeYrFwgIemTTJOaynCowJzUI3xwYrLnR5aeGVGa9WVuu7jA1qmVsX0Sd1VAdODqJQv
daIuTcg2nLasj4ccLppVmw3HsAm8EJmlmCf4/Dn2DeH4aTHA0jWVditn15aMWIh6VV4bp/Y6l5N1
wyYHBthbHchtYCuAjWvNT0OGtSdjeOcA7rRXMW3NgC/Nw25J0f84S2JcoNcfKbTL8MrzYboXuG7R
bF1a50A8lbmNKnOd7dVYPLRUFFrF8MBs14MIrrxnuUqsnvJdAMsbY+LVZsfbkpYAim4JMhWXiq8Z
ovWisOEPrOXZLm0GMukY9saxX9PBh5FfodtUw7BzSvuR7VWl31jFpWmuk1wbhm9Gxr5kUqwZz21V
UEqHNATLIg2MRVVhTStWKuqrIUYvvacw0bUY+SkeOwzkr1jbtq6ar0Mt0dezNn+N9uNAjVbOZ1f5
lY2vyOK06ndnKMtxCOi1xOwFRbxCtk0nC35T7CoICNFsVKl99k0JbJztRgYyer4T/a/QmMHQoy9H
T5mJK9yBLvlgL20RHUbCwNnoJj7lTNMWGPPeRMmfqSm68YTvhWnKtJy40KeTwgveqxaWBG0RdeMb
1qHW/RUZP5q9mZvmnFknFE3k4gnfsVIdZZ37Bs782KoP6XyuzXTN0tRljYZkZJc6f3fil6nmPsRz
LvbpANNeg40bx5qMqqQWDCvvusWqcLBQRX56pxHRaS2KV2i0ZnYOtfJjEJ2b4h+2a+wwd1ipi0o8
+mKJk0iST9e0G/YNeVkkl0i9EysHdZy3KyBo3RZe2Pd+MR9NO+cfRpkLEEYi7lilYsQIkIo1MU83
U/mQ6Q86dY66bucd2bEM+BczeUjOiLF1frkLYOGyKLc4dSOmk9aWwZFprtv+VHVexrgrvJrhssop
tqG0ze/qvlyKAYlInhUoD3gJiCX5AFS+SIxPQR+NqgBnpfQIsDVOXeXYSZAU9scmQHkuzblu8B2h
EkQnlE3F4pqFsKiCzIuafDVMw0PZIHIcom7fTO+T6ce25enJvo0vzXiwAUf16FSqCo+mTN7LzNw6
QvDX+3LLc63kO9tB7a1d6Ewskson5ceW9pyxH4Zt5knLJpX+3Ipd4brs1cPARatbtOjbo/Wimj9W
lsN32bsonJ/j6uZqXYZ/BctDNWg+LlV/0lswiGStxICyYh/eP1H3SbvONw83xZQaC2BnBsu8LZ/V
vnuIkGU6hwDpeq/0IXYxZSnr8CmM709FdLHcaFfxl9YDbYX64hl1t22Ng1Ani2RUStk4bFiXl2zU
tjliOqbIexJh8YZhAxAAYWDFHrNlrG+DhMDk3gIumebcn/pPyzIYG3WMCcJyTT4Wc9WaCcDQkVju
eLo7bTV1mvxqMInmzB+KOCWhRVKN5X3LlMXuw3EViJZlZRXtbzV267lgEJHUuDyZQHVj8xzVBW97
E6qsiLPIWjFbXT+HimY/3/P7VN+mz/fD3uq2rsYAIXSZKZgu/KYYwUWxQmFNUabXaj6BeCbaW1IX
3tyQWAAXX6FBvztc8WN4rRCDLAwUbr0K4vpmtufaxjQx4Qsbxuw7bzA9T01ArdpB+GvVi8PO3jrr
KMOG9ksa+kNdaTtxz4Qos3NJhpFdiGhT9JeaATLa2qwli5BhmEBAdjSuRawzo2WtKvsXS47IO4rH
bTB8h1iVXUkjJ4OL21Mu5WIqT3kNrIbPvqcDZYGrhcdv0E7BvYsskUQM9T3VrDcikJSi22Zp/G6E
+HLzbHp02ClwZXq6oQRtTWZf/XlIAaA03A3Lhnet7h4FsT3g+5H8mtqtHilLVV8Kp9uisqxLAp/K
NLtKcrOon2aQNTIGKdXZ0ADlN5kfYXLKMj8E04YOjSYoh+kckW6+oN4mRwAEWCrOOZtnzxgCL26W
smm+9LZc8y75fSP3HR2UkSiehQrppEjYVbDWmRDJ8WpOFGj2VTB99Ztgmj0nSym1SclSsv4nuz9w
0Yr1ZWvDfgDcqYLrYLLVUFTr8l5eMH2ryg+sv92wEhGuNvZU2czK+axYECp9BUwkCtRqco0K56TC
8sX0GVpCqLONDzmox5FSAusbPkYZpf6c59zjc3N0BuXujbww5Snip6paYcDFk3+OEEUnurhnuFFy
BFQ+9Rjq+McYNqzC7El0y2B61MhmUba8llhbS3dVKx9DC2ATrzrLG+sP+O+QBbnqYxPs5PA0ads+
2CSh4o/ROYgfUhhU1x/1a1qtpuFXni3d/BahztsfkYVI9dKipkbvkrNieFHTpcMyquGgM+hUcmJq
cvrauaHPz85jxuRcaHfYM3oIHQqbU8Kh4fYX2/Lz8aj3L7l5Fb19UkLro+TuTMWRWthX+yMSZaN2
z5Xcde6rQdFcMg9P+6BYNq4dnEQ3eHrDlxbh9eh0zGA0LRUrSobOObkVoYcNtH2ROubeuJtrq0oQ
/Yk87tVknWdaQyXaHF0LxGeOOaLmjFljZpzaGirLKKZNpwgUqaLZBU7BsdBN+roHxPIq7Fda9lqp
X2k8rSs8JVPJmtt6ngnC6SP+IWs/GcFWi+ttXVabVME1lSprDTOAIBkme5D3vTDjUs6/pPBEEJ/U
onUZNdu7UlPpQDQoaqabWxfxv2G8Vw7vMmETfK5TwNhoHNqafK1rX1DFgwXva4uCaMKWV2Uf5M89
SJVmusAbHMtL7+Qcv9NakJUzZuvWPhn6STe2gtEQSqTqPKS07M10EJa2sKqq3pmODPxYWm9oFASP
IHfXkigpBEbJN95r5leoi02M1yuZUbYTSHzUDtkbvOLGwtbxZhGUpcafmYB+lUg0k26uGeOWJkWt
mHe1kRwyo7lGJuivkj4rYbQPYDQsJTxaTWQsRIkZrY03rpAbfcYYQdLaWEw+kRs9QmB+IQNoYdQv
ZYyvYVgWykPQER09ZZZX3m1ICWrxpeNR7Tlcjbtj2U446KrKhvK2DYPP2T4y5UaiLxYBXaPUR0wD
UZMtukp9U6rgXYmRh1GobJvUA2n9srms63SpAei7zXaMVnZEuSKnnzCO97kLyY5hgQrKKhjWTXfC
M193brd0wNmkli8D+yLD6NDC6Fgq04p7fZ7ixM1td6fVhDs96Q5xcg5MUMKAF4WtrfwYbzxLwC1c
ho3yEuq176IQtKkE3LiE/Ebg3bFV+fOMxptPvyoXHERBmiH8pZ8wRonswWF6WAOadhFoEXTgwkAX
zNJ82ZjVY1DkJzuVZ/Ynb8dMnMvuEA+EK3XdN0BNrGyEcgoTyyd6400L5D7IbNVLJCYFqnzkSHfB
LOuQBLBO8QhY/O+xVNo91+sfQql+X7abhPmcOe6A7Wahep/zK8bnxT068TIs8A7+JTrxn2Opjd+X
7JZJ3FuqbkHymSupPJXtYxu8/OUD/HOWN73Xf6dqVaZUp9TQtb2qDuUdFNXrw6TLGCTRQiXSprJ6
75IBi6xVW1T0Eu31uwsF8pI5SyiEv/we/xx0y7X1379H0up53btQOvN4vMfopvjakQJXsw/nhV9J
X1apx8JxtM9AOcTMHdS//GjnT3+C36KQ69awZ9vhZhhNAnbJ8LLDQMWYNy6Z6UFNXxPWdKLhYLPN
unTfG9tB29rdbWwJPGh4wJRq3bp4FnGFRO1blerLWHF/cYs1csP7y4Au569pLypmD2Zz0a3J0ycq
NZcPVT3K6TXnGG5uRqVtIjgQ1cVsHof2TQ7P3KGYoLBmegKnWVCOrKDoNrGl7FKzAbMnAX7uqGgx
0PNgG3jys4UdPrGZxKlJOqt4s29qj70y31RdvdGSdpdLBSbJZFkrVeGvlP5Ar3Y6/9mY4sAzUHP/
/Sv9w9ZM4/dlqoPMmj6UlbGXQ6NAhKdtYJBsmSvvUaHiLI+YPPwadKgRs3doM21dZeZqEcdjtilG
Q8ccv+okvQ/x03Jrk/5IVk/e5Pt2AM+tEr2+jA4Vi14EzdPg2jFK/KAxy3MBtLAkRQiD6YzPtBNN
8JcX3ri/F//0wpv//Zz2ZZIWWa7ObJmUDyc/2wXnYh0tPv2XZpO0C3UNN6MuXhUP3yAg8GI3LK6d
LxZM3r1w/RN6XxisDiqg9/Jvf+Y/vTq/ZQ5KoeiN4oTGQ6j3GwK4VAAWpXojP/+tdvRF6RrMXsMl
c8m7wgeyCxIbxQP2K4Nmg2xKpJm0peTcdWhxPfX0piLN/zNuXiMajoy4VutcybOrpRsHjL0LiZSf
kNAG0llVSz/C8J6HL7V8Tq39+GNN9x/gkEY2b7L8MTZeFCIgyyWoTnhSJZFcd/bhqA8C99ZrD3yY
2zvMvGa3hOW8sId66VwZuc/yebJWKtkfCVmoB4UqrfMd6lrkdd6TXfjeauDusE44L5eziaF8lQ/M
89ekLz7evaIMoX8GB5AHX6XH2hr1YHyRr1eeh+5mcNlwIfPEZ8k+Rc2ayxOC8lgSYqDsoE1rMS4G
Etr6RUDQVc5Qh1HZ8OK8ok1bxoPB3UwR3PUbdBncfM2wtQlF6pLjPYIsM55GkoJh5PRfTcmbTWMf
wEqwVG0GBhk+LRPYWnarKJuP+C+5NqXUF6pq8/aG57QOMTyZL6lunqP4EBYAP+4pg60kbSFm7tUs
22nb6CaQ6lXoxy74ZlNPO56MsVpa1eec7/FLIcO/1BjMbLaWlJw6pERh+dEYz+nXhHNCq661GXXE
iourXvbnuss/9cTxXRo5jTomy2lcCeEj+GLaJ5br0R5F9XIkBoEOmrJ0IeJPPWBP+liuJAIyG7DL
cJMFt0Y95nQHzCJKUxDMS66XTlQLzNYmSTlKjSMX84z0YMAV5/xWybAGnYU5nGNCWkoqX4MNcMbr
hNMBO1rcPNfTrsv3OvhEDcgNIFjFeNqjmEvB6n4EiXSBipfTHDxL/7FnRhxsAcSg4Yznzjxk2YWI
Gy3cujb5P9GS+ndgz3uDyS7B9he+N3r0JqR8SfJNrnpu+Zy0lzLXfa0PHxWK2azv8XOz5ywXnuyw
zTSGXI9FsoDsLuE7u6y4/vv7bPxz+L/x+1boTtPjWCVn7WB3NtlDDnVlsSqIkAIK91h1zJCRUZRa
fiiQPJYoDlNEYsF0Co3oPnNCo2qi77zLrmU6rU3wqwyhX7JZS7AfKYShqetuM9SMpHDdDHXJAIKg
Kidi57P9l1W8/5wubfwe9N4qdR46UcQ592MulaONWaM8AIb/ZbvA/az9hzP4f4W7Q8CFGiNrPrkO
mfGZNn+rhv5Qzqm/VUOB2xR22hTpwdIXxZGmg96PNIKOUv5nejJpNiw/eA3/sgHqT3+m32oepSBh
MJr4HAltzUv9pDyiEt2zU4v/4w/4rbIZRT3kJtkbByikGWbvaL/rT7Dx8836S1bynwpg9bf7MKkU
TRgxPyK8jV/5V/Jj/jQX5ZGOptXW4qs9aH/7SfofvvXfrrlMix3dgDg/DD9saeOeQ1KEY37UTSLC
vXonv7u/BAf/qd6+/wb/EXDbke6ashlKfwgShtyRwiXKuQ0hVBAa+O9vufjDMyx+C9HN1XuRkirj
AzIRriUCAWuC4kBkia21wnghIFezMF1BvRxyWI4yeVCir4CUdCWYwcpGP+uPM8Sy8p1UzMGjZBs2
iE+1shL5TiacshrT6RIWvmHqmPW+lbm+AcQb3V0HVb4OkCLpA8n7SxrxKNMvTbvKuPeZ23ncqbV2
aIgtMxqGtUn03uXHApScXA835crQPmr2dXbjylVeSvmlJeqlnpEg48zvJaygRiq0GyMZKB079V4q
89Kz+bvNjoAfY8lChvGjjIhQZzdDh3wzuTvFhTmi4n4Y8q9xftZrZCOZHesRMw2dKIptjGgWpaXj
/ftX8D8H6j8cI+K3QGHu4l64U4kxgEwvzI7k/yr9LWqYksC899ghbLgRSbs/p9pFMU88guuK/GFo
qkHWC1DJ0cC/njAxT4PDUDk/iolLJmvvlr5bybOjMpRkCtSztENesK8Qs7OX2GJw6CUdGLxde7gB
KodemDok2WpNg+h/GJRdmx4UseuznWtrQHpPKdxGCmKZNpdy2kxxc+6RE1IXwbfs2nWK7LewpLxY
kftVBJZXiF9NsA+ARlVMYll7RVFclu14Scbh0wj6jTlOnkEKy5gSOq+HR3P+GPOt0R6cef5Lsaz9
obNy7gfff7xIasvIxbIbRKR2LRWiDHFfvylm+GyGWJZ2QUayMLEH/V86jj+cp849lPs/fhwlxzAB
0aj7Niztq1MnzQklEuNIVhQueft5TlhM6vhgdglBecKxzv/+KP0pit357d5QlVnlaJqMvdLUqLhz
kK+Syb4qHYVhDh2YO2OIZfJkqS0z0O+sUpe90sD1DoxNOqbcBcNTV43E346XPxURvx3Lo+kGqp64
BUlTA1oYAI+n3oIb8dYxWgOZK8LAaig2lsF0yofBLAHDv61reYn62/Cs0AsgGn4OR7490oHW816B
jeKNB2SnomDHCak8n3ZNxsfGiW8MRUmz1Rfua/uTpA/Q7Hzc75RN8ExvuNFea3aGUAp8UTsq4B3T
wv6GX1KaZbJrSCzASs3yuzXIepuTyLaoPnBQ1+oiO/8/8s5sOW7lWtOv4tj32AcJZCKBjmNfsKpY
nIozJVE3CEqiMM8znr4/UD5tqryL1e3bjnCEtyQSc2auXGv93w8U05WbpLmDijKHAQ2Jl+Ts8yPG
Bc6hT2ZvUbEmURUzFKkr6PCn9llyQR3kihbOkxDbauPk0cVzTK6cC8xbV+GpR/fliYHpWXnq4P/k
sK9L1v4JkeUZibzlt9bZCrXlGi7LSpIKerE3qOm26QpZ4w36iet0S7B7BWaZrtwt1cfzdNuddZfh
xj1Fw3Vk3B0MIfcWMMcN/NopuCvsm1do/bfW1rxDAwtoGpvxYQ2vaeOc85hPxhO5BpK6en1+CtbJ
KXHIJfLy6shCKg7slt9SLu9GZDR3ycj0beEUR5lzjWxltTwi54Q23RVEgZPoNHw6MgaXm/uL6Vzv
Tec1GYAkWc7l74yH/Bw/hNvpO2TvVb75DxNxb1/Ru9vxWjpPamvSV75Hd3qVXLsWbYD5mFhH3tyB
rbyzN4O1Zl+5YzLoK2EsmssOi50qLgCzG6deWh31mjkwOzh701VuezWc95kkBuXVcujWcnpi+aHP
QZ8ODnYJzaVLWO0di3YOjDJnL9DtiqGv/JRu+76DXQ8S06guMjK90Oygtgzr0sLqJD/yIRyI3pzl
79+9JJtSrkxTSnTkhraz+WIjMHeOPboDYZuzN68G0imnRNq49AT6rq/QAkJl/PgDPpRacvbmIq0z
t3DCjhRoXYBKSmpK+EnoOe0K4QZ87dGZ1cbU6HRL2nluxEhpOVLQrXANCDeZCgkeMZKFrm0DK+iq
lsxF4QUn42x2NCZb0EgmujAxyYHJbhrRpdNY5nnqhuZlB6piPbboZnok5FCucvdZWsAhsfj16W6L
Zk9fuZkALOr7sLdS0/vRQbddpeWIZiCVBcAEGHgfP4lDcYO9Hxw7g686KbLddBfTFYkhwGtWnlpU
EZb2/hWtV1SuPz7Xga/lbQp997VoPyy73OBURRyKczevT+nhtdfj0tL68RkOjem9yZjicT3Tpold
RgNJCEQ5M+IKGMOJpY6sYoc2Yc7e84pq5aBP4hShnUTbmkZDoOah2vSavj0ltLkZRt3srL70b6Kw
7i7SDIEefNoYZVg5r2Om6SNb/wPP09mbhcMpo1qvnZGvsCJMjS5c+sCmqDryug48TLUXURqO7cTm
GExXRrXDDMIaT10P8M0xl5G/XkLU3vTb9L4sRhtfgyitSbSDsm12vWVu/qMPQe3NumYbZWlFS++V
4wLAkab3tYHuajXDt7SPjw2dA1O7Wh7cu+8ZpWw4W7PJSSbi/i6m4T0r+os4kySIwkvXm29me9In
ANvXlqSH5uN7OzAvqr1JtwKMU1W+NSLce+qy5yI+ksFYnvxfLOpqb751NQXjuuK4gbhI8oUASEO5
QCAabpx5/Z9d+96860RtV+XFcu0G5XT3NEryI0P/0FPZG/o1GA1dZxx5Qby1ycNgHjHCOjQM9gZ8
h/Vp5huCA6dr6MiTWNMUDfDv4wdyYAyrvTFcN0MQGBZHVzo8wanDt2Dabz8+9oEXKvcGMH1EYxAv
V+4hTzUROS2C+vzelSv6PD8+xYGH82Yg9G4IhJkfzH1K94200KjbVLodKBHf2Wh/fPwD0YzcG8dR
PswBtN5i59DVHpizfyK0ts5lDwkQGz+XD5W510tpACgskKUfn3U5+l+MBLk3sMOU3rBZ5sWui7pv
RWIr8vR2tk1SSBBF0iHPAP/78akOGHXacm80O11XIBKa4x2SoeTafJozVNQr4258sk+OJXEPvaVl
zLx7S2UUuSWGqfGutQu2HHkVgbut3G+xpl21ROh/zCz40Be3N7zTMfKE7TcQY+m/RxKURp/0eGlM
6OeaL31YHkk+HBjrcm+sV5mRSklL6q433eip4sVf+l7hn338Sg4MSbk34MMgDrygrOOdDE776DHu
b8zyyIg8dOi90U6xuzV8mcY7A5xopkfQvpuqPrKiHhgr9t5wHzTxqeh5KtkngO454i+gbAL64WqG
KXtsnj10luXVv/uWlB33dJAuz56iW7+tf1CRiTGW8E9GeCCvH7+CQ6PiLW5/d5bJFW0/pZwlBsdV
r+Me9wZADyeI9jrjwkflUB2ZwQ7dz95YT6I2wUGZM9F7TPM+eVSEvm6zAU9f4yZx5IYOvHh7+ft3
9+NhkOsnBQjKyfvcp89p2kDq+P7xwzp07L3R3WbK88coy6As3PYIc0F4h2105PEcGNH23ohGK9bY
Fp3vO7mDJ9+hhSMBfmtWG1kcmQEPDOY3D9N3j0a2Xd/3OWfo2k8g05ASHrn0A8/F2hsPU166ZTgY
qCrmEQjw9wZxaXtkBjrw1Vh7oyA36iGmJSfZxdYaWIYJvgLu3KJlWFfA+I55AR94Ntbe8ifTcspd
PSe7AribYd3Y6fnH38yBFeGtj+TdQ6f3TNZO1CUIEjM+FxKPWlIUoMNU5danj89xaKtk7X30tiCD
48ZRshuCGOa4k/fTjTDyjuZgpiMRkp2cg4X37BXxhla9YePNuX1GxPItaV3jTAT9cGRuPPQgl79/
d7+e8sMud8p014w3hrzCDOnIR3Zo/2ztDZAmnFK3SrN0V8Kb8KgbIB1AZX/Sffe/NIhtcTA71n5y
6Cas32+inEUXulmV7mK60iv9qW2OzCCHvoa9Fa8T+TyHjpfs3NnYSlgyNbnyCDcAfWxNPRBRWXsL
X5fK2ihzztAZWAu0QFpufeNnW4NlteP1x9/bgbt489B8946nIKIlSVEJj9Fpd/Ih8WlgoPeimI/5
tx94AW+O3e/OkDjF5IgxpFxkZZ/SpqXF2Hj++OIPPKC3rO67Q4exbXj1nKS7+Xv/KL6VP/0v6GY/
Pvahy14e2Ltjt3bbp4jB0107OQpYnPW5lsaRHMSh694b4y0smV/tBx3tB3hHfnJOw7uPL/vQoZfb
eXfZo0mfYhUHjCy8Lyhb0hFpSZA2c+zgDQcm2U+9//AJ7Q1iXWZOF7Q8IeQ5OHt1kCU+vocDy6fY
G7J5hWkbuDy+mJb2nsv81Lz18svy5dg6dOj4eyPX6xqVuwHfPOaf4pEa/eLGXSNNPqHc+fEtiEOf
z97Y7csiCs2lw6RTJ9l181LeGvcsGPZXexU8u2crf0MP8cfnOnAqc+9xxYbpmK5vJjsjp0lNbzzb
OHLkQ3dh7j2pcPCtKV2W0tCAhFMEOLY1il0dhDm6IBsTDXeER0Wekfgd0M6tjVaXG9dpuuu2KeS2
SNvigonS33x8qwfenLn3VKXTFK1dimRX4SdLf9qX4EktzWMn6Aw+PsOBIBr+x+8DqDEHFOyYGu7y
72i+6TZM3ZP0s/Vd3/lf2BJ8fJa/fmXWvk+4VxXaxFoh3emQNCtZ7KKuj9zAoUMvE8O7CSAszYGe
d67fJMmeaaxNY//IVf91bGjt+3mbmT3V6H8YNzOfWW6g8Lf7coQYOVTrjx/MoVPszYyFqcFEzH2y
66F6oZcH7eGQ0T+2Dzt0+OWhvXs4WZdP+OoSd2QZ5bHLKdoO4ZGky19PvJa3Nxtmpt1iLcmhhzvQ
3Rjr1OvxJXv4+LEcCJgsb2+Mj1WkDHeg1QbvxvGxv6XnZXGFvmm/Njf91+bbkdMs4+jfcziWtzfe
0yoCg5FwE/i84SEzLR4SJ+DMxDaiGIZ5s33kK/3rgWx5ewN5jHzPj+hb3dF7AItLtUAHt4N/En0v
jy3gh0byvvRhMbGWUO+IDkJsbjFeQfHDVL/R9Snt1rD+3WPlwwNjbl//UHVZg/0yj63ClNA3zjom
/Y/fyIEPdl/9EJtinP2KhH9vgHTDXtl4LgBmfXzwQ5e9F+LYg9HNHgroq7bEYIIV0Bf3b0f+r+/j
/wpei9tfn0zzj//mz98L8GpRELZ7f/zHY5Hxv/9efuf//Mzvv/GPXfS9LpriZ7v/U7/9Egf+54nX
L+3Lb39APRu10133Wk/3r02Xtm8n4BKXn/y//ce/vb4d5XEqX//+x/eiy5Gn3b8GUZH/8c9/Ov/x
9z+sJcr8r/fH/+c/Xr9k/N5D+RL9+8+/vjTt3/+Qf6JTEa7nuqathenZjIbhdfkXehD/pMrloYhW
tvQEP/bH3/KibkN+y/5Ta1sKU3taCE8sqbWm6JZ/svSfjilNh0YgR5i2ot3nfy7st3fzr3f1N/pq
b4sob5u///EW6/9r1CtHO1rCnoKMIV2ttbk3hQ1uVyOHgNOnMO1G0oIsaj7TRo50rSPY285B0tB7
PExAo3VvjLSXOf3cISedsJNtO5+iVDxm/I3lK6/e4NAeNJsO0BI+qirUcgXtBoDeMstj6pQNofvr
e/vtc/vtFrj336YubsKGnq+l1MKytGvuby3LyWyiJO1/dkq4/R0nxYeg8YbWpHzsIcBjgcF0yZkA
rxui6i+T1hvO3MGSr75npcGzn/udjctKZkP0cOcp+RzoahbwhHP625MJz3rR23b30nnS60g7CwD1
tT0VzkqVGldjeMOdgzXVbNUPpYFHWixTfGwQQAh7O2YRiN5ulKqhc9/H6mGcK4ydLacySQ3CJYOC
kRpa4UBLSyTd9/iUR6Ksbg0rhIsSWga1FLOKa3p5TKyjCOx9YCBQLoyn0JlwBgyyyK+3rasWfFUT
0g1Fb3t1HYmoenbB0eDrPMK09sOaJCSWg7AndJsWKSY8cQnXrKMpZhM1MBbWZWGgLuYgV34dSGuT
0r92P5glDqM2fJNnw8JLaT02fWc8zFVQ0Aiveg+K/TgM0ybFPvQxEk65CZw0GrZhHkyI6+FBhyhq
qUGsm3asxq/8tgFfvRz74TH0Cse4A7pUdgu3x4xwoCrM+zirhNqRQ82mU7tthmTdzx6t+RXdDc+t
KaxuQWGSiQxBXf6oMiq8D2GeE6iaSpXzmduZENNj2pmfVR6lrDnuJMBVj0E432JnC+wBjEnCQlQJ
ZIVzJOjwh0wXXqihxwOhy7W+DkwbVxQ9V5gL+nHEXbSxVT4XNDd45wmh8t0gXFWsCibJi7JFw7qR
2ASOUNSnGvu2oB+raxT1TLYQQSTK48ADVGKr3qzOU8eBamSb2XyhrQrhZmam7peukZa37nvpp2uE
T+HnMNe+Jl9SJnKj/CFvzo2gGYEfxHgfPA9RFv8syhBJZ5HLQPwoVD3e6hYE16rrCwNJh5XLF1G5
vCTXUoN/6uPCAGnHnSIYSw0wPTovcCfAUV0F4VOpkuGbVcQd4YBlwnBs0CthwJX4GFgp3++sm7kW
HCwYBQeTUdHA1a+nnHFfRUC3uxOEonwXbj87/mUxVkwglRxw3Ms9b7zNvcqEVamH3nhIZevKc9cQ
DLZWuOhaiizjoN0kYDQI1N23o2UmdLv+GoptW/fwW+O45xClypvx60hjqTwLjWlG4lKE9lgAcrWL
MPshE3tx8W69bjSggSdRUeBrr0LP+zSGBWZr68gZOfHsjeWz26D2g9af9f7pr88VHqqvvnTQH+gO
MxKmhl8fXTmoKNh2tW6xdG4QnKNHHmxGh5MmLfJ590VLeAdQVcAxg+AM1BerponmPJcDjSPBpNEx
qbiBbDzQzB/Ry/uM12JypVLd3jhiMBajilB+G3GsxAvXL37ESQoR1rbiy5Amuk3fWOq8azAUd/IS
cGbgorEKsvxn0I01EnjLCU4dI1tgOhZkQZmYEZj1ou7wffBbG8sSU+EdEPvm57EXsITTBHUgKu7n
sXT1NfuU/AmfEAQAeRAUXwcaay7TKYps9Ep41a66pIPNnfvZui6K9JPplx6WeEOxU900QQsOyvjW
HlryfFMMeC8QpqtRuurwKR3VgxuOteBNRfgbSbNv2ztAEV23hq1VOBgfaAxeStXoaWF14EYN0Iiu
gIKuYsTqVjSvEi9AYjEhtl6XQk/3SVEbUB2nXt06IiuuhFvyDmyje+xGsHiN36iLSY+YbtYubMuy
RcQZqDq6n8owwe4DgMPNnHfVVTDg54eOm77ItH1KdBsD6ZywTRnqz64oCsx/lQ+SC4QnDs5gdHGL
SUDl06t53qJkvOLu03Xvdt3z6NEQGvURpDCge6sy7QqIB3y6fVtC/qdfKr+YJQM66sN2IEJ1wZqW
HoAGMHqM3Fj01YA4PASfpNLwZ1dM2QMzdhaclCiu0aSXTYUocwGCk5kOb3CfxnV1QIB+qoImW/Kr
zkxjI2uCBe8RaubsSfC7bth0390wxQtg1hHwIK/q/Zdi9uwzkeXW1w46Ll4Ghq6+RZEBgZfWqumh
Gipna0ZBZWB0aKHi0lPbupgHxBbtDwjn5jRNzuklcrfMJN1VNoDPx8owuLCki4Q/1/PXHhkQcBQL
EkEVlg7cGzMuvrE0xuzmqzbC7Dhuz7IC+APsR1BLrZtL6yIifNFY6y0GLH3HGwMBnvQ/jGKUr1gK
/vTNud4FKYZzLdHU00ST8bNrJvqr4SJkWcum/NbmA7rzeAJvU5u+i45b95Bc+C44VYLldxyXsXdp
pn11L+Xkg4dwx2iNJU35OsFc+enGTXXLDF9VFLwsda1sp0WZ0OqHLgRQWA8Ch6/Cn/VVl8u5xB8D
oxyMBN27ksbMl6yeKmhcTnTPhJnRexzAHRWDumzdUDDblHjvpgl1F3MWsCmD5NRqmvZOUWkAadt6
J7k5FesMs4UetGuEt0Wpvbq5pqtpfpzxfItRYrhLOAaEqD+jDK88vIakoN85NWKc7RORJyciql06
iOJ+2oWF7zwnWN9dF9bcw1ewFTYa1FoBk9G9n/502wGqczyU0H5rh7Wf6cBNkTzOYBIsf4YgHbXW
aR5mPVD1VrIYxwMf0Unu5Db9mlE8jqesBsnnxGl757SFs3opVY4bTml6KeZPjRuSmu9VviqqojXv
pgIEVEuN7jWLg+JiDpnc0TTao4MXo4NHeyi0CFezNUXwNAjGgL+MvAP3aVFoI/sjCgapkuqCaS6I
lfvFAqWUrEZToY/KFCzAM2wWsNAzmj5sNgRBybqQDK41tt+lB/42N14t3YXm6UCm0F8H6eT1UBWs
Cs+PsT0dRno4VmHZ0xRQTyVztzD0YgbVWTRCVvCmrkpVdLhC+XWDjXsFju1+0BEwEWzf8c5yWTeR
dkIXFF+LSIqvna0npIAensvZJGW5VRGhEGuAiQI1pz81BIvRl92tQ6SEpbY/wqgpffhDF7DPPLw0
mc6TKy/2mi8RbZR3rMgL0D8aChSiRB2kOdOIlWtCUvOjw0Er3ZrwZ61tMkqQWXq0WT5SWhHg7Q9Z
sI371jyR4cI+7mdXwlkelENCBgCtj8k9QMM7usVSGFoeDkJqWNoiklDAFrIT7zIrOxigFgFeg/PC
gJXesu9gMomcy8kvsYSPkjGGCBvE91Y3sq7KUqqfBEfX1JUhIlSNheG1sJsRPa0zY7XnlR6KBCZ8
A/IHmHB4NYV9mTVuKbcmJFG8VYMmkZcFWNJ6Y5huDz3VGMiYhMQZz7oMsDyQ81BdJ6yhEC3G4k4i
QInXZmeCNLJLk6Bj7O2xXfsGoRj8LCD/mJFNDPaUrRsKRMieJzNhwAsp/PYhjWeW5bmpcYAVnfOK
4zXNhAaMD18RbW3G2DGukzTDa0sEHrujMOX3/apzsCGCtpthUdHjkZhAx28AI5aTBUI3IiEYkviS
Z3ledD2A2cgGb5AhZz7NzLmqtpYOLPukm6H+m3nsgq3oYB9csPEBg1nCDvuEFW+DC4uXu1+GDIvb
SMmpJukBE7jCTCLjopl7FiM4DIH70L6wShf/TC8DDb6qnZzLDO3CwhYyzq+8fOT5T3arEnx2Y33l
9Mv+LjA7+WS3SfFMzRULwNaLv8KPI5gXaTH+sBB43blVkSB9rUJfnmNka5/nlo0U2UzNfPH16syv
0DAp7A9vm4AwFaN1NSXJpziwXSxDvLnCImceCvesdYcSW0dDhgZbFR/b30H4P201RJdmZI6YFgN7
FeDvrrwmp4W7MtIOB+PQnu115xkgnYn+EEnMlj1/DkU9f+rEhOZDON38oPtaAzvyMht7uiT6Ydl+
gXX7OLq3g8sXBj6N5hNzmSyUqG1rVci+OUOWVD8Qfveg5JDcutMQnZX+siEMCyRyPPhk51m45DSh
UUOQ1mCIyvCHcjA0NGdsLhl0uIGlLvLupDaxVqAbxcFJFCNugzr8nYxU/AoUSv7segzHMi+qv3oj
fiTB5Acbzfq6tjTFEuzsZxwszDrXtw7D99UfIE1DGTTtL20X5CWc9Bm/+zwaMMus6kk/i7qw+7XT
4PVqLPsvFzIBfy7carrpLQwjrLBoT91Ew/vxsOXDxK2H3Gjndn/WWzK/mNoIvinwLDgw4tJNF5MH
3w6M8gTn9VuTyGMbYy0SaR08CcNy0EZLJgsAHmdzNp4RvU03Ekz+F1UOCO4ywHGXomhmvGxlUG9p
D81vQYKRGOdrT4LtKMfufJygF4aT6J/GVICDDAjgKxoMi0z1N027cH/9xvau5lT/KEYB+y7xQyTG
szdnly5c/bO2nxkjfgAQdIXBhHsRgVM8Z/V5DekqBE5T9WdTKGyQod4IZbQwnCsz1rW99mALFCuw
pZ5YtWkb3jNLprvMBQk3lBHIu7Tk62St9zCxsm3PA18XO1+KyMO+AsnmmsoFoS0NeKuMjR/GKj0G
H1GUb0J76HfDnL6qlt/qp9bA2c1OL2VsWGcQMnEb7zK5qYSRvbpxaW8i3WBHlTbOTIRX1ArXi6zH
VSXJ22tZNBiK+j5Ou6Uw8E8JghTME4ZLRqdD+Jd9AJOsbitc3VJvtk9TmKW0IkHCg2BXxBdm6/d3
VpO/zAHJfcKL9gytWH2VolxDluXKGytr0k99BpRtg4QXk1rFQv95iBcwp/KBVgurbVe160XDKTR5
viW+z3O0nhG+XfngfZN5VNznoKN5+Wj9Tso6TNtLMQAuPBmiysRC2Yr7n2mNhEULohrmSQ/SU11G
yXYwnOmbHmQKprEsO8Dhqr9ttMEgCq2Z6d6Y4/oHsG4Yz2bSzgSzrf25btkTypqy/TbRevzm4ywq
TmKiDkbvFCz6RoMNCp/xTExOj70JSy7qHqSLLTTBODiS0FQ+JphBAfuebdOmtPMQxH8n+1Nai59l
VYnLPIbSleWiPVXVEAPyNIyv5mjqrQU9Cg1nPF6GvhGcj+w/TpLWKDfEKKytddyieUuEf15NIXsD
0eLaW2tbPI2tRlLAvKCQibRc8+gI8bl0c8xb2tEbSUd5yW0wFtVXFeT020ZJUzxOo/9YN0ELi97R
NTh2g4GjE9nFj3XewxHXXofWr3Pi4TaSveHfTKp3Vz2Mm0+5mWLT6pgwD5ogmU9x+ZD4SbUmOt0x
Tu+JB/FeH2z6t7VQ9TdQjvVLlwQ1GbOq/z4OmIysO5v6QWTgd5ylEjxiCGQDrZ+8GPuq3DRZb1yz
AFbfOmEkt6HCt7T2e7xKnHmwdhZb/2JrkC08p+gxnBdsku5AHJxqmHPzWgdT+m2OWhCqLL3euQiz
y8QGpilqPzwTMmOi6ObwTBfkUAaCdXy9nM59rQcTbITSbNrWrZ4AuPWOUbfb0XTmOz333ZdKTZgl
d1bT3k51Mp0WYfuV5Th7iN0cijClkdsMJ82Ou912qCexF3CS7lUOzqAu5ridzYtAuw0NihmGEHOt
qi9u1l5D14IbSf4WpI2OsO3Izfu6jrOVmvG5Hxszevag9p6hqCJfqI2HwpfjSUyqbDojZvYwpbIN
om32yQX6RAdnoW5OztlO5lu79p2vRhYtlmx2SJvLhIKpd2B2OH4/gl/HGYtcD0q7xprOu1BSiI5Z
iYh5FEPBvhe66y5I+uHCwzIF4M6QO1+201WBH1W4gVKPBaLX2DpBoy9ABGnVRddm7YlnvyOyG5qi
9jddYmBDW/RApfsy/worixgunX6KbBxOK4umViuF7+gbfgRuFZYLbh81rQMzpBWdPs0G0T+ghx8A
4sxH1TSMoCZr8puUjg45jM2nVuaA7ww3bz81Er4QEqD22c1NLIGUnRTWLV0P5IByrCtJwurOTNeA
x+NuzX7IId01RIEAvJtJ7pFUH0iYaM5IpuqUlQcj9Kp51JlDBGjXbF9onSAT5MvIrLah3ZO4rOyA
KNVrCySiUWqYTxN2VAimQ1wqg7CXl0Zu8gNs7J3bSQ7ZIytu3Z86eUQsVQwFnYBFGpAe6NmMZGuB
bKC8bKFJhridEFRBg02GaKNGMZZXRCYedjVtzTQzSs2mi3fqknwKs6Q/Uv75q4y5kkoRUJpUN/bF
dlUh/cGyvVfX0dOFm3WmOqORO0xWEz7nwMs7vyChX0/XOsFN8F1x5J81iPcJ+99bAZdsveN6lu0o
Tzimdt/0yu8Ksq7Tw1gu5hdEODnOZzjABpOI1zNJ13Ukqu4MN5Lu3vATBO9xZ5inH5/+30sermbF
8ixpLwuXs98qH2qFB4JDJnk2RYhGzcw1CUQviqbvfiZV/1i6UpjM/B6vYDRM81scx1hN15rs5mao
O/IzxPw4uk8Knvo5rhbTQggPqAGr0FqA70lTjbfFLFznREx0LB1RWOz1ZvAIiTukVlSVPMX/yb2q
DY6emAsJCY5a+ImzDeuQPLgB4BDxQk92boO5hkgJlRJqOmHuUowJUmDuWLeMwyfZJNTC59oY+7V4
q9oYuFSnt0ee8+8lxreLdIVnKqIevjGu8/fCOz4pndI+XRsOPeL91rcNp7jM+oDrYuG+w48pevWS
llpNnMw85Lcqkld4bOSsKsCbAOBbRLpH1+FE+lDNx5qY9hTAmIsIW0mCcYWdmnQ8d681gMR2WPoV
yM0WsGV//2vQNVYTj1tRkqO6Zt7A5MvB3LJfa0i8znkwNnN67eXYYqWw01rB7nhMCB/SKudzaUab
L8WvRjFd4i5i4/KA8aDjHummfWuDfl+244J564pRZClTWvtNMVh2zBjSQMe3JITOMzuhufJrGlQl
dq8TA/uF7keRroGgymQXWFYgTpguw/g6mJwivFTaDtQZglQcxmqLppRTSmAN/CHVyMWUDzsCsLVU
g8gEoOAc2smiVd4H2uTVqYN1WBMn8hSgVz+us4ytBrF0hYWmWwCmqRkCP9kxxfe2aZNrjSpqJqtx
do0X2ozd4W5oYKd7ow3A1W5bsFYff3h7bLfltUrNAECspj3+a1/TNlOYyDRFHRoZwjG8NiKXrU3X
RrMPJX3E/xyJh7R3Td2yoaqjyJouAb4HyYUyc/5bsmm7IfvfYBqeU6Jd5ULJEsqYTuJL05lceQrH
URknVHYhqFZJR+nGzQJ+1RrdIiJCgqQyrN0apdtL6WTJjHm8jr+Q4Denx49v9vfJVFumY5GNdOTy
MZhMS3ufcDiIaZIJENXMHfIlgg4Q5o4AWs2svHAQYa4Cs3CIJeAybybDy44pSK3fhzlXwEN2FJ+h
7TnK8fbl4XM4qgkULPnkMMLmwQmEJIicXXIKv0o6PGYtzz1fhl8io2jHkzSsl5lVBNZ3BKH4zaWl
As5vkZz1oZaQqzzN7KH7miO7IfhmX3Nu9IMPRczz5FZ14LpAVo9sYHNF2yCGBZZvbBSN2tn246f7
1vr+r3GmLSrstnBdIZRja9fZ77lXYFVM32l/sDNB25m2OQboXcrVkyHwduwikXNEQttAbpPwpTRz
0okayIe/MV3Xx6jQy1txUpiOdzORGV33Uxw/WOPYTtSUhHrwuim+dLqcOcX0VR6vqN7kNWZXg9hF
o6tXpIRJm2MnFidYC+ZQ0CampE3mlfW99NkMrT6+471uo7c7plXBsbTkvxVtC7/P2qlR6FQV6Y/W
XupqNlUP9hBFs+TO6ErIVy6pp/6Ub6zYpeDBo60qyLsSk7OtaSs7HDcfX9BecX+5INfylLAtyvuO
9W/ExkzKiCACkXc7sJyfF11pPMSxl2Mi3Akf5bLtTE991YPFVG0KznhQk+tfeV4eRWSb2qY7GShU
YwUSKO9nHrpxu0G57lxrO7EF5hFJ9rOGhOlfqrJCXNHnVfpgDu7I/mopcDLRlM9W2ahH1ZGvxzDP
JHv39rdGr0qS9WZv6NUU9FG/Dgw3SWk1MvhEihYbeLNv2L6pBnHcCRxMgsUJSF25Gihj05g721G0
zYoRS4aqz8nWpQTlIYcc5LTKmEXaLxi8crD0rQJpZdLGJ1531ZntSAEz26/ZSCq/8zeFy46WMqdf
jBt6mKtinevMk+c5PiSU2g0ruZrSUjw13kRGWBXsfU6SuMa5tM+8XWrCpF3llki9jd1mhK8qTR2q
ZTxdfKdER7np7cX+f90ntHT3HO4TeuzqBBJ91LQvv7cLLb/2q13Icf4kOGZOd0xWFmktweuvdiFl
/SmVqQXZeQeurr306f1Pt5D1p/Y8h8BauTZRzHK4f3YL2epPIgXT9aj5yKVn6P+lWeh3vQBHZwqk
U8kWrDY0LC2ned9J2fuBnZMp9TZWWTenFIi6VUjzEoDTQW2HKuyOLOR7K8vb+VxlcmeOwAdnf2Wx
nMajUwV3yCyp0JpRJJ/XrkGYfWQztNct+OvGmORd8nCY1WpzL1KlVcYtDNdyQUiMmLrFVdek24p5
Z3F/1QJtnUFviEPmscDOzPHFRZp4dgmkFG3+kYv5veuPa5HCcXnvwpau4lHv9SIz27mWZDbahOac
nLmEMY8OiYhLrM1oAH33+f3FTmx5Ye9Wt+VcLi9SA+DX5GD32VRjzUSCOaJHc9JoEC1V5m2rMNAm
+5B9Fm0dXubhHNGG1B8T0OxJnd5ukx04ZxVELo67r+aNzTAhNdJ7ZMjFcEUMG97RS1vvnKGg5xSP
bYTjbB3Hi97vmxsqCcU2BfX+2IwKnBuTlX8Zl0X29PEDeZMZ7D8RxzW1prIo2LXshVOizOPekMrb
qKIqyYSH+iy3Jyjzk0WTlo+L0miPQJlqTHWMshvxVDHyS7usnPUk/fzYl/lvI44XRBQpeU4uXYD7
DcZ59r+5O5PttpEoTb9KvUDkwRQAYsuZFCVKlGTZ2uB4xDwHxqevD86q6rTssk8uetG9cA5OK0EC
gYh7//sPMhykXnI+5gm6e5LWLl55SYPv35APYGRhOGd/WBQ/vXXLNXn3lGPywhv+m5dB5/nkWrPg
mmOtz1mG8YhbkHz3+zv909JzfZvmn63O8CyPNfjjXkL4eOuLeJRbL6oa+64zex0Rf5h2BXb5Iv88
wl9RwCaFVx3KNG/rP+jb3O+k/n8+ajYVRbILy49OClD1zfdMBPkSTWBi+AQUaKtVm5o+ukQKXmuN
S1v3sbd843WccUSpzT5+hkZjNmc1KQaDFF7lR6zVsq9ZuDjxZlEui21lxN0MzcwxyXuLWyLKAqpK
E7NiEVkXaDnZZUgAnkgCdqanLMyN+nnytftgDZPjrXIntL45BaPmi2iBZDDPB5J+TmBBMcgdxxox
KVPuSZIpQxEYLxQ+7IxFlLYNoT2WDy2j7pHSOY1pMf0xmYnElYefnYCxI3BYmwn4s7Sr75M0jrnF
U8iAwZVOxMFPq7YvrTYinVGUtZcf2lq67oVpb/XOBoslFnRcHP3HNq/Vp5zMVbKzjRLbJlrISnjY
2DFybSB6pgMORGB5BvQci9xZfL5NB54GX/oRrFnqw2y0WXsf1eb8LZ8qqyQDKI8+10Y4ip0dScfY
tn5G2QR+hw9jb+fU0LyVTOOGSVuvg+Mx8C+CaH6NLd0KHIw7Me7YSHChbIZKf0gdpTS7Ro7UYhyN
5MMwC/hepQMTalVbdL8b5knKIkPOEv6NGyNrWQ1VDfZV12yGTKbsGEZIbDf6xgpVgjmYgNG3S2aL
OLBZGK2zgWdZ53sAV0ccKmmJXZ5b3XSrGVPcMi2xMvzrKnyvsceVzFeDKmPSYLuwxWcJLFO1OmAA
bdcREap9FAXHqWyREwal239rShURL8K26J6MXJajh4NOFr1rvLSxPzCpJONZzu4QAaMbpbG1syaX
19YMEhiKUR8Zn2bVKMQsQ1MWj1MVByZNf2vSs3iWir09jwdGVMLKGF467t64D6me8Xk3BpgZq6Fk
bxDYldeosOYhtFsTvhCbEHpvrBmqLaK+HjpimethXY8Bq44OE+GAn3g4EpeSmSPR307wGdJwnJ7S
bCRNi6zdiGwSTntjpYWClwGPFDMYz7cqvvg8gX9KhdXwtmwrHe1nmbmYw7WZGdyArOQKXpQkS6lx
YJkCYeOhPE3lwKjXkemmlnZIVHGsXOK2fTfZA8P45sZ3M40lOJamzTpWY5ptTJ3Vd6XsEfzHRdQd
2UoF38VRNaFJNZxE4uDm7GNst+60V3XaJLt5JJYR+1GIqRvLTKwbxnA+b6ihp68Jf/mYBjYNCCWC
ab1nubr6PEFGhXdbiLnEV3OZD86DN2d7Noy2f41tam0S070h/DQW4cCIIhkDeZhNIgX3vT+kH6CG
p9mWKmgUezXOUbJ18so1MAKt4DTDzBvJjrQHY8SikFSiZR8bzgO5DME+DG173hj5gDh/9MLROuBZ
T9CnzBL0BF7BWDjpdOUyYlvi6It64bG0GK1iDLiwCrZZwJ1dFymhbiT6lPba7f3YA9wfUtz+Jaow
OhXDfz+HcXyXWR0urFUVGwTMwLKFw+zOAMg1Qa5fssCxjkOMBpzjyzHPJQj5a5Sktr3PZr+e99LW
4pso+5CQgAYG3R29mtKrVjQhQX2hid/6kNj9OUupD7Ch9WrjMNcBEHqch9KlZdahJAoCXpCfrHlo
pNdask4fCzcUH9vc9S8EQ0MFFrPZe8BgJcjEEKtEQ1904ne+OdNQQ9ZaNrIgrUpYqQsnja0wIIxw
9jVppqaZTGcvyTTep8NQPs0ZyRNna7Yrh8Rd0Qcb8p5w/K3iCi9xO6gqukA8zsa9X/QQg3pH+uNe
uB7W5iolU2XbFln2UvSZBRIwNT0KhXDw9tlki69sy0ogKWauvqsiy/6iUsrjNaUyAikz1ow0QsPu
31N81wRJFo5dbNmGTX0DN6wIDs0ItnvAl6W1jzPkwPKEuWgj0cVbbDcrbwYUZKIqGw9CV9FUQBqW
sFapWxUznL7Sjs52JfRX0rCK6jrbRBssuSreQwNzBBcv4vi6s9vW7m3lDz5ZKzBqwhVjuPCR6JnO
2ueyZv6urCL5JmSFjT/YIrNrr5L+DSqgxr81YsebBTl2dWMSrtJnuroZmzlud0DqPSyfCmwz1/BA
Vy2DmM9QYPD67LKOgV/M7oc9ZBa4y7iMFNqeUTzcVIVf+ioBZYGTFCTqWMzGAu3ionQuqTcIW2nL
2NgkZdROF8+rKgNWUi3jFy2ypjzXDm4pdyWcS7JMMyWazYBdzgw/owzbAm4w0DnRZcTgakxyYzNP
D462B6U2EXPmfkYoFZFDqXMHWsk6GAmR4G6Giefjea878z0nhe43DtFD7g3avwoDm8zI9Hhqhjjq
3gPwQbVx0t7WKK9Gy9+nqZkfCSpukm0+1Hr6PHmtV1xMF2baSleiq1eOV5cD7ukdc6jTaFZxd6mS
zAg2A8v2pak499b1YBf5MWaibK3FmAyPTTOH07OOZDHe9mkdiPvCitt7DzgHUk5t4tle5kLeiibI
JoZbTL5WdZTH4aMSIiQ8fs7rc1O6CgL02GAsDEctS05pZ4Tt58Aa6mDrZWPUvm8qjGbXo3KK4d6t
nfY+8LI8+tCZcfASOyJLDhnJ0i0DwoK5bFS7GOzbEa/8S0lsDoFWqRHGO59YSUrD2L1qc+Q+jx2B
6TsjNUPSBJnoX6ZG+da6nauQ7atSIRroGiT0YjZT9h6E3wvX0mzZU4IgIKVV1mShYZjPnGSF1gT6
QTIb+PhB0iPxcPIq9dmJE9gmaV+421Yo/5433/pEJlN0g065jdYM2KcvxBPMD6pKUnclArt5TOoI
f5c5nuu7JHC96iYckzH76vRleNXKnUGwSJCuzkNHKAvAEAcSHh6R+ES0DTVfl3oQpBDcpuaHodAu
k/8413CNZGTcJq6PNbIWDtpos7EaTZCfZtIUWZmriJeEcriqoHg9MHhs81UPv3ztwFx619dT4G51
5vuYFNiptMiSURLeim809VFOnO3bfvJIt0lyZYyrJmYvwAqzAfbHLiUy115oVMlGMAj0Nz1b3bCh
YiEa1fJ60s4LP4izQ5qQcb4JQSKgQ1r4rLDX29G7LC14upgdDU+is5txi591+s30Q7Nc11NO0Erv
z++TzoWmLTnyiCfREeZUPCE+EPxg49mNveZjWU42mSHaMt8TDx8Va4856ydatUrfhjPVGWwSIsib
ByVLcuv6IkgTggdHV7+wHlr/S+pg2fbBMGqrO1I7QhjdwjwIKVQT0t+STd46iTy6Y6DgdTF9k9Mh
zmRUfqQ0Ku+KBFMArM1tMm5zhD3qkdxJN7qxuxT7nbWcmH9tYE8HwX72setjQ8ss2eCBSZ2tOCOL
0PgqIdtlJMx5AbdaZ4a1koisz1HXD69iTmNiN4auexZxPeR3inKVgGer6XZ1bqcp9KeRGPJGTOmz
FwQjxKTWHsm8nJzMX0vq13LrAmFEW8/MXKy1J91dEBKSw+cGeceu6g5uzR/PK3zWhTOSA181wVe4
sRBi07FV54kbqMgGHQ0EThLuE9GUQX6YZJqke8KvyL/s8tx+j4mZ9DZz49ivYdOKDxw2jiaGN8jI
k4toQ9ZpFfevnpP02DvLJXLeb2PYDJB0Gfjk4chpYjPXh6yQeY3eee7URhvYex7CEd8ev8Ayx4Qt
LJdodUWOzEOhcYLaT1nSOqvSnvoGGQpcrFVqtKZJcIjSIazi2vtssE5IIq94y/dMndDeWyobOaDC
2XOZlRbVFxi26uwEngrWRSPtgai6uaOurGKLELiq9R68eE6rw6S0T7KkZ+oXVVSxv9NqghIR2HHj
ru2c1VQOcT9vw640v2qUN6RuFEaHEmhMVHKwdDNPeLwt5BANueIDaJ8NAZn3+C7SkfdNWgnfwKyr
iQxR2GX3nayWVMc0Zn3MTuWeO79Kl1zlMImOE44w38zWYKtp7XjksmGt4r3tjNaLVt7IsEmLbtga
sm8hA5mY5x8SL83Nk2S+TgM/mIN7G+so84659kfufeq0FmFSRotbvM/O0G97p65ol/TcF2tniCb2
OgO/1lFZxNbOkPgc9hXYIUAgDgNSzxTxziJVWGwhwtXGKjTT6AUUJPK3YpT0r5DyWUx1E/fOJijb
8KOdmLSX3Uygy14XXf8BHqxhr2E6z5+KMenVhlVKLPM0JciWYAPP/pLQGNn7SRuAf3YDZfZgFVad
fcmlGxafEUwx7HIlnIlDRG6YOESJawXbLKSw3hXSjpwLW5MLj5vfIGkZ7cB/ubT+KyD7f1Wz/qCA
vVRfi0fdfP2qbz9W/y/oXqX1D1Rn0dX+oHt9fvyPdzFIV/Efx5b4xC/tD5rZ5Wf/BrWF6/wF0WRB
k6hTF4QazOlvVBsG219ATA6EBpvpGmNtYJj/grXRxzpgFKZyHB+VCojU/8DaJiJY0HHYSgx4LcaO
1r/BtX9EvKRk/u+izP2OkNt8mjdYFMivhQ+/FWxUStBPPO2ZH23/cWN+gbQuYNL/AZt+vsQb6Jwp
vqnsgUuMEeBANVLhiS3w5+PvL/MjXvjflwHrMpZRrGW90fJzOqekEVP+sRvvSic/c3JuSEl6t8TO
/v5S32k6b7+S6YJKIkfwHPUWqOaobYiCXtQyfX8T0XyUPtbQpoEulVhPmN6x3d+UU7iHVnSK8+lO
T85hCu3DcncRFO8N4f7h6/8IKv799SEzGaaPxJPPZv8IKpqJAwl9HgPIVeJa2dkBeu82NbubcHmw
jf8cZuMfrB/+dMllbf2DzORYECrATIJNboQvxcRldbweC8iHHY7iJBbKUf2rscjP3/INcKn9lP0O
zGVD0b0GSD/Rzh3+8HCXhfL24UKIWeZQzHzctwsp8aa+9EPNww3K+9koXgvfOQiuBSXl1s0dvDoI
59bQqXV5D4D9p+uzV/x0feYwDKANxl0ovH68rY0jOytNm2Dj9q+V01xmnW+mlkKzUGcqzhMeVqdE
qist2qHO/eeo1X8w9/0uGn97CzzHBXhHVs5EYPmI/3iyKpj80O7zgIEtcso5+WA1+bnywhUD6+cC
g+oyBgDl0LVD+4RyCgmShbN0RP4a0bsFrUQoeT68eCyFc6a6m1QVq95IDz1+F7Ir/8C3WgZDP39e
nhnjFKh1b90466YqXAdh18af3FsNdTkTiJHBOuhRHwXu+YBkt4XxJ9+QX+1svmFC58P/xHHfemvn
gccLNxSsxmL4pBqitct+27jR9fcr0v7VJu1DBQCAd0yOhTcrwg59M6DPDjap8VSm1X3h+FTjKAcq
Xe6MRJ6S3jnVYUhjKM7LFkOfv1WTOFuTIr4newDc2M+E3It43oCJPbjpsM21BIhEQGBP7EcTaA3x
ZaLMDqqqL1U4b9x52gysPWO0T4aJO6vxNMlo//vvBr78i2fnY//jOwziGDC82bfniPYMGyW1wUP/
KfLyewsQBLrCrdsGG4COjWe4cL3sfgcD+jiiBMS5+SMCg63Kk1NCZSYIlB4RhYPFbCsS4IfxUrP8
RsQJ1dTvHNJ3egHpPEgGzFByOAT9Lmtsdkj3MM/JFebzoW8oPVNB/nC3bs0JxVF2GK1+O4Ilhm24
Zxy1kn5PaOOMGDRZBxY7K84kJm7hHvznsZaHhjsa8vuRGu5Q6JKC+Fp7411kt0cIfucJmLwbo+s0
OO1Kqpm6EL04iVbrNMzPyusJP5RrVScfRj/cLhd08vKet/zcTeHaa527cITj62Yf4N7d5J7/ZbDF
rm3HfR276ylKTvNonchFB2QHAEV3UkzdThrNR8shCDXB+BNDgbWImos0rVufZOfejfZyyG9KZr5e
GDzOqv4oKhuRZUPA9sBr6/jvcjO+eqm+xHUmN9WcPvUTwbSkmN0nyjkgXtmKMNpijXbxfXHsUBP5
BWOhct6XYbxFKYV8w3qJE56o679LlnNBorGZED14a7dLthIclMg1f9WzeSwbSel+i7i3y7673Otq
qnbAfE79yli1Arfmt2z5ZQwRjNXB4t03wlCrrmaSn4FtNvnsPYphuMlisWsKcV7+X2U/78O5vaCq
OBFSvW01qTh9eMoHXa48OcFud56we9mSkHpq6wEYDV2DmJ8DW94y7zmOYj7acU8MM94LTnau1Lgv
LHVOCvdQC/Ww7DoiNva4XqBojfYI0bd1Ig+LStnpEM8UPX4H1ZLKOIyfplyQ1NMvv+hJC47Ntjsm
mXqEtfyMMmU7agIBe4MFMpj5OamNfbU4q3m8t2Z7BH8k+cuhyY5OQg+7Ik1Orgy3g9ff2CUZK0SM
VQHWyj3KF5A7xi1b33OPcdhdAwc1eN1cfB5ciSuDPaGir3NAXH6GQKjAG/SaqeXntmDoXoJr04sj
uXdOy6OOMv7dpbDyxTvREwXrDFvsJA5G2GO3G+7bUuyccNwROkacqGId991RD+GV4viEm8hGzcH3
NaAJ552c8NuUzvt66VoidA5W+OhCS3YwdFgOVtd68k1EFmZykpggh9zWZnk0IZ4kTfwBQJBXBNE9
66TP84M0g2fM3f+wQ/1qk19YKdJlFAr88WbznZvaxeobWwrbby6ej467GPedtP5w7H93t3x7hpHw
CtOLCpbx/pvSJsHyucKogj5Qpd8i3uKGWDPE3fcZFs2t6Zxi6Bn4k8arqey2tSju0yJ8v5ypyHRe
op6V1I751fX1C+ZM5wDWGgKlze+36zfchb8LMOW7itLIp9B+a/WrbSCoPPAV7kyk/5I5n6EcmD8P
8OUSyz6N/F0o84TI8NNsW7eOHPdeggAbSGP9h4/yqzpJqe9MPU4N13lTpFgyGzJ7gQCnIbrG2n9y
ivlTl057xvgb19Nby9Y3xVB/jFHq1TCFC0dsf/8Zfrk2/vER3hTdY58LrLD4CNIe77yFaBeV1cek
9Z5+f51fLQ7PgC6ioJbDjnmbZ9bjVCYsbavNPGQfKsO5dT2BElwe9Ky+vyNFD/DskfTLNgQT8f3U
XBik7Gx2IUjlR2H0u0apc9nEp7zjtY26P5AK3pAnv68Mzm/TcuEfA/p9Xzn/qBndcGrAtBj/owZA
YdZvo4aNRwgU+AwHs36HWGnbCfUskO2sco6339+jX/R/C6VGepweEO/fsipE4tkRCJ7a5Obr2EYE
2VmfY+qgrPhT+/eLvgduiA0xFmoW//BmRxCV45VpVquNlRzzzt66+DsngU9q0rRnKMaO/IccGUjq
PxdJXFIpCqVF9fC9iPrHzc3cZsw1A+lN5VCIcXB0UuLpESJmhMZtWtHKqwXhvv126ToJ8t51Nire
YEgPy4pAbr12aqxA7GE7Id/LZ+sgp+zguhneGPLUzs2x1eF7NLq7qjT2Xd5v66FfTJngmHLmjP3W
owpqwvDWR40Fq+NdlYvHMcVgoW4vCD3WvQ/lIuXwi+RJk0wXh/KUtvGpzcWWMc4Drom4aMlD7Sav
E13VNHrvjIxhCh96+Xk99rsJwwZd2QfNaeMTdGz73XZwOOPG6P1SjXVcr2i7G4k7ALO1Y1+Et2OC
JKXTF8wrtj1VIFqek2nMe582e3lLEBZxHjYXgx0Ti/XDUiwNQ4eTS/g+dLCZK+lYdHIKgecxTTjY
9MqEYlxrhVVSQXY4U+WdW1Eixu3RpA5eKi2Pw1b3pCf22SGIBIQ1cfXRyEkz3HPanZxp/OxY+gY+
/t2yf2OIdAqs17gOrnOVAXWKmxYPhu8B8kspEvT+2U7CYzbeulHxanbhPhDxui6DdziLQBvwz8AQ
a3xe1ks1Gsw4xVasAhU/hIv6jqrXK0OqGsBsD9C3iU6DDXeae9jr+mLk4VVNSCcttV9+DqLtbjlR
jVEe+tG+FYpfg3gc6vgbmPYJB6Sb3H9q+olOT64x/tppvKliDnwrnTZzkD5gVL9RrrrOnto2mvop
Q3JhTPulkHES9c538gWAR2ogxg1zqeeAfoSYtotXTHfQhW+clAM/4Zmy1sLFSiLNz8Qm3cn8MnvJ
NWkouttX15QM8fL7BTPyA8oqOaBPsU9D3h+rKTrZnELamTdRnD7M4MmIVW8KmtNSpg8FDSuSbH+D
kmUd8sNRn1AkV9HjgoUsa8RFwRuyTfUD2xNrcDlic9UeJw/CcDuT1pyzXoetcvQRtRgCO9YnU1+r
mffLlGh5No3otm5OeEIkHr2SGyRoO5kLyTE9mA2V3PDEK/38+83uDVmP3RaVhQueCC1V4UzqvaGq
K9NIOr674taKx6UfsJzuZqaqXJZBkTiHOA0f0fYyvpj2bUAZaKs/tKU/bbh8BEBLzHYlBHWoej+C
BKVRG40BI3DTZszRYOqTjr4KZHaYcv2Hs55O9+0GuIAxsHwttAOuzzb448XMQiHxEiHhj0gpxaxw
jJh0s4rb6Orh0GXPlPGtkz4IGW1r9uGkNt/VhNrWdXStJuz2QWBPmMad+wh5ZkYrPA6fXCde+2Po
Ivqj5WRvMBOOpqmnUheuODPBOvUz6braX8qc5ebSpFUVUthYHsyJpoDIXN8a9oMLqxywa3apwsZ5
3LvVtB8GByI8o3J8w25wbTmVnn0LF/4kbfAjL77Sf1xbXp28Ge6Yke6bCUfQxRIJbgjF/+TcIqAs
NggsV23uEZ8RhS+JP+Pm5853hTndDXrpQDP2KBvnkdVYsAvO+RkxyO2go/eFHT+ItLzXDfb9/oi9
BPZoiJswR8s99ljWakHjaAXXxgwelwFLwUCDffj7t9fYWWWFeBQctmsrj66dFWI9ZWQHx9GfRBN9
nUacjFJE5Fhx3ftud+x5fQVQRBuKK6MzdwM55BG2HOHQPAFmW+c8DV+0TUdI54j6tdpi9rllJziF
cb7HOecU+JDpJE2d5LiKaNasgh647InAg8bShuG1hoLAjrxMbUrtn4WlHlOuCWT2YAZ6Z8zZuTbw
91DGrU8/DXdtu7wXrS22duEcUKdtWGaniWbfdnlF6TOIb9rpKjph7rBLm/C6bLNe5T2bQwHRsEMl
jiuDg2HU9/85Iy5URukq64jthAgo6+ygLQ7FmeS9lv/Qtem69vWjVcnlCE7WwPtfPJdJXedLxNuw
9oidsw+OJf1VUabr0P/WZV61aiseLkOkE4qHQ9qOd2i8N5IMaih6H9PUf4yb7g6H1weXvcXTJaGH
nL9syjONVGXoT1gA+Cv8MXCVEvN0qqbsQWvvnbSia2v5VwgH3VZ1ORuWn9+HbfC8tNhRkmEV5MVr
wcjVZEezxnAtmMFXSMTcjJOylOtuGLYQXDZ5KbZF5R0N+uSV6l7dmDaeejvDQRCXyXbG6APjO9M+
AfmfMs99aluqk3oe71JvRBLsYQuQ1DbyNz/5oIo+2tmQmjtGJDfLSY/NzB9q51/sHJCaqZkh71M9
vcXqNfBWPrWGt0GNT3XEzeTgdZdX0CnOKejE73fmny+HnBIgnhca4JNO6ceNCqpGhLNQQYOUdTdL
fRLRNftF8XFZ6dU4/OFyvzgIHNBHGPx0ZQ6/3sBnMNgBRZzB25Rs+hkNdhN7iFtmYw9mg5Vm+mpM
0ePgp+c4yg9xS8ygSh6+f+f/C1PAp//PzHEXAfX/Lnp5nj99TX+WvCw/9Pd00LP/gmePehJVg7GI
VGg1/h4OSvkX1b5E4Gou6kKkjv8zG3TkX5LfAIJB1GKY5oLO/7fkxfvL9E200S61gW1wZP6b2eCP
S5kRCPa4yuBSixoF4v+b7lYjVfUjO4sOeYCwMxG63o+iHvahN6WU4Zb1NIR296+g/OWiLl8arQ+s
QJO56ZuDnhgK5SWOFx/cDncClGHKxO5JA0avSjMNqG2VSQSDbYVQj7KoxagjykbzDzjHjy3e358C
gTEqANNBfPe23LCHcajLzEgOcL+OcWmvAsuoVuFsDWvt5q+5NT8pZX3+x+K4/xvr+ac5AFO6n2+5
t6D81HPMFaT5Vo0TN5OYBIq5vZB6eO5kC5w/2dO1l0498xzs8cFdjIdv0CPLL3FZwcWup7Jce+Zi
q5KC+Hxu9Dg4r31TWS8w8KrhECez7T6PUZGQgmdLXKJAn4rmEMnEyh5l6nbWGXZZttf1XODakxd3
vWq6eA/dZ5HVde49opa7uk1t4mZNY7Q2pSUptIOYLUZMnf1SOAbksmryEQllMOF5dnVyLHJlZ6BQ
CJ9XXQizY6G6LGwRQ4eYW2ZW+uyqqPiaokO0VjN4fdi6R4ooydxoCL8q1whWbs4wk3gMuSEJV+2t
Ob2vVHevhuglnbSDn4UWD9MI7xTaqH5sxrE+TogALmiIbEqlwviG409LWVc8+s3gPoZOJg5BRdKy
ZWBQ1AdcJMF5k2SjAhOhevpOX7249YyAOxLdB7NuPkG6fS8ym9iH3LX2+OMY0MLCZmVNuD1CQPkG
O1hjjOGLlkGXlXur1vULSr3M/aQn/4RLsYI8xld0UbV+rXxXfvb7qto41FvGtQ+dl9xLmq0S9s0o
qy7ZDQLB8TauR0ghBay5Q5fBZbztuqK8OB7+MVPe13uzFtPXua50eyRvGxMVSFVmuplUFWb3mL9S
iuAJZF0SDLW+lahb0XJlNWJu/vBwoUeU5jqglOahTK7zfowm38aZA3+Ok/K6wbtE8PXVWqfp2K2q
Eoc4WE8m0dR4jeT1FVeroXmUPKjxkKV9+Annsba/rWuvhQJUKOvkIn3AW5iTXoP3s+6ZEE+kB83j
UHUHgqS8WzGWSLclzuzMVDqln8jp665RmuD4iaWVhNYUdNHRLG0NAA0zolmNVpxHfM7EKvZeFNPm
VnXhXa00cm1scLQqjmOfkNKdYlj9WY1e95zNxWRAQhPk3Ptlg+loNfT48pl9lzEqL+kYitsAe+uL
M/hT4qxsJ4Y36ec4ymwcJ536Tx0ZTla+srs8A4qo0Qow6pS7wEppRZIB4j/gQFldU+1UcmO5Cb4w
7K+MopIqE9tAVIm5d3C9vXYuIX/HrCzM6mkxGspuqnGCqZNnaeOtcEMv4AD1oeWvvQbB0rpvxeRg
VxW5xW7UCT2e2bltebL4xk8DvZFa6U5AQMtzdpYNBqghAZhJDC+/hB5dP8YEFuIljd5oVyZuXeKO
mjkU+Hnmdycdosc5GtrOK17fUFxoInuHD4Bt0WrOF2c630gsvUUWpGGKU4lMH5Iuctvz0JfqeXSx
G34cZ6UgYCWW/1QXwfBOl679qKSBC3RSdIyubAhO3OgoltZmKJo4/cBbrRMkQZYMX3q77ptdjJtg
smqbyFeHPLWL26SA5rQOE4JZ2OmT1n20h6CP0Wi7/KiRAyOdOCLtxX4df9UbZTgt2ikP6lvoFQOl
5TRj5uDmyuyfgsaaPqOrqaKbpoGEu8YqophXlI5WsKKLbgYSx9S8SzLGR3ZbRFc55oPcCdevho2D
DCbakX9bfJ5h5E8bzHjshjsZd3Ctm6l7nhLZINlMrO5RoYDuOLKSuTg2ykqJ1CQQsbjhzbWD8xBD
t98ie5ivzqiHbF3nIf1X3EQeVJyml/E6lWVvLq67qO96JbqvCjFMs4Gdal6gbst+zxhKzpuJbeiz
0Ttdui+jQb2aRTJ99Iog9p8q5uV3xuj1oCvYXewryKYPdaabloxEe/C2Q+Co91Qmg7kP4KabOIZq
XK6mrg1uXA+S+SEd8mLemBnquzU2xvlnz87UQ2l6bYsCREXjukI6uYpcb/yYZU2lV1AVoi2O07pm
fuVZK8/zxZM0Z+teFMaIeaoTRTepjxx8Xdqwj1e2nDy8k+LY3ZTj0B5g8aqKgEUL/Y/MprEBdkzG
7iHDtKW8Nat0mG+bICiXliyMYsRacQX/0m3jizcx7d6LGr+SNYSUOF232AOmxOUkjnOXNlWnVzIp
pvtUZtVF6BIPz7KCLXMEU8bBlREQYLWFtUG+iYaWwGlRWnZJv9+hTtJyxJiY4zi4RInRnJu+bMJ7
jbfuzCTNIeibD/LKZhpeVC2cYhXXmHLJ3IicVaPb9045H+sxJ1auDDnUsEDUxfvKT0cScVkuN27f
uLjq93H5hB1kNWFxKhJMrzp5F0eFuMS91TcHnZk168IDs93jAuBfdVcBA4zs95ltnCFGNXe5gRnu
i0qssVhbTSWinfbL7pmBkbhHKtPZeE1r974bgtRkxUe+sR+cPCo2NQaJuJdh5GdtLDFNWPlOIHur
WE7dHYcs1VCaelZ3NiKdGLu6nlAPDaFRqL2Tjk27IdGcHjaYsi8y4/jYZNmcF3vJjiPW0BbC+Nig
/m5uDB+b/dNYMXmFKdqvaVAs6A2Z8O9qcxqv0NHj5gbznjTaDT3pZDsco7P5VDq63JeTU2Pel5lN
A0RSzvO6KRo/uFGUhgxHR+IYNjzw8ks3Gv9J3Xls182kWfaFGrXgzfR6gkbkJSVKmmDJwpsIuACe
vvdldlWRSOlnN3r1oAc5yl8gbiDsF+fsM9z4mTapUy/HYNjNhnBuWcbHYC/a3vvW5F3SoK6ZW41O
bsz63dCl0a/e5+r1ugeV6MOyNS4cHNnr4pBnQUwVOzDGX9k0xEhb9LiIT8Pga4RA9OxqN7AUsSdi
pysuZkTCgHN3/FUNAmF62w8/Os/5kMApvK57wESm1fhf8W5szcl47mxQkI7WhXrjUdmCtbFrA0TC
eFOKrW90IQBlaG9da2QbIfAiuTgN9C0iVtZJqtsO2U1JA+y6gMPuM4Q3IwLY3+QoRGE+JtUVEWlc
lPpzF1YdsvZajA0szM64s6q8++V6pdxNg4g+akGRf4lxKFM+FYZ13UD787aePuQ3BC0ZP7ukFKFm
YVBuAsHynVrxwQyy9CsmF/1j5jTnUfomps4cT2MZsXEYjeE8By1sw746iIZ6t2V9rS/mjqK8jDit
kVdD3oHO7QPzlAFz2EKd4tYu7eIjNqFQtIN+6uPY2yE54wwwdNMJzmV67XVGtqdYV3JlrWX71MfH
UvjlB/ZG9Y47eXmwdf8su5xtQcs058aU/MzgVqAc3kU+3JsLIDGJm8M0CWfnF9XpUhzDs3TNJUC+
6+3xM5e20V2djgDp66ghJ4Hp3i7bbG8pGdxiNKNsMngDFV/xuw/q/IiE/GsbB7suzqKT7gWfdAGV
3J2yvTKG+kMeteXeUOgMYj7N1MrmR2zmn+tY6Fj4KgjFE8Hw3DDLpD20QfnArrneVpr+EHGvwrUe
qoISht6GO1EKhtyO4x4kV6vDvRtDWt84U7nveIltgN0ijOoe91+Z3UOMZc/U1dotXzDaCtfIzsls
ka4uTCeBIzlGt+CK8p2dyjuVJPaO1Ipq60JI32eOcdHKVA8BRr5ko8dJc20nsf6jrGVwmqvG/G3O
IvuGTda/LZzuWyaq4AECqHGtGBwHkCR5yJXtQw7MfDfgs3xWGQjueURTrQ3Dt8Gq44/oFB5jd9LP
NtZKhQ/02NvBDo4dE7FR3yYd1ErWa8cZd5ayNhmhDfga418j2ihXmkchLMIq+mZujl023pn0Hth/
+p3ejd+jUtA9jDs/6nCaWN632h8/SBujdaOuopz4ZssmezLQfyJB2bRQcTallpxgmD410mWdg7gU
AraFB2iXd6476BvwJs9sZICEFETIItlR7udOep+y0Tf2qtChnkTN0a1itQeOflmF4g2OBLYkHTIN
NyHepCAjryitsw0A8tr07Ydp9s74gPsjd3TuHXkl/ndnxFs1upN38H0Bebbqn1yZ33AbetNUERkM
qQaHIrutLBs8eN5gcyS7bIONaOJWL3evHKqNe4tqc6FxZ9RxqyPn8aAHJAZsklygCi/iMbQDebRt
+6xRPs/ToTq1dh9fEwLi/aCElnz2xyF+ii3pso0Mis9T5Zl3CVKDZj9y53SXJD2MKcimmNcurGxc
M3uw1QaoVWvGuJ9KJrG2OlKYtH7iJUg/lSlbK1xOPuh4XIRaoOeHaB4/FUM57wkEaEJc22GtZ3RQ
K+ofGtl74Qj3XQ80/6Tj1P6iDNw4rqQs0Hi1x3Wc1x2wb4a2yDlQWgX/Pfr/a9FcsgHs7l6qPvhd
T0n5bW70x0mM9lNvsdZBPSd3jal/lyXuk/SM+DxkVONLonU2+J6LXaR3aktFvd5NOQoWU14L8g4P
U5l5VDWr0aEsj30Q/X7nfolNN7qdmb2vLb/kONYgiMJUnd6WvUwP+IGOIx9mq4+1uuR26HvP7Xe1
MYldDpKSFRmr7WxVxgfDhnTu1l22MWstOqZBjteut1NMdobVA9ibq9CY8N8yLrThmxfE3UMWN9YH
cnuJBLE70OWWFl/bUyYOHQxxjqDpzpmU9hQxmnPOMpXz3fPUQwBx9hvu5jnhuNnHfnY3Js0ljIdd
8LDrRX8F0TCsjUSxO+fqVQW6vsVH5Tx7fOTbwSMcova6iujEpi+3FVTQjQIhyb2a1h8F2NCtcOLu
qcoKJImGtcWNjBbKyG2s0WwFZi4Vz7J3q5DLNLjMwsfCRyFjM1BL+GBZg3sq9SnYIkEE+IXK7TpJ
sC8K1f1ue/YOJha8fTJDE79codxYNa6pXKTtLQlEP3p8EZuh1q+8jnsH3TrOTXZQBcfETTPIYB8F
cxOmTk3FuqKztqqmkKpXolSUFyzMKuMAkuExcQbVNhvVYNW5t5HTo+zTcOPimFW61bqoUIY4SCnz
YjOFDewyN7Q7I5auttdla2LzbU0vJ0kiFQ5spi7CjhaDs5hgwG/mKGXvvB8LE9ISt9eN+O4HUT+4
m0krHJvgIdUl7t7WZrfxDwiHcWCHVVuPiXXIOlBn0w9jBLt+b7fiYzdWLdcsZurgJslm/iv/dtTB
9fsXo4zsMe8RtbYpioBwYg5NaT14nzHtmaX8lvdZ5VQn1Xit210FRS99dkeprNLy0LiObamLmNTA
az24Vuk7G8FV5DBjiGlJGQ3xB7YWHNJyHvS5ATPQKXSKyYv3NcMh6R5qpOpf47aJAKXbJtgDzEMb
v5D+AYsb+Tgjik0CNNptE8ljUJo/WHE7gkky+SihSKebmlr/npCZ6eDZXPmroOTCKKjJAhqaQ4kO
bdt64iOep/1MQtFmdOsPkkh4ZHTIUbRoRgyBcWuYMxvgdT0zvZBOA+HEQnppyL1QdE2BZxS7N0xO
yZVLSej7YAzb3hoJqQ70z6XTliFDUR4QDngPqVVqIK0xpxs93s56JH25jF0fjqkOB2F0NAFL1b2W
s50CgRA64wmqzVYVrCOd2z2kfWvxc1rVPBOCUs/bqJOxhaTLdvdRIzg4gffOPgTVlH8xtAi9ROTm
B4EURewlCEucvwpH8w5lDv01xtBO2gM1zHlDbYnyxCQSDsMzJiaiEyyPjYQRNLjTExZZJzXjYdeQ
zvOcpHAUiIi53LzxaXfY9dAv+sQ+4CoqPupY1YjtkepGtKO7K+bpTnHtetX18pcoXYJGTNz8YGBh
uHc7HEr7RE3iimAuro8ANAA6qOcHex6jU93K+EOFrvmjlujcPRX2oQJKeZcbHDk27FV/G0A68k07
mu2N7AbjBm77mSQe66gZgbNrmYYOY5HcjhCrD9KwdtLQq7BIiuIYDOxrCRktvF3aOxS3tHr0zpxz
HVx+ZCPGejs9CvI1vmHq5bzrFtZVO7j2xh5j41i5Wh+2qfncWKQFGD02PgqzH91yvp0c4AcXF5c8
6pl4sMaWRb6frRt9Hn5j66q2XRfXV51niz1GtPbKtqdTVhnqoR5jf5sy1D8kqUCJmZNE0XBNDKGk
JpDp5FmWdtu35DrsRqoa99FIjhVOitZ6pl4T7UH2iJNWVuU2sbnMQu6EBdL2oic2itmV66Z0elOr
78Vgnl2yhfaFkZcPdWB63DhGKgQ1bqAHQ86xc1zi6LTYLQ+pRSaCp+FN9F/8/Zo2xDE1z8RDhgLU
gI32HBGVYPvHwsa3sreRIpBb2ac3ZONp5ENkzmNjFnOPFCLj93FTWrFLHrsdLOAvuuM1n+acfwJE
HlWY94IbcEai6ol8uy/J6Pogg0E8Qo0hrAFEI4j6JD9Q4iByj/nAwFrSZLhoCP/MRsM4lKbYN644
yKDrvve6PW1GyrenrK85GWjlvHMQ5G8Nzoc/M84X1xlhALteR7be6Zw/gEjqm76LioMWzEz++dQ/
c1x3QCgk/wIqTC90BaMC1n7Cgw51IVUJXkrKyyhjm5ZUpAsJh/d/orCh9g7H+6+dS5ly68Tqk1OR
0LTJ+44DkijiQ6wUa2GSiL3WJepkUJseRkOG8A5VtAW8qX1CCzXTul69bwtNbL15to+tEiI0IoCi
HaSxjx201tDKU+OnOcvfceuXJ+rHlUNuSzk84so/T3ost92MNmeavP42qmfrauxg32UuW4lqjKjx
TfGBQKFiD9D3M1cQNZeEgtApwlcOBjUBdnGswFD1vKOoB/OmbEHJR8r3d2bV4e2fq/pKAgk7lCBd
PqjYcrnCLYwjVbvgE56U9M6Tzq9eRdW9ldroyV2DbUiiiDjF+38oLE3eDYVSu0xv571XNWD0Oz0+
EW81PYxR91ll8khmD0QT9nRQrUMbngYuE1zXUSWv6FvV2SGIGRr5BdNhOGxgUDdDpuHMc6Fik06G
ZrwT505DEiGFV+1VKpITyF+YCXP3pTSlugpKP7mhYOrviiaxrjD5NvfEqeTbWQTOvEmERxhFCapi
8kivcsiE3oy512Dl7aX1HTebhmDD4Pa7rq0aYSs0p5/UoeYfee64ofQGA9lEMbHvAUTUJty4Ry7B
NnDUhiuNi31glwj/WeC75IkaQHUgp8zcQuN1rqQkPsooy2uKjkBlSlQ8XeVT/BlvJaLLrT/CeCfu
7aoTrbrPojRB4h/Fz/4LIUXW6M63zWw0aFDgjz1AeKjYkBZMp/U0pEeyaa5K5lGhzMdx5B4+yuTH
PhbeIalondFUd1Ov96e8F0dZgWznFPwAWIUenTizIBWz0NvbxIia78KEjgY1w0AEBc2lzQ+uF2QH
/rn+lfIBkJfpBfjCJgR6rKd7V0KPNLkFwgrFk726cQ2VxgrdOqviK8eLDfMzaWG7GTc+Dvwm/snG
YvrWOwFrln65dwockPJR5+6LXj0PoOS5OLmhAtISj4fWflNlzU0NVpcQM+wVZeuwEZ4sQk2mF3xN
UrMNPnhBshMOwWnH3BTGttUikuJN/buJ0fOAOM37NVlly1pcKxTEqrqDy2Q+RTB2Qq+PODtlFuFh
o9Cch6j1iWOrUmMjKLNtFKIhtnDsBQjeHeQVGs1H5B/JhXKUTY+cjxu6zWw81I7q9qQ3XBSSdWQd
sdYXvKTdZWebKDS0+OkY3PZdRgoFQTDk5oxccimDEimRPPW90or62WB925gNoxFak2ST3ifWvmwH
RImGjf+us5Inii/9oWAPtx01K7pOJw5gLUCU50hneueKKQinwjTPU6U750u56IHijhOaWSvCybnA
hwpCBE5eagXg5wL7YWBVe6r53ah3ZYasKZ1INW3QrRREYZwJcf7aulX+BcQfRKPxhW5EJinNQgiY
8XV2L+ijJMVRvuGNOKx0zvS1G+T8bECsh3vXkBaFiKb8Mbkpt3GD79M/OJz6IK4ovbXWiRO2L9CS
p3bYE71yYzSFCDPDHm7yzIqeI4VahXOTvoML5XFwyvLhqeu9+hgA6YVLYjF+qMdsY7JYmaYBhlIb
/hfaqXStKf6GRf62rv2tpk0gG6oXBBS8AwpM6M2gYTDqLbvpKHbWPdq6F4SU3l1wUiWlQDLWOCj/
7lXH4WbLbprCGwLi7lrhfkJ1azVkA4nZ1IzrMtKGTdYLOCzBC6yKGza3greVltW+N2TzSBF+PmGd
g2mTOPYhlpaXHVwItXfTKKqvVgNT7RL2xcykLGF+EDngq5H5Z+f6tXUIlDTvqNSy/UcdQ339hZ4l
LiCtUZPoUbmIMSENZYbcFbo3hDF7mi6qNR0Frup++dWFwpVTbtxRvJyfZG6yjSVJcQvMDZOCrR+D
WjwOekpHISuvnZK7DAhWMwTnpuciEwzNLpmrp1R6XwP5jYC05rYbxckHs+ZsInr4rlP2NXPjFhRM
HnZJhGF04D5hpvzLze/RpxhKWS8LR64isEJENxPxaBsXYTF5Adf8YECtprPD+vcgTTEdyIIAwjzj
X+kJiPTdy9VOjdUI65NDrO9WRRCkuuQubupDr2DAql5Zp6E3z0pxGSaw7nG6Juesle7GbbMvJWWr
Xe6yVKQODFswJgaVipNPwZ9whGuNfLIDBi3+f/4XEB+75XL5ygQgYWtkiJPuSlcXFwpehFcSouKj
xylwnyUKOTIIXB87UMAY2Q05dJyxuUv1/m7AVshi0/4Oqup+5iSxBU2XPUBS2MqhvzKdDPqw4++m
VFA2J0muQQ0mJ927j0f/2ij6YReZDdSF4rvl+x+cyaQ86d5FRSl2fuz9tjKkDL3t2+ccitRDOem3
Tal+kNUwbhtm0nqktRvLO5ZNP+9fLCk+rLCwYGnaz9TINlHFiRfQV3qdXsB0nNzhDRSJB02jT25j
4OyKI9W0aaux2Vlg8A9lr0g2hJxUMr1tu9j6MTvU3XPtNq+yh9Ki+iIlO9iIG+pNyoZ+G8d6uTVr
2WAVaJ9pn9M0EJgkrWcrIFRqa9vCu8Zxh+I4GiPWFK6eCN5Lb/1Rjs8MhGATGGTfwlCih8422Uai
c0e1CYRjb1ViKIYiSVQM5cn6wPmVtPHMJkmVufZCx2teSHkepu47m40NBV8jgLRSZ+grKoBmRh9h
lSvN/aU+seHS+2tv99bvy/y17fUy/xFx/SLDvIH1xk9nH3afZInsbiNuxRRlRQpTV9IeOdiNwnTt
D14xYVgnczx5BLcYoLyOereEdBgweYVEfKXxDRdEaYm3dtB/98ynm/8BrVilhG6mpwSWYPHFNKvh
EDmiaz7/szbFfKv2RRFziVugqEDdE94uePm3ujbwm4Gs9SQ+WV2QPBR20Z1HQ3B40jlOqJ0imcTb
II+nxeVEsXfP0WVut2VHJmXV1zCkUF9q20grCo9sK0q4Z9gmDUC7kTrGBtisXuylNahsP4BjgRsN
xLpHm6DEjeVWPGSyqSv11oBehCRYY9/w9f8XdPT/gZLt/z+eBcrAv0vVPqW/uupb+ZZiwb/4l07N
0IP/sOEdUNtxuN0CnvOfOjVDN/8DiayLgA2pmAHL4r90aqb1HxjIdcxABtTeNzq1C93ChENpmx6O
Ok5d/xcMC+2ioLtI59yFVAwJ3FTPJO+FUQWC1vumTdbpVRv8QZF1kbD/tyfvv57sLEScKnUNWTTF
GFJK/AGD6Icm4nc8PX979EV59srJ02RKY5GtVNhlTPOpMM65VQ7v6OX/9vDFIGXgwvwpshF/SoJz
py5JdY6sw7pGucwQr948aLTcH81kDB2vv+GmlRMTySHvuLj+9uYXp92rh/sIp2syI0ZsP26EuFur
9vVl8V336pe/+urpCOMtXZjtENZT4QHOC0hKm7ihXPf0hU4yTpOs8/mIWPDR+LrApa6DfBpXvjtq
z9fvPkVT6kaz27OVbELfL0ht9N75om/Vjv/dzRfa4ZFbHhUhbAoLs9ZJ3gPf3h5nk7n+G7GBs9r2
U2QCH48G7domkHjlx146N/1+IAssSPrQgpV4BKOBjq1P3qOJ/6UrLWEQJjIes5NRFyrJ+jBADkCq
/54R9m8PX845RWQUE2lhoTuk6X1ZluJWOvY7Xsq/PNxZPFxR+EUcp/qQ3MpfIAp35EP+XNVHlyp4
0yyboi2t/gJKDKIHZ66Kq9Sc4/EddMhfXv3FwPhqhDV571NFrvqw9ILbSOp1mOd431a9/BK+7zuF
3rvE94VaqYJzViT9k6aV6+Z6ezEhB3QVL+vIVaw67bY1oB6q4WnVe19036+HrtEjd0AT0ofC8yau
k6lg3dtzN6xrc3sxIbeao3s9zOawJ3X+TLEdxpDBbeS6l1/MyNihOlyNNS8v2Eu3EGWhccz/cg5A
/op/1f/7C+wFivW6ZZpmjoFC8uoysAKxmyKj+c6dTv7tn9/90gJ/WL+XGWGJhxa20ZkCzFjTLHTi
FEB7qyzPAucYzE0n1a/++S/9rd8vPrHSZ8trnZb5IEuya4Nd8KGcUJyte/riC6d+N7sxIt2wguuX
HkWWph9U6qHSXvf8xTceYcVwg/FyjSjNPaLfYdOJ/h1Z+9+aZvGNMV4BU9HLLmwsN/iiAQz4THHS
fGft+tvTF4tuR+Bzyk08T096mMYBh9eUjMN/bpfL1/tD/7EWa65ZiKkZY68NM+mMv7ELmtdQj7x7
bRImpZ4+mvJDUFnOupYyF39OT0zqRrKTISCRWwu8+KaXxcd//il/aaclXseOY2rT3iTDAgWAGyko
32q37tGL5arLWtPONSXDuWqfLXzAWteGqx79kmP4ajlBk1mPVspbd4lxW3bFMZPvcbb+0iDGYr53
EopwkYOcjgrazzGfbkxtXPfW1nI/5Tai9W2WEtxxV8Sv4aXO3gvu+8trL30xkivaqhvZeBQ+0uQA
2oXZPK5q7JcgsFeNPfZjJpvG78JgSG4yfbiC+nVc9+hFY5NvQ6moidm8oiJD+6R9cXC5rpsdzcXc
m3jErzY6s2PX6/ntbOTQ4EezeV736ou5F5BZoRBstSGyKC5ZEODk23VPXsy63NeqHJ21DDVcBnnL
9VbqrRySl97z6lNWxLGZSIVlWBXeB2q/H2vfWPkpFxOuojigZc3MW3davSFE7InSzMoTwRLeMXtd
rvVFKkMjdyBHIGDgQndVa7+wHF81SRpATzVQ4hBUXH8LjO4sKOau64HLHJVGIqSq40aGoC1R09e5
OPbAtffr3nzxMRvutaik0iiWI7a2gZUhe486dHnEHxa4JaxlgH4oyyqXIRGEHldd2s/Am3+ve+3F
agbBpsCcQfc2EPkmU/3ApcG6Rf+FQfPqW1KZrt3cj2VI22wiDGKevvJLLtayxvKd1r+0daIhz7d+
UCxY9xX1RS3Jbz0Y2A2Lu1fFP5M+gWoyvgci/Mtn1BfT6zQqmfVWLUPzEsnalf2vyLDXzVL6Ynb1
7diD+Ebp2ZvMY+cZe6SQ66YSfTG1um0DWdUuZMjlxj017c9RSan3n3vf5Rl/6NlLB2XjawbCNZZ3
RTAHYg9R5DHSsVL8IqLGKXc2KeOrjqX/RskkHb33stiROOXiLkftFAQHbrGU+85P+dvXXYz/qbJL
hUtUhsOkbp3W/OqZzvmfW+lvj15M5kGcT41qL/cKjTttuLkC2aTZxrrBRHX3zSoUtxg8VYfMRcOH
5/rth2lo15VP9eUWaw6AywA4QPLOZaxfos0iL+q9JNC/NctiFqjxY5Uq0rgAh5IfE6BkRcWqaYBL
m7dtUhLzGc8kjoSNB0yEXAiJKM38tOZzesFiHmAj1Lduz7zo+z7q1Uc2Wbt1T17MAi00/jyQPFk2
FjeNF4DDO3nOf25rcvjeNkisD5qvCDENJ9dFCut6T4gV43d64GUr9e+zAHcMbx+uD5Yeu5jJwgg4
YbfxGksE58ol/PgTt8/v0Xj+8hO8ZWes5UgcC3oJv5wDLnmZ3118k+ta/vJHX611gRSd52a0PDEN
p9zFDONHKz/qYvSbScEO3wuQTgxiN6jqNLAJXffWi6Gft0y6nemLUG9/tjqu2GxlF1+0tT7jTMOI
IkK7LcmryU/pRZ+47qUXw97us8Gpao+mrhIPrTcygTxbt/8E1/T2O1Y2mUktvojQQ298EuTY7KY6
M1ctpUAZ3z4dABjh0gHt7VfetsDYl8/5uk/pL4Y+yZdqTGpaXPnZoRfaLlXRqqoZYKe3b03jdlCn
Gftd5Ry7wroxOGet+pbLCMccO9yokIiGvnJ3WfsI3mJle9hvX9oY495LBE2NInnX+P6hyrRVKz3U
8bePvkgNLD2lPaxyIkWDLBLvvf3Q5e3+MBP6iwGpI5Zk9nNE2Bf5TpnMhaAX1jX1YkgKuyryjkxI
KiloA83iBoXGyg6yGJFphsQpQ9MO6iszz7bVTwDMMnPd073FkDS4nPPwWjGXWBnZ2NJ7aoP3akCX
0fGH9l7mynqqTea4p+rpDaTRHOye+5BJGRaOZuUFPwdyBImF0vEPrpu8lmhQOUcJyaE4MlEhI8tq
v0dk/K189nKcRmIS9TQiY5Fztp/RK21mCcNgVf/xFou06A3NlX4qwlFNYemLq0KuXDy9xVidspfM
GR5d9+pBr8zHIHX/j6II/vPS1FuiOEuZBkafG7T3LEK3gLaN/WBdgyx7vQRsqkFrCDE82kjh83bn
lZazbv5akqkkEtIIwoPAVRd5AL8cxNXZukKft8yrtvtZKe/iC65bPwQl1GxchSlnVbu4i5WIw35u
DjNLKF4kpOizLqVxDIoa99y6P7Do5305mXZG0G7I0QXjjwXpxFr56EUn1yL4wHNGT/QGYkGm/L4T
w7ppzF108qhvYHoEmaBZxHWmJFGy+n5dgywWpFY3gzHr6ImtpoP5xMhQlQ/rHm2+XeuUZkgTbZ8M
R8T8+JULYPJNYVY/1j1+sShliDFIyJqQSpSpcVaJo04tJrBf656+GKG+GQVlkmHOwCn3K5PJZ82H
+Ljq2UvR0TR3rtkbCJrzNvrm4pZo037tsxfbxDQpcEA59MJCBr+MnMRSs29WvvdidOpD79a2ywdF
OxyZ+0AFzbSD7OAP63qMsxidovNHSPtMXCTKmejEy+PQZuu6i7MYnqlmFZMB+yd02/FuLqMrW7ir
1ByesxietYUBKDFidhma+SwdP+yH97bml43KHzYZzmJ4JhaS9KiRnMqLqXUeDNGJ7OBbGv2l7I2h
I7Jydj5BhvQy/BANBoLEatth5Q9bjGDUBlbhF7UI01H8JlF33lqeWCem8pzF+NWyDK9fe7kc6YJ0
WzXGVTLbK89iS4GNH2hjYErMWaWYPlWW/4nt2edVo3cpsMksU5VDQ+koqGf995DCPpllrb1X0Lh0
mj988aVKZZhb4v1Ezzbew/qps3ssu2GdzMBb6lQinLgir2gW0gjvh6j5kujWyrV7KVLRUeskVUNn
QcB56qPq49yZ6ypI9mLsusj6kHQnTMakg6gkvu789rzuay7GbqfNaZPPFc1N4AE3DeQqD/3KGslS
nVKhkcYMd9k9knnasIkpW7luLl4q61qob1nucdpLdeezOXiHHArpuiZZDMygx52rGSO7dXJXBmcs
ocon3cr3XqyrBZVuRFge20czvpdldNvm/roq/VKZVthtWw8pI2cuBwznPZ7H1NC/r2qUpTKNfQyh
E5cjcBDUX4tAlP3WQDQ1bdc9frG02mpyPAggnDVU9JBiy4hGY93m0VosqqnAx2pc9qXkEIKnauFR
kXS37nNai5FpG5FrDxYrdgusbeO4zi9YnisrGi9pWa8Ko0KLu96SughBKZwhYt5WTb6yryzW1X7u
jCr2eLQiJwNi2j2A7fO6T2m+3fYWvhxcKrhNGHTRJ1NlZ3OwVj56MTKhdVljh+kjBNt4E/Xtp8of
V1YAlrITBc96sHpGvTPIn8wBN6Ks1u2ll7KTFmI3tm/GfKfSowukpPSbdQdpc7HdrdPW91RHEdCd
c/K4y7t+rB9Xfcel6ETNJP9lRt6Eetb9VNK7g2u6cq188eC86tmE0zppMPPadjCEc6zdoSpfNyIv
UaOvbxO0Ds6Z7zMiMbA9eE1yDgLttK5FFmul3xBQPVtMsFavfwROAAV/5Xh8ySl81SB1MOjWPJRN
6An9I/COjnw1/I7r3nsxIjtljll+WdBwrxwmycO7EfLTuocvxqTj1KLMgI+Gee2TQTIbwWfNG9t1
m82XuKBX7WJEpMraknXBsaOjGoMPUIPW1c+XyrvSEgiUY9GESou/DL7+WGnFKr2yt1TeDbg7rWBm
yTGdFjJBBYkkHiBqrmrxpYTIbhQcwcRkf4IBfdtXPXa91l3Xx5ciIvYPBs5vpwndvnr0u+AJmsOX
de+9GJkJU1OSthz7x8FtQbxWIO5ktK4bGoux6fVm5scj3bCZwebg3SQIo+z26958sVp6WjHU1aV+
SzzPvoXBVPrGyo+5GJsZPqZJkxTknHacNtzP4daGxbNuW7WUEQGbGDvgaCKM8oIoRhXcCwCDK5t8
sZUlnshpo5jpsO8tvCF5tklTfZ0oB3jw22kcX3wz6z3fU7XqENvZRxm36xa2pZZoyPNqCFJ2Edip
oTZ57qMRD6tUG1js3742dAfXBZPDhfMYAB0e4bvZOoDYVf1wKSdKCy2JhrqF4MW4GfXkBzzb99bN
y3b4D+fupZxo1KMMKBG6sF6N6SdmsP6sjDoOI3a3QBbjqHmvpvOXE/4yTidQJskfjd2EUSSOZBA/
ZUa27spCXwzUsUyA1l/K2xo4e7JH+ninKXge65p/MVaBRnhzxLoRJsK5cXTrynPXPnqxiiKBsPAL
43tTtQX0tEl+pkOZrJu+9MVAjZQN3sxTbC5ksW+14X6Kg1XTF4bpt/29sjP4YjZin0GakCP04oLJ
d1aVPXBmv3347A2d5tc0il5kN/4s74okW3Uo/Fc8wat9BZVtzalEcCnWZBMRru11ba60SQKvf/ve
cD17ZObMun3XZ3D1xP0MOH5VJ3SXgh+pz6Ci9Qybg2dR3avPpq59W9O/3WCxhkIj0yzhMqFDFFYb
T0sBx3B/vPLFF2OzCKp5yEGCAdS1DzLvPg6e83Hdiy8GJmdvyzJdrQlFGjwOhPaIUXxa9+jlwDQB
DaBnBWQFq6ky6m0++KuGJa7yt90k87mnnG2ungrY7tAcdONQjcm6Apm7VOMEWhOMejE2YW9qR1T4
vzrNe17VJkspjpKlW5ca80nWGfjlyFPK1Lo2WUpxikswR9HFFGg7rwZeAXUo7sS6brIU4xh6navO
pH8PevHFKvsbO7ZXrfvkdrz9lkBJfGL/KP4GVgkfpTxfcHLrWnsxKk2RCRPZGjshLwF0kpTO3qzT
fOXTF6PSiNoxwM7Kmdafoc554m6CNrFudVhKcvCim3ZJpCvInYfATI52W6x88mJYenYfGNnA/J0L
cl+aliw5tyZtYV2TL0ZmEBvTBaHP13T7YzXM18oQx1WPXipyomIUmQRlGc5OdnBM/SHIg1VnZXcp
yCH1w0XrjF4jyOrfSuWHKlhX03OX0puydnzHGphgvaxpDt1MYmQuy2HVmZNY3beDJ3bMpg4qrjek
ciBdaWFTvJeN9ue9prtU3qRBglRQoNZwXEI6SS4g+2XlWy/GZaQPmRe3jBxJ6kERUH5LinVL5VJ5
wxpcmbOik8Sue6LMfh3p66bAS6LW6+oYxoC4ajQ+5JRCCQyMBuCTHa987cWghO9UdwCg6dtwTmur
uLH193SUl/PTv59O3GVMFeVCEhoJJwxhF7r21xKJ6deiNpr0REiU7h4Cv9XvJ90mpeSfx+llj/mH
P7i8nW3HufKoVeTkMOhRsk3TOL5RsQyu59EU6FuGoj5jtoDGmLh1sW4yXt7amqI0Deh17GMAYX+2
iQKrNnMusnU9dqmL4gYh8qOUjw/k7l7E5u3/5OxMdvTGlSj9RAI0kBq2kv4pJ6eH9LQh7LItaqQk
ioP09H3yohdlVlUbzcUFLgwULfMng8Hgie+ISPh9uauK4q++8oQV890k8rGClPHrQGfpF45dVRT8
4rf4AIzxLksZXK6HpyTbvd5B0tQJPTj+FBNwYbkDZLcOJdiDYHL66UVw8f99s2WwyxnoivkG1fnX
pJOXbWn5H0oBr2P8y/p0JVEN54UxnIi7OeQV+IXrO5106Se2G7+DKnUSA3S1jDHspGak62Brwozk
W6e7P5WO/mM7p04YQpGk3fcI9f8xi7HEAYb8ObcinmBenAMG3PRL8MyE8Ix6qROYWraundCQSiWd
/ARc6WMGG+3/d5z4jwPGRTNtaoJXm0K99IARGRxJ1wEeZtqvvyh1lVKiXVsmsSrvJpMmvziw5tA1
GbhyeH08fQ1+f7sFR8mKdx0U74HBVPtLyGz3JVlH7rdt6euP/7fRk2FJ4S8wYWqAJb/FgHrDJLgz
z37f7uxcG8x2ODReMKmG10IK3mqlY2n86gOuWuro0ZK2gVN4x7VFcxd9BsfTL+S4aqkCxQwDP0bU
ZE0Eru9GwBUuU3784YT/30PXv0QGVzI10aTpprYQd0ZtUY+R+/1pg/CiBVZfa1nmmRIfUGhe3oE+
Hb5M3WYDpEZj9gNO5v09317xm/DJKe5X0gQveZIAckiRN7xtt1586YGvX2FiFdofW0CD+YyDXrKH
COn4vQ4WjKVnzV515tZP45xSJ1pMi5wBJYQBxJEs9+syP3ai8CsxuWKm1hpNzKCLG/LCnxyGeUIE
f3ktUFfINBRiWoseQ5P4EYL19fA7al0NE9hVm25XjNtYuCVxrKCh/UPS8x/BzJUwaRa1qcSF8BZ2
PH/7elq9x/Vq/Oo3Ic5xOAm1F02K0WFtUNu9qef2h9/Ir/+ev0WaqOnXQTczpjocS8vu89Gv7z11
FUysM3ORMlHcJnkKwqHKlF8fNgyMfv9meL6FsZUYmSbzaZf5g4EszW86nOPOJBPMHASGjkCqTuRR
o7Dsd9wR52bM55agzwaLb6KqAboUz8j5Mf7J6/k/1p+rYKK7bJs4Xopb3xxRHerpWU+5X4k9dRVM
HVPHlGYYnMB4JqPnFFh8r/lOnIOu4UMiLRrIbtmU1BTcZtN98BvZOeToscJJKprwS/ZdBeYFGNlf
/EZ2NmP36lWrpUhvsCceqmMDNTqaAIn2G93ZkHDjCYYMhkEQGYeyzhXo4Ae3g9/hnDipKcTirAmK
Nb11lMIYjVJ+mo6l/cMB+l+L0NmYFsYhKTzq01uxJf0jWLPsw7L80c78v0Z39ibsEmMibUpvuYFR
Ho3OgKqf/Cbd2ZvdOhignjW9RaGuY/G1XQ+/i6MrYGrBzDUy2tLbBkqxYD8WeA95fbOrXyJMhQn4
Mxh5K+a6IdG7LoLnj9/gzr4E7gsms4zQW2f0G3bYR2n83pBTV8C0JwcMAxtKb+ECvvq2sLE0IvVM
+10NUzOlLaGHobeRJu9hpva8SvrOb06cnRnlaBEJewyN3OQGd4e7lfjlta6EyehuBgN/ogjee3uN
pFJXBo8az4Xi7MoV3hERlC70hrjCz1kQbjVMTbmX5Dd12WFy7xKpR2wdXaBNMqN3sNLxnBZnVxoD
0SKdFIUpZVEzGL+0xC9QuQKmhixddLQ7hQl4Pp7yDrZgRUT8hMqpq2Gas6BgvcLouaHzaRBtUoXI
svx+TlfDFKB4KmODZYi+pQehuk/iIH6ng6tg2gh8d+WIXS9V3n3D9Soz8GjoAukXVVyNwQ7/EjSM
H/BXEeGVw9J0G0a/xM3FiRws6MnKrL3BRfaATVDxAb2FfjHc5YlMxxrlTaTsDabr/DT3DWzyGAwj
vMKKy4fq4XcAmmiE33Oe+SXBTfG6bpHnQndi1sHztA15QG8toFYdm7aKTLCE8PtyJ5nIBw3tRYzB
4UpKSliKwdGDwIrOb3QnbBULfF+iKKc308DTvCQLC6BLefUo9/wLnHwC3agZ3gVXchuPudbHWsVx
4XcbjJzIhfJ6voRiCG+SsSqK2C0xsedCL36//OxQnhs0noTwOkIbKkxFeFz4ZUGuumsGHG+YZBPe
lmB5D8euD8sYeKmLUlfcNU586Geuj1s8xh+B/wB7Dpa+XgvFlXaliZ637Mj3G3DdMOJsi08GXpV+
Y9PfZ7sfV30sIz9uDA2jMQpArf4Aqyg/yABciX8ffuo7Gyddhqil0sd0Gk+yCP1uKa5yCf2QBTBl
nb0peC6obThNnHmFceoql9LCRBIHp7lNM4pieHnsXx3CPvvMOHWVSyLFc1HYFuaGhmiogOijgLGP
39BOUgvDk40fMlA3FLXrTPJbnxGvIA5J0u8/pJoHJVvN9a2Ve0lIXAb02e+jnRUoAJ2zWcTUrUvt
qcvZWbOffiM7iw9GJjMXMCTBCjHmXUozes3hZui1K9HN//uMDCIZYaUEC0sdLVnNQSs4JcaPJEAL
52xAh38Stx2MbgZD65FGj41nzxMtnFMh7QjMUkSjb3OinqQSNZRoXkGQuqolnSwNofDNuy2jhNdv
38PrLf/l9WO6mqXF2AUebqm6cZrdzBrUMJT1ioHU1Szlhc5BlsYKtK/excO0T2ceboFXzkld2RK1
XbStYaQgPEv0KSgKCru8Lar9psXZl+PSAREcWnVrp+Dd0Zlz26ff/YZ2NmYG6oGlYaduUdDfWDy9
zY/ho9/Qzs7cCfqeWrqpG1BTzywuPsJd8eQ3tLMtgfLUClcIdZv74TKYHd5tftAT6kqWZMd3awJ8
9RDDzRbO3/fNkP3l99nOroyGjqETbIazVfq5Cc0Jrk2eE+KkatM2bDRPC4yMlvhjhA01/RPm53WR
/fM5CaY4v4fAeBoIPDmMumVi3otTNq5Ze9Jsjb/AbVekZSZJ51dnoq6CyW4wbhaFQjBP2vsY2Mxt
Dvwiuatg6hQpOKgHcHnu54qhpyBc/6+l0v8n4p+68iV2JPMew4H8tsNI/UWGc/vARpjyeS0aV8GU
pkuGQyjYbsnIQ5i2Ddl9AtduvyPfxQdlXHeqoy0i7vQKUCjqvmn9Iq4rYkpCkpsEHG/Ys6aXpJAP
IDee/ebEOTkF3ilBYw/kDc7zZbay69xnXpce6pIOjx6PYInh2y39mutTIjyHdTZoltqumId2u8HQ
sqJZd7OKvXhNhqvqKbIO0Q/ljZsKMtBauisYP39SmbzG6n/Z/K6sJyFWh3zAbLTZxu4NdtE1SDvp
d2q6up7RprOBTZG8rR19SfZ8LKdCKr994yp7YGq1hFDKb7cmgD5Lre3LDFM6r/sr2rqdoChNUgC9
JW95MZ67LLt2lnqVIqkr7OE861rdjNvtiIb3MNar6WD9igXU1fQENoHVAzycYI4b/4q66KtQkV+9
EHLK36ck3fL11Vpb3mLxk9q+7ovWL/1x1Tt0UEvMNkw2zJ4ryBnOYJv4nZuuesfssC5eXxd0M0pz
TVW/nmi+yT8E19cr2b/sHle9UwRTpDJQGXB0dsmdgWL52zKPcPg++nYhpy2QTVQmC/DHfmveFS0a
aU03g2J7G4NgrVexhnU6+OG9qSsWguOogQ59ljfehEc552qp4BHlpcOgrlZo3BYS5HqQtyk45vOc
dnOdTePkd2dxuUp9sNkxXbE2Yb4VPgxRhhRg9SQHU1crxNFtzmO5rjfYcKY1H8fPdBv8+GTUVQtR
WE7nNl7WmyiyJziItk363uvccHVCjV02gmaf9Zb0ujRF8qPnwq/84Qp2Nt7adeow9CrQ/4RIXKZG
/alR8T/OJFcka4ZItMdM1lsUAYQzhA+bFH4HkqsGSvIkN1qJ9ZbveR1mrJxGvxdx6qqBTBGCmURG
uLsLdj7mn3HI/GKYqwcKbQ4edgioZBQnNcgBVb553rNcPVB6tDEPwGK6rf1UqsKW+Tz5JUQu0mgf
RY/2pGO5jaJpPufGts8HLMi/e61t13WrEDxnMMZabg1gLHRg5Wg9UyJXEZRvO59Uj6HhSLzV/a66
Kptn67kCnVNUKBEACIvRl6i7wHr7Chm11wMQvEh/P6DB8GuaohlGnHXxVsMtabpyBcmt34w7Ce78
2m+WHLC4j6AGQir3Np/9HvSoqwpqzUhbBudxSFUiKGvZNJiPozxgnez16a4wCOGEMckxvt5MVC9H
/1UFg2cF0dUGEZ4nYOEH9KplcbftSZmBHOj33U5ZiLewYNakza4iULWJYfNcDIAb+Q3uZLg7YCQq
mEl6JTIpDyiP0shvb7pUo3BrybK0rb4urSbnnDfHZdvhDO733cnvqxziyDVraKOvfZA+BJyfCj37
FbFdrzSRy4huKGJfYSdpynAtHmPW+j0UUtdRazBGxpB26mu77h9W2JGU8NP2zPtdtlERjKhKyNdJ
UQ0s5LL8Brq355e74qAEtlcw9y7UtWhAZs1jk1b4fr8igqsPGhnXwWAzDM7YezBsPjHjlxO6eKN1
nCe5T4m+BsNcRR2vM535bUxXHBTxZQ+4iRVuhbzWcQ590Dev1e0Kg9QajZqku76GtPsyBOPZ9Kvn
fLymW3/T0OKQ3FcujL7Sxd7Puj0Xhx8GkLrKoBnPeDHni77qbmTnogmiUhMR+12YXU9B+ItEHZ44
9HW1Wb2E3Qs7lhe/6XaOTD32qKssSl+3LXqMmwYU3zjye15Hq+fvE470WA+T0liAdHkqikyg2rz6
hSpXGpRNYSsW3uurkUeFv+iSZNpvnbi6ILmGPW17/JjHGAZlFotTQA/PUuo/ZEG6Y/MSDvoqJJ45
9v5ITyDK//D6NV1hEGweNFXoR74Ku1yOMS0xSX6njit/CfNNoE6OoTPaV4Nsq7nxszChLtiIrdG+
ZD2GtvY4F/oVslF4/pTOWbmqJQRhHDsHjq5bKabuJQ/Xzi+BiJxMdkFbFF3tpK9TF1Y0Uacp9cyp
XKpRR8NGR/jftTDsFx6vKr6kP/3WiLMpW1J0x7Rh4yQHOYtQ6DJHtd1vSlym0TTucu06rq+j6N7H
/XcRZF6yfOqKXpZJFLEUmOwktDgT6KVZNr/s2BW9hODCis5gslsJ4M3AL+jr8bvsuJoXQUADi/CU
DD/2qUxhrZGCr+H1O7o0ozXCTunHTl+b9qj77LbNwu9wd9UuQ6xFrINAXS2HbbniJRyL/Z41XGVh
uKz7Ek6Ifs2rdW2bo9v58PQwoa62sGi6tI8afHdRrN+Hg77Xw955zrZzTmZDGEAnj7F58qCivAqP
w3NkZz8OET/SEBeFq5r3cmc/5/yTzwIhrvxna3hKN4sFAj1NDSV3aYbF6zCAJ9HvB3s4p3yVU66u
i6UpYCAQ5G29DDxHfy02/y1P43mfNuo13ZZRpGqIUz4RPViv6SauAuj1gp2ZFZ8uk/0y2/1ihB+K
jrjcoiiLY5vBAO2KF96lFK/omKLx25TEJRfJNmMobiTqupK+qNR4LG9tYeQfsqn/nbX/LOQTVwZU
bAeuSyKU1xBF0/Aa7nwNnvhcKFbRSA/s/dBFXY5XyNXwC5gNK4xvqNHrZS2s6C5DOLakDPfC9k/8
sItp4Yw5EL/SInHZM3TAeaXNIK9zxMCci6Jf8CXzuqyTnPy+2nQfUDbChfB6zOMXQpsOlWI/myni
ekFpkRCexb285rK9tkPeltHiJwsjrozjOMalz6EDv1o9x+Wy6L0E1TL32ya5E+9E2LT2iNrXGe/7
Es45rw2yhx/9g+ROzFN6EXJbMOcKe7FsIiaqLae/vOKeK+dQHdMgVePTGeWfw83ckjX4w3PX65r4
l13iqjd03B5cE4bvjpua2ORaZH4dX8RVb2zjNppUYqnEkSAVzH2i6oDbodeUuDo8pmmKBMTKazQk
97SzNchwXskCcXV4uQ7ztSskhi5MXBoa3HqgGjxPAmedtGNDdRsYee1DdbId/gIQm/0wc8SV4qVN
ovjIVnltpmmsqd7HkynWxCtfJa4aj7EsHKGZe71EZguuHiMxDXrKN+Z1syGuHq/rRt5H4YSvxy97
a7uFPxSbSf3uNsQFianCNDDdxSZa9As4aI+96ryKGcTVEoVmHmiLJXJlm/gibPOM3+APoZz+x/Z8
/fO/JQ7apHGT5wOqUgWZ7kEXmu5Ukewh+kpl9tVrK7lyogiNcOEWUoT0KctLM8m/mJ79StLkH4Ki
FsavwxxjvdPuEssvdsr9dpJLRcLpHqCBFCOHxd5UXRJWISxO/A4LV1HUbHM0TwcG59nyyJYBTy+L
16s5calIqe2FoOiavqZkDuox7d8EDfMrPBBXVzSiZX0NTSKvw6uGAH3fX8e298xiXWHRlphjbWci
r3vXPpJ1rNZt8NtCrqqILWDLZEmENdi0LQqlnFVAufmZEBJXVsTXRBwiwqzk83adeFLjTu/1QEdc
UVEqgm4MICq6Fu1wYelU5WPqpVeC5fjvez8Utk13YNvgEBagj0KXvPV7WyCupohamQ+Ac2CZ2KiE
YiNPvWrdxBUUxem69GuAgTUsoB6DpmhL2aV+eCPiioq6QuVhEit5zdhomnqbl6kpZz6j784rFLrS
ohh0zxxcwtdfc65mql6SxK+Hl/xDV0TnZW8XJCyDHeM65vZqVMH9wpUr81nWbIYHM1KWcSAXsxUl
L0K/Be6KfIJoQIvTgKGTIbtDCaXms59sm7gKHwa4yKETjQUeFPyxZyPmfMDTqNdv6Sp8XmXbwHuG
05UkTXTHA8XPY77lfpvTlfgcIynWaFkwesvbsBSDFGNlx2bx41MQV+lDg33q6DBPVzaNQ7ngPjHv
jd+J70p9xi1eF9Yv8qrWo4R2675v+YvfrDu3LN7JQi7RuFzhgqnOhtOjCkI4B/iN7mTPO+qD2zoU
9toWKIBT8Zx2m9+x7MqIjiSgaz8f9qpt0NYgU60nK0LPtN9VEkHrK3m67vYqhvxjg7JvOVHrd3a6
WiLWw9ggipf9Ckc/CQiUji+y6P0ILMSVE60xWfHiyux1zPZtLKHpSMaqWHbz0+sndTVFfBLAMlr8
pAE+WZnulC5/0oj8u5STuIIi0UeqtRo/KR5e9a8CPy85NZNZ/xILGUDWAlC8+xgc2ShPfv+W5PcT
+7DhvGdFaK/p9i6QAUBPvr9C7Iw8jQ2BlNNeaa/KTQ3lRv38CYgrMQp2Ajp5jlniRr7psugSeRrk
EBc8lO1HMG5tZK+4YgB4KI6hbFfPooirMGoIA/1drvbKSNu/oHYUqHJf4+RPFYYo/N/N9l+KI67I
qBsXNPb3xXyd0OdLPsCjmN/pVAf0gW/oy38HtFk0f5BN38KUdz96Kb7Z1CQ70KNsHvRYtnj1mpYS
lURx3MG2BkgdezR8fR+NKV3uo3VQ7d2ql317knvTFqc+RLvvbQPKa62nIabqtm+pyR8JDB2i08SS
Zqw1bUB5KBktms8koHFeDQdCQD2wRay1pCl8NpMiGMx1a1GMeiaxCui530LSXFIL3dSzmXNSHXS3
9oSXyjs9xuQjkij1nYRie6Qf57fTib9DuYnLJj9LqJ3/Uvjb9orCNSS9goEHulGSh/mvAO+RQOIg
bDTo72+z5pzsgoj3URfrX4cFTg2o1XFJ4I8C+4ibsAkdf0TTgVcvGgyjuPIu646P3cwHe97yNNjP
GdpO1xtamIb8PpCFXh7pSKfkK7Dou7omsFpoqzzduhfZ7LSpGIUksVKRmIfb2JhmfRpB2Nw/pLAe
beteoMGv6ptiSis4E1B23qKDybtXW3Jeh1O/kzd4YW5NWbA4KL7vmPT1RmOp4I05FEn3qe0sC2+B
Qf9gbVO+jec8HeOmKhK8D5zSzAZvDD04OQFFsOcVIYqlb/a2nd6ZuOvEqeFqIm8F6Ar4mm2aXnFk
Ig+rpZFDXtqtm/pzCOJN8qbn8TpUC7jyeJ86NIimfBrRfpP1BoJ/Q1QTVMWUia0+LFToVWi2CKT1
haVANkVEiEteQGBXLqQ4PhoJuVbZJfkcVCbsG1Ieu8r6M4DTYXEapWq6Krer+qSGIQIDk4dGXRKa
BtnPAwSr5JqwOWouSQQP9FLNCYx/AuCbVMWWwNxlIcsA74ZkpqmOZY6/4a+RAOxmg77DRX9OS7AS
Z/lZdbnsS5R1s+LaUhlqgIhiVNItwS4qtylJ1bMqyM54KeNGH2U3imSvqWXBdFZ9vreVbMARhgvO
cbBKTAJ90ybJcnla5xiyWTKErK3inPfNeWCS2DqCmP6b6RqryyAUAr4cU6dYnYd9oT8simSfUDhg
vJ4NLdZyZIaZi8QfD1eVJ9tRtsNC8jd4OkhlCSyyERc25vj/C7cZ5WWQLgMM7HsAfmy9KsX3z9Fe
cOj4wL7vxM+sLdaiDttRJQ8DsJE/46O14SXIA/vXCguVr3vTxx+ifOpT1CzaYH3Hmv4IAZhJzXFP
uQGjuOrIOkenjcUpeTbjTsOzasZhuu2KxeLCTdYvpaRKv1m0GqYz9laiKkHX+YdpCSp/DAhtdYWR
UNBdgl03n4oULdyzCskC3OM6Zi+GiuCu1/iTsgXVJfu0zfk4zCdwJQfRn4zUZHjbpmyYfuE1L0pP
wMrEuYKWmCXpnd0SUJXLSTeUT1WPZ6E5KdMwafcK/9h9fZoBHNCXJSBx/jCb+XUNBFmDsNTMDX4u
3AvZe7SxtdH7XgXtBPdSyaKlnJcGVbS0G+eXKQrD9ke+JGPzQ8KFYqnDlSHFbtshHe9b4LvtbUqj
Y3hzrF36cbB9kFR9qA09r4Ir+YRoGtiKtEqkZ7ycZnEJ/GI/vqB9JCleGhGxu3zGuz5aopls7ubU
pr8GFY9Q75JsMo/TNCFdiEctPwHxqmC/xlX3axv09iy4ZVk5zthRQSWPuB/fd+oIWB0dyDFKENpM
UrfIl5ZLOGNNhEHK8ydbsCa89IFamlOHVC2oljxrklOGLrOmlnkbiJJnkganLgjMt3TKp+Um+qNO
DsSO0uC983V638WFxlmTI4HkjJSc7UDxrm+ORp7mVr7tg7U4TggJGb6w6Rmi85QzEp63gYXRLUDZ
VUR1gg6Xj8tOUS+LUll8W6Mku88TYR7TNejEXZG1Y3Kh8LiIzwSbYHvEAXg37nO1AAWpbPtYmLRF
V0lHjsc8nZYHlLVwuifQjcTVnk2sO4s+M7zcCSrGJTZo8RXEzv2p4GTIKmCQv8TdUvygxdJ8j+dw
nt7OWXtgJbQRj6o0bPPaLlGPAxGwTKDXdgZmYQw7rH5ovxOdnzXp1d00hcsJBXReg2MzncTGLq21
VxJ2oqYcT0cySy5rEoVlEe1v2GjXMmHHWBaAw5UciCesy+4t0ghVDujErZQNTHmASdAX2VGzLFUl
E5l46OL40UZ9TbP1MzOBPsdh19YKhkg17MofjmzdUcrr86DeYO9Ws1EXFReBLsoIHL2LbcC/QnQe
ssciHz6ofVWI5/Z7xth2Bq+c1KnuzYdMN6JeOuCtQRZYl6qACaDCss0bhB9q7R2IdnEJE6YPPcEN
IkCEx9E2vex5gHjYLEVJ8ONW0FBEJYn2x2hnl6izj4VewxOw9xZGqiOvtqxvq12GT0OqvmAa09MC
cuMVhazvnLDjlCSmhqyV1ePe/YIfSXsKFF6UczieIQGww5lbftlHtlRNEW5VOCscKyp6Dsf8jdqz
u2SGVrClkPigWXgqs0ZdRrIUDzMZHhtuTZ2m+9thWuf+3NrgC4F1Vdk3/f2mj8eoYaJkkXwRps/v
ZJqvp8akv/pWP7Eez8XVhDmkg9iwE4StljB/wJXzeD0BgDC3WiAETcEWtWXMVmRbCU3kmSdpX+aW
6yoeeFCReXnXZCy7xhsDP1yEbwmaSEBXGqqEx3PZq7Xs5hD/TTahC0FD93saKOlvKFakTRkZ9Jj0
KDqX6zTQZxjXZzhpmhr/IDbVB8w9eTlnh3yOWZT+MmmzNXWh2/hDKxK114se8OgYxV3fPUQ0oqgd
aBXtT3AbymoTToxfWD7wvsK/L4orGoxNdM5QmbJ3oUiixzQMuCgJQy9qaVeR/yV2OtVzlwT5LR+a
9NM8jtSWyb7ZzzCMTMNzsS7NJzMMRiLnQ1/oXRGT3GJlrmAYs7k9XgqCl9BTDjBoNe5T/An2MGIt
165dP2Xzwn6tDC8/9+OoMDuqx57CdloyOE+33YEDBIWypzSww/5unQo23WUszOPzGrMQiusx2Mhp
jtaR1PkwMaidJtM8SdpIdRkS0n8dj61/VaxzMkGIzLGs4lnuBu9Le6Fqtg34VoJ2meFtUrTRXzKD
y9wLF+GgynhGsRU1UrN8DodxUUiq8na4ts08fRTbTuYvYsvMry2Faqlc0wRK/hUZMd6uzBSRGgDt
OH/WfBTiFKsBnLp+2of+msGh6X0YkaY/zYJjQS4qRzsnazd4qXKVrW82Y9iB1GTdevhQWTU9z8vM
umpUUxIhsHThVqLCSuW5kNMRlWvP9qVC03P0ZgEWv3+/ADch36wyDJfzHCrJz13UIDcsEnQdV8bG
6AbGv2LaznpOupqIMLwiaY6LvcZV8AGYNwn9cxTdAeshs3vQzGPkY/Q41tOAOPMpjJPD/qB7A7mn
0EuwXdYZDOsafcEde9vDpjS5LUlOGkxFlyal1hHnVZjFI+JKymxp8HsOVwomNVjFtkfzHWVdN78N
Jjt1b6IondqaIuWNyk2AgPSMewvswok8SH5Cbv0M1mKLrqYwx1F66H0/apXx9L6zhPK7PGIb9DVp
pjhkgDJvSt0dy3ur8vUbWQDFuwzQ0QdV2sE/vSI9N79EkPO45OgNfpn2ABjOaUkHdgXvHllJatFE
UesNuXsZiHy93zoRnHoc5N+ISugHuQT9XZoVuFB0k71DKIz4E002osu+15bcFZx1BFcADXw2OY5f
vabyI251eVYO89ok1RqH17hh/BT0ZtxqHeQLuSQksLYSmkT27RZ1214lYtA1Yl3++VB9A6o27Ikn
7LF5+hyEWW5P44Bc4GFB5D3e9EhXSwX3xXOTTiL8Hm4yOSpcdrrpsgV7L05HEbF30HcU7ekIAh3d
ZZaQ4p7Nav8AC0r+CzoPzSq5iKm9LEi3OrwnmSWqDzI8bHo08Zuhf02MJtXAcQesRPGjiDuSPmeM
HKd5n2RW4fXvaoH0tKWE+aYom4A80vUocEOEccwEK5Nmlyi0kYTUKiUsrHjb98jHsoS+Xdo5eNev
muMk2vrsbW4yrt4cVM7rs4n28ftkJhujr1jwoNx5jONJymQFcXc+4ic6cf3cyn6GEbxpP/Nut8vn
JkqFrpIGbWZJkQdBjQ0AUgAb5GuE35e1QLTPt7Wyh1nbi+mP+E7nW9sB1HYQW0mBu3AIdtPwGUnd
kJYTiTu4quND3h9F0f2knJu3KJcnL21GjTjxY+M3CSdcJElbug/YkGkQ3rVQ/tSdjfSpyTZ+5Xip
K7k94u4cTso2972Wlj21a8heFk3fwDSblCJG827MN37KYEafVKaFhO+UJrbt7+WcGEDChmQDUo7t
6HJhc8FPmyWse1JdcgSXUPfhQ5yv5lNjkuBxCjKy1Uk6CJQQ0JKUXY8V94pTtCTJ+tjImH+33cT7
8v9w9mXLkeNakr/SVu+8jYWrWdd9IBm7ltCaqXyhKSUluAMESRDE149Hdc3MLeW1ypk2KysrlRTB
CBI4OMePux+CTHbZ6IDO8SmkXbRfk6YFm4qZAZwLGpZqo4LBe14b6qcAEaKsj4N2N/NuuNBs3pQh
N/6sMPPCi0OHnKKNvLyPKC92hRjGOjWFS+6SpXWvMpDFkS6FuWlKVIJpYjtaX8c4w9fvGEO7mo1b
cQbupt6ovaVOfFP9vMrNsEQ9TpvSKrPtBSXqFpgcinLDkB5iDGnxjhq6fWjGCUzbyoX7ITbmQSNY
HtjKRXgidqqaM2D87qOIu2TIVLlOORtsd+SBQH7TaH0zJQV8HWEGjDCmEp9/HcDb8lMGg0C3GayT
N5Oqp2IjgiW6pRivOu1FMaEs7VYSvGFnX8AaEq3evR5sO6OgTdRV31q1D9jsfx3Bx+yQXyVm2XRU
aqwqHIp12oxVcghho+qnax1JL7PJYNipaIIiyYeovxwJbfVAK3nTGJ/nTeOOtVuHtA4Uucc4Rnel
CIZ3XjMe20eHs2LYtMUCibmGEcJmoDIKD2q2lh37Yo4eyxFjy3DTy67JMFmHfsNd8/mx4k3vCKj9
A+tHRJ1xtblYBnMO/QhxtKLeeFeWscDo4bJLTrJdPkD6DN3rCH37R88M3HwB4jVpU65rZj0Ywe6W
Yl1JuhKoD/toOhFnN4Hf0mrTdaW9FqzeW9Gd1270F4ATLDrg8AflDGZ4pA8yD3qo97WI6d6sbnyo
KJubDIojDNygLR2Hg9/F8JWPR9/de66faTq3PnsFd755MWzm/p50OJMywwM7bOsVQqimxXyEYmXL
9TgbjfSrkd5uDoB3ZIteXHkk8JaeT+uIpmzma8bUldeQGDd/KcljI4gZb5LAT6ItAwt0eABNWo5Z
t6zd/DhVsvqBJsMkcxzBBjCMFArv4qDegdvhHNRXnsX9Z9yG50B2st3KwWHwrz/rNdgHYJCytEjg
Wp4uFfVv65jJIDMI7NdEFstrWbVdtIsaBQIaolANl214E9K8FpVUW/gWjS9+adHlxdA7RJsJPhtN
Jn2Kkw/z3bCX1VyycK+i3jSHasUeP0CLoh6iJqHBSemqxaL2ZZWb3u/rtMOBVqZI5VVyXPnMZIo+
z4wEl3Rz+SW+jKXNcWZgBEqwYvzY1m86f8y17pJ2G/F+rG6kkAWqHmZCtZmn0nyfYMdFMmoY+oym
jOc4o0MVP8AMrS6ywQuD6opwIBqPKAKS9cBnvtJHJjDA+D0qwdK/WeJmmo8ByDhsNxjR6nPcdYp/
ONE35Q4Gf8UPM820OlFU6w47t9HBLa0AEOSlrirvLJiDRUhKSzQisNPHWOMQpZD35vPaoZy2JcYr
PGOYUQQnmIkFNxzoJutSD1HHP7OgJ0fS15HJl2joeDoT3IxTDXEM39UsGZqt3+EOPi9dM7KNFXb1
cxNhNkfWLFPXf52nFdENLa7B3ioLkDKdA963aRE3RGRwT5+KHI6n5qHjFUbbyaIPQdlZUE+nOEXK
L+Fcj3o7Fx6gg3maFbLdcKTqpsHcN5YXSxRVD7YnnsqgryRLprSz0zma62HT9TPqRtQgXbMt4oom
PwAjBcumj9pgQNsKmXY6ApBS96C3GgXLSLzg0MYkZE0q5FyabREByPw6UFH6NAV+AXUHdhn3bgfp
IdJ2YxnDRMfrk2pNI78bzVWDLKu0aWgYK14FT5IyTYjf6HTC4KjXssF/I0WqgyXtOofvAV99/QrU
O8TQejRDp0zUGk+o6yOn9wsu0ObSEqj2aiTT4SuRGASzb1UwBvfJ0i3FJhRY5ClbI3kmLZmat1h7
cH1SbS3qvF5JGYFSwKD5GPPO763/bQycl7xxIxWQBzPM9QbUXw/1U9dMfhbJkSSpRS6+/s9ocJ/F
wRMvm7oqpNqPGKi57xMd3wIs8/+H7Rj+SSCsqaKSdFrt44nYvO0bmbq+/HM0xn/+xfdq/Od/4ec3
WHzpSpTTpx//+Sg7/PNfl9f8n7/56yv+ufuQN6/dx/j5j/7yGrzvn9fNX6fXv/yw6adqWu/mD73e
f4xzO/3x/uJDXv7y//WX//Hxx7s8rurj99/e5NxPl3dDSOx/+/NXh/fff7vQx//zX9/+z99dPv/v
v+0+dPfar59f8PE6Tr//RoN/EI5p5QmsIlgQxpd7vnxcfhP8Iw7hipOEESfERzGOi/RSTyV+hReF
lIcR4aCIMnoRBo0SQfD33/zoHywCtoEEmKOCD1nw2//+YOf/biv996PAffjz5//o5+4sq34af//t
r93LiFDCwpgir6eYhIiJjZ9oQA5cFwVgusqKtRCRQJaOAhoTiApS55VvA32NecP2jdr+VxZPF83D
/217/XFl3BUWE9ijhCH/PO0kWkZIKQVS+3HsuiKNSkK+DyEMqDcC7mlzDgwwmQ5zPDUfYzcj5fqX
J/RvvvgfXsV/vT4GAIP5wBPMc0/IZwX05MO4Bq4yMkuiSJLU1a3P0foZ5U6ONnmaVtp++AyARe41
jmYVSHtyN43kV9aqF5Llp88RMRqHDJkLx/K43Kd/JWES2Q5oddRZXbvgRHhTfvX5vBznElSBX3zp
y/b+dK3QJz5LQCXzefhZGAuwfHHGw2CPpit88wgGS5wHTVF71zAexT03MrC/UEj8vMA4dBxIeZhP
KA8+8z/hP2SnmdRNNjlUYakaYat7aCeTXEyvPbvTtiLqBogW+f73D/jf3VeQ8bDCAwwhB5Xqr/d1
xGQXWDnRJvP6Qoc3sFsr6iNH3okqXqBn8PdX+3k1+4QEnGHuBRYTIL2/Xs2s6MlYzBxCBtkGp7Eb
32sfJ/DW2T7lhsKhanUA/toF5OO/v/K/ucGIINi5NAIjM/nMzlLwjI3XBrSJBkD2ydS22Vy0kHkr
6vcOqrdDc1lXf3/NS1T4tI6SKGE0hLQk8n9imVpH5rDFENVMkYB8D6jESq0RqX5xmZ8foY86PyIw
UMSLw8882Z6PLGYY6pYBBb04HTYlCo9+du84s7pfTcX+Q3761y+F24fLwFEJsTf+HBBQUzf9wJjM
TO3Xz5Hp0HXuKJl3lFbzuLEq9Jt8akuUxPXMvTVdpmmK0Y+w3gYYCbDWruyXX53UP9+DiDBESUYp
wQHyWezbxESg8bDKbC4Hvp5I0QGDnpJmua6qMtn9/XP9dxfjFBGR4ESAtOvzabASVAgCPcIEDczT
NJBqFwgOpBsFmHr5+2v9vIYuhxv1gdYiJPHPlMUQEajGHpGAMeZkx+sFa6hTSvyKZP3zzowoonyY
ADakOG0+faepoBZno5CZXnpzXa9eu0MPJsjhNDRLoJqJeCOe7R67wjO/Uj/+HG8jiuULrQSOVhw2
n2LQBNf5ySp8R6iacLrNlVtT5mAFnoWsZs31rBiOnv/v+xoxWHFHiArxz5tmwEyHsC+AJJQYGHz2
XNs+I/L+ihf/U9RBjzVGCEguYQ+I/uX3/3JqzeBV1A7fOO019c6xXxcgssf+samggLN+rB4oNu8v
kmJ6oTj9ZYsitkZRHKISYJerfkpfpfYMpi7aOYvbpARUyUW8bzuLonMsXQzfDreKncE8QtQtwOiq
dG1D8V7BNm4PeoBLDjWJGg7PE4xJ+QVp8JMSEPkMHnSYRJgixhk4z5/zGS6bZEJ1v6INokCWQA/P
7OowEGVKmYnR7Ynq02T78lx0IslWlKuHsTYC29g1H4CCBpMFFjbam5jP1a/29U+bIALviBDO2CXG
hZ95dsZWLq555zIgyfEXDfT2m0tidN6BSFZ3ru49cl21HhYm8kSkgeg1W7ZZHYtgeKb4lyBa+j2b
YYiSJ8KwYxQVy7Lx9Ryhudxqu+YKckCdNgEDF0DXUKzBHWzx6xSPMbT5qvrmXWosJmByjXHb1cbT
sl36joGWCxe0IvXVOo4pEZZcL6GNP0xHe7sfi7Cut5CmtMtWsRh/x1aWRBtGmvYo0MOptuKytzRB
BQfkyeJDoJ9+bzWtzgAL+i2DRqFMyWLbt4i2K4gtS4cpibYrQSrCPSnSyjP2jF44KF6l5fGJYY4O
esXKICOaQH5qXuqwtjcV4fZXNmqfnwuiOvL4JMLDoRiG/VnYZ9sGMBtGJGXeTWu2XZ/xduPnEp3h
vw8KqBg+7Vjf53h/FiHdTzgN4s98xdrOekp0GafMr8Ly1QMhSafUrsCnGMHQjdTpsUxND/TNkRoS
6Hri56LSaE2RAvMQxklzNOJFcBP2aB7lIkzKM8a+b9umvOKWeamPIb5Nuiw1CmPCinvXQHWbc2y8
clOiEZc5kI13bOkYLK8Kp7fLVH1zF+l82rlCZeNShRuplnZTWUVel3G9+HLUX4luhE7jolkeKt+A
lI+EJ05j3M0xKxVmY2Bqg6vzcBjuLiGx2g6y8PdQlKnz4FhsrqoKs/JULEO9qyfMtE2nuETsF3PB
j4gHsPHvfcAIRRT1Lmsr2NBtiiWO7halg+umLTPWgGa8nUsPlN0i8Qa18xoV7ko4g2/9KNAypTN1
X7ioDmigc/eKh04zf8Tg0hzUnnbceZz7fjri5NFbUNPMI+JJkhZuHrMRVsVQYKz1HUU7rgTVp3cr
YPjQC/eJi70j6ZzMQdce7woC/GXwo+YBLbzuwx/nEXQDNLkiIJ7BSDOharsrZnE7JwqYk25jrVIy
jskPcH40WN6eF3wtTG/XTFKH1ljFbZRNfOSgAkR2PpOqGO5oYNpDiHVy1Q9FcPQmvg11Em81t/yE
m09u+tXXmfLBAKrieeSZBx8sNNP7wZ/2hAYfII5882CcjlJyXpKvGivqHuN6MCpunocmldUi03ah
/GUiA90vSexAhyqeg35hZ7jmj6lx7J3Wot/UFSbNgZ2BjkcmV7Oi4QzmUyr8iF2vXVijcRwE9yqh
EMa6WYQTun0cvRQv0D8scJ44g4gmZDsTz7S5aQv1hk7hQ1WPIJ5ptqw7QFsO06wdGudpzOmzWppe
oDPB2FbVityhoyXSmgQ29wSISHCPeNMLZtQArxXZaCoYnzZ8vo9aNW3aJhl2RdK5BvQNK3e+rOMs
xEKcckStMciaGXcQDJxwM3redKRJPHUgXjYYp1NVOnqkon4sYW0rAMXr9tBowsu86wEKskQF9cYB
tf0y2snhTjZBi4ghBI4Rz28zUKvmc+c8smvtQvKZgjwj5tAeUWaH2NzVi+Fgu8haPxSYro0ZsQta
zxwzD9yzroPnGpUjKB4sSLUHMpgt7GbBOQ5qUEJTVi4qDz1gg+0w02DjTBK8szpxQ9bJibb5yHtA
lnI0BcY6ijW1Da8yNELcpmrtAHtbqzfGF/5dOZThE/gUMisYWp8mKJ/6IKCHKBEPapiGu3kdqvfS
hN2hl+1VPY2PSRWIHLRILNHgVVn32kQabmgjyOjfkOm8Jz4ONuuZ79oO/td6dRHWsu8f0E5rMmO6
e5uIW2+V/YnAU/ZLXbhbzB5Z0ImqXqh71331hLbFe7lQm6HbfFyJuEaAEmk0m00E79/B0SFPwqHf
2NF/ga2AydqA3aLjUWVToLZ17554NNmsI/YkQnvdiwIsjFA+CY+C6bQ2PzA2LVcxe0kC9Z2U1VMS
LEEahjJEV38Ak0jYV5IAiE0btb4ht7u33D2CVki23gjsA6OyAeqj0wuWItpq9SiuFNZXW4JBoun9
UIg4K3HoXkmgzkD5JgDzFq5rshZ5GdLb1l/xdJyxWVkLEI4aYMotnFgrFbJ8kat3c5ltnc7dAvAb
unxcgQRHMFJJzuDZDvhVgg3Wg1UmuLzpMUU2jQZYC0xcRaiD+N7rGy/tef0IQs0OaY5DchAM0CCL
bK5aAhRXPDCO/RP38raBxBTi2w5ZcPURl6WPgSEuiHM9MH9Maxq8N0g6VArxG0ZKt8EE+1zaHwvs
sStwnRXIwM2Wqgof3XrJ3lMG7W7qZcZj9gGzXKeMdv0TWc0J3Cm90cmlwBDVnDHw2q1yB2QS1240
DahagOqALOftkviblnUnQ8evfVMcR91e6F6wofH8eTP5AIoA8yVZEFiOISQVBqaZeLxpo/YpAprY
ZT4leDBd9Dg4h/7mOD+Bubj1AnHXIvdKgVDYtA3QG67jN3Fp+SC+gmsxBNNGeeUbGKrorDBEw76P
gI9r0YFrNAZ5whpxXSv1xkp9hINXfMQUUgnQuf8RQ3aU4trVD5SGJeiqBdnEqyzfp8L1J90GoBP7
Sfvgw334yRUDHgorE2Q2ntuAFKcQnGkJf38wrBqyQ8a8UwtbU6yJD9Yl6I+AQp7N41pdV10fH7Ra
70vq7+mCBkSvrtBguO9HW3+1doALcYWOXBmtINjEb3RtxUZiCi5oTZoBy1rRqK7AK6eD3hQtmHLl
VN04RGb0Qs09CSSQ/8XuOAokz9lbPgwl1rv/JBsUFnEi0ngQ57opjwP48c6aO1YOCHKzuWF+cwMG
yWPhDLJNIBb7ZjE/pAPZANj1VSko4kbfX6HjB0sXcaE3eeQHeImwj0k446eK9xJp6nJq5BiCGMQY
mFzLVTyK3dCBYo4MIzpgPsQd77H6t2B4D6Dl4IF30wtop2MO3sQOzXSA9B765TdEgEDCSZiypO+f
kql7Q1WDrrweFy9tmJxzbYjEWnT+nIpovRnG9ThdiJV8Tl4QvIMMtKlvhamqMaUCBzgPa+Qonrii
FSPXvm1VytoggynBD9F4ACzMjw5S4mzpsEABYXQpuncrFJ1gF/WmMKl2k5eXci2yC3fSgPExkGaH
XlbG/RV/M1X3DUt0xnvxI2HTmC1eEmWN699Jhb4PUIFkG4OlGvt9mXZ+qdPR8Fv08AHNLMXjHxTN
tgY4w0KJxqB6xdyikxGJvW1A7d0HwkcbslRLzhm2MRlujQqraxBAo2xWxY2UXbGhABvarjmQ9rGI
BGQAa74atfEHeqpIeY0G34bEGidz38OwsvBIOjSDzKeCb0w7vGNK1VsYVQewBkuoAtxjQHQPKquP
sUHQXmVjp/GKDpCcZi3Nm1LF6eDCnSqrnbe09TbQ7BxTrDryMAR+sbXDuAu591yggsOYg6zj7EyX
8tipUKd+o3KgG+8MlPSxkidHvJ0moFV5c5OkoNluRbNuTRSD2iKfSFe8172/DaZgAxRp48/VRsro
YQm6Wzei3+i65iXSLh/48iTjCqEcp+0o6caH+GELQV2z5XF7Bpbabu1sQCjr+JINHPyToq8KZJ94
JElAczi2jTd1vSB5vzDMMbmw5MWyTyxWQtXzXQnbhlQs+gE90432PLXFLE8wDEHdS2G7/IVAJZFG
Fo7oHrlnIrrxO0BPofVOVE71piXNBEocLGV745fQJYqT51f9TgYwVaaT16MTGibfKiA/4HSv+nI0
BLlN1vO61icX9+j4WXNjevkWrYGXRUtdX8kY2Tky6y9xN5yjeOlvZxeW4ETAE4fEOMo7l2rmVXu+
Ft5ThQrlUcTJ93BWgI6igyHDPaQdj0HhZdMIsNCG/o8qgn2scqBHmSj6RpJap1WoMJE3Aqds5u66
iuFzzHAoIN02L4DaX+cJfKxCR2oDcvRjuFAQwijbwsXP7TDbsz7GHUeHP34oSy8CxDHcoZdzFwkr
bwgLdOak++Yv3lFPaBWW4Vzmmkf3tCl+RJiWuOmEOntN1WZjYVuApdEB+dpurS8sPqsD9D+CNgd+
flsVJgLNKBwwjjy4k0P9vdFzmMI/9BYqFKReINHDdnscfvi0vetGirMAkFJKQvU8EtAZhlW9S77c
UXBUDipe+ZNHoa1jyxTAnh86m5mO9mgWdztFwZR7kEZsYeMDX/Nh7aI0LofXupuvWKuuK5xnx+FC
PucogHIcX1CjAhZsrrHs3MlW5mXq2zCDjx3CHrITh4h6FSVwNM87sPig8ZFv3tTYI4Y5T1lUVmAo
Frdo/h/hqj6nqquTnZITDqE18jaevzQZ1WpJKfh4GSR2dUoYWIc1D4u81g0MourueYACHHQ3RDQE
l5QM0WbtvP6qDWqXAgLJ3dw/yc6D1GSIz0SM5TW80NejjAa27S6sOyupt2nDRVxzM0AfUxzKhe3Q
I/JeTI8Lh623S7oIGyheil3feuc67rfxuD4LMz3LpEKAXMUhijQEEF5OposQ3fIrOY13cmYtqKPD
FXfFJgnWKWvWPsBZhpyn6cr7OYkeJYiKGXQwZ8wj+br2yW0y8/3cgUGvY9wmL47Rm52XTS3GJ995
T7QayGmI5d0Si3vwde67eQWr2VUvxAw7DjuW1AX+FcQdIAyO7KiDBD5xdhMP6toSqHAVihmc3Nty
gvrHk9EWlBK49tkNII1D6yaKc2bsb+JAMtDj4369Yjowm8Ekh6or7qjfi8xEtgF4UhwS1W15B8Pt
totz0VL4caK+tQ2omQuMphRkhKxSYCWRKNxEmJuewIEKPbZUF4ygfJWGxyhXWXOhoy9LiOEdUPNm
TbAkT6gdp4cEai5IlQio5jm8VEoElRouoBAAUOJughb59H1YaZza65TA5CpoTHk9jF5zZ4UcfozS
IPZ5ekQGOfCK32BslASwBYKtdyws4J9MyIC9A9QJnj3T2b1HyuVmAv16grx9ts8DeGi3qopJkRFa
ee22Apf3XCivwNlNTREeJG/bzRSwJoYwTsTgK47LDA0MfZSmnOnVHEzRY4i5jOCEQH8xi/XWseIx
idc7CrD/u7XWz4f4FeFOZfX6nWt3u0Sap9XA6mMo1hZHf1nX7ZZgZvkLOE0zVtgIanSBAVvCL81d
ADUJ1Ft4niNqh7q8LjzxaH2Khj4+t7XtPZjuaevmMxPJHTDhPlv1gnMsCW5t2QIFWWV9zazXFJko
xuJ7UNbNbVmrjaxBDKolyQpXx/k6+N8HHUebjhXLoUW/GKFdLj5e5IKMeFi7WaBxyOhFHB2vBWw9
rbyVvT6Z2XxpKogJxoHMjzpiL32snkFCASa6DpBVkG5XFiMwkl42ewzM8VCLFDRF68qdqmRCBRCV
X8omGIBIagLuHoJK2o7Bc7vG7UOnxFcGGioWn5JB2uDL+Z7kedROMCg3IL5BX9FPMcAEimJUDPDm
KI1e8g5G99FoDh4f7quZ304OrKbSsuKElvt32dRyJ6rVPpTK68zVDAb2K+o18X3odXxuVTNsMUux
vReKAe2tbFatkxegv7DcA7TMVxEfyyV0Z2tGmXlarDs5hwhsNUWFBWPVK9KL4AE7/XXU9owJfuMt
iB61TOME6ihwiL0nCV8EAG9o9mDYu3YHHI+gzOOAfVQdar/WufocRfN6jFzyxZHeA+s5Ogtef/Hx
QE7S78E8jaDU80LINRwSuHEzjjF5aiWq/BnyxA0mWnVPiQOoEFZd8ECFwFcIocdK0d082GlIcpgV
LmflkvItjqPwLTCBeZ7bAMMSJ/95oCQ+wXG+va0F5IzQVdbXbQxzHwRKNcJbjaT1YG2aROhqL92c
WRUEabyMG1JSNPZH+1ZH4zUeC7pqi35Ft7vNdaDulkEur6oEIoWts+3AdgT+5pcntEz6jca4nIPp
MY0vlm23r0yh9lIF5onbFRR5nYRfGZ3YBmTdGZR4R7cxaDsyB4F2C8FecgdMCW6U8xzTbIKLw4NC
YbFrVzCBpAILwgP7ofakSMOowXgoL2+ci0DuVALaSaRuVcl53koQAHd431A+CA0RQt7Bm+R6Ug5Q
FeeGPPkYq5uCHVgpTH2sX4COrEBSQgLNWBjQE7uo9pKYATjzVpjVTvN55Uid2yBsD6aB0mMKSAJj
Bm3N1sCofb+qAArRbqEawbz1DnIN6xvdhepYCR9MWVmucitDLrI1FuIhgiXzNaSJV17HujzkQfvS
TlX50o815Bt0XFb02iLyyspGbxMgxh9xQnBHKIeycRaVfo2bAXUYeudtmdZ6pG/qgi6jTgKjUhYz
MhLsDeFnlpU1FtyKibdw44TiFSLkVYV8q9xsABrF0SRbxC7fi+4kqfo+SWcfC26/grkVZh6Qauzf
JZgzMdXJqyNmDQEtujJBZh0LBT5wWWl5MMVU9kCmgeceKSQ4/sc0LQa7c5p1kYad6/W3Gu+5fOWJ
RtCnDWSE3xPWV/aKuCmsDliDo9gQtBKex276oxMRIqzNI7ZPWrNYkQynAfqPK7L7CTk1oaC9Fzw4
UBuFEuVOKKoH0vnhd9GJ8Dyg0Bf76I8WAoxpxvpwURj7yBzgMjaTSsV3rUE2d/QTE/FtMY3Nspcw
rvsiQ7iYZhBp4n9YYzmslleLzj4AkMirjyWzq87Kdea8zEZmfXtc9Np2N3zw7RnjUGu95TPh+9KY
MMk0pHqoo4A1AsPW4Bp/74aOZF1HYvkxMW/0b1cT+t2mDjo/QHsMBLp8EItnt9rKedgDiu9MZkuI
fzZoWHag7cXEA8JjVNIceVVM8QbEY3w8DyRCZ3bUeXerb4HCxsP3Lop2nC27ZFH3dmmWr7IG5JzQ
N2+BZEVChwIGvtEjxE2TQjiBuGdvACvfOUCsIOeW9ISn/VIifS3N/AFimttA3OdeRrgo+JiklK5j
DHKpA2aHygo4w2ZdUOFMdgnztQbQciney60vVYSS8psuFw35MhyCUiZGukX1XkBEzh24wfq9SuK9
8ZZvVEzhjQwNSZvEboURwy1e4j8AJge9NJmDZ0JVvZ8D+z2efJzRpYv2A9LqjXFtCUHfwKKjxGdN
IR+I8YgBT25GzXvgdI1Jknbnk0mGd1BGQdpdY+RECmZyuO5GyAsvDsGrxRYJQRK9miPSfxewuxsg
dsUAjOMwLh0HxnBpsW4phN7Lvh4rFO9+0Og478sJBYCMOMoQ1IfzDFSnTXZSxqt/VQ31hQ+vMLgx
K7WqekwnHsLo1FceZvPKnvXdFgsmHrfcGEtOsKfwgttiNlG4Z7Lyoo3vgVZQ9C5orqkRJDwtinB5
wOOt3J6CqQnpop3wuaNoQLAETwSdVzA4xAK68sSaO6TGVjxO7dryq8YShILQePj3igAUp5dxnpAd
qBGzVF1fXGk/gUzRYsxfuS0DXxFEl1jEqdSN5FewkVr5Q8MXTU/JFIztnlStW/ZxF2DgDkimlzBh
oOnpvpkwHKozZpPU3XUzoJWTQ3Q+qjrlSowuTUKY018noWLVHu9cAKzQZXui8NEEiqmHW+FrlFIs
atYjyNc48vxmvMUadtNWGz55Gw5ywvI8J32y4dqqKk08uIl2Hsq9tgWMcW6I0ntwx5ZLn+d5mEYa
X3jySa4XdCwFEswbEJGrA/pvP6AA/YIjE9UUMu3ToPl6i7g9naDUPvUmbv8Xdee5IzmWZOlX6Rdg
DbX4S01X4SEzMv8QmRkZ1Frz6edjTjWmurG9jQEWi10UqiqEhzt5adeuiXOOhVVq6QEQhQPtsVC3
UbQxqORmh1CSNs4g9CrgaIvYp1aXKB2EFPolDXfo/TW5hT4pH5OZCz598vg9ZmSYdJTT0vdqyNLF
HxaASGTzfZ+HlJ4JIud+3C6QDFOitwxb0NBlOJeGQtEnhbx6q1bkZeTMHMiurFwj36hjL26KLXex
ZUL0aqiHl6OV4k8Wh/DaF4B5a5j9P6FHbd7Ua5cE0aQfayJtj4JkyY/zkC0wbMyidwxhT6JdFJ+Z
PgTORxMzH0iGTsGmBJArl0PsbJ01+EIyyacMF9GdVjKvAF7dL7jOORSguHuWe5n0hUKcyp1s+0Ke
13+zeGjPKS2Tb0VWL65YAu0dAbA7paGVki02Amu6ZS1h60Ypa+9FNdwHJTvVUrzeDVLSu4HdOZas
fFER7cscurPyj5JqAc0yY5Rduhrba0Fz9S0tlOaxkIx3ZaGAs0iV6VXrHD/G8dSuHoIDd0FqtUDp
gcMZct1ezb43KNKP5kNhTUtM2Y7nJMISpCM5FHPUW2MZmHph/ViAvwbtvDQXCQ3FmxKLk21QmSTN
1mRbTw9v16VvEmT9s9FOP/pCLj3gfZGRxesF5pPucmKMN2s0lBOQopauUt9+N7Iig1neyZtX9PVR
G83BOvt0EBVYqV0MDc9Q1B+TkEKOEKwamZChqLCwYtG3g0mRL3YeCzL5fZ7dLZp176m6je9LaXJM
KOKjwDtdFWnXH6DKLTuxRb2fRLrFlrvRJrstRCH+INTzx8E1fKz3dLgj+3HKJYP6kKQvRkjlgNac
1isUhKRcU1OnaHbla9rtjFHZzI6RrFt9G9REDHvj4NKbACp3R5ryIqhysfR0wDmwHsQ9/ZbGuulD
cRVje6SXTdu1bfGr5gR4q12pD6fyCM5MPu+ojAeSpcvUQyp5cZZWEwU3b1UVSEBqPU/9hNAfAMqA
/qNFDy+N5SAtZfJyQyhFJ1nq3d9Vsbsmwtz/MLZcueXF/GsSa7Suh26PSFcSAOQxyh1KJYhRXTVr
1OkUzbTC0s5SRrkqho0QqLCMkLPYYxXOlbF8bQf0w9147rarbInaU50sBB19W3r7Xps3ijSmXTRx
OGs7/KM98wdxKuxWXJ+AgAgvm16Pjz2NMILWrPExfdAQlpj7XZkpXxhoRHYG31KJDvmFwV7XxniK
Mxr+ZpOXkdXPVtiieRFOuUERLrPc3BSbE7sVfmu6fwU8RyE7obwo5nr/KKgx3AoierLWIS+eJ2WR
3hdNTm4atGuOZTmlVqPLMNyst0I/SqhSVeVwbqQMnh1QAtB3qWMVVkXaNshhke1KAAd0uu/tVBJh
lDGmn1q/0DAePqqi/lXm9cK8oWn6PsPTuHWN2g12OwE4NYaJz6GNR297dUQ64I7JHBpimrw8bcbg
myV8MXrZvtoJ0BbrOdL0ZKcgqp1keekcxUC5z2q2rwPqKx64kdeqKn5qcDPxIxVJbavacEAuDcoD
KpEC8ECEXwiHOr3IwQFVoy9UR2gjCKXLwPnWoXayXgoy7sHe1/SJajdCrGL5NBM0z2aV6W4zkEQI
Ex1IBZTtCX4DdqptZMNJJWzpeeg7JvPMc3IG1jHyIHCHFsMbL0VFnaqc9+ddXBq3wH9688LwAKja
IKfQaUkm9cUQ8x8V8DBfMyU0D9XFI+ySXkepCKmm56fK2r61gzR46MRKv4SGoyhTYL058J1fd7Nd
YHrAfaIrMOwbkkSrmZ6EvbK+xFVcUZQ0toy/QLDHVedqgIwVkxNMC4cYogO1cGZiEVXreRFe1qEd
T/K0bOeEk9nu06kIkdRAR0dZh4ehMykaGWXv0BlOz2Zh1E4KLvNmloiZqFSWN9UUA+qG5B8kW3AQ
FYB+1iw6eVe1L5kogE7Cn3o1bA2/4QD0VeiW3iZUhttSX7lCDaXcK1aU/TLYXdJgWOexhs+daon2
hCbNdkGTo3vVYvLTimrku6AL0bYJp2abRNmd86a5UKh2xLH/lk1adZ/QNTojOJKdZMj4YdcLw2ts
qtK575AWgN/cfazlLJ4zoUvOklTPdqxkE/DkXHwA0CXEHq6MxgKdsceFooWjjXkVthuYQcs8wsVm
R+1mVQpvK2vLl2VBG2lNaON90mvhZmZ0JhJy+pdWaM17DMDUKyXqXXKyr7szb2XzJMrtd1MZ6stQ
chL6wzY3odE2OuquzIIY1238YY009Usw1DZ5HZ65ks/6StZ13ShlPyVLSjN4R5tQcmbKuSdhppx4
RItf5raZvRidDTcWjTWgHALHeCmZVxNzB4zAm+x8oXoJP3cYTvq6Wq3db5t5agokSehrN982PA3i
cPCXnvumKFHibavVTY1hQBJnEppwWyV8QFaOHgJEFIiQkfOAIrDbMq3vv8Q90SVlDdPq3RkC7GBT
nRPPTApXTwnlEtlRps54VRNZ/EzNzQrHnnBs3lJVfG01fXhcVFV4rbNJvvbMYjrt4/4l78zqupJd
PSq51p+qWG+ehGqrEGZIKiXSjW7qKZXLe+Us9MBcpZ7J58V1u1K+Lz0UumPRninVN1Gp13h5fU4k
atRJP6uuMCa9o+ujeEjutPXPTanTybPkPX5Nu7H4VIrYom0icBaYqBE44yhiNghZ5Zh81sBGapss
f5HbDbooIDjZdJn7pBH+SsMZDc8iwKERrpXaDuSLlHEB4WtI/jDuaC7RW38GtrBSs56au5CSKLxU
C94PGQRuJxYU8wGdMQM29C710psKjIK4KdeTk1nXsUMyriuhXFNeENsqG+01bWhrMDNcQ35mbqXN
kVCa+iWOOeR42QCV1abFSVZq6YcyLN1pZMRY62rKSqdCgbdq0eZLyrm+NosQf5H3/Ue6Ur9B4Zgo
QMOPLVl2KQpjvSmrWPhGKywIW+lHgqw2H4ybR+2sje3Oyq+NMX3NMHIKhWsmO1mToheVaSbFHRUd
HGj0VcVg0KF+0ABIJR6YM7wegXYoxUJnZ3IGDobRNwiTyHETSEnVZbbO1FLuCWErEEemas+68ZMK
Xeb3XR0MGvw5BLqGa5nPvdOXhUiHCkYCCGxGTUFXpbKiWX669VUkky84ymr+tAyoegvYyaDqpPFL
LkhJZDVxMrjl2PXhJMsdGwjsA3kurPcORXDWG9gQ8LtzseYrUNOlmf0d3o0P15YC8c5DEtKxdXc6
FcLZEvfqZW5IO129WkyJX9bXXZX2u2m1CpX3LRH2E36VNqxBk5jgiVIXLVCVho9dYXymt2ZjHg1J
TXjO70RvwEnTJ6460SknUCnkIgkyvVDJXU1cYLmDJfGp7AmTUy/q00In0YcxQQ/IUMFcrdo3WLia
wOF/WJ+sGSHJ1fi+19kSSkpbEjgg9mDXg9C+K5NGu7JtVOO91wSggQjkVNcx1vLzIq5cB/FeTF+L
VDmZxNkVZvHOauOchybnGdbNHiFU9++mD8uH+uhf0MkgLAHm6KIINcsk7f3nqRsN/C117ps/0fO7
iSInLXkdjXmK7+B4VEIEfNaRcI5GHG2LOX6nJ2/Q6x2HHj6MRQIcLnGMLky31uBZ8Ybr3aLpSDSW
r3Vh76MyyW5bjqnwqxo3GjDF1FR/KiD/n+bvXbOffTM0n+M/E/j+gfP3/xPLz0Cp6xCR/9dUv+df
dfG9mP4WDeX3+mP4DzfjEU3j9+xvj1P98b35Bw7g39/uTyKgrP6h6TKnrGyAofrNEfovIqAkK3+o
JFJQBLBsU4LS93cioKz9YRHFGwTy/AZKIFf3JxGQXxkStELUViwTEh8S3v8DIiAEj38wXwFqiQGy
SxX/CVSv7YtqINOmXPMoO3en4SY8CKFit8j+2OZVPh3fqjfzRjMP+TF/cFCAOEnPNKukh/gxu0H8
9err9mULY2/1KTM+LAERj4Na5Cm/FN9LgHy2QlERZFGkBvChvcRdfd2R/NgpXNkFhX6ao8KbQ9WZ
+Hp15aB1i6f4RB0/WM+pszld2J0HT3UEbz7TxYmEkNaLK4VZ2EebN/piQN0sKILc3TzBb0L91D4n
J8UF6XEbwHHZ01Vy24hB8r7mV7fkxukn+Yo7hpy5V9CoOHPzUlwp8t2Atz/oQXfbrqmrR6qLL7xl
0Ry2fhUOQemrnhBOJ8KUx/gObvu5OFm35lqFHF9h72UOIXGUOoknXLUAaZGIpsChl3ZNH9BkBDSH
Qyhe4/sE4G79UZ3GSPVo+/C2ij/YvyJvcGP/hfKSIwW6m3myF38CE+QVbaj/vgzVk0LewaX36+4h
wiDR4HviPb6spyxogsJDOI47m4Laxen6XURGFvTnyZUCBPC+9mfYzT6z1VzlVFwMb/GNoIikYLnX
IWO1guWpekz9PbAeJ/rakemnj4sLHCioTpNqFwFEBacONnd2aJjY1KtPgCN85VM6FffiQ/5pfRtD
WJQBbH97enESh2KtbTizp52Gy+LrD02k+gAXvSJoQ9Gv3DScLsZj/LBdULByRV90EZWxO1d/yJ/E
S/Wxv3UyQkN2AmiO0T2z099Et/dg39+s6xDRxHmtvS5aP9FYcbTIcCveJLun5zmQwzzQotwbPckr
/PyK+oyLlL4SpZNLspY9G3cj6vk0y8kCNP5Awt3rE2UPF2izK35Rw/Ykn5cvQlS5mwt+wDW98WfG
15srhupTdVYiBqjl9iY55k19ku5YYhB7mV96HfsE6ZOnj+lcvkr37Af7h1fmj0a0BWC79BOtDz97
KJ7za36RT+VFvzZn8ym/GuyA/pJH6ak+qefh39DqFOMfuQD/vdX/iY+0AE5o9KaTrptDIZsGrD+6
rYvGT8g5bLdcQ+9+fo5B5hvsyjJqo91VPdHbHHAiL0qk2INXfU/vi1M61Onc0V882QHYYL9lbuYj
TOEAnvNoBWWh5PYRO8wvQik0Rjv/mXmGhxU5qds5kqv4hl94Js9bwcrHs5qcqgBePf+MNhqsbhWg
Z/1IISQUPN1NgiTIguwX4FeU4jVQ87/2H9XrHI7nIiheAVgi2x0Acg0trL8AE3d+Al/kCG+q2/Oz
MYy/pr4elWc1KpzYbV7Nr8lVjiSkHC/owGlX/QGDjJJIftmftCfDG/z5ZFwrI0yi+UTL9bzfYn/w
1QcKeM0dWr4X2+QjtnRdA80h+fFoBDuxPzskqvz8kyaB8/1raf+s8QoLe2GzNZeyyInyt/3xmfP3
i8ue5LWxYzq5Q0/O5Z28IdJOyyUP4Q/hWM1bF1IgdzV/jgD+Se7iTbw48xFw2UILexTOyRcszm2d
74SVUebsDrgwLu4DH35B0tSRr8K5vuz+7E4eMHpvOlv30tH4rrjt/uibnvmkokYVWJiDHMiB5hou
irJu6ZUeaaddR8LDdjo+t7xuP5IHmjlJbSd8ZO41fuqxBaIubDw1SELRW13qTY7sIpnjZG7p6F7v
Lg6lnHPhiQ4gB7/wF3uxe38LEN3FqGCA2JP9mXAizC5e317dOgL76gK+g7XFq9B8f+rC3DFejK+J
22N+2XvPu2uuEgmcQAJmnHNrpmO48ZMRTbZiUx0PW94kPbWvgDD+LePrIOj/JeL77330T5xCBDcK
WUGi+Np5+nXnKKMiH1Cjc7uwAjDMM+nd3Wf0tcMdsJS0oi8pTwJcPYuDlo0ruM+AYf3J0/gyYzXe
OhtRC6+yP2qndiabfMmJg5mVpDwRUJ4Kp/PENkSzzT+2LELd7up+MwM9mH2OZpsepp94qPBhY71/
gPsxm+OQ5BcuYFxn4HClm+xT1/T7yDzFOKreN3HlsQdv2Ra/TacyOt6Q6THYGC3E2+p3fJXiNDsP
BIE3ef16NoPJA8jtHD/Cgr4f9gwKx234XnT6qHhSeaPOa0ILk5D5mDxanJWbPd6886Qox1jQOft9
IzTt3RnrLrzUBU3jouXm5RF/dTWdxTHs7m3i7mTMR+dmMK0bi8Yhrvh4L+6cveE33/MX3p91RcvG
QebDE4PRh2XmSW7lZfyjO0QVJ96P5camhHv5SnXF67ik7ZPH4rQuG/CHSLr5DPI/fR3OHbajBrur
s3Kli15cVPGcM1vFd65+zeNE+sMlfWPPuiqOzwxGnu12GLorerOLorW9OQJP5vjdsWaTzQYLEj/h
7Ci942AEQcNGgDXFbmTTRQje+ocpN57F31Ea40Nq7qGqbO0CMsaN3Tg6bucIlUYfKaIQT8DT27AW
FohXCPZhek14LF4d7e/mdTltLAcUZt/k2RNPBHHQXtJoOHWHobp6IDwcT9pwt7DGBxgYcOL3Qen1
zjPIQe4B1KBdO58FF2VxubSJ+Mzq91poNnoCPkjg34s8cvEUfLAemYODHqfM5bTH5YTyeQz0UA9H
TuXMBR0XCmd80Fm4LyEIB+z4+CzgsTyrxUnc3Et/GyYKlZwzPQ+oDXogAxEFaz5N9gx23mESFP9O
KOselox3ETGxFOcRe30wssTEHU7LgTV4+/v+nkYNpEc3DXBX9L7wQbRnA8aE47uoOpVYHoLKfvfD
irSo92X2LIX9YAkFdvFhqdnNDNCE84Ww98PYWc5WNITor7IdRl5CWdJW8MCztxGGpIS6uGhHCNNo
/Knihq3L4auQR2NJQRr+vtXJztyaFVUwg94Fn4gL1J3NY0UDttSj+bo8qjd8Gs+6cqVr5R7r3XIx
NGJCwl+Xd7MLF5kcvF7sECP5AAjsOkB01Eb+mdds3H+DRzCDheey3CT++nD8cDsIVyd2QowvQmje
mTko2BeE0WJgXrWfOttXfNwCkyOmdza3/S4EDW6NNjPbv3lb2I4VYcCK41nwwcBr2ITHJ1s2Olg8
KchkDjJbDjPMXNREfYv7TPhsKTI9y21cgjmnZJFHn4V1xZPy27eJvy189SU81nHyHLuVWsvhhphQ
FrBTHYX4E3wAt9BfBg0jobbImnYOlVQX1pIn+ajlLfzZ71OPS5kvKbHFbAOCsYun9KO5HUvdnTQu
tGQZ8J78vvUQy8c15C8xIXb7UAUdgUrqAv0h6N7Pu36tH6rH7dcaHoHCSGSTEa70IZ6DrR4HEi+z
brQc5jNZiYcsUVBck1NZ46SlkG9PtV+dilNygsSzXcBPpQ/rubsO1+FXSrS8+Vag24VDEERn6rX0
SalCrsVHcNNhcKiPgdmpuwSds9rZlazIRiuKKKkJWj8LERrnVUQjbk5KkdkM0yIqOsIugfykcxDG
dFIfYP+H4CTkDJbTekfcArTPrf3tOt3WCwrivumO3u5ZwUigtoYg5gfeXvbQn/biSIkd69aGSoD4
HSE74NCoPWu3+AWBtpEvxGfjtdNft97TLwRiHhNykGoKTFIJDWS9QxZgZyyL6Vqe/sI8AzUaz3HU
vLK+GIrqyg/oZwT1Wb5DnAAHkr2qkUwEp3xTP8wX9Z4FLA+vzZ8TLkf/mv2ybv1Zv1dB4kGNK+wM
ZSoPWd/kEWyx14dVwBFJmHnEodJua14SIN3AfVZEigk/jsmXKofOi4M2rP1zDAsiKS3gB3bnDPad
2PR7/R1A40i/9JJdkoa8ZvKVAHKyR5gXUjVQuxAtwiyyvgF3QxhveJefY9HVsBO+aF54MTHf8XjR
4vYh7mnQcLFkkzVsoiMPs34/N4s3HPz8u7qehW+EpxigMFziEFk3O3mhJidHWR/tQeo3Tu3mXwHc
uj9XHmL8c3EXf/W+o4+NU4A5C7DQNrhGwwHeYeu2jnUNbovtjny3uUcYOhN2q7+jRiBkfES6OzCf
bXIu0kvRtQLZl6SAn24QQsbPAbc6dg7kEURdkhf5ZxVlUe+lKA376+fmw/Lh447oNqZFQfrV8QmQ
zmyZbWvySVyFbQXw94VH2df9zj8uYyROhkaSfJRP5Q0qPwPXOdyOsI4gCLcGV9tpQxLRK7gtN8Gt
J37uAXBjP0zkfBKvoQ4ecObw4LBd5/voKBy0XLxzbBpQOPx7PAAaBP4RbB/GvZ925/UzD4549liu
IwVB7YzLmUjzjtND/CLgo3R7PpVcN7wGzjzCaIf/44BkFjrHIRGdkwjI/Ezi3OGdORchzLub3RBJ
H1GdcM4dDjWSUcR3ZTfnTEU8+rgPFp00NKi9kYud3J0LaR3m1LlHOGgRRGech6bfvdDK862oDJDO
4fJ3j/4Qr+T4ddYHOIaOGtIkjIqXLmK9OJTo6L3tfkHs0TsmZ2/uzYEZgnKzOUiDo/4yBunhhr1j
lUkBcMqEBZc5s5tPWoa+4KPj7uUe0EYiftHmD7hgAik/jRAyveXREWMDq8982SYDUd2Vm4E94bW/
SLU5YY50USCq+Evh7f5fhdW/SlepMrWv/2X4ffz8L+ITTDvIoKW00pUglUgT9mdNYYlz3fsgTvF0
CkacIbXikADwAAwiq4W8gqST/U3JFA+oOhZHnWYfYe7uJmF5P+KtNQIJT4UjxcFRn6KWRGRq7w/x
Kyy0a3+xHpgd4s3REkhUOCwiVmr2rkRQvZw0akbDW/myeUk4RjHx3uLoeGwR70+hJqxO9AF8NIBD
qHmh7uKEvOw6nvXo8IiTbz7PR9rGFc5f1i+rfTc4hKpgeIUa/TBc8+fh13EMSC/H+QZ10i08LZTs
hiNgeDTOq/1zZnMjYvvbVVk2TWKOfvw8p52KOaeuFtJ13fn1zDY6vFrloNnsALPmXOBcAeB3FvCG
kmue9E+JwJf6kduOOO3cr1k8CksU6Y4jZSexXAhR+XyHyomz+QwNIs8Ad09WcxxK9Nf9xcVN8Joj
RosfV/+IbmC6HFGzLb/t7hEbHOU72Wv9AUd2LARnaSAEut+4sBW5wpTgU3Y63BRPZOAYUTmdm2g/
1crjoLPd7YZSFjxd9uxCJI0nXx00jkHq43H1Z24dNwAr2ZvfhMedjYaKo4ecKam+xqk9hxzMwYa/
VDw2B3lW5ufESmawEv/0/hFHWm5NhHjE2GQL3AMAaFqxD9a9vYpf8seqDTORUC+/Lmzvw4nI9HAd
B6QdG4UBFBkm2LuHTS583ZNqnely+69g05wpgguJm97s8hE8bHrqDwcSHqktyTV7duE5EpjbbMCH
I0QEZugdIZ4Ch88HbdueSg9+rXMEhisLN0UcrfgSgApcOh6BsIxKDkFdq1yOpATCLi718Fz4sUv8
s7wl98Vd8UlHyaHCzQCOIp793+9WNHf+xW6V/3G3VkXLWIXUNK7xL+kBNezGpgxxxHuv4tP+jGKE
fKVb5R6BrIlrPEJLya/vTL6hyjx+1aLsGSH8M1W1x/1neeHnn8XN8JWQM94zTyYhSfoQUz8+oof4
DnX+eT63ZylQTvtnQ30zIebZPZkq5+ZnkU5gOF5IoAljSI2jmZCYJM7vw+2hJNbQ7/3ZeN1P1Pfc
IeLQ9IpTg4lkl+oykGJev3I44vpd8Vbg8HbPqym6yHf563iqLpxCBLQ08KjhThQ5O0oTejhE1qOZ
uMtP2Hdd1PnquTtbD2WEf8eLUz6n8qY8yLfhbESk3t6R4OeBFf5+BP/X2jr/D+oyAm4TKW7+637N
A7Ikzfy3CDzC1P7tP/7mjQ14ur/3b/7arfnzrf7s1ajmHybCgJKmahC3kVn8u2ijpOp/AJ5FWU7T
6BX97uL8Kdqoan/QU0WfSDuErWgF/kW0Uf2D9qtqwPK2NPCP6Dn+D3o1NHf+YS/xNhpS/XwW7B/T
VGX56OX85QRsN9B7jVDqr8hyf9QzmApdZIBGn6fFtdkt2ZP1/DPtaraFadx2qdr9OK0uo9hQfZPm
K4Rs9WNRO4p42W7BmRzlxyWWu8dhKLtbtZlrZKz9+BTnch2oSqk9iHmlPZTgGWj9sxFmMKNGuR5w
0I0Y27K287TjS0Tl0WDwDejC7r1K0b2TjVF1DTH52CTUhVYhNsGutM8V/LkhN79Ks/LYtmoWIlTb
eih0VU5lAOzTKuUxKfMfU1N+A0oEWcnMcuhn5kvfGHCjJKG2NRriyBjsDLkQQQhaW/4NVd83uUte
5bT61sA/BiNpRnIlfE8lxlhN5ecUI3eei+ot2xNfFpQ+UpqRuS3y8GUD/WrLAMDfGSn1I5PMl2Gj
/C9Ygi3KfPg66LcYCpk4QVVUarQMkEc/p9Nw6BzTbI67XnSRV9LAO+3kp+PcIhnD1YFl5DxcRajE
XGZZxS+o5zHESsiQj1dYrK4uP2MZ6PNoiW/Is25wSwYQSJvEaZjwH4SUPgxhoPYtct9il7UPqGfo
DnOyOLS1+j7s5InbKJa2WMH/TxActdesnkJ1HuJvgBfj9wQulU87fLqXc5ne57JV3aRBAF9qK7tZ
SwLWqaWu3if46HHvIyBsiHN2RetJMFGdPOPzjV1sf+haI71PLRaQGcmOgHXZ+h3qQS6DdT6EUn20
DAEVd24awieK5k36CfzgM1OSzwyBAfS260uDAJRbtCxRYqD5kPVTHAGREWD0CKuHmaCsYYHoTGAV
GAUqDEMrwRnZ6TpOfW5htWp32lZun73A+TnP17FEVzita/ST5LmzE3l7A2qPkjTTHexZmvsoH7cC
oArQAxioypdyY+QPksLfYvhvASi5t1hAIApmGLGSZDwOaqzZCVDIABj8TRhm7caA6u4ncAmg52af
20mLoMlUt55oSI+g+D6WfH3LO667QG3j2sKxeEXfI6fhjxUljOZxlL1+0RE89ibktkJD513arLnX
vfJYZEzwtRFvKaFgjYNrqTNE6yR+iSEBM0j1uZ54+mB2GHgHrNz5veZ1O8xgSTQw1QCBOnOkwdSl
56Vo7+AurrNeohogEU3toA3jnJ1kNAZCNDXGDuhHZPgZEFMZ/YUcZIKjSdgjE6KSi1WZkVWLGHdT
3zuQj8iE6TeZpwksoX0XVniuwqwzDKbRoLUw04TRGSEq+N+6YX9D16A8hN3f4hE72Zaa3IcBuW42
QtTt4cJnCSpn8BMwO5UBCkzxYkeAL38ZxMLwTGbAvbQj/gX0Huo8puaVAr1VlXvvRbB6ZnnZITk4
xma9DHJ7b2bsCQWVG6QcEbUvPj1Nq0NTSoS1kIw0MOVxBlOVfwrtdO3KZkCMIIEtjRS7k4sx1fte
YEKN3sXffvu/ZqjIZZgI5DE7ESkVESsq44NRt9HyGuPGY8bH4OhdSnok8Yw7Bo06qshW0ZkiNcjq
oyhAtpLNgzt0YKbN3VgZ3sZcqMxUBE8UxMFWurJ1GF+mOU0vrVjUXMiIa8csSSPxe8QfywgcKbOk
LJyH0fXvtdS/C9UgIk+Dy9+sjtrMVj8bfdvZyqoOTwyb0JxK030NoLUnZKBE8Kmga7GeejBfUGan
KsjFgBTq36eUk6KNv6t6+llpSx8xbRjuTzsDqTveu1bkwmWIZzSjTR8Xe+L1k1jAiyt+bHNJjNRU
gzsktGeXsiMUW5CIGBclqNPtjRE+n/KQGc7OeLATgw2unYRexZKwZctaA0uflpduKy4Ibcw2x97N
GparEqM9tPccS+gKfkOa672fKiDmZirZorC/tYNOGWDGEGXNZCzKMnWwqXTd6v3aEnKk/A2hpt6Z
7/3VmgpsTWTKwDLLGTOczBsqNI/zwr6Dsf4MWetbJ+SveYesfpJiCwBladlMPFo1ZrQk0yhIlnam
aBWlfoMlWYblXo/PStGiQjcCu5MFnqXMcbBOwzvjzIrTIuUfrVQq6CuN5DgTooCLLiunEuxfmIA9
pkNqSi+SIaPfvyiaM+7q46IUFkPRBCsyTLC5cw3JfGh5trH+0pRiheJLyxoL2Mswpp+McHze1eaO
nO63lctytoQX51r2I2HwChi1+pJ325sAzWluug75+dkIYa0yJk/lgQIzfK/2ktwtZyVGU/iFQjz9
voQWhFV+ww7ea7TXQGcZL1Zl/YyF9APg0+rB/8F7Z4toK9seP8VrfS8LiPFl+x6DHnXaNe+vKKUw
d2NAJ8LShV+cNAOI9OxTEIXR76qa/KmqvklCfAJRSuUiTT6E5Fj6RscDtdAQsloW7GUd3tcFFEqW
cI0SyzxvsRUJxva2AkQ+FSZKGM1a5Y9CkXCUSslZF1PhhSF8hderPZegFR/lmnxua8L0leSjmPAy
TF2a0AwqAY+2scZULq7OXDjrFgRVmedirnC3dpqQmiGwP3mwHFhg4oHZuxUTIdxSYHJZxm7rBZ6d
tHAGZjp7RpqyH7MinCqN7WxVwsuk4cqniXY4UgRcDXNFIQBj+2gXwUarFqQ48Ab1BrZZ1PvOhubH
CqZMTpjHRMe+oaz20L7i7drPkvompawGzLXV1hYmlDC5KfuhKZy8o1De25oZOiIszl7h1q2c2UqK
sDJoaKK1WPD5bS3jjooYqKD4ODIx07b2vvVM6PrM2Txm2ZU7GvujNNg9MrcP/0ndeS3HjWRb+4nQ
AY/EbXnPohHdDUIliUDCe/f05wOl7pH4i+Lfc3VOxMSMhq1mVaGAzJ17r/Wt2CXOaFopYQD195Kk
v89la/Nh4upxqu8qmVRzGXXpOhwJ01OpreYipajJdZYcXRbuykGSioKddRaIIJNRCsGlHseHKtHQ
VUWoLNrsOckkPVTXWtcdzl20l19lBISpZ7mKIlZ/lXRHUuSoHOE5ZhsLgyiJFw6OsqLUlwGwfvB6
rJBhy3/pObemY06MDbIAl5gv2lNX0MRoLfVaDTk3+rp2kA5PDWktKPM8WkZdfm473t+g4nYN7Ayh
nWzZDCrWSBlwuUmfvOC2lfM4YePta5SKKPfoB9QsZwjHK1QJwS38qWY1gFVZRkhe0arwubHkfs3y
6NnvXEYrU4kdxIkNbxsnAUvW5PRxadRj7QVnIe4mteUSs/4E9dC2wH/KudWux4tX6i2Bq4Ny8VU2
MzNHCIFthsmkZ/bb18VQmgFjO0/fJYH1QkIO/IjMHOYUPfdt7tUbQkeqteuhFpdtxLZrxe6qhc8y
14nz2/sp+9u0sIDuIRCw96EjDc7dWFEv92NAlI+0zYXUe6gNJTtRSHjRQUY2bqIgqL/zSv/VSfX/
T1347t/633hYBdBNU+TDw+oenkCFqZnj6t9/lD8Eh78cWL//ur8PrPZflqsKslZV24Qkz4nxh7iQ
Yym8XFSHFgdaTqyIFf4+sCJI1JAdOg7/3IENyyn3h7jQNP6y+SWaQHFooRXU9X9zYOVY/ObAqrto
mlUXeaFwwN2r04H2pwNrkQHAV7Sw/GS14U1UkwJWoJpe2lZ44bie8xRLDo1NkV/qsHZXEUnEC7Zu
+2jref45UiumnAWWKnYw60QwMC3fqQpPyco5IsylK1+M9yYY0mUZpc0K1ilrfIBbNkngL+CxZihG
FMnSUj1zP7iTj27oAU6lbLqjnnEUqszroRrtVadFnw0nHbbIuHkVcoNWyaSux2sfLLLaLBZ4tPFn
YrFfjVVXLbqSfTniPDVX8giabc66MGbBnppYLLCQrUgqZyP0KTRAk7DmSkbIkVWyz8cXbTCuRZoc
ZAmtfZQXOUFAph+4nnpvBqza8P9WIpvs0CzYVVTcNi5NMFVQO4ajXNvA2Getkj1jX/CXbVaTAgYo
cIXlVFmOph0toE/qcxJkXnTh7Qg18XZOrYwbaUUXPObuvAqgGDjtsc+nA57kTC1bTs40GKaFP7w4
004K01GuRcD7z0Ht3hWUN6BhZHAl6rEmxC8bh72HEWoN2Y7ymMLk9WTrQ89cRL0j1onLl0RGsXYA
pH5qooJDrt2f8+JZrXm1Kk6JcOWIYnbTZthxFaYf4ZR/7obyNh38vTfW+VJP+cuWBfGmK0I271b5
8nq8EZrazlOtPgYDa1sJDg3ikgnRM7DvmpRjqc1WDNPvmZTTfOXEQ7+DWyz57nsVlQZ+p0XWgPdt
S4q1yitY9KTKNsPXo7vUSr0asK9hfpuXUfgytQHAW/Eem/jZdQn7dn2NfrqaQZzl+5Bh0KzitMqf
89DldKRRqxajoR0MXH6bTljmaZhund6ojiD90VQQ03kgJw8dpO1PILmRamZWOYl+E1NaXTTggtdy
bB7hsq912YgFpKVNVshLrrEjW312G9h1fyI06LnyylvY6sncCNNbQjZewoLdVE3OWlXjue76YFWV
CopTPbk4TfQVj022MM2YoYdpKDPHgA4FetNcmVOPww3YxJJA2eEmv3UHbgWYEYyo4TkTP0UNq11T
nqRrK8miVSYpg6KIna4aIgKeVI4GmW6hAEsi676RIUWp5zSgdidsXTjEZ9zPm7pX/IXhp7flwHNG
3vWLNWjX7RTNie2V206mL1ZuKzPyVeM5cUvchLaarqViDisv4dRWkXqwcJPuGMrgebTppCg+lUIc
cmn73GkRZZiasYE5mS08ZfAP9mghpPIs5EP+eOws7hmyTig1JGVF7Hg+16LWYGzK/krqVboeq4oD
eQTWkzQh1FRuqc9Dn82z0zhsqRG/wDKKDqYPnv1x5PiZBsUj2Zb5vBlsZgIqLYYi82EzZuQJSboX
niJfcIOtXwtezSGWF2M4B8DCwnEcXgxdxUyUkmwaV7STXJ8L0Ii4Wug+r1i49DmmwxBX0l6arorH
BOcyLDV10ZoDjRAMSJB/g6+t7HArRS8Cq9l9HFLz6CZ1m1lQT0nJW6vcAKdSWDMz8XX6fnGIgkUv
HyPhX0pd/SzUFlGRUcg1aVMUhB6JvBptK5xmtB5IBEPdNFDDCNhy65YY0WUmBZ11QemHDanYNWrY
bCI6ZldCGONG9F7x2HDyw1OYp4ekTcsLjjPCpyTnLY+gutf7xqo5WPOwIWMRPFJuOaJDisoBvjA3
GfWJ3CigiGemlJybzOb475vl7xYXvxgc3v1b/wtLEIMMBLbe90uQ27z8DJrhb3/Dz/XGj3/3R72h
2X+Z+FxUlYSEH73uH/WGpv1FIJxuq4ZmugQ88Ho/6g3+iUnODf+SSr4GwSzoj3/UG/ZfuCIISQWc
r7pMeoXxb+oNTf2l3PguzLSxWLwROMP+MNrBbJytUe4qK/0CkBKbs0fgu7ZW4F+bOfHj3VWDLe+n
q/SbYfRkkviP9+c/L/hGCQoftI11GC3QCwzSl5FJNGoBrlreyyG//Pk1tF+LqP+8yPTzn4on1Yc7
GROUuo2am240F2aK0NBCFO2z4/cXD6AIEdD70hg5t5R4AsnK9ewPPqE2zel+9xHfzO9iCFKDNCNl
q4bdOks4/0JazKDKaVVCcXFW0bDwgWc0+uZQGw5p8n1uxUP0+4yq6Q797Su/KRoNVyEguFCqLda6
tSB9qZRbq9Vmvs+0QW3PXeHsnchelErBCSqcfXC537uJpp//dLkjxiKFJYoMCPbSvWpO8VX9QH4x
qc9n9vE/v8ivAQD/fKVvBzgKqYt1NWbeNm0RmJkuhWK3HsorZhaLJkOyTMPpz6/03t2jT2/hp48j
h04Fc9z3284W63Ggdy5oAnn6zPLleaJ5CW9cswxzFrkj0JyKuVx+8NLvfIH65EP46aXtUemDUetw
uMTaGhde3Tlrq/Q3ku6lFTG8r7iiDEOFPVGqP7i0v/MzsQbob/xMwu2VTHXGehvpSHI6DLhqv1Za
5Lo8MmaP+HXUCez9KMfrvbtUf7Pm0FcAQlELsc0f81v5DS1fh30VKcdDecRkOH54X753Nd+sNZFX
hsKIjGLrYjfNjDsCMmjCoSjm9hlZ0cCpF0qz0kLjk/rhAkf43O+fwlcVzk9fogVrFzJKmW1RWztz
ea89YscNjsGtLLAGndHH7rrGAdCExKb94tk7erun9NhWm34Pm/aLF+414oiRdh6ik9XMq/vwbCmf
28OkjGatBBBSfM5O2U08jeQjLF+WhaKRg8mq5MfXYbitjyLXHuKCQeXDpHX8ArsX9VQPPmpTG7sK
NY9OV/2pvmlvKnHUlto8OwiAo+sK78+wsbbK3hu2PTYKc2542A7KXbas0U8shi26vXTlVV+CY3mq
NhJD1qY8uTc2vzHO01l/l9woq+aqOBfoqeW16V3CB+PgryGcFBt/n21CMksRYoXF1/h6gmegEr6Y
YErSk7Lr5KJfl2v0I+G+QeX8Xz5Yb9ZkrUtcP1YGfUvlR/Snu6B/icsGMrXdhueJ1aV5xiJpwZfw
Z/rfHzxb2nRT/2YzePXA/nQzKNCkCqBO+raZHl+VJA/NZQKJ1EwHroJkbEoMB3+gadALx3Vb5+dE
6uuBSVr94RP+GgD2u3fxdoWGP1ARHIK1ziQxL2Po6VJmC2zT4a4avREEDLiR+CHu1L2XFMYys2BT
BgDKqeKBOxMekGuYlgnU7VtceCZqNQprOU1Nh47EXx/yaSGLmxC5ju8inqM9vcMqjf7aBJ4tywV7
YrMo9PhKUcg07hQa9DonhgTmFM1Z1PoVOPISW0/sPwDB4GYbPoW+toUcGazovKBZaoYnmQZXVR/Q
pIv9Weyb516zjvBiFyKMCyir4HiLcTHQ23Sc5BQAElBCQCgyuM1gT/lahYJNSzakGiGgDOGJM146
pZl+5cJAqfOLL561+t+lMP2zZ2lvRAdktLskkeaIbOQmLB5d178IRV30sjmDIkIxuqzt/GYQRwHF
veQbZx3+YBN7Z03X3uxhTUCyshUhZ9C84hIY2gK8x0IalAAeRiXf2WfcigTUfO9Dvl95vFNxaW82
LrMUvbTBdm+x8fPRLI/DPzf5tGvOsuwmQMdTyZugGFjeMck7H2kb3ytgtTeb10gHK+l9BTnz1EIB
b5yiuo5jhItMd9ww35vjvrVAT998sJK890nf7F6mkbSVYZXhLt3mrruLq/KTUgeb6UsNMygIyrEt
47OlsVPbYJH8nbv98yu/UwFpb3azQUmbqCKAE3ybuy9Mnclou69cqM72sM/5/1MZ9OeXeveqvimg
MxUeFfIAHWymeg48dSesu2nq3ABYFnZKZUQyZU3gAYfSD15yWol/s0S9VtM/LZT9WJUpYiBtAlfu
FVJivO5GuHhCAoRqGkx7VkNvcK5eOwC8FQDYHy3ShCG+8+JvCmezGmwjlpR8fbuPOnfjodAQbA4h
+Ekyn1yPoT3txZglKorqA6kF+yR2r8jOIp/hlI6o6mNYv4X3lBvZwdDpEUZrA8p1YYBqrxHrAHld
RcauqFZZth8ATWlrSKIK3x6ZF7UHwb6dDfpm4EiiUxkIEKWAi1hlNwHfLHE3BSluKUpdNu55MDL6
ujFGUIMXk0EWRWKwblvAN9tUbFBT9M6GgGcHRWaPiYVVUaHxSUGnIC3w9kP0aOinLtl75qNl3jT6
nds/5OYLkNokvdXadWSsW+elrYH+bttqq1or0J5JtAE/rPXTm4Y9WPZrrd0o7SbwIV9trYAR4YoW
GZEes9yjuQfn79CCWGTfD/u5kyqb0DCuorK5C/XyYBCm0ngjA+JoT/TStqE9Zw/Fko7K3JDtKmrc
bUsWS1uc+iHajqFxa5f1uhm2cMlOpngw7E/kgK3lMGxinz2Ux73OzX0YW6vAletA9F8JB5o5Yrh1
Y8YxlSFelFS7GSrxyaxPWoaSKbbvXCM9pkbyBZbE3pH9jYbJnC7QdqjsJeHZCz8hxyUAQeIqS22o
vnSKWLlUOUlVLvIwhb/qAlCTwbUUNGjHgTXH/JTEISjClFkxF0OpCCSH+XVQg+guLPAyE7sRfwtk
MTNfUc80IF+kvynpgKJbb6FClUZ3DBogola5VskKWMagPECCbQqfQx2qiX5MyaEVu87Qt76Sg5oe
z0OhzgUNpjbvmMwPa8veFTLeC7CqWoCIuu6XxBct3EIu82A++mw3gb4BuXwb9+lV2LaLUDMpT9St
52Y48NdeX0yX5ooz5V0dPRgR6VQjyj+G/YwJprFE0n3JU+Z5qbpyx3zrmA2O2+poxzigwxDnH5yZ
QYpvJjEzTX4sTFxFyLWIYiox2zHVa4eNrsK2982bqDePdP5uO9+5iLEnAaleRKq+CeJ4NVjWoZ5F
9nAuIkwghXXdqt1Bx26Rjva2I3LUol9hJFifvWxrmbTvHbGxgzNw1yUSxL2oi33Y4JjUn5Tc4/nt
rwOfmCrKbS9ENGRG8jNj0ZUPzXmssMKqj6yss8hxgASdNfujfMH3egOvC+5Pq5w2uCX9v6bZFsN2
rPqNKFrG4wh1ArGwpuPmSxJ689qjpLLHHcbLP6+uv2VWcMZDTvnLwdJB9Wc6ldFuBcG3yLeOfs0D
nrSrLFRPRmNxP9MprupZk58q2ENZcut13sKn4FPt2wIWv3BwCvsFLBV7rubqXK2bhZMyAEiKOfC8
sKGC1PArGeMiFhgcnQgx0F2VPqkq1c5X2WFz97CcacAbYL46Qll7hMK0lGjoQJaNTj4s2PWWsfxN
5GD8FAXeZeBv8z9fgtfj7G82GPVNSTQG7YjqzY+2U6qXnu69eBfrd6n6xA4zszh1ih7DLQ3w1sdU
P5wrhEkuNatKH1klVb3fqum877Cg2DmbnyRoyDhQuZ2Swl5eB5H/webrvnN+nPS6PzcB6BAG40Su
3SYD2AU2YUepF6gp1oiPavNGxbQFm3ci60X6dclwnvEXLMH6QA7aKukAZCKhb/KzRCeOsI2bTN/H
EECLnMsc4ByM5k1jIll4NGputwtDxHlBeNNEmAUEu+hDjANAxP0I3hGBkAGP+CTxGy2Eo4XPIHEJ
VpgkWJRzrBhFdpegGHfxPxkVg/8vcfIyHQEsGyMlbsKKGITIJ3BviMhJT2aiBJTPOpXXn1+5wrAi
9UNuMVZXhuvawAkT4Zkpr6N6GwdbPbyC1juzR9zfFXeh0s+1VB6yhz6vV5kuVmQdLSSQqaKbQkKr
VcqvL3Vr1nsYhhOb3KyntMYT6NyZ7N5mf3FYdJux/OC2sqZv5Xe31ZsCVHFS34BCyrn5IEJtnaUj
gXK6fR5qoPjw06poS0RDE977EzSlfyqCawt69CSOGWz8k42Yx3V1B+ULmuKe+LEqkuiSXw9Zu84Z
bq2iX/QItvwSnZAXLZtomjk1zH28dRiVV27EkEgiOySyBjDkNrEwjZHmwnxzYQBLr+h2dnUEPhtR
SAv+pCCswMalE2OodJ1NpBeLMGFftcCFE6caSn+ppQTImbjIKUf+/Pg579TN6tu62Su1XDBq21rx
ExEGyMbsI5v3nrTLmenXG6ZXp0K613pjfs0Vedeo68BRjzpfXOTHJ6Mstq1dXGvl1uQ2J5b4arRh
PpbRpyowH/Sk2hJHsUQ/hriYBB43Iu5pOkS3PmeSJ7sqD52PFR8EnqFjCI0/Ayaeu+ylox+hB1TW
IlSXgY8fPQXgExdXeWdvfSKYgqKcA8fcaMOziQgyIZa87fFO1f0xd5otPNCNrD2wpqja+N9CtRmK
2msVYEp4X3TEBUwn5uzWC6EBlZOADVb+lBkKh8NCrlbiQGR+9ufL/Hru+d3t+OaUkPk6QwOGTTsJ
wRaKH3V6dd3QwCRpYD/UV73Cj2M8ID6Igsr9lHiY1JA5xVp9LgZ3/XFb8XWG8Lu38uYQMQ6tx3Ba
U7YiRHGEYHevDlfVkAEhqpj3RWNzIRXkEDsdjFVYKeNtvfUjsUctzfrLjLeAuzojGXU+6qY6HyAm
kcqGJCywaSt0ySVpRrKq7J3uzuZeTA0q6psxy0itR4inu5vO2tbR6YML+979Ox0dftq5nRwgVd3F
9rZAEOENwaNBRyuHxEJuqQnLEgx17d8zg9xn/Z4crMVYoyP7L1/8zfkkGgukviWxagYN4UGbAkDE
Psvdz4nZ7INCRxIH5gk9w/Q1umG8L/laFdP66PXf6fCrb/pHcYr2RC/ROpJvdFXm3t4o8Hk10dkL
6fFndCun3lVnnccsvP/zZ/59BwNBzq/Xu4wUVyVtlzABjrUpwyJBlAjn+qlzElOadAEmLuu/+3bh
g/36aqqcgryQ42xDu/hkszaTR7HKiewkNduC6SghMljOgiS3s2INeycY9xbnoD9/1N+f7A33zYbf
FuRDGrFubW3k+V0Cxrw5DTZaPz5mFXlrvfiw9z4tA//vM4nE6NfPqbfjEIxk51F/XmmdAYs4+aTy
GacrqzRYY18AxwLZDdkqK2OBOJF9gNI0ND66lX7flEel+Os7SNO6rA1jFNuI3TLRzUU4GHPCJ1Y2
1xMJ6aKutbUeA6yg9Ih4W3++xu9MHQz3zcIYx61WdiaAb4IMKewfp2e38O4r3aHAGfcalx4G7KLP
ozME5PUHr/reV/tmDXSlhvaMcnwLuZEEV7mp0vtp+I+lBs+j5cxs6AYhJSdY6AYnnjCve/+x8+pn
yJlnn360UaK18j4abr33VL1ZxWLynRoLhe02j/XPXgv/xrSIC7TWkYfpOlH3yHn2mmd99Pl/v3DQ
vvn12y6MhClym7vbTg8vgtFjYpe7Ai4l65UwgqUuweBkD5LD8AdX/L37681SVVnk8iiCO9ziyZEm
eaxWvjC6R1KnFoFenbuBZnH+WDhrVfH/u7VKvFmrkqCxehIgYZ7xsfzR2odMyxqe4GlZFKmzVxlW
auy6H3zGd66qeLNaNRaS4DIyla1P629aMDKe0x7O99QK1Mlt9Ew8IJW2sCzv+2v+K6XpXZbwnz9C
LP8vaTxs10XmyXf2vsrjhyvyNpBRBrECoek/f/wOtvxZ9/HP7/uP0tTVEXBoOlEK2isv8m+lKRpU
YfH8O/8ALv9Wmhp/CeEi/tQ0DcbmG6UpNY+K48G0EWxYpvNvlB9ve56TNdI0TX6fjgiWM5nh/PqI
2jrBxqRsjJ+UQnswB5B2QXodlhrnuBhzs2XsNeGv+D17pPDQW+LsG3qpW09k90QUHLVJTxZW9PqU
oxyDG/JuVn5N1GTa4c6Q9zC3MeDjcljZXrhBzdojupxUlJlP04+4rjK6drv0npn21imGZ5FZe5Tz
dwPiN84zCrLq0ViY7qS+z7JvbYQFMwxzAg5q984ItdtEKZbSVjatj8QzK0rcyhlu/E5cNbVxIAFg
KzQiBB3lDjXwlZcwIhByUzTxphEwifrkCX7+Jc04DvRG5s2IE0fJHmXfSrxbcPARWtUdkyIzxVRh
SaeA9s8Et43reZsNz9mUJxr00ZNCMTsrwyRfILW60Au5NUl8mZWEw8+xdiy6lvMnadD3oiNxNW/E
1bTDVhYRqpFe3ygVDVKtWpFJe19pvT8PJiQ+LbqVaXobN+dXVWWFI97sbn2g/kge9Z07eC96xyRY
46ooLRxc1+Xa9jQR6Qk2xRxNGSdki/dcUjhHUcVBuVbadRsm1zhNrVlRQEAYinv+XTrdAlSp7fBr
M1R9AtmYVfNjYTonlKzJ0pOcl0RYwFMQxbeQUCYyXRgyt0GC1crEbtT7BBLEJd/EWBX3oT8+dIa3
HFTliqbgPg6ngN2xuFE69YuVIa0TvVnMNGjvGK3KG62x71S3OSlMG7rhGz3dM/FFT6kWafOqSr/5
RYEwWKzQiA4zTyTfxqSEsCHMbDpS1cx9QlwEMQENeRW6mz4cHtzQOAxh/2w1/jmTDvnTCqgHQ3lp
AtCk2Xjrm7S7qqEi0rpS5NKCaW6S4jXLi5i6x0MBHRZkSCpE+agPBOfeRxonDSe7j9X62hub46Cn
N9oUQttlyb03Dre6G/tYAsdbGRNR5hOwN8o6nsdDCFXBKN25TQ4V0dXWYytKUs88b6PS1rQC8+Dq
NCC9Ks1Jeiy/RRrfcKnvlSC6bl3wa4M5d4yA/CkSoovyWyuiTQSOWpDgoxEsN3M8cd2bbToTbbkk
RXWpiBbaGH3z1inWdqEdAjLA6P54VwZnsjnP2JMSgq+s41lvDS86wZStrmxU9NpqDvO7Cp+8XH0m
nWVJ8MOh6eJrZOBTiDFmLaVx74rO/OLmGu1za5vXyetb6yiYU1V5iQJz58TONle4OGanHUw3uAyq
dacZ2n4gOWwBSXcH2HrjGvlNFfW3KikSFsT+QXBXKGZwCZT8RtX756wTLy3n8q7APqHrezLrn8OM
BA1reO7S5Fufwxy1OPX9tMifv9fDPxNT3rRpf6yN+NZRxbBDOG/HmmjvpOV3/fgpnXSiXpE/hhq6
dZGGC8IUv3Q9rRcHmI6XHvy6egyTdkGbfvXBu/j1yPn9XWCCtwgkdmhkO2+KtgQ1UlGUpcq7IEzS
8PFe5pG1KVqFcUl8cOPsFsz/c4KfKx+8XVaiwfYllpbk+3DuX23+7+7s/2c1no7uuobKRX9//7+T
SVYqh29V/e3nnf6ff/PHTq87fwEy4BsSlhDCnr6oHzs9KGvVZDbyKvBU7Unz9GOnVwRKTg38uaXr
jmqp4Kz/EXkq7qT/tAwVcZGmCo6l/wpZjT6Uvfw/xz5bsMebBr9Rx6XCm7TflOOmbjZJSy7XvmGL
eBCp2eBJR6T8QiCXjQQbCwOOOBMzKG5wdzUQ1rjoFdwRYc62InN8W3kooqWHx2E7ZmXwoHqj4czG
pnJXaSZU/IdeACiBjqYb6d5LqwwRQyWbMHItT8G55QEJK/M6CYJzHZbeTtrc2+xOOj5aNx2PaZPx
nhLSzc6Z49CtJEXwix16yalRGn2emGa05GGNV3oD6qWekuVMs7y2jBiATg+AvWuQy1sNtsbUNbLP
Vse78LIAX1hHOkJGCDiJ9Xxon5/QofLKJW328aobRvurZCX49vpeKs+JPOZwBDosGYbDiwrU8Xqw
+FPft/KabGTlrqh6ddu6MfTcQjSGufSI22J6l/gZ0zk5Hp3ayQ6j4/Q4zssWQ2hD8Pgsa1GAJyhs
Ho0cu4lqoziqIkXNZkpB0NG0QR7DNqyUuRkSih72xVwZHd2fpUzkb8aotA9+VSd3daLnT9LKvCet
13qshPhm+/loj6l11r18PAoT06cbajTQyNwKZ4mVNuDdfGTmPl+iGKQ7s/Os34WyYSrXpmnxAPbf
Q/VD9m7dOwmyWVojRE/6lB9a24QrwuijG6vtImixSWvee20C3pjwLIR7pdHklAF99ZAnwnoOc9XZ
VDnfdNC31Z1GLMRD60XIP8bK3Uatny49F1K/6iZYbKoeEjL7f17b47NFC+arJOxbZ48yqqveZgSt
m+6Tijbx1BOHsxoas7tyUswvVjMqTNpFcjZVWA4imppGaqc/maoWnfu+8Z66JjIawicw9vgOlgAQ
Jjj4vNe5ISwdcjtOvQzFcUzb7LH3a/WxCILhk2SAcFZbInJKwV8xIzO6b0fKlsYj+lE4015KYbXM
OvKxFXKvmI0IsTbjodwW4djCfrOjJXHl7ac+Ta9kmFeLgYnXUma98TmY7JdxQE4n6Sbo/KuK5yF1
bey8RaTWc43o4CdM2hivka4drVzzz0nU+M8j6oD1q/VVJ45rRZMeicRYRsfG8KOjgU3nOtZGzMIS
37o21nJtBkxJasuIFoXdWHsfqsC6SlD+EXfHdCtM1UUXY6VtOye9tb0sXw16g/KjccpzoFvKksQY
dTE5y93JuQACZTga+pC8TJbXk10PpClzyPnq2RJHU4SXswpDdUNYWnQkKzb1Z4NhEkIsib8YFRsu
V1z7oJ/isiV+xC+bYpGoZYaWoGIKMFneNa9F5kXml0nEoN9jtZQ1gb1dH+ZYTSLzq1vo3MI6eacO
Te9F2mswA+2sIXZ2ONpjrZKu3fk4m7AxpUgJbqQPcaoCI+lQb2HowO2NgX1Rx8na7RmYxfGizfm1
mPz3wv7qaFeRj64CInMLR9RGcSL34fiZPJRCmxk2Bs/wJjQQeN9VTPkz7xP2fNtA2Ic7v9qkvTPD
bjZ3ATQr0Co+p/2nwkiXPckl2VXYX4Y42IRYTuW+zYl5c+GLdtetvnflqY5IolkmOXLKQxrKJUOv
z729Kv2Iw1C5YtS4qeVVkyMcWfkDvtu8aU9ZniGCXpIehad9GyWrgMQsfe841Y1/yZ2N1mzq7Mbo
FmnWzSN3O3CiUc8RUes5irBk5blfBPB3FucG6j5jQhPhmuST+bCVtc8eoVmlM3AqcVaUpCIgKoj2
/bNm9GsP21Pebn2N+tZDl2dn2oKk+XVjNl/7sLqraUaz/WEL7AkwsnZtYeyBA3y2U5Cj0Y20XghN
m0mlWegaEVzFjYh2ZpA1z6Xjmgi7lFpnQq+DT+86dZOLoEb94eXLcijmIAIWuWvsDKEdSKOVcx0D
eGrmxtyIlLtARQ/hGyT7cCzDAjRLkYm7QlmmXTrz0vLOkHAmC/uamF7S8+rqi46HfRjN0yiHh66u
j3Fp3yfEu/K3+0fXIj83BnnKlkfKaLEQ0jw6cd7PSPeCYakbL2PXPaqp/sUIkC+QNWeLp8hyibU2
7nJmm4YU94X8rPK3q+LICkI8Fw7JtGmuBiI27ZRULW/mdDUnL8ZODG/1rtgXY4Bar+KIlwBaxKcE
umQXxVetQpYT02vhEbQwavOCutRSWIPZtYLO4XC21ZB29Ju4+JaXCmaji2c0qz5AjqtYu7ybkuxA
IPcaO/rO0rbcJGOzjtrkJLVLLmGR1x4og+iQp0yS6uxrYEHGje3l2F1gj+D5O5LLuOmTW+hAY7o3
zcvYaEvbusH9iOF7nounwZJrDYV3g8IWzaNbzry+HA7EaKSofXU+maPDPB0TafEUCTmzCqRLRLlx
zUMD7qNZnAo3uS5JKvTEcKo5m0qdBIDRveh2ymzuKVFlgZ5V2XRaDPnWcfQlSTu3cYOQCvUxMQzp
OcoWsiLSXVwM5w7JsZ7ka2Ecsm7Vhl/KMj/I5Ko17tLwKIJlkhL8eVQ9fzkAZ60S/6ogwMI7cBdu
XGebXEJsI6VgALSu05fA0WaZki/KbmeXN800X3dXsRFuUWJw5Bdfrdpaod6bOf5WC+8T69EHr2Gh
1WJi6yZ7x7uVxqFWyMEwVpoDHGSZ6SUNPNKeM/XZDdXhKbE9EiEz0vIOeNNn5HdZ44MsZ3rGBApA
7XAuMeaKpWNjjehhs/rW0uyvfJXNahq8N4s+kiAfHglJ678p3ksDE9B7KeoHO9/q6qVo9k1xJ817
XJYMiYMWHvKUm0pzAktizYHu0fg0aGdMbrOm2hr8sia+EzkZ2zu12nCAR2uZqDdDfFer3XMEJ4mv
zdwC3Gvtet2N39xor0xAiMUIX8/65oW7skkR12kbPbzp+SP7E6qSva4Uh9BAmM1YiwRuPZqYQvDu
ed+gOK0Fu5uJWMQi8cuA1YmNRXefjA5R6ZJic2tXp7rftSxVo75qx52NULnDXGx5y1rvZnl8ypLj
yJJbioPavHTNfcsTpFTrJNuV7VNSbLR403U0MGgtZAT2dmiVsF/NlRgnXrJIy8nLDHNROUUl3pCw
QXK8U+1vBG0tVNrKgjdL3jnb2p1VnskimuN2oB0G5xwIbRKmp6irl3F5kF2/qNtmIQvUcnm3dNq7
MYNWBT8qDq7H/2HvTJrjRtI0/Vfa+jxIA9wBOHDoOUQggrsokZQo8QJjpkjs++6/fh5QmVVkiEm2
qmzMZsz6UmmlkMIDDl++5V3IePENU8MuGY6LGn0mHgLURHoyWKhL+h/iBufYfQlGqMsuc+KxCZrG
NJW3ZnPtU+XqcTujUb2NI1R8QKuMOxCk25qJWVihOHjNw2WO6G9ofHKzu1J/gqS2w4kL5ufGnh7z
+nNjHwvtArM+Nt0LEd836Z3Okt3g/kgr30ANv2xHPeUl5GC+ZWIgbuPjTnr0vLlKDayOpFXlZ3MV
smJxWcMEDf/0PEj8hrWVVKsffCn68rK1lwKaijLHO2Dl/hbNHvcc/Qc8s7FtP65Ka/yK36d3hLPd
8NVJE5SgjX7kksrFLVSlD+hdwJM0XHHNN0cJp73hUZ2yqst+SNrjvuzs03gyp0AOzH/XppAfxpR3
6ufIJEKoDOgT3nn9dVuJU0zb2o1eg7UY1MbU73vf/aCs4nvSzddeEnIWc2QvJWLY6VE+71rZfa6Y
+0qVuByouj6lULjiSXFAHcPjkMBkM3fjsSxQtDajrYESTS4eVaf7o8ItERcWg54+xDXeg6Y+UT4x
zLrLL4xiuHBBJSx3i/lZ1N9FJpHs9i764ipairOlRbQlF7zJLOUQqbEhIEfBXEXEN1gVAhq8zPPy
gh4vSm344yEJ3U3Y02HC4Zfpic8d4vohUqvl5543oWAB7/qFI/GT7rvvOvkgbePjYt8XcX/CVvuU
Y3OGSQo2GPFya004KBfZ0bqYhhH/haw8rk0WUtOfaU9dW5Q1c41sTMwNmN5UTbYZdXgXV/WZBJHZ
PLoaJRfETivcIPemIgDF5enXaj2e61MGJv2WkDMp0luHPW5tOm3eOs14lqrp1h+1ibJOfo7R5R3x
pr7IrAwl83JOdlMX1cROCsHtqjX3aJplP5qUv1Rn+XeaLC9KMf9f+Ym5tuO82YkJqux7Rf/l5j57
QPOjuH9ej/HVn//+z3qMtH7zeKE+6pMCS173n/WY9RPXtoSJg9daVuFA+rMeI9VvwpYKki51P9Q/
JM21Pzm360fISOKLaplUZfjCX+m8HBYXsQ5z7LUi4yElIh1Yvi8PPVoyGnfFvPoUFY+AhmezBc3U
BZAjtnNe7qqWgxtKNx6u3CWwutmmz2pYr5U3DwqLP/2Cg3IQqWcm/ZZfAEmFHYiqBLivykuD6WI5
cdos8BBRGO4Kt9+uZCTf+P70A35pnf/36on/zm5Yf84fVb20ZHh997+f+pYQaYP7/v7F/yGUTHqA
nA/tcvWAEEX/l+Lo+jf/ux/+x8PTt9ws9cN//ecf1QCcgW+LuKCeL9S1kPz31cbNfdzeJz/9gx+L
2jF/84SwUE3lyFqXNS/tR5GRTyjqCde3fDDNLsv7H4taQBfnM042z0T0BhTSPxY1rniOorRo0mWx
V6lV65cW9cGSkuwYlCGoZdJUtSz22MtF7RiOTFELwYss9oY9+PfHqkiT+xSZm3Pd4OIsU9pSWTpj
7hPO0fFQNe5exG20N5cQmq2c7JNnc/fKKj/APKunn4RoILvd4z/CPuiW4wo7GcacYAdQ62EAlD/4
tFUG8PB5BesimpPw3rCbkUCqR05V1zm5fQ28tjRD0gxqiXcO5YuPHmI7+HcvAbA2eR0uWg/brJ5Q
GQNmvjUi2/g2AKhcNgOanXrG0nVQyaWl6/krzfocqhxdvC8issFkqtE4WlSfAGtLDMLI1F0tUfso
9FdREXW9aAd3oDCdtp2bJTbifxwhXJ70RYa4zLDoVWp8yL26tzeWaVMjEu60PFqSuJ8kt5i5Tf3F
vVva3t8Uhpm+d10+saD/WUr+MaurBAH4FQYAHPXyRSNjk6cGZdWgIUS1ChR0eepl9nPApsTyRngx
Ft+tGhpzPu5kd1cWhGTxVTMC2jejfaWuQ6xk1D6pKWqkOLnnA9JvVCP44wQx1zBLAm9V1rK9Y7sy
fqhV/G3IuS7Dn369XIvuNL8Bah+sCd1kfRWlcDjsLIoCz+2pOGVJ+QMs8bejrN9yOAr6UquIMY0b
+vUv58hSOokLoopALSW9XId3WoafhgLMY3Gn1UTq3STV9u31/kQpfTEqTYZVaMLh8UzHlesWfYZU
jNC3S2u3R3a9bIpdbRfm+VQsa5UxMed7R6TygV0Mwsu3ouqTXUjAwG1qxn/UVVGcO8lSnedoHn4c
bJNIm0q9cW6mIsXH2co+xwuQrKadsqPZXRw4xV5kv3MtPXH5Dx+A482XRPh4e3oHD8DJop0lytqA
XsEcQIbBpDAb4awgaETdxa327SBxMhpDDI3MId8ni2QDmrXaVpY3nzhdjD2UATdtdlFj60XdIWZl
ZEFBa/JoydvT1am6yNE3LRp4SAUmoxdWZUyXE824I+Rwrnq9lJdZGpXBQAnwnQd82YVh6zjoeXB4
K0nn3OekfPmCnNGQ/GzKR+lot8eipViMxAAtF/vRQn/DU/o91PW60F7MKCOiSucJRoOocch9yFEP
olDPiHXb3iwNVb2FQyrIsGIvOvleOreGDYejrQ1TZXmgW7hWXj5flWVm29ltEzimC7gd5SCifZg0
dmKANJeYcuACvak+mseuRz0umR/f3gFPJ/rBD+Aus3ha1L59lFVe/oAhNFraA1ETRK4f0eUvaDMP
kFNzpUO4Bw6mEYvAjKls1WZoGn9byYaTxlFIhQ4tupozUFtz9DH5UP3el/2NHrNlZ6exj6ROD6Ys
tuFGZKhcStQfAJTEE9/mwq7qGrREc5rcxfzJ9nDt7ukNfCzKDBNqBMp30+hHV11qeDcjQshHeVhn
O5W2dE98zlBnjqF/9b1XfbaouBMHsgkmBx8II3VP5j6vviQxpSirqvGkgNCzmzPIh0/T938hKrus
H8rrvn146C/u60M82P+DYdfbqcV2qduhex6mrX//R9QlUf5jMVOi4J6VzjN9eyl+I+RCoc9D+174
7grG+yuVcH5zfZBJpAtrQqFctuVfqcSTtbGNGj3NYjh1wFH/ijY//ljJBKp/e88cHvmCjQQczOQ8
sQR5wyHMskL52upC5PeKUbftJvcnehRmmtEOGb18uG6dcUT0tbXO/Ro9holbiT6kbbW/Q/ahXqXa
Thyrwq4/p9Y8NdveWK22Hbf+SiOUWlIzWApLorSnaarGJC73JSxVe//2vj24LnkKgG2c+syX4xFa
HJz7ba2mymwNa+tYCw5cSYvlU4doXYp2OTsRsGpBzygdvv36sBJdJsX/SJuw9eVp4c+1U8rct1AE
hoNmhxCQ9EaYxaWe9Wk9jhdTS9/77THXgtazE+rpUZ+PKV6OOQMXlXW/jmnioRPWDnRnVBaaRty9
PZBYv+lwJGYTzwNACazbg7PQbOm5GXUKmIewnQuvom0bIGgKJTYtR+OmX3z7rIhXNnWF8jqy42aP
gCnS63jWR+6ZYSBXjoPDRCcFn3n4JLHEkmRKBqy3KmHdm05BT2yWxNaYC/jVx1p2MLZqa8zy4O2H
edpmh09jEdF40vTYhIhmvZw3ayhtUVapXoUpohyqmgJ9Z9LrCHzEOeed7cQ0lRpvqTFp0rlh0zJp
9FfYqSo5miYHV9pptC7CsNTTvrWGmdM2asaH2F7YMdni0pIzlBGCBhvsatiA9oGJbT09oliflg5A
BqukBsimh5zp8Gig4563ztK0zpcfTRozLybRLgFb0+Bdp7ZbZzlZ57uBRosvwdNrmIwJG0XTC/EO
sj2aArKWyAoCp7MflrTK6OZzdFSnjvQqtNjnYablNOBBYGk9P9pzDV0pZhCLbo9NNKl7Xz5mdaLR
gi6s3iP0MZDXGUVoN9tajiFMMgdvhPMubme+vJjLHtHediYta1KXorotsXikuCesHZDVmPe6yD4M
MgGX+nrxh9MmAsCZWuUq71FCVbVcPTu7ElBWvSmaYr4twcYlMBNFwc0ZDVd5O+irFPbMTZxWMRbh
lmq6j+jtTFbQh3lxRRxWnYAQWMa9o7tJf3d0Uegdnd4Egz3lzzT8s6KJUAkxEnwWx265qhD4BCHp
Lv4KUuvD6MilAu6ABUnbbLtAM0QIpEePGqxba42Bh7jJyeAgKr8pIsSSNzCL9b5L5kXsuxIRZScm
fdokHYhOiv3KybaT4Uw3IlzaUxjKRXHEv2KFUCsVGghloScKx053Td4GXbQLI/EYh7M/bTiK5UOV
OA6WhqmQhJ/ZONxTBZq+1FY1YUOa8KLzqCnoaaeVidsbUTwqAZb0g3kcm/as4K3Bgi+KfNmFcT2F
R1ljIqrutS5cWzLmr916PiP/BzTEXU9tdz2/p6ejvFxP9aoTHPDeetaH66nfree/khAR/1exOCQ/
CEFvtW/4uzqq3d0cmYm1ccECIFJozgZUiM70CW7czL+hB6zfC/EP5HDQaXfVinRSLnm5zY5eQ+Rn
OcpEYWyKVbRSu9QlJPPvXrqMAYYHPqdQcj4PLZeSEI/1gH+rj7eDBvViO9T7w2i8WvRy3FAie/t0
WcPuFyclv8kzyQVt0lnu04OT8p8Tk3SKJxZPD+9lYUyvaZ0T52l+8t4A59qs07asE/j0G/4n9vpP
SqbPXsdaUvuzVPbhvqBUdnSv7/+DWDKpnwdgT//onxGYy2v5s35FXvhX3YvYTFjUwRQJ9qqI+DwC
sxB5pqEEwN9FyFGuVYy/IjDrN0IlcgTAdaaL/uIvCSjKw2uWqhttZZbyWmGT9mpl9HxBl13vqrCO
KO3gsrMfB3jBH0b6fT75ZSjVfGqEssy3EVSYDqGsaOKPlOu0xy01qDmw4kZG2w6X7ItuFNmZ0/jG
ske2aoRnLXW3GeY5vezkQu4blxH+6DNXTlBnulh1eA3jsjNhGoe5Adt6KRMnPSo7pEDD2rVAi4gh
6sG1VBxgCwrlP+K2/1m0/2lZBBh/X6g9AbbzYrmuf/3HcnUlFVfxVIMRHCU4YP21XG2goCiIr0Kg
0lTuE5z3r4TB/40Cro3uONLk6z8nAv5zuVKmNR3qvb5NmP/0z34lYTisQDiKQFDASCE3hlt4SAMs
daqWtBFiB54MBNXYieQsTjsrPJ69UeLEWlVAhkQJEs7YPJuhjz/O0+eY6oPIV65DkxMBhjUpZNLy
PdgoDXLemR2aOxt548Ao0+VmwnRpO4wmugxvj3X4mNRYQPK50Afg5AjXWTfts1tmLDrLyYgSyKEL
WpCdRIainfc6j9xbq+nrD3GUTuf/wpgWY4GzFdI8rPk5RgaYqVBL4NmLhKg/Nw/oQ0W3aJ2DGGjq
K7f17HfGXKPeZzeXXJ9TUG4Hv2tL2zsUGnOGXpmdTWXariPADGGfIrSzSAHFsJzza0gS1ae3n/K1
Ecl2wS1z5in6aC9ndkL5HcuLCrPXqcnOpNmkZ64CcGE2cvpiGt1w9MvjrUVN6mWcrpSwDsbr8rTz
tNUsVAOjs3jMth6ozA+tGyUn0hTT9u3RXlk3YO1pAQu4UQ6tuZdP13Z+lySzoNOfoXdRzXBljfwi
KQZs40rnWHrx9dsDHpajeYGIaa7ivyTvPORBCrosMwZNS7bgF+F+RgjPP3X0Urwzh68N4tJrhDpm
0RP1D+ZQGDN90g78gg5XfYduqsAA6gohzrcf5ufZU6wJsOwUPihFmwcPgwEaGgjSWoJoaoEtuG0x
JpfSrUS0HwyA8LuaRIBELO2K2XknQzwcm2OV4A2iBqcnln9ynYNnO14UKUYrcauDcVyM7RjV/Wcr
Hk3kKi0QNEmJc3HJRL9zzhzO7Doq9AzOZq5/Xt/BetGZDhUtWk0pswyLwHZDF/iUZ0V6//bU/jQQ
JxkHqBIuMtE86MHU9obbVrFydNCrFGRSDFNPFGbzjmDha6P4jnQ9KYDMmN66+Z9NogJenBtObBKP
I3qRwRQi+I1iy/3FbaZWaiM5PEEYbfqfttnYuHWUVqEOnMHNvtucqTvTsYpL0y2Gs5KbZEt3AQn+
t+fwQNRu7VytDUpqTWsRwcSX8uXjeQMY1S7NxsAVRwDwN0DhQZ8fuUIedwZZfOrvwno4MuV7y+Sn
xWm7cC4ch5yH4j975OXA9rB0hpF1Cy0zGZ0DoQeT7VUL1njlaO8izInGoF9QcHj7gQ9vXBBVEEws
WjaO71E8ORhWlfiICU67IPTaBe17ZK/x7krDpUF2t6yM5Fd7a4yHDaigt2Gy+w9vI5g0k9mECF1G
bWMFcOCq49DP0ne2wk9PBfFVUDqlFIRkqgkL9sUixTUNvaYI36TFAVI859nwpYBZ/3FqnfDqFyeQ
oXB1oXmsTOKlQ7q1gWQXHDAASDL2u9VobY6A2E4gv5Kem+Kd9fnT7mM0okKTthsxmnVYsBvsuegT
GopBh2PKSdt7oKrjuf1R5P/bkvFr04e0PHPo0J1ERv7l9NU4bjgG4KuArEX9gW1h9YcNOn4Fib2r
a/H6WEAM2G4wrQ9VrSGSUGLNXRWMJqJMzdQlF44rklM9IrP19qt6dfJW2A45vEUcffBYkcowXdRM
nojAo9Jd6rZaFd2vHpDrK2I/WYRdXHBPMpLPDkjROf40pBkqeGqsbsayTk+LKC3feUWHMZY6GOXg
WdyCptRKQEIzQRhn1N2Wj4sc0OGKI2SfaW9+fnvuDgTP177k+lhknWLNMRzvYEu1hh2CRmfyWref
Ptd1mqDGV4HVTxYcLFLX3vCp2HtZZ562Erg+lS3IrWKYgjSDoIMX4+nbP2kd8Xlg+/SLCMFAZK1L
50nM49lEx3gGqqVg5eAxWuwNy2rPi8pS+47tv8XX8rs5teLL22MedCF+zIJDtY1ki57KIRZ1KEqN
Rx4w7FkKDE4mRx/5uVEc5WowvsDfvoI3NGGeisbm2wO/uk2AhBGXU9rirni5JeMWeVMDLzxqsaM8
tupcA/2Fj5EnpnonYTgodf35jP8c6qBa4ZU6TybNMw7xNJ/HsXUlhiTDDNbB214Wx15n6usmMcS+
klX1zkt9dY/Sklhhvy64n4PBK7+TtD94qaicUZSH3n+0dH4Z/Cuz+Y9RDqt5TbS48TQiNKzlOJ9B
dES4DyNlQJ32e9pvrz7QemRzIlBrWqUknsdLuZ6MhqCJFyf88ahUqrpTsBiv336gV9el66zYVJ8Y
5jBHMKgbO1HKtM2OW576UqvTMZyi29lX9n1lOeUpqbxz5K3SwP/KyJ7DteSyIw/xGDEOwFOBrliQ
T5mFU06DhBfWxcbewZXmdG7sNnDdRO+ndsz+eHvo16aWaJf4kC3hA5V8ObU6Mem/GCNDy0Rd69Ku
ThMxR++cfK/tvOejHITVi+omU3ZagRADW09hzd42VgcOaUaM4N97IPHygXr4HsqjBxKUCmXdtEnD
fddDcnt7lNeuDtqZ+MKQWVJjXz9/dm6q0uyqWvBAS1PCBxE2hDyA9IFF8zbdaA+a79sDvjqDzwY8
uDpM2ZpOnwgFvzDP/ygRqAnwfkq+dNMgt28P9dqSoHLlUQSALQB3+uWzNQCOhtnnWhzbVv6h2nE5
aaf5PdH21x6IQgpte6A6tq3Wz5/NYNPZcYOQkAoy25+3ZLrhmaj9Atwa9KC3H+jVoQQwZZucHGb2
wZJoYzOK6yr1VlG3epMURvVd0as6HsK4//T2UK/OHVUbVKfWZsfhuqA9plvyAUS24LEj49ogHWw4
f8LX/za2fH0UYBLmigUliH05d56PyyVMArpINLaxvvLq86WahpN/5Vn+OcpBeLRkHSmMwRta2pRT
PkINIYHb/S+NAmaKSiJulKsD04t1EHpmMo+cfVWjFW3cWWysDE7mrz+LD1YPrBtpJvnwy1GyMdS2
xtUaxJRnb3x8UDnb5XuFmVcWGvVWbl1wUeCDD3sUnUD5K51qC43q1K837Uz/excuTrt3UKD039mn
P4/GriDoX+HAa8Hi4AzSjp0NWbi2QcFXiC3ekjBUiwKh9XM0rbvynZDm50Xn2D71evpDAAOejEOf
vyhLIMBtmoilG21h7QmlWtTqvfdk6155KMcCQwwEiCnkJn75ojpvAMBCxRFKXJMvm0bVst3g0IO0
T+NlWfbL68KlSk6JgjoaHheHdXq0lQkpaL4HFRpt36ltoQCzlPP0XiXm6Xe/DLRdSVQBvAmtE0pY
B7FnDTh8qdGqCvSIH+TvYdm4jdpZyjCXE+wJ+wXfmc6W2a294HB9ZI5yardjIQCupSIklyAX4JMr
6t0i2VcojDZ738pM2rmh56dbPrNKSMamisUO9V8NN2203vWf+Pn1rKBKUxEocPH9lDtje41+VyvJ
F+AZKeDFzhhtUWaAvDxn73pAHN6ynkW+RD0VJAQgYno9LxcDb0yT94AmLOn2Y7BZGNk3rNWrPLAM
bec7RDjt+p2b/fAJGdMXHppd8JQY9LB4NXRQDfISAyO/0753Vk8Sc4/ek0YaZENZvNdBOdxVtOjX
ZqZ00SAhnz7MdB0/mRs/W5XA21hRiDBd+1vrjuKdU/bnmVxBXytGiXmkU3twYxge2lpVH4eBkasm
Ddy8Vg9LkYpN5IT1nZMN1hT82onr0TEGG4ptPL1htH0ONjJF4IkysQjZyFN7XHeQ3Oqp8955W2tD
jUXwfGeRzvH1qMIgs0U59VB5vWunrqQBVO0mgXnufY6ceAO9meDlKhHgXfZRY86giZZw+BqnOXrD
g4DP2RbeZTTKGTxWrGWyUfDwjCCq4v66SbPwHowMumut0eOc49jVV51FQI+smzKq7GNLoAS1sdNQ
wgot/PCDVRCZu24xfSTQzSEaUHn5gotEvwMslF7Db++uDOE3JQL/cDHOUlMjEoPNZxvMxFbx8YJg
TLfNLGv5UKrWATXlJsWN0w/TkQwT+8TMOf52iUqdW7QsW3CtzfLBENDOhZHUG2/AkbINY+t7scou
TDhS3lmL353Vnco/TobFtWogJ3MjB6QIlCyHIOSXwNEFiWU7y+/ZXELVHOylv4ZigKucPy6lAP9V
QpcfGwPfcbA1uA8tkRfVCG9PbrQzdQFHvdYjou5QJSbKdbY+dqfCO0MErSg2uVT5NjZwM2qcXn8o
uirdKQdhGWPsarFZ2sZczYVNxC7GodoviM+gLpeFhd5IYPXpzu7QSkiMsLtYogKrD7S4zW8K6Yov
qU1FBBSUs80czNsmfG2HvRHH8sEWoxi3tOzjYhMPybRpV+mGMRL9cRoT737pa2XA/LScdabKKEJ8
LZ2meAv+SWMtG1GJ3IduAYAf3wlH3UqZT1Dn/cb8MlW2+jqBGC4hpFt+EdSeVd3naQkqOYPc9Zj3
VnkG+isabgwrr4DbtOBeK5pcFd1FpBu8DqIX0OR6eii0iq2PHSLmZSBb4V6qxfLDU762ozipEUNB
9w67aXTLFzpj6dTn1kUjBzEiEdDWx2GU2+2uyfsaJFEFtlIUoeWeRWaRjiCYYzinDYeOc6QKJzG/
jwMquxCbG3WbSfxzW9FrOKJeVNyKOb2y4qUKlmrovopFqAIz9wmXgKJKa7mLeo5bVO9witVWn31c
6kGDwchjawtwLbuYDBHOG2DW9tY2czhgbQcclNOsdqeAoifgsqZMIoBc5VRU87ZHmDyClu5OeNfC
zWmcatwnynpSZrGX+sSudVzsy8TPP0SVzsxNVs3wZaemqz/0iOfM28kFA4Y2vpfkQeoK9Ncr7t3l
Iq2TTBZXFWkMtZY5CrP5sxxmi3001RhIpzm8r21RNEt8xQWJ4o4Qk3Z2Ci+j9MoFG8fOnoB6RkmA
X/NYXfpNahQfkB8zkmHLdIh+OztRNyBA7YEr9XFisDdA3TvEyD3EfRXOFtFdaWalPFZRmcGhSCMD
JoDXd5cGkLoVXojZso8s+2LGdDvrItwmZkK7ZISIPAZ+hWHaxlD9yBcDkQv3Cq1AtXO9aDEC8FXA
4JKs8YGog7fa2+zVIZjMMq325eLVH72RnbSP51x/jHztlUHojiUtpnkh1ZJN5H4vQqQOt4YCkhaA
MpTWHmIxyBavmSCJ1QgsljsJhaIOPNMQiF10mf5ioGmBhpL0F7lTCd5hmymf48sEmxYMztqyBrxp
iktnDjGZw3XUWILK6mx304IsOo8tnSAyPU0ZVm2dO5/VSN18jVpuvwB0ncZBeknnhHgmyuFrlenk
B6oN9e9TmplyW5fe+G3UIlNHdmrRXzGqLrp3YaKsmgeRSacVix8T0Rh0hnaxlcW3LjacQD6baTJ2
dPeNZA/LbD6agC3GW2SXkC3p58pFUEqbTY90ZLOg4K4xZ24jGlQbX8ls3NVmBxcG+nwhZkiM3pwG
iQsu9kRN1uRecLdTo2UNFNZpamWdh1TD2OWB3xsDnAVfzVNg27O4jaMG25xeJrOGNhOm7gYxpOXR
BCIRn4xenc37MY7ccz9LuK1GBy+7nfRm66No6iXZWq1GKwK/B/U4WJn/gahJ2sdxMjjfXLfX5qns
W1zO0AH102O7Bmi5HaqSI6RKbeuhnpJR7+zCqb8JReyJgAaceTRX6sTbz8rqb7XfIw3iJTqrj3tu
jU/AXAV3Q6URJmt1LidMxxRqOz0+zechLZvvRlYpd1NY02Rv0qbvELpvwqQ+sqpFdtt8WIXF/LiH
/sUVjAWitniCWi5IX8Bt6+xN1dsY+SCFIT/FVZpiLNQYhYkqSzV/R2ae48dzly4Ohly1/d62yzgN
ymie1LYuFF7q9IZw9jZFN9FktFNC0Y6FcCf5RgGqIMwRllCz7Hdx2xnfzNaWd1OeUAAei0J+TW08
wJnRLsuOLNrKx52zet1bzbwuJnw+fKQihH9uOSlI6KRuw4fGsGdURpypQvultR3EPl0osfuMGodA
TDUZLj0rR7pIVQZlDIp2XbWzFxu17ZCirLct42hGkxQdjc99opF8aguZZVzIUzPsHXuaf9f4TRcf
XBEPn0PEIIY9Zu7Tna10dp71uYlQT7Jio/syKh6MgWNxW/d97H+q3EmnWy8x0ILCRwlVpqHAXXwr
cfPzNpUZc7WNRsML9AsfYfJlzJSxSsgUsAfLFFu5pdJJtR+YbGdbZwuPOFlRbW7SOTdR86Bz/ofj
zVKeNapCuKEuy9relNLT/mlsLrGNmFTuVVt2V5Js89kYPDyGOGK3+SgRHmhVJFOg/1aFbWCYCcDg
BlKhtU4in0QCxdHjdkFNtWqrwtoqf2qHryLkkD8Z68xKA/zpHSS1hyXF29IWXfYBKxDa9Jsqjutl
B/Z7KoM4ymXzSTeOzvDu7Ko4/V2JJKm+Y+nuhlQeVTLkR9yBHjoRCOzIUt+ViTmFmJQv6OyXnwBI
o2i3H5EHClHtmdupJpM3rJZqCypsDrpCaLmVx05kQfFDdFpK97FyDZc932uk674neSyyrwoI90pJ
HQrOSUVMolBYWd1tZtVW5b4u3GXZ52XShoHTZ92wQQutry9DkWOvACrGXU/4dBUrtfMHjus+2qmm
rREYiWMNbLygCgUFtanEpk2m+KFLozDfVGJurk1E/OTedrRzVNJoyPcx/U3UhQb+BMVVJS4Kujrc
qSMvdSM59/CcqYmDLlpbpKgSFlH7zea7kWBDCONINv04HSGN1FeB1xKTbooBc6xdWMzTpzztbfds
njLj62hxSe7tSFlVkGsIALupABzt75vUmZHzMaP+upJFOoCmL9JlWxjeMO5zDAtPzaixypOhqpEC
bVt0KgKujNq7zSsDBde6Usn9CApQr0L2XH4a+QgfC7OildtpoDi6nfTiXc95Xzbo06ZOjd/bnIX7
aI6HeCtF6OE5lZRWuvPE6F9FzdJ8EHj9OTjhGShSVLE7b2g5xt+WTMpvaVpW8U1awypD2k2nlzGa
ITxBk/Sn7TJNw0YhrAfj1M9TIkaqNN9UjlHiVlCuiOA9WFXKfHt2uTexbvxYLl3+aGXFomADdIO5
GWFgEjlLOL2Bnar5Kld1+TunorgpSmuBjynCNjrSMk3VBryFS79Vu9MWdf/4ccVX2NjFieH7YnSV
SQbjUd0M66U+XqAQhTsQcPmjX3Htb6jTIPjSZv34cbYzbEhx/wgfUuH2pC61S+TeLDp7mD1us12F
F8s5hjFLuR0MwcVc9XlHChda7WlZxkSFCOmpeo+uL8F2RrkokLj7InzsyxrfKTIe3N30EhJJqhqP
nVCiyEdosFSr6u4fFjKJ2zRaHpWsstPeNu1LXU/60yCGj0Vr4uRtYmPm0TojtOlaL8LlKKy6jzH7
/Kae5uQxTBwxnMTuUELjHJq9W8TwsQgOrHLLNdhB+h67Pb0UY59mq1aybHTx+5CPzW1q2Ncz+c/q
1kNQtHGGxFM4BlmY8WEREaRmpwPoPA3qbC6KWZS3XDMgDCeFGdF/t+I0vComz4TIA1X3HB0ibPO8
OJiW2bqxzWg+RzsS6Zt+dRyNVbNH4tP/4tN3PPNNPFc6VUJaH8zJuKmT0vhW2Fl5PdWDgdxWa9+0
Yho/jV4h0k3oJ3clHDJyTw2FZTOnJK3r68ITT3v6NCasP0rCIt5ErJ5bhLmn68J39DYUevxgO0W+
LRsExSoD+oPrFDd6LhGoqwsgKr0+F6M7bqd2FTuL9YJNsgmPjYhnJbOl9m3S5MmxhazAV83tsTP6
zEdeGLs9J5y9C/gYScWaFJj/YImEsXG2XHeKuxDipH06LUl/ElO43sy9eQ6J/UyV9lGvlmUDKrVH
ZQP3oDKmwue7MNIzFMU2ABbErUlmfayqOTuqqll802DRKfzl6ZeyhC66cSNTXeoY8fN29s7mJSw/
I/5Y8tvhscMrajFb9E8NmjCPy9g1J9OYfPULO/4gTaPY1rbZbeskxygod4zb2JTN+dI65Y3n2P3V
YvSLux/tMCdRnYR5jMBkvzOX9ELqUe5lpr6NZJkbvZgndJeq23agmqvzMt0JmHybZWw6RKRjtBkn
3/S/JU2q4j3O3sk27nx3Yxetd6wjvKeWqUpOgOi5Z3lX6EfPM+Rx1uRE0plAQorsWU/mnVu7xlXu
Z+GxiHrjLE3i5DipqUJsYiNJt8iP/R/2zqNZVuRMw/9l9nTgzWI2UP54e82GuDaBBBJI/K+fh7rS
qPtOjBTaa6MIRXefU6eqyPy+1z6q3tOPlJjnr3nuEzo+DvIum2fjDBwxn3j4OMPG5ceAQOPAvWPF
XuEPH4GhMKwPcgt60/IbWaHrRcE23pae+lIzd7FQEL2Hm8jd6XHJ6T6o8y+GqNQrQl/7Uhud3rcp
QEO8+BQDjqFJjlTTjvRFKVUmqWuQW+0BNh0KdvlY88icEV89kUoX3bgjQtfE9WsSnchQPea1pLQu
80d/18DHXsy6Ni7o6S8j/TNn11fyZpDeu5s6xuMa0n1HclRz45mZyfdxndUHP2uC+8C3n0XtBz+q
wuVO8IXzSLTsz97VHwb+hi9sHSQWVuTAfJ5J46SLMCz8vScL/WKvVX8pV0KpHHN6LOvB4bnhMI2X
Ni3QF/vOIyoMRi63nz7lY46VaGXxJfA0x8XksIBwHzlWllQN2ueY/Z54e+lW6UfLWWTG7gQ8liyD
bkhNt3s/ijEPraeyabmq81mSQ6nybu6OnanHOWF2G54pg6PEIw2t51Eo2kV5+V6XRDVgAn2eAwmV
blsaZCgCOTzPk8fESsi5feMr8FpSzlznY+NVivh64dtf0WATVOlGOj1Il4j+ZB384n4WUT3EoELk
2YetIMWz5dMqkoYjok6cEvsVD3wTfrM4YiWPnu8d8abZ5ZG8gBRtlpTMWqkmRBWEBVt2nLt1WiRT
BsiTRUa1xbY1RGlIcujdg1tl4MNU+loyrsquaAg6dgaLSr1wGpLV482LSdY1uIGJbKUjz8xGtfOb
Mng00twPk3Y1Ai+WobOQpm4vtFPjxKKlyBDOB2UISxEJTIcku5/dUxZqetOdcluC2Aqrir53ytBf
/b7vH0ss+horoUskxcip/a028lDuuNMq50BpT8sXE3WdIII/sDWlB8p9qxuDow0VZS53dJN2XEzM
lc3dAHqyJLKfJMForEPRjs6ttiAB1dcvpNzmfhwhwwhibt0+IwYjsD+DaRHAkVdd4MT91M8pitme
FudlqiXwkyVC76lf3PSu1xbekhquKSUCspjuI8JpDc50MYAz+W3zFvQLcHG96vQDVYZzk5jdkoud
ywj2c+gkfjdVjc0XJce2Os/4dFB2T6kd3BnOtisTjRKuSa1ShX7YlVw0Nne0TZShCobdkrbtp2YM
+RuqBbA0GgGMYk5a3j1bNEQOhtgrl8Sem6bdkVoR3o11GT6v7Uh8KgWb0gfU6ZZ5F8ys4LuAYALz
TDeeoLvS6SYilyUEBdkpRXGwhpEjMq8R8u/QeMzBMapDSmzssqMOV5nUNlDW/snxKjvbe6Uo5H4C
fe1RIBODQ2tZR5wiU3ZP5h/n9rvfOukPUXDzJIvf1s9hnuvs1maYwyi0ETRAPWX4vYGRHPci6Ik5
XEWWPhPgEAaJYduEQyjUntXeyJ10TVxWrbdyTAGw+QJuRYih8LM9Ai/VxAb4MFXBQpK86vZux9Np
L46k2zga78jvZhmLRg1u1IQVCc+5WRszd0bYhBTqmltlcRVQD6xCYxA/i4Lu4/1QVrY+W2Btd/Ui
muHFXJXbHA3FI8Um0m4hB7XLm3EIWVwagBGaI3aY5LlATGf0vF2+Nr5K5jrKw8RJJ4OMWijvAt6G
UtiVOoXY6rZE4gVVyH0r6+ILDcwFQZ95tjzY88IBOJCfgblpJbF6n7pefz9kQZ3vMqc0+EZmlfU6
DoEIjv2wjO4OJR85nGWDJjdxRZot8dixjl3o3eKD37XZ1PR+bKXuwO3TN7P71kP8yKeu1TVR3Oh5
fDfJ6NxZGd/KLZDXmYjOXMgw3hPboPKYpGbTj0XV0IIKjj0sb9RnG+W+5qwDpvUD4jLZoopHNZQm
A3Fbzk7cRmS77noxuNM+8qcyvWsXjyhR0FDqLbLU31rzGqmRqyOetxFkNXoayCaaiHSOF2KM1GPQ
c47G7uitYVKtlWweF2l11p251GS3RGNPky8lGZQpCukQyesjt2YNnVrep9QRVUDjdUTdBIhEb3xY
QAXH3TAxHR48hfiMkFxsQub7TNSP5x3mGR7gJlqCYr6AX479o9ZNTjBGW9rji6dD9imaXB2DT7Kq
8mIrJkq79pVSZrfim2NM01O6OKb42dEDbFwytGDNJZw9JH0cLG33MkWjjSCtIWnjq8rIR8+SGjfL
UCVW7hre0YMQqs+aKZegIVrpaGLmycvb+xyoT1Vx1GSjpRKTShebNpJmmJSZ9KtqFot6Us//2Wsq
QP20h0yJQDi8ZRcBKJjdYYh8kxBNR3l2RiSoMCeOsspYDXKgotRviXAXrQFEXmpL+2/RLJ35YdVG
ED3npQ3yY+W46tPT4GbE5m9OahYBJikrurhTYfgP4OYl5vLM1UYVt1YRMmwXxurJe2Nhjur2DguC
8TwtpaVvlQ1UlAijNdgdvWmkMYzM7dln0KthmQhq03rWWPpoJzk2mQqWvRl0RnCZ0tQgAdhZnIYs
KWZAUb1X7TwNx6CdR8Ztg7uc32LnGS28WHiM+Q3BcZG1O7Oo+spIuoX656NOPRU9VkVPRWeqolzc
+Gz3OWnQI3GHDgxBDrE/dgWdNwA28mSUXd88w0ql9sGrpTfel76tIOAj+mXDi0wR0pJzreuwfmh6
FbRfaguS62WhmrbyuO+2noHjleT7jzHxv+iY+BPf+X/ctGfdfflR/tWayH/wNyet9wfBw8QOITHl
f3CS/N2auDlpOQQJz8SS7YH6wMP+3Zro/IFVlp4oD3kqVjqff/R3ayItFVhew5CEBfhw0uT+HWvi
L1HDnxhT1H4E2GGQ2LSGEYaJ3zR/blbpPAiIv1Z4Xgtqh8v1Y5dW3VM42+vHVA0pO0866h9L4DTv
NbXB5UFM9hQ8BVnWtYmjfCvbL1sI2m4F9Dy0maFl4qeVd2/1EdeQjKrXsUBbGAvtrc1+hiF7N2V3
DKANa0J5HQQNHibFMh6dXqNYUEarDgBCLYdtQHYSAio1m7eicKZ1J1gsix35yoZ1yENafF1LacKG
CptCAUKOTx5cobGb3KrIkhHfBQiIodofrnY0Qd/V3NQ3vetivkdQ4UZHAySLik+rctWL7aS2OE8E
QZZ7VLL9HRcfHecpglkLnrcfuoPjDD2FHXk0rLGorZCwxhoGcVtJOeWV9En1dgxFXsc8FCFy8qlo
v87+UM4M+bWHvV2VFjitgOncjQj1L9Ife/bARcs2yV0zNYkSACpO0irkirQqbzsom3J8ars2pZl4
JmS38EvsgGudRkMyD4OmFKwwS5p2pxpWEHTlXTd1UB2bJVo+s0oRfQ7kzEqfr5wLdlh5t04/TzWx
t5Oj7sgp/wId2k8nQvgyLvXKoyjXcMMg2/lFHpHUZNYIS4rOkUU8BU6ZP/VAmt8jI1ifKwfYLob5
SU9CtDbh1ASv3yo01XC2ilEqGea+URyTaXgzdn3tx30lQDaaNI+ItMMLy4aS+4sdK+Jsh3gmE33d
2ZRZsSoFHX+XxUTLBN/xp4LvEMqRrF0e/cBPpxpGR0FMRFUI9X0clRfu+0Uan1kvETeUgVqOQdcj
SC6DUN5VEadp4tSW8S3qM91BZg1md4pAB9yjXr3wYzO6zWWiEmSMs2USTlwERV0/DqIp7nVhTnwz
ByqIE0QgkCZmahk/l8VVt0QcWsvRbbNlZjup0+boMtICrOW6hVwqUO+aYTzXVv+t9oFr7lDETze5
2wtRbXGjS/1Rmu0Q7vAEt+kFIchKQK9XR+axWYPUP7IgDzP0ZgYQZlsr6C/sNOHb0LlbN8KsBkLm
6FPmyemz5TKYNaUHts1tpWPm9Lo4WYaENu+mUBBNIkHZt/aC6BndU12dptpeVnii1W7qW4fkcf0d
XXq+I4HTO+WtXdPu0ioKwEC0bBay1lpJlrTaV8U34b7O5/y2JfIzi7Ng6o44naPDiqAqicao+heO
kN9kOZxZWJ64yzk8TQtbzW9nVqWInzGQayRMNHpPQUke62hZY55A6z/xXMSunr//938hMvunl1r3
pf3Llbb967+uNDf8wyeYa1PfB3gKyJD63yst/IOIPd9FK0y34a/grr9fabQ1oRPjHyCpdzCNogH6
x5WGZs3jfsQA7G8CoX/nSvOv5eZ/vtKw/OE4xDIU8hKxMP+mbwrgNsp0NGtOFoOUrq7T/knUnnKS
tQaOTPPylCrO9J0IWgjpBlonO3lActkbTBPLmznTUfMUWG0lX1FSsV4qNFNwmbwtdNqw8XuxqTWW
9qo3o+IQsJuJIzPsLA4Ri5N/wdtRBRd/1U5GlYnunPbz0Fbu8kzbCw+uZxRReSlqabjv7lJqzXiN
+RIK2q+s8JihpfhkzlWKjkEO5gocYbDxpNe1ZbiuMN11nRHdttqwB7HmwKMXj2GnCQMHtq45C65L
kWi2BSm7LkvpvBIKTgMQS1R3XaiibbciDtVp977jD+o4mkvP/jWO+IrvvCFw5ROwEUsaqUbcRkvb
9mxvyC1Ak3fY1afp4l2XvOq68BU2MzLJotsiOF2XwmhZrNf8uiqO17XRlpLOwV/L5CBZLJ3rktlt
+6Yul7dSegqVwLaJhs08PtCOPC50dkinjuV1bQ23DdbddtlSu0VIYtm24lrXdTe9rr7tdQ1mExxB
4L3cyg76uioLnHjszdZ1iRaZuxp7IJv2zaUUgGtxW7PH68Ytr9t3c93Ey+tW3l83dOe6rS9Dmc57
OpDY4hmN2OjHNmC7D7ZFnyvDlQfvuv/PVyxAiAFcgDGIX+3WgiLeUndmm8xCUzDgbZBCJ2ZjTZor
0iCcDXVofiEQhk6fuZjBJTC9gFGEG1yRSqLd9s4VxdDK6bPbdutFzK44R7BBHnO4LO/VAlO4bwej
X09FFIGPdNVs4ZgmoFIT3rVhKFw4n4RpGieKjEBY0ivawq0O8gLSx8ZsXxGZZZzxlNYyBEipNtAG
1QMO7DqYhXUOr7iOQwnWvBusteQrdsV+pg0GWiY/uHOu2FB0xYmcK2YEc0vgVz1pVAB2lZUPJHdt
KogNbBrYVIaddcWg0DVvqlevavvjfMWphLthVvqKXy1XLAvRa1edmw3iQggB2uVswFeYD2Ds3hUP
qzZozL+iZJDWzRsdVGBn6RVHK8d+ui+KLqKF0iolucQb6AZ2Bv4GIQsWZ2QbLtcQmpQCBm8yZ/eK
3blj43wm1hWXYHpF9+gaAyVDz6JfTDa0Yj9dscDyFy54xQiLK144DZMekTFtOGL1C1Pc4MXoijQ6
IWxfoq8I5HBFIxEsgEwOG0iZ2mhEdlnngb61s9s/1vnQf5UbtAnGCsppmuN0x0gF9llPEhy0uWKi
HmqZD/KKlAq5oaY6aJZPft6CpQpmrzBZMt9/LK9o6+SnAUqsNULHZV4RWVkWoLOov0Bq6ytq618R
XO+K5gI1gOzSEwvKG7kNiO+8gb/5MDEz5ldMmJ0AfNiJBL0d7PwMzItLVsEJtc6M9oOz/JtbblBz
e4Wd83QsEfhd4WjV6Io3/gpTk9Yj78sreF3iekgPuYGEUUDRfW2vQDcVmc7H4Ap/h+tg3yxXUHzd
8HE3DYDKxyts7hWEou4c/EEqQVtDNku9oeylDbWXl2H/rK8gvHCIMDkCUALOk1+/ceobZj+kBXqQ
BRnmmODDBdb3iKfLduWG9ntX4L++kgD0QkAIuFdyoOxdvnMO3PjZDlcHgG0d93aRPdTcVLldxb6V
Msg4efaGxMc503QEIWcX93ixxls+LupxevNJUpH5kAXFTkhqeZtSyOfZdyl7bVvqYurn0tX5w1Jh
eQqNG9VlLyniUW4E+4Yqicd0ovIu14ab+OH46CxbmFx78SWieoDLxqwSzn91qgCDQJF9azc1bfsE
OnFxO/OcCebBSFe5iB39zh0neQHpc1CHxZtcpveG3WRv8iJ8kzYxhvXvwpyPxFW/E19xTvMMTweJ
KZNIAWhSgtYi7ysKi1dwNT/BWsQnktrNafTXBh5d3q2bYUtq44hs9qvy5ZsmHjMxhv7S2tr90Vjz
YQGAvuvxA15m1rt1N6B3/OiKnJKobFySftTi7E/Za8tPsDBICHi7kJKWtECaC2/C9z1Oh6E9ZZ1D
VQwwVofAqzJdRKsNpxyrId2p9oO9jOHBySkGQlAjxR4QUOxSew6fotq3T+sqfe6VzEANaH6hSpFc
qECxK2nVHkRe3qSTuvQojRJnzGNXLw9lXj2VvaRGa+kJEOw8+X3ovDtpVMXNKsizDWpuFL+dJU0c
EtXufF8M+fBajVBCZKAbJ3cp3qYur+/42Mc4BDe9TaXG+8FZRA+6ECCfwD/SdJ8y4N/j6PmLd4xY
vO3aCE6GK9/aih420jSWB3QqMKfFcGO7KeRzFZ1aV96lUeq+aAhxWPDKerIGOwQgc57mriXoPJzq
z54NCRJWbfiYGlwnq28uYIhc1SzX931I3wH1Z5AkOw+1wss4NfVPLyDz2g2VRfVVtlAtSN9Nb8zq
gRzj73YhnHNr1Du1ALrFiyERL3m2jpKMbB+trAdtE48N6O1WJ3MR6sWnWCuWM+hBpes6hprKHwsx
j4KHqqSprc2CXZNVktu1bwSitulRNhGoWpa9djOdmk1vPFmMqgke5W6f582HdBjHuJzEt7LsP8MO
M9JsrpEXQ5jq1Sd0/5C20qG0Ln0rzGp9K/EixKSWML/QCoTYfSTZNB/Z3RGaIp1J2qyUJ8Ftga3Z
Rgbkfh8MMJIAhSKD7D6PhPESIEYddmPp77wFgYpVpLeNTSbB3C+8/oCZNVe3sp28e+Q0iEuc+U6j
A6S1yYuKY4BS5dy70dmQxKcC9Dypul7Pi4HaudQIoxDEH0IrKB8HX9jfafB8Tqf142JnP/PBIK7W
mJZXGyL0s+hbFJXnzNuqLHOPBCn++Lqxj61y6fYjRBEj6p4D1SbkRWc1oYfm0piPhIuP8s6GwQnh
zHo5ez9b5Lpkftpk6tPInbYUH1eDq/Vz1xOVdVlCRSVGgsHWRsvh5ZII2nUa/Y2UUfba7FZ37gF7
+SiCEXGhlAhcvlHj3DdURxfZiFQ6an1zlvcoIwYHurUlPPIC/jwQGlHaFaruOAwRHj0VmdO3L+gt
jfmTV1Ui2PRITFDOxV9WbJrHrMoQZb92lWHZiGb9ih97K3ACsfvTdEA/9+MoI1sWlPN1oq12Oh3T
n+Q2Bjl9hIHiJWkEzp9dogPiFmRhhRHzLWis0fXn4+A0/nMREXtJ9aIsD36D+JX9fsRcc98ZheG8
FRgSPzqO3Zj72s4s80OTZ5Rj/zI5/QelZaHFDfL/x8fRxPz9twC57T/4G0obAbjyVMBkEMNDxhbb
6a+eD1BauAgfTyrZJyYpmn9BabfQI+SIwLd4/TbT3T9WWrJSMLrYPPYYUrx/a6W1r9lpf15pmecJ
COL3s76Affwe6jHOeQQyOvRJBONy8uxquC1WxTkIjRMFJ/bDktYz+ufOrkZ4dTCCaoe2ZemYI93+
RlB/cNaW846zHDVMHs5Pdtt/GlS+c7B839djvrwZVeC82vRj1Akhh9OxcYr5gJh4vZ3JfANiafpH
4mHaO+1Vvr44kxWJfTlzHu9tw6+6Q9RAnV+CXPZbbIVToQglLo5iNJ+T/Y5jfuiHJPRrQoT90Erl
j9LbpCaoT1wyjxwy1fI4ElloQI1C6+yXObV1E/dFRYrbTrlinuGqcYGgj69hXSY3uJna0W9vmoAO
xrVZKN6ogKRiJ/UgNs2uqtCrCcGR2U3TOVS17cY5murY6teaiDEmUO4VJx/2tcytfpPPTqt/D/qa
2YnJLWcf64Hx6pmMe0oZY4pVKBBKl/ys+9kVl2nNLbNFbM6Ij6M4yMW5c5ro1dF01lL8yfvkoqGA
77nxJOmShmVUn8jtnYPbsm3q+7ad8fIJZP4PM7rlpFiIAgnNyiru3KiYh/syavi5qAMCmLc68r44
g+j4GzCKla+mD+8IyHA9+vrCzhoyLASNzGUC7MmMetBGmvq7rjbzD4PVZv6NP1iV6aFu4+q85INv
0RGQW63eEUbrfcgdf153aItC4qrRkXlUIbfCuSm3klp67SJkj47Uet0bgylRM1C9WxIq29lAnpqc
J9ayUcpdI02pk7lQjvFJThFHodObIWnieUpF3qR9dKUwsV6774eG7sGsqUSyTgvy4Ckn/TmZ5NZP
2eQe3Xksxt96uyBJbZ5Xy0vQjJmf0LrkYl/B9JovdlcuRBIHbvreh6P4UrrI2JBhIYGLuVQi1osi
ky+DmDzw/3ABTiZOBKbSRNFCY59ZhAjEGzVQRDtzdRvDEDx4blNWVJU4zoMWAZYG+FBIUAtxF9U2
WZWf0yl0fwauU/mxvQHbmGAVGPcV73ZVI5lRDDe4hR8EEWfPik7lFSfP5ARkvmL2ROXrUm62zG50
J3l/KCiBQjzLzsmRC66FS7a8WpfXzusyqIFJDl/DvOkZ/Ts3+J4FeogAtWfzI8Fvy5vTKJsKUEJL
a7zmIFdDbWFkUPmCrNNtVSVv7Rpx392wkCl+JHQSCgQXYF3fiE5CjbQbSzJcCZPxSp705CDjMEFN
AanietadOwpSFDbOxYKJtQ5Gs1ExynZH+g3lMkLRhGY/7dIOVwHvCnXX1D13nb13r/SOvlI9tY8o
aKdp87SkXb0b3UYKrcG4NkjE4YrMjTXy0cve+2YNlcQ6kB/yukanXuRsFnv/Sjy5Ho0/T0SNzyWm
BbipoBP6xxBRRE60tTF/zLtKPhNdTcdpNzvWichDNKuZGmdMCPyg4NAGwfyAFKk+jQjJCGxYLHAd
e8CQ0R291A3dw5rOWh4c+5bLnB1w2NRFvR8e0PBWsTkGrvjP/fw3wDnE7vr/X88H0l2//fgz4rz9
+79u5+gPuEkCG3x3q8z6M+BseH9YVG3ZUYCQCwDM2vp3/oY4e9YfJEyT40qMHQlDfvAPEtW1/oBU
JA8b1R5RbVtXxG8FEP+sEOKvplNinIi/CkgQ24Bv/t/viWWy9RBBNrXJQca6dpqtYn3HkBhd6q7S
t8Cdpvkv3P7/5zduggac/mQX+YQhRr95oVFzNL1WQEhl3XG/4EskIH+aLBMWl3bdg2fn69OfPo3H
X7PGn5Nkrz0y/xhB+Lt4xPFD428Fpo88QPq/ZDOo1supC5Wwcz4alxhQFlRGz7QGxyvhJ6CZDaa0
gGdnX+al+EiiP4UAi3B/zk5Xfp0a4NVEOM78IeqdKTz885e3/cV/fXXoy6NfGaIMZSFkxZ8DCRzF
Q9tTxgSoRuZyPNaaINp01f6DR9cQeo6SCxoOAG/cP//Fv+V48b4QUMB3CMMm37StE/Gvv5lLNCgy
GGZuHI8qdWWGzhHjyYoQXWWDec6VCWmJn697gEPsrJs2H1gJwWno3mCT4FhZ2iEvnz3sDP8q/9f6
K1V2fXVkclsujQYEyLI9/PXVubOrKtyRCjwZITV+Pct/7FyNgbcjWAMFWZUDBXR4wulzJ7DwaAeZ
+qmoPjE3QY7+PJA081QNUBV3mc6FsVt8gziLf/EmYm7/yweIr98ngRl4FmaI5hfzdx1CxYkczR5v
RuGl3jkXKRIdxy5upCzNU2B231VZrHv8+t17Jib3KwwHwh+3DPqHLqzL26UQmN/6zGW4q0f9ZHAn
ME+VeIuGEKEcikPhfXRyo812LFZIIPXoWV+GjryFpJjGEjsxMt1jKyKQvDkENH+clqikWCiinntN
kaWdGjvFbwHh0tXycYXsAGOJlOM8FVG1gsh3OPqAPih1tGM0P7iEqXfoZnwtlrUWj5k/5fORcQJ2
JhWosRE2BEi74rH3g/4l6ACk+aDm8GvAgFVSvtwa+oySi4zzhT6FYz82hUzSflPAEpHeULxV8J0z
1l51525otP2wjHW6nFdoNqo6VG+QMdh5cwHYMBodlsVp/iKCDJ/jWkc8DH5mufntklMQHjsrkRoc
OPxEZmng2tGECyfVvLLx8C6CfnLpVUkRECnoroHb3dVMyibtLfPmO5lpvKWwyacmQ9BKBSLSubyV
vQLUP7bRTLaoWm3VxSTUFvNxMUyTtvBwuCvG9Cvjq2BA9MD3yhLKiv4J0V6aFGMVO0idla+j7vVN
qCcHtExmxfIwwEAWsaXa8t1iKwh3kYjC70SuB7gTOwchNokrc1JFa/CVCng4NlwoeF4w8s6Pvttz
VK+EadwYYw9IURoZcxoqTE61RoXmt7DLMOPBm6R3oWAS8JdmoVFajJvVx8NBq1W0IqGe+nE/L2I4
wyYJvob2YCYM7IyMaTFszdJO+D1X2E7jBXIA4ybyB11Z1hOBin13SQtJ/7xVeNH8OrijEgCQKouw
4AIrg3m3jx6YeQdQ1NcfDA6X8ZRCKr40HlUoZ88YQ+iRSkxPxC/maC2hnCwknVEOtNuN6tx6CL2o
0bIuThl+QTFWAY0aSn5Ze9ewvzU+DYCanuLvS+GBlhi+5LTqHFwse29A8JlX9XCzrP4Nss31O43v
YFZDr49Obo/fPFbQO5M6OyBcgLDEiVAOUyc89yeCHpz7PvWqs/AH/cHrMMZSbgIsk0NBqdnNsEP0
CqJs5O8n6Wfhgw/FXuisrdCK4wHH7Iies/Zcvr5u01sHpHOYDfTmb4I5sr6tIsTX0uep/cGqMywo
lmRKTNRYkPTvkb8Tp1wVB8sMfvi9KF4NTAE/W6P1AIb576ME4rV6VY3pWDE9JPnF6mYjWSRBndTJ
NJS+6+alcJE8xW1fFx+kwpWUdywZ+6m1A04aPm6YIQBhc0/JigcESYMkV/GyXhAueS/uWnhfKT6h
SXu258RvW2TeQx3QQderW6UoNIkb01M3DR4v2IXWd6ie6WXR4xOvyQqiGKc5LK1l/FCAqXdtgGF4
sJoG87xKs8vkMswjwB7kT6XXPFlTBDpQOcYY4aYx5ONMMlQEc6a8nc679dnEyZsgh3RvWDsLdjRt
ZHcg0EN0U7ZgktZYWmOMlsVPtG12e7zCYK+1yeVlmuuDhBrkYuv76WPjBHxZUywWd7ZGwqqHVjyG
iHyPcKcmJe9pr/ej19tPGEv6He8MDngdIgoelPfeRg3FNfmSs/Mji1wPUWePVpyjVzlQjBSeiox4
0WQAR70sQ7sczbb0+ltFysHZISPiWGTKpqSc7Igkw6zxwuVffg393LkrrG48VNWcpk+9tU7Zjohz
QOp2tdvnyqSC92Ssw/C0OH7GDpin/o03RqG8Gfs624/LvD6S415QQzLlONlNfMMiw1TDt3j97Ajt
Qlsq1z+Qe7pdQIKkgSc5qMp4qvimN+ecjMWIZcMy0vPIo1Dt0AVkh5ZvLM+2dO91YMskmvxpP9oU
nyPoMRJwxWFnaE9fsCQ9juF0Jp/9FWLTviXqZzlMRn+0JRhsYH2ryvW5MaMf2mqeLRXtcaJ+RX/w
0FGy5K75IwXs7tnrdPvgOh2xHiU5SjG4AWdqZr0gzL7rLTM/6Bzg3p69myLKFD+4htZMJ5zZG6Kd
TtF8QMrlH+omKk7josmxCm3nzD1HcJ/Iix9pg+7PNUR75OsX7KU/9V9pTJ1vRn56wN2jfKyHvIVE
HLbvquiw1fYQzdmyzvpgdqEPsO/0dX7pvGVYkg6s42YoKLKKO7OEt1c2+m5irb4U7XqwZkCMO58G
hWlnGZl5CGDmSjS5tkzFF8NDBJeEaWi8NCRLHDiaM3FGEu0waDlV6Z2I3DLDuymUyMMiL9OvyuQ8
xQhg8ebKaj+t7ZA+162z7lyBTj7m+wcDFlmpuFS1tpl0e+92bNP1QJHsrI8MGlMSdbOHmiyfZrgj
0N04jIapu3WWZt7nI7EuCRk1BRkOLbjBngD38WRhmr0n74nhnQCCrURTVeiulzlYzNjsV+qbMOLz
9EIzWAnyTO9TOwRZtIclp5SzNVcrLkphj/jETf+Nx7W9LRZzwQ5qhASzdGPt72A3m8eVs+dQOMZS
72HByu8ITJztPQr2S0fiH8jf4rmEZuTFK2gR4VH9VGkSr0A07GM4Ge4T5u00KYtI/mwsYby1QwNS
JsscTXgmBHJ8yPlEBoFOIkjlt9l3wo+ZDTd+aVWEeajoc1edyVdG09iOy3TMTNWe3Hqs6V4S0a7O
2+6BGtQ6O3GRlA+hEc2fBrtqnt3C6y5LZYZPcGb1HVKjD7gR9YV0DftOOaV4t5epop3X7q3PHkvg
TUQC2wnXs/WzwJX6JgbMaZ1Kh2+8s96n3krNGz44vjH8eWm3qzrb6JMcC/cHH88bov95dfaLMZS7
paaoz1a4rdjkEukMzUnbEjeHbKp5x2PPAFC6qO5Pgyitz43EHxB2MrpYrQpI3xl5nXJy6hqX1djz
yAPIrCoDu3Tm+eJXejwO7YSBqFHjPp2a/EMRMPchYgkvZoX3OQkaQpzjIXKWA7AT6RazJafb0Xdu
ckGaCwZwxEArlkhAxuDrYg54/RseNyxh59QpxNENV6hdjq3pXlnODSp39Ux/2rQmi3DG8zTPYt8a
TfgIJGa9ysyrb6reau8XRAH/w96Z7EaOdFn6VQq1biZI4wx0bZw+yl3zFKENoSk4z0Yayafvj4r8
+49QZGdULgvoTQKBlOTudNLs2r3nfOdqqgtLcmAqMdCpqtyAkeF0SXKeNg3ZEwdTxAO+Gq99Noyd
p3tauCHMcL6MzVICSUjVqrFRwLKZ2c0bHdfwVBiDcWxbrbs3OanvU8wHZwXyy3Ohquiq0TN4y90l
caHlidENblDK/7PI1Q4lAWNfaD6qZ2Sh1T3GHrXLc+cam+eO+o3Q57jqdpZGD9Zzh/zU9jbOTr3o
VvDzxdZATHA+09de2wzS2ctyta3ywt7mrS83qa5xXGyK+s5UnNBRz+e7qZzqQHgxcI0kM3Zqqk/M
4Y2NH8n+ArhLCWqmiI+CmHjYF563Msyxu4TaEB6Us2iZEGkcJzrlRBni7KXaMtY4S7XjoPDdr3y+
7mWk3qZo05hLTnjsH0ioy3eeWc9HRZMLpZP9EjOwpATpm43yQTIUWTLsstB8b6y28rc9OUSbJLTC
Y6MhvI2xla5KMlYvtWLCmxl35XlR6njYmYO7mzE2KaQnDHVzn6ktkl55nGrXobE6TXu4D/a61vrp
WFhldxfP2Tdfed1boRiRRsNI+GAsIm/lJgLMTE86GikCWP90rDAIY+CdOmV1KuLiDZ93uKXsLo+W
M+MJhsKzkmZjPmVmiGC6XvQLbddduCP9yCqvcNDqDp5YM23J+aDoCGfO6QOZgLs8yXadlWEF96S4
c6043Y/NUG5zRdoE+t/GP+8XzXDZ01ruFsaVbuIy1Vl3X32Kwnc0w7gfBoN9JgzFoehC7ZyAhwz0
seXd+1bIyUnKXB21vAZAMOQP3hyx5tqwtkI4DMHgi/bRqORak2F6JivfY6RrOhysjIFdP2/0glmF
ik5aOwAe6qW+IR9uPi0JUFslo1u+k3FFWqC5DuOww++iHrzQLnGojflhnPSrDiHJxtTYn42qBP5Q
uLv4A7STyKIOmppbZHDQeMMwZXkpyOsrFXbfbHHtG+wtWH0Tc894N8FTyyQRQZ35mjt6gTxZ3Ziy
xtXUDj7z7US7yiOAwZrw3hFTijO+bWPjsbUc/CTZ+XU/bdpGXkz5qI6sBRzclFbcUqrN+8ySGN6F
YC9F3yt6G+d2WVheEYQ+SeQ+WMbdoFU5okK294jHe0/jK9xSF38tXBXviGIxHwvkMtitwDbasBWw
BAMMcBUshi7zXzrfuxVDbQQ1Xdegro0+MPC3bh0x7TUeIGRMlnkaMy99K/NcPQIU4xKMDIMOnmoR
lc/lVZ7mSCuUm5FzPtV4MCVCkRUzXIoaOw4Rd85fEpu5WGeZ+B0Tu59WbGDFphlqBhim5/So2ByU
SEXfywqd4cBX2MwgqCyXA5PVcDpYeRHFh56XL6GsHvNx9N6aSaZHfrG4pBkfO4ew6e1zevppuaLt
bX2J+so6c4ZquNAwPz1nkEOulFHjJQrV1OxRxTxbte5I1DhtfT44jsX0Qq+vnFRPzxpLs85bUZpX
VldYgY4ABghLol9zlrTPQi8rd0jh6zPTQHKFiCtGmtXm/ZmGk/ZcYiW+JvilvWgSn38W2Ln7XjNv
ZTFqNDYs9dQSY/tSKFmsdQ1nw85GL+Yyx8mmPWQ1TAcd/a6D7bgd/+EQ0JmN2jSUdfe1O+tvOGfn
jd9705vJHb5T4GC2rVspA1GAkR+LsOzQufb1bsw5/2z8MGtYFWDYyrVOsFzMrjYmzartCvPeFabq
8X3YFJ2z9B+rGTN74DKqeh+IN5JBjy7wusNQ8GDOvNI6rYf+Gj3XdDa2Lm3QLGtfw2b090DzzC9V
hdoGxe+bluTlmQX6LtBA8d9Rsd/m6OVPTcphduWY87Vi6voYO5SycT32ex2o6Utmedl7jQCKloBD
mdXKXZXr3RmmBP8k25IaiUzSOw9ZzLXutuUm5abZ+wzV1uCpIoxw6RCUvRQQdSLtRqjyepxqbL92
f90Ta/qaIxQmcbJS59mgvhq460w2LF3qqwpf1gvOoEHfsSJhysmqSK45IGEcAY0b7klFqr+Mrd2s
VZWRU+CkmVwueL3q9ei8MIDFObmGMSHBFn1mQi81cXOQWrmiirW2oZdzv0uyPAIfzd1eTu0U3tSE
9GR7osiktp3JKt3VzG7esefMm8ZQ6XmNzKYwmd29wgWzBnw6wi6NawyNA/gLOhqXpM/a4UbZjTKC
sdWNM6PHz7lycRN4G0TKisQVIxvjh4beExGvpL6/GH7tTFu4TP2TT+GVbQdURbtQ9hp3IfFWR4bE
1vWQ4V5ceVNB5wyQmeaDqaxB3aO2ndIs2ZughOIt/Tuq42LKHY80P0jtgWizydv7OGTkoZzptaCm
iWikVVo4QBVubJGuW2OZf0q0sltD5dGOnW+Ck6H8/orlFH5kIxXD6g4ZZcooG8MEuD+OQhdxhk7n
G/23rG55HwM5MlxwyeK50nKrD7dmQcm9ynDxGZeWk4cmC8vQAUKgankb8BPfCQ4EGLPy/gZG5xge
XUvlD7Jo8wdOT01OaVdYT3ObOT1oBM+eL/ShEskusWuMz7ayMOEaOSfzVNjxuhnjBHE2B9bzqJrG
7gDbywCYK8PuqhXk7565iAeaFQPwZK1ZZXEqidqd0AnFS7lZ5WMJHQh+2EobousYLFAOsYYOMbdW
gp8cuhMIGfS07RrYiGPf482QOX7TljU9NjDrbiJR0zckBU82m04pFa6khvDxwtDHEn2W26JCRH3u
ZnuzQSywaoXg58t55nvtCp/pydw149UAPxK4UuRYw02cCCkYjHf8OIiRuERT2OV3Yc3tuTVQqqOS
Vp1qN9ksDbkYtyGvu2FLBy8eWooJGdKprhEeWdsqWhojqdDGcyclcTSIGP4+Mu5Qe9KZc/vGqeBP
5aGtYWmzSZRi3+CxuiWs2junKo/Po4jxQ2D2YxEDCGbwFHTcEHqAqbkhOwkIZha4zEPnleFlMaGz
KqWHjvmlhORqZHO/zkeZ1IFcTFV+leCgAzVqueXKg2twQBdo0s+oTXVF8gD2fjSrEorYnMGySaXe
sawwilixt4x3aUzUDNZux0IiOExsIIOVjM5hLlUokSUWrBljVb/FVmsUWHrG7quC03HVmWb5Jt28
f3AERL1uqLtLq9MNnPyVi3HAnsEQpCUoJwRLoW3tbSc0ukOcO6N3qNqWdm685POsBmV3p25hlcSU
VVdk8012gIM5f8g7lM84p1BsryGe+yabaWXf2zpy2YAwH5d9Gf/4M3Agf6vRI2eHHlGdY3pzh+Ix
kWVIMQ/0Mvk2+APNeiN2+2zfKYtyn84zXGO6L51/wgeImpHROBR3L5zGLe/afB4Y+6Mz1kIkDNVk
J5t+dLnzzEyos3acky8CI/6dF5nywmizaEePgdtFxyrgrSW1Y7SXEl7YcZ4yBBxVHSUoT7Buw3xD
3IsZbC5MsStGnaJKQyp2ZTduYR6nHFU07g1b5AdNJCUq1aHBAK+H0Rgi4JTaFMSItI8jqkZx6U0a
ixoedZQak7TPMJSZxZnuUCFi3La5sXENLkEPdq8/JfZSciZ6oW4tGZdmEFewrlY6h3aet77QDlM3
sMwrrNXP1hRyKaskBqbG8dvZdLFDaBJKbsTWMxPxi86Tvrg0l3BemhEGZVU9OTCCNCB6PJY8kUPg
1BpHQPFxr+teFL+j/heEWXHEu8CuKsx1PTDf9DoDmOnYt9VTZysTRbpy4G+EncxvaeN6z0kjs6dJ
NPG4Q2qXPwgKzpoHNTMfZp0+AKTMEclO5BYoiSVmD49HD7ElvoJHZLYdvFCIkOlBT1TJofrj1nIL
kTkbuM8So2EUpugLoVhcWG1pv4QD/eYC3YIekMHKVxcbox5jNLXRSicDJTev6BeIGqywpME9mfU2
8yoq17TRihPTy6kGvGNZFxYwNWDWGGt2CnUVk81Qc3B9A0hbJ00NM5LjRSgPuhCd2pVGZY473Z5h
qHRtzFxlIGQs31Qqn7oAY4KqNjkfBx7WNOfupkeGdVn6PusdG3APqL0cwy2Hm6I8AY1Xp86aPc6I
rnTnL45VVK8TdO1uzRYupqPN2Wi8RnqJTHhVKAH3opsnwJle1dwr6dZV0ABWzfaTlnrDzcf8aiqM
ojjg57PMVcn4i9Bq5V8MKSFl224UELDAG0bMa/06us3SQYj9oBnOxuFhc2GK9f5DBo084SyKOt5P
6JkcvFaV1SJefe98kQRQZ6nnqgQRajzQKlrN0pMPELuxhbQ9OWi4Ywub9jYy/3ZVNpY6hY3w6y08
aPQomkdvX9LcR41BQuq4i508qvDYlqfQEGV4zDy/cN56t4unq9SXTUQipeThxdI7y5M+DhBbJE0S
cewyN5331SAZInJ2NvOD7UuS75pWq9EotUULEkGLJIMzLXuozUafjmrMRPhVzM6MtFmAizyYndHK
Z9Cg0E5hxlEZeIZyPWhBg+9uPPoTza0VphOORyPb1IbEi+tUXmyt6f7gm3Q6ej5D2LBfMDtJ4gNq
QWCIaKBhLgWgo7L4xZrjBLPPqNqiv6IZn3bXRZOIe8hClbvpGqgxWx20kA2M1e7ty17T0NBCZ0ZW
qh+z0hA3PVTZbUtb8NHNs/k1SvTw3J4rg6OvbR/bJJqBwlQJ1TXCWzeaq309efbKjhyGOEhZ9hml
0mUjknYtakOv12U4uycKOV5J1HoPJNB2b+Hmy1f4JBG3j5/ApI/j5ooJdv5u1O3wrZuR/vNUTSEU
hKG5wWaV+kfVA3/GKQqpTMuUSgCq+D4yxXB6dPUx2XdpvZHClyjP49l9QgcVfu10178HJhqtXcmt
4GawElItst+LpFjSGkyIhQNgu4M7lPplTHaAu49RLQhgDBP4sLyq23VSpXLPYmDvOVK1kFnmtHqp
4xqWQ9ojpd9OOhJ1B3z8szlbKTiFkdO/p/wjrsLxzEa3EaCN88+mGPl5hFcWklEtNs4kpReMxRxm
a2u0LY35R2jsijyeb+NEc3TGV6VurSIMx+ce8uV9TnfwWcguDgzXzy55gmpt7cY5BaWL9fhVmT4+
D48JFOPuIT1JSzgiyGihNAykk9JfRZxyt4jI/WxTuUV8OdNrjXBbdwxV7WgqV5ZRD9FKNGFxi3s/
/sYUm8XOGDitxYWup+AcUWbi/ULTGA+xVFhvMmtDTVueKVmjzW8yOHhNjv0PFRQqxCEJD5OPrB6t
V//VmY183Td9e8KXFh2MKmcmZoSPWDpL9h471NIAymNlb+ZUtY+TMvBeWelF3Q/3rm1MbIVVtpno
Zp0Ym06XYx1nY6BZbXIDDt6G6+shq6LjiTU57OwzOSKPcGBt3cWT5T1PuapOBuKKKxqp3Pgz8Lmt
brc60UwN94YfJVAvQxQvAW/Nj6itRAgPAF1uEA6a2roQ1Kq1X+hN/FKYnXbGvI1E27aGPJ4m7S6e
Feo3jRdcW57ChKY4GQfo12/10StOaEjgHOu65+JGSK294JoxpOaQf2X106RWNQTY8zkka5zDcf7A
tKFYy6wXNNjKmAl96CVmYCnfP6Y415/GZGCfVVNc3UPVci/wtkxf/boRGwLSSIqkOf+IPR1ccCjZ
UpMK/yb1i57E217RxEKAlh9tjZ0cJrsTbSNdtMCo6m+aK4a9XdYS9ijioOB/xcrAmZ6FZBBpPj3R
3pIo8doEl5idtNRrUVidpQkNKTS8UZDj5/guZvt/ZtP8rMpB1AGPf/Fpo0UQNjy5Rcf0Q65Py3qJ
Uhfea5c2rNQopu0jcZjDq7IFYza9cC9TjAnxbzQ5P8ujPl6WADsH0Rf5kYAtPr1s2Scjib6SOTZG
Fw/MGI6+dU6/myW18DgYuOXg/eY1DX0RQP1bgsSrQvIgZc0l1Q+hNsERnz5s5/iyyBk6y8FaOpk4
JZhBwaKI4EDZsoXBrfq7MURmXBrU08ggvHTPrJ/T3pA5M2TiydFfsAPD8pZaonNwJSq1frSFtLWD
o9Et51wISkI+O3ExlK8oddNvRZZPAL4GD32KrWPiPwLFla9YKBj/9Db8D3ZmH4M/0LsSH4RwtKDJ
Z/NiMOoecpJijlVIytrrqnUMBEBQN+U+7ouh38hUTdOGRAq3WRvSZjSXcihqXvzJWrQjpGyzivLQ
0SbDqX/nJz2D0yaV2kEPYTAwUVJNHbjOMB9ss3RuRjPNebQ4J7yoUbHXxaNH/5XSamtqFJdBE1mm
tYaQToIBvb+wo/+GOn+NwkUvHqeunA5OrnNSG22bngfCnvrMyHBJLd1e8xFWAezO2q6096L0iAwt
kVq7O+ZUyVcnLwWYwXTw5MYKjek198ZED7R27DHnDmOnb9IBnSjmjdlZy5r+M2fHauThpyemBXpq
9s0hh8ubcY7JaBf7btse/QXzufJmleaohiDzriKQE2iga7/lFKYl5S4qOkRyFVriYpM6sh9oMcQ5
zQDQ3SzcSGXs1ZT37Zll5DqA3HGaD/DQ9XH3obL6R9aPuwpBQ/G/l995xQfD9h/LD+njv/91nry2
VVd9k3/7U7v36uK5eO8+/9BPfxkV5Z/vboHm/PQPpEboQq/793a6ee+4Z/8lwFx+8r/7P//j/eOv
3E31+3/952vVl3L5ayBHyx+FpGg/Py7U92XrF3zPsVfPifzlF/4v68AyERJ5BAGgTHPR1333hVjO
HzbiUXZtPCM28k8Uh/9CHeh/sDrwZOnYIf40k3RVL+P/+k/h/WEveUYe64PpIWj9Z/Sej4TtH9Yc
kxRz2+YJYPdBAkvL7uc1Z8roODDKrNcGIoNyFeFghy6QZCOxi0lv+KitqHRrWLA2rcCg7R01rrRa
b5pVH9KnC9ALJUVQRsgmMW1VIamjSRyeCYSSSVAu1WuALq8NV0VCgzSw6TqNAdbfKDzvMyfDHw4c
q9yD1Rxf2yidyBEI9SUrhRQZE8HYMJ4tuHGkBoNnXDsERNx4CekglIlQuwPfqgdEFn3v4ZsDlk67
pjaQKeoIyAIT+z4IdrcpD3hYR21Fqamfc7SnaC27PD61CUOrVWgJLNEoHZOrQrhzeVDIUWMcnl07
rDmheNMaHItkcD0ll/osL2aZeRdI1rRz4UeOzQdsrfSafLPkKzZ8G3Nni4Vvr9FzGlc2fzYe/fAB
gZAO9RZT9EMpweDh+V+ADgjEHTBwDa11asGof6NNptmbPCpzFwzE0qonFURF29xpnW6D2SxcNxOq
fHpiIe0bL57a+iLSpoqafPAENZpOj/iiH2Iocw60VQTwhr+HoG3MYFViM74uY7/HmU0TY19bsGiu
ZNuY/UaZEEzNyPXKfWpW9XFsmtJ66XpMk4UKAQKXeNpxDPjpFeZpB48tV5n8gsS5DRm5nLo2HSgv
Rnof62RoFeufZ5YAw8f6Nc5omLO7uNYXOxJqn4doKpH41xe2OT2DcSUUruAyrkxJdWVbZ2He5o9u
BogjwOQz0yDDb4tzX7c3fcoskRwbLEuWbiQbYxovZe7jW+xx3wxrr0MLskrpO4KqgU06ZqD9dynS
5t9k/i4Yrx+3bB4fh5MBTi2IMmiHPychWWy+3Ca05ujzJNvFB8/2RxzXChV6oTgROANTT5xHKxA+
yJPYJBi1lqWzp91RH8nYcK9rt7IIeazjc1oK5f20XD0M9uNv6gvrZyWv+/29uqZJXSNAholP0BtL
TqivCd5eR4RpJKs0NcPsKkw6D62UmWbjKvUdBTkeJywRS6J7Avahj0ezFpm/MdGbrLOWLCtyEiy0
yUBz1DdHOtE3VLcEamh+udf8zLoVcYazIS1azDhumlbHWCAoKePym5N656Zyq4uKh3ELkRqkk+p6
xsTC89/9yU6v63qWT8XgE3oghnLCGBki3w+oGcKHwta094mS87qxvPyicHxCBcLGrHtYKvyJIG9j
+lzItqJdX2Skd8SY2orfKOeNTzrjj8uIt4PrSaPKNz/n/qbG6DKLFz0hyol9UxXt8KVvnPuMZvN+
inJ5sPUoC0qaOBvOrSlgc+mSI9V3V66mjIMzJPI+xOi9zvJhOnr4prYuXa7tpInhN1/5X7xVHAqG
sFndqYzN5Y74oXr2h5ITq0Y609yK/hHPP0CJtJ63FRIJuKhOs9XZn/jiKQx/d5n+4skA1UP1zK7n
WJDhPr2238YMncm1iUbbOZQZzGojbX1SDSYmX9pgXBCBgiw56YotgntIpVU1BLMPHaua5w3Qt/ew
iLSTNYliAyJBnI1EGJ3/sE//hSdhQRB9en49dlkuDjITnSTAT88EvaKxqJyY1rqXsqUgCFv3URfe
Qi9n/5gnFI4d5McY038v1tjYGDIO5gxLJfviRx29/8SxvjBN6hCCCO2iDbVuY3hDsXcIONyPdMp3
USlwvsdhHH0Xvf+jcuyyfi9vZfv+Ls+f6/8BpZTHN/A3Hp7ntnr/j0OXP5dv3Y8F1fJr3+spzfkD
1SAyfcw3OBJMy+bO+15Rae4fdGMcTLP838WLSzHzZ0XliD8ITMQCS09B6JztuB3/rKgcrDzALFnJ
uVHpWtv+P7HyLD7fH+6oxcWGb8xkHMgj57EhfHrm0qqMDatnxJu4SXfdpb5xsNroDsRwshmGKTz4
bdJtKjmaTyZW9+Psly3sPZAUSZqVW6NVaw+O6q0HZWJXG92bp1yak2Dzr0fDvfrh6v7F/b9Ud/+u
/r6/WQLvfHhXhoUbYnk8flgg2gSzXid9k7nT3N8YZTJdOIzdf2PO+Dilf34Zrr5Lrav7LJuf0vuU
hzKj0hg8jAyDHsIyN8jcqVrvrjYJmlkBJGYam/oHITgvrZTVNzfM3+hNE9RgIP9LgLThTSm2mPC9
vWkz7c5xzFYrn1oJIGIyY2RMJ+09G1N5oTeFvEgb7As1zQvoQIzUrmNHaOu+mu3b2guZi1u+Rj85
BTLZwLbWZ0JthlDeTwglGAfBpn2vfD+VgWjq4cnPFuDV31/6v7hRuP5QCojvxBkFje7nay9VPkNQ
akTQYOS0Ibduy9bN7zGLDhcOzuFpbVt1tOtos1GL5qOzTyIBJZjxgLqBOeTR4wK2fZAyu5CaKDH9
O7W45vzqFysNIdJ6sszmN+9a/HrH2Dw9wqIxY3y4uH5+1xiFELqWtASUihJUKKVqNmUCV0qhQdN7
Z7420r7bmi3MeAvS7mUOrSMwfHTBiqiQhfKo12BlpulN6EPrk0k3q2PXapdpqC5np9VUwKA8uZMS
Tc+q0WsPAwphRKvKmJi6/v2XsKwVnx4A7GgLudTmpEXO4qcvgTTcjgg9Gx+VCUGD0WF+IO1WvMoc
XhvQGzs+00Ud3ieQjLHC9jPoMmQVWzftI65/1LiYSUx9etAbUz7AlUYc34cL2ZzJeXzDeHS8Hoe+
58gzM+IfpwF5ICwArAbKHNMnEkmZFOdhrtHHNmg15ZrTYAsglOtb3tNAL6dUy2moWmQEwub0gn6S
U77uxrG+nhWU8hAPbRMgZMnGtXLjO5cJ7peeHBWq/ri4kYlbP1MzS2xR+I1Qn9b9vhyjeKQL7Wlf
KWTa/WQg2OsY6K/kCMaFqK8Ct/QwOz7CWRe1j+/WyGwnBry+NJLrv/8SlrX8ly+BoydtGNz8LBKf
SgWtKVq03ZjZmjJq3+2hzPZuymXBb0LmxRi1DpB2wXBHKx1vUxpLwlPfWzepMnMc5hrfSceg3GqH
KyItXQvgN70k7Fojhmi045cRGwn9eDhn9spTUXruTzUniGYO23iDnGo670OmGnHZEu8IIdtY6RbH
jrFD5aKM4TQRTgBRHysFv6TJJCDuL9/EFLrPhEz0D+T6zXKbZRWrSMekHxUVWs3IydJbCRoPaGcI
SAEhd0iIBUEMeNKjibmepbTp5JKJYNRWDXg8nKqNGZv6xtQ52madKI6kZXTnuMwR0otc1Bf4klHB
U4Ce4QiiV5aMMs84C1vNiUmDqIMeB8NVIpxLjcIFLWjZx/smuxY9isOVP8dbHRcSovzQfXSmwu62
TmXHt603tvnaTbQj2YtS0UbrCBMzPPj3+XiyALTeCAJsx988fz8XqMv+Y7NTgtWGm8GI/HOQdi6g
HumGFMxJubeSqdVPmek7yNuBls7KdNaenXcv1Rzrv6n8fnGjfry053sG295C2VhWhh+2PsinXgha
V+BSqauNrdXj15S0kmNrM/7zhvxgyb7Z2faAS5s0z9zX6rVI+vicUBhr49fcKgqm7W8OlEL8+ixw
GLd9HgM+uWkv6+8Pb8vAbjl6OfhzXyXmBpXGwOC7azntontgPDJvzRq+FFGvmB8G/Dagg/N7kkJk
UMWkhmD/0Xc9Uca0WwucSwmJDNIy1jEuh5PS88Wohs6TGgqoUGePv9kf7KVg/nmrR72zVF8UVLSv
FrLnj+9/WrpJWcz+gLovPTllOpFZboip3IcZ3pHZNMDK6V6ynZmy7+uCJmfQE2YdZGKeUHZGYwHQ
IEOvviI1hRs88kbrorVA3W2SfvDXtVMbJx51Gsdt48Vsdeg7ztOQ6WHpFQxdUyu8sfN8vCBshtuJ
fCWLFQS7amQcycuctZWmiGJehvRpQMWBkQVywr7NWD4ss5u+EKgQ3+ZhanwpEoMGTiLiYUD/N5s3
VgZWGZfleMh5tyddJvdokeSzO+U+5v/OWePGY+UaJmLVfvOs/OLE5Y51ue8doZsAY4T76aySzuwQ
k2Egt+qS+Y52TLifQYHgTkr6XTETvgZmQmOPkeMOVWWxg/Zrb0yIqgfFu1zpDMgZ6Mn2RL6ctfv7
Rdz8iy8e8Cpbpc+kBiv9cmP/cON20TCZfUxDUA1F9tg0pnfU0N6akWVsSwChWzrT5k53KmOD0DUK
2qb52gyZOvMZme3EnCCeWiZuUqPcKcmcPtDnbo6z4RHUE6Vbg7n4PeFi2NBm6W4iB6NBHafaxkdp
9TUbqvRC4oPZwdos9i0k/n98+S3bYXsSBq9NG1eYP39AYghDMGXIExXUiauqNrwgEaFxgBFWrsUo
/RPiGELYK2YJOikWzGR8aHaOM/AJelvHtue86Wwxv3vmjF/2T94Z7CE2NVOns/P5yEEYSIhan5hD
o7SYKTKb2gDuQQXtDoeMBMl90jIGlt4XR2fXMqyzsUc69fff/8/NJVZyzmGABDwLRxOP/eeuSIJ4
cWyY4aC/Vq92Yjl7xFfkwBI095sl8tc7jZcSrslhYpmYccr6+YsYu6Uk0nMS0KIxvxoK13/ggzXo
j9x0V42u+cRmGmdg1e36qhNl91ShunkwHAf1YTgKzP22rR2FSedzRXqL8ZJV/d6fJZHVTW7RwSSZ
C/8KNjl6hqZDOPOA9m/nDPV87eEiv9OR/4ZBVkGkwD6OnF5PmjM38kdvY5np71jVf3FpP/qLUHMY
gEJx+vnzctYkCKJsMAVTe6wJfSNOSTjlScXefN8jad0M1dTc4IA1SZAjq2aF1u2yGhCer+uenm6g
qfiWxF/SJtNiSPFc6nH9GmJcv03m9qgjv7ojhBJaXl4PdJGnwoPtjIDoYel+bgctqjAY5xkVrz2g
vouGxKK31eFjzBsrGK18ZkSftLdEOstnkfbze9VM7teocrwvucq8o6kJ90WxD1Hr1k52Hg0lwwZD
Kv3k9na1YOCygzHLvFkVDfzeVePdMecav9SjUeYbv7rnhDcYRGd01c4y0kuz0MMNAkuRfL+P/1FP
5b83v/qf1nkhNvKHR/qXIdbp/eW5/Dz24jf+xJs5fzjLuvK90WICTaHHYbuAsnHF+UsV86/RlfXH
0gqHqW7wCzRpmJz92WgxzT/YF6ylI8lEjLOp8Y8aLb8gzej/fJ9Z0bUxKZk+dRVaOZCEXmToxZ2E
PJZ0yKK3/IPOv0ijznUNhJ+LphofCQh/zZ1wxPQfYH+v5RyRL7j/HniVCvBw5PeJVOELgD7XWrdQ
3K7CEK8gwmUN3VdRFuVTlLEqkCPFQFfPtOzkm7gctlFbzBAbOoM4B3D3CIhIo/IH/mYa5kHkGBi2
8Laob3nj2/dl7qd3KSecu7Ac4oHILc29rVy0qSwyVn0q8N7cFZNMLrSBk94aJU106ltDsn+2eYgV
2elD/KujTpFhT+0XacJBDSSBeOUi9owu4m52l4l559z32IO9dauV5biD9l/XR4PAtY1vYacgaS2v
yDm2+5qJzaSyr1FSv+UKyfYyXdrwHcKybODyso9ho4wCq0E3FIiIREH4WOa565CZZ8bGRW6TSrGh
3CM0MwuzaeuZ2HlLPE3RVsSLBcqTjcAWJZgxsHvZxsqypwF/+KjrZ+RSlASEYE59snM9Uqwpw+Qz
0TOkxs7fQGswYy83AyMqU0lVqxFFY5HvEUSoRpwAEbu6RYZItkJn68hSQSHy4aZlNat8YBeWZIq9
jidDD3dup+ybBBHAk0f17+8MXVjjKiSTFXqVX6pNkVdkk8Hbjq4sFlnKa8NdmhZZrUiecs3469hX
uNHQ5tFZIoHXnwKWbeIkkFY1+x7A6WteDdlOZ8zXbCefc3whPOctYV7fnM3Iz40gKzXnXbR1dV+a
IXnSeTQ00ZpZoVauar8vXloMgKQwdOPU7pHCdud1GvnFtk0wsmH3BmsQEFzWXicdIdh0Ggj1W9uY
/r8JLDL1yrYdTa7IR5RakNlZd2fVc3Gbk4WVr0m8KwxOCXVz1i5hFSN8Y2sXfWRYfCwf/38l/U/m
GX+3kl4WnyiRy49/X0Zt/w+2csEaYizLprGQnr4vqcvq9ucSKhyCDjgLL7SdRQi09Ev+XEINlmFb
tywmjfRKrH9Ihfwoyv59WHNNhE2+5yGsIYcB7/jn+VAi3SQtUs9mQfHM/8PeeSzJjWRZ9FfaZo8y
wAGH2IzZRCAiIzXJFCRzA2ORldDCoYGvnwOyqjsDycoY9mxmMb0oo3UJDygX7917LtlytiRsDm++
bvreOBnvCHvR2vO+x6h0DdLAg5/fobfZkM4J7kerQBViwjKr50oLCE3XtSq4SQSF1I3KO+qvC8V0
SS42PA59VSC/uk0LwFRrF/Q7ycRYPaEapmpjciS+04q+f9QnFUkSHcsEsT7eNcu3vIqupK0r/X3b
atEn9OU4mt3IXcwldHWQyM5hxSmvpFF5MIxaZpegLSMwuU09fs6JtkaYOtZEqKSeg9UzVqo29mwB
7WzXtkbZ7QVKpwtJ7HFwlivgmduhq+b5ooZ+QMIofp2UA/+c06WVOEv3TYpz8t4jDfFyxLLjcMA0
E/48JkT+xSGJOUB7FNOc23REsOZgYSEjTEq7QHEvUtS9kXnXG1zkFqHPDBDaqS9evHHvfjzDfxRd
/q6Mi7ZZsjjYFB49Wpq8umdhjtSXGsu6ppYFKIG6xCZEAQsLguhOg80SDHk+HOwAA3TC5OhjVkFp
KCLnRm/01t7aWYwnfNEoH/gPFyeaDaz8Rz/JNWzqLdIyHCrHnBZWnREjq8I84ujt50Qx3BiaPfql
GhZQx9heoD49RfT6yXh0ghyLQekfC3NV4SGFvafApBhvbOZ919bx5wBgsJ+3ZfPVAAh54gh8vE9f
kGF8RDqjQYxjuDUpC3hSSp3Rcv0s5NJSLRwucLok2yAOsh+71L+VRR5X4f8cimlE0Fhdjl7LifDl
YZvYGpsdmutrU0JFFPb113ioZmvz9lv0ahimH1ht/FU4rknp4XiYeGjLZMYC7odYf6EBzGoPwd05
MYpYNRUcxIsC9p5HM08wHG/I8TjpMFo4zwZr2wZB0wMkweE9+kY4mNMFiV6xeuhEpsvPQBMM7axw
oD2zGRDVjrjD0g0IgK5h/GwyaxEY6oiDx9txIAIFA9dgBZ8TbOxkh4ky5dCR0CQhDEAgaNkkgx4W
+I1R+3mJrfJrLzS1/tCNs/2R2mw77WaKgABWmSTh2xf0c5pNgeHUwAIpO9Li3WHOP3OkZqO0jbx5
yve2TEaHVkGvOTGaRDO7AzjFHNH2JJL4CSVa74x+VmC9LzRFklQ+UAjEuw4xPyc8DafOJV1mUlUW
76uWwQ3pmYAlYV4SjTRRiZGciOfTRrkNUxuqt1bIpaBr5CURJoXd5zfGzNzqt3aHEWvT4WUILrty
zHkT8zxFYU7FNdn3CMkzxJf9MMFX6HHS7ySZqtlNMOiV/WDnAUUvlzRH+TtwTw5hCpSuOovcpiku
9bIIPgFo1xrfm0me/DTSD/06kyD2XqZpTN29UZQeMUGmWvKYe1FSvzeB1PX3APCq5ODGaRlf40yr
+k2TFYheCQwfCJPwEwovxt5qgqk7tHPVK1LQxyR9DOPJSj7AsFIVztc6im/mrtDE5ZyM3fQ7cT0F
P4WemHfbA/KbfMUZNtozoosZe6xw8uBckb9PaZZdD1qI6jrqK9lvIGc31bcgzLCsbJI2dLsD1GNM
Z7NNbiTtgrzWtAdRWzY1vxy8ysFoWaP2Y6UozVo1iqmHJsKlfdfPRjQ+kjcaFruGquV4NuRZj6bc
BXtxm6m5CJfwCJUFn9iamfaF4ZDvBUorNIonnkUUZge09Y5BfrIje/FFhJ0DtYeQglx9nSshBhAt
LVkS28L10NyabuItW90yjbcA1IhRN2OdMLOGFZLH3neYO+tEay8l0MRkx5bPHXxAC0N+QTSIcxZG
U+DsXUA3E1vlgZmKK2+XrCA8r+iHNdPZtfx6VPXFHBV7Vc+dOEC+Lz9PgjfTX3AQ4aZrvWL09aGk
EJI1YUCdNu3oVqH8rdqtg22wvXBbyK+7rEL8trNQ9w0bGz/MgztRlNYLK3N3o0kXF2mZ1nq71m0M
SsGDVVPPcCoLy+BI2JIWFIgSOzxzkZ8Lk2j3sZgQMpEuR2JaEUWgBeyKuNIr01IEKemu0U+HSFQQ
itpYYFBNlfcUl05Y7THXO6FPPG9S7ZWKHfvczlVEOWju4MpDqzaJmHM0DdkharhrgWMnvO1xtMr7
KBqFdijNTu/J69aLGzCATsWsVJUpPZMgvLdQCFtb4kdZYlxWG6IDjC4x8/l6wkuSaVQwPZPudjHb
PGJ+eYYDHR+e2mDCnYubUUvyeZOPdSy8w8jqwTxk0XVkn971tgjVhTKFEnnndwANEAa6MQBmgvTg
rpxhdAuM8ETxc7W0cdJBR+eywhmsOJSfV6XnogjCKK4TzJtDYd16o57D14VxZM6GdmJpW1UzWQwY
Cw8O6wELKZvc1WLAbq3iw8PiqkMi2kM8zrFnDoNvCahfk/TiDxVhqfx/IryB16TvSsSVyEWj6vzt
1W+1f1h+COe/ZZNOFhmw1NVFe0pvzHbJKRb41uwDU3mI3SqBIR4HeIyu3Dqw7BM3erXiWsBk2Y5T
P2erZLtU+o9XQshNBtAGC0SVGia/LZi9shHzy9tX9noUNmG4Kcg3czgMro0GiNTR4vYQLMuhx1cP
kOWs94h1/OVRKJRz51jT2fOtvRuqZF+R5THRW1Grw3+0xPmgNc7Xt0dZNfIcbhkAfYpRyH3Y74Ji
W92yIm8LknwHDMsJ8Gbim9OAjlFtqnTXVY5XPY65NsznlEyr+EzXQvHUmm7pXRWl6tsrlUrdOFPY
SN0tZZbJu4kS5fUPb//KZa/5YjtumSBeIbtaoEn5hLgrxz/SbMQAcD2jAKVwb0paiFscpcbeKz3W
iSVOMdKs+MfL9P8n8P+gyfTi/r+qZb7HAVC/lI99/+f/PIKL3zh8c+5F9+4aurT4L/15BNd/Ix1h
aV1RvZRMP3w2/zqS42T+3iem0Ig1nn/pL0G+9Zvl4NZZjtGmjcL/lwT5qy/TRNW/jExhlRYK44jj
98SxeFWNKmj8pq6sa8PJk4tYF+9f3IyfHA5fDcL8IqmNAZtGL2+uRcsdh07NlSamrwxxuaxh7iiF
Mu3tUVbTJ8UF/vOLMJOuHTI4d/kkXpxRErfRSubX2m8V6DRqtPcRIVH7uNeyPdJ54/D2cMtn/uIL
+zEcTgpuHU0oXFTHwzVWHBASS6WPZgURXMobtrOLkoNYgmGbGFN8IdPOJarJLM7+nZH5tvm46dCu
6d1lu8TXmDq9pQyCWGj3xZnZEAMwdNTb1NwPCLms6TyRzXRitVgty9+v2WFYmObwmTHIHV9zPxFI
lWeM7CnT2Qx0Xv2+0uFZum14oqDweihD8sYIOlAc33l/joeCp9ZlPRxI0pOnhVHNHkp5Tb2VJI77
b99PygKvniXgi6XNSnq17uCJOx4s53TRNDElpozgSMQo4AouYgF7hyBGu9ixEayfXGrFmBuVCedn
cofuPJNd/pSpwCSnKhoSGIeJXJhRwSOy0Kj06ymNn4nhAWdDnPGnUaWlb1Wjvg+QjifCZVmvkehs
qpKzGPzipvmE1T78aPVB/4TIIL4PbITESC/mDnlD0La6L8iPDLZNAPkXrcZItK8bQhTLDUu/ilwJ
/NCeg/aKsyZdRKuDyACoV5sf4bIbX4O57ujdeQtT0EgE+4o+Et4zO3lP28J3nKjEqyZsN1Fhg3dJ
EE3apT59xiMSPMGraT+2jQiegajCnu6yqvhG2UoZ50PSSI5/bZY/UHWeM9/lWAipu5sfYkq+95Oc
rIeoBoJIajDIqm3r4FrfhOw8kMDgayOqzIj9XMIfYZ+bJzexjVCJYBQHVcbUQkul/a6FGLvdHkVV
EcgRYsa42BJnQk192cKK3uBApkOo07v8Ai6l0/0AXKpiW29rl53HucrHaTrBDy7CP3Ss8Nd9mqju
TK9V9EmXSXwPPrUhtaSW9v3cmgO73cQBQhkPVOgpfOnXQ6KpG5FM86519BCCVUzyzDxH0W3devpF
XgnssJa2ON5rBE4FCSgUCLZQiZCMaWY77PsJGvd2Kg28LT2Stw7u4IFMM/vGMBsY57mXeN+8PGve
x7oeV2c6YVJAdrOaeig4vngTEqXVbclNSR4DOilEdlQwY1DZo//Hs1rEX6oKLzZdTTipqdkSOIgT
uda3U1GNt6LpHRC3hoXCHXHnfIhsq/TDQEFIxT+VHoBtz9+mPAF0gaevbZDKZIjRp8Een4mxKh9h
xExfwNv0kJ1roHlEdkmxYVZuSAc1KvuTK5UAqFyXPemLTi8+cvzOtiZBlfk+ZqY876va5SgY97/D
yjM/1HrV4H6f++e2bQgKGYzGAjVY6CjIjKa4evtT/y6aOJ61vcUT51KjlAYa/FUPr4JSYLZUWP1J
4fABQ6gm92zwHopQbLAo7WjfbRrJ7ehswBt3lcLvfglzeau8G+ldjfktnBOfbpQb3FOuyYS2H5vs
xwT///uo/xDLbvrv5fh3X4p/XH8hAbB8uZn6/i/92EwZ4jceGwsQNULBjsVgE/BjM8XfsdhF6fzP
oZdBf/afmynL/G1R6LNTEmyLl/PVPzdT/C2EoIhYaB3jgzYt61daxHghj/YE/FCWRhYSYj8suh3r
lAtqVxjcBwthlAMRp7BHYIUutQJZAHsvp8Y7E5GJPC3pb7VenhkqPrcSUht1kd5nidh1xXAnYz4+
OUbqqub8aS6xQmY+dTvNbRDTEDDq171ZYyrmOJxZAdJc1Zf7KE1cpHnBH5kYLKxMpKYDdqw2o+5A
/aJmAdbp4HrFRyfMKr8fWX3szrjrbR3XYIjuWRM0eHP+Gdl8rsLuvCD/uaQ7yhElB8AVEOMofghN
fuk1/ztT7pHb939jAV5+zde/fMP/N9y9+EHe/gi6b/E//qv+8nv85egzWP61P88UEuMJRiccuT9e
aaaxP5USnA48SWMApxggg++xcH8pJcRvBsVMcmfwZDrS9Ch0/KvNx9sqOW8gS9f5en7lKyA3ff0Z
ML8Ki+Ydmn2ibtYVlXDiJWtY3aGOEmVyFsCt/APIzpJnUjvyYpSs9qLG7LcVmtB5x8x2epwpZhvn
PUushyA/z56RA093MMxycy+sNjnguEW3F80NpHY9oiDjDMD5gfkg6yTDEKzqBK+RNkv4TRahOuc8
8FDMVLJrF9ksAaQtMDQzqD/GeDV8UcTat4Cd/QenKiCgLokTzB2fKYQnW7SipJG73UCFVBVmc15B
3voyisz+PIUpsLDYyT6wc1lSMdo0PU9Dixxj1gd+t0eYpeFSOKwrIZ9JoiKEK6vZlCtMOu+gRZGo
qkGtrgJzeI+FDvVh2oUONKKg7IHI9p2JkC+yIL+2LbIJOn5UZ8AdJOeVymfrMmiQnF0sKSPwfaI6
ucMxL/ozcwDZ6DtNkLbXdCTis5IiwHUC8YDEzcKRn3S6r+ODkESBnM9Bkl06tAX+CIAWnVlRRqRv
5EYjeimhsocxKmPWSMOjcZgnIanGh6JQQfqVfn/KXivv0y7LH5FLTF7vB0OQ21DV4ccE9z2noBB5
QMXWENx633eqfx6ikbpNskEfUjVkRZOaEZAQgN1b694JJcnn83hgofAwdwBOrjUfjb5b6ddjLt00
34Yzde6bGNp1GSGiJU+dcK1Q2LjmrK0wMIhcg37BBzv3XR37emcF4RaPSvdtYCvJD+YNumaD3tRo
UzvP3vYyKd0rdwaUvXHsvg92mjHaHwPpUjVvbFf1HKXIO+eU43pfuk5CMS9l6l06NREBVxXhyDM6
+7qou30Qtbm+72FUxrzygl1TZ4rsurUQ930AhtXzauWmbX2WEpMmOtocCGVX995Hz0vde5eTwY2N
hLDb6xG2Kwd2Xf+BfXshz4egqpvHQXPtx2D2km8RgFjrVpV99TROaRGfzY5GYXckv2gLTZRD6Fjm
8h2OLpQoXaXlBJOpPI0eGlizkG/Zcy3Y2WL4ahPgG25TiuOU5TLH/dqopTDvVKKNLgOBS2aLe519
KiiPxrtAVjcj/pEccSKjCS9nMUAow4AL4cMZYxHvQJfgS9YK0p7dCOHPoa/oks/URby9iRjqfZV3
4kFKavl+EKvpc9ER4gh3jMMSXN0FpznkHrAql+gPLI1we2ea/4AAevNexXgitjjyvYckWtDY7Pnj
89iQUHVAyYR0r8JBQUAP1TB/0SEQDTsAXiGwR2cKq4soSVVzIAgaH0qbLceuImyrW0IddeWPQLXm
e7yr9PBB8JGPNwDitm4xYXUAwifT+VbDhLS3GlKh0BdDXd13yLna84oQoBlIQR5NfqQIVoXeZfd7
ZNz0CRD8ePmurcsI5I5hR1+qNLcOpTFEtzCIdISOResQ3WsmE10+z9IapL6ChxLARrgMK4vPP3Fi
64+ZLsO7SoziwpMDuokyVMmz4456tx+yEnA0fLyp2zq4FmLqellcXpCGUvlTqNe2PzYOqeUwUkp/
KsPikfaQ+ATYkgNMO7vlR7q+8vNoQITeeDAvwyXHflBAgoKm41Vx0n5T4Ygj8oRgymhnjjZJNUVs
4SBWVhdyyqhgaIWhuqWX4X3UmFirzUDD2N1HrZWfg5j34r2rjDYALEc/CgIcVjeoK2rOwChZPYRE
LHRkzcAhzCBOB1poElrAjka2M0jqSyLoQ+dcKK9sMOV89+E3dIihtzcNSq7pDitT/ynWchns6Xsi
hdeCXO+J5VwiGg0yFO25HrYwkXr7Cu58QoxoSNnUILclbIannAylXSyUCd67Ezrh9b2fJ2UFqnSj
wkkLqnfOIEzo+BtC21UPcXpQ3NGGT2SYLfuGhMcMRA68AZ13Q9WiQRalWVqk0Qw0OncXmxwmc38k
9ifbFt+DQZUpVZ1SptEUvgAWReOKYPVRAObuDP67uyjs6XLtJ0KMAWMDsvCFzGHIAg+Go3fmIoNd
SJB1Fzi9DxyaRAmk7o45XOYgpGHLxWZqj+k7sMcBGIXK8nK1SxpD+yrp/XabeghHdWUlPE4ke8YT
VKgpvZscjdamdLvJ80mrKe4obTnlFs8yasQhl5MNIxJR//sENWR3FRBWNxwIA5qng4R8+ow6r7nX
Rq8dd2RF4bPkjuR/EFZM4wgwf9NujTlT0xb+oHiiCxnN99ow5AXSRSeF06mJVJ4R6xA4tyI14+oy
tEQN4mvUiawMK5reGzemYsIjyFCDbl2tEe2ZavjxEMriHE8EyKRefupByhIYOdWAim5baijZBhw/
8sIqyYdm73AiBXMFm2s2N4QUeB8BtnI+NTFa5FeR3oXnU8w0cjXkHQgIike9nM/0Is6sG3r3o3g3
60WOxRQKQLpXY2EjchlDGCIi7sVT2JhEK2TGXHm0j0mCuBnQ0R3cYXJvQabV3iOt39JlSrF60l6h
TlgXmd6zPqV1qvWA+WkWFbdtaiBgcgdd3uqFkyrim9ocb91SqvzakPUBGAwJ52eSDTCZ5qRI38he
m+5kFQR7J7KYNOspjiwqGCIhMWFjiE48GfECIWXKsUq06l38KTPaONxWReqSQ5ogRzjPyUmJ33t4
1O6MCRHlo4bMYII+BDhZXDBveGRKKHuAth4aXv1slVzUY+nmhbcrUX1HPthOcgaxFrpNcFlnjqXj
LMKEuncb8ERIL6hZ5riWrSYet+i6lXkRWnryFYGmXe3cPqSrHPEuTkjuxyh86to5e0qQapjbObH5
oQlCJ55phuwe0Jw04/PJ7Bt5HxaahC+eS9nme3aGQUdvsxv3VQvV4arzAnv+YACrNu7jiSzV3Uz2
B7B0HEriiRxrwAn5JIt3bTU6Twl0c7UjUVOYZ10b86pAMKzqHc1ipAQLv4SYdkgnaHRNI4/7py7R
JWRT1WRyPxGu0h8ioo7NbU9ugdqg/5jwXCZm9ing3davaY/X8mxMweCdEygmEQDYFQuBPTtJ7myw
3XKJplrKEbLx6n5nhhICf6xN1p5dV3RtjIP4WGRjciuI6r13gccASwNiIXetQs+ybaC5a2etwQKs
l+yGm2iiYmu7PQIT3Acm1YzUqz/qXltVpLd0Xecj0XS0XYZXLr1NZdWmtzCUA2Lp0sI7zPGkNRfk
zCXbnBpivB8Rfl0EKOO+BHAxMS5J5T4p6rc0/3lp7DsSj/LU1wMH0fGUTh3xaGzvbbLtD0EH1BLC
odU8l7ocH6oO0X1PtzM6EIZefZj5VKe9OTW8orHD1GlzCeeh6LNdHwCWD5AI3MZ0v5/nOhn6TZzL
8lbZVQSmne3jgsvUJa++aWFXKwgZwYsV8eq7IXJH8tBiz9sQDaIDStSKOXSQ9gWhvafsb13OFFix
MBIBG33LU3R6e8J94XsJK5IstnnewM/rTftTqaXJZdn2sO9C8k3abTqXbk8ksD5+kfiqrY3pKGp3
LVtGwhOajBM1ua21c4WQF3+fEaCzKZsaAV8jc6DDRdk579ioe6SfpeU+oc0gN60JOgUdUcdHg+ds
HHw2uj35F4PTHeYWxKjdLwQj8iuTA/q0ji8gCmxv57T1+HuqJ14JwE0y/zUoLRSdQIMMTl0OXXkB
Xt0gUYhQ6nKjRmb3E53ZpRfyouqG/JQ7bAgOn7QsXMibx/X11DJGIVEJgYn0+GBSdhPPo1yk3pwL
+M0tbZaRFlQ79yd6JUs972hkky0pzQrSq3S6/N+twC+aQmXNFkMVJPuMY8bqks4yvEuKgEo/hv5N
lNsFWCS2ye9M4s0OM7uK4cS1r5pfGIdMB2E4h37Dws9FhemoLbW4WOY0Zp6usJDcNFoO076ZmucX
JYJ3P67oSH+5qBTWF2ri5HQoPln6qxbGnC0nIVIwtnKkleA7qiGUA2+uRw7wUGobTyvBuEG25S6w
kWNWMYhum7cRXeR7FOVRdaJX9Pq6LWc5/bu42AiuXdN/WmIeg8yKSWacTGtv2JzgyXkMf621yN2l
0EbVb3mpsHOvR0mNqOydiAMEht/5nLORxT4nOOWSXZpNxzcXRQFxrVROFmyHvuoPydHl5Ji4xFTb
HN2ZxQVpVH2hpoeEHLPyxDv7+s45qAyoIMIHoGEqVqOZC1K6DYaCXZnHJzIhNdzpQdWfwmSsGqbc
O1e3BDhCdwkbNtd9RDp3HWse3wa4/T7ZE9nAphXjOE0Usyp2KULIUz3adYGUIWmvYcahgwg9cBGq
v+zRQt30WF9JPnHtonmuY9t8J6Oov9Sjzr7X5yH/ypozbnWN9/TE+/jqGXKpyGQdLlZCU1oqxy+H
Lm298uzJopSQZjTyQiSfVIuavKNTFSbi6cT3uAgsjl4Z2qMkHXNX4eYtHf7j4bD5Vrh5iZ2Je5Nl
p/VGFoYkm6YHHN7stRjfeR/ISD66yg2KM1k7wU1cpfGnt3/Iq4fM72DyM9D5kDktFo3By8ueGj0R
praEoLZ0PzcDSTYQ6ms2VFtdpeCFZWaffLN+Mt9TFYQ2ZywTEg3y40HjAO0ZcGImo1bKx7xEY2hs
48SDEZIVek9uRejOgFTS2gvzm7cv+NVzhoYDVEei/GaT82regfm0HIOjfJv16FAhnNOKjSmePxO2
wDnm7cFWd9dczENLw9gQNk5kSAHHFzo1dqePloFdnyPqZdf1DjZy1/6cNdiaapfi4IkBV3PDMiBL
CBMeKieucD0g0YZtJDqCKEtQNYcukb2fnZ5VX10WvmOH1XqpCMOJfDXfuXEWVR7I+DbNq13tJYY/
W0RmbstBJAdbH08tX6sXhlI1Ay7DLRY+vCirF8YmpBYXByyTOjTFE+EN6ceRKYiiiYSPRSkoonN6
ioizelMYFEEaxw4ASuBw0KccPzzafDXdzEXeqw3fSKGbtl7ZfcuEfYo68ZOBJNAJCl3YEMDBruYC
UrKMStQAiyc+iw0KyiU5lkZjItJfVWgsegn6T5wxGJCm10rPM+jDpMecBCCAVIn//aIytqe+t1ze
2+/+K8sHYyEdYnFHPcA6vJb1ZAHS84ZM0m1lckUGOR8uNc+h7a8TBfvlAip7+N4sm+BmhuxByojE
8rx1Fxj5GVkDdnaN1Dgbdm//rNc3ezHK4VQydCBb9jqWu2h7t0qamCrxzNku0Ot0Q2RzsvOWP/36
UCZvDudklupXNzues2gsohBSuuofnG546PPuQefPvz4MW0jWLgMWANrQ4/c0iROrwnEQbltClzl/
kl1jJQtZvq2zf+PmYXLFLANnh3u4en3iDndYn2K+HJqc/I94Dm4w2IzbePnT21f1+pO3MOwuPlq8
MqhDV0NRZcnSGrrqlr1OcqDgzPcNuWg+z1PmGFoc4bXEofX17VFX5wG+eTbhLA6opnhBnPXKhBFW
CxKzCQnSjDzcDRw4bwbZdbde0/KeRtHwcY5rxD0uHR3k/fmJ/epP3k4Sw4AmYKvHA7d+lpyYBxfy
6rL+95V45+iZeCLMiL1Bbuf8oLev9vVoXCqqOKw5nse4q8U/zwkLxIKmbVQ9PRBNR+3bbh/+B3PB
64Ho9oHGx6tG6x0r2PEraiRISvtooto5j9+/BHpn/9aXgIsbCuayKYY7sb57LQHi8WI63ip77v2Y
Z/Soxq6nc8WffvXW2eyOAUjwrnBd6xcF0hWROwaEKtUkF8u3nevxxb/zbfMiLPpOJKLM2GuKSSYl
Z2FFq5R0w/KSouu33LSKyyRqv719Pa82DkDHMMKjKl/Yy5yGjp+QhOtdJy3ljgScwYEUqd4/fTU/
GQQSDxRO9tru60FaJ58IsnCDTUaY7J0FL+GZL8ra//KluMtZGskVUxSs0eNLIRgQ8WhD7lPam+F7
1pfiUrXdqZPl61faWe6XQB8Pqo0u1fEo7G9j7M9tQNCUTXyQxbURg2slbJ898L6/6HhgYmIMJMJo
cdmK4E87Hi7ARRM4tIUYbpgeMnRY52qiYJDZzrh7+/797MqQ+7OT5EgLPWn1sZoKMhz9AY1chjQY
/cyLy0s95fhcqtg9ZbZ79UpQBIDpanFAR7Hz6sSHk81DPYZvKAl0a69RCdrpES/f25f0ahR2jRZ6
CCYG3gfAJcd3TwNp31sMA0mR162h7OqTGfPLN45RuGmL6JflmDXreJSOlETNrtOAPD+9I0x5Mfxw
Vs6dD+wlLXWCO/NqE85o6DiYhL6/F+td49iZjQvwL6CpkcaPplkiX9BNuCtGT8s9scMThLKf3UNc
c0hKWCnY161mCD1JXEVX3dt8rytrNnTg0SPv4ZefFNe1AFAFv/bVningaFNioiTwLtOC6VLPR46D
bjCq6U9a7f/Ys7o8KAo2LvszqjdSX0n9cJYhaY9xXYpcdYAkRgHAM3Fz+E1vX9IK6sjWhZGWnRlB
2ghs+Ovxe9GEw1Ag+16mPebu3kvH65gU399zBAlXVWNCEhzIzr6tPPqduG3MDK/plCDxqPXE3cyI
t4hAa9irbgp4Epf6lHdXSBwaHflVDm7cmbqbru3lkySTAcZClJFKbOTzY+RN1A4oP04PttVCUFdB
RzfKIdEC3aljxZDX2eJgD5cc/iNyJ8LztDG94EAT86MKBjMhnFuGnxuJR34vllPWw4iF7obCemNu
6OAASSako3kY5soNbxryqyw8gLr5ToHAnv0GTcOVNxrY8V2LcLOdBcGIujLO5D/mnqBZMqisQfgg
0cbDHE6le9PGjfGUOBrbHdfpKP++/Thev8fYxjyO5FTQWFjX302TuQ3GHMfbdCF7WIIwCrpPJ9/j
118nJD/WUlqMlFuRqh8/84DbATmN5cFyS8pJZjYGN4XXsYcctOAGwNx8/muXha+egxa6qiU5Abv3
asCyHjJKREsSdZc2z6OH9S4r+lOy+/XNYxQmUqqcVMioWa+V8AlZM7NE8bGpR5OteMw2a5ZkK799
LesViFE8ZGZUAJkIKMmtpusgi0XXRHqw6ckXusQQiwKxyQJOAMRHnjpo/OSSOKHxgbL1ZyO83i6k
SdXFZdlpG3K0rE2ZsyyEdC9/TAK/JGb83+gUX8oU//PvVJH/B8WMFu/h3wt6OSJmf7wUMS7/+A8N
o2bbv1novbA9cXL4S7+okR3827L8MAuyxWLnzb/wp4BRMxzEjTAxqThQ5RD8o/9UMGqSdBMD0SPy
RuSPuPt/CfZ0/IICwuR4sRya2JKjk/welfKyamo6mZmgB5svm2nU4TYPAfFBT6Kg4/wQhUSzvbgp
P+neHJ9Kl7bFYlhEuLksICBCV9+DNVW5mpGCXcz721tve3ZTb7wTs+IqRuD1GKvlMBCRoSdl5uLl
H/yqPHNQgGCz3tui2jii3lKz9T3yh507A16snveQVqAA0HNtURCa1kWaM6VW3YnfdeLS13Vy9riy
DzJ+Vr55irb37eZGbIoTx2BjWYD/VYx/de1r7Phk/3V/m937T9f37xL/3bz9rG9OFYROXcxqZ+1N
ILVsBGwX6ebT0324uQo2J2xRK7fy60tZ7TXICQuxfHO/nM1tuPnw8erm7v2pyzCWrd5b92uZUl90
TbENZZh2uI5Lb2P495HPheT+qcdyPDFjdqYdwbkH1ge1V+rZqw0nor15zD2HrHKipHfJqNxzFWrO
u7e/rdWn/H0UDqQ2iP7FUa4vjdMX1wIpSIyZp9ozc3a6z+MUt4+DN7Rk2Sr9xEZwWYJf3DYLExVH
RepLS5fJZvNxPFQKMQLNhMwPqjGa/awPiDaQowIPEMUFST/xiUbhKkyJUsjipuQucqRHuE0p7XhA
cgyVIJaaAfMO7jzQiJ1V1PYWoarjm2SD+31P5nCbRN4uapVzKWVdHRpjcLcEeal9mLYDhiEUWtQW
jYWJUUCTieMx3pBIN/vaGCQfNDt3F2GCd+2gjUBDFZeHsK7cs2rs212Mpegc8wXkaCSWO2rgpm92
Su2TIZU3dmoa28nJs12FHGv/9pNdvz9IzC26l/DhJQ4OTurHV1+2OSKMzgv3ZhXpey/L8HliMP/V
UbBYcpexdSznFYg7x6NMmiS2RodEgywMUJMM+n2tdfWJUdZvKUdxnWuhD0L3ns3ragWYay0VckIb
0ILWe6zcQrvIlBzuOtyRJ05gPxnKwDaAToCtHuWG1WcnsHA60Jmt/RQ6BRE7Wvow5W23Q73dfXj7
Cf1sKJZyewH3U5BfQ6EguBPsbHLun41Q7lQtE9+ai2gficg7Mce/ehk8UAbUH9lM2FQ11p9CIoq5
CuLI3oOIJNdzCexqM+R/b1/QcdHaJrJiaYixw1heBZpVy99/MZmgiKVcN3jdwYEx/VxUxhxta1QO
z1ngMYfNjVPdeRCFMv/tcZfH/3JmYaPE0JTU6DJQ9FrMTS/HxQaoqxZj6Bkyz5LEMwI5P2WSAPd9
ocfxx5ZW1mfKoZZCcdiIU3uH9bzGPLM0ebxFZcGUs57X8lxAb0C4egA/okLSsPEvHsYGjCRs6lT/
IICVGL94pxFALLErhAhB/qJptvrsXGgkcBY0+6xXZXxgwg0/VTYd5aZ2zMvZncsdoXrtiU9j/Xhp
BPJpLCcFTPmUslfzaQJKGRF1UR3asXRSP2jRluz1HkvDDnmlTS5lEGqfQ0Ws6y++vsvI3qJSMixk
x/Stjx+wzAPyLKVbHvKCQkhE4Ou1KqP4RIln/T1+HwXqlb30QahXrK6PGkY48emXB9U2OZaYoNzY
mSRJoBlP4atfD+XwnsId9HQarHiOji+oc8tgTEU7HgbdwsEqzejSxcy2LTDVnOgkrT/9panKKgCP
GqkXYpbVVc2d1paRtKeDHgT1jSTH7Qytx3hi5/WzUei4Q0lYbIbsJI4vSIPHQOp7Mx1wEml7Qkjr
g6aK39/+zn8yCOIUACCkU1gQaVZz8zB3Q+AiVDu0cdezhJaAU3tpnGoGvH7PGWOxUTJlsoquS2Ml
sChFdOcAY0aK2wZ5004j/32v9Dj5UE3uvOXcM319+9qWx3A0h4Hvpa+48MIpcVPmPr6BhoTH103l
eLDRv7+301bbGSZmqiTPlQ8+IfXbirhfoIj2eWviYXh7+J+8kA74DYrElB5Y/VbDp4hVHHxSw6GR
sbZDa4BDY4igOaJi/m/OzmtHchta1y+0BSiH24qqThM8+UYYe2aUI5Wffn9sH+B0qbVLaMN3btgs
UuTi4lp/2OrYrnxG9GcYhIlS63iWkHlxTfCoyanNaIMfFnEKgivz9L0XqrGxESTX5kQFRZaGpHTR
cknB2xq46nmTP05m8ZMVdYTvFiLWziWDlZfbK7h8ewCS4NIDuEW/licxW+j6CwrYMLFjZIrfo5QH
uyOza/c9AjflF6TGlKd5LnLxPck99xO72P1YQPl3j3WkItpVdpmXbESz5xrb1Y4i05Yuc8DJYPDS
hbn+PeFoJ2YyqKoP2B41NT0eew/d5cLJTjro3eZQA5wVEDvITA9SPEQ7pZHdA3NGy8850/xoixN+
QTCocgzXs0OEEfAXDem39/pYGMnhzevHywBM1LPUBBWKRaAabVx8cgOiBMIGzq8iUNRhHxfAYkH9
hI+DjuuAl7viUVP0+gHb5ehDicriU2tutoBeBYDnNwr5DDW4Z7Lo9co5bYcTc15P/mTQYNBhAuy1
oY/PRp4336AixA+43sQb+2dtUFeVIFUCHKJT+vWgom4qZ6jZrZ5Fpa/jIQG/aYqRwmeaIPh1GCOj
GVpvPSTM9eWwi10yd3M76oUy+XiGt19EnbgjGEBBC6LXCrHlmvHqSMrRnsWuWFt25+KaqIZ0bHrb
mvyij/sL7kAC0QZRO3s90jc9ZVYHI7sGkkqyQhJ0vaKRZkSzg2qzP5dtg71QhPufDlAcNLOLumWi
Fn429aeqctKvyJdU78zRPoaFgVNt1OBpNvbxo8ZbI4OGEra6f3u/v0obWQqSDRArMjZR3Lr+dUrs
KNmgJqo/ma21j2ByfMq6UBnQ422be0PNtp4baxtMAr1pdPMQAGp+PWDgJLGrDrmKcbid7VOoKI81
uLzPlVmHx64xzHMpxUBuz3J1UBjVyDGRGajLK1vNjF6xIrQ06mzI7F2RmLBDer3+K/cm5X3Ut9Mf
2DrI5dweduXTU2ugbsLXp364NGkYa+B7dhurfjx4lUlLyBNQNoLe/QU9r/l6e7CVOfIC5g1AFUWq
/Mr77sV9BpsryFI0DfwIviibqM0wA4rt7mmIRHHkd3S7oOrEW/M6MCU6cDkI5LLxsVRYsnujzAzY
W75KVa3aNZpZ13t1SJzweHt6r67r54FwD8WkFjUscxGY3CgyjIxqr58nanfgEZT6GeTKjS+2NgrI
RjBP8g2lLaF5ah04o9aWGjKjqKMcLBDe6oFbNs83BlqWO7mnAeNQSAB/LFO85dupsDGPClIUr3SE
8bujoRWqOAw11Dmkg+JcOTj5EH8uvXhyD8PcIuRZNTqYKCVqsKHGKFB1dmplpbEfuzEmHm9fbd4G
FMqQLGYZFkEr8AJ08fJK85PMrbxDmaTSFMyM5q2SwNoReTnQ4rrlfQk0FuUZHyfxItzNRa2ouwpZ
vI9aU1PUvz0t+bMXyQjVKJgXqJIgUeItzkgNBKUc0oLgoyjOPowM5audtPpFjGP+F75nzru4QZwM
OQNjC8gqJ7IcmtkA5peeo69C0IQW+pQ5xIIp94pPljujdNDU3viRa8EMdxniRA8h3fY70HjotfYZ
3m+3J7+yt8GuAJWynz2jpPPHywDh6GVXe7ZQfTtH6BvDLSGGu7gTlbch4LMykAPWGmQrdBqAwosQ
X0yw0goMjn01tExIPBW0oanN335z8VahCkeApRe01DkTRjcA2A8cn36rTS8mH0bv0A9xjnpUhdOP
mAPz2+0VXNmsmJVSDecyx7JkKX2tp2VU1Qiz+qUyOIcmRKfJmCb1rm1FsPES0uyVwSTtXmqH4A7A
PXL9uagbwzODRAktvE1/6agwfE1HLuVTq7X1B0UNoTRraoNynQv9LznHndc0MJl16582BDB10tPW
TthJRW8dMR5OvyRhVJcHQSQtL3GiT82uhRfrHvvEaL8UBZBKMKSBDu26N9GDUos5+KvUteyrpsT5
kxqNov5mgOIxfC/Vxne57QzV3hUUSg49pRH7HIVVUJ0UqJPGHgUBc7iP0rp197PZoNjm9ZODnLCb
a7+apm//ZLh2lA+RjnTBPhv09EutRDkkqLx1nCP6Z+VHq8OvaJcIBRnSSginP5Z6a/7T4w427WM1
aPNdXWgsyTAp3rfOy50Rk/gxbQ4pBFv3BGQTsQWlT0Zot6kRvKOR0ZcfE8neOThGD00Z6mFpnYwE
LujO5Fmkocrl6sFxLszxh9ZGSvsuibvmsR+wQdgBdW9+JBUJ4z5zNOWnCErVvUw5FPZD41nTl7av
uk9VWyA6YuDD8cmIE+zJG938J+IZ1Jy1TJk/2F5W6XsUrCsUpQPdmw5ByluHPBve7IdMs5vw0E96
8KGJVSTWPDO0PwaVlYA0KcLgn6hoR0iQScCrQw16x2dO/eey66zgnd2FRFHLTiDEZmWTP3WFBgM+
p8yD26gxKM1xsIr8xwCjz0CR0EVGZLCwMgjqoftlqkgn+B3/D/DYGv7qkFRVDBpCDek8AxZScY9V
nFqgYjDWOKKUCGdzK3Q6OgodP+gk8tCtTzyXkuwDTKESUm9Razq1UGwz9xi2qMFFyZOp37doyui7
yOhTsccBQPdTrE/U88g+D/alnguUQ+pBTYEbp8Y/JU6r3i7VcCHYp4h75HeuUmU/R7jU/5BKzZfJ
SV3kIjS9KXeWXjfGCW234O/QVcu/TaPNtVPZdJm6d7AULY7l5CrflFC1xSEVWfOh4jrlNu1Ufgb7
LDy6Ki5UO0sxQI0o6kh7aMAkEVVcLos//9On4zCKpDa4RpB9P5WTjWdtOKHXvVFxXMnOeTEY1M14
pVivmlW8U3BqazWT3lHb/sjTsHgPLkjp0XbMKwQHSgcY9O0Yt3JF0k6XvgUymwR5eB12EqPyaiUQ
pm8OKKrvGkzU0iPi+dG3Jhzx3AitpsBKzwhJJ3tQ4Yfbwy/bmjIvQrGXBIzXCIrOyweoVTbVpGmh
6efYNDgnMc1I1UXIo7xvtAjrv6GoPqJ10/0xW2PIMd6NtQ9ln9nlxg9ZucQQWyKPdgE4ADJd1FFy
A0FJRO91vwXqjNekg2UEfNSNUVaSdhpJdMakgibl3kUFfZy61ijxvPd1oWDYtiNH4PZ31Q6tb5Vb
FA1HI3P+jpxJlH9ur/Ta3rIp+kqBKvCEy1qpiXIY6YKj+xMmRPmuiK3pLAx1/mhVrnMehf399niv
pwrjhX4M2bVHQWjZ0gqqoEAwc7B8pHXg1US9ouKZO2i28hCbJjrvirDm8RTNSrj13n89NDVuACxS
2hfOpqtf72mVFDeulRFxplQgBdNr2pRDaO8D/QDvrUCRA8DHsNOjyNt6ea7sZ2pwZCmguakpgSK/
HrudkG+c7CS/2LEdhX6P7GiNMgs609hgkmYfW4wcNSwHYmH4k9sZA/4xszHuTLUotphpr3MKEiad
BJj6qtRrlYf/xRsxVZBGHXGrudQN+hs7tFq9e5xsrLu+id2ft7/36/3FWHxuqgvsMZBq12NVoVUX
pZqllwLrryMKMemR/nD3GJn4TEqR0I1YufKRZVdRVhqpXr9qvw2oW+UB7TE/TlGIQfMp8Idg6I5V
64xnmFUaDhvpVgdsZUGh5qrQC5kjU11M0lBHYBMQaHzuquyJ1EXgE2nPx7BT1Y35vQ5IsO+YHdvB
plQj4Vgvv10TRrbToi/hl1alA9Lu0rs2mbZ63Ctfjf+1DkRbgpzsZRNTC2aeCVUHxkhNFC7NQPlL
AAU/xrDWOJtatFE/eBavvn4XOcDBOIIsFHwmR077xZZExwRRNN5r1If1EhHSyCXoUckw6vtxqI0P
KAMM9mVoU4EmFrZ2wTmJtOidGBrnfawAZEV4ZaQdlwSN8imYHIE2kjDy7DHRzcLaoeAxd2dRWe2H
RG374MkpJvN7G0ze5zkk+Tvd3vRr+wGxbiKqB94DB+vr2XSWSL05SF1fr4zG20elaRYnl4fz+3o2
Wuv45tFQ7iO/Bq3NA8hYVE3jSSd1t9rAR7ht1ICHBDXaT4DinR3ybmO6cVmtTA7cudznFurIryDU
eIdjeKWkgV/VWAnv3KLIlSPF6eaTmeXIF9ye3Mp+h/7FrtCoK9E/WWyMGlEoxUEMxm9zJKUhn9rf
Oztv3v+HUdjtEnjEoVqW+72GEbJsCvzSViKSvdRIoAeOBPSNgV7nVSDquYBABtNvpex8vTNSx+xr
26ywZ3ZiB6Mzel1k1y7SP6LLrV0T2MOxcsfoIZ7mfKv4sPbl+O6yo8Yho/xxPXjGnxB40QNfxaj+
ExWGVv+WJkbxWVcas/p0e0nXBgMBAdIJGAQ40MWHC4UbDt7YK77S4NbY1wk6YmVdq5deQ2Ps9lgr
4QoKOfUM2suS7yF/y4voMY+YCZnapPhh5sFb79v2oIb6gF3N9PfE8diIwSt3DK1rrEgg5VBqXcZg
S21bQN2a4pugY97pat0c7NnOHkSKaxK+Rcql0XJ7Y+e8rhyBVKNLTx4BygJji+s5tn3UjiQJCjEl
t3GMzhHW3Ke1JqxjZ4sxOti5ZNUYcTH8VPTAPetCTOabK+hQvmU+6Eq4PhHg+kekBSwBy+4UnwJp
rvlRGQAa60NrGHBj6Sf1MHthKPYu0hR/3f7Ea3GApwB3O9Ue5CEW24mjGPWdyBUftyT7Pk9mZR9S
LtiY39oo5MJ0KcEgMtYicAulmq3GLfmy6RQhm0/jzzgUnSecjYHWdizgEVogMIbAKi0yBrv3zNQK
IqbjULVKUHTae3H/ywyp7TY4125E0bXDCIYEQAQATu7XxXCtFydZBUUczAqa3SZM7yNOZDYCYjh5
3f5QK4dDdu3JsKXpyisZH0TFJ1XvssDv0hboWOcm3Qc1ys0aq7QuBzFsVkwvqb0tm/GVJSWdBYlB
QgvFbCmfgVo4fogzc+zQ3/dp22a7WZvtz2iUUW8STnG8PdGVNZUVe+nYQseD2V6fBSujeA9h1PUz
zRp32L0nhylyDYqcYkv+ZWVbes+RBjgb/0hk/sv4JsW6DA2TYL9KrPgp04vorrP75Hx7QmuPFDJ1
Xt0SnwMWcJFI2Eo/oNDWer7I5haXqVbHILzTI3M+TjCelFOESGl9GevC7C95KPryGBVGXFOsG6f/
p6z+f3LC1paX9z8VVkCWHJHFUQyBRgwlUn4+IjDjvSuS9hjWWvjbC63isDFxuf0X2acHq1NKgiP4
+yp/Vwx4lUmTeD6eUdWdSTXtNE46qidIcVf3WRsU+yzsgBKKHoVNEDNfpWDp2UEWc6Pgu5IfkFjx
iaXiPSztxZfOqGDlzSgTEVGlNEbdsjpL/dm7kILpPlbC7Bg3NokuN2u9sQxrK06fR2qrc3C52653
WQzSzOlyxqa51CQPGAkAB3P51s7FVsaxf3tM8kBKcp3AsqfWs2hExIjqdYVhkbYqXnWJ7BHPSupC
w/uhmqwthqG2Fpao4JD7gKbiGl1sp2QwhVRiCHyRDLm5x8O2q+9S7DK+mmnalzu60al+bMqGIjN+
zC5WdQaixhd7srtvUYU56K7uMjQy3TFONGK0ludnte2cu4lez7DD8qwONiLMWkTjLJJBcRpdssbr
DzIgIzy4PdtydsCna+MIad/QjV0AWAYSluptfJG18fArIs0GboJuzWKNiiAOR3WOAt9LmuZ35Rnx
dzXF0g+IXoZVV9Jb+saWe73dwZgBB+dBIW2Gn7/ai8TN4WhZkZa7PjVbyk1QibBSsYJaPRhu21YH
XtZoywABMv+ahfD0jQm/jqugTf4FWHIZM8T1AkcAdXEidx2/DkP3rOBecula3EJvh5fX54pRgG/T
SubdTo3tehSRgUdNS8EosEFP2tybKGYDrQahOG6E8NUJyd44mZLOy1P+/cV6RlPZRcCKHT8LwLF4
wPn9Ssfe4z9MyEExy4EiADpxEaRApqqzmGzHj5ymOAhPq/dNrxoXR3mjbgukAcoq4BDpDXPv0XNb
xCQdDc14rAa6G1xAeI6q07HyEIaeMWb5L7OixAvJFVs/YsX12hU5OS8FYMefo/GrZgYDuOlBnN20
GjaC/OtzBvNNwqVJ/KSk22L9Yguo4WyPDpCuskUZu3BPap6iB+4VOtwt9EBvf6+V8WCswX0FC8g+
d2RsfLErgsjQC3BFnDKk1e5KNUD5KpvFEbl8fCrt4e1xBNMW6bCBjQfiLUsOV5EWEbdn6/p0+tT3
HV3uDzylavEQoGr5jxqUib7xOFo5YhorSpdUfiNiyvUMw6Ft0k6pXD9SOly8y6Hc0bx3DlOF0P7t
xVwbihI9DzGyPyC5i2vLaUusxkFL+jOOBXeR1YoDXa/xUJjF26QSnjc/ZUMYGTIZ4OG3OM2ph8p1
y93jGz1l2rYR6WFscBO+PaG13fFyFDnhF7vD0BLAvJNwfZRVQGCiT06bc+o/TW7c+mNu2/9hN9q0
sm3CB2yvZTI7kMhMNLD5VuWM81VReh8me5yQ+SuLk2kmeCXcnuDqF6OJhK4O0Du25vUEUQh3KPKV
ru/0QXh0kJw42UDxaOyNW+SP1490OmacM9m84uJe4ts7VLbICwrWslH1fVvRGEtNdmSKmth+HgzV
r1wa7jXlroOVNPqv2zNd6Hz9u2OATgNMkHpfVEOup9qWcxoZNms7OChR+bEWpr+9eu7MQxq7ToYM
sC3K91OdNsPZbXSnJhEyxF+5rYu7io4BDfYhSvKNI7Nyy0tHH8Ag5F5kx4t4VzRT0kFSdygFWRNK
23aJBUQTOD+7rhZ4uNEqEjvX6Ls/Wo0P4Mbocs7XyT0JnwRZUfaCebd0+snBR9s1Zl2+LT2px4y2
ABxf5XJ76dc2GXmahKfJLHNZp4xCxxxjZWaTpfX01HRFckx6QFvuWP1ze6SVZ5p0f0UWSxKMuEaM
xUc2TGum5uL6oDz6d0NBi3SvWaFr76XzwXezEEkpzVaGi6ry/vW0gQZ3q2x1kVbWFTK0RMcBlKNq
uvgZnREbsFImzy+8KH3qUkS2+6l4Mz5fWt1SqyT949OB8LmebGObKSYOmucHRRJjzk7BAjv1ycVR
+vayvn4gMBDKPqQzLO0rakqUhxJKEtIuitQyOGQC5eVDkzXpFxTf7fhuSLL60cDhe6uevhJ/aTDT
Z+ElBPJ26XM2NYANijJjf2ap9tCy2nejE4WPZti0+2Jy7Y0ccXX/oBgBh9FgVZEgvF5Sp9TJEVON
woVp9N9TN6gebRHhf2lQzo+GYDxaMTkqxFTvjDhmfhq0TXHMtUlTPKU8oqNaDM3p+jeMZjvPIqaN
1eFt8n1MSgy3bCxNvV2FMrBx5F/MW9bGK0eUFJxyLcIExIJlcObtPxi5x0Xntk63R3s03hmlV52S
ZiqPtzfTSsQDOQrMjttb6ujKs/PiTlXVYSysiYeF3UWquVdIjL93cyYuIzAOnIJQtH8P5MR1diV4
3dG/PfraRF+OLv/+YnTDmrqisyJuWGAcn7PYM38LrgYLEW0rrDfOzVoY4MUINgU0LjX4xQHVaT6a
wKddHz3u8gmvkeEBsL6+kTKvTYk3FKU9ySMh7F1PSU0RkKy6ifA6Wc3RNBD1GifbPEY1ft+3V29t
QjTTeAET3FA51q+HMiPcDNSMrCvokvqSBnN8cAuj/A+jSF0M9bmT+y/u78U3attkUM0itf0oy6Pz
nOblYY7ramMfrvBuJNtGlutBvNOZXpwzaspjNdu57Zd1VsG608THyVAQ3+pNVIXN1MbcaorOlT7G
B1EF6k4BDfwAXo4+otkpBxXP4Z3j1M0T3lIlouSJtfFl1+IuSt2YDssKBxXx6+UOekR77AiWqpfo
3V4tc+TOD0e1iNTjyG7bWPbV4PdyuMXZgDGax2oY2n7V99rPoDWNX5D4Ehh8o1Or+w4k5pnEdf7m
GHVm3Q9I6JmHsXSTaqMDsLajeaOzz2Tflmfg9bzx4EDrwu4xjx+S9psX4VULZC3ExaGINnbB2o4m
8XLpHJGfUOC5HoovjzWuOzkQPBUDK011PoQRMM/b52YtpCPfhV8Bn1KCFK5HAUE9xC4xzY+iyblE
wtUPBmAxyhxl8b42+2hjAVc2jkEziGIH34Ose7FxYL5VbYVDCGn93N0HPcIJzZwrT9y04360rALU
mNgK7CtfDdg2awlWQXZQl/WI1AtCV2FQo81QNSwq/YBrmeXrnRVv4KdXhwKCQfGPLopjy/m/iBBY
dcxJnySOH9oxSJZY15+cUoxk7PWW0tvKp4Pp8P+HWuxFjH16NDYiNkiMBw6PtvjQV2V4jvB/2UMa
bA+3t8rq1KRoEE02qUa8eENXo5N1QIwBNWPwgzdvJt4NtTJ8Lu1gY6S1mbFLSOzgcaAqJX/Ji0Wk
AC1qQF3hZShjPBXioT42uN3cz4ObYHpr6RvJ1coDEBsLitlSAICDvTgEPZQNA4hHeDEax8kubdAX
n5NCwzUkLY3hh2uPXnaUhO9wR+ddv2/TPtl4iaycdllW8mgRA0cCNH495Vb6dBS6G14wvdKOVsXj
jzuo3jjtckssXlXkYTRLKBOTvhqL2rSlZ3FW10ZIRtNWD8h69I8Y/TiPTmPbD2HQlt6BFWrDndN6
4cfb22dtbDQqePmQDEBSXCxyB/bcqCyPdj8SARGSSIpzQkwvep/Fc3vnqQB+3FSoR2fK3ePtodd2
LtBBSRlGU4IK6PXiBg5OGW47Kr6aq8PB62b9HOTWeEjLcdj4js9Pm+USc1VJ0hiKsORW12O1VC3Q
AS6iS+SUHp7NE4B6uj+5az50YgA7rtUlVdCx4s2Meo2Igjsr62mx9kqOg5wedOa5GW1zPkkRinlX
u4nTnTEodNOD5VaoVM+ahKA7g1lvcSTWzgE1VNrNcFxIuhefyOHQqXkxx5cCkUPvXAPCmPeAu7P2
hx2gG+/2hvZ9VExAIVheuQ+pxgvoX9PaN3QQgdpIeR/ec4iXLbliRobqthl30cXVxvjouU1wxO70
HzFF80aUWXhVP9ddTEq6EtxJjKH6c/2p8OKKyREsPlXTRvmvOky1+D5qBWw7E2c03O0MPfTuptYr
xjPK3bNyKbvBAjxNuzzBJcnIkq+1aUYJJmhGM9xj89E9RUNst/vW6CtrP82Jg80iTL7pTk+cqvkY
k4zZvxUOmTR7q0Y+ZzWFW1z8lVsWjALVM/wooE0u8bpJmoSqOcXAeLyqs7FTDSF/xZ2ClX2U88Db
9bbXDse4HrpkI8SsxG6ScF6JPNYkLXhxK+mDjAC9UHyD0nz3mPdugldUj4bjoeRvHwUWWPXbL12i
Gj4gvNyoFFqL+2KMYr3yklTxQX1/zuq2+Kxm+ee8dfuNzbm2rqAxgJpwTGhHLqJ05lidoull4GcZ
Dh87Vcl5FUJQvasHp8ffGSBDAUajxI7rzRHMZERAidJN4ZXJ0aRqbddmAx3mrI3cQ1ophbqj8ZIY
O2ds3t7PlgRfsjP55sa4WH7jF/evtMcjFLgBeAxdketIeU8bKrQkBHnF+NDxn5e+6SZlc6nnoVe+
3J7tShwifqIrCywS+col7ZpaZImdWoJjW947/S/oKW10V7LhEMvUB3gkoNyTAjZJiipXB6uh2mme
qLaaBs815kUsp2EAngEqF8dpWYMuC6RCZsVR/Ka2lfDRw4dBPcEIiBANmQwT582ygmzYKQJFhMhW
c/HVy8MEfx09zJxT3edNcnbgRt5Zo6J094OiTE9jR0Nn4zm2csHBdSB/cBBM5cGwuHRA6NVTWoGz
UkasYzPsGHZu1sERc8L8P5w1PClAolOxlEKR13vDyodK9ZpQ8d146CwEC9Pwh9L3jbkP0gbppNs7
YS2ayOI/HQfQspBtr0dDPxs5rRQ8YlTYPLqsusRtzo1m4xIaVfgzRtNpOt0eciUTk6UKUjCiGLFk
MUHyJ+QM0BK5mJOWn0TllKd5sPWNlGRtFG5aMDJIrJNUL+4eW1OEOmCHetGcoLrEtV3toww82e25
PGcbix0MGBwZColpQsRgEbAG5MBTonV8qfREBBcD0ttItQBsx66eJi98xE6xavZ6gHrKvkNeqzzl
lin0k9nU2Q+9TswtGu/KVpVSZbQlpD4tH/X6i9a1jjOi7caX3LGSO5V89H3aztXZiQvt++3Zr64x
kDLUMLje2bPXQ+Ho3cTNzOR1vFvPI4CEvQblcWOLrtwJ7BLqIKS0UhxhMaEMlyeVwl18aTuwzorD
wu2Ghm5+WcFRq0y9fQy1qDr/h7mxkBQsNVimr7xh5t4o6pZdqodamO+8yVSSQ1m72cYarhxARFOl
8BNhWPZOr9cQb71qNFOkSsyp4V3i6ea+zuvqqWjUwC/aNvJvz2t1PETmgEEAVQVEcz0eegdhRUkx
uuRWm5xmoKq+OVfGASfR6auK7vTG11u5agAgSycKkPhgMBapQzC4orTDLMEVJWj0UxSmRrGLkzlp
cU7VjWqXp0Uwnr3Ajasnmgv9Z2RdkrdDoaFaS4VOamnAoZfmEUD2HOD5aIfnqaiOWYQNzZDExRkV
pdFX62LrvlhZZankz41BjCOhWezZpHUUkzQmvDjm3HTHXgRGs5s9t4tOpMKj87NQIKlsifutHH06
yFi1gfaEzOPKk/QirXCMAV3VoML3t28Ag7RZdZqItSfoslvUlPWhqAeTFGJ6tcxCSeyTIapTJljQ
GJ2bEddStdIuFbJil9s7dnUocBoMRi2UfOF6VvOYaFmp867tB9i1cyKy+6AO3TsF2+ANws3aUDyN
wIRICvurUJPCtQGk0Xv+UFs43MBB8+m/ZXdku1vycmslV5rhz1V7cC94wlxPSzHp7tOj9CRQVn+K
m9ok9yqHY69jtZnXUXQccjEe6yCOD3UTqfsaSbXD7aVdKRkgB0cVnH6TzDUWv0EIbOYTtZFtxKr/
U5Zjf4fag3kIkNLcT3gPfHSt/HeQ1P3X2wOv3Bxk+AwIC46m/BIuMkdWiUgr/cu0D1ofkQv7vTMO
W/oZ62tM91KSR11cmhYHYnKjshTkMD4SHXUITV4xgwMCuhxDPTea76A6kq/5aGB8nofAji4KVgb2
2cTltdrIelaXmnKzKh8YOln39ed2OgUjFBsYaTNWOv6BLaafO3fq3dYvE6sp0RB27d+Rk4V/FUoo
trzO1gKSRLobssWJ78wi6cq0TEQ0vwExN036GDvh/Mf2whk9oSnaVVNQfbv9gVemyyMOZWS0k0ib
lxWhaHBCYIu0i4aG1oVn/3G0+F3U2I91aH9tNONnWYD4uD2m/JqLXEy+qDi7Bo0TQtP1EosBqHuT
jgBDQ6P8LgLME1QXQb5wdKh0ztUvNbXNt0cMkCXkz1Le9LX9kW3kUUt5AQqBl3ynWNPuBapNyNHM
zcZZXblIqa+RasoUCETXYnZ2Y9moIpv0hmOzj/dKq1NGEXZSjbu6hqm9K+0WM8Uy0uq/w2YWwd7L
G+XtiDL033gnAPSSh2qxi8smU/oY8yIfYyk93zmpaj8JB7fufW+39dvcv57rR8QmqVLLmLD45CZ7
cZ/1sdKHY94HfiyS4lx3ynejSobTpKXDxulcCfxXIy3uGEuMc2+aPP+HuMuAjZThl8aKkn1s9PXG
Eq6cRIe8C0wMnrVcnYuYlKMooePoDhMkHxWeDZH6QIoQndypbPEWFOb59qlYnRqQGOIf/DqIfNeL
WBkGRZusDnxDxfUJ+4hJ7Y66aPPfhjbrWyDHtTNIIYWjQG+BY7FIZ+NCrVXR2kRc2xLhrh3jPHny
uAjSgz5NFXWERMf+HcmKeKuruzZRAPOAN8iSKeQsQpxnjPaAgxvH3036o3RIeCrKHM+h0qyPb19T
kHP4KaMHSjd88Q0VTNy4W2Dz1GU4nzpalXthhqqvdRjKvH0oCuv01mSlhCz6+vO1Ua9WI91nPy2H
7H2uaiFnb3L2/Vxxo90eay1ogyZC/okWLG/0xbRCM1XmIbd4WUVBoF70Oii608zj/LeahcGfGhFl
cQiHzPhKgpBtIdLWvp+klyH3YEt002J0jy4ULGjP8Z18yt+1uT2eKlegQA8K+uvtia4OxbtV5h/o
pS3lTZ2yjmKLlqWPpXhwahJjPtR9nN6pQv8PKGMc5cgS5UCypHP9/Qx9AvOpMJTw3Pmhsg3kXYBp
7aM6GXd92mztl5VrQsqTWFwTLOUrRX2kE6wAwB0o41i3BOgla/5cg8NrKLaX4Xe70EW0d/Q8+UPx
oLzzAhz7bi+uvIgW1zBhBiVByMks8TJfn8K2mY0S6IteWc6+EW126BFsP94eZeUTUnKh08YkuY/M
RaAxXDT89AjAcTe6zmmozQgcvD6ekya1N47FSsQGAM8DhLSNRsaSBj01/Zx08hNSZVD2w5BUF8VI
EEMqrPnS64W9UVRam5qEUkuHT1hXS0eRmIQisAYodNagOh9KrAnu2gokSq96v9++iORmCF5x2QKE
WFznbY/mBaKb4SWyzLQ8OV0RhnstDV1x0uOk2AJFyRO83BkyG9fpT8rn6aI7OtV0f4l1it+BlDjx
kg0/WdModgmitocEFzlcfs1h4+utrSZvDZD+JKOc98VGqe2mFkif0LvoB3Hh4wVP6CjZ7yBjtsfb
y7k6Px7DNGakmK++uGqFM5rTIBrIyDOQ/kOaCCR5XQuX+F3SdrP6rhbIhh2SCBSNf3voZ3DAcm2l
0AEhBjwTXODrOJPHjWO0qP/6DRfs9FfnFeUP+hlOtTOb1BsPFPwxx+n0oMju51hJHsKWqjZCL6n9
rdQKC5O0GWD9PnCdaDigYWXTfrGAQECPUMzkQxzaXrHHvcWJd0rUNZ/rrEjd/SBaFTGoNlXyfaFN
8U86rskXcoBCOUHF0e7wR8lwj0MP4b4Jg/jtFF72Ea0SCgNkG2zh62nDFc6ByVMqq6Ih/AxWsthT
cXG/5IouNo7lWreCFIonHP1TOpreIsHQrLTWLcDjl3JGj/kMthudp9H1yl8iavX7dKR3c+rmOjAO
YNonfIdgjNknp4iKJ9do+upD3XXOQ2cblXnEejp+ClXLjL7c3gkr+x30gSx2QYcnC1pshJGwoqC6
qiBSkn9OU8M7V5ONVK46Ght7biXQk1eCo6PjqPEuWaTnbZ/oHox3jnPaZgiS5+i8lVig357P2iMe
BvPzCKRcr0rsZVWZXpOb7OzYHB/q0kBXwJLix57GpksK0/y7gsx8HO3029BHMfoy2kacXLkB+AmS
LEFvEFDy8st3VJ4KTyGGQKf2FTPNhl0ZV/MRWId20tIi3OiDrn5E2aF3oPrKBsb1thaznQ6ZQLoh
BYy8K4I+25ueEp87JXAPt9d39SuSxhKTaXEBWrkeqp5HI7E6Q/Et3FR8dJgmf/AaawOWtraCkqxI
dJKmaK9kL+kZ9xK6cRmysPgY5+PwJKwx/qmbQfopN/NxS0N2bVrsf4n3QW+TIuX1tOKixvNjCBRf
hBhhiwbctN4C8by9eCsRH8UYUlYUZqhWL0HjozfkmLTEVFzTMfIn2H97/JKSIwkXYrze2J0Ng77B
2weV7VIpLMyttoRV1DQscjMc6BBGIWrYqhLcGZooHjMEJVG2L+qPele3p9uDruSVki5CtgUsCiDA
Yps0oo7tcUQDIozi6ouGTuYxbGvAY7MRH0alye9HiMT7aOQC14r/goxHeY+WBUQEWLFLwoOKnI8U
zeIE0rJ5LNqqOGhe9TtwKV9JMuTGEr/ePUR6KfMka/d84cXuSbRWq3RdBH40O/onx5giSUOcNk75
q/cWhQD0rxgBmTy6hPJXvKhvTHrd1u3Qox9fCfdD0zfVO5C24tBlnfNU54YDOaoCLAb44s3pM0NT
maMEQdIAEGAxQVynggSt/84f+//l7Lx65MTWtv2LkMjhFKiqptupx9knaGxvAwtY5Pjr34venz65
6FKj3nMwGo01s4oVn3AHvFD91U6bH128rovvSCs+YhTf+NAt0dKf9isJ5m40IXpbTYQcGU2iK5oD
YS5PCeN/FaglfXPVZjDPSWc4k7+klnf0ct8YnsIgMRF9KGp1+zrSsKbGONH9vSNKMoKqpz7g96vd
+TLPxjedBPlVF4Vzrw/lQaJ5a2TkaSmwI8CDxtF2Lf61wh4uMiNqXBOXa9yiW1AXD6o0GwTsSjld
tDVxH9q2GUJArXH08oF92j1XESFiNLjkUHEmMCIl3J1Y5JPwQfCs6U6sznift72Zh4tE1k8f0/Uy
a53yphaD8d1bhpGGQ9adhWrEfmN3K1x69FcQBkt/DbE8kiR5/qJvv2zTYWfTE7Jau5A8WVxzhQqL
e8s4coU0Q6UUSISKNXk/OnNjh1rNZAarrPPFb7S60P1Cn+Tq8/8S4gBv8ewK3zR76PXwN0h40Jyu
l6gyIKymQh/vcFe1v7gStSBZr84FbPj6qfVS4/NgFtPnlxfn2XMIcIyLir6LS0mD0vH1oI1CdRCU
9HA3iQHlXiX2RLSoi/g0m3IyTi0ar/LgqXp2pTEkXCqyLv4iD9rm4a+tiJsdU57U450n6x5Qfbac
VCqep5c/7PYoAF83USa8xnZXWuf0Wla5HSfdK7yfhkfo2+trcvAYPYdd8DH0jShB8/zRT9l9TN1k
8BrhTd+Zk+NeBr1K2lDGtvahMBz+0RFTr/pTJ613K9a5H3AXrNyQiM2A5Vj05hS+/qupXAF83dQF
gOVdz21jFq5ss3y8ayfXunTjXOHfgjv060fxNjVFIIfb+7/bqd1S42SIPvCdrCslqKWwg8VtnYNR
nm1NSjfU23GB3JxeIC9df0vlwK12tGbdSOO57huyhxHWF2qV+rZX6QoZz/zqktE2Jo0xZ+O9IZG0
y+L6ukrHDuTmnUIg+mEw++5dWcfTwd68+WXsf+ocG+9nLzCAk59ljZm5EsKgolqZuOCJIWv+oQ+p
X7Qs9Y4o1s9ufxq7m7O2jr/FVqTaPXvJjBw0Ag7L3VqY4uSBQ33jyFZ8nI209mctcS66VjV3SZ8l
r21LbSNv2RIPHtO6T1jsjA4DDXr1TlGa+myWRvZoLhSobU/pX4062MbidQVUTJzNBXO9YchsXaev
lfUOXKZ5amNvedO3dvpxas3yiIX2/OlgsA1NzM1CH/PZTplpOzm9jVnJVCjNV2PS0wfiUTc7l1M7
ev5oIpDk953V/5oSz3znjt78XojZ6w5ejWf3HLW5J/Q0P2QTn9vdc4oiwDGbo3EnlTwNzZT+vDl0
RzyNZ2ngNgpM4iceGGo3u3OxVZPAB6GljQFqE+hLMQWTMdcfs8GUB+HC88NBIwPqDg1UYFaQXq5X
kZfRmGFDGjSIh/yyrJ176ssyC80l9e6N3vJefRg3mYitRozG8qZCcD0ejwK61ENq3ul20Vt+VQl0
H5M6yU6iwNnVB/KlHuSgt2YTJhahAyG9RqP4eshqqHAHKVHPBnCVhqBKxqDQaElViqEePAjbr7+K
vcgIt5oqoDjSatjE10NNjifzVYU6VJuD86FBtTkaYlN9LLxKln7lLNpbGGNdhPDk9H2CJ3IkEHrz
B3gb9p6HmCXdfauFEGNWp9CkJj1r/0XV2GnuYSkCrDXqskJdE01t61K0Jb5OVGQjCVzp18vP1ROl
5tkksHEAByIgCl3jehLS0h0qa/C8u3FQeRutKduwXz3h6k+MIibvK5Ed5YxiGIr2P4nSW2/W2cze
aXVs1F9WE+H5kznWzvRuQpt/Pk99sxRflGl02ijvF0fDvKBKyrellpYfq5oKgy/adn1nj92gBMvU
5uubsdbUjzPg7vak4Iw5XNYlXn57okZhOYs73Tjr09KEA2IAMpgWnrqoKrB63eDHGuUsQsf0fpli
vyWc+aY50zI/KmhyCb/p00b1064ctVBmXfFRWzvMhTtkPMdQ77zqT2cOBRoXdUe4JUqp425iZ/2/
StXoMf4YA018t+nSf+zcXWa/tnPOdOJZWfawlUN+GUWsaL46CCIZ1MCb6aSVtUUMXLvmO+EtIv+K
OYqhHpzLXThM04ceHKhR6iaUnni7rhcN+i3oiqyvo3XIlbAbxiXC5WY4TZVZhigVcj7n3jg4mbvb
dBt0g0IBSccFBijy/riIKsEVYqyiKVGNsxEPle/N0yuRsU+jACXYqmqcfgoZ159mIEFK/SuWUaoV
pp9ndX2pDR1xD0UZD2bx1gdRp7A3vvSG5N6uor+C7blMk2HVFoYaZ/mr0aceRg+aAwex2s1h6Nww
YzA90Zy6HmaYO2Q10rKK8qZrH5MpdyIMtJSDy+zGvUn+qKIT8xQ47btEsT51RZ1JJKBiTfEHz8F/
MI+1k+uKVyt1cW+SEwJxARNAhrR98F/ztvAxUk8gZqNbmV7glNnhSj3hYHVuvHVMGe8qKEncA/eg
baPFs2qkzktc1jjcERZiDrU1hMD/6wtmFhhrvnwV3lgndtwGS0Dxlxro7lA5XP2Sll4RUUNy31gx
Gsa9mR7l1TdGQQGFC5+C8dam3N23RTvgpNkVBayOXL7D/rAN18o9ohneuCB0fNs2Aj08bZjG10vk
mE2e13Q3IlOTg18MuXZCw+GnM2orvaYF9RM/4fk7mMHde7ad3Q2IDSqAXiVh5m5jDH2vQQRri2iy
MvkJM5jufozxDkWMVlSeX+XNRmQdMgDFiL4YH3KXBub/8hsQGd5OAkyofQatGOYym+ZcREj6uv9Q
2JvfY7Hk+E0Si8DO1vatoniNby+i/FaYbf355U10a+LRxgZpxuQje7W7JOuCN2is2irivUNqcZmM
77FjN35fj32gK7p8i+cS4cyrR8U2frugabKDWtot9zq1c+ctTRWtUJIek17VL409d186dXbfijr/
TwaG4tvLY97YyHBYCRkchCaomu0yCq2SRb+2o4y8qjHeN5XS+KmiFncvj3JjS1HGpqisU4YCMLG7
o9EKAvXVKDICZOD+cBsh8tPUTHl9J8EmJmGpJ7LCSigRtp9XHgIbdRe32ePLv2J3uW4bGxgYTTnq
QBuOYTe/U+96A87CVSTjuPsWm+OvRS6Wr2SD/unlkW7NKsPxsVg9AmXYHaFUq1es8ngsmjjuz16R
WGesNPLLy6Pc/B5gHzwVYOqfQajTLktbs11l1AmSbDrNrV8ZsUNOphzFuLv0+mnqNkY3xxFmgbGn
TnSWVQmJ+03kOLP+ZTIKiHuDwtl9izCr1UWZXo12lIhUIJmJR9VRi2mvK/bfH4BlHG1nlJ6o815f
hfAZ4s5KVBlZfdY3fqfi1/WAi0j5oZio35xrUM5vugbrgbCNV3d80KHDKifcPOf8PM3anAZlWx/S
AG4sNEWxLZnbiE/PaDkeRlaJ0q0tksS28Umxqule8wb9IPbY1+C2ryfBAJJKTqWCjNk9alTVJyzo
yzZKFFP97Clt/L5uVeeitFoX1LlJiQqLsADz+f6MT5MX6PncfLKUMj/IxW9sORQ2wIaRagEB2IPJ
s3lo9T5N2ojuv3yHd638ShGiQTstGQ92962p3brAnCBYAmy66xUXdbbOmrCbaKBjcholKgIEXa9s
8HETwFMhaaO2yRzjxns9CpzHWCGNzSPVkWg2FtzLfM3kjZ2fcWWpm2lG9yHR4+mVRqJPI3PvEqnQ
ZgMuugsoC0mVTjSwdaiGJf8YPTxH2GrDAZtyz+F/GobnnNIYly+Kn7tIJa5lpztpJyJZL8ZMbqHy
bi1mUtJ+msH7ndQyXqK6rVbHT13h/TJ4dmMf7IUqHuI02zoXfZ77aov7nj/bRvddWyAynLFPSj91
bZ1LBDry7Ahh/mz5WRhoPZgcbs8TfcHrhYm9tpeulouos53Bl8VKb35pjqL65ydrGwZ8CRouQE0o
dl0PUxZJRjgTZ1EyNkTzSwng27fa0qvfjXk5xZ/1tF/V+2nSO+M8qmMGcLi0pHKiEL3mro9+gNCj
V97r/CZCni32oHLCP17/JnMYZYqhSh6hijA/CFtm0VwV2PAVpXeQDT47z9tQRP/mkzQ/SP7roRSP
FmTprXlkIEJ9t3ap7s9V7txla/H59R/1dH1T6AZgu7eRTMqqFmPSCw5aafu90fZREc8GlOdCOb08
1N7L52nPI1gB2o5aMNjv3dEa0SlN8A3KI953/Xdl0oWB4WN4nxWILwsep0X5o2Fifgih5uLehgTn
+hpeSd/hArVF0LSDadAry5XhrVWP1mNP3Uw5OUXmVMGsu/KnGsem5o/dbHypXEwnfb0oKTJMibEc
fc2tJdo6x8hYUOHCMPx6ifQG8DENPBE5E75E4C4piKhtE4yU7Q8C0Ftnjhd2o2MBvQK1fT0Uvnqp
BOspIjPD628dluwNEKCjjtKtUWDM4qBMQxLw8W7PUYfpvcJxRGQLzwWhhwxIlS12+PImuDXKVhAE
iUhoBMvs+ls6NJlQIhmyyCoXKwR+YJxd032lL8K206jfwqoimb5RTcmA2KcVxnUR2u3Jh9lFixd3
kvLgEr/xLYxCHw6xTWpG++reotiTNIaEUdSlPcHSyM+oQxsHUcaNjUYtahMqeko+9qO0ilctgowz
go27OCdn873349l1pY/ynSvOLy/Qtpn+Klk+TR2lr60bjNkJAjPXC5SXKcJr/Soi2s3L3TC6VGu1
AiKRhx/q11lLkQJWhfGvWoijaHb7X++H5sIjbEb7HSrYNhN/lT4K2n4GEvZ5lKpjeTHmjito453/
02tCfkxzken3jdm9slK9fTElKoIZ6s0btmZ3r9uxlUvZenk0yrJazgR7bgsusRjcyPbyPMEqrGkf
O8BUw2lZVsM4LxQ4jlDrN5YZuCyhNKtMJ3AfyiNDPKE5aWEEOFnGAghVNpafIegLqpQa8usfGEir
wBYp3/LK7LtjeNl3TmpJGVU40+m+hgXvP43bJL9nY7GPQqob63o12HaO/lrX3Iwby2pjspQhLx8U
VyQh6tiq34nPilC/VbFVHWzi7a7a7SSyuy10JIbDtGC3pEPWT41Xm3lkodM6+nkhpk+dROMTq9tM
dTeNkXJ++/LBeZ4LsY+IwDdRNrC46Btdf2bVIaI3Yi0dlW6zPqKunKCKMy93aC/hVmvL6TxilhrO
wtZws6vGQCRNewIo2P7sFnkE2X+W22+/hr4LJSrQeYhAXP+aLnXsrSIkosprjbA1kkaB+aTR3ppx
vX2rpfP0RQIH/IMAsPO7Ua3fL0/HrUXnxSKGR1sDnYtdbsTuzeZOdwksLMGEq+NwP3tu/WZIUhHG
5E3nAcPs5fVPJeWpLTchRwHws3sqLVXNpa1UeYT58/rYV4CdGlVxf778bbe2F6px5FqA16j/7S6q
Vl+xju4JZNbUVc4SP9wzQOfmY0tv+58cP+jw5fFu3Q0U7DeJWs4r8ivXa2n3RLmdpzCXBjW+cZ2r
k5UMGFPY5ZEk982hAO5vRplsvb1RhDrbM3L5ZR7ZrW75VjP/rE1tDRa83A/etW0D7s8obyb33dY9
hsVy/VGiyxSlAA4fpYOQb1RHme5j6hl3L0/djefMeMLGg0Djin+m86O23eBM5Cu4d6/jexl3yezP
XrY2pwwt7hbf1cTQQy+eG+deplX65+XxnxKi3WeahLubW+Yma7+HzK9m5zjdSiifSxf9uVFNl6jC
VdYJCzPtHzkOyoLp9eDVD4aWOcVX2VQYu7rUNCc/Uxbkp/3ec6rPSyZQHMVdvO2C1RKmPEnc7eyz
V3vakQXPjbXhR28ajNvyIFt4vTYAWqWRthyjriPByYusfKDOcXCKbg3C0lO+wliRAHq3AVypOQqw
kCRy8UW9xGk++H1mJAelkRtndWsGbOxkghl29PWnOCDZ8I0fk0ipqibsM4T5+jlZ3rrK+t2gyX86
WO+t4rVfbyrj+sZcAnut7ipiVLcy0EHobKhx60QeBjJ3cjbM96ONVITlzesfBJ9U28/wPntXGEhu
hegl2o8v/4wbx5guCyRClD7ItvY3RqVL000sAVFjMZfT5GIisommhXHfLQeX060JRhMKeCdSKlQh
d89egW3YRHcO5cNZUy6D3ccfm26UP5wBKbgsV/QjQfbbA8Lj5+qlu7/HacTMllkmeA1O2uCESWW8
SzST7Mvsxvt1VeqD77u1TcnzINRvJDEC/esNtJa5Oowq7IBYVbswM6wkrDGoOLinbo0CMAs0JE82
XdNdxAI7CNlQF4mPzij6wFTy8uJUyLO8vC1uPMqbRtP/H2V3rnGJK1ZzRm3MUMw6qJNJ/2mNjfbQ
lS36z0tHwN90R2H9zU+jjkdRjdUik7meQNte53TcTkRStK2fc0QvdBSOTOpuXPTEe5w6dJgIAfYy
XkWWzgUS6kkUOwby+LmmnKCWZmdQBvp9abfpJXELNUyKJTvAsN/aj0+JAzAogve939+g9jo0C87a
MC8ZPIskv+A4r/lezudOY2kdPJxP1JfdFUNzAQWtpwYxkLPrCa1jHDqmakyjvmyqR8NeU9MHxJFa
Iegh+VGb4rF668aqDUqEn3s3DetIP8Wclnt7WXXrbAy5K0KJSKz1rxClUYKuEukS2n05Gr665Ekc
9ELOZjDMugYwWTPS5GR7mZHTRnANirBw5xRflkJTgoovRjN3E945F2pZnT1HKO19E7tG77dzIYyw
FE6bf04mr3LOrTZX2cEZvbGvnzRFqRlvTq97KJUHrpWU1UHSyVyUR7PT3HNOkfS8JFhQoRBRAL1Z
joh3NwelI0uezF3E9Xm9DD29sEJYbhpNmh6f8mkdg6FNrQjBDSccK6u/86hi+i+f4BsXO9E0JSeK
sMDv9hK3Tmc3saJ0sIh4P9/Vud0TyjvDF2X0jPP/MBRQFDQeCQMI4a+/Dx0Oe3S391lmmXse7Ljw
S6VM3rnN+Pt/GIki/wbs3WC3uw0tpFdaZY1qk2s1zRBoWWHWftZU5fcS+7wjEOyNmwJWCzEBjHR6
DHvpgqRunKYqkM/NtIatmac9jkOp8r6cm5FhtcoN0PzhJo6H9n+IDsD3kBtu4Ljn0hfLnKR1n6dp
1PXD8MZ0lfzs4I6NS7mb2B+7CQmwk1WuaxmYcWf+wL+8edOsZXnUuLtxZ21BEVkSiGOTHPF6bWER
yMmaUWnu8gEGp3B+l4beoVKTW+SKtvM/7Fp6vBTPeQDQltotcFFNph5Xm+fzVv8Lq3nIYKX16c8e
dO6RWt6N94YXgIbyU9it7Qtmc7Xi/VDVyl1WTlMAL6y9X3JVjV6/Z+n/PVkXgW3eZ5pL2diDVUAy
neusG0MLDM3dkkMq8kei2O8vD3brqoEkAcYYAjd7Z/vzvyoo6aTaVaXDdxtbeMZ+Usnk0lb9HHSx
tkQaGXaYDDB5Dpbt1rBAjGn3wOi2IEheD1ubzgwKBDY3iY3R3AOscqJyHNJ/nUpr0FCoG88KrKJ0
1IMn7tYS0gKheIMeIGnv7nubWuGpL4YkEpngKJSmB1jdPhrl1ufhHUQ0RI0CZNfugovhuJCVkBq0
Uhlok9tY1l5aaFxndzT6h55+BVbBRmpdXl7NG3c4apyAHoAZItWyX01vogyWSpUNagntPk2r7JQb
k+PHJA8HK7j3+diKmxvri14d5T7qittM/7Vz0NFaF0+MWTSmOINf9DLum7CURbwGw6S3ypd4shr7
bJR6md1J21KaIJYduAV9jQEuqEJ1P6ouQM8zsoXVXT6U4+ei7IR9FlZsqQeh1K2Z+fvXbn/+169t
lUUUfVcCQQUBCfB6RJlr6nUfmMUr7aj/OzHwjmCJb/o1+wpo0Qk2IN1sKkXr+Emd1yqoJE1mQ+ma
99VQm2HX98PBym/33C5yo0IIGvkpNXwm5Id2d9tULSGDIz3x2E/a4tuKlgYD9q2BaxdKSGnG/M7y
qOE4eOVBVnjj1uc0c/1uVVGD33A9vWOV2v0kkjSydWnIMGkLusuu1Zf6JZkR7vcX1RmO8sMbz+0m
gEZSs8WT4HuuBy1RWwImh9q6p+jZgzZU3Rlb+NxflUJjE1EM1rAIA8iVvpIC8rTEVBcYknsapP0u
QJuTWuQ6CLlIqWP7feWoNa3BVAt00ToHC3trZjlcNokbNxPH7fojncUGSVVuXRMRb0lOY2iX0s71
i11T40zUZj04KbdmleoqacCGjiDxvh5QDKUwwG+JKE3G5OvU5TXI4UacWktbnPusG7zK58r0zoT6
Snkw+NPn7PcxToba/xM03d9g1qDF9L8bZnZIxQCdUsHGvZAUt+6NDrXwUyKqkc7omKSh0fd9daKH
qep+a7jyvZJ20+ekVQAt5oneyfcQMVuLbFSL7x0KIvljHGf9Y1MX8mvTdqvq17Vbr+fWtSp5cCJu
PDRUuajNsU82cc1tXf+6cOY2bUy0HdOoqcX8HhNCLfEHLGrOL9/4t4ZBxI2aGq8op2Fbzb+GgX6T
o+RWpJEcleWNO4C9l6aTHoxy4/Yk9YEQyBZEoWNPqbQ7ax3syS6j2jLHNTSS2kO2V6mBepsUkH+8
/E03diAoCJ5OWFZcn/vCWpMVejt7DdCv0csNX/L82KFRDkI790k63UObmRVfjIq4VDrenqeXh39q
sO/24AbT4XM30YZn7skjnjfIxdNVio3OTc5xV+NEzjj6x6w0pyGw01omPqek5xRqk2eGCcTSCNfe
EcaEbon1zCxmRbiIZfhtoOe1Buast8WdUzn893OpYKAweG7cXao1mR8n+DjTe1NNk+ljb9tJHpgS
Sf5gaOJEuUegtOG9HIfiwUwG+YjN2tq8foExrNiKsogXw1HaHXqEP8rBGYwyGjVRtPQF4/IuTuai
BRDbmYexwxbe7Wd4UwAgUQFiSNf+eteuhexHvMeY4WzU3AAeRqEFQ6m2pS8tfO+p7qk5vbwVe2Lf
TpxMDQAadq6vjK020Dww0Lmb1rJ+pSH9drETtHGnwyuACrovyUlVK9d5BIAthcuaq/VwVual862i
eKV24NNQmwQJMuLgvQHJXM9Bb1ZpihNDESE8qZ2h6fS/4jKWwaCv8s/LO/rG8aVTAR8MaCqx9r5y
nGyt9xqdk0jtK/e85IYd9hSTAzuXn14e6dbR5VU0gAxSbfP2+fYU50O+dmURURL7UZSZe/JQ8/NV
KtOPpjeNAXqseThptfj+8sA37sFNa44RES0DRr6bzbgHK1pazGZV9fXJWBbn7QLA6/XNbQIsAg4g
M8Bz3F0UWXRmIbu2Y3vgIHW35kp9SmcsiJRBO1K5vpFCMBThFGXHTZ9zdyKzXo1LTRV8kJuk92k5
yaC1SQezYdF485Q0KGq1+vzyLN7YKB6xFB0tPhEY1S4ti3v6NtYIlyJb2g6kVhc/CA0PqcrJDhAu
e7Lptv1ZL3Tnt7iGtsZuwfpM91pN0wCfrKlQI3NdcakcB1f95uWirmB/zUsdNMYM9H8V1Ty/G8HE
2h+TxNXjg6TwVi6zSc3QyuF9I03YFuOvV7Rf2lJNKhV2h2pmv2KF+iJWt6n4pNlFAfjYsctPsKcp
jjViEO0/ylLDwmgJuG1/sMzsvd5jMXwZYcU8AEbDZLOeksT0i3gsXymE9t+Jc0AHgxCm7biPejPH
HAeR0/bDFSG+lPps+5War3eVZaxBUZJexNk8HnCeb5xrwt1NlZbchcRyd2G7dTWpsTPm0eAUxnd0
M81PS7KsISob/SUurPahpBfH+6Za0ctb8tbIKFqQSW2b0tk/FanWLBKfyTzSnSWt/KVa1EjDKsAL
C4S1m5D7vCjIqAYU9cbUHdqDvXHrSGxVf4riG0tj32NgRxYjR7SIysRRHB+TV/1blpiNfh7jVjky
jL1xjW08ELJH0nhuMvt6I5LXl2lV8/4AS3TCbuhQQkRWLnx5Tm99E9VsgFAbnYmb+nqUhBiFcuHA
KIXmPAI8MfxUXeQp4Vk8vTzU9oN3Lz1q0YhwUOcF+rdH5eEUljdKb8NosuL80pWlkwXGnDpf53xK
DXo2g/z88ojPP24jj9NPA3xEpW7vAwYzGLq6J8pIAneWwZwqdBLgeNKoaIkrD0a7cXVQ6tWBNJCi
wXfbq9BIkxKkEnN1uKOLSPNQiU2aV07p+wQE9Xwxy85tgh7CWP3oVVOa+HHsAW1fWktZLjbv8OJn
zrDGp6n2KnGyG3OSp0bqfeyXltGYr14QahKbCCwdXBrJ+5OsdyhoSHQ2Iwtk1inzZuveymuMWl09
f997/Xow3o3lgDfANU9PFdrfvkAL1q+m0lOJKG6FERB1tIFwUeaXxujcvbzyNxAR3E+krRsGlAj+
2b7uG1yWtL6ImIClCxWCaz2gtyQvdQtSLfAGtcz9uOia6rI6bUYon7Q9qI2qyFFklE2dwz0uU/sh
RUMo98uGVneoJ9OUhNT77SkcxcQbfPCztxT++oxsNUJUnVG25KnfAzlmFC2ntuYpLFUBJnKKuQ1h
++mrHbSxZf6H7NSDM1x6XDq5Y4qPZZ6XyxtbFpvMLTnwUQng+aFFA4UDBE6H6h5Wp9f3A1M4YEnF
D5q0qv6kZYrtG5PnnUYI2Z/rYf768gTcGA5AAZSaLaqiTb1rGWSKOk3FmBWQp8bpkqL7/G4QK/gq
z6ZyZK7iKMN7/qZwWsk/aFHSj0Bd8fr7hNlLQ8ktoEhZn/0zpUDEtXyJQ2hV3knUuOGudpN9RjVa
HIQ9z+93cNZc64itbbf7/raAnFFB+87HqM7V5rS6XRG0UncO3kxS5O1B3u2prV1NKscVCNx/N6d2
mcXqmBde1CWtkZ5tmDXJO7k41snTFiX1ywmb5WDCLuW71k9Vd0qtuXNCNDHGxS9dZfyNfwbJF0xu
+1s/W8n7Oi7AlVhNh+1fq5Vj84YuVN8Fk5yXClxBmyZgi/QEwM0SIzbWJP08fugmWQBJWbEHD+Y8
LvBB5RC2CIc73r+tWijfzMYqP5R5bycUDPX4m5sk6erbBRFUCBRT+bOiLLaEch2rd1qZ9P8uy1yU
b7x1nn9Z2jgKmCrWKAMjh7IR8Clp4aMxh0oeILbuS+vNaurPFGCtc9Nb6RKsnrPkH1AKKz6pssy/
OUKvvmnzKtpLqhfdl9Slgn7SsnVd/aKdpr70hzjP/4MoSlpFA1UoxXe9Ip382sJd8uMUyx4fBjhy
uXmZJpt2jacMS/1vkhlUI5elsf5R1Mr9mU1eY50yFIKmi45rVo5ORt63b3KFnuybEgpXEg7WXOQP
Q6ks6gNAdsP4ORYebo4wfqb116jWOfpSTaEDoddWGQeZtxTUHGyFRl/LJfKhkHHzsbSUOBkh78ye
+nudG0/ild5MxlthVJRxseucVZ0r2VEkKT6Wu4B1f+tuOtgBgDA5E9oa1m96GNJ+IFlfLvmyNl0w
gAZ17mZqW+Nd4Y7F7zTWh290polQSpAenwcVTYg7ygbp6IM8nWQo+kWffTQFHTxf4AHU2HWlUxMA
nUr+uLI2zACJALH6gyyLH9WSTJB8y2SiPdK47j8oCmsF0LQy/Yr2dt1Ae2uL7z1qpUWgux3h92KQ
X4C7A0x4wsOhbHxABtrql2vBu1+00st9C+b07zhBcCzQNCA3UASSJQnBznlFSKA0f8GRXHtHC7n/
Drahl6e07vL2NBbJ1BI1uOPg28i2F4HroewbtNba/aEJY4UjeJrHpfNk5mdLb79R5OAC/3NodpaV
lmsBjZo8EHFtD8Hopdmj0rWI/FoIGQ8+dO/hIRduUWF4V7VfkiYvHoTFc6XIsv65GHbpXfR80eqw
g09WBB6aw49ZX9nCV6Q+zgHbPxc4elKh9tvVcv6jjUb8bcUy7L4SczafYPpgVCTVwijCXl1j403a
NDqEl7w271Mq45Wv1lP3MGRoX/m5k8SP2qpm37yBLBCdjyz5WOWx+KRazfojVUS3BlaWaksg9Dj5
hYlNitGoPhZZkCOVkPgKnkhLGOeOdO9qrZ+/GHpjfPBq4Gh+ViX5lzlfrc9eYg5TsDaL/W4oQbuG
aeZOvypTWXR/GCsqpa3rVinkrMGAAt7VAuVsBxf1MK3GZfC9ah0V/v3AbU3EHyPYX4n3gN8SjS/L
nEaEQ1dZTWgsXbb8gkrIUe68zErDanXN4k7pG/NNSXPu/RqnXljCVEaqBn/UxQf/aK4B+rtjFVbU
Ukq/RK0uKItu+kcx7BZXtME136tzLr6jSx+L0Ctk0eDn2MeKP2KT+s1pnPwPKs/EeslGq8OKJnF6
dqHElXzB9Dqwlmz4miZFlwTNnJSrj40EB2Rs5x4daEs2P3MLvyI/5jIrw66hVHjuU9v+Yqti+tPZ
bvHFkEM+n3p77K3A6+z0g4WCWXIBYw85aZHNkIRp0VpbKY34PCTQ9zSCmyTu/ClR9IvZ5WVyNira
Vf6YdO3bOdfVnJuunD7Huk7NS5oV01Y5wviVqVmSnpa2Wbpzni8uFR36PN+NVYo0dKmQ4SMJK/pz
p6TxEJSZbX2lltf2J6EkbeXDFV3/KLKvNlbh7K7+qinLV/yLZRt4iVLetSb5czA1uYboAEqkeWiz
ZzxfU2r5Acqh+AaSAyTe2PXj7Hue2v9IkrjBg0ZW6r82ldivBaAOqOydnv8orMVuTgnCcbbvTT26
i07GWIHIsg2qDgPO8kWc1X+mDPhW2Fq2KE/jODtO0Lhq8V6HIvGowReZg35O0z6wRWp8QZKP0qOa
DW79Oe5VuwcXOMp/1w3JwnHUlPa0JhJ3Nd3B8s3Uyl4NEbXu2wDV7/lLDXOoC3llFQvTHImjbE54
ji4Gsjqav7Y6wpUwjlC1teW6OidXmRzAPo4CZALALLKhplkD8FVjK750Vb0RMB0zY1L0md5CYOW5
rgToHmrlSUyK/oVKQNX4AMiASQ5VZfzuSs97CyMK9qezwLvxm7IaJCZ/xfJozGP95v84Oq/uOJUt
CP8i1iKHV2BmlCUr2LJeWD6WRaYbuqEbfv39dF9PsEcj2KGqdlXUNyrJw3pBWEaL7B93f9nfQtEf
b2KYeVZrsjm+0oph7iQOpmhqR+/f2K7H5XRY6nQ+hxaH7jyTq95Re2HHmTvdGA53wbyF120NwV8L
ygIBcU3TF3u3zW8qDJr+3G3cCmwQCuIGb6VjhmgK1bUlT/wPSWhYvW+SP2HFebylzK9ufZqWxHzJ
7Qiwi/ZCDtCnUVEGXSWyew4/qrrc1z25eP6k5iKoongq8NzU/6IJvCI/pNs0527XychbVmdfsA4L
acdUEyc/BN2yINH6aMibbMlEhO0ev9Y23g5mi0YAQYshZGpExaALr17qIffMlD02dYN5hrtHttgH
MoLyMJi7921Ym39C+mYrq2RMd8BsJ/5RB67g/Y+ccILbGiIGDFxFUULRWPuZ33MerpN6PFJ/VcUO
V/dM+MS6nxW1/3qNbZWVdqyYkCWdyAci3NcUXXeLuyfng3TdOK6WX34o/IPjlLp/XfaDKPhJoMvL
yf9JHyUWPVuZ2IpnUvjaqqueC7p/weRMT70zBWMeYR9tijpNZV+YLttsufffVQvGYv9ha9HGV53f
tff4kGGlpEhai4opWrannuiG/bILnHrOVAn3KSXA2TIUePtJrKPMHnDX635gtdQ1pyWck7Gcoh1N
3e58CzPoNzsV+agHeXJbbCVzWbu0HYKvmgRjlMFt7xynBifUixhkYTgAoT9uVvKKUu3/TYfung61
Y3/mhQ3hmdhkHf7VoSf7mXlrfVHxFGW8L9q+ingXt80e6FfXHWmDGOx3Jp9mNVe58KmwBUEOo8nH
0KX5O32PXUaaoHCIFxP/HtKON8w9luCm6sZU8xMAeObVQlEuvMHIKQ+dZhN57Yv4noWutXmCgaws
wy5Y3dPRC98Hppipi0tgo6hEEo10acDrwOcVydJHhEdEYiRVU/W5Y/Zq4vFrnDuFj9OYSzTR/Mt2
yx7FAIJHn0lGJ69MZsxl07CTMHUDg1dHRsA/6Udri1sAQyxS1pGsxkH5PCvVvvafBIHaCjvYxnsZ
R1m/OdGavSdYLyAMGqjpa2cj92KaplrOy6FHLGqQZi0A09IRxaJs7PDATw7MSTyJ9y1zN1kMcAJX
BHA209Vg2+B1XNYhYP/w2iCXi494MlsXbzq7sxOiM41Qg5TY/2t6hZmqxzA9Eps3IZw0u26EuSMb
1rDkcvcbc25gaDQmc878Pe0m7prj/tr/t/rTsVxNYeM8j6OLWY1Cov/mfUtRimjBHS/vYlStOToM
/2oi8h6uDo9REpysWV+yVs5u0ZPA/aFcr75rEl47ouSDYb7Cwt7rCs486CQOy07PeDiGD0tYTV3e
p413Y3bHM5cRkZ3Kh9Ssr9hlRHxqNxrIS9pj96OXXXdj4sr0xZRgz1noWdpfMxI9nTeeig2JqIG1
RbMum85xjqok+cSmb07eyiBeZBObTcmj6k0FDNLyt+nDDdearE26nC7juPeeg+TkluUgGXK/8xl2
g80fn+e2FSrHAsb/iwtAxAiSTZhFJ7McT6abeMhCElJM7mbT/FSjnRQ5bgjVf8Hq6Z+HHBdbWoaP
ie/pexNY8FJbym3vvw06UtsveQVBic5nntsX1R3ZI7IG+v8R74s5qyMdw7ybs/qvnoPqDxSnNxZR
OrtbEVeh5K/FOPdBQB99LmHEhN248fOIG+SST87SP9TSlaTVT5H9g8MdXuiZZ/20CIVUptyzdfqP
2/Dl17fTlHM2zCPvzuGtX+zI36iPBcmlSI+7znumlz/jsPHj+WrfumJAnvxQccZuzr4ztH9Z0ezX
IIdGgf0PPKLhKJeebWKbTd41IUW4shEf2BgPn7OBHWNU/u+qCvQ92okoLPpJDn8JAVr+hnVG1xhC
jL7yuVFHW+rOCd/Dld2sQDJv3lloKWQULESiKeX5rq/HsC12r92akjFPfn8/Ixy4Pob9I7LxLHNy
c9gtI/8IPri3Y/Jx2k3bso8y6Ns928R7W7XmM1pHRCPdyOqUI4NxHpnYI9bXdR6qyzaPnsnXVVt+
zUM0tydiqRXCVbSdmq5o999jixlZrpPFdQoafHdTkX1CtVn6/T/H1O2t8K3qfkweoiPhjPHPhuP1
/izNnnESImQW3GJA3soyVWN9SStEhiVzp0Qq4+2bvIwbzgu5XfagZs6uxITAxV/ZnMfQ57Ue7VC4
VfwNFI81bZwgluUf+SBpn5v9aNkBaz0Pp++m/XE4odV5jAipL6nR1YOdg/YrjnXYlZFyhufNd9up
/H6obwXJKQtjf+zOBdcd/l2Ajhy0TWl0eobp8SXdY6gEZYx1C8QnDu3P6dfPvjrQQmbOQZQ3S669
mrps9nJGq+WtTvfUFkmHuUTuLIvzZ6Bp/FfZWHz0QX1kuRmyldofiYiNOGbq8kLrpZQ/6WRFN0j1
ax+SqM0Xxy7Jmb6/v3SuaP8gyJl/4MMzfizx4SUXu3mzLmDXWJRUvEs6xjitomiOMaH8j4h/85EN
h+W4b8I/67roh6Dl781b0i4+rezHga37MBXeBl1Aq6FXR4U7W/M08O+eh9bJnEs8evvvahyz52rT
XVZWDhIv3oR5oTOHAPc5oiwmrgYJw/XWVUdTOMMaIDxLj8gvjZnat57Z95KNafZhjjikjmdTF1Hv
sIlHe1Nl/zDum/ucYXBZTtlShcMZr4a0K4K0oaDulRl/MTV6dwbH8DUPZeSxgCWeUmfhzukfW3X7
R2h8fRN5315lJGDun5RrnpVUR/yF2bhOVEm0iXXuAQF86j1KH9fkmI8iiLv2P+ajLMz31JluuFfR
CSjFitAAPGCurht5gCOp2T3MpctMB1TvdnSP+FiSjIU2GC8dm7m9WjC9dDjUjxzv1KhB3aOQ2fei
1WkraEwzEBTJo/z28eRfhlz500A7C3aT3jrSuG9rs6yPXM4yDB3h2NwxNLOu7Q2BHigi1Dbm++YD
2LWHEzAXoikc8kbif38aI7/+4ZKUcTX5vng2h1IO8Q1EquSVl1pRmqpJZI5DkpkwrUjTtmianbdj
5ZwFuGzz91MaNsN/x+ZlH66jl478tMyDe52PbM23dPdJd03Bxot1lcFr4G7io9OZJcFxSY3JG6uk
e83euBomVrO0BSllrlc0oMt1HqVWvtShZN+It7l5cJ2MbZmJrnHOHEvCcnCbGT13TexN5eAT8cNj
NWPuGXox/jNdYsVnPGxa5fWWHPT6LFU/+85Wz8YGFYFPEBf/FD/NQ5/5HDYm3pD+sK22fMax+77Q
9pOPCvHXmPcdS1muKpDtPFyy+o/G1q8uRjFLOkzdpPNJSif45wcmbUqMswVtRW/BkUcy4FRVZH72
UAUjPXUGoFFnb5fpcKOPeXt0hm5sUB7q7EnGy0qBdtwDYCNZAl06oK3T6YiEw8NAzqeXu+Ph34hV
xCEfuIrfsdbhyAaqcfzhhF5zTyAGvG66WPEr2VcVFm7c2lfT+TXfV73HN84inOSG08TUg1Baa4uD
cZ3EN2Rh2y+JRxexCyj1vmS4A8vUoYuB8xhlFM5FD+vntKU961s1qnsms329jN9HjnnWgvEUdpL2
cWGM/ZiyeMU2CN79LSOnrWEhV53AF3BNP+SUDa8b2Qa0CovvLYrLlF2sP8T2lMFkNWzawvdO4XiM
MYdtifsCEegs1xOeXXOeVX78MERVcJPw4vp5utXrh62j8T8mOP8rGHcIgYY4VlLhZIBHj6wSSBqt
D2+5VFPr3nLMKhck3JWwZWpq+acN1j2FOstqhbFEFquTPurl5wbW5jO81708MQsALUK3tSpvxmb+
GlzytKB+qvHvttSUzwHMNi1NKhzevMOOT6r3mi+EOezY/rxur4en7OMeNuY3z0fwzBly+B85tX6f
W4UOFYvEav4Y8bC4r2tR+5ej3+o/OxNjWizdDiaUJSxj+dH74ldttun30Xvu+zZ58mXBuundGdUS
XwxKxUc8DJI/bVtX8iTV3nflDAI3lYcDr4gEzfVJxlT+vwO9+W+FP9H7MNnRFrgYsbgyqfqf4w7O
X+JuFfPMrbwkaxr0eM26Xv8ahxWOs71foSUJ6f9unuG7neX7OGRLEbnW2ku2gLAwtgj9E8La/9El
mXhZo0bcenOb9Fd6dN2m7PErCQtDM7G5bgKXFBLfO1S+m7B+rZx5r3Ob+N0vkzUOZdMaNzgJsUT/
JifZgVPhfd6PdsV5sRlaGQJt9648QfyYGxkbmyBwSPRPr/abmaJWB8llwh88zXkuEVfz02G/sK/u
HYWI8tZWooJxld72hWiRquLuDYbGMEzCOfN9fZN8POavu0ws+4Jmy7kOpDUR4gL4w1xmvU1zRo/t
Y+ZIYcrJ7knB4jpm2XyAFZjyWbYhwSKaCpOPSL1bKJOVByuo/eGfAmAAz/ZcZJ+LCqZziIzQK0K9
BqzPzdIBJyBgq/PZGViJD4nTSx5NEk9kDi/4roZqGJ7Wfib5tzFjLOi5IsuKupuXG+NjOcdH7Lau
HMmBvh/mMYsL4oncn5Vd4i8FffEy1Rszhu55Plf8iBdwwkiElCflZGUwIH/1tcEo1bZJ+7atwRa8
EaQSPs8oyOR0TiVk9y+4avVvnX2HGq/SlYTLi6LXRRcc8OV978OmFsE8Lndei3bjihusbTztm6g+
VmrHNZOhHc+dTKKhGGItPsO26o6TqIZ0wcczBnom2C5jdRbb+jYr04CyUrOby5bo9T7TmqN0wrS3
r2Y23xsbC+KPaO/l0956yYT7whIYhv9uvDfS85/6zbrtaeYSrM1TofavboyDW9Ek+2sEufpr5CmN
cLydzdNug+WP6Ob45wTBDoLWxqybU9CtbwPCbnGXkFuzsBENhrVy9hmet9HrgIS2LWKXoJC284ME
XV28q0GkwdYDwkR7FADtu7vQBMqjWx9jwIJF1SdYgSlhyul2JncXCXJ/ahavYufygvZGkvbHP56I
CMud1HpuuVBf3zqnD55SkFPGDVQ3/4zr+7/WXjnvC5/Fyyc3q3Z4IeVxGsq2/pnogNNbnxUZpluY
7kaDacmyUfIbB6TKPGAwOghO0Hwzn7qKjwOrYeMbjjCm8Ow2QeZ9Dh5HlHnYLas+p3G1MclkDJS4
hLHRUxxQn+lkzau4rR4iG7q22PYxe5nMbOcrH8vW/bKNuH1+gwuuvPINS9wp8ke7nYZgqn9NDppY
4IsFSGc4TBMXLvafXdnszaFv3bjuqpMNjiQrpylOdd4qTMpL8W3kz1iip2duQ/YuX/AgRPSdGL6I
PlvMC0CEUEWXDW762bhDBCuYNot7o1bviPKE7tkUSgaMZzqthp6XiTH9AjF0XPlqZXGYYzmP5TyO
8w5+ypHIKfAmlwWwRccBtLQj7DjjX269J84wNhSb9Lhf/l6lKT460bcMWYbB6J6IEbE/t2TVGUmF
ieaOPIbKysmeMccjv77ZL3QM41bqLZW3NO3xfVtMcJV1w/y3p4M1V5vqp/6cmn3szvE8Z4/jpsa+
5GUBQuj85PtCqov77CQ8zlLzdo0YEFsAdnn+bo/edW1akdx3LAp/qyHEGGDegt9CN7sou8Gbptzi
WCOKbOAqBhPAw/uKppDJJgcO0/HFS6Svn/aoXY93QA+r7g8g8PgUMsY06CdM/Y8Txnq/eFB34+1I
yA8rwdok40/BUZR/9mZcDEpAwXC+Duqwq89bsjTiIdxlZfPaHMl0bYDTFzbRkMBl3guGYNDodr8Z
g1B575QtNppMcu/Q5q1Z1jgfWnrwg3WHNnpyMsxYgtzJdqtPXKkOr0xVVXztA+PXj/G8sdj1abT7
5eiK41O0QIF/1u8r0YvmQdO88i7EXdO63img5HWntkasW2ya5Gmq7jR6Z8QfK7spzw9Uqmcwlmux
kNX8l6IKb3DIivUt+mRfvJGUkdq/3eCsijeY4pP3rI98X6pV9mEI05XSJtxuwbN1CIL7xNq4vWHb
HfvCpTEyiRnTIHWv6PjxXxFHMrsA5Y91MaQKfqSJ6mw7wU1kP5s9c5D9zYf/N9hDZZ+HKlbrSZi+
z2BVJ63uTbhxTt1k4exehsb3vXs82R3v4nQtpJ6zUHrP1Ln5ywbO4pLvW2FYoeFCz8PhmU9Zd+Ag
fbVbw/CSeV8bf/h2BwQ39+cAEFO/4X02DXlPFoC9a6JuCwrJGQTDLa5EQcEPPW/vWBatdx4OFcsn
jSQ1BUzT5D051ZwGRZPKzHkKGdjkOViPdXvIKpNCSfK+mx+eWBdzDzadhO8eTiTJSVkVwqyI3Tc3
3Z4afc8z7+mCrVLiFap5AcpQpImfb5uK3L8evPZSpi1Q/HVghkFeA+Pi6YC2nqaho9RX1Cmaw9US
admUUdwadfFXZEM5iTW7/zoAB6l87I0LmOMCnRfzLux0PyWK2j+wt6rSLBM6dIt/zpgPOAAPOcII
99b1tg6QqQ2WvfBlmGlWIUxabzKAts9D7nDKHCcqfWJRrYJzPVe4EXJCYLa7KZt5bqC0D1tqRh3x
0uEL4NObWqx57GpXpxSkGfR8zLXqshMagNgWldDbh98fW1hwXBMeOQ+Yjq/qIen0WfVHzNaQkTN+
8qdt0sUSEk1bKjL49lOF44hfNjqc9199Ovou5GS4xq+Rkl5yk8GlshTirVgEzsQHJ2lOvy2zrfxC
EpEgis0L+ACKEOWjbIdtI9pW71rbm28/5720R9h2J+51fH6s+OBSp3EWIx4yM0XP/OE0RMEP91Np
o7zy0GuGqQg8/iebkyLc3q/3q4WX/Wfc4hOdE22RunduY11zlplhkogM8yUMncNY18T1KG+6WtMH
+8Y54hLFxwHbja5Z7gWw6RzckNITvoSss6jsOo3JXg442U+sCdV6/EReOo852qG0gk6YjP8osrWq
zi6SV/kG8aD4xWzdWN8CXMD6q1ZrMGX4rPg02MbjHR6UgrquB2/7Ceze1OfDVhiHYpcWz6VMOU6+
aaJU24dpTZz7CDlFeg18EMvckW7r3UZgHW90o2orNbgC9R0M6cXnWwCJC/uQCKBkgqJz+zVdi9pX
s7nRSR2PedeyNt7II8KQmPg97xkIll3C3zMOWFTscHbJ76D7aEJPHKUwR1sVY3xIosxnEbZlNyHU
+S3HkRE3gIfq8iSA3L5aRKvcx6znLPM8bmPq3rskdlGqN7AByEsIEcYbpP9BdMIwtcMzE5prOKV2
4lBtXRTXQk03gOZ6yHmdh6BCXv4j+jZA+dXrpmlgfTdo2ZPsKhbcEDV19CLj1t3KdcPd+LPTVTrD
ClAwBwZxgBpQWJcnHHexar6EC9jkw+F7XVs6KFuDk45Mpq+mOlTrOUOu3Lysi12YG5BkTWfrkLIh
h20XV8Yo/ToiX7xdli5dSr/VB/Qhgo4yaLxoukuCTshr2tlYXcW2BQtptYIRXNpgIzclaMd3gK0q
Lto5rZo8raL1azx03GI5MKzhtawXHKE2Tj0+pfTUo4HlescTxv4fIHFB/LXegzOYsONf163vTS98
bRpKS4XJXPqyc6o8Oph9LQ7MsFvICILzNGG19op3BjL0hJi9f92q7HEzUf3MyTFtityDWofxuYSf
Mbxn/jNCCyHcYuzBuf+JwQzdBTOQfiwWCOuk9Kck3s5zCB/PpZp11lnkCWHMBGy77rbJ+9rZpg2v
ZLCYO0St7XaOOzF/8Iwyy2GDYrnuwFGUPBevJupc+YcPA7Idyy8WhnF7XKKsueNEeakvzbJvwVmA
AwMEbD3UrMoOb0JJMwVVKf2+j/MF+3YEPPEC7qdmN0zyiBO3MbdOYO5baPns0hrqR+EpWMEiGq2/
X/nzwsK2Oqpdz1M/y4tGT1UXwcCVwZ0PLzaW1cr58VWKLxcC233q95I76lUWwt+9o9R1JNYCGoGm
TCdvA6jr8DvyJkrqe0tcFM7jk0kB77K+edBINRELNWvED9Z6xyluPR1c9mxafnfTUj9snEAjd2n5
3B4WzOP5YFX62TRz/LDzuaciqwjyAbZsxS9jB/8P3gr9cxgN8qOuvBFxxXaEx9O3uCa994INXBV5
ksItCFxbFuBP4sgNxrUfQe8n/XkZCAMaXDSFl8M60z+v5V0+D7bS05kUvSi68P7p9OQ3yTac8YBA
AKXFvsuL78S9vcSoBVSh2jqJztz4qOp1W1mEyyUMv4v/pN1f/GHecqcZRr0/JKhm0UUIx/NL0Zij
Ocs0Vtl57wiseF6rrX0Lu5C3tRVL9bsnlQl0wobBB1QOGq1u6c2L3gEDT7Y20cdScxSSzyxv8MAM
JLzl1KKfCjytKapmmb/wg3LHsoX3eQDt65HMxDp5wmVgQbiQRlt3hjm3O8hAU7m5G4gWLZFY3Qlz
xDoG9R7d6a0RNnvr9lh+IQQOh/twd1sEySMHDP4mhrFIRAN+FrmEn3GDxyd70dEsmitkWST12Q1U
+nVNvgkJpuj1R2zm/T8Pnc2IuWbKPpqSQ/QJ+da1d0T80dyrOFbhbbBrpd4NWsjkXPW+Ci9LQ0m5
2Scxt5d+GonanVWwoYfxzcgha8XS0gEX2eu1TfQLVsA8m44Ty4+R87T/DGrqH06Gc3Qx1TjVgAiT
jXzVWUwHyjgx0rwF9bShnQrWdr9qdjKdLs422+fNGtgegHycZTTse1b66Q4vVDsDN/Fp0257KSWr
K0INs6srREqrKflf3Sc860HCBCeJGJqyyzZnlNLjP7GlFuJpTyCaZ6QO8+3h+1oUMcFtz+Oqj8+q
2ux8jaiPL4LBQeaKKIjxnPb71KkcaGwff8Jio45Qab/wEqcCrjrnvEPgxCx91ZxWoNXuvhdd+7Mx
/dCXs8CI5TQlcyrehyFo3jkymNCtLXHWoQ8cV6/YK6+ilmNhoa9cT4cG86bR/U9XBn0OWvvoQDll
tv+Udg7sGeZ21ZhSdOQMJFFEglZqCF8pE7+PHt2kWcznQKRqmK8BLFxhXMVJ8jA5jShm0Jf23ITf
Eu4M2xeMAQMpfxofk+3zYhaCaqlLfXDqg2FHU3S42VCo2OPRVvOoSeetYqnvhslbYwScPjKByYra
42n3CWl1Mye+8aZa2Hvq1/fYidsnHhlJhOqj5k4dhLR2K2RFsCjT9UQa2lxuU1oDjmp/acrZ8+MR
3yL1HUErUyC+XWQzSmDgIPSEuFlH+Sq5/4Kbh8At7dZA9KCWdJExUIAJp6zt4ZfHOiTLVQs9/udQ
LQBYAvq7MZnVPRNE28yv29Zm27VtrPcvVk1cnRYQ7B/doZAJ0QOba9jUJP4mGMf1hHw95hjENmEJ
Ixi9zghi4hPHCNU/HA5R13B+7z0dsT92l7Wt4uS6IZcTFW+gAp8OIGd22uhwUQGxkTfnmkEwvUT8
Tr/cZOZ4q+500l4GpMbDH7Xgv58zS8Aqc3Ux+VcA+/UNV/TOeh36UdZ/K1kOWcSjZUP3ARHnZxGD
h+f+lALTqS717C3VsTNFlMn0lH4feuUaTsC7irCjHS+sOg1nenXfDDdoj3uLrDJSHLEnYGVnnuap
v/eQiI68Z+AUJ477q5tp2Zf7RscV02K8ui/QX9szxxvZx4KGYvkm8hrhgjC7TZjbw7hf7ZI5fa6h
JpsSKscLzn1moSfA0Qc0XRYoe53b5TkxoWtK8k8st5jrJNNcI30zSI+V8U/g5j20ndf6KMBB2dvb
niAv3r7F0zVUPMjUezIFwrlrA7m2ZTZD5Bah22P75ze+c/xAdQF2pucqi0szuNH9gIqred4Fn7gj
CXpUa4GupL0ftPWmx+AwCzSd2pvsEjht+x1NoLxnlwNKXL+c1rc/5kzUJo9dqf9ZoTtza0FxxSOz
xv7tf5BWDLqTK9wL5CnTRhjr2X8CWxIgASgSCNDy7XwnlOnDPKgwwX09QHCZk/oadLdiUHB+efPs
bHc7cXQTaq/MiR4AsIbtjNV/FL45YjiCEmGWBfyN2yD93jsMJxjIjppSMbG2eW867fA1yeypY+UC
gIbadK+QJGe/A/Tb3VmvIc9Nlg0WMWIQ7H/XLdvpdP0MeVyjheGhqnT95XCcsj3XgQPbllb9GDyF
TbqjAwXuMU9HsG4fSGL7BVEq2rt83o54vIQaORMp8ZmjyuDYlSqETbanY+38jQm1Er81c07NGYlw
fhNuyxQ4RD5eDlkwbuaVwItM/42BdRGDh0Zz3yIOaV8O3LrcJw3kg+jBX8NwvmrNRhuq0bT98JM9
DEEyouzX5A3unzlbkp8BWvv1e3Obf4/10GUvftUh/+aopcvujCvr4ckewTfmlLbpfPHrgFtvUB20
b9KHrv1xtGBDd8syz9mdJxMYglBv/UvEfWj84OjV7y4MOJV/8nuoEDJnss0BqXKqhV01rlt710Ug
SiezxtvfjIa6FaqRkiqshDsRXjqzvFeep0Dvcc977FAVjnncyhUBxcRu+7QDAYkSW7CpypknRn0O
5TFsOcLWBWdPwsVA3+238wEL1cZsIg+yehedIr7T4VHpIll2AZgl/DUoar53DK/W2QhmiDiVBfdq
y/eEykVnKQhXVEDzqCBvKl7BrNhbUMiin8dUMKXIeSowd+YTppl0l6/DdoHffCuc1/3EFVPkFx7A
9u+2N4PJuaAN/NOaNEl4r/BtqstQYUl9jwcGImiZ+VK9DqCsx3kn+eT7acyA1bit6IbiiNU0nEPE
JjtiStaWDtcPVE0BYAB1P47ePQlUVDDIeuOld5Rcbs3Wt6/eIkdVbKrbnXK16GzhVANUxyEI9ONB
PIZzJn5uDE6TrGt5Y7y5a27DVG7Mo8GGypKvhilzas3+MGFxgDHYPAh7UbYTHdukmhSTdbbfcNHR
De+cKidXWBGuzzPZvh2AvJR/TJQMX7CJ6SuZN4Daq18hoD/8454rxP5x4GT5yUyCbEoL14BGc939
54FxF9Yawvo53GhCsJLYJTEBmUUX1eAjYHZXtZ3NpILsDqDRS8o1bdQHb8Nsy5GlHnLbM2RFCGbN
32O6bZw77AuCtr2O0q/aZn596lrV2wJpm5JXWTMHX6ODQPUUD8gi2BBJT8OFd+5kDKPc2/9WRPy/
rKJHfLPSsTqHx9y7j95OnS8gIvzlOmjX6rj0YR38RufEGYO/j+mrR1rv8iiR2WlAqMQzICdpJR7X
dKdIq3TD8W6zafSnafsuuQBewHeJWrU3QbJnnCVg5T1c0dQ14tGkdk9JlCzjCVUq8jc1LN7tIQ84
hg7v0uZmxBnzh9BKXFWTQJLkzxU/1N6aSp8q4YY3aTJSZYNFqN/b6PjuOWk66jsLOUWWD8kO1LdD
PP/xaChvtonV8j/SzmQ5bh1Lw+/S62IESZAAuc05U7Ms27I3DFu+5jxPIJ++P3rTVkqhjFvtRW1c
10iSwMEZ/mEdIaUjtqYbCe+Qx6TxW/hMTgXWpHDRkQrCUsFcqcCGJXLMX3Tm9V+nyaj7k6HMEavS
cHAeK8utJmcV5L39K1SK+ZhT2DTzR8THvg2zTR+vRhHa2M2ELzRxcbaCVYvE2G7uXYoserA6yneW
oa0YKsLY30eGUfxCpYNydzLN5nsZZ0m5A3IF7jgZBlr0JT7hLrl4YX7FCquNnuDTjJ+pRiDIaW/y
N9PM7Qn6QZiwZBpu44m0/CfWdaOGmNgTzrB2BmZlCg8Yc04deZuAnfyMDCVjM6eO6he4BGm38lIE
nJUo8X/2gp5eTTun8RWdDXYRgpq6XXtYY33H8jr5MsVerFYtg49o1UzANVZxHs/DysmiGDzVMgS8
9rD00VsraMFYqM4C8T0wiKzXozBsGiTthF5YhxDGkzPnIfMH8A4vqoetfFTDOGfH1Jxls1M2gO91
YGpR7wXJWrDM5/14PTCQ2NZGRA6GOn/5EnMco1NXQD+jSWjb2cYYBWG2N0qHbhQPlFznOaMJEPk1
GBGQgQDhC7sf5m3Weka7rfxQ36K1NMqfM28SbRTyRvOqUk4O2ynp7WEXxX4vtnIUU3rIlHZq3pdL
pMjmrIO5M0Q63lDCoM2/0qSTbAeTmQbN9qr8jloX5C0+hYg3zDgX4FBl+j/NCgTVCgR4Ft/OZpvV
W0N6YLTISxyHl+sUROiiHoJ+10B6aQ+eQfOckewM+rXpLPZcC4a13cD3LH2QMxNQ3bgSNLn8EP2a
LWrhNhCVqLtNqdRulOracKOiLlTXUkzWT6GRRmVCOozOnr6RnvZt7I/Vj7RVrb2OB7DupwX1VW0s
IJTVng6eN2ykEcLWIsHwvENrjUlyM9dW+UIhPD0S1dJ4DyMmvjFa2ePGqcPYvQLs7T8haBW/qLED
2d8yoB5vSFPjiLIdNfBVrgauZnBRRbzVEcDRNXQBCEUMYEO6RyXF4A51NTxs61hwNQOlc+f9mAyd
cw81yop3gd0l1+i7zt22JdVNb1sqjF3RCzS6fKNuiJaY2f3GGshJTkAHh2ffCeJbe2C0t2lzt38B
4et/jxSohGujT8bhlGsQzj+yvMtbsANeLSFu+uCSlQ0FZENJOPhcUZlWR4y2in8Ie9ZnbaEWzLCu
CJw11/ycrrj7esRHKZZaVHytwtkbY+8YG3gGxSPN6Ph3aQzGSwUEr1hRv4DdaqI+/2HkBbkhsgH1
fGDeI+OtG2UpiVOioy3umMu4yhMx4CLy2OuGjkGxqU0gtivPEamzTS1luHTgZ/Wz0BGDN2uA5UPe
UqfzRhcwRLeZisECDoi1iYM0QH/sk362v6keNNTGAlSd7U2pgp8Se+XHpg962MzM0u5gfACT6jWQ
lkXABhxOlxdTd3TpY+9SOekatAL7J4fMVjRfo2Qw7AMQRHQKG+GOel/TzqwJBLn3AxKweAAaYf8k
ng9ywUGl4Y7+YR19siKzr8Dlczt3D1E6lkxjQIgG2yTX08jF48bpwbJDmwxbTpSVFPdFuTFodT+X
deT0ezFRZDGPCsv8JrLxkYCXF5T9vRm5VbsZ6mm4Toe0ACsKsJGiSTDFu4E0UZpAWuOZwX0uKoyU
nS7u9cGw6FivaJpaB7vKpAlGS8PMgXDRJhs0fIorNylq5w4PjajZSWNps7SDH9/zg4rvYIR5P6uZ
GReZ2mRF9Alwy60+iUAzwEDnuAOiiy4+jJaxnNpToko/3yKjpr6ncOXA0aN/7O2Ja+ZwMCLApwAb
/JaISP/7CXD5RObs1nZ4EzZ90d2O/jz39CgUuxC+aUgh1GC8vW976PH7vAkC9ciPKmjJQrsJ1mNg
is9ByVB2XVkxha6KIj8ASFcQgP0IuN9k9vDGB0b/14FtuGpXQFi4SlM2/YMyMU46UKEDrqe6AgAn
a8sInrNU9zQ6i3L87QIimI8UXI3eG4xoxQmoOymmLFKxA6aesZGSOL3pS2sEWQq+/clZDsR6LohF
D6Sd/gtwxRTOrwr7eg0dy6ZW7cowepJ1FP4AI6SmXYXqp0sNgdcfbCtH2bs6/1NwoqcnOHe00V/s
sWrGFVjY5GaYaVuecI7Ih7XO0/a3tiMa16miLUlMX/AMRl3wtWNS9nlnun01n0qOcogLQhzfx2Ge
wK5QHOUv3MgFOH6m+uFNBNLZOwEKj8WmT6GSAnRkBLsJpq6+yjORBGs6dN7XGrWcdA/vjxymz1Gm
OarGSqOTZcfluKZpn0GuYVyExmZIv28VBsys103mtNXXsUw5ZbadIH2JFileCm5hdt2WNraX3QGy
xSNA6glmyWRX4R0ufCU37ZDpLX19J9jmyUjvujKE97kIwSbxpNil33DIgEcsZdwnM3Ss/pDNHtlK
oDxChHQhGUmIut6mtVque19UpbzutYIyoGgAEHatUd2MqZyf48YF69bSbffXuQiYoPmpSTVjJ8N0
n7MObwWWQcwBrqhB6DAX8dpk9O9uBU4e4zYXcPq2heUYJollXxJ3GlBSyCrYTroHSpN6Ozv2cmev
DQafyGgVzd70YqCxdTuJ+ODIIHZ2QxyJBfvlJnddNwYl+LRUVndz3sTFA+e3lMfAMkZ9hARBOzhz
+rtIwYJdl1U0APbkJZKFozhlm5XV3yDko72TXzXFbYglfXD0J5RCgK6kM9VDPHkgV4Lk9wxLtTky
qqRwohnlx+Z9brhetUIKLXXYbcmcbfIucstNw0j0Z5szht+q1iibda3oHpFWzeFDC6Zf/6g7gXtG
TJaWbgOAHXJfDQywDtXQKLJFRCx/Cy5H+BkK46eNKe2k2A+9M4z3nVWmEmJeNn1RI04ILCFzD7KB
aK68Uofm3uzArK76OWTugGYDgb0I4RrSgaq5efIUGMtKp9LihwYJAw3achlQY9OQv/xIhQ1DQh3F
a6+Zamubo3t91D7hcw1SEjFUlwy54f7STfu5HcJZrsYWt6iSRMmBXhX20+c2DbyHkNmNRboAHH9j
Oh2+zBagIrDKZQRluUDuGUZG5rbjyg1U/YMZByN4v/AF1asTARPk5cR0K8gF0wNAcCvd2kLNNGlk
78QMtiAEb5G8CdXOamjuHydgMLSrCqCjpF2p2dIGBBq3qdUYG+skbbnbAvQhnaOeAYMfXJ17v5gp
QKQyAogAW6FrLbZzmU+fOcVMCCFSTivPmkprLwoUaxFDGJynGuxgeV3649SdwtodvnDAF8e/oQ+3
uV+Wv0Qnpt9AbWPYX7UxgefySJhpbdsQpSGL7rhm83hr+mXH9BpCnL83dDs3ax0GwbxtsNd9KNnu
9yX4pt8MxP0N+L2FR0S7uXmep2FO+HGS/HekxIAWMoT1HdOnmpRQg1c5kq2PHrl403irMpiJesJH
nmENbaYot1iPuGBXliJnoyO041ckstPXwXe7T6K22m86V9MhQ1ooPtVtZl8pbOIXAuoIcSbDjQUM
rsI3gW5WkFzX4Nee7ajxCtLJ0qqAUBO42fKq1lukpwJ6mXi2qIM3Gl66mUQErccfHW8feQAX9hUg
PeQYjNoDXeCFxT32a/U3RHGjx3hKjW9WXzC4yRW3yTUSVpnY0qIc3DWgde9aJRoSCA4+DiAmE5NA
kSrADnlgj4dlrsnMDsD8uELfXNy0jq5+mhgBj9teO4gIIIYA31t5ZSj3GksAn3kKcKHHbpI+RR13
z4oCyf/SgqOL4bwEvdz4cEOfXJDIyZ7+gX4iL6y/SifFRktYZfSjI+rpbZab6mdtgNZaARAO9R7p
evMHWwJ9UUoTk1pIjfoOcQhnEbmbXQdrgiZNt63ft+19UXcNgGgxWy+y5sJcQcIHyVsq1Lc34ayq
TzE+NmJbV314HyP79IvLXMmN0Wdw4ilM0UmAtpX9LJjEaeDjtaKWmUcHhJxIGVk1QwkUaBYTIPQK
vim4Vi91D8qmIFtHYOZpG9koNTOoRVtibVsRYwpHhz76EjESRB3grX6fhuUQcM2P8hmFzhFuisjd
u1CF1D9W4ovnIVA2E/1S6YckzsLsSgJC+S3VED+3RsVZzjlbf5qjc79BpC5Xa+SMoi+qLJPhUMcz
XAsVKv9g+MIeb+F24Vs2+LoHC2nHYjp5EsQoyeNAH6RM8URdpZ2W36ZRM/nXvd8F+7SnarEg3MW7
Cv8Zk9SoXRrGkBmd/WzM03Vfd2N/tKHP+RuZUqjCFhx9dcUUtM05hDW/wuhLWtBwLJOUGSd6EBvX
6pLqtggD5CnYvebnlGhR7IFb4R1liHRqH1PZJ/dpO80vFkyFo7ZgRDJ16yeohENZhzh/T+4Mscij
Ve0H0rfXTkUWcCxk7ZjASgyk4Zw4SsO9i64Cc3bXKcONdsgv9/TiI+u7bvX4VDqD0e4gJMqbuQvz
Zi+Rc/gW91QWNFar/BEwZjGuRpcXxzbwC3qMxP8MsoecH8usd6cVzYMJ5G1jeGQllgSZ0hsTPSYq
/Ck8hHQnt7apY7ZvnFsOictQ/+psjyKhAy3QrbpRaodqZw4e8j4Xxk4A/n8xGbPJozPa4p9+rtyc
doo074M5zYHLl17/vFhSt2C9mopUwSl89zQDkoy3CYofdwV6Uw4k/ZCttQia3NU+8PvthOXqvIMz
XgB4hRSzcrEs+zHCg6dz7rntD1/mkXHs6bF9qqEZJCuYzfFtBxg42Viicu4t+uFsuEkwELCnMg5u
oBHG0DXTxr9rrSzTe+iVWBvby1gGfEz9ybA6ulNmYfvR1u2ympNkNF1/54+hDrfTmOFS1iIVXx6I
VCRffm5hk8zOzDAm0V6asbUUkiBxATIkChmREZQ6T+wr23HhQ/5pEOULwZPWBjfWeoKmfeWWemDz
5YCTyKEixjFIsfQg/CwGVz/TJvLvEm46RF64U75LWFrNKY6C0N4aWtF+oB8xiq1CKiTewKBVj3Yw
WyDXRRXl2Fs06r6LagJ+25PvGXkNyRVlm4pQjrKhz2gAb3qxmdOgoslmV2pnMpwCulREwl33DGBo
Qppm+Ui+Rk43lqYFY60lYu1nV0x3mUU4XQ0Ts7TRTeIlm25oOs+DTGiMlXG0jjVw3tUQYNVyJSoz
axdWCVnlT8obpRD2cO073jPXiuuaOJAxK54eHHS1vgZl3aKhEAng9HNMMNlp0++ak0kx8xiOCnqp
41YxACB4UcOqTECV39B7oA8Wlq3zJfDS4L4L5+DGZFwTXDmlnNUa6Qxj3Pr+aOWrebLkdFWFDvJn
ujPz3xgrVt+MqA++TGBA5+OirvWbCUiMQVoB2mHldfOAjHgd0RqzAj+/bpuFVSacIfqJLFGk9tgG
4QM5TdkkqXBRNzgaqqrvgqi2aMNLarCt2zDv4zNEBXQkVwbioAyw8NDq4ZFtvKZulign7VUHwejk
FDnYVdzbXLyUYoYWwGCSYOPMygOYBmoZE5E064tH+Av9/ZT0w4PIy5awDTi9BVkf6a+Ns9QrcEGG
E7oKIMO8NFfjFTEvMD+xJSFFyEkUA3A0pDm3YeCh16AasGkrCtVFrt/sxqvA0+AgXcNF5JIxXr6W
XmiZ4SrFtOqfmjH6gkeDNbyifT986y0PNDd1S/MYdRXwe5RtrkqAUO42mBjGocEUwi0LRBj/Cuve
0hvg38i4LPoX9moG4hHsXPowHeR/4X91Azv6gsB7+SnVMacndoruMMnSNBnIRM4VZJvQXiXsHAwD
yH+SrZsKFCKm2PT3pZ+Ia+azXYHROQ3vu6LPAN/QsnafOt8b2lXVi4bTAM4noL0QcoM6pJPt7RzE
tb8KEZ5y161VLIzskDxna4RW8izbpJ53NSOX/p6fqh8bLivk/OlN0UWVrui2M9QBsJLcZZLX5TLr
zJ25/YJ8E3OgLPOql9YfVLOyQulxdWQ9LAxAG2BEnKYzulW4WCqsExHk8b4xdcW8oG+w/qA7JNpb
e/bjJ5r+0r1lN2ZIfdqyD7ZW7XLHMQZgiB72IKdpXLp1uDXTEXUX/tOh3qJgjAZBouaGv/VpcKx5
t/CnaCfRfEWmQSWbZhi7ZNe6yo8ouKLh1rYHcxEE8KKbeRaG9ykMnOkpX04k7YqEqrcqfflkNjQz
gUhV6VXYeJlALcdvnwfGn3qfw5e/zbkgcGwqMN8NGUCVXBX9+L0zkvEf1A+ca8fIHWSKlBd469AB
EH2ClWYiwlyV+ojSkHtqGiwdV5BUwm49k2mxX6n73e8WTdGvFuhL0igwRjQ1gUyqT9LORLUdmkGi
WsMFvW4hDB0RlRjqPX8Xpat21AwKMltW5kbAEgKJ4vTT90yNdLfnIfLDjU1FnH+nMettoesuLR4B
8uBAuWeIA5jB/jSIgb6S4dUuJ1i5/g/maHYGod6KlksCgWe4D9konlBVMz/p1s5eDPbJtzbX5U3k
hNNCAQkIo24wFS+Q7s2FbWzRPvNRpfsnyg38spjESL2auMSufHb6dJU5eXZvpEnqrmcwv8nKVYAO
nlG5CGGuYc0K0wyFZXr3M5Ujlw1j502nq/FRJ8ncPZYM7uBA+U33JadHCfrTddxnsBajtwcuJmpQ
PwXhEqFS5a7qmkL0MJql0X5nRG4Wa3uM6+qaPkd5Ksm35n0D9sXeRmZoQE8AsoXgTq6jh0W9+7sV
BmSjxQyABDx2B9htNpO6QxoHv4hVzYSppMEsqmQ/z/4EO6zISKYrafrsuahwSJsJgHo3+UB71r0V
Td29XzjpLcSYJrkeq8zdpsrMAVmloShAAidOuHXpKleklMMyEa0D5TygaAYN3bVirzgClpFiDQ4r
+IGaVpjcV73bJDsMNOxi29j+CO7Ss+tbPG3remXFJr8a0oxtn2wPaDcIbC/bZ1aeRScapiV5HPZG
gOCLdjKfO68yflGdF7zdsVQPk8wd0JVT0sgVCpB9/KkO53YnQj3128zWdABme2jBuIqg3IGiS+4t
VIuQfSrLar6N61pgawttBvc+ALZhfvsfIIDS6OJuPEpviE5IbFbqZrDjwF/NatLW5j92IBoH3Gt+
nIMBey0rL6oC+RynyLYjYr56B8LcLPmnZuAJZVJNh6qZCrXNeq6tqefDQYJIxwsKne+IgUqpUINF
Ste2HHGmL80YdGLYU/VHY5jNteWWAoQIEF2buvOCbq/1jqomgh8mzguL2ClEvf95pemcaMSIYef0
xx7Jg02AgNE2lrZ3OyH0sqZjpL4bwUx94ZMMMt0G8lySnUPqS8QF1fD3RB+VwNCA0ZDCpOFMXdpg
S9M+M/tjq+Zu1yNweYraeNh/rKK5/Cvnio+IyfOw+K+gXX8mGG6EtHUnypJjHzSf+IDhVxFRO5rC
M470Eyiq6gxy9ceLvv+WneX6EhKNeefs2QrojGNAE/I4DoN1D6DB2/P/NtaOythjgYEKEUibbd7K
eVONcI47Nfvraiwvmf6+t7XUXz9k0fz8S8Ib5aRGNZKXPOQ5SnoArjzPiq+gfg4XfF/f/ZwA6rDB
RiQVGu3rlZTUMlNO0x8lM+S9YOvdymr2Hj9+s+9+TprLPJLAT02dHRXRhRKklO6PFdTjI54P4dZj
jvMVvavilDTgGMnGhv9mp/616JnM9wA8prdaQe2MsS0tMsc9lGPjbj9+tHc+Ffrl3iI9bSrLFGer
+GS5NB6d/qjQNtwyu+9u+3QMEGKDwvfxUu98K3Tm8ZiQAJd82znT0+4RTgIZkvRHHPdsuLAMOHcg
Jhmg/9t1bFOYnkR82LIcdX4MooJwDpyF3Ze04racbfCgsw4v7Im3QrmsAkNB4O+Ef5g40+VFeBEA
uMvOC5BO3HllbX8OfG3o0xwn9pG+YGBfsJ5/q5SLi5WJbvPypYB/nK1oY1Gi0BZqj6QI/ZfIpcww
kizd6kKG/apZJPpTWaLkFtj2BRHbP2rNrwMacxPh8UIhnprsmNfnDBkgAckrno/dYEjrmAYFFBlG
DT5VcFXY5XFQIBCPTU8+dmBKIGvKFMs99T00hF1q+jXFVQA/mDk9GixupqZ8DeshcA8F1FiABDma
nkxePT885cplEl+1SLtl0OvzLSZSHSqi6JeAGcTb9kk1s6guhM+32xOlao63A3YGLX+x/P1fQcvy
szKOY3sC05rKJ0SfwDLMkfnw8eZ8e96WVbDFQBUblenzm7BJjdRhxjExukIyIDLGbm0MkX0cq7m9
cAm9+0A+rUrfWWyUzx0STWinsxcqlhoCptwOndoFRHjhVL/3QL7puj63KdhKcX7pGI3fNL4zHRfs
03pqXWQMZoo6OAr/3qgQYT3T4uKG/onR5FmsoruZ5L1T6yM9C4OWXs78tBwBzFH2X9W1mWykKKsL
N8w7p86zLJpcFs7M0jv3xgBaXUCE9PQxpCorV1k+IjDVj4smEgqIdnSNTmv0Y/R7UL92ZkzRhWj2
zvv1LMRA8ECyPfRvz7ZlFVRxorpmOiZGnJ0iOWZb1fTjViBh8+8/pYc2PBHGMW3HPjeMCWWCEHzK
3kwc/Qxwt4fAxeyXEJhfWOnthcqX/L+VzlXGu9pADqbPp2NHEvoIfkveFn45QYWxh2ONYgkzWk/u
/vXR8zjYNu7Ni3/Eufk2cDVbyDhj4GbLGpWG3NhEoGZ2OMn8N8/HCSeaADuxyMVexxLYddTqHlyR
FtzITwHy4iWvqJOiOOkeus6zvk4MfX/+++fzKANB5fmWrf64I/wVwNCRpkQdK30cHQS+R6eGbBQP
//R69C/cRO98PqxHPNqDBDH+nGVd9eSUxWDJ8Zi0Q3ePIqjYTf1cfmbUW197QQiQMTZfPn66d9d0
bB9ymYlg/B+jsL+eLp5oK1rLuHQAIJwzBW6zqwzN+E2sEUGC728i5TOBK3cOHy/89qIX1lIt4GMB
hocU6fW3BA9XpGgc1Vx6bgQ1muF75gzZrzLvy38EgiPhhcPxNm6zoCB/96Choph0FlEbDt4YwSRF
l95oqRnRhcvTuL3wDd9dBXcd22Tyod54/lhtgVKj7upjXmrgJD4A/gc/kfaFh3kbvngYsnOP1NuW
GFK+fnsWrVNnCLrm2Ixok4Hmaee9pJ84biKUiH9//KneWWxxMCJpJlTi9HeWpzPtmlQdR90R8Rzj
qsO0cBfpIL+dzOqSZ9Lba0HIxVNUSpBE2Mueafr7o+syVQjao6SHNiELYmq03BEaBDs9MIgcTgXS
nPeYDmVUuRbX/L97VAdXR9NVStgA+IjYZ0fQpAM/jX2fnuoy/y4YrRwmD8V4ADnlBZuE85f6ZyVi
Gf5QuNJBuH/9Bc3AaUTSdRm5XF5+6UqEQJICnZAVXfb5v1jLwhfNkjZXLTXC67WGnEu/z+rsBGhj
/lQh3X6H11zA4P2yQcnyhf5OaZfngmbluDZ3nWn/cW34K6AQ2sC20YM5kX4Nw8GJkDvdTEYiN1wS
0toYEgIpKKGeYUDUdPBwYmoVUCiJhDn/8dd8U7r/+TGo1EseXdBSXz7CXz9mLh2wHGTZJ7d1+mqL
6AHM5bQqfzYm7T2dWMHOQuR5D8I/Btwg3OEISrm3ViMp2ebjH/PeBycDpk6zFkc88+zymhgXeobl
pidbRuHXvpksOPVlc8qycNr+/5Y628UlXJKBMXR6QgUvXpd9XwO7rfNbQ+T6wis+vz/+vGGuKq5j
EgDPOgvjrehio4VUdopSCyqkisQBU7H46Osu3TNGwNc7Ci/kbucxlkyVdFW4JnpcSmHj8vqragB0
HYyN/EQUmq7pTbpPGYRH/8KjnceiP8tQnQEU4czQpni9DAUFQ4Soyk80IpNfTIz7YK0600XjUytw
L2l6dN1Jf4k9k0nUx1/w/Hb8s/Zio0IxTEQ6d0CD9a5whkzy0wBbFDmWGCQIyjQLaUBex+gf/hfr
kaaR3ih0Oew/tkN/HRQbwhbAjTlnEFuh9VlZwY0NVvDWFkBiNVfnhTj73ie0lUl9T5RlSHS2Qwup
fSQGhhwJDUYZvWGlKDchjf3xW3x75AB9ChePAlNwn7j26y8YO7lsUVjKTksZ+FLnNejgPtIAbNML
1/67K/l0e+GJIP9z3rZwgghtcrvge7mdeR/aEwKx0TRB1Y6M/ccP9d6rE38tdfZQ7cKlCtBkOJVu
qY6t1tZ1rGFxf7zKexuQASCdZeymuJOXB/5rQ6C1kMx4q8HvnKpuXYwGusuWIcKrGEzYvuW/uVDB
vw0kSwKKjTD9Hw+o6Fl6JltBGooWx6mxYEcggS6evdnwD0EHYmBhcYT3Q4Uc+IWN/+dBXt9XrIsn
E8xXgWCZOjvlGo/5Hox2fkL6FCMDBs4IsYFXrC0gOlHxVOHYQPQ0wfNA5TgBJjau63lG4Qpa89c2
jeQPYWcM7j3QlPnKsILhwt6yli/65ieSlgC/oxfreGc/EaKwy2DGyU4Vtg6PYVqmO7oAwRMkSQie
cTgfEOuDH5UtOoZIl4AZBysXDq0Hx0FFF3aGtZzN85/D70B2U4DkN52zhplrJiEKKENxwmIN5XdQ
GAGGZ0ymT2O+yNX0kYu0iM/AedoBJId26GkDeZTYEpm3LoHaMawPGumtsbjGYBGOvw7uxtmKGhQq
GFswWpuLahNHnhGuddcg2PPx5n7vCQhzsEYkvodMa15vbnTogQkCuDn5doCEFapau36cUBzrvebG
DjKoJig/gJmPT6ps4n9Z+RDbXcei7eDQ5mTLncU+h9t0SiK7OHlDY9yN5tDtLMB5e9pX/poK+6L1
5zsRw5WCQSYNTndpEb9+XM6VUYShnZ+wmXZxYAPPHIQOlNJoq7PE2fvASa8K/MB2/TSPVwVSjtUK
JhTWJWZtJ/c9JM1PEQCKf/sZXKK/u/TtsLdmf59FspKJM0AtJM3qzH2uGyfHkQGISYGGB2rDTQ6T
uplB6SE6hUmCe/x4E7wJOJQytEuWji8RW50ffJSFpddkWh59o4y2ZRt6d1DthpuFgLODO4ep+oxS
z8eLWm+SCtRNhMkf4SvGA+f5kvb82UvMxD/6TgHjiAsFOtbC406vHFf7X4wk8U5iznqwm41X3w+8
fLnKcQZHg7R3wjv2lWkcoI4itDszD/5UsJtvTamTE2IC8xVXuX0pj35zGfCj/cXN1sWilP89i80Y
fmiNRIV3RN34K8AN5IgUEugtwWrdtU59IX19Z7ml68n8VDom7dyzIjAOUe2KzNE/yrnQj4GC+Z3X
Ah/2KTR+enXz9PE3ebsRhMLLGS9Soj+3wNnTedBCB0e3/hGRIYGoWRr0ELlQqUUfDdc2tzmAIun2
Hy/6JmFwhXKxqiDdQqXfOvdc1fh6D7jB+sckzKaj59SI/E8p0OrRmy7suTfHn6WkScgx6WChwHV2
lQ89AHu0EdhyEm7rBopfFOJWYQa/Pn6kt58N2Bx28rB7zT9jytdhZnA5TQF0ryPUZ2+TOJlxVD2o
VfTk411Xgcv/eL03UZx+Kl1rl76j4lI8b5d19ujVud16R7cPmwc/LbtD7ZrFIXSr8mRpkIAGmNxb
T4OnwR3NuBC93m4b2rlcHktEdSl1z14rWsS+OXeWOubCDO6aoMm+KXIJVnUB7UAJ4pZGWy7cfPzU
bzcOy2J36BM96J6dn8UeYESYuo48RsqAL10PEKDBLe+oJZILG+edD7p0eyhC6NDRzjo7hyH0GIh7
g8GxNz8j+sU4JTYV9ENV4FWksy8fP9k7y9Ey4MxLi8kfd8Pr/YMOTF4izsuRkA1MUlMP7TfAz/Gt
LnN4h+M0Xkis3l+QoOaZiq75eQtyQud7pCXgHz3k6D6BpjFX6IdZzwp5mgU39/vj53tnwzCdpeVJ
qYyv+vk13GeRQdFq+UcEy4IbwLfR7ZT21p0wFJBlHHuOsyn63ceLvr1vHMIIS7qEVMs/LyR75Ujl
zY1/7JDbD/chMn4VjgGRalezhbz1sWy1weCwsH6UeYPR2sfLv409LE+qhe8p+asnl7//q4yIwGmP
UhLKwa1Zuwll7gMkv/5Cf+u9VShSqPWov5be0+tVvESIPug8/1g3tfO1ZqB5QhUr+fcnj3mfSQRV
3IXO+f70oCWEIzS/kzX57bb2MaUoA2FigCcuXbjvPNCrpZad+9drwwgE2gIDzJMCo7ttjRYBjAoV
m3/9ccQyk+XELV/nvAUZlmx7tPDCk+rmerPIRxxF7wUXXtu7z0KWTecdD2l22+tn0REilgDReZYm
n4+WTseTG2J9+/GzvBMWwT+BTyClJENxxOtVrNCycO3o0H1Iii9YLmTwS1GNrpUcL6zEFcO/9aoA
4p+XNlED2AXTS+8sgbfzerR1XCQnoEDqTkGKeB6EIe+wlUQPqBdQqzZxEQOiHktU8jdhjMLXl2Jw
+/sUxpU8lVOEQhSiNPEBAgO+Dw7dybsIg4XfyM5Cz+NI62LdLOKSNyC64E/QdDdfzDKSKAVakf2o
OoVxTEF/D9uNZHBuIi9H7QAvs0QiF22U4LCNGL0LtIDjtd/Fg73LrK62nwi8ublyw3YesPH0seqU
MH+STYlySLieoUoUDHxKeS9neKQrhHVUht6iw83GNNb75cBHqTbZBHdylTbaufemHhZli/3LvIrG
ep5uSXKhAbRo/iziHOYPxOiS31Ek1IMNLySg4kv8CNECq/rHabLiMcsgme9x3THvHFjBGHpIBANW
Zg8Daj0g4fU1MQp0DJht+mtGBLm3QYIpGEG7q+gp9YIZVUPHrbYiwI3qEPRa3kisWYcHOXviU+X6
msocBZfnpPMWWwRY4LjIRqmBoo7QMIagbhi71Irr61yPMJpHAAXf4wA5AIDiDTJGqrUaf9c14DUh
lS9eXFmsTBcHSY1GT2+79V1RYqiyCXSHFZuT5XD25jbMf81Rm3wtK1fVUGeikB+CAmmNP2qHd6NM
wYdv4thT/Top+QPBwq3umCNjEFkHlQ/TldzN5EtJg75Exy18OzW4/G1GNYkr9Eh0c2PY+dQ+oBFp
/lOUsyVQ2rEsuRqwN6nvbYx9Ic2WaJOEvkTjzJzr5qXiYw9oC+N8Ck+1QBPYwUnlYVZ6RIUSx58G
URK7/j3PXhYdke6q+B52DgjYjb3Ev4fDZJt3aOHSrKE6aa8JuF14wHwKQShoHP/L2Xntto1tYfiJ
CLCXW4kqlO1x7Dj1hkhl751Pf77tq4gmRPgAg8EgAWaLu67yF+uHBBsA6GHcZ/GzH4RR8d/tE//m
FIpGEa1gW+eBAa+9OIW+Dn4LfHFykRCQxq5G8Z+g7XbP/88oIvjRTUJoY3ETO1o9oxqJK1TTqaUr
Bdi7wMLqf79zFHGjUHZFJYnGtuMs7kgzqhR5Ui10EttguFO0xj9g5lhvZLxrdyRxh0wSJ2oQ5iLR
mXi8RpAy4SXqBqg1QzoftKQDE+8P/UbYsTYUIDcBBxCt0GWNI0xnRGZhz13g2KCwRyp1GNsoOZHW
NRtIkpWhdOC2TJto2EG/vL75ZbUp4OlUkucDL95jIJEdy8oM7rUWnYD3R8RsA1EqVGgjg+27Hqs1
zEK1K6yHFbBiB3OSkwNWVylaGUF6PyiAczYGfLPJieRNGfABQEy6EMvIJs0JeYo+9z1IF6gzNXnl
VlwZG4HwK9pm8aKZAtgH+sAEELMs/7dhbaUmwpaARBBkRf7R2QM/wtZ1wL3DHFT9l9HXydmcwAZl
ZlDcoVzx01ZRVoVLnZ+HUu2QmCr68+1jsRIx874i2EXKw/lbBugWRkca7W3ba8yy32mBE35L1Uo+
tNBfv+uTaZwIMIv3b12SHUBJBv8SwNTrNfa5XPEDj22voyrs+pFSoYoUlCezk6yNK0xcHtfTzk4S
bVK6Wcy8udhO02zXRWaUqoeaMAyCMBj96HMtl9oZQmkT/SgGfwt39fa00EaFpkFd32ZrLWvJQa4j
7930iodFje3WdVQffLUxDuiG9O7t1Xu7d4kqZS4AeqXcAsuvQye2pQc5yx7pl/GtD/z2M7H/1ihv
5lBAE+i6gIMAQqlri2fARKQArRE8RgzEgSEXYV52sBFjPEY4fuwc3qqNI/lmBnl3aGwDXBPZt7XM
qAY5nPHYzZNLECMe20qydpdAgMJUza838pqVbxM1MKAI7BCWa3G1ATCUCq2Wk0sWVNm5wjHjgKlI
i/iRXEIiSjark2LDXW1I8W2iTqw6vEeGrF7vfZoKhtlGQ3JBbyad3AoeuuQmqpY+ofY4139U4OB/
oKp0L9MUw2ox8tE6d1bdzu89hPwQ0EjUxfglAHYWT1XfVaicgBC86EYx34MF/g20NXdzmOCH27tU
fS1jXH+0WE4VqzaxsNoynC+7sprsii4hTDv80apoNI+qHKB3jptImKJqVlp/Eyy9iBDTNsYYXM8s
G19xv4xxreytTyoN2sClghz57jgEmMaSNYzEaYWFA5AG6MgNEdzAYLEo1McoimEGhgTzuQtzSk+O
UjMYHxzU75NT0rQoeVlNNUHum/DWcuj3OJ4cjFpyr/GoIrEDrIFgzBnV32ZbG83RRjnhq1UoSIRA
V26sA6p147dct4MI7H7azMcWQ6Qjxhc9vd26MCyPtDwtj1haTrZr9jQPIE42hLmBNdS6a+hp5Oxl
dKLafde0sn9AT7ododjo2ffMQaMZSGFWQdRWDc1wI0jBONXoTv2xaXoM6oDigesYhxhPqsLvqE5N
NnXXfWH19PKARxVgrB0T6oaOpK6CdkNhFntcflFZx70i/mlENXpARJDJr4Bmp36EVe18lUobvXEH
X467RkEI61QTJSP1qCPBe+wmvf2ZZIqfHjtjbJ+VpOxiSHhRgdaaNoIlKrROux/meZhh7ToI5DiJ
ZPeIGmj2V2OITBIhxALTfeYk810oQ4927Vx0P3tUwHD97fzid+vDx8YWQo8zuMk+ykyprJX3toMo
+T5Hlhv31zHQ/sxwMb8nLRr85kSefVDTYGx2lhUH1RlVD/kMERBJw87JAMMMufRbNaEE20ptfIfG
L52TXk1/oqpUfa3zpsUUon/uIWV1SMmcU19zPsJM76LDMCpTfBDvNXhS4tIcp8q4/8OiVw8xpiPK
BzmdTaE13Hfp05zTtzvi7wpqHM+r6aWPxg6hIiwtME6ZIu2g+1lrUNuLnEeUVKTKbZgYCzMfVM0y
W41DD0EzH38lTSu/p2nCsDqoLAw4nFlOzhYet3+KsXQql7IQMml92OiJm3Zz9hSMieEfKzkoYde1
OkK7eYO/Duwd0LCIgigoVvqQqHt31hBtv5cDMk+UUaBquoPsw2KK4gh7gxEDwrPZp7NzptvlJN6I
zvAjcnw6p8EcnmecDR5QBZI/4n7cok4TtEiYZr2ZfqKrm06sJvbvh6q17eDUWFrzHVccu9iVeTX3
PwJ1HpC4cyqF1DWZjOoURk7xkkFSxs+uRSF9H0JzHVy7RFxrjJSydgkT1OdWCY35PwdNlG91YTo/
rTwspLtx7uX2LgwD8lMJAfw7dEpDG03beAD3NCITi6WE3T7WCGYjDloOpnSaJJjX+8bwnU9mbIzD
R6vBrwCLY3Y455Mw5LEgyG0/KqjNNk+zmmNW3qWGoV9YFfXFb+f2ix/SMDvp+Vy+lEVdzRtP+2ub
anlnUsrk9QPFDWRVvFz/FKj6HqvVovRTEharggGbR6az0yrZKQ8WbB5/h6mGYj3VSEX9sVu8ydzW
oS6yz3Pf+pSlCT7FZRuaFrINEozu21e6ePLf/DgSXHh4iAASeVz/uBaFqILCanrRJVzf68mnUzZU
5knjXjy1FPE+KdQq9skQnpRw/np78Ldvtsh3EG/guZaBUy+64xZWPGGFtO6lkoziE8YzSM7HsJ6B
1SfJrkBS7r35j4B/4kVCKxvKDJHW9dfq8TA3fWglFw0L2F2fU72Ys0raqWG51Ulem1jiEO50JtWh
o3A9VAsKQtarAFBIIXfnoKutb44RKsdUUu0vRWGan3izew/sroUoqhRspfxvQy/aLOw26ntkYday
Uzc6jaM1hkl4EsTKpZxN/URNSDoBtS03ApA3qQezStOcfxSVitgrCOKfDV5l3USxhE/FsRmWH8IY
/5m5iSfzQBdyF/oUoopm3uoKro3KtqXpopHymMtgVh5CGQtiwJMjwvyf0bKR9pXJaUqwMnxAR3QW
cUS5UdBcm9V/BtUXWQiKypYlI3VzmdG5PBldnd4NVaq6ZWUpp9uH401KwKyadAhVojDoM0skMYi6
qrOxtr70I6rQ1HHVR9lP6sfbo4ht+Ob8c+5FMQAgr72IYrWwwzDM54OoWqrPZUxFoOkNmNVSryv4
umfmKQ6Hr5LSOBvB5Nr3wcQlawTbDhJsUYUuQ4pFmd0kF8w7k//idLK/I3H5f41CS4dlkUkgtcWC
ZX0i+RZVqUtPtf4Q6XVHmOyk59uzuLYXHSpeBMdIFJJ+Xx92fLJsHe9MIHpVtB/9MT2oSqcf0qj2
3XlGUKUv7P/j0Il2HDMIlQuW4fWQVgGiCNRhdrGzYTi2kZIdygZfB8A0tWfNVuT2ejxtbP+1NaNu
xFzyZICwWsym0LAZZly5gXY1/udOTfQnir+he3s21w4ZGQ2dMO5IRJkXz0IvlD1rdMgvcNGzPRAq
ZQ9ruHru9GKLJb22/QUFThTedJnxrmeRbBtAK7I9mLElmAoPHRIYaZ2geB5IGC21FsKfCAilxwRl
hK+3P3N104Cm4cKkMsUJvx67iOj1IaMCii8JrX1TthZNeB1tMSQmUPOKEgnRwUL+fnvUlclV6FGL
95ZMmXLZ9ahZhg8HVl8c+DKy7/EoxOvSkuLvc45GxfuHIisVsGfR1lxSkELJbsl5mdx51hOMQZPm
pGhZ7nZ5Jm1k/ysbkx1JkcEWzx1P+/VXaRBTdQQzAYznymNE/e2urhB//z++hxcVAg6EMyrp14NM
acYewjXhgo7lXyNFyJQsDONAZ8zff59QwBQMHIF6U5bIp1IyoiBVpeTiQFR+CKWk2VNYJ/3EBiVR
o+bFkmzfe//XgesBTKQK5NtytfyEk52kY3LxWzV+mMbUePKzeRgxJxiHaCPsXFkvXjVRraVFTMdb
7NJ/QoZaTjUnGLIYgL9QbNPCCD2xut14Ylb2OrISOlE3FwnMkcVen0zcx+nUxpcilb7jI5C5o5TB
jO7C4fn25K1EeyptCdG5hY4DYO36e8AK4kVpTcGlKc3uT0DhZObxrLF2mFXgwTvRhQpeUN9EAnwO
VewcyQjN6nT7V6zNKtVvQCE0d1H+XDxDSo9c8ZDlwYX/9+QGCmaDulRE7rtH0V4jE5vNTmd3sXbt
XEDUoiV2iZH0vnOGMTTwny0RNPo/xhGUN2ZLdGIWcwroY2xNOWNO50hBCTANHlOn3WKHrbwAYCop
ar0yqfQlc0GBaa0OmSR5apfle9rASDQNykxVoVL/s0vUgtFNAaYOOG0j9FrZnbwtpCNgKy3glYvQ
C2dmuceGihYTmjhomUkoN/EeuV2AOd27p1IACri2WDI0JBZDBVo/qATnOE3aivShHizlhwE2eWOU
lQcNBBSwBRn+GzAvMdX/HOo5Qr5UwqThUthm2CNDFah/DMSE0esc09o+UiaGGloEFJrffzPDJxDo
NgrA3MyL6z/N+7pAoQdngYF6ihMmtRtNc4l0uhS+/5rUOWEGbAmuaHOJvR+UJkqByoWXoIwKdKha
lGKQ8I2Okp9vyS2s7RAWCzVGS+ctWAIfUTtHNd63gotRBqiRky2b56kPMHhLohwJtdubZHU0AQth
6Yl6Xgli/yzfUGOxg8JcdEkqkjcLEzXUo3wDmSZpq1m1clGBxwMCSQVdpWMl/v6foRB5wCxHnWlE
5H7wQAFqOkna8Pf297x2GBe5DaPAVwc/xkItD1jh1MZgUm5BxTcsD4iH1k8DEl77vEYzcYzbyiU3
wDYyxmHMjwbjNObYFd/+EWuTChIY8hUEHqHUcf2lYWR1sexTnB8QafVSrUJqeJAVtwqaaeMQrE0q
CYG4zYgYuCquh4IagC8vroGXJA3bsz3G02lM7C1pk9VZhXUtUI4al9aSUUY6QhcX1sJFLrF5DAvV
OhaYlu2svIj3ndyhOpoWqRC9xWtx6rInjGHeTVYyVVFZMUD44//iLGcVwfA+DQSj1sTD9BjRfQLT
iX4buJp0Y1bXFpDoleacLFOhX0InQsnoy66pgwvY2PpH002IVo5j/X3CmXHjYV0dSuT7gHRFa2mx
gGjLh7pR9wwVyfFBrWhga2OEiG6kbSFj37I9IQ3z6ICgEEoL2jJgzvOQigqaZZdu8mc3x3APfUjE
3CotH1wUjjUKp4a8Qwha+c+POgig9BVP5owNz+0DImKSxSGlMwjwkcuUa05dBNW2EQTY77YQFNE/
xTlqKi5qHUsnHmH7Y2YgxHt7vJVJZjxKAcBIyPuWNUcZu5BAlRkPZ4Ds1X6pvdeosn4AL+Zv7J2V
BxFdIx4LcgXSWH3xIKJ4OECaEORLgACxaxAKur3SYtJrR0nGH+jYeMjtbH28/Y0rMY2Q66DLiyUg
R2Xx3COBjdUkbjeXvmzjQ+iHvhtrcvqIPCEEcSVuaGx08mOOksj7YxrRLOcS0Hi33ggEjRmS+Rp+
tZe8xdjICMLQbVDmO4xZ2G4wW9cuImoQQPVhcZBiLme3MacKSENYXOgO6hVqq+Z4KFVlPMa5aQY7
cm5IOmZhXVS8lDO3GKvOvKscrftye7aX965G/xd5GyA8MD/QvVjsYLMuSJyQFfUMP+zu5bbDAgLr
zc+3R1nuWzEKTD/KPXQRCHUWsb0dzUWLtVTnhZkaHv05+4FBdXawdLy3bo+0PJGMBM2PK57hoEIs
T8goIzapjFbtgfSTT91oBzE6rnovdNj77tQ6CpWK20OufBzVR1EmF4UlQsjrp6ssgnbU6I15ci2N
H5ApyY+6OTt3Kv7Tx9tDvdk2fB5Hg6RayCZQ91mkFXrlhHhDGBh80jrLLnoRhjUq8phV7giA9Etj
1MUffKCHH2XSqgf41fKLGtTF+fbvWPlkQZQGWUayhoaC+Pt/QiAcvkaVEgVa/nhbvdQ4L8D0ixrp
DG7I2QjMV1aUNUU5gYiLL18Cfi0rS80uijovAr14Jw2l8cmvugxnWyi/KpSqvCo3rtm3QxK4in1E
eZ7O15KXhHtFnqdR3HhpjbL4aJgH9MgbVy7xTswHjNlvz+bbMyjYEKhZATSG9bkEts0DkUpIJ90L
lbDzWsPG2Zhv3Rjl7ZoxCsEEZx28B7HW9Zql+Gvp/uDXXtQ6838lCrinNHAwGVO6LTDbcihWCqSP
CMXRoaA5Jz74n+0hVdCknU5CVL7uq0tTaA3uTVZxDGj3b5z31aFQ1hB3KVnNMkxGhBhnlTqVvVEO
8zPCPV+x0R2ER+lW1LFcpdeP+mck7fqjlElzkqQtZPQLy+E4dL7p6pI+b1wm4gBfRRRMHdorQEQF
PPSNyF8fTwpUsk7xFBR5SM4M8zOYSMtDt8o69K0SH4pedR7G3GgOYAK2UGOvnb3F+ATfAovIL4Cx
v3h9sffQogZxBw8312A6jmUdqU9GVwzhXTZmOeAK2enu4IXJv3NeJjxih17FmKlJXhokK19gO4bh
vs5iGus7JVbzcI81loW5phJjY+g3rVK7MRyOz6NloqYAxD3/C29M/Qjp28BdrTB16S4eff+XmaIT
C8kqDD6hwllk9zbOU/Yu7lCK2CFgJyl7u/fNX2mXGNopwortl2UgZo8XsWT8qcNe+1XPc/4YZ7r9
s8XDtNjrYdlPaH6rMICcympOoVN21gs6nnK8T5Do758bmLL5HTkxZq65MSRHvy/n3/BZ6uzsQyae
3AlkWI5dIRD7wZzE3q5QUNpzY+TKcRySJnT1NB+0HQiI+Fea+JQTiilucWWgmfyQlJIp73FmRnVf
MpKxx/i4dX4mmEI+4SNQhxtx3Mq+BW6sGGwpFCYo2F/v2wR8TJYkpeypeEtccsnuzpHwUbx9hy2v
TE6H6IQBzyNsExq116PkWmzqEY+FlydG7yLSgXq+PA9uPgMwgidXvbdmzng0brnRyDgoxi7G62YJ
kSdfkj30zuUeqFQSf61ry47ef7+QYAgRMgYSzPzr7+oxNZmQ4lCx5+ywtvP9eK48BE0H5ZIB4sk3
hltZLIQigagBdSTsXt6cRlFhj4e1ImqABi6rVRzfs7jWRhnoVZt4ccq5mF8rk2hR0uG4/iq1NWM0
AiEucA00zueoyEN0G/WiealKCR0SpH3QcvfpEhxzvZk+a7ngGjfRPJr4syu9ugfkooTH1u6s6Bg4
cn3mulIamCwORm7VHHJyO17KYF8gU/5U1HkruT5C8R9mLElQpEwlwF7mkETOt9GRp+Z7WKo9NnMY
JqpofQ+hdBl9OQFtbNDc2Y9pImORh7HVtBFSrTwgBItUOYCwwtReFoTHQPU7jqLqhbIdezOGyrtY
SgvkCjnk7z4jVGrhryE3BTHwNbj751mM4xr0+jDNnjyG/RcrwsgQv93B7SAF/RmnfqNZ9iaRovgs
VGU4KNTT4U9cL7JdD10+ywxXOzHKCnOQ/fWt3v4UlHqxV8JRfVSTJPPKbFMB6S1qSAwNG5loX+cV
Wd4GWQpktqpwlUGyNjDuylyPvmLz4Dz3km14hR3Y3Y58I3hEj756GaQxvWBfaL5UfqF+Gdo+e+xR
Qj3cnv6VlaawBKoE/UsUzpYaUdmoKEGU6DPqZo1xDuq2uUzYyn3CKOjdDEK+nw0F1RT2BUd58Yo6
+lwOCL2y0q2soc1R40RiRPlDIWGe8X98FdhZUBDgZOicXK9y1qtVbKIz74VhBZk27MfWTaUwfHak
pP1weyxtdQoBedOtJN+BJnM9mBnwTTJu7V4hjbBk5jbSf9SOHMUe6DC7PsHfADCbY60IZJHOMFbd
VYJ/zziPxtcBD/D80azrRHVjOcKhzy90sOnlFHXB3sYrG6UBLIzlc1H18adsjpPKhRJRdkccwNEG
oHVqY3ltqPOnuOplYMmTYWKIgg2D/r0N8BamhJe0v+Z2nrFApxDVubkTVC8TAFV9N9vViN1U11v5
nSyHGpImt6fnTcUEVjzJLaEsqHueQzF7/5xvKvcahnzZ6OlGU4V4bsuKhEFQJkuHibgg2AXhPN/H
zRT/uD3wyuOLxglMBo47uby1GLiayO3jxp497Cjm5HNA/f/TiHfFQ5faefZLVSfpnUkZzz0ANGrf
lN80Ax2k608NpSwKlCSH5jmU1rMDx8LFdElGuSJA9jcNKvf2F65MLa8w9WFuTupeS+3RppdKq0ra
yUvCQHVHFbttwKvGzumrDKOy4JdMBeKdSa74RgJw6EawJ5Q3pBQnxEYsCwwextwqnvEiwUhclMCL
Id1Silk7V/8OJcKCf3ZOW4C1DRAA82Z2eHTI22l4yhKsaHZSKqtbOhErOQYpO21QyPBgcJa3k0KX
NwcHP3mTJfcX7DGmo56jHh3NkBMRDs4+CxfHczCX5WcOq/rx9lqufqwlwEYCw0GWc/2xwhKqHBB9
9ECWyv+NbZieWtKMk6ijbESJa08gii/g/emlcGMtnsDWNKZYmnKGwp1qX2UW5jfOpB/lMXfO+qh0
vwEu07+szSLfCLu3hl5+ZVPTvs+d0SOgQZg7KKoz9twKNuGJShGB0LhrimAHTHar8fZWeoaNi5qd
wrEDK4qe5/UEV0bZ4/yQTJ7T13VBrNX6PX5aU9QDxdZjex91dDXcIZu7cj912NfsyliylR2YTz3c
27kehDtFnbJ2h+KA8dkYVbjGRWdgkYxJo/JJwnUueOiGvkgP798b9F55nlWusTcdpyzMfGXKEhml
IDs9ApC3XCC2QPVn2d64rdcuTQgwyDUTj9GvWDycSMGYqQ5LwOvrajoGRdicnX4sXPDo830YFtPp
9qetXWFCeh6FBAakPnm9KvjSaUGg4QTUO76jHvVO6x4wVfGDD70G2dDLfEmp9wq8kOfbA6/sRBqi
lPHp4r2eguuBS7ki3GylwcM1qfnJcbd+YEOb/IZlj4l8qI3YFeD15StYdveUuW6PvpLRoLljiE4X
qhDIU1yPbuWG1sP0Rv87m9EDgxiLswuKW+HW67uynpSA0J0X0j5EAos7tA4Q3x1rPnPSLYDg2KNl
YNH7+mhI4/ixl52NaV25xnQ0FUQfD4MSEsTrD5uHuIEWh7A4VHeqB6EZTc4BXoTWH3rVUDcaBmtf
BzQAKRjB3OTWvh5Nz8ZyqnB19ap27i4Y1TWKq0eSOrpoOmjqwYT4s3EW1/YNsAvRaKOlThZ8PaRd
hEGrhdWMHQqMpYc2EV7lZpjQX6+yH6YkPVi5pY373G79jXt77WtREYGpBRnOImK/HnqM88aUxOXJ
TVZ0e6NUUopCSTh810o5To9N10XV8fZGXXkVdUMoSyiCTsLbdD3mNFm53JC4ekSg1ZlLJz1kLcoc
ta3HXpro+tnM6MTk9PfmXdlX9cYKr+0n6KiwKInhqPguvpkjlBG2K3xzmz/Z45B5TaL8nNs027iI
3pKAiVPJFUhBufzoXCxuoiSvMJWsqomi4oSEAbJJ/fiM3SKyo50aT4jUUCWiiteFSv69aqr8jCGN
/VnOcg3HJVydfxLpVuYlwqOj9XDx80vv9lq8FvUXBQoq1SwFuRMMzGXRX1Jh8KCaQRmUJyA9+X3W
lXcNr86lK4wR+/R+qOGAR0p8Z+n4r+/UIJ+/UUkv5n07JrhsYuOXn2QrwnrQsmrldyPjL7cPCWXb
XTOrVrvX/UrKT2k54HZJRphnBz+bcJ6MHSe2fppSg0BfRGdFvSOdS6ez3VRD4MLiTIZdHWWWv/PL
dkK+MErKdBe3XJ73PXTJnyNlxic9CoK/amlmresPSiDverY6FlECgARLqa8vWiBbgZtJ5pSjgjeo
F01usvzbxkyyaxcTKSQTEAIApEvxZXGIcTZpLScbZ08PcQBXu7Y7aA1e9rdHeVXwWwyDdCg2QgIs
gurh4pbnBol9GNpQgA20tE9tj4ulqxgd0ApKqfK0C6ih/Ten9vDRiUOn3hW6PX3B7F2CYSU7Ph7E
6CGahwAZCtjKfilru8r2BwwSh7YJd+VcjdFucoZacXH7KutDM8Dd3jeob5knOylGeRfpMw6w0AiV
v5mjkWj32NhbO8svrY9K2aCqMeNV95/fKcbfxFKk8GiMWEt7GnXblyLwcX7u67xjczfdR2ewahnQ
F6YOe781JG1f1VNrH3prQOyEzljiOY2C5bRBx80z1dAf/grRFt+jIdVae3PIjBzadYvpnWJGAqJg
oJ6h7oHzmMbGdfmqsrCY/ldbGTYP88+Bub67MssqkG63TW+obKgkGHkb/5G/Gfper1TnpYvU+C95
s5HtlAqd1504HPW+qYfcxNyVMiM62IFVHnH8kYoTVFe4cX0ZxMmxtzt8Pcsqr20XVZGy/jBkrdq5
yhQp1oe8bzLpcZpnGhEk4cJ6HXQd3pb0f4a9NZsoCc71ZO1LZEN/UV7v1F+3d95bzVRaTaKkI3Jf
9GSXAhSpMWeRKDJR1eEzf4GvK4c/nRaWX9SImO6DrDe69lBloTOesdY0z1U3zpj4UasO9xR3p78W
foyZe/tnrVzmoGA4EAAWHZQNF/kxuppAPitF97QCg8ldYCifqDzpH8CUjxvp1MpbyVDC3YRcnP7o
4oTLTp2jvWroXgTTFgCm31b6xY4t9H6CFsv2Z7qZ4UYhaCWWpbRHT4Er61Xc+Xq/BXOkRsaoa57h
ZKZ55jl2ouOgdsH41RxgTO4iyDCI+iN08Pv2xK6OLMICyuSClb94JcNmAs6A8g1ifIXpaXiFnmpz
gv+rqtkXTBOHYyaXT7fHXAmEYPowHoJjRJbLuq1QQezbPETmx7cS3gorVZv9AHXlQ81pOgbIW3tl
MCd3zgzn8Hx7cPFBi6MNLUDogtABJ/leHG2SNDiuQWriBZfighpE2SmJxmnrwV0bBa8VHHLhwQFK
uV7QIVIRgZpy00s6AySaaqVuHCrxxj21cirQM6RQSaUdsNSyfBi3huPD6DO9sUCHylGqGPRSKx20
AqzC7WlbiebIfoHy4CBoE0Ms9ok1BtEYB41J5o/a7lEOZKeHfm/gn9vUuiPtuMCss2KCsN9zUyJu
NKhx7G+FWiJoXK4eAo7IrfMGg7Bf3AN4cE5pJOEyXveW5spmZtzrdhsdIsmYz9Zk8TDqWftV73rN
hXISw4nutY21XbkgeJchY6DNgeLQEjNi4j8aQKeyPAPL4S9pbLTPVoUhQmEPxpepcYItQMzrgVh8
NfuV28gApgJtbRENIFPAQ4FlvEjF8hc5N7DKnXOhfWiULj10aV+jrAcvdwyPWRANe7+aLff2Blj9
arLO12sYMukinE8meRrDVLY8PXN0GFAqo8Tm6KJQ1LuFZm2huNeiaqHfLyhfoPOgmV0fobjHwzv2
O8vD7xjtiLF1kkNV67nb2kN1sEq929O+jp4xPaHxa8vN3rFoik1GXO96+iIujXT7FJl29fn2TKxc
mZw5oDPcXRD8lshMdGJ5IuXI9ORECQ48k99tmAhfxkH/0efqiLhdq20c9JVL62rIxXUCR4vukywZ
XFq2/ixUsndG1wcbJTZtbY3Jv8mXBHvqzenqLEmQDHn70ZDupF1pSV19LPKx/KBZqdBswWYFSnhK
lPeYN2GDT3HpJ90DFPtcu0/ktv/WtsV0Dqzc779FqaRLH3Q11+PdlGpI3fW4NNVYloXIk9fDkDz7
5mD+bRK1N/c8GAFRq5SOn2l0ShbWIkFjeGFpNJbrV4TDriajhwD7L24Ht6jxIHFnOzT8Z2wlsCNC
8IX6bmCOJooig4mBcAMWcwu1snLl0m2E3kP9G7WXJdjYiTqlQN3E9GaaX4fYDOxDFas1vZRM3jhx
K88kQ1HZ4shDjLLEav1TxE6MBENfys1eH0Thb6Tsx52dlc0hC+rpAYvp8dx16XQhkjM20o+17YZt
F7El7yTg2EUIlGRVhcDJbHrN3M+H3FD7vY5u4/72OVqbSrwAaRHD+OUhXmxqM52nBP0+wxvmMf05
o2LLPRJrX5Iw/PT+kRyg1KKKRZttWaBvpzYFh5PxGmMUDUEjKn6IoulD1ALauj3U2uXApUVpXEjf
gbK7XjQp92urLNkf2Whpl8CQqhczy9T7iArTvToOxnfLrDfiqbWJFF0y8HU0zN7clEGMxE0cMZGW
FnTWAU0BM6Ot1yPrKCfxRgK8Phgy/K8aDeQ81x+o104FELs3vCjXxGEsiMYlJT4jO6RvHIC3Q0FJ
5cVhwehVUfW8Hmoi6E30novWUdP5jnxR3pW+gQ/THG4Vr9/ueIYClvLKMqaEs9iLho7uRU6Tx8NZ
SN77Gk9qljZbNO23QHsaNJSIaCKQWwhxr+svilpZntok0Tx8UiP/RymqkDu5CrmshiZV9Ie+1AZg
IEmsJrsQFxH7ZFDrjens2jCSZ7t06o3XbOWdFdr02KgKXqTo5l//ptEKoTiDLfLqIn4yy2Q+xKAM
zqlGm7l+sCerPSD2IRRU8j/0ORw31MPYTUG20ftBbFON2/Hl9iFaSUIhreBowopAt9CWIdacIdSC
cL7q6enUJTGqUFJ+j3CsD99idoIvZMK6cx6RipV3TY8uFNpD8ixdsExFjipjXuOjHmX91jZ55bNc
R2I0TeHuwHQUGnBLXiy0IqDPU6F7Y1gUvedMSFkd0mmonIfJkbsfGK8k065vErvYo6kpt/tq9G0V
kdBGyj6rWTvKZ2RMVc0l9UzLvY3U0Q/gBdNjGSn979vTuLKpST0I1TC7s/BqWOw2w5qqRlJrjaZy
Jn9M8kAe95NmooZze5y3uQGFZcyCmBo4r6zX9Q7qO/xx7VDWPHnInW9pH8gIoA3lo0YUkaFpOscZ
Qq9DWh3GJrWCHY95rmw00N/euyjCiLdSPCYABhbfKkH4M5O04gDzHx9ZUntXyZna74pslIJDJU3O
OQWpuxEyrU2x2A0aKQm93+VtGJUZqMd2ployoxMcG5CYDVK1jTO6chEScZB4UYsiCViaPvmpXEj4
d+oe/ZEqOlALdH51Thk8wSeV4+Pt1Xy9hBZ7nJwVT0uIFFiTLTldchPFtY+7pacNVq66HHQz/zgk
Zd3d2TkSdnvSDCfbp2PZvfSQH5sTiLMMjdfSitpvId7KA6JNY5Gf6a1k/kHGx7i6q2JMig6TNJjN
Ucnsaqs/vLIS/GqCCaJXCkRLzX3ixH7M61TzijIzvIl77mlu43c7qAH8UuhqgGSnRPRGp6Qa7DxO
rEHzCJ2Ci08SvGMvVhvyliubGWAGIEniCCHFJA7cP5FfPreWrw3VwPVH9e8pb1GO2zuwdhMXr0rd
3E0Nt8cDRNd6Y2QRUy7Wnt6mRWZNwsmNIWb5amQTX6eiGr0Qbf2TnQ/1qe/y+F7FCMebiirZ2Gyv
8dByQFYMZJcg5XOQrgdsNF0J0fPqvT4Z6vohUyswilYd0g0DRlZ/YH4k1bPDqj1CYw/oXJtWbxwC
ownLPV52WL0OZVhVbpRlseIiFlcHj6MR2p+GaAYu1Olp+mClVa4eggSLtpcw4F3fjZBRo52S8FD8
0MIiTL6VFDF+SG2oFOeEi65B+UaNrOOQJijlZYSQwXNqYwi5C4ttr++VA44QFRcIvqeUAJcWq2HV
FaXmxK3XYqeCPXyt2Xgr5lPwrbfDRt3gZa1sL/JWAhCEZoUYldgE/yyyFYJ+06u29eJYmz76UpPu
IhDbFeCYVj2OPHuVOyrVlizC2t4Czkw7kP4ueeTiig7zSsPCCuKJggPwhzSAPWgUNrXsXLWfABa0
G8/S2/wJkp0QN6UHSZ9+GYpD8++ISWGARIgSPA250vzKCzvcD6ExHnDQnH+Z7Kv9nDf5xq5euYvo
tgJvRmsLFOGyXoMwbVP6NcC1Tm+sHS2D9mQExnjauKhXJpT6InwacRmhibBYxwpDpKEqTQyWcQIt
Lq3hy83ZjBXVMxHECzgeRTL/j7Pz2HEbadv2ERFgDltSUre67bbboe3xhnCYYc4ssopH/130/y8s
NiHBr1cDeOASKz7hDrR9fA21RYHGEtLy7ImPAt+uIpwQJBx/yRIK70ngbdW/j83eBDvUaPNnU1ep
feP37mw7Z3Xu4blEyOEVMricZysXfU5DFoYLmD63fa/KMiZcGlHTDpFHKs+oZZbB4fo87Y3rI4dM
xRn3Ykobl9u9za1s8pdYnbXGa+9LMWbPdt/IaJoK4x3BxBClZZ+9XB90Z23ooBjgCwhfAYZvEopp
ktjKzCgcWD7SA1Wuo0rvT/5RiuYlbib/Rk1yZ8dxZ9MnXLW1YbhvUqW+LnR76jN1HgZsFPAgC8w0
tNvyFihkL4MBBEUXmReCP9unaXE6usgYU5wdEO9Y0CVW9h2vHgelSN9Gz1KmvX02tE5NgAqK7KOO
vqR5N9md80bSJ1Xfr0/zztp6ZC/QjXmuDGebIsq41my/1IczOWgnH3x76CgImnRMhdk8YuSAAYgB
LfTvaxfrNQahYFViMDjil3tqKQo9o7KPHfaUx8c4jtOwLJLhfiIKOV7/xJ3oejWQXs1GiG1J1C6H
UgFSSUXWDudmSXG+TVwj7HodEbgcTVJptfGdEevjKeMsnVK/WT5dH37vaUJTDxua3y6n1mYjS6hD
WG1Ac5OFUAc3AFYe2kSBPVzeptdv7OOdUvfK+2ZfARJdY9BNPJAv8CUysx3Pi4UE0cH0ROWH9SCr
903M+Y5ar4qzU+fxRh2trLQpSuZG8kVPXfOvXZxYWMq8yAmy1LT7N9dr1Y1g8ccBUibqw8dlTMU9
yagIg6aOD4PQ6xtF3p33isYm7U3arqAetpAkkBntINx+hJi5ygdrRhANjtGcRY6AsifV+CD5wc8d
RP0bN+TrkSlVwQYF8EzR95U2l5sr1LR1Q52zqmztj3Ee5MF/ixpEelcULjiHtOohmTgTBi04dBR2
c+MHvD7G6w8A/Ey+vyrWb6pmXZKOOrZc6hwnfqV/gulgdm8TKtV3FNrzJxAiwzsFMfjr9b39+pKm
rsTDSUhPpQ4q8OXRygZaB0thLedk5obAwzw76Lb0wtkpvROuD38tqgIMk0YrNwbP4Io7uxyvLDCT
XqcBatBQHzMs8o5Or/87TuKW187OhP450rZ5Ik0TM8gW+tjYzMVxlIGI/G7qTnVTZicTz12wGuqv
FafWz1sPLxcxt8W2MTLmyp7ilM8zcfWN5szykassbplxvH7qqF8Ga+sY6Wtyz80N0TXTouCke+ex
q/N7HGmSx0WvxY0duXMRwRlbAfm8LIhj2Ju1GmsvB8GC4jcazvJc5332Xqi++KfDHKMNLXM0LNpM
Jc2PYuDFNfuuuRtGMd+6EHc+l7IctsVrJPEaFukXrZPlZeZDIM2SDlBO6p/syrS/251yPxa2sr61
jlO+7Vurf5tliX8aEtOdQ6930m/JVMv4OI8oNYd1bxs3Xt+d80OOSo8CXjJlzW2fQHMz08fWFzZt
HHdR65jtSQaBfKz1Xj3qU/3XpmgUTzG/NoFGmSvha7MmbtlWbmNJ76xnbDBjMIpHVZnJjXt4/Vcu
U9LfjQLuw9U45FWLRwD0H4OYDaahS1eGUP5jGZn5bD3Vll289F1aYznaTm9QpEw+igZq7fVraefw
BmD1yAZ/+8BswQNjMtb6iCDjOeehf+49maK7Z1vlfZyu2K1VMvqTQh7+5fqwr1961pCaD2zJVVFH
38Q01INyc+wZdjHd8TBYABfaBHiNxIv4/vpQexuHsBj9gdU7HQzb5UWoQ7HSpTCZYtKAMNbxWh4c
zQj1cgiejNXb+Pp4u5/2mzpHhYHQYvO++EnbUQW0vbM3qTq0E7fDQ9huPjTB5B6vD7V3XjkJtAbh
qcFy2XwadGuzMEn7zoD+AbmVs/HkTLP6cH2U11tkDQlRWUanmyt3W3KNlWt2EzrmZ2fQ9Mc8T7ST
vazCoc7Y3lNqaaLZZNdeH/T1LMJ/pDC/IhNJArZ8LCzBqqyYyF3MKsXAC4+s4xpCAducblmU7g8F
2GAlEiAIvm6gP0oUY952sT73/rlRWXpqEmmFqe2ouyqP09P1r/rtS3N53tfPIjPkiuX12gKV4XEO
Xo+88hnnnvEtSGEc21Vb4Qtmavy2KB6URmCgj2YXNmODWEGlF7V1LmpkyuCf6IkRwkFfvoNkhQcP
SDKxwqHJDTzJiNGrsPeXOqNuhNDl0S/y/qEd6bRHFfT3tx11KBU6hej/cScuowQXcF9MB1Dk+PWA
FQ5++saI6EPtddZTUCGPFgIt1xq8BfLWOlpLHRShbOfgxiX0eh9zFzAKvQNQ+eCLLlcAxeksdTHg
O3cpyNwV5Pe2tcvuRinq9UXAKAS9BPurJ+B2nT1v0JSYOJhl5Uz6EdBWUuJX5HiPgD98RGaUFrQ3
6kJ7eytAqWW1oF2LxZt7rnfToPGsPDibUvKIQ8YZjMhLlRY5mdPdQKG/fkxWdufaxaShRT1gE2Jq
YJw7mELOeVzG5htCHkl6j0h4DnhnBhZ2kNLyn6UrpQhVApjhYEytUd3Y4jtrCW4IWSLEQ9a67mYt
y8XTWhBENtGgsRxxUakAqWOlcv0g0VliT2xOEsmSwxdzQTDeZmbrSs0jzaAVnZXX8wtCk372bRFd
Kb97bZ5Xj7qdmvMd1H/PDMesr1QYO3HeHPoyTpyjPZhBd6aiUNBfgy+Qh62rxuWg8cgXd01TLU5o
GWPbhWja2VYE3arNH3PMAX1wH0UrQlFBfj0AdhbdeWC7Thij022LgGlMv1obk55jmnXIhhppvGih
UxpGHY6QxsuTUca4yCTWoiZozMoS7zUEWo13sLdS+QkQrPbZzfI2xVE9EcmjM/l1HQbxnPwXu17h
HezWG5ZDJzJQLbabovU6Z6PAFrLOkPXS3fYJtFRWHtf22HIyy8x9Z4MMwM3RGuufDfWbk+3ExjPW
zN77nh/8aM6BkR6SNNF5Ivu5Ryx2oSlxQLQs794gEoQkW5BX2YsxIlwapWaM55hDCfdpHo0l/zos
nN8QVZARlZEYkzIy16pvv/m58PsfY9nEALSnMkgfnaSu1dOia/nLqBQCYV03zM3JSe3gbjLx9v4Z
WFP2sRRVVdy57iDnez+RS/Neb8hffta5V/R8r9YmkZm6yIo142J+lP1gz+DKRV4eW5pFzfu8Qxsg
0qXjZ9/Ngf7uw+DjbRpqTIwVGVVvJmHg1FNwzzUXZ2dIJUsfLdJMUWZqR//kFr2hHnBV9v0IxtOo
vSvHCaNSkvHCP2BILuJ/3DZ3H8bRtOlIraosoUW/+qvm9APWk65RyE/l0prBwYfmar2Ls9xujzAL
qyLyVJP5L3PiifnN0onZfXEtrWu+J0VBbGLi1nRv9SbbL+h0T4Z2bsbJG22Mserm/HJ1L8Ch7Md+
yez8PqmanlLnAL07LGe4aAewi1jlOKiiDCclDdD2pd+jf6LnjtV+mYbMm78QBQ1mWKIO8T3prHR4
bLJaZ1sOiJpFkmRYv1edJmSEUyQDBqPVvKPoSs5Ke9bTT6nX6M2pccX0LCtI0wcWou4POIYE2He2
rmHnx7GPVQ+/Akk4vamqJVqI3L9NABKQJl5yuih2OarnwkbbPfQBev4IcLu0+E9XvsVRWsFnQUNC
RAVAqR9x3LvoraFg1z7WfiB/BQPa90dqnyw7zSppPbap52BpPsJEDMs8Q955cSl2HMvUS1xeM6cc
kKXQzDIaJn80Iguh0x/IdcLzRvUG9FgcD4EeoRo3VIfE7HUscKSWVfdGJRAt9MGGYQrTBvlLIxvx
6DqpZUaxH5fPugNl9ejnEJ4eAAVP6qENjGw4IYkfn0mIi/kdEUH2Np+U3tyVM7ZQUaXqVeswVUBp
ZKqq5I1ujLN1X5b6/LFM4vQnglIj/j2l7M1ocVyBpeg8Je3q+Jo7h9jtRUHQ0JbOXYDn2VvV+90j
s8akg9dCxqdDfqcKla/XxnHJg747AHR0xYvUx977Zem6wHhoEDYUB6ninnKfSSFEOXUR5QNJC3xt
6ge/6nZyjZ/S1KcXmY31e6M0jc8O/NvkLkvL7DzLoTIOqhk767ETXd/f8U9Y58mnKBo2vQPoZILE
8/cvOqk/YTuK5ZSytvyBeBlNXUKuhyAz5ienXOaTjqR3BDdEHvu0M95ff3V23jYqVvRaqN9Q+d4y
Ayq9l/gBz965oPH7tAwSoyLh+Tdywp14G5mR3y4xhCnUNy6joaC0eMYndKO41IN/GjT5g5AMLhIL
ICE/m4z7rE+n/yFSoVxEIQdJAJRr9c2oPrdm2UMDOZdylqes1ejBqgT3sAAvpOvTuBOIIQVA4gu0
mibkVi2cEijYjVoPADLMTRDOWlH8p1mafIJTpJ9b4Ts3ABs7BRZqN79VzVYWK6XHyymVScckWlV8
5kGF/LwU3i/AM9YXjnzwSYKJQYh05AqxoY3F7tJ9zVWX33Kr+U2O34QsqG6jIbOmGRYSK5e/Ikdj
EZ1YTFBlOTg/U8dHZ9XVkH6YjEr3wmKm/B56/qD/q2te8T6HaTaG3NrZO93Ol++mgQjqpyot8hgn
3Yo2gDSdRT41WdVUqFCqfIhAhGNyhyv5iGdXomXGaRyxmYh6I9etqBZJwEVT5dZynKBLvBlA7yPi
IUpjBsFa4oCUusqfo0nhL/hmKnnnwwnNLAeHrsT4BBwnmO8NLYc7jjOx9WGYh/gLBPzsw9jXuNEU
mdMMR0KZdLxTMC2eF4Qm0nCcZ6MIR3K9JSxVZ+MkVsSDEU6ZLT+6BVzFqGhtXR6kEsa7QGquj+ZK
VX6YagRMD7Fw60+TSL0s0v2Wp2iMNZfwA2PsNupl1QOM6EZvOFRT0FbRqInGDcfESEaSHS37IHRj
QlmsTXvsO4XsiKUaWT87TZq1B0NWooM3X0rzfY0Dcw3mzKqHMC989VC7Y/df5YzmfyIBIdaqIMmP
cyKwjSvaIgglz8kQ6RDWfsBmsT71VVb9oL4b/yP6pP/pl5mpHnKRL59B8hr1wedTe6REhP8GsgYM
gtzTylOZFrC74pVLidXWSkgsQaHbnyvNc2+piO9cYYAfbA7DCqqko3S5B0Xj+aXWp8E5GabqaCHl
cDKapr5xwnfSHk43OCV0Q+E3/cYB/plS60tcVUPvnZFoE5+KOSf6Nq1BhoSpXfL3ORboxrUOAtKR
63m9bv4YbNaEG/RZ4Jzrmjb/WOD5HbYZHLkFg6RbGn/r/GzOMNV78K8e1xRa1JubJG8Te0x0KD0a
sW4kAqm+Tsuaxfsgtd/bVEs7uLee/iazxpt6QTuLB14Ut02Q0mTL20qMpU+JVbhwMzrPHA4JNhPR
qJxbRYq9USiqk8WZFtXvbau/mqoY8Azeur4YyqMqpHXPa3gL3rizRVgyen1rykorZv0Vf6xaE+ix
m0jquRm6EZEcPS4I6gvv8k7NNx7U3Q9aoUaUT/mmLfg7kyiEA9v3z245pMfCzrEvnHJ5A860+0F/
jLIpGJOF5p1tF0ybmS3g5trqhFXw9ClP6+n81w/oWj9ywWzxTQTSl3OnitSwFgfLZaX1xVuu6Y44
3himH0EHBgTuvThcH3CnsrCiHYEWUMsAPLS5NSC+Nwj0NRgsuK3XHCovnx+XXElESZBqeElpkwQR
7QLMAwOzTpBFNOr2lnXLztFbTXbZLWsb/pVgt+2gl5vKQDvjcZKdJaiH982cgK3IVH+fpdDASGIG
dlHr3ahp7AQsjLxemC7RAwy4y/n20gr6PEKY59HQFxUGulYp4LSa+q9eYk4GfpHNjZLY7zXcXDS/
1QSIbsEj0aW9HFPHWMtwdFs7O4tNvYZedChcp70rDJWGejG8XRTepJmRvAQDCZ83osBnTLkWxX38
DKzqW+zkfw+Sp4JFKcakK4YG0BZAp4Q/WIYQGszY7AtWtOgXa06pH227zm6E2junCRANhGhqO8z5
FqXWNcG8CtZzmrpePFOy0Z68aWnPuBYmx+ube+d6QAXExUBwrdYj33A504Wk+2b6qX8eSXfvCzGq
J5VPt/wY9kaBoLkWtel3EPhejkJwluSUSiBVK3QiNG+a3pYmDLPr37KzU30CS7BHNASwOdrsVLdp
Rd3Mnn+2J0P72laW/pZOS9mGRjCP6UE2fvPX5gEo93I2ANnRlePB30S1fjobXYYJxnkejOVQTJU8
2GL+aelzcePa29sTdCYDtgXvHyt1OYUa3K26rHV6AvZQRgUyEXfk41k0Qo67vz6Pu6v1x1DW5VC2
q5Wum7JaXg7fxNKy8uC28d83sXlgOcS8SzCgwD9fjiJqXBanNAhIAIRzHCgi/xo0L/9x/Vt2pg3c
HmdlRVvQ4tjsbzOewFOPPExAftDjdyAulsMkkYMy8htdm50rGhqyjkYSGHIP5bXLD0rcmvvZVJTY
Kd1q0WDUFOjiws9RB4XMXx9rXrU0xBjPejJoYzxf/9Kd3U9cBHAdP3ZoJttLI7UQD6oWOlVqllWo
KQ1rqDltbVhtrfqElkByY5vspOosHE1ayKMkstuK+1JShs8pCZ9TWCR6KBy3t4+JHOt3Wgk4C2S4
/jRMffw/BE/EgDa1flJSagSbKHRBYCcTayEC3N/ysH60f1KxiW05QCLzxp2ycxaoRsDpACsD3GLL
DRw4Z/HiNR7goMQ99lZQPeE7Wd4Y5fUuRbOPGVyr+azcNqaZMML21DDE54Bi6z111SEUQ9q8k15i
31i1nbeV+oaB/hNzhx7T9kQQ5RjUyNL4XHf0zA6k6wq7CDpwGdGD5X8mhOnnKE08dz4MYzXIqKli
OKl2a9eJiR2S6LKwaxHCPGhpl37RnaVpbmQ1r7fW+ht5/kCH05Pc8jC8qtEKt8u0czVLBY4m98he
uxbkVJTrw2hHpkp6jCO13sqO14/R61PM0Dayuth7EvZtCWrSbxoj0434nAnhVHhpJ2pCNQeIeKgl
Q/M4zbr1pTGxMj5QnLr5Uu59+YqHWZ8w8o9tB8lEzk1NOcWaFCIKAi7+dMjGwT5Mua0dFi1LPtmt
vEXp2CkREd+tRDCUGvjm7Xz3fdcBSmjis261WTTZY6WHEHvdOyUsXGmNUT86Rm5EZuvP7/N0GE/C
ntsP12d+7xCALfXJmckxQS5f3p+syjQMQa+dUzlbkQokEublWB/N2nNunLfXp3qNZ8nxgA6Aw9ji
afADdPG8b7CfkxhQ2DmxvGdW1v+wlXgJ2Md0XjlHmyfbW0bR1jWWkbqVq5NulN0dLaj8KAsUXEQ8
lYeymK1D5qHuen0q93YRZUxyJFTIaBNupjIVABrixY4xunZcchM3iARKTXdJKRccDTSuaAhGt2oR
e7OKugq7lpo0e3jzAObItVRxkQTnIs5849ikyJrf13onhlt32BqBXOYHGNBAo+SuWoFw2/1a2IMN
eWgMzgsSFmu9rCrMb2hdJd0HZ1rc6lRXov7ijaP1eenbPok4qE12XHSDHHjJquQ8QV56tpqhvoXd
2KFU8ttwrloVX+FJbYG1TuEvpd63gIpKp6hO01wUH3U3N/3QFVb3YvVpM5+wDKi/6VqQ2CGa7PWz
lXlmf5iFly9Rp61u9Nc3xOscluQcXTpKzg4Z7LZZMBSrwkDveec80z9gD/amAcRzlwWD86ASozzW
aftL+OZySMqu/Hp97J3NSNIEBGmFWcGH2WwLtzZTpFkp6SeG+1bUxaFI+4gGTPlUNintvilQN/bH
zk2CioGNuzZEBN66zcFrBGpQSdEFlPMdeaClhbKhEyQ/cjXbN8LynT3PUCs0ncsT8OAmVhatgoKC
NtU58yoEWbReHGChjDeWb/eDkIr4/w/DVqWsyCxqh5S+z7QnEzq9XjFGutnM75fZIhu4vl57g8Gd
JMOlyOYiwnZ5D6PrYtqxJPtMXHJreu411mSxE7pmfCtj23t4gAQDP1rfWkL8zd6wkyzzB42D3FW6
qJBf41eFscSUIRzTXDaR7mZGzB7xk4+jEu6/ZZ8nX1Qg8s/XP/p19MyN4ZNVr0VbUAKbigNVXJ8w
jx+i+9py8JFkOy4WXoWNN5URjJpbUsZ7+wZBVeAx68l4bXCXSdNQa64qBmd+u8IFEXbPbiFF9r7K
9QH8rI7eVC02B0FNGm07MqNzogIX38fEaD7ia8fNr7deLI4UBv8eeg3xCKgc+HreVpRbLnfPXIz+
YCY8At5s/WvqQ/+mrZb4Lb2Q8hbvbG+j4nJEGkn1ghh988oprRLBzG49y1afj5OJDHtPVyjSU8S1
rm+PnaEAe4GGRkRrZdZttoe+AM6ylGudUw9Q93GZaVTStHC0/9p0KKrj9dF2yD+0ItcmAvUviN7b
+GTKfB/gmgn0jUfejuIqKf/RprR0ECHJ++bZ6ucFSfGkRwpiCmZ9OhQF/n1RO0CyO1LmqNwbl8LO
fsWCm8oN2RAHZOuNjfFNV1QJ/OvS1vovi558kU6tfbj+3TuDUN/g3SQW5QHdimfqaWwZbYyYl9Ga
CUI1TXbWFPJk10d5fShWGDXcSDA8VL22BOYh7gxhF+Tpwm/aZ80VgcIDLHNDo1vy75lK7Btz9zql
YECE9alW0yrAou/ySBRI2nmDgY4V9KL4eXTtCs5DPnwBj0EhM52+Iu9YR0HuDDdq/7tfir7MWnRb
OwDry/xHm2Ew4tHK9Qk0LviGOwCeLU1fy41MaIAgBqxbjPbX6/e7TE7UQ6ixSupcjqeKwAWp2QGh
jyd518jYuO+n2fvr150i7GoYYep8FTvlchRhoqJn0XY695gBh0q3kjd1v/wIzKn5+/njW1a9DjY9
FKl1Yf+YP9sTU2HOoKeRgDafTBGACBkHRFR7zTgtOmDD6zvzdaS0FklRO6POAK5ja8jXe1OeurlF
ZWMVD87drD9K6PbRpMXyAZ5wgEDImP8P04liLVm2x2sPAvXyIwHYBuaCgTqecYF7yBosEMAttMfV
i+Lz9e/b2R84mFgsH2cPbuNmKLCRgl6YjO+lm6XP0zD3Z7815luWTusGuMwOiDVBkaB4tLa8ttmB
ska3dZFTvW98W2sjzTCaA1KINIZ0s7hVQN8djGwSuDvtKMpvl9OH3q/NzVjF90p3y7tBtFT73C6+
T43uFivjN0D64sNQx6fUzN0FWptoZTN/Bt5pfuX26YOmfLDCKeoE3lEXBRo2vbLHn6pq8f9sMPFw
Q70vUekXzlh/r5cgr4+J59R4iUjZfamdpvp3rkniTmIRqqG+UTY/UoIgai3gaOPIdoRXRlhGwU2Q
lq9576yENTPDJLHBgJVLbnvhagqD5XDdoKRZmcggHRZRJPGBJq76YnVx9++sihzRVnCw+DNUtAK5
2BUapivZPrLwYeMvl3qmNCro4UTtHHfvHG2hvlYtCULrw2JVX/gf8EZb+nr6b8mT/h58uGMc0jow
BNheUYJ105fig1x8EIB/uWHXCYeBy7EAUkwyd7m4HYVWDKSM5AGwpReN2RLcT116q0X7agsB/OYE
UodYRYjptV2OAuNpcPpSamekOrUPvHpgQcgpXgraFjeeolcn8PdQHsOsSpY8gZdD+SnkdMeZAQn2
Q3a0pt58XOpKnv522vggsi9atBC7iM0uR1lKIVxUB2iVzWVwh2CldqyB7t74lle3JZIV/y92Xmn5
yBddjtIuQZ9PvhOfac2Zx9gbSxCv2ioiXFNmz30zP3QyWF6uf9vOYrET4NZTZucG27KEaWAN7tJm
ycNUrHKQg+7dxcTfYZpON7OjV+83X0h5g+4FLQxir808NoYyu1Sn6RubKk0Zop/jaOwS91m23BLH
rBTlDLJ7mTkqqTs+YFeXfMjNXH4wa6l/lI41prihSU2ETWPm/pGDW/8A9dPf6ubsTguHBGO7lWu0
5XZgazommmdp59nVxLMGbOhrqqN53cusO15fgd859eU1SK4GeQphW3phaD9cLryRFFrZuQHAUl/L
AEGlyRzwMFskGKoHK3xfTNJfcLXOkD9U2Pto9wmgqfHeNEb/e5UFVvps1Yk2oWE+OV+xWAExmqL1
Y90XddGrkBbe6B1nnRv0cUK6pIic1OnTZyOWhYOOReXmSDSao3NHXDXUXFb5jPFIsvgfA1sN+bHG
V9I6Op7oulNqoSxGmV0H5aabC2AnMyn66ef1Sdk52LgkUrvFjhWGx/YO0ZzccJJOxRiX2SnXbKce
rLgDRX99mL1lXjmhiPsx1CtdtWkwZ6cWdXzubK3+KRwrfdsapbRDN5vcv0Zlsv09mChcjIC2QJBv
1nlCdECfy/hc5lMB1noxQ8csqzdgXacbe+p1IWIdyyL5X5Fbrret4wRSTtlAAnL2EQsPZxcielWU
/lHpy/RmQAH/Tqtx9Vp8ELazWwZA6cWtcHN9vrf7mhIEX0wZHnmv9Tr4I9ys+yrI3UJSSyJ/y8JW
Fc59VvEa4NvZRTgbTEfTLY1oml3nzTDdNJbZ20MklVxsFAh91vdy/NlY8NkWQ3B26jh9mFN3iWCl
3+LI7F3bdO2oOqw4UDT3L0cp4ASkvRkHZwKC8rPshuWudNLyn5V7e69p8/d+9oYbT8XetoX0BJeV
MigV403gpDVBuuDbHZ+debHu2t7S7yT4UkhibX339ycEuQ6mz3TWnbS5nAZ7Qpxt3bSx3xdvagKI
x7oT3qlvp1t55c56sV2h8mP/Qei+DafVWqRDmiF5QKd3eOmsZMW6V9MN5bVX2esquUZegjQq9QjS
oMv1cpskVdJGhMua/OK/xJzmu6n08DeyvMGCimFUlhdaTp3eVUUbn67P5t4ngtYksl7lGrjbLgf3
Cs33R3pvDy0uTnfQjawZ5QDIkYfr4+ydf8I7pESpPoDl2FqLuHgJJcPIVzb1MExHo/OGNkqywSqj
zpvhrASVkTl3BqyxMRpU55RwAevqg130dXXjkt159nnx1+AGqOGK9rr86GBcipo2RvKwQAs+Ql68
X6rpGGSjvMct5JZn+M76creuZOSVNkdoeDmaslRmm2mSPaRW2x3L0gtOrVAuHjJu/tnqzO5s+lX/
dYRFd+Oo7NwEFHrg7q6tErrfm5Fl0QSoGfbZQ+mC9ZbG5NyNZVl8gmpvPZZL/x88pfhG8Wd3TJ/9
hBAaJi1bEc4uqA0xl/CcKC/TM6oWYzTCygxmJxyqpHXvZoX/YiTzrrdu7OX1czbXO1aAaLrzgNLm
38bey6BliP1W6UPuiXK8K6ciAXs9JLbzoSmG/q1hu/MPzSycd4SSwnyDoCU9oRv7fA2Ktz9iZUdy
qFFHpcd8udr4pq/1+Cp7sLtBaC+lY8HzLcH4oeLc9HMQCmQkl0jD8vYH5i/OZzG2iGuyfwaEADpv
+giZp7ZCbGSa8/Xf9rvYv/1t7AP6RNQGAHKta/fH+7dYWcu8Ee4Gfi/VQ4aEhhE2buONIXjDun8E
NAfzDQclx3h22sbWIqvgPIaDs7ZxTTLEKizMvNIilRfyY5wsNtB+oEUylEIfH4Qx2OIwIw/VhCam
J9UpEOTJUZ7UZR8lUvlvs1SQTSu31RfIbkX2sxhtwUZc3B+VWKwPTqNmsIYjtKhQH9IsPxam9N1D
IjRnOAylnzVHQ3SueZgnDvcJToR8aXqrsnm2VXLfNM48hlVm6N+6Nov/rdrYfTJchYcLFmHuJ3x7
rB80SrBEGeugDR7jGgpV2M7tEJ9UsUz/9EtaaWHRZYDZykTL52MlULJ84yVtosJmBhRxCLAO+CzT
UStOC7p/Z1WU+i8/rr051Ox+/FF1k6qihjJCAiMCbmLIfs2Mt7ndyRejR1v/5NPDdQ5zrqzsxh7c
OweE7pifrBsQH77LZbYFMBLqFMmDiV3RYW3BHvNWxU9lSdM4rlzMMbW6PmRS9oeC9vnfR8o07IhA
1hIw98Dmdo3V1Mx9UCUPtd13oa8p501MoP/p+mbeiTiQOAbUQy+JJ3obSymf1BSQPKMkpMAgweCp
Mspp7pZb1+j+UKtyOVowePduwmSKl4MXBwXPRWEGx1FI+9nKjfkAr/BW6rU/FMbAfBYxzrbj0iaC
+CpPkoe8mkf8o3T7UNXLEopJ3OpY773IqDPx/lHJwxhvi+bs5zKtG+z/zmVduI9wgeujFlvOJ0ur
hyeZNcg36TUpP4KKp1EaSAlYcflyfRVfN/NpQrBJYQRQt6dDubkuO/y7stQgxBKG8v6hBZslYdv1
7btBL3PYpVhlVneysMnOx4Ln460y5mY5NIk1/9PYhhaEpovF/I0TtPeIoQdD9WFVAWaSLk+QXlSL
xy2dPHCLTj/SdpLQm8pE/+zF4/CIAiF+SuY8uzfikt+6QpsLmliQoiqVD9pgW609nBYndDK07IFu
UFehsxeMPxq4St8bqfR/alN0HybllfUHM58a2KSdLvQQpkYO57nsNYwjxtH7IB0//7ygcVqGlbdo
37Him+qoXoTxyWoDAN5Z3XVTqFuzZkcwiw1x8F1QUYdMa/vT1NgmAgnBMIYdlyJyDyL3PqLKTnPM
6gBpA3rssQpNl3T4Rl+lLh8rPAZ/QWeZvoHc89ojvmu/6UtLJyJY2SlUJlXmH6C9db+0PGvmqIEb
BmkKDqoDWzrNrWMBiwKGmVLN98E3GiPMAtXh0ZVb1fsAxGzzdfCd5nGOg8H6mCyyOFb2sAyP3SDz
nx2du3+zJJ1/Xd+eO8fxYj02ART3va8Ki905O8V3c8q8o+q9LqrtYrn/65HWYInelYtVAY2syx0n
FMncPGb5g7KBAjoTbkH1PHmHOpPO++tDrffvZpPRsV5r6WvfCmTw5VD10CGMq43Zw9QEzeO4oK7i
Nv0tIbSdqaPkSuuYpBD4wba144ELdpUl8wdq9eKLHRfZUx0geFfjlnEj5PytX7f9Ip4cpo8MY9XF
ufwiVbkwHL2yfIC91MZH4BUaUnt+kwyhN/tCHjuH8h4AMW8y72IJl+WhgkwHY25Kky9ll+cyVGi3
/oTEbzrhZGd1ewT5gkOWGQgnLIeG02BN5GnhYGvJnaFJHPv6oHd8MnhHf9cOapgeQXcOy+OQ9vEY
ElT5ZpSh3P3LrxSaKFqQAYoSvRm2TZA9dTkicO4Sz1/j5P84O48euY11Df8iAsxhS7K7pzmjUT62
vCEkWYc5Z/76+9TcxZnmEE1I9saQAFdXscIX3iBP/00iGWvSqIEp4MaoJP8E6Zx/K/HAiU5mN8jx
s2Es3T99ZuifegSBny0SNpLDVTYXD1OB5sv9TfK2Qy6YERSzwVkDYiX5vV1TOAtIyhpRGkyS03yX
sXX8BwHM9W+jstYPQ91P76e2Lr4rzZjUD4kcT3jVTNpQnyZorv/c/zE71zGxDPZdAvVG31rE3K/i
1tiA6Dc2CfgK3Wif7X6Fa4/hBrGfaZ2MKlX/dozcPDgmexsYIoq4iWWkBLeU5QlDyL5M1jhY+kIN
oKKiExmFdbAqq+b/wfxEw5VOIIHnNi5He2JYIyYYpElCRVFIc3+OlNLiP/Mk/Aa8A1ShTs1RO3hw
9q4CcjUgjAi+w/naJAS9PCq9arGwJW5ivyRlekc7xjqIB1/6BNvjKdxE6b5QQ2GGt59vwdy6tyiw
B6q2aJ/tyBL6WHqOPHUf6uh61FH+QYIR/7Mpw/najXWOlkiHs+xpKqbG63s5Vc7NOjZ/8IUFEJjg
h13OVr/9XZEKnaQdYlJVVcmeJ8maLlNoO0/Zmh11THcWGtATVyHHBhjw9nqv8G6yc/TWgll1iu9W
q2rnKh2kA5LgzjlBjphOKcVcgQbcnFkQ442zOnoUNCr31aytPn7e3iKnixdm5GgDZpAHW3fnlOAv
yb9Ud4XE/gYiNM3sHHCihOFGnvu6GckXU5ky10RZ6/efSKQ/6MziioAP3VaPjMA+xv97SILJtOqP
a5JKi5fnutKf1xU5L+/+mRSbcrNpwSQIXVwqVhQBNxPLerw3lCLlaDRl9bEhg/ncWfbyiFWnHMRk
sY+G2dmSl4W1cgSR31tUyuWCIgtcnDLVZmPK1dJbjRkHddo4J8fmq02pQ3Fssf9kYzIEFDXOJw/g
ZsssGQiyUZzNCtnZ96Zsf5dBlBzAPPZ2vyhwgpNGmIBL+XY+WL5M2spbGyhdWj7OiJXGp1jTW/ly
/5vt7X+hfEY9kwrxm8p3p+KHmEYTp6zUJheN1zWQcH6skQiQa8/J+jHxYAY3f3AGSF3IF4QAg6Fs
pmeWWJpipcY9Iunhh7aeCs9W8G3BQ/TIClrZW0qCHPhMtLE5cJunEDqQ1kVmnQdwQ+fwrA5dk77P
6dAtJ2vuI93XKCVTLjb17pejIvxEgzBuv3Ygv37KUTR8LvMe+aCiNFD/mZzaOsph3v5A9BaFRrlM
+5tK12bvKkmid0ux5EFNMORWQ6icsOutD07n3iiki+xYDYg6N+vtjrKdgRzBioj4pjLxU2TBTkuT
1af7++ntORTBhkU7DqkvipmbD1sPMSWevkFdaDXzM7s7v7StUl+zFurO/aH2JgTlGmaIoIhQZLid
UNPaqdpNUxpQ+Df8Ou/qU1sVRyJ1bw8ILDxeHxuQuMi2N62GYumHIurTNJB75MtctW/W3is0M383
9JFGLl3PSnsagRAdQWt2qg1g9ESuD3kOCMa2ONt2bY+CQpkGil0ZuZ9ksf4zbc1QcRe4SJkrOws6
pKjb/xi7nGKpcAH6qUYNnsr3V3rvowq6tSUQtLQ/NzcePAFgpZqaBHXZp5ccB++TWtWZV1mZc3Dv
7S238GwXqGcWfVthqcMlniRtToIZpSsX4K75g3YGcGdrbD9DCVI8e+5+G5IMNoDyJbcRRTEBA7vd
SePQK1pD9TJQV1V56Bb4RnLlKC7IXcmvqvno9nv7UAoOANENKD6u+O2HbdI4k7pwTAK5TsvQG8Ml
+kJxP3/slql4Mnu5uepqO8g+idtRg27vW7K4bCumLAKQ27m2QMIWdWLsMs8dmGsj6mHhpCNNlksH
22bvgNrkAZwddgfktduhMqkhCC/4liFKbqfZLuuHyin6gxtHbL7bqIPnHqQ1AA8BIdrqAueLtib5
amaBKlE+zoviEtLQcOUGMSjzUFRC35mUkOIQ3HRGhEl1OymTwhDKZUkRAMLUaFAtnWp7ozq0s1/j
PwPIR1l1Z3LjnCAcIJyTPaL/h014ZI7rvxa7/keJBt1IeDLANl9Ji3Vvwvr7Z1P0iu5KTRRhi4xt
RfTkVEkM0QBOzi8S3vm9gUif6cF309/rTpx8ahQThdFGddrCtatCm/21V3KcFHvOzQlBPA3+Thyp
ywUwQ7l4rBNa+kY42jkyPZ3eIkOkFL1nt0LMNO8KPfGqWtb/s2oVmkCjYwBvSKuFipaetzYOUAZ/
fP9ueeHZb78f+5jKN+0vGTb+7YJGuOFJBvSYIFIHVYeKrJhQZ0vrQ1JOen4Ww8++EXUQsu2Repjb
Npn0NBYAxtokyb1SGprqwdCKwvasymkeUzkqDvSq1J1TQ21eBNGCpso7cPsj54glBl3BsxahiXVZ
QTYBctKSBNehHqHLJyXXIvnUDPXwPgpnvffYPWN1SoY6/6Isa/4ra5NefTTlpLoC/+6FWGOrYx6b
pNbJTBYn9WUg9hBbc7murjkVRClwIHqMnm0Lu6PQXrP5VIRmlwVSmo5HcIS9fU08SyZNvgkwexMe
mNQtkmXgMyilk3/RC91xNdQRDwTi9t40KtcAC2Ev02vZlggWM8YSBeXDa9vNqqvHcuEXeZJcweDK
z06XVrT5+vJdIfWD35O/eJY1HNlZv9Sit1vOxMla8CbI4bfCs2ika0U2LfYVdShNPznRGNd+k3ZN
+2wmlTO4EoXa7DFznCm9FD2vH1KeUpY8dOncGm7fO5NzAY8VLmdNmxDbLCw0rDKkuw3XoN5tP9GL
WIZfssJH99TCpJZc0JH7Kg9Glz909hqjjRm10HhmaZSrT/Vgj/W56rPpR5FbaJ8i8KhU72x7dd6Z
62Lqfhub7YfUkNK/7VoyuGVyPUNjLJ87fnlfLIsnddaUuhKqTt+QJTashzXWi+kTfGb6kAuqj2Uw
LuCDpi4ZcAhln81+7izKe1lbMcWyHB7Agwdg59QIixTU+nlcyQg376oehtacR6U4qEv/ZBRD/0X4
B19Vc8we7l8ju0NB0SXmFCSNbRcIkUZKNUMmXWv6rr8Mq/tO8zNL6OBn+cGNtfPg0KcHhC9I2aLz
cHsXYIEj61VaICHckSh4JhBmf1IgdEpZ1/gEk9LH+3PbKSxyJQiqP1x84QG4OZthJTDGrYSqAVoO
bmoCOJmyovKTeqDPNVS5ZxcdKMyOe12mj/mIoF970bpFPYjOdgIXoGBUFIFigUvbhtzoYhYpTRF+
CHw4f2qy9VlS5/7EBjCe+0Ge0SAtrLNhHJUzdz4vA5OfIg5AJ34rwWhR6nW0WpxY2SnPYZfKHnm+
fhYCXJeD1d4dyxEvEVxZ+iSbaLc1Fgs49xheVUZ9h5IOviepDWzc7bSV7rBZZOvHNBkRSLUamR4n
5LUh+TJM0voP4uBxxDsVTstXLYSe5fKemguqBEtyJEiwc2PzJEGoJoYkbzTFPF6VeJcZ45JJKMfZ
UpufsqRYA22eiuv95dgJyAXMlx4axUio25vn2dKMoliI7cD75ij0zupS/RdSTSsAB4MTzENm2W5q
xMlR9PgSuG1uaUI6DRFG+sikHZtzRqFxUtAe4Eiv3GOgSWkdGylKjcjdFvrTitbpx1yld1ZXivw4
h5HausBDDQ86mP5M9QdJWWmU3jvaLJ1Xe5A/R0s3PQCpkf7W9G6+xLl0pIjzgv/c/mh6swJHQA5M
U/r2o6Q5vucODoZX20jHT31V6NXJREQ+o2fnGPRM7MnSYUb0NdL5xrj8mI1k/sWr0H9CRZzecZkt
Cka3sdY7J1MJjYbQBlMBP7Tq8a8FhB+9SiuVzv1iqVcepTh6sOslGg7u051LDoVO3mnCd4KCbT1t
cFarc2Kw09wu+TVdi/gy1XrxK53n7EtSSMqn+9ts59BRYCHhE2UDEAqbdYuzBnJMz3jwwPKfOVSZ
xqvGof0QUU84olDsDiZkP+mMIGixHazHSgNfMFO6LvOQ+tReUNpO1PQBOU/jfH9eO4eUcUTFnJIh
IiqbdKtCQ7SSauZF43n2lFUd/Goxjrohu18LMCJbxORm3ioE2oYMGCcWD20OVKVu1vykUxu5RMBo
/LhSj/B5ewtIz1DUeOm4Q2m63eUSnJoWiefwOhfm4Bvgck7SqJLjdJV68NruDvXqYd/cP0hrK/Ec
pWxERGDOdIR6L4Q3/DUKk9/2nSCfcxCT5D6F1E4D9nZWFm3PSZXN8JoiQB67w6K1ntok8wPiI+PB
+dq5VikqwSqlXi3aKWLary5vqe3VFLSGcy2yITp1+po+x8WY+pax/tMM8S+9U6aDh21nJW+G3Lxr
U7ka2WyszlUxExhhpanOnytkjUci1O6oOS/29eYehOAJchvhZLTItm2yRiH6l/Gpuda2WT5L6HE/
Zk2nPxZKCtQMigyEK+mLNRbLXzNCQwdxyt5UgTjhZCNSDcQ/bleXP1z7bghtXB/lLDDjgTpdtarn
CIf3g/25c/RwSuYzIg3NZF+qz68+5IKjpNL1xGbVKPX+ihquP2l96MFbSzxyuSOLmb3xQN1hQY5U
0lsTYojB4TCWiDtkw5iek35a/50645uO6H2QmKNzkLDtrCQIRsT4UF8AErt9/hMlKaW8FXCOOM6f
uE/xw0Vv/IKi75Ev0O5QCHe9PDmk2duTXiVwFmviKe6r6UkrjeWZsoD5YbC1I+2KHQwVpGc+G3oA
4qxvp2WYOWYPZsi1TORxRiYdak6SZZeZNv1FUqyFiH6FVAs57bnV6v4/xZSVnqrU0mMUUYO5/0js
zZzeFcQtAizqvJuZa81SQAdQpeuK2PRpgfz2AN9dOkXUJQ+AHzv3jpCfAdHKS0EWs7njxpbQ1Brh
9WEBsTzVXRU9KIkkn9s1yk9tZ3yYpSr95/70dt5AxnRocBBRE0ZuXgu5K3J0fxfpmnZldHKWMvtI
iaw9qNHsLuKrUTaLWMtFZY42WpijmSZk5yqls9QRumDJCD7o/pT26hg0aqgV20CQ3mI9hjBf9R7X
i6sCbOg7eiTpqbFWx9cxIV283qnzk6Uk63ulyXTLS1YNoFYT/ja5HQiPyK4pyws4wtbNRmvJ6FON
QKZe5DzoTSsPnMg5EpvdXVlx/IFboImyLXlKcmpFaVFHAbZg2KzmDXYQRtw/O07xBz0dlpNDQLtF
o0i9CQMn8Hpp0wBRtecYgKPqlA/5WHy+//F2zwBRC+deSPVt6TDoDzitHQoLd/wD3cVa2pNhZnir
pAiPj3nSeUMWf78/5t4a0khSgRZDNaYPefsigVVRZgtJ8kBfos6fRrVy65XVzEK4wn8wFE0MlauN
JHYLI6u4OXN00khBoN95y5IVXt7JxTVEK+58f6idegD6gFQL0R+hBL8FfZIHtZXckKIhpJpfhgG3
AGsasvOEtIRfDFP6jbzL+NpH8x+UK1+QRkIF0RJ06Nv1nGZqFMjzc4HHtXOpENvyrWRYDtAhezcX
DXxR5xeg1m3PNItiZTJsTjmwXhRAWkm+Zqp6hJvY2xtcxi/hEsn8Vi9dVdd4hlwK13qUl2C12/yn
U6raybRm5Q+2PsEDWGl6gdSTNsumLHJLXz+XrlFV2L5AqLiJKQ+Xui/Hc5bhj1dUVXrA1to7bzS7
gGGLKIJ34PZbCVXcuJVB8kjhNKLcqGCfgwb3KTOkj6a9AKuHRvQHhwDhA5G6cmuBDN6MSbEiVjEH
Diwl0j9nVZt4uAi0Pxdr/fbbZ4BiEdAhFHfJhrbloiJdlbpLQRBJJRpDkCD09lFLIuUZjpyDNY0R
FZ/NXq/XC/zK6SCN2NmgkMyFdIwos9rbGomV9s2Ee1QUGDMgUVdpZcBwiPvLB8u5Ow71H5rRAk20
lYDUq9CMm86AYd5mNTgRY7LOE87QP35/LUkp4fJSAQA8sMmW4wIphlUfKanlRhPQI0UOaikSlzZl
GGCZ0XtOBM8uyeujNHNvgsyOQ076R7qy2aNqLS1mF07htR2K8RM0nAZaRHv0vL1cS5u0SLDmOQTw
0gH6boaxBoUun4MIotQaa+QiQ9dQnLf02DilQ5SEAnyrfuLs0r9rV2Wu/bZbxvZS5KshqrwzNjP0
g3rHZ/WApatKqSRnM+R6hsBTqEfN1b3SMzcSWl22CrXC3lZ8QzT0raUR2p+xUIAt2m7ofEWK2QRS
vayU/qaytk5F6hShC+djQvQ9jCcaJqs2WJ7Wllp9EMLufSrwgNz5+EaTOYu/f5VxVfYcGWkF1b7Q
5eW5k5wZqP18FJPvpQgcUIUUgWYJeeTmqqz6KMq73HSuaIHUXrMapTerbR3Y5Vz5kQmBQsslFYBg
ET3TD55dJx7Gq9w7DRZN6ZHY1+6HIAADo4j8LJCXzYU2GYM0ctXY11xCwMQvYvACsL6NpPFLc7HM
B5SHBuQb5QZfPZUc5VSjzdKeNfr6tptJ5pRe7x/WnWdLXHesD4wYAFab78DVW7SLkYXXbEnyc0vL
+ElLZ+VMwbz/g08uvEAZRHD8t6XuYq1CJMUSTqclxyejb9KTNDdH9B7xRbeH0yJgEggpRKu3ZcF5
KUOta7ADMjN6+nFTRw+jrGRgXdrQr9f05++vH8VtQScSAcw233XIo6u8El5k5qx7cosYRF2OGDyN
Wf77LzBmqqTvfCscd7ewXUoTDZJUkYR0WRJeOq1LJVc32/pp7FZDIxKNFc3NjPhImGTn5ecSh9fK
hYXe5lZjv0J7tcfDmiyJu/fSDlIb2NYSPYapjdkQigfB3GlHd9YLuWz7HUVUKPSjZESsNyc3rqG1
K9CHA8oaqXbuKmrxXhIj0Ej5vSQdg4Y6BAMuhpqbanH7c2htnFatBtjGqKUh4YmcIW0MxcNaHnpA
+5k7wDeuvKZtl+Fkx/n0cVkdCVxCm82TqyTDnALwGMoag6MkxHKxAF977pE9+huD3Czy2tFsv8k9
xI4PnTOOmHGC43pI69a2vJGLLPLuby7xkGzXQIQlVBUIkZHSur0kLW7opKlrKrRSXGHzM1vZU7PU
zrmxUgq1Cj3tS9/m+vfZqJPL/bH3LmgqtvT5kefjgtiMnRvwtUulQTlcVZPT0Gj9pUjCIxj13mml
Wktb8OVd2lYyqoJOuzzxYktNmj8YciuDZ8TnLqwNXKUqLTuoKe6l/MQG/xtwc9+1dZwPMaZ5186q
cDlNusLTqjV6H81A4fgvx9UXjMtyMHuuGqLvZSU0Fu4v7e6kRQDGe0T/eUvbwUwRFRVoX1xRFn7r
hKQX4fzqyaPevYucqjy4498eYHCzjEUYTRQNyOp2G1UpkBAnJV6B1Ld6Fc6N79ZinTwHfSOPbpr2
LK/V+On+JN8+LLeDbp46SGvAueghX+NamTwOM7ROmDveOOTZ+f5QIqC8PSYM5YhnjLcF34BN0ci0
QwAKHd80ltro4xw6iYeLbH/OWsTD3Nzsqo9ZROXPkTr02szpSONlb6qCTcr7iU7vG31xVheMRz8A
W19b43M8r+WTPTT1eu3HLJMPXtHdwSCvoapnIZux1Sgy1AnKFaIYQV07dWCtRvUgWeH8gQqBerBv
9oZSxUMKFoNCzhb6N+vRoqdtDozTdGq/T2183aBonbpM/21pYPJyBsFH3rZp5r2Y/L0KB+W2rOWo
h3iK07L0uChS/m+njb1vLdr85f5ueXv64DKL2J3iApX+rUUWFrjSQs8D1B8ps9TxXBjaFJ2zcMp8
R7XX0/3hdmI+xhPHnMQOuRNbrPKrqbVduiTRhEguurb2l7EtQ3deQ3C3UqGcxmFYoPub2hkbiMXH
WzB7qnEO9OZM0Q7qIG9fEzRfQagDN6Ci9IbyYOZTPGI4CpJz6tMPTmU4nmaSUmupZHn6vBhu0uBq
2pSj8fFgDcQNsz2hr4cWN9SrNUDhKDfGYcmCZpXlDrhLV/fGSTay7N1qo83n1ljuji79ePi5hdJq
wUDaVQdDHsrnjpe5Z/Ua7UhbbOc1eLGB4izBcUfHdPPIzQi6dSNlhQBnX9wqy8689NKanNNxJkst
8vpRG7vU78fR5qO18SWtJvngkd87ZYR1zI3yOvL54nZ7tTadruCRwR4Jst6wvLBs5W/KMPSeiaHk
wXfY2/rIt/H6kQ6qbMrboUY5akgv4ddk9foXSgWl7NkIv/hSV1ufSwogB3fV7voSwDASOtMQYDZN
Ay3Wx4bIMQ7CdMjPaqyQ+CZLobmDEpp+pYX6yWj79LFSlfi90VC0xbinde/vvr1ZE8kIPAIBLDHl
7ayRqLfLLpoShE5T+x+57c3345KVZ0R5ukedCO5IXmx3QIpzmBWArGGdbwe0lDQNc4d7U7HZWkYh
558WCe90a5JiwC62eRCq7b3vNPV4AUUm/UYZqoqHTKttKFvFgBCENU24t5Vg5txySBdy2zH021TX
Dh743VlyCgUIlDr/tgoSR4T+6Yi8T+uM87e5jnu3lOL0eTJCGrUoHJ3vf8a9V94hQ+XmAroNNud2
VdWmLeS+tOMAhhiGpxNKN0oxflvM0Lg6IR7k4KwzD+vn1i3z5d/7g+/tZHFuqO+CpJGNrYeIMVZC
qBWvvpAeFYaukYK4paLAsr5IvbmeC8ymArVVrXOEJ/U7egfap3JcY+vgTRZHdHOTCoc6obGJvjtY
uttVMBtjjvN5iIKcmoebo1/wGWN7+SBM3h0FGQ6gvTzKqI3cjmKzwnZu0yxakkb7Fxrp16ac9b/u
r+kLlXA7F6BciH4roiC5tTHRKHw0Q5mQ0CZUyVyzTdcf9eRk/yiOoFIma9K/G+S6prhGsSCQ7dj6
mzOcZzjaznQDIaC0OqXvng8ixeHauovDtnRxSSTQXM0Z29kMMnfvD+UojH0rbOCPnnex7d5MAsyT
SrmT8GALKs9Fjz8pFCZh6o3jSVO8PqVz3NmXqi/S+dy26xT6uan2f3dD3Vi+JI/poxJm9feoH8In
s8rtwicqqI4MQ3YOKBrWJBkvxYI3MdUEwT0vDQk0lhRN57nptXO8TOG/al7JH+dyPVLN39s0iKnB
guMhBT672ZpsGksakXkOVDjLgaGGeukOUCw/3N82O6oHYPN4U4RaCJHMNitGWEeKKYhFQZGnue3C
4Ii/x6Gpf+1WtclcqQiRMoRnFX1XB0uZ30mLVjwgDtSO3tpQHHrWliqzTmohciAIgfO32DLBCWhq
aUd+A9oPv2gjt1s0fMblbySWrB/tmPbyRZm5AXzTThuMhdei+FzZIZ7Obj8udv8woazgnKqhwpHX
gKpou6sMA/Q8zbrRPiy9vazuolfVI+A4J3KnUck+h2HTS4GSQgntu0L9JsfpUFOmHaL2ooKg+Mfi
f5f9t4/hMoNcbSPr1NUETydoFk30+WBld7ay8MvTaS4JrOj23VLXrFqXHj6nvGiB3Djm89R15cP9
UXZeK1qKbA9xj8GfEtv2VbwzOkkFWZxGUp1W8mNbT82jWSZdkK9Z8QxL5qtThcrf98fcibGgGIKY
gBnGu7x9kfux7lSsv8AKpphbz4VeXBvawz5CXkcc5r1Th6o7IlQQw4SYze30wA+mebMCJVqa6mft
2OM7Oc6Wz/h+OO/DyCmHg/BxZzwEzV5SDFBvNHBvx1tCOwJqUoAeCLVFdRVtqTEUK+2JylXrQHqA
FiSnX++v596gABVpvUM35oIR6/3qG2KZnjfLALq6TyTltE7qDyteO9dcasQa6/UIrL/z+YQokJDL
RijS2OpgNFbSwWuhfzG01UQkHonbnLqhoXtVoqWn+5Pbucd00QPk2yFFRRx3O7lI1+pIbgQqpGpQ
E5Dx6ANSqB08seIwbd4NCNuaAElAQqONeDuKpkPjrU36xa1Mk+U8d+gJ/Meq9ezRGWU9Ri/R7B8X
p12rU91Wkenfn+TOksJHBYovvLzQ5t+88FixGh1KK9K1mfTGV60uvQxONLnTGhW/PxQqWzrUUxT6
NSTmbmead0saoxsGqqUZq7NFivsuz4ifvKlckoMrTN35eKDBwIRR/QcbthVWh5RpSuqq5YGFHHN5
GkMFgqS5ysboGsbYmm5CqvmzHazkn6QohgJ5kXHOaLvl+q8sS5t33L316mstXLtTnalIP89RLHwg
k7ZyIV1TRobgDVLBgeOt8t733Q9lVOV/NTsyM4h26fTZxm3ryKd5b2L0pzFwIMDn8hQp9qsjp88D
ZYRZyoI6cVqU8JfaD7EZObic90ZBYpb9SNOMeoX4+9ej8DwZc0Sibuhr/lBP9uo52rL69zff3ihg
c6lGEMXyjouz8WoUjMGixNbGPAAq2D8l0Li8rurn3z/HwFb/N8rmJh4ahpnULg8SA5iENpvxWTUb
+WCUnYPENQF6jEgWBYAtdBTIO+RLuBtBXciSN2kUlejSVWcd9OpvXxngIOig0XNGJZta0u2y0XGe
u25Ns0AJo6T1SDnaU2gW9qcRu/DI1ybDOqML/KBZWXyQyb+dJcMipypUAXR4s5t94RAymvKsZ8Fa
6iV2T4nsavq4BLE0LAcZztuLUQyFlCmOBQK0sxkqRgCuJDXPAy2GE3eJu7Qbzq0125GXl/DJf6rW
CMVWL7Qw6OcFCuf9zbk7PuIKlAip1yGzcLvKSZtNNK1Z5b42ykd9naLnsOtl1+6M+KGI5/S5aBz5
DHerOxh5d5FRlaHFJo7gNrDtVauHXipGXmVl9Wq8EH7AtzMi11bro3379gySRvMCkU8TrfBW3k6z
nOp86JD5DxKybRcWZPyEgMZwub+Yb4M9mHwU56FEg8V/AzlJtXKiG1xCuUXWrkRBbzYKH1p+V7lj
2HC5NnEfvjOpzhx1lnbqrgwtdiwCwC9CwLcTbOWoHDotK4IK1vTXsGrnd3memvKpQGLqZ9wb48e+
Ky0f5f3hMdPw9fOyMq9y17TxGvuDTyvSFZxnbVG/2Nx4EZDrFBp4TgG0/tLEhXWNjVj10YGNv/z+
ilN3IqjAKANG2Wb7AkNW+8GMiwDoeo7wmiN/XCA9u05ed19aLCzOFljJg9b0TnlENPZpgggSOMHv
5nXqxoYCbxEVQTlW9XkxIyQXFGP+MNk4qgyW+u/SDM4la3uEEXMcqymMHHWM9zY0FDOKfBRXhOPx
7fdOpCmEGm9lQUsV/TI0tualAH9P95d3d6ZCgQb3T7JPcBO3w0i6HSlyaGTB7LT5R2xXR8eV1dlJ
3VypY+U8L9PyBO4kPtlmUlRuWZvT1xWHwyP08tsYnKeNGhArjuwy+fbtDwnVqdcHiLEBhivZ6taa
Nf2oMwiWboMG7qlUsqPDvLfC1DTR8cKvGrmtzftDpVppjC7NA7uS1md9aswAV+P2oEi9e3BfD7PZ
S+2Af9BA+BHoWq69T8nxA7QGte8z+p6PTju1/9o8649TByjBy6bQbNwhS8bMa9URYvf97707Z9jl
FDmJXd9s7JnKalQ0IZ+7c4wygLwVoj+aRIPj3x9o93PSnCWGAOz4BtQZyxPXp8OzF+pqcza0f3Uj
+YEzmOqVDorx9wfbuZahndgilhSI8y21ZujlObIyLQ2ySVXTL5k0Qs+re0j9T5lphRdsE6qrLA/z
w/1xdyYJhw4pEXFZoJQk/v5V4Nfri05/20CYvRsAT48rOYMXppTMEjXrHtVyGA+qRXvnlYecsYgm
6MBtbyby9LFOWsrUZjlRmHenZlKbJ1vqpe5UYGj4aZXVUTtH9RqhT19EshV0SB/152KKev3L/fm/
4Blusz4YpURvCPEIg8ltq7pr9B7cXZcGzVhaH+dKT39KjgbPHRDR+ECakhiXPJaSd9Tn6ubB6a3k
REo8+ObcJV+6NaY3hT7JQXS391noC0JO5/KGiiAOwavPgm6JmrEuSWCD9H4HRbfya7UdAQFW0VNs
DYeiSOIIv1kGGAJgESDDg2faDMgdTssH/RpbGzD9isPaH5NFf2rpo19ay2z8Js4QNlnUzjPxvvVw
933MpEj5RiT6+yw+YJZ0/6ARiM+yRfWjnT/oOmWpoIqz0fDzQZeKs9E5y3+a1k78cdC7q1Mr0XBw
tewEmuC5kA5CrgP5IGdznUYT1hBZQTcuisLC19cy91v7rBQnA8+bp7F3PmipdeTILlZ2u/JUiwBd
4g9L+WaTjIOAqm1rdGgByiGaJXVvPTtrdcRv24lkid7Jv6kQsZ+29bbYUQuH3A5hT0MSYIyoPa/K
EvpLgQvv/SO1NxSwVkrvkHRAyWwiqxKgDsqs6Gs56wSnq+nbdURyygG/VYwYYt4fbe+kMCNhWwL4
njzsduM2EmTjLpbSoJBnnOeSSEWmM7UfnDX5sYIX8/9guJd+E0ZkeBdst0i6VnrSqmmgdkVzpX1v
++Wkob3R5dkpDY3uIFzfW0w+HLqotPRwTNicyxKZlEGVGG+cujiIp3A99UjJ+BVI3oNAancoQV4j
chFcms1GzJV5kRLU1QOpII6q11I9ZXOn/NXjLnWwim/3PE0J3hsKXtxvMFlvP1rXRY6T1nMWIGZP
SEyyfFJ7KJ73v9XOS8MwOvak4HtFnUu7HQZGhMnGVxmmRbUA19zsQgamn2onspEp0OwPiLo1FwsF
T1dSZt039bY9eNhFkHt7vMVvgAFN4O+IgsTtb5jTHj+KhSDYMAY2DLf4wzxKy1PK9/am2pkNl/u8
cjEww6BhSa2D0/j2ThPj05yFJQXgfHs+5D4yUdizCZfQVUld02wfM7trTxF9S28A0eSO9bp87K0s
OTiZux8ZJC5lPw1hk219rFe6AXX2gtUv4v60orZ+6Upd++1dK8r6grjLtiUCFrv61UsJTrZMmgz1
pjmWQqB0iuxNrWL5UddKf7CUgtdGn5ewE2jx7VBMFJX/vmaosK8eJsvqz70x164lrw6EsFk+gw6d
zkbf4fx2fyu/PZvMEgYfBUAgdW92UaSNYylpBuFhZDYLyK80/LQictb5UtuCOr4/2t6Xo+JBz1DI
HuBgczvROapzC5fpNAgxmdJczEzsL43dd0cCiHt7EzArMhj/z/ncjJNYNO7XpEopCAztiCZZnX21
R3Udkcew50fataT9/Lw8cnNdCw/Smr015cWluEqb5i3l27CSsKjKLA1aWS2CIptnv7eN/KFftaMF
ffF93t4CBHJAFRSBz9jWJC19zOveKdJgXdcm+6QW/YyXjRatka8IScK/+A7S8GCGozIGcE8wnpnS
SV18DeSdBh8FJTM3sfU6BjOJA8BCJK+eZqOzu4d8Xbu/+1mt8R0Z6hGhxSU0CZyXOXmQ5VEL3XXR
Y+3gXtshcmDLTFKPMDHFDZbwdpNg66Y03TimQQwg630T1c0Zb5LJk0o5PtdSEXvI2bRegtLDO9uY
EFiCSfPL7mPgfQra87+/Zen2o54NjYEynHr7a9I+GSLDQLUU0GL/PK+j5FlFYR1cNnsHQ1yiAFtF
uLEt0aF5G5e9DfKhyJrxalit9IAUmX1USNjbmbClTNT7HAK2LaJ0He2xUkykkOtWMf1YTkyv6+F/
OnlkHdC734ZPVPshhiG6Be4DfsbtunFTTtBcECqO17p/hwa7gu07pc2Zjeivmr38yZtMM5t/eJZZ
yk2UMWQzKn8o/NFd1uQfSAot46m3ylF/zBWrxEWUonnj5vhC5a5TZv/H2Xnt1m20a/iKCLCXU64m
UZYtO5LbCWE7v4e996vfz/hgw4siFqEEQRIkQGbNcMpX3lIiWNgX7gc17WBF3d4zW8tMr00qhRKF
vAbzd7FQ3BnF8AjK0dE1mzCIEs85J9jc7Ux7cyjoTvT3GBGJvOtlNgGiQDgDI1xCBB+OWqa22uOI
8tYBoxVaxbcntvVRwbFTcgMFw8OxOgwRNiaqg4ZRIDpJrwIf9SAS4ApeHJq/QHTuYYU3Ay2mRu1a
JhmY6l1PT6/Q7KY0h0tNOOqZj1tJ9mB0plndoeO5pIexpKCA1JJ4nosoqU9V2Ii7dKqMvZrNxjqD
RrPYxx79Ant9z7a2a48GslmUUZbpkGsL7i+gEJK7oRjrt78fVOplLZ1aHyJLq52sZz2fGt+YAKy0
fmd7SXPyHCh6qQal5fYH3bh36AmTBEDKsEAVroYSY2NGUBXZPuWiXvK8rc6hGu6RWzbgX9CJUAhx
OZZS9mj1GY15groMGyOw0QU1fazEpl94QGnfwUa57w2tKPGBGEO9eOjLoUIu0aj16Ye9cGpOyIFX
L2Vj2+nLWCVjChEp1weERvWxuktAPw5+QqLb+NhlpBL94zonc66wV729VFs7AH0aWROVFI210jGW
5Vx36DgHim1g5lu7mo+Ic3qX2pm1c6g3jhnSbawU0T3be/1V8iE2Bn2Ms6BEzvpRU/rOPVAMrb7F
vTKdDTOctZ2DvTk5MmsaFpQ/SSeuz1nULQh+5AS7uqXOj31rupdaER00i97bid43YjOpk4+VDTEn
2IvVw1DN5TJAD6RP5Ir4SSm85H5pUru8yCz1EeodVbklqc8VTM09fPDWdqeviXAtkCSK6aux0aUC
55EzdowUyAmfLffUWXG3M8OtxZS2MjzmXJRAL64XszQGLexkv82r89r2wUBZqA8ryW97MZPL7V25
tVVITkCvwB2ziZaux9KQlkVVvctwU7OTU6xH1cOkiE+VPpTHwnHHHXmhreFM8l26EJJbsFZiHdEv
qkaweEEBdu7Y8s58Fn2l4wg4pJfcsPZaXFtLSZ5N9IWqA0XsVcmHRg/vEDJ7gYicT0vY9vf8mxdP
L/f087Z2hiz2SBI7uhFrGCw5GYosALoCNRzCB60a6lMi8r2G8+Z0yBRpqlCQ47Bdfy0w2n1vutSU
ulk4B+yikUyqPNNfcFR8ub0x5CZbJQayVwRWgccC2O7qyk2HEiBVlaWB23TLWeFWpEcWuR8KZckv
bdum91kdqjvNwc1V9Hi7KP1zS67PdgHYr65FyjVSEyJbgpxDbap/b89saw8Ci+aJpGUgNRuvF3GC
8NXoEG8DQwzAdKrGR0V6Pot5qI+KVuys485o6yagWRctwBZ0locytt5VWf4jqdP0qePgHSp0Ik+3
J7e1Q6in0MaWUkXkQNeT8/QZckYh0mAeICv0QBIOSgSHVZSddrw91ObMMCwBYKTjAbW+8/HNXdBH
ZjOaiuKdY0PP7vRWdIc4idVTE03D+fZ4W5sDZj71Q5CgFMNX383QF88pXKoc+MdmZ3SaqiCUIs23
R9laQMrRvFMIIElP4OsFrMy2zL2+REXOHbyTBZf3NFMWvBO93vyHb0VXg3ojf9VeZRwu9dlstLkM
RaLH5zKMI+OoTMt0Qkt6yHcG2/payPawLYBGwtFdXfSlWJxGGHkWKJE60ICOxkPsoBGtLrTunLLd
Q6hs3R9UaIAwYElGGCLX+a/yF6gU6CsFj9js5cVLk3etj35tfI6rVn1RMew86bGyh3DdGJQwUaJp
abjLztn1oOzDvEllUZriShuUGfrFftbZ3WG2O3GwlRwnuL5pv97eMpuj0oeS+lLUwNbkR8XRsSFx
liRoC+wIYzLnS0Y/5oznjPOABEiB+1KpvX2fAv6BDUHlhj/WT0E1eMtQJQ2Dzm36vi+W6FOixekx
1ydzB0y2cSTI93kJSBN5e/504f/6lLoTmd4Q4nM3OZHmnkM7qz+IlEN0X9qkNDspxcZG5T5BNAvq
GUyJNZt8wtAkM6KQPDzNnO91VIeXoa/bixWPSuvTbx13Hp2tz0emTWqG4CFaoKtHlUVcimHAhhFu
nXKIY+xUdBOZXSPSh3MBkv5gqvgI3t4zMvBYPa/Eo1RQpGEfHefVoHrt9oONrXpQF1r15GjTe9JX
+xw7eGc6UR1fZlFMlwkbqOfbA299THmHSnU+gsx130Yrmj4FmEJxEXmw5IAFBf38fIQKNdh2+B++
JTrsmBxDxiIqkqvw184BJhBGNmWioHdE3p/nXpifKqOKqIGV0LKeIpDN7s6ztPFM0JgG/Ih0+h89
l+sxsYXFrcd1odTJvobtFdmjK3YBeFujwC2RioAgoukkXI+S2DXUqo66d51b1TGdZbmxGoqdS3sD
4AKNjRIQMlpYZzGj1TAiGyvkn9NgMNrS8zuUQ356daU8NZzC5JAifVH4Lf5rSDz0sXkUwrSi4xKD
OVEdo9spLGz/HPSn8VIgtKAqd/1zuHjLHIAj0YUB6kMMZX4oMDx/py2F/aXSyuprgUo4lihKfpfR
4zr2ad09ignVydu7eKvIC0ODNJqCJ5WkdXgaeVPGwdXIprPUanBPz/O7LhzswzKWRslCZV4g0nl5
GZpR3M2lNX9AMVl9jJo5djG/6d5OmJUVLYegnIYvkeUqOsHC116Kkjpvk0a/MtRryNuS1ke5Vb+M
iVLv3B9/Sh7rC0T2eiglcU8CAr3+FC3vfCkyNqCKW8B0WoRDw8de7Dw/LXWJPcUQZ9EYTEZaalAd
R/tTYnURrGGLWv5hcirti6YJFNZdd/ytjlGGlUGrD90Bw/b2Ma1CkUENRQ7Zb7DGcy7DMomPsTZ1
Jm7zXfUQlumi+mWXiAT2SFt+NZtSmy9Ebhgw0F/rflCUrqMzJfXmMz6LsekX9E6i45x5sXtXWPYc
H3NNlE9NnsPNmyPkdr9QhCOUhH6+nJauN8XdVJdC+6Lr3fyMiWK71wTdOsbsZUCthHt0fldfDcUn
cD2WTXSuJcsny6nTDxEQi51rcOPORUcEq1VKufQ/1qJaiKHYs5gNVC7teDy1hvtrbqPuTNZR7TzV
G88K1TEpgufggPcKoCLScnCQsoB7mmcI1ZhRmUz3udtm71XELiq/jfICsE6NH8msJbGxE6JvDS/b
c4CxEYck0rzelGJxqzaj8BMo1K/pXIMTSuq2PGsYZ9yhlGdfGtwUTnoEdvb2hbC1xKhqyJuA04df
0/XIvRDaPGc57QI1nU+Jo7jHyAnTS9l05c6lLPfE6uSB9qZsAKMQrbB1/oi0TqbG7SiCdGm7QFW7
5q518/yQt2J6hkZTsNHN+eJEODr6dIffTtaklEFxl2uGYhZB5/VUMcMYMStXYdwO6Qli0HJeugV6
U9fGR77szsJuREd0BxH2kckkad5qNDzeS1Qxm/C+SDz0sRRreOfiC3Jo1GY+pjScT9GoiufbX3Nj
H0ntM6QjqUkhdrD6mhRaUkzFE+iFiIq8X+KlvYC2K86ZUiX/Syq6MThGRVx6mtj5uBvTpTZA0Y0i
DknLWkcyCrW6KUY6XHoVlUGjoXWnT1H/kdIHShuDaNBWTfcA9hs7iiD+zyLT73lF2KkzLHl6DzZl
3ovq5C2ZekwR3f5S60Z2jpesukyiGA6tA+JrmMr+2+3V3jg7xKEOepJQoaTux/WGKp0hSaGR4hrr
pCohaIEr2CKkyfa4dz9t3LeAOlWaoVxOJGmroap8ml1vTmWTbSiFj1vscCyzYtopM24PQ12FHcvT
uBbrSNrFJfoANGiNS5H7+SzyH0VU7vlKyF+7ugmYDUeahjMUsjWERkjZG14lfBIjz3qs3Nq7xK2h
+63tWcdyXPa69ZvT+vOdgCZQPZUf8q9w2hixoPIKwumiU6ogcbvsnykb9rot26MwJRJaaqZroa1a
qL2aYrkQtK2FQ4GYVQs2Bg2at7+K9CdcKX0hlTHXs3ESuPAAgKLAGM1O+INWknmVTgvreVSAw9/e
5FuzAowuQyZQciAar9cuKjU9yWugalmRK35TgdOOml3hwq2LS8qggcumQ+Cs8WN210PcB/gTmMJQ
3nOmnGOCWNy7xU1bv3Um58i1Uhw0bXq7aDe9a0oLwMbwOOOAXc9vUTxYZSloTW2hhTmXanZIFqX/
CL/w6+2V3LouLLIeTpesd6zli9kKxkTMFgeY7A7fSquomVncPk+Ap3c+2tYB47bgbPHSshvlR/1r
wyfeYLhxh20wjqj0Ixov6PQsO9jF8rmLui+357U5GCUVrDpJtXnYrweDr+8qRmpGwdiL7tGz4sjP
e9U9VzhAnybW4v72eBs7UkYsFE4p5uMWI1+FvyYXL6aejUaJ4k2ezGeQj/P9Au30eHuUja/F4kHC
4JqCTbQ2Hom7bJxmbYqCXkeefmrxorHpCr7r23EPPLmx+REmtqmqc8Jg7evXE7JVnHswVYkCM888
M0jUNEuO9tI3d6WreJZfUuy8NGzSz1692DtX/tY82YucOroW0LlXmXJhlFrk4PITTGPWpMdwzLV/
wmRMqqMa6fP59qJuJcJkDXCY6HbSz18XNpRMhIVd20WQ8X1P2myEx1SdMj9xOuU8OHp4F2ves1Q+
9hWr8A41Bdej26c7R3Fjy/JVSb9krYMttNqyaNfXYZMMeZDppbgvENY5TEDEz1bukUANyV6gsvGF
wUsiKArjXRaRV1tWV0vFrAkQgtGY1ObouHH0VZ0UvT06WjgTvsT2hzaN4uOsQ+S6veYbx0Vi/mSC
TWSIjur17qrdkcc8NPOgzUH88YFD64mgsNuTZNqIAKHDOYhegWzmAVzPMV86S4HPGWTjIJA7HiDR
Ao4/FS2Yvxph80PbtPndf5gc4RDZPA8podH15ERSIa/WaEVghmr7kJtNft+MSb2THW5NTeofcm3D
feOFuh4F+KdZpcpcBPSIrF/tsOh3oeak37xK1kwGgTLUsR/TPaj41pdDwpjYEmQVw6+OJrxrIIZh
VFAfT/tT2jgxGp76uAMY27gAQGwStMuiKsXN1RKGlMDhI2VloBpVqfoAeYxvTdKWA96Xghrn7Q+2
cRIQ8eHkUaUmojDkUv91edcdEdqghEXghoMujs5gRHiBqvbwtfW0qDg6BtjGA6auvQY+cp5K63L7
B2xM1yP2RMcDLJVBHnr9A/QW6DRCnvRzBPqnqnDns2Nk5h2JnLoz1NZtx45BsAfQNDCfNZ7EDLWU
Heoy1jLBP1l6M1V9UGnNjzbyEjzsaqta7gauKLQ2krST3ArdTShkd0LzFYjf4c7yb1x84KgsnjOk
2sBXry4+BcS8TekmI4arq6OFJuk73Al7DMmkVzmk7J3LZ4ONhW0Q/GBJd6Dy+erCtzIB/xjkR++F
3fs2sa0nYv7aPWPfOhMjRPq0+NRCPffcIh1tB0ZmN//YVY2G/dg5enI/e7X5AOQdVcy37wQQ2MCw
oejx99VOyPXCKezSywK7dItTNCmItGpInWTtpOzoQm5tOlRVcC2SjXM4ctebTtHdbCLOQMHAiH9b
oem9c5t+OBsUBF/ePikKzX9QNtzE6ztjgqATxrqVBRQCyuOsxjFZFTp1uT47O3nIFkgQ/As8CHzZ
JJ9+lRokymDNUVznQZeFyfexaJaP3ZgtoT+mXnqvjZ55sZs6t30zyRHqcUvrNHaUVHf29OvFJW2A
/45mA08c7/r14iZaoXhJaeRBbWijeSjirE+PoNwknG3Wmz210a3hNE7znzRPqnxeD1em/eCqEchv
R16XZTpnn2fb/rEUkfHmxw3dNq594lBpibhO9AZ+QxEiYh/omHBxSYbLfV1me6RuuTzXyTijYPEl
eyUA39Z8SYCXozG4Mb0JZHxf2CfqXYkEw3f0I0xxUCO7Pw0qWvU7X+31TUQDnzYQPSUQK0C2rpcx
5a1O6gTT+1i16/eLUyQfxrZs39uzWYvLYMSafr59NF4/p4xokzlT66SPvzbNcMqGxMwyKdfEwjpS
E8iPSuVoO5f+1nJCgIJwKUvj1JSv52WUXHYtDfugrTNx15Sldprz3n0fY892pjTa/SNVQd9+FGnc
s1H+JHws6eooRjEJiraQxcZJoftpyNFbvB7TZZQI/mkQyP090i+91/omO6NlKPwKbnex80n/SCys
txLhNMoIJnEEfeHruUvAKzhUvmmSxllzSKF1v6vzMZ/9xahbGrSpwGlJOIj+nBNOzzNeZLn42Ygy
AjKut18GG194tevy5tjZ9WBcXKcVMivvFttfotLUfETfDFoiEzW2s9t51gnnjaq9KKgYnqrWNbM7
ESGxc9amBbyGp8Wlg4JVlZi+QCBW2fnaW3uKi53k6U/7as0gqlxzZBvQvaLknV/CyAsfiNP2Kj4y
dF6vqwRj816zguRN1+sKqGXWcM1IgkpR5v4yx6Z3pxA7PAs9sb2z3g2qCjU/yj6BNo77g45x19Pb
Dw+S2FSWdQMS6Lqcjcyh6HI9gigRDuLeMBTtOCIzvPNObl0KkkMAnVUy29bNuZ5F7jsciQLdFcth
zqf+KW10lOSF+JlkIHxuT2rrKqc+Ist1fyR75Vn+KxgtkLYhJYYroWrc50pjGNgQRe59Z2v2ztnY
uhZAA8pzwdv8is4CdNrgxDng2KOsOvaeBZ4eFdflFDt2JPWpO3G3FHP/+fYMN/q9TJD9CbWFAIwC
1/UU+1mpRrWktiCsegoPLuiiwzSF6jsByve3lbcNnUtz1i4WXV/PJy02w1O9LO4H7MoU+jCFcH/d
/k1bZ0YmNLJyTsKxblLkKEa6zTxEQTvGxs9UuMWTOUTOzoJvfFsIMKSh4EpRCF4/noqrQEtp4ihw
rS4MnBFtGk8f5ke7UffMBjYmhJKXxEQiUCWBKddrjGA1AZ4CcmIqvWetz+zHDFH3nRx0az6gSckD
YWLTCNCvBxFGpndpZ8QBXKLuSAhIA0Bf6gdrGNWdh3LjFGooHrg0cwhVSRauh9KjtJprCXUxR1VD
j34ZP4ydHj06y6L/KFSA/7c3xPZ4ZNfyS1Gfl1P/6xgOTqEri8PDrGTIKMax/bWAR3A3UKr8gPqv
u/NYbn0uRMsoZpPTQaNdfS6l8gb0MSL06xq1p1GuTSeRLN3OKFvfCza5LC5Jg481yrMWi9aWsC6D
ac4Qo+3t6lgqunaACVbtZPCvc2rYCsyFoih/p7p2vX4lio04mNCMjxpr/pWiRnnoeevupj7rD5Xi
Ju8cvKae6Anu+XRtTBLSN7se0Wap77C6XazZXSBAo1mG7d9g+BOAAfT5vCp9b4rC2ztnG/uELh9F
Hlk4JL5YXdd2Y8wIM0sWgTrHZ0wgyu7Qm8A3irRVGr8pTH1HtWNjq+gUZUnZ6O9Je+brlU0NYymm
uMqDJVLKgz0UxkU61pxu7/+tVeT+gLMm1xDmwvUotmJBQlziPGhak4K2iAiKUa04ANDfE8TYGgrg
HKEiul00EldLiCBW7+FTmgcIdC0/BnUW4YH+m/01hpT37+1pbTx5ugVC10LMThbnVjHpQGBmJhZ+
q6U+Zo/aNM7NIcxb/Z841OPCn3StRFG1zC7/ZVjifBhDoC/XiUUvucnVDIC2caei93sulsofoswi
xTcV69CgNB3MaAHteQxurS2XipSKks58a/rJDHlj+MMeGqfePsaYKj4XBsap+aTqn27PcWsoyIey
jC7ph+uCpJJa+pTmDo9BV1jouiBP7zuVmZ3y0QB5dHuwreuFEisPG5w/Cfa83p5jh+BtbuPmoY6W
/aXNJk3HDqp17u2sse6TpTLuNEhDj0mRmHss4K2JYo4udTIoNFCvux7bBDI7mx0ZheXCdilrczmp
dVyf49gVO2d963b5a6h1CzLrx0xUk0aT2M2Tc5G47Xnk/fi9GDGORXUUvr2zSiVUsoeApaCiuq7F
GUpbV3GBh0Gvjb9jcwjfZW28l6Dwf2OJVsmDFFIhGQVLxWW9+nzIjcR0FUD4hFVkmc852POl9CGw
KxBxe109Z0vcOn4Y6ml3QLLG6jEQ8rRA1GGW+JZRFPnB0Xplvti1a1eHWVjqx3ZojS9OmwvHh1KT
NLgR5JN1VM2stZ/mJW1+pzCTEjwYG+9ZpFZR3Hk2og4Xw63BnrRRUba+gpx3kGkafvBenobqISqm
8betFi7+LaWrftXswtOPAnzkx2EYw0/pYC/taaRyVx1tfdJK30vE8E6ZvLY7115ifHULZRqOZtqL
+lBkxpIfM4R6vGNr1UPv48GrKLirLsv7STcq+74ae0DuowLW/uDBa/1ltSRXn0JodNwZoZ1qF71q
Wo1C0kIVd0CL7jDHZZodulBxJn+2OjrwC1hFfBXnvGjfwzTCqLjO3AznoKacfuYoEaKCTaEHNEoh
ps+TmNIXbiln+dB6Dm0oH5B/Zv2LCuWEEESrRd/apI7H+7wyvUs+QBa5V7AkEiciWi05GKnqZqdQ
zVL7pObCxIPCFLrBvRYbyqE0kvj9AjwgO2JK1f6P22OyH/RsivWTUJRGeZeOSTG8JDOB/nFxzbx4
Wsq6/adKavsR3T2R+4s9Ts3TbFdR5WeNvXx1rdT7NdrLfPYmMHR+HwPqv1M0u3EuhVrnSB+Ow/C+
Tws9fRzbcRh9CKcglMmtRlL73ErFccmHoUVCYDSXOxVrPeELlVfvhLS/kx21uTebQzXaGCNWlKTa
u1QdtNwXWVWbx6bz4odiHtvehwTqfaUcOLqHbiqsl9qz2sKXgbP7qCvjGFiVNmZoDlMCOqg8NNPd
EJVz7Ream5sx5ihtrvkdhc0ahk81dscMTFR9r6WRXR8qHovadwfR/Vub6P/5YaYgfjcYNJgPLf7z
6gPgbOtzr4QRWEwrKQ5ZX6C2aKe0pP0Zbz/xNJBQYQHq2rXyuZga3T4I+NSBUrXLP0aCMP5Tgbfw
4hO1JQOb0puH+ymum5dhbq3ON6vO+FLV+qKdUWC1y984Wur5QceKY7du9Op+pfZt6y4NEV4szLVW
oaNuK3aJnCItpiRLxqPM6x/mxmt/Lmbh/s+OTLaUmrup7hdUbn8qlcuDFqKYFD7MZmXg/acIbOv6
oQY1qYaFSn9jJAi9/QJt/kp0L0mxYPVTMrx+BZDUrMM66pG+xNMz4O7R7pVE1Q6AqbO3p1k84Cia
AqEDxbYu6EzJ1C7ZWKMBXXvlxyma5ntND0dyrWbPU+3VrGAVyd4DgSzxJeTY61lBoS6Ep0LaC8e+
OOaFWHzqX9ZZV8I9X6qNOJblw8qMIj2CN2s6ZxwtZdu7BR3Zeqz/lfZcv7SeRtMbP5OkSXHS6Fgi
fkYqdz0hESN6lgioj5MxcNKaZUq8g+sm1g8pBbu8PSwxpFS9VEDDp2I9mtlVxuwVZD0pbPp3XmyM
lwHo+3SxjYlIs/bi6d4cCu1Uqtq0d3C2vh0pJHUgEhIUQlfnpqiBx4GqSAKrxSsy78xG9XXGvS+U
rnu7sq33x4dD+mfR01lr8xd2rHbRQvlP1+Dlpzq3ittNlxbPkZ013QjZZa1E1olo0dIgvf6CVTqJ
1GlgZFl9bjyBxg+fvdpzf+XUq/6pW+3fZqrmnTFfLaVkYhl0SFlNhxLnKsRrU3d0aqhEmHPN8aGV
MPgqVpLTrFg/b+/PV2VUDht7BYgNB4927irxLzNd7ebJzYNIZAMvweTlH7m9bDCHXtJ9rYbKu/Rp
W/IUz9PnLBtm43j7F7yKxfgFYDFc2sGSzb3es3iMziYGq/yCsCkOeNfzdLXLaByzyvsxCMc4ue6U
HcKw2CNrvYpu5UUDX4pSBNBpVvz6y5ZaHI2i5gqd1XA6KUaRn7KqGi5W6izv9Nia94o6fwpSV3Gn
HJFuPh05WmWvAFRY5szAcx06kfoSDr4+QiXHGXq0xNE0uoYHMqzd0id0kbzKuqizYJyT5rueJuVH
FS+oZ92Kzfm4zDAX74YeOW2/iK02ujO82nnJ29YecY2o0u+gBLJvmR6CWZonHorToJfachprY/lV
TAramtUQAmrQ40HLcOBrGv0zJ6nvfACv0/CxiSjanZwWWildNhj2PvGPTX0NdN63Wghr8skLnPiA
UWni+ZyBofNFiVXMezqw6T8N8kyhr83u+OX2dnl1bbOECEOAV5fFUjp01x8tVJUaf1Tk9SvAXweT
UOTORYJxZ1NujiIJrtLSATXv1QFUnQQTLTXLAzXrdG7PWHls8npPRPI1GILJ0JpBnIXCm/WqShqj
MmxnYEmDxQnjS5aF44nARz1OcdLz/bXwEGW6+SGKuxizOmv5HjWO8QHJrD3pnleXnPwhFCUIAVHw
egWIssdQKhmCyohTcz7hZMQTorT0plVjOqauwp7kyt2JK7ZOPlU6GBb8CYNwdbOWs+otEgRCMUQU
/xNWPtwninAdn0TTOYdmaX6HIpY8hsh271GKN25YueJMmjuHy2e1jdhaFYesKgK7n8eHRs0GcGYh
DmuDN+y0iTaHAtCNig6j0ZO83rGJUpH3ScgSotEutU5FwK9ALmBKF/d8+3BsfEYCQhX9PB4rSAdy
W/9VNSadEMaMUk8wt155mc20CqrUsU8a/cZDVUflg+qExc6gG/MDjaWzb2ipgCDSrwdtjNomRF/y
AEns7ruBseUlbnqoe7G+OHuIuj/Qq9UVit4H4blshoGKXl3aVNBIJQY2TUP+6DeDpd3bTZP7XAlo
FsezipdMkZyatHd/j/TNjlUM1i611fYugdh2UYrFuqcc1klxyMUPa3VPx2jjSXWpxhL28XTTnFx9
7wHNIG2aeFZiywHKFPUtHt56PicPWKOVzzgHtV8XcMPnKUUdCr2NbL67vQ02HjYcJ3G/5EzBxFgH
R7UL3KUh5w4WPbUf1N56wsICIcwxh9+DB8pOtLI1nKQs8HZTRuUVv94AlV0XC23nPKhcTXlxyxbp
AStH6LMastPizN20M+BrlI10vpOwamnVISXdrkdsh6rwsrwDqxra1XtwROKUd1WE7pKVJt+wLxrP
Wd1VzsEovPk57JLhHv5h+ev2Mm9tfD4yIS/C4vCfV4+EPilZk5uAbHK7jR9yGInI5A613yl5vPMe
bS6xZKRRbyRhWYPX80xdajcd88DFn+nkiNi7oJiS3XmVcB66pXG+vX1qFPkBLeALwjKvrkc9mqpx
tHsosSJqvzOStcCGTcwXaxggWN4ebGtyshYBaEpKAa63q/SsFvhdkcUueX1JtXS5aLVeX0ogMofe
maL/MDkJTwB7J/Fna45SphWpEy54KVSclMsSFp8Gb5pOsWmbn2/PbGuH/D3SahlBlWhiIRwKOjqu
R2BhKQUwCnDY0O5VTjeHQkwKv2x5NtYaGToEm8jTSDTntir9MhrLx6ztMJ6a4ujlP8zKRFKQsigl
/XXpYaY1hKcv6KhELbogdjjsx9JNJ2rDOrWR24NtRGJ/5FlpH5CEsR2vj3pKzUylXJQEfST6w+ga
80NUuctOKLK1emB9WTwoXtKM8HqUsbVjswOaiiz0YrwkS5Seps5aztXS7uV2r+GfXF68W5RtSF25
olczCnskGYsItK3pdbo4JXpoT1RHE/M8JDDKgQi5OZRrBaKvXxZe01/KMkehNk3x7cQlKc992sP9
PcHTm2si8qfJ0EHe4hS/5En9K34YMo8kt6ab2IoMzaTIqQNQNnvouo24j00Ky410k8x9rSuEx7id
TDVmaRC8UaJV28g33bm9twY7OkUuNeS4HtoLZkl71+jWZ5awfxCE8Ke5tK/nl9sZCCgeXCTDkhgO
iTrfQXRJD9mUlue371sElMEHwQDgkVotZWtPWGTJr0zoD3947lD6HJw94OXmS0j2KuH+8IjVtYox
neZoah18wOLQ609JmyxUc9Xon9lYkjMlTtoVqDd1JyNdKB+MfYsns1Pu8GW2PijNGoIdchi+6uo5
bgaRFKFON6AALv0w2jXdDNtRnvK4/DmGk/rDQ6zt+0DvYefl2LocEJuTQYdEYK0NHfTQtRXDq7Jg
Ugf70enG+IvkAe88vlvTk+8Szw0VmVfq+3g/6EVa5WB67aZ/rkX4YaGPgABiq6L+oC0XMDWT703p
nlH81naVGF4D6xvZFVuta2ditON2iDpZuaU+5tqcV37oOZ3pg1HSf97esHJDrgNrWDh/rJdJBddG
13bTuouaMxg/BjqtEY/VhawmJEZuIvNShKDxdz7f5pDI5ODgRL0C+97r4xhVmUCJk+uGppL5qdaU
f9Mp837j0xWR/vZDs9PO3NouGBL//3irgK2JQn3wZBu8y7Qh8wu9m396i/4figdAXaGag6Rnc665
a5TQYTRGBgiQslQelRqKMqnaThDzai7SVZYSKNLzAHfAkF6vHYoZWK7aSN5Hue49SnTUY1cle7ay
m6NIhCXiAOyMtRY05KXBmUKm0k2VffQQ4jo6ar8n7fNqn8u5/DXK6q4sRFYnaogUjI4Xw7Om9uNZ
F7N87HaL1K+2HENxXzIfolp5nK+XTTfmoVFVCLtmmhcn0gPnYNPHPlAM0PyYkXe2+Ku7YzXe6jNV
3hhVbYdoZDqO+Y84qsSLbjfupcr05d5MCkwZOs0qmmNt93tyga/LS3JwiSeUqnrS8eV6smWdIOil
EFi7qCVFvq6L7D7pUveLVZYwIcaekN5vu6g5qjOaXHQAM+OdJcrlkQ5DPuxco1tfmXcKVA/lFrJT
+d//Ci4Sc+FkQEsImlnKdDqTGz/SgWsqHNXH/vmNtxlTl8BcLk9kXZH+uh4sU/TJ8KaFcFirvhc4
ppyjhJbV6DbxEROQvdd+c27AFuCKSmDBWhHPI1KCIU0jTou9KohMsz0kjqkcI2FbO3jgrR2F0/Mf
XNSfrOl6ZjoiZmNkwCQ0GqPyfAEb7uOolDSQo16bjqMjgDI0sR1OR/pf6cub1xX/N9SgpfSffO2v
R+epmieLkgrOiot9TrP6f+rMc2/pVf8xwYN65/hsrKukSDlA+WB5vvIL1kbE2TOT8GZohu6J6NT8
XYux/lYNSr9HEN8ciwCYC5Vkg/B8NTVrQbkCA/Wgc6zpXRHa1j1sMeu+t2id3V7FraGQHIb3CkVc
MoWuhypCrLqwmOfy7obo/aKMy9kW+fCMtpN+uT3Uxg2OfI7EIVIJQvdtNasUtSa1DIEjZpOVPE0W
ekkCJOnbv5NHKYTqMUWvje+E+hxIGBUFwb6Ovs1tVx86lEgeh741dib0mlEBi4JEDVQsJ5yztjra
Cml0Ei7cI9gEOwpwl8ppTvDBTe885TSxDkaTJ/3BQjFh8iG02T9DrP3gUzeG+r1bIKUeo7JELZV6
ePrc5kjfHpAnsUGKKUNLLyMT/HNnzZaNmJ2W4+mcu8nJaO1ZKqG1iXPwIk9BIGeO2PCizI3/weUd
k7NqoQrs45UQ7tUUXyeNMl+BGirlWCXbYJU0urNlNPFIv9PEP+SrMpiZ5Y8xRht+RHfihE6FuIA5
wt+m6zxl9CUa5XPYtuX7GoyIlBFRS/3QDlm0FyJs7GXoWAYVYKI4ECSrzzE0Ue9NOU5YVLkRvZ+y
+eRRD/wQteNOIX3j5iMKpuRH4Zebdu0voLhp2Db0sGkw6zSeoJlekGZJL2BpSng0yCYZvZjgDQDX
v32INqIGEgDuBYlNQLpodYh6p2vCXMfDxRyS/JSwHj7Cu+Ml6UTn58X/cXYeu3Ej7Rq+IgLMYUuy
AyVHOf7eEPJ4zJxzXf15KJyFmyKa8GxmABtwdRUrfOEN8lHLYOfQ0pzguOo8luimqLf3QxTjiytV
EkILph6dqioU34U1O5/uz2rvy6GLBDoBMCFX+mZWUFdiERIzPoQ4iQTpqE5P0kS5gb6I9R+GopUN
vhbGP73PTRgk6YZkRBFqM1NrVn6T4MyGZEvuZvDiD77V3i4BmAnSAFtBNsF2qGWYFlldNT/1VJou
Zq8139th6L41utyfsmZBSa+Y0+LjaLT1kd7N3pICvqA04RBgUq66/XDNpFgiSqE95HGKuZ6pz/8r
wvndEFrN099/PMpvq8DUGuFsCQlVLkHyN/C0tKQopYgU6R4VYd1blOrohO/tfh79l9Go7W17Zf00
2BSfl+QhXpbCM+2meM7DXPYMJ1reWE1xlNW/vLQ3qSg3PKUxxPRgB9Ga33xCgN9mVOaUTfFsMb5r
S6l+a/Bq+ijXRvHNqIv485w3ICkRHY5HuuWh+ruSUvEJ5H0pe/JgSYtHPAapyBqbMpidalgw0obe
gLlm0Z+H1BqfR6Oza793mtl0s9loCr9VKwPn7VI/4j2sV+Cr+awhL4VFWktbVBM6A6Nuh6jCloM9
PnAWil+1Wic/KyttR08Xuj25UavOviA6+aJNdicOHs29C2UVkyclXQnX2655Z9iz1TbWas1kVN80
M1K8Kovmgyrq+l2286RxRUuXLwfeaXNtqWHWj0Zmr7SxpXTVNOkuc1J8cZwZT1F1bj3HSdTr358D
hgLAtZIA6dffnjgBSbgL9RlVU0v6mTqN8rbO0viq5v1woO27dwy4vFaszKpZsl1DEY0dQDIiKUnI
0g9b0pVnDUNEdD1KUb2ZMPU+mNreTQb6gO9FaQQpoc3UYgeklmmsrOq4rd9zJBbPSQAGQ1/RXRmY
5letk5ZTnrN37y/q6w9JtEHHHyYazxDiCLeLChK1mqqK67p3phxP5xoFUs2eTzZcOG8eoB8hVRv/
9e5ZVTOJblZWHsSnzaD0dQF+r4aoTgO8dDIz3ctFpIJIzY33htxFviNHQC3vT/U1G3CNrEgwUDGB
tPOqkEIXWFVJC8lojNT6ajUAkl2DZnLoG8pY/itVuTwDgcnSz4JA49lKNCxiwzzMEq9XCyI96I3F
kdnQ6/PKj0J4C6Mv8liestsPoFRzJeUD8bRcDP1VG2kOmC0w5Ptzf72jqWpQtUV7ZC1UbbuK8MuB
0VaENU5YGA+GJtDcHYrow5Rp0+wOulMcwfZeb2lGXGXN15qEA7rtdl6DUiQ2vjEEi3EiPRa5IbuO
nM+YvNVY/sjach6iSn/U7fhIafP1y7yOvKJL1xouXc3bkRtM/oZuQM59mnT5Wo5t6LcNrwUuDUet
uL1JrrIeEMAMJO+2V1KjdWkxFmtcFcVFELcw67wydCTdt3OpBCG/hPbXJuzqx1RQvfb+/qNSg+Cb
sm9WhOvtRKM0MlO9hkLRaEvnLXmSfbQiK3YFgsIXXc3ig6flRSPg9tan/A5tlQcbxxIKA7cDJqaz
JE21cldHLX2bqP1UeRD6yh5DjJZOOFSVouXjtmXnicquAdCHVvRsZU5nnyRc8vJnVemX7/kcO492
TN/+G55sUu7GUzK9GzXR299GBNv7Ez3pqbiaWRJ+x0ccJ8xmCAvNJ98z8KgzURC9QMxMMrfDlcjx
Yx1uwHlunE47FaMcC0rbYdm5lC4GzRX92LydzDHtQeWGZutSTAofC8xKYq+yhfnN5PdFrhw3qAfo
eaW/Deshlr1CRyzfjZK+esqtJDX9CZWU6uRUTZGcWpELx7XylhpaxDsEykfPR+PS65pQvZHqmMTs
k6ry6rprATcPizZ7xmKOPw0JSIk/GbO1XKR2zDnxiY1ASdkJeHaq0a/O2J1UTr6AGZ3R2B0z062F
Map+3oWmfVaHJMYICie0+WGUYr1+kFLo4ucBgEBzJW7SvhRlLQ9vCygttd/Mo/xBbicrcYfQHJH6
7idFe7q/G/eO3YrtWs3nOAxbZZChtx1eiiZ+WNJI8ynzQNkgHLs0U98fPFq7Q5HoIr4PLxExi9t9
SIvdaBIT1bbIEcV5lLimYdmEjx2iCvcntXdvUkJe6RKrOIi1OWKGWCxRJEiCyk5taChUm+kTQb95
6We7/2k08l83wXmjAGOsfNK16rEN9ntLjFPVNMnDUlil4UohvganUOJM/YcXYWVfgR8DY8U63q6h
bA4mbQVox0JOW28K9cYflKZ3wTuNBNPLkf7w3jcDK74uIk0G8Ja3482hTv8SJesHTRb1BYhp41fZ
2D3hlHqUF+4ORaeEnGmVAd7KgUS8OGi2oNZgysP4GNFpf1BqrTsti6n/h534UgcDG8E6btGj5aLE
Il91XERZ6iepy3S3ieL2FOtA0e5vxb1ZgZqhZ/8SJ2xZjz3gfi2u6TAhDGHanjTN6bVR1TAk3wEz
cH+wnYcNHoiydhQImF6hYhNdQRZbXukFmp15mnDswS0aaXCl3hFenjma19Nee0defeTE+jqFgrgK
4ASYGUYer7qTdY4tSigTOBSznvykrdKcMl1pbLc1ZsjHVPtD+hfmqOP+zL7+EmEWd5QHv2iKbF66
Va+F/cqxB8Gw2a2W3HIv874gxaFb1EnKRnonOVNUunXc5G8s3DuLp4gVbGm6g2fxFkqOPB5xq71X
eyN732h2pJ66fqh+FFIfH3QGdvaCSoGKVhU3BDHt5vDOCl6EZoLMDj9DBKC+ATrGbXYy+1Cc7++E
ndYSXVRiHOSR1oL5ljfgNBNoZosoI1ZT1e0XZ742A+alaR1bfmY02dW0qhritohOmRApZdoh5IfB
o7j/S9ZJbb8Jkfsq8kNbgoN9e4MooyEnBezUhzTPh6sVGslHp9DDo/mu9dXtMBpSy1y+K/Z0u7Yt
jbvOcIBXoZQ8ngepTHzEp3UXKJLx2I12GWjQ/VwKlO0ZF9evOkXpg0Br7/MSZ2H/xhkALrcpAecA
oitrMrDOWWZUAikguo2RCQ8a8lEFZueBe+En4BtIQR8i1u2izjVob7VmUTMoX24h94W38MXfpUQb
v8zIGj/f/4h747FvX5ICIoUtdahQKtFLTUJ5Qkqi2C9MK87dkGzvF+L03VMx4s91f8TXwBlczUis
sdlTACPBKbidYtElYVJkaIfoYaONrlx1NgJYstr+IlKs34+VnX6pksG44n88fxEi0oJ8sY4cwtZR
ttuKXYVy9fokAYa//RWzajJXUfNNjU66EoTl4yP9ruGDOSTDhRS4/UqePx89UDvDUvjFoohXl9d+
23+K+p6aGDXMQClnaBqVsGOYg7FanlsKEiX2A1Ypu11td91BdrIzMrq+FJtJFVZ06WbZayvqzLHP
nAAEtnVW67IMnMmaL5KeVI9pF2pA7sr4YNCdOwK4GdnfKqG0apDdrjKGIb0VlwyagGw5aw7tHXOk
snB/S+2cT8iiKxYD4CzJwrrJ/+hvh1lr0zmsrCBVrNqXmjTyW107d5McHmzenflwE1kw4IARolC3
eYciIWKzKCu42iAk3Flr1Q89vm8Ho+zMB6wMVzv7kyLBVjRCWszQCuUe/w9StXNVVOaXKbMMN7bE
ERNr5znRsVpbJZlW4CEqDrdrRzydl2UsSYFZwr0qnVAs3grH+mbyp4VLV1Z6nypOQw5Yi/BToaeq
7tm4cryJBrLMgzhn53Lg5xBnoL4ORo4+zO3PsZsxHgeu/IfKrEKwrVXitS0oApeGG+rMaqecu7he
PDXBvb5IZtVVQ93892/3Ez+Ci4HCJuH4K/uIpakM2Gi1FAxyLfyI3+PO/FavMYwjU5ndCaNIQg8P
0CeZ/GZH1TioxmNkSAE6sApXQdSk6H5VGiS1HCDDNTZ6tb9UsSylrhWORnwujKh9aJAPrP37097d
CwgtcTHxzELt3NSIGM7JesOI6BWhieBmVW1+SmMpf1dE9fhPKmkJoE2hPy15uwRDZRXiBFdJ11x8
66Lx4FC/jjuRN/7jx2zCixqJgsYRS/SglnL5FPOcZO6kLNabJq0nL18U+2QuNthOO/qAWeZycAZ3
Pwzps6GvlDeqOpv7sulqbRiXOH5ISQF96ngIUpTtpP2cQzySiblr592Ch/E5gjTzhGK488BaSEfm
Ya9vHAgtOhkouDacgLYBQaqzGSNzwKfGsPprYZiL5Ik86YbT/Y//OhBgHDBLkLLWLsJWoazqLSeW
JiV66PRZciMrTS+yUQ1nYZixiwiQ9PH+eK/vOMYDtkCNl9YBJjy3Bz0Goi10Z149jmrJ7+Z6vrQC
VQwcY5wDRaq9oWh90j7jKUJiYvPUlwgolPbEnZIaUuJG9K/8CNWRH10p60dF7d2xWEc+GAwgSMu3
07JSoyzKMovwvIk718iljJ65PAPzMo46S7tD0ROn+Le25rehRJnRMJ9jUwrGXI4/xlaufynMaXwH
ZN35fv9j7W1CvKAIlXgmeP42Z7ELJSjmZho9NPo4nfQ6lM5Wlhfn+6O8jlBI0NbHyABPTRdynfAf
z3iVIkpY2/hOJY7KAMP8qWzz6gcALwzhaG+5xrQsR8qvL1XZ20CQE05QDxye/wJxuB1VKyKjCqcl
DBwsPpKzldCsfrvEC9IZPQKQ35I2yxWvwEEpOY110z8nEV2By4h3QObFlVMZHq/SkoDhc9LPxTJ3
6Tka0Zl1m36Rf83Yhwq3DueqwxalTTLPtPpcv2ChVQp/FAuVyi42IzR3UgB5PIAhoBgtmVOvanNr
RINFknpXWIjEeWgv2b/LdgxVn/t7/gA8ew5dyl75/L4JK86QjMwUGjJo9aqekraWdY1sudG9MY7N
0kuVXDsPOhn9yaDg1PpjP8/OiUJGNsJAB0v0VlaF/SVVsrl4A5WxD2is981pQTur8DvAwtfcKhFR
bqw6Tq8C/9AfZq4roRuWQxSesnksxMXKMfk8KX011O9rxEXsNwT2yzWK5jJbTcLjd5pUAeFeJmn4
2tp5EQax1ra/ZLlw4pMk19lbtembye2nol1cS0774dTL0mCdwjAZGjRqoqZyOzpTn2gbFSVoP3h3
LnZ6U4J+t7LUYFFaioGJpFfPFP2Tv1aXoOdJ3guwCyYFr8RasPljr4YJ+xEDNMAb+pQ/sq9gNOYR
uApBdflwj/KPbbYoZAhMtAg6VyDMJkYI27bSorKlP2dGyYlGwuyKJBF+IcBVmEXql0We+IoVHw28
cyJX7Yy18gLokP/fznLAYV1rLRsvEJRBvqZjK32blCm1PVKqPpiLjACgr6MjedKdp59MhVuU64Be
zgsO7Y/FtTGOHZrVw2WJq+69zaJcSw31Rd0Wj6mj/wMmS7q080jhvRqag9diB/CFVRnTXqEQ3EJb
b1UHYoFe9AN+UCjhOdjAjfVliSlruUOviGvX6mP1oHWh2rnI4hQ/APMMHwbNIXU0R8TNZ6XVLoig
/bWiG+EhqOIVAsqjCWzo9mNYRVSIBL3Qh6GCrcN7TbaYDrM/0w07iL32vjv1MUQwSUAITjexTyIq
XRVpi1xpkZgPaSoGL3eKf2Utqtx0cBwkKtujzvfOcwYnizcLZTqU4reBcJwuRT7ZIQGBU6vIQiOr
E7aa9CaVlOHgodkbCrgwrl9rLk5meruSSHvEgFbom+kKfVaDXo8/tsoILbhcLvfftPWEbI4umuUv
kuYGWfc2nwknxwb8ofNypkuouVXuRG+moRp7MINpf0nKIpEPcqidIdd4imR65eawjW9nF1WJUw6m
HT2gnBqfUvCKn+k3RWcnbloKhLN0cGB2NsuqMrgmMCsseVugy0FmW+bskEEmzeC1o2q+x51k8qa5
y9Fns3Gzqeu/JpSs8rYQn1lbCNAUX28nKeKprbqmxT6xnkLhRdQ40fOw4/BIrmBvNVFnp3m95qTg
Xm8HUqKuMntTSIEGR9alYRJ7qGbZWLy3y6VKcul0f8PshFqrUOTqIAiYHdzp7Xhhho+U1c9S0GZt
/cOyy8GzM+Pom+2cAMJ8ivor/oI0d7NHpGQUqYW6RJB3Jc62y1BiFljaXle1RxYnewvIZAA/Edat
qrq3E0rB95r0SkmmYydx49hQLotWIhqMwMYJZNSR7vvReJsFXObFGXKHqelqVL2dJHgmheZ8T9PG
PsFvcg5O295KAs2DD2CwjAgk3E6v1+JuscLZCRZdTK6qDBWCPjOmMaPUf7i/NfaGAr4BhXXFUlA9
vR1qqWFUKK3uBN3qZdY2VX3V65lZDfF4sAtf6EWbe4tiEK8+dWiKtdu0s2vNGvGl2ArYH+XVnBG7
o5+fonFTWmnlyVGJGkrWOtkJ5mr6q9WHdnKnlXzqdsOS2jBLkOO99iVqnW5O8mx+khNH9J+tbtb7
k44yl4w0A0pqflEJGR8WepQXRMGMb6neV5NngJF5jPPS/GRVwvjWI0wiXNMUufaubyQrPPPiVr/q
XCtGLxzt/m1ILhT9tIkBFxcKRl3SpwdDhciPgpWVBZwcgQoptB231kGrIxIo9fbPToy9fIrByP5I
hrZf3NyYZD2w21KevDCRx++Zmk7DBRUn4ytVOd4LkgUc0bQY911dUqLMHa1uoe2/WOnvYgpRVDnY
Yq+bf+jUkKS85K885tu7zjRTEyFAKYhXUYl8ykJ/UWb5ZM+VSR5A0iwB0vg3l83q4PXa2XH0XWAX
rHIfwOHWv/8jEOsUYhkZdmDQhkZ1nkDm+XncUe9ZjPnp/ubeq7cYBLl4FyBlsjIvb8fqa6k3y0qT
AtS3zetCbgtTTMpwa0jYgUh1SC7p3+S1sam/10vteVDy5q+LEmt5YBWKAsew6qnd/oZCS9C9XK05
0bRwPBPEqhe2lvis9Zk4eDVf3/OgpNdXmjsRUNaW31cUemlFuGc/TGiQXwk0pWueNcPv+6u6Nwpg
trWRxK2BbO7thAwBfKYuiaRnFELeVMukB7qUqUe4q5eY+Pa6oAsIuozyCqJwBHC345R0WIAfkbpH
UJ6fR2pl6MJQT8ouoTZMz6YR97UnAXGIXKcdu0/gKOjZARvpn01Syf5NH8nLZda7Ecucjgzbn4Wj
/qyB0RjvIab3LbY9i5jPMTKd1HCkqslcLDm6z1FeJN/stpjw16FBeF3UOc39NAqVNd2t5h+AohqN
1HBlCtf0VB1fM0VN0i0pDXbPxZzFnhIZtQFjRdaee2ruFPryymjRXLWd3/NUxbbbN2ZkUnpe0sZT
xxlNWIfa9KcmFs5hDfz1C4a0Mbgddgfi4vCvbhezxy0dyVjcGdC6HD4qNP2es3EWpmeUGMV6QLNx
UKem0b8nS++/5HEkcOEQ+SkRivkc4+33Tzq1zk8JtdTHRMjl24m74cv9nbXTkifsAsG4Ss+AU5U3
VTUQlLlql1P8MIqoe6gofGEcMcTF71GyoyvpUqm7mATYb5YyGsnnC/G5ENl0qlPJ8o3Rks+jNZjv
x9gUwf2f9vrWouf0/1bItNq2Mg/xIJLZTjFqV+xuvOR60V6NsDe80lRy/++HwpUTMplKHYBA9/ZT
4bNAMy/vsbjG8sWX8Xq6pGUTnnItOxK+3pkVVz8KCoiJoxK8bdRI9JqyLsZotLCT0cOorDypQJQ/
zlp1hA16nX+vFENcYQk0EJbagpAHJze00CEVQ8/phzJo8UVIRu/Zhdb6qt3JHxyQ/z7MeNlNUGI9
WNN1zTZ3CcpCpBMGOkMAHDdhjgKGwR5yKsMt4sJ+0Tq9D0W38SLHCd+qcCCAFDbpwXW8N2VIK9yR
0Du5kDevTzRZRSbpeYSeQWqfWhow+K50quTpA1LPZRguAF7CIrzEdUWO3wytpB488y+vy3biVHjo
YpJ1ww3apKVt20+LE2IwUw59xnWE0FJAHyh0fi+jUyn/OBR9Bnek8xH03B/JVRpjXkVBA1s6rX4D
wIdT+6sqSuO3PlVT4YMaV5GWlAv9dH/f71xRxurhQp8AqxHr5TH/IzAoYq3plTQlMJCAbfiG5MRP
c0RJx6uWqlXP+VJaX+8PufeF1sh3LQoRDm2PmtPoINMsLOwLU6CWXNtg5Hwbt+LJrXH2Mt0+SVQL
aoyY22ttRrH8RUk63T74SjsvKgee2JieDMzYbTpTJjLZGK4WQas5izepZv5BL/v6rxkPJpuf3iOV
N/yAtsWQCD3CJev6MNAy0279VqrNS1eMi3MC+eN8wk7ZOrjPd64X4C3UDGD9OBYFhNubrFNC8N9d
FAYwtj40RNWnXqPkPufZkUvqi0bYZp+vhG02OvAhks/NUEbWAOFfejK0GXtfqsyJAWc7E7KX1PP8
k68vFB7sVAXAVZfFEmSpkvycqKOUvlTW7bOGJDpiX1rj/Bua6lK5umQqb41sMj7gcYD2c6c0qeIJ
RUblTSokuTu3o1QaD4taU8GyOqrZ/yqdjBmXGmGsjFZ0HTnX2pjbp2FKhsRVke6sL32m1l+MpKPA
CXYmLry0IXU9jWMz0vxHTugn/ZZJAwMn6Z9HBQiN29ZO+UGiVRo41JbIWHpJd55WYMZjyTOq+Pqo
m9Vbru+5/0jdFYSzPaSF8EMlB3g96o34iHxvI3l26WRQYotSaq9JVtYlf9LgPyyprS4jChlll9iy
q/mpqELcSdUKUXi/tZ3Z8GSttnovGVR58BAqHd43co9QX1lZdE/jXP4yQEr9hK0p2Gsplsa3Sd7U
KMcjrEunZQY+WRWO/UnTyKgATY/WOw102VcbDxkbyMpshT5GZo1+jqmfAjYX6Sz8EkXJxi3akW6X
k1VRC0ljlkZXRAt9jaYMY9u3Y9MGD1+E+eBr/ZgOPpQEGT0Q3OIMuGBVDgNEjSTZtbK6/B90hTgj
8JvSg7tkJ9mgtEsJEDIzgEp6TpvdnuZo5auRGTRo5FGqIqV8SgkXQN5OUSK5haGwLGM/ZPlZU+qm
dlOkeu3TIlPtPug0v37vYFEZdG6gmK21rM17N7a9YdOJNAKZKvOpl9Tke46/9lkuxnDlx83nJdGO
Apcd8g2jgjDjvQP19arEG/ekVobRmsGCGanltnqjK36jV4tBhxSlDqTt2+jfyM7L+QQ5esk+Teit
/TYQsf6mxu2SP9ppmnUHH+b1LXT7qzZrwc9ky0gW/P+siPwy7KlumA3G7bId/nWY8SJeRISDkRUF
9fWn/PGEWWbBcZ9UPVB4vDwA//LDYFRx4aaZcM6C4/u216ajatjOBCk8E1qtZTcobZuAEW5cnwzF
qAUjl/klNOXGR/wA2sYUfb//Xu6MtPa76QO+hBPq+pD9Mb+kN40kSUclwH0i95veSJ96OZYfm8GI
D4Z6FQ0QA6yqlyAXiYXtLUWebl9S45/sBLUqPQmW9UGZus9OlzgdXovR0VO1N9xaaYOpurLyt0g2
pdQrU5FTJyDLM08i7nUUEiXFc9JQ8/RCGN5friTTAycPv5JQGCjb5ptNTRsboSzA7IVW8SUc+7B2
LalSvtelkI4EKl6FOetgZNKgy8D5UjK9/Wz6ABgoJyQIjCxJwmsJvMnw8lItTo1qdoMnlmaO3LFw
moi7O87fd4MoD9Sa9hZ45aoCYSACIZ+//Q3oMukREtNWYNPYfhstupVfxk5RGzKOvMRzQp0/31/i
1003pg0FkPamvOZu6vqT/titOm9KAd7ICeLMNrtro3S58DW6bLNfRGGj+NqQto2HO3Sp+XSKHBxO
sJ5rH2I7i77U6ImDtqi7rIPYnvdHFbh1wjcRC7/uRaQQ5x8Clm0/TLIFb6HUOkEDmvGzWs35v9ao
HanzvTqx6yjEfRRcQYAiP3a7Bo4Kf21QAUu2aMb+qIvFBPG10PyPkDL6cn/B92ZE2L56yLOzKQ7d
jlVpDm0TzCgDZFDmE9Hy8JjUierfH2VvRpxPLrsVsU6CfDsKoWZRkDmxmdMp87JBFBeqvauUGhXe
+0PtnRsgtasGJxCVVzBxc+qEnTuOHXRKiaOsZYza95og4uMwFOG3HLhC7EF+a4mjwxk8oUkT50hg
cu/c8Iav9L9VNG57USj5pOd9utjBAlox8jAQbyxYYd2YUlYuJTlQq+ho3jsfktYUOjMrwX31GLtd
4iUvFfIE1QxIdmwfe6TmquVRHNxf3ZeEY3MCKMxShUaJAxjatvqgt4qNyUnE8tImq1PwcO3SXYDC
p58KmPz9KYUiYPtK13S9b5dmXJ8EzjftB4TAwdaIxKgar8Prw/jRxp3+YQiz2HKpjka4OiuiX945
6OXE70Irrr73ldFLj3hM9Jm3OFb0a9T1YlX3LcU5ErHTebIRqRcd1yPFw+cHQYKyU7QcB6Uq/NrT
ofhlD1n2CXNIzcbtCGfAq6oPueFNbTP+kK0F8EnVNvazBFm08s1ssP66L4S57doRpZawumRsLQ6G
2YHIXJZOkBcKbr9KHvuj0SKenzZH1/WrAJKhiF/AWHNpc842QVOZL3FrSiotKMJ/D6yI43Z6nPoK
kqoXQy3I4lAZO93fEa/rf+uoqx4OQC1Kv9t6PWXlrDaUnhu7n6QzLbKSDEXX1E8VaOOHhIAywv18
FG/nsTHeiy4r3krUWN73ZpYGJmqAwu15B344bS/i6/0ft3MoEJMFurE+XgZX6e2h4NUyRFpTK1Bx
FPonlAzxcYnm5nx/lN11R54DwKxKi2xrHbu6zvVJYzuBhPcp2HMsBKGnx3r7xoLZMCCp31X/NGmm
HPWkdwfmxKN8TWeIq+Z2emHlhMjhjGEwOr3ji9kJvcVMy9OUVvJDj5DjKVLL6Nv92b5U/TZXAC1O
nAoIu3ietjWJuncWOyzzMNBXEquLSG/d+XGfGp1bWnIHuzqr+39TMcUsdmb9rzFi/RGQw6RcJE1o
87WnofgjDHWe51JPog8zBOEjlfqdZ8CgfkbUC2mNeunmLIguWrIolRyiXmMI+M2JJ6V5cc3boUaI
S8nftE4xnLphUs91bqh/W0bkUJDE8eZRqOUd2kRvC/q6udIkhKZ4zX0l8dTeG1olsy0sRA6VrvQb
Je9c8u3Jmy35CE2+896SW0CsWaE7UNC3w7eZRYeASLVM2ubHrKYWkIV0oRgwadGR3erOIaNaBEyf
qvQqGLNZaiuaZ6mNiPpVsLX0a3vjtznLw//ub7udN5VgHvgzWRrggW1LroyVXJakyg6iTJhX9K6U
L0j69mc51CXZ65u/ZrVxoLGLgMa3xqHc3rdnK8MMpp7a2AmmrAwvndIl6ckqhra43J/XzqcCvoIW
NWCuleywWb0kSix1rho7yId2OYukCT+qSR6dGnRfD0Kjvav6ZqxNjCBUNMzClNgI6KdcuPgLRk+4
8QIjpOEavS8p8f+Q7F6qPjnhMv7sVL2IXcrU/bOaJ7pEJVqn6m6VSf2QWnVyZM7zuhrDmq95Bq8Y
ec8rZFujlZgT1rIdzHo4XKYYSBS2hqNrVU59LTjNHsQPDVNIHeWPeKZmNpR55v+HD7IaP9FcAeG8
xTjzLosMUzxifJyo3+qmBCmtrcKHXORHZiF7357CLohKdIngsq9//0eyUw6iXYyCPVbpffS768fh
FHZz/9Uyq8/3J7VzRiGKoi+yEubR6ln//o+RFIPCXgKsLuiMTj8VYVQ9YURuHahQ75xRDiifD91P
UtNtzipsen9GS9yLCpT4KvMmXCcnmj4kLHWEyeJg/rw/rZ1bnjiHS35VNF1xmrfT6tOityKcOYOq
A8HsRn06/ehoTS/fY6VwLFevnPhZtPnwNOewkb0RedWjXbv3G4BPQWp/EVzaanMpaWd1TTlZAZqg
0w8Nv9sZq0atTN2Q8D924fOVgjZF2z6CVhAPiy1N+sHJXi+JzZPMKwd/gu9LXcLRbtdhESEtrUE2
AiemDhsNtuYqxpSdUiWGHVXn/cdlEJJndGF18NC95grRJqNBSNmSdIeQYHOn4K+SW3h4mYFt1Yir
63OnnxstpECsjqo2vkH5sqa6DOjnMk1G+S3urfBz6lji3dJl4dHhXT/4diF03nsVWDaYx+1tGpJe
xZg4GYFa4OUVh3wad4KC4ZuJ6ZyVuq1PdtGK5/vbcOd0QWpccV8obPAUbrYhqSDI+aYwg2IwfzSC
wB5WRHxQjNm5LMCN8kCYnOBVoen2G5NS5nLRMbUeb5+HQp4bGfzNsPwUeFk0p/sz2h2MDhsaSKR7
BPi3g4VpBB0wXahFp0UVlOi3PNTYC/pON+nX+0PtLR43IEQzSOzU8TYbqJULM8zN2Qio4ABtKOr+
vMhGdnBCdvcpmGJCZV4pYD2bIzLLhTaFS2oEQp+b7GTLZUGkWuTpE1WltPcaoaRvhqRKM49eQfwO
gWTEXbD+zXOvlAtkmu9Pe2+FCaC5vSiJwAzbTNuxqq7Ll4ydqlbx40hRqXInGICZL4+2Pvj3R9tb
5JUcBMMQa27oCrffk/KkPgu7MwOJ3B6L2rBGCkfPDxKh3TlR+SULAjkFUf92FH1W7BELZTOgfQtt
UDMmL9Ob5Qx05a8t47l2LESYQTeD0IKudjsU+oG1UZcMBUkgc3NnmgMnnR0/jFrl4EvtrR0KC/Ce
ViS1vi0zx0kriRr59EC2pOJhZDwwl3N9sHY7wc8qbAfkl7hnzR42G9ShTGJDCefIJYXzq58XPfRC
0fcTzscL+scKoNVfREcmQkeFyF0zrsrM1/SJgtb9zfL6GeeXrFcZQHX4r1sPsy6ij24nihFYIJDe
jlmG2tLUm9Ho1qVVvFGXXj3KIfaG5MLWUdcBcQJF7/ZzmmBnk4jgMMDnIbpCZlq1b+BhnaNqLnBu
HY4qua+3KvwZiLZ81LU0syXNUTcfC81OrABWweinRRudqSUZp7IF23h/OXeHYsXATToUBbdSstos
a2A1DTPAKbGAxS3nj5j98Up2qXzQQnwdizArdMCIoym24t9+u4zEXnS8ceQKtLq1TnhqjuelH5+V
ZNZPWWpRDo3tEP2spnqQl/QQ/re3h1dyoL0CoWhqbSkzcqpJMTgkK5gNpwUZEbWf5DFRHuUx7HCU
UqaL0NpqcLOwBI+ilfH0DoGe+vN/WHACIfASK4R++yvw8KlTQ4+sQO6U4qzCuPBAIedXRQU4cH+o
nZQKygNlPfq2xrqhNtc4km62BfvcDIB/o1qKCpj6T57GC+mKLX3OgVJcMGdyPrXtbAbzXCaKO0AY
fSNyGdNDW2suQzKmT9aQzb/v/zR6RXzt22BoheuuKgWrweIrK+dCUmUx2qqK0kMsPdfoTISIViao
K5qi1XII9QPOO305jqOHVY4s3KzrujdN+H+cnVlz3Eh2hf/KRL9jjH1xeOYBQBWryOIuiZJeEBRF
YQcSQCa2X+8P6rHdpBii7ejoBwUXsKqAzJv3nvMdS6cv3kB62y0pImzwrUFWHhXa60dzALASFtSZ
RWin+tjFvT6pJU5GqwXE3OnB42L1K279zbAcV16ZpgyVTflgp6M2P0xNZ5aRsBvn86iXNhuElpcr
YgLhgglLoGkjUiI4x9Zq5FVrLwk+xwqZ5DGajVwjZziQyTm/JVkvhM1qEeZJavRxJpjvliCXJv86
oeO33A2d5+c7bayFfzZ3VXbTC32xv/aGNVsQxk2AdYYsjDQSLLpY9TIpAVwSeQvtQEfFmpy1Usvk
AR9vfx4EQ7vRzDaM+VVRG2o+0EgycV4R5U6p29WaG+m6TFRM4D1ME7/QNeOMrXwuY/ImHXefB7PR
xG01NgoHndu1h272MrlPTbMQV6Nr4LBC2tIVHz2oA1rog/DJL1Cxd2LnCVvgBtXolu/owJbuRzs3
9WuirOc1KlxpqUioYsX/Qg79ELoDXTaeu0W/mWt/rC6Zojv3xKCh2M8CNMy7MUuNemcEaSviGQJf
GjLxcuyDGNv1cZ5X41OC5dLe9bUQ6UkzPCKBOWOQgmzXJIKGXV7n/RlzlO5GBXa7hljF6iCsKnPe
vhEgxs6EAYxIlYIjC5dEW33OYKnQdnLscxl5GIjzcFROMUSNCIZbzfJrL0wrjfpPkx3vQVS2i/Wh
EW6l0rAO3EmGslRVd1UnpOX+KNa+eXD13EXh4tiLf5EbfnqC5kKWSFGIUoGvMBMACaXI4aFrPiAQ
vWqHUz2Zg3NYNJfDGcL9+lPQVJ2Lpsd0eA7okDyMk3LPhZjN4GxYjAKpfZ0uRNY4fUsKtJOMZ1Nd
GGssXb/6rHKUwWApRjsLSbGy7pUjgi8qyYr7OejMi5TDoBapzKmrk/CZUoZ922jBYUv6uqzsBb3o
VK5ecYBbOCTRUFKs7WVVmFNImKjTxoSTKBHyqOoYYTvTvyozzKbMghuc5UOXNiKq+ry+8gHt3/rB
aPWh09uJHttpnU08Pauwd4htdU6GaYpiCa+KsUYm2igHkkY73im9scuTXpkusMNqSR7sul5roIh+
/hkTkldFLvGDHwIKlB/j2unrrkur+UO5zkKdaVgQJCg8a/udxZyX+7If3bt0lZuIR/ckfOXGaa6I
ouxajqCO9b0au1W7XKZA3U8NmJ1wRPau7yo/70qUXYvnnSW+yqtwqEGG7ls6Dc9a5YoF0dNsT+Fo
1VYN49FZ7sAgdE2UsdqbBCatqj4GoiH+dKiDIJJQ4PCoLEGq4wnDaH0x5wwKsEXrOR+Zkuh81kBZ
bZhpVrLLS5EEoa65XbkXQ2Xh7SbJi49Wc/bWlCnqTCOZL5Q5qiKiBJxrhM2CtoLXyunDmPc+h83A
HD4UfeuZMa0d140Mp82PnAEqFa4wsz+TpmebZ06XznFSjAJ3OBLOLJLpoB/L3prHXd33morKhS77
cTZT4JDGmBQ3UL/dr7Wpsv6dA9gb28SGHcHRbxAlSC30smgYx20ylZXGsfZq+1hqhZpiqZdIf6yF
oiFM9SS9GECqngrlGd07Jcsb1RE7tQM3ejO2/DIfw3SpV0nK1YMqWHazn+Y3TlvUoXCL97gCb1wK
GgMubTDDFLavxyVkVdSVJnP7CPh1itO5TCIvSYbDIsX/mdaxES2IDmD+TB7vLzLi1tJTAiDBvzWD
5ewS+MT7lEXk9vdb/BtV80Yh4ljL5r+1wF5+cq2sla7ayTnWACbYOR0lPs3TmN1bydTvXfBdT7+/
4J/F6i81BRPGzZfNeOE1SN0ufMopHC3HpEyD8bENaHjdTk5laJGlWV63t1cXNKoHDdU8YR+W+MAW
bVnCDd1q7OdM9SQSN04HVCwvkee7t2x2zSBOTmk75Q39wyHfdTW/Phz7uWWP8MruBwYOv31eGlem
+87An3OSelOYpy5AJPbBYTNMQ+XMk3/OepaihV70dv2SVcHQRO5gA6TVnGApdkgu0uKRwXY3xaO1
KOtM86zaOEjfkFYUiMS1I4JEVPLDqyA8ERA/Q3mNuHfT4nIYpx7WOPCdOR4Jp+GIa7fqsXKzotzL
yUWgntUQb6NUc7IlanxVyxg/JBoHAgKz5TorzBEhgBYMLG190Z2rJZ8S9s7GJ3HR3ci4wCTNGz9v
UWT0QwerrywXo45MKx/oZ2H+8tE0z+O33mlHN8rNTGWx3il+ss+T7MYz206dlznB5QfkMrq5mwwC
NEmTDKbhU6ms2nRjj2G797hOvZHuG3vwkp2wsK3x8OULGVQ4hNbqAe2pL05zkRvNxVQ4S7vvK9qM
36a2nvUI8547Rs1s2u0ubxR4zZZwlP5Wr4RWAQ1fl6995zR2jI+1upfE3WjfDKtur9K2tPQYZlDj
TMdhHQwhQ+Wmun1ZLZ3So8625tNmwkYqOkrnm6dMJ7kx3CEd9qBzuwfH7cYyJicAZbwhM/TecGNM
ndxhyo4YnJk+ntk+ujPGG0P6UQLmdciZm+dT3YGFOHMF988dqI/6Ec2E14X2NJVZCHLO+LwkpjZc
YwufybU2GmmdEI5YV87orhOwTbv4rhw3FZ+ytKqWM0bX00n6kJtuVgrxbJenjlmExVguA1NRdz6v
ibNJ9tPajp9AzJkBNaw23RmJ41zoeql9Chb+I31gWTjY514dqSVLvrT0ip1Q75NyjCe5rACfAqNB
mKByL1sjXK3tY40mLI1sW1g3PTOT8cIFEQgqeeE1hlatLMLGrW5Nw4xDy0dvauSjHHxlxkFdIIXQ
USOrizLpa+uMAtxSh3xUzbNneCyMjWzKb3Wgyi4sA6e3QkF7e79KN3/MUct+rT1Dc0JXryCQptoU
fMyHjOg2lwG3CtNRzbea0GgwUYTlQ0iVg19adW5u7G1sK8EegDJBdhpzoHhOEkRb2egZNI7zujnK
gsHtobRqkfBH2vll0S/Jdzn5Rhcbhpg/qnRxs5ixjX/jgt9txtjtZ8u7nY2ktiMrT5SzR6WHG7O3
BdW1IZShP1gDXOJjVblpe9Fj+Ey0qHelt8QWgBY8BJmDjrwRm9uitz3qwmnIggTi1+TQTlKWpd15
tqi9C4pv+bGWCIce/aXcoj0HKr1Loy8M99NcLOWBDhhuwbzNBvxpXTVP8mIuUyu59sw87y8LR3ht
BLs6uHBczh+7VAuWSxHo87exWBn5ARMqRhxrnX0rslLqN6sXEDI29jDnWEor+8lATVFGkDGC+dzy
B3s8Q9k0nGamC25Y6Q0K7pYDIScjzFXyJkexfJTJ2HUxSYtGFiaWMaKr74vmYcq7HD+nrdaJYodR
5I2i8LnS2gTJ4ZiIctwpBlQpN129ONBz8/ZOtI2B227hHSO+vbsfurKdPhmZSqpdyvpyTV1VeLh5
Nf2rK/zu2tIK8jKtYdANKDItsfSKKdcSklOxeqEvpXfjgZS1sTPbnjoZAojYLYgf+XntNZ4PK/X7
y97l3t5nbAhYYfrSj3QXG3JErke3RK5VzW7cODxID5Zelcs+tRDrX7SrkZM4l855+5BpgzTObFg4
95nClbLns/WDKzoIi4rczB2vRdKmc4TjYZouxeIhtB/M2pOxlfdrCQkLgHJY5ctQh3anZxVVH3Xs
vipNN92Lhh4de5yhqp1lEm1Dl8No905t9kWUpyPa9rE0nSdlz9IIG2VWRLnQGg6ZC3LzLjUCe2+p
2rsZBe03Q1P5s+f11k1VA9KHd9QU3/Ohn77rpecWsRjTwcMFi6cv5vBt3zOCLzDBGKuOB5j774Ed
eajjQLXLl8DokvvRnYeLdm6WH9TBMzK0alEfR5r5rBPNLGWYE3z2MJEgW51r1BL9nqKw+ehZg/gi
EiO/Z3KcEa1XVmIHOJxYYCsf/a9OyVw45PfmZdzAJ/zh+ggOzhM9G9ujoZo2iylH9OvW18ruSAxW
frUqf3KjEhtlEsoxcLOIijT7SISG8Oh0cldHhe7V4igxtxQxQjp3OcnWdR4ypMUJWU/K00PiOOYf
k4/AAkInaZg+x5TLXqfDyNnHIcigcp30ZFeNKENMuxmJK4vs6VIMrGdO6a1Mljnv85Fhfrit56FB
MCVTTtNaU+RPq0hWe0enktRCW9rD1zFtDfEwo/3/hExp0nBatzAHGydjpSXDUfOOahHZ0Sc4qmXd
sIKv07iIJ5u8PE7RrB36l2WcO2ef9IlB9FK26PZOdqK5Mr26/2IBDGaXn0x5qbTe/MyQQq6Rgw50
Dq1xa3O0Jr/vTLRL7sbdMCOfDWW1Cv/cg8piYX0fxj4s+yoHQAUml3gSt21uJ3LdHSbpdaWiZNCT
I/0p77NLB5nIZW9KPvgNiPzIX7qhv6EvZbK/VLmADxIUQRsvmrY+Nd6oO2GriHOLe9y/NKQ9d7HO
Z2n6RQwVaDF2s1bN+pmJsu0wGNJzYq0txuxUmd56149tZ5+h3+YeRz49f6L5YslISdNTUeYHNBWw
AtHFL0F5bJJmpyxI59TE1QzQeDmAKWX7LdNk/SjTjFcZ4BrC7ZJPRmS7E9TpebFqLQM5kqzu90bC
A3n4fd371slhI6ttaiKMZ69BMaPdt/VUBaj1KRZ2xijN09R40Cer8j3M9hunMYIjUPFh8ETB9Jr5
OY+Y2038atxPrdHtViIIdolYkuYgE204A93qE5Mnp4YFTxjZe0FJvx4psJQinNpGUyi/7Vdzlboc
6A+2LW4Bmdp7T8+TC7PCeGEHox7TTl/eOXz+OlyBMkhfgYY1WikUrC+PMJWB7R1SjHVct6KHifAQ
m2MavNem3f7sl8cWLoOufLOR0sl6jf4zvIZlpCvsI+JYVYSTMwzXQVPALZXl1DzTQW2ul6FxzspM
M4wwcAvhbp5WE5ajVXz5/d3060eMzwemhs5/9Kj17W77ixjDX0vQLlQtR+KF2lOQsKNopqnOKdW9
W6ryArBjoELfrsuz31/5rU93w1fzBsDioTP88sqy6gbTGwbrOPSmfzur2WBVWOq9rfzmajIS7Z3R
2ZuvdJOxkyXERua9eqV2Bm5xEp113M6vYRvIFiuqle+rpP2aBLX7mUWt5njRj/vfv9BfH1ioNgg/
EUfyIOFLevlCtWLEJInH6uhW6Qoey1HxbJY+dai+vHOpbe7++tbCroAYCNm+xWTz5aUoRsqicIBT
o3pY46oe0ktJJ+063aJPSovJ5+h67jsjujcemy2xGyyaBx/8l8d0dJehVWuhH6XddcdAJU/Oor+X
1/DG3YJshIeS8TwC5tfKFjFmbU6YgH6cDel2ka+m+huWUXkJzT7odoOfO+/YXd/42OCq2zRnaCGg
JHr1XuauGoi0s9bjUtK+050sP5+dJof27tfvCFe2W/3Vx4aXB7FSAB2LNf2VnILsQ3NsHWUcCUNZ
d2vvmt827NgZbjb7vIdqEKHs7zHwK/ZleK7vrEhvvLcbt4pnglkZhd6raW+elZVX0WE5jhDidv04
sv25RcJkZC0iNdn/jweCiEmkoD9NHkh1Xt6ldclArJb6ehzNXo/EWrZnzHjHo+OM1TsqsJ9/+6u3
dhPveQx0DcST1nbz/mV96x13ahzl6keyuXiydc0bHjdAfxcaU9Y/BRW5OWFaWA1uyiLQiog+1ixx
rvbGlZJdidvR00cilOeguf39uvDG2w6cCZoABzWoV69vabuTg6to/8NKzZ273rKWb8Y4F2U8+cJ+
EgalzjtP6hvLwwYTYEjIou/jjnv5ZnQV/j7XK/FlILo4jvowx8tqEYboCHW+BQ9GChvt71/lG3NY
k2kNTxAkHthvr7c7nJymPeIJPFJne5vsv6eHVPX++jAUFYqCbuqdJB7Yefcin8EzGbKu47IZvPcS
O954ojdlFMBYvDAerdCXL1+TaO6NumPjXdZyn1B5H019cHZGN7ynoHjjUkydWT64Ere5++qJbjwp
83o7R9qduEpyX16VhgQc0Wjm7vfv7xurr4/MC60jL8lDg/LyRRmDHNoBYMbR5ADTxVricHB32tp4
Z4369RVxpqQcM7dijA301XXaoJkNZ12to5O0cmdMDe28iQZPAPjxnVvmjUv5dHThSrLOo4l49eZt
0N88qagMjMZJaGxOqjorO+Uuu1IBoHjnofj1DYSxa3MDbvsXSNPtMf3LCgEpn6g/zTeP64gpglOb
e7lK23nn7fv10UOUiFQOhiQWN/glL69S2LrTVV2qw8vS88veYVyWm7V7chZs6qOui2ixKuPx/3pv
/FRC/nSdIKBxt5f+l5cGKzTx7FzXj0j46ovB7spjGyjvncLqrZeGVg6fD849H9DSy6v4OKJMm+TN
I+m0/rWJaoX2phxuyjK1P3RdoCfhknFD/T8u68NwgiPFjomg+OVlJVtIvuZKPxqW0G+1vADeUzn5
fqT9aEdG2QAxboNi7N657q/3y58XZSmBQsac6uV1zTmr8promqMzF+0J2X8TL6Opv/MMbH/9q32L
YgDTIIYJSrLXRSMDmkZzhK0f3ZmNAD9NX8ACXYrC3EMeNrsw9016YXPptik+2KZ871P96ZV6/RcQ
90KhvHl+OR28fJ0YNWyVuotBWcchMxxgKeMPKRvmzjQLKxE6+jLpIaJ0847dLYBH0Vn2E9S64HPg
CutJL+fpc0Jm+gqlRquvVMcpO5qzDXA+0XD86md9bV9NRYbB3a0nATDCUMNd0NN+D3VFFsPRgr5w
bXE6eiwz3/mipfDIdlAzVgjMg6e+9k6xXlhDKTXIeng/YrGgIHjnE39jo6bwRMyMhYYB6GtXvlP4
7VCyCB8tYhfom8+g07WUti1D3wjHmTr8/rF9vf5R3iLQwurMHQCv6HXNUqAPNQZ8Bsdxdru7AJfm
WbXwT6P15nde2i9MxY3VjkuTpRZjEAq0V6sfhK7aRyQzszsXNOyGxBiuKs2bzau1hHcTBf0sLyAw
EKWgpXn2RbdcrQ2dMbCvKV3807wyswpxlcH+k3SwzaiY2r79XNjJ4l11yISjHr3yI/lTQf69d6rg
pE9yIETV7zLXRcgwOeAWR8coYygbTnY9ZLND07sXqo3mhYSxKK3cJMV17ulf1iVYiTmEcSr3c6XD
cTVF18+xNrjVEGmb1ykkbQ3Ltb72XXpQsz4/OJqZoaStXV6grH0/jbNiEs3NNE3D3pnluFzZSc1I
fQDlHhzsKcitm85MC9bodCwBslCxiiOSkzw9a5nUuwfmbAvZhT4ypI+///Bfr6Z8IBBr0TyynbOr
v9YGw3+pNJ4Rdcx94R/HZh5oYxEk2Z0Gknu6PSoY83PQZnP6nlP4l0qNS/90gNBUQjcH1fnlE0/A
i2lrmjseLb9PSwJVBFFS2dSmX/W29MYoI99EO3clKOqjITXjkw8Pcwk1Er30d8LL3ngXtluSQxHD
ayz/r/4UTxUo5VGDHUHH91GBcChsy8F8DmwGEq6oRWR7Q/rOHv2LLps3gBAijHro6AJgGNuD+Zf9
ElcjEhTRquOEdo5rW6l1BaITyrykNV9HiTuVj9mStPplPad4DLu0k26sFWJg4makxXsMw9crAccW
yjqYu5uPFlfJqz8oa/IiB625HO2mDa5TpRVHX5+seO2G8p2V4PW2xqV4sze3AqeDrWp9+dor1gkO
wtNKr08VB1vW2IKZnp/9/u5+6ypbEcSQmvWN48DLq9RlsCaaOerHtVJ1nK1lf2b01XsWlDfuZFQV
APCJD9q6W68tRg5AqskvWbFzbJEbkVyHu+cPO69TRmyWW2Q83ps27y4CrXOvjKZ5D4z+6w3MX8D1
6STCrUPj//KFttPA1M1e9KOaquTAwDw/dDhz97mXeMfS6peoddP1naLhl9Pu9iFiMt7Uy5zyvNfS
emsExldNwAtBaDBdMxOP+FoNs3O2V82sH0dRdjYSOnRHhrkgnhxtnfegcB1CAljYv4yOJX+MHvCU
d/60n26Xv5YTP/80DhAblZG+/mtGWZUGADwyuR4rozIv2mJyN2mj333zVhJ1mEiN9QzIDhlhPGwS
OgZ6wdoc9bG3swgRdtpEaDqgVwHXbvJw8IbaPPSSuiPSJLGhoQuPrI8sSakbJdnkPljW4M5hLyC8
x8rshhuX8/Yc6UxgvpBBPAgY4N2InA+F2ePEs38911nRh8lW2IS97Oom1FN9+kH6RU5bVHpFHjoS
2VpYoby/sYHff9GVFMXu9w/J69pve6toxnIA4lNCCWW+vHdsVyR5IIf12DtGcqU7jXeqi5TwDXst
g+8NI/UfRB2rfu+1vfvh99d+Yw3cKJ/0/GlIgBd53YsK6B8MPD7rkZNZ3u68xXR+lCnkitAua+oP
JqXJdVeoooqGGgFpvJUQD5WciXwwbEnj/Pd/0OveGG+GiWmJtu1WDgHYeflmkPwE2a6T+tFznElD
7LcUI+QuQtsMC8h1KLMSpaLBuLaOF9vKqS11zXrnIPXGOsxahVsFcTWnqddx4bOtNWmy9NNRtH2B
ZEtfdrpWJveUgeKdFfKNhYM2Jww6+vw0q38WbH/Zg+whSaj71/m4ohW87mSJ8LnuRDSlQj9vWPjj
uiyqP9/kf3ua/z19bm/+fA6Hf/4H/35qxdITmyhf/fOf1+K5uZf987O8fBT/sf3of3/ryx/852X+
xPSr/SFff9eLH+L3/+v68aN8fPGPXSNzudyq5365ex5UJX9egL90+87/7Rf/9vzzt3xYxPM//nhq
VSO335bmbfPHv750/P6PP+j5/eV+237/v7549Vjzc/e8F9wLf/6q//7+58dB/uMP2/w7HSuMEvRV
iPzAVvnH36bn7SuW83e2rw1VxnbJMWS7KZu2lxlf8v5OX/PPxiYtBYQjf/yN9vfPL/H7tkw7QgcR
4ZFnFfzxX6/7xSf0P5/Y3xpV37SMdoZ//GHwA9z6/7Ok4tX1MThQJlEx8mjQBn75aAzK6ecCNluU
W1rNWdAcOnJ3kHPvWoHcbK9lJPxEuByCItI7sgKiqrAd7UvlDhTL/YSbJkb3ntL10BGzhtJCcBHB
iq2Yfo/khO/s3pz6KMssIaI+1TLrQrNMqLVV1wccQUtnWeNcy5yHZlp6wAvKNbTYMkqdDISgGnQH
w6eWuxcoVouHklMg8+Ipq6Yq7Ijgsfqw6iw0+a1CQYFEQHZwCnaLIbvmCYUsvmhOCSTlGp/Qishu
DY0aa+l97pGBCV6lXTxzl6RB0wPaBOKf/1j9VjIFDToY8J2y5HyoK48jJacPWYV1gbYm7vreRC2L
9Hx2flg4bvw0MqWay0sVzL1+42tG8q3AFWXwbi4sTHOo5qaQn7qqVg2RhHNnni3MgdHCFolhkkIy
oraFJO2viR/W2lJ8JVVo+VAV7nDdKTtEFGAwT5/Tg9cY2dOguZ/aBGQ8G8nISPxkVvJsgVtbzNYz
oe23XUUKezQ0aJYbRaYQiEVyiWRQIy1oLzWznj6uGZt35w/9iZmTtYMRVyJL105jkJ/QttY1R7Tl
wlnEt3KtTj764XJtw271PmWtvSeZzsZxYWsnk/F6ugb5vSv5OxQMX2/Ya+OShkYQaZs7BjU0vNnm
Yaz9Lz22xUig+5lO/lwPO54ckmCDPaT3ao4RGn+A/o7jVi+vxew1ceAqHKII1z0O9ILbNZLBDNl6
sUIie77BPG92+dzvVG0jpB6mw2goXFf2uc8vlGFZ4PdgHkSP0UemHMiHri7rBBFOlifh2ObmyOdO
wkGGnWEAJ9FdDG6xc7Tl4zL1TTRyI58HCYqMNrPtqO3L67Jyjdu+WRDdpyO4DYVlmyp+bfDnlgep
yKNCK2HGKLHrLMJLTeFUys+EdEW+lqxfiwA6QqLZh4Hhe2Sh7DjqdhLs2hV9/thpj0U38ghp/k1b
6JTp+gcnmW+XLs+K0AfC72TTRcOGiVywv7e7r2kvDyvC3z3xeZEqhjjhbZ3ESnPFU+uupZL+0KaB
lu6EnpZ9bEx0NwLuotCvxSF3+rvcXvvQ85Jmj0T1Kqe7HyI0rcJiba9Ga+srgmPJioCXn7UHx13u
RuweEBNkPK2yOaOn9xFIFOwK5OWls5aXlkSlSMjShY6UJwKB/wFHHFLXbkTjtKxOEY7GwUH9Ezru
7VwF/eNKBXk3rxZBkKaf1ODyvQCdzHgx5h0aEmtCJpRnzdNSB1OkGHVHlZVqc2jmCQ8fDOk9cjH3
wZnS8RavQXXjWUqC188+BOPYOagnk205w0FfhX5vB7FRCPthSegD7AOAc6j5JsRDYxI7BFyP7hj2
zXNO1DV+qzYk/qK2DhSc8rlckOWE7cjNUSzW0Vv0K8tdkks7ywLz3OyFtpwJ76LMKxQl4tKeo2UE
scrRodgZuSamXWMnhkCjKvaa12oCHZ9WNtzNxXQaTOWXSA+bJI397XjeFPtCt6c0MlBI9lcQNYGF
cMobInZ/J71dWt5aEqPiLMPA4LHGGooDt5Qf9a6tIt9IxUl3kvO0tz8vXoNstbY6HCwu2Ge/Be6D
CSP3dTIkjKSxnkhGa0N9avwrGCgBVGrjKm9ZJ8s8qMiibrUb283O+1xc5c1gX2ynVSUq+7oaC77J
J0vKYdEO9RGFnKYXc0TEY4F00/jRFG0Qu2gs0f90z/1UJz9IkPtaBdrOGoMxpHauw1UX/h5E7UMy
Lph8dO04y3r9SOhbCcs26I7FaF21pMtsCXV2a0WDqMvHNtGa67SZ0thw6pyI3OZQNsWNpY1XQHN6
k2O/L/ejpxl7TRlImFXrR5Jw3c38glMI2Beo5T4W5XRhFOvlYI/WjueFLwF+eTC6Lo/sYMg0mPWd
c4E2lihpflCJor33ZBL7yK8QGh5KB593oEF/9TPgq4N+ZtnCuSrZYY8ikUPsuigIDqLjhOBO2o/Z
6aJxGZ14HdhN8NbVUb5494mVfXGS6fMW/XtaAsBf3aH1uz1nMBGy7Z5W1qOl4JjN4vi5LhKwsoE6
Nv3JIaQd3zXOlOsSAmxUTkMXWY4I17b7lPa6vEiT2Y+2AOddZoqLeSjnSOVP85KqsMhS53IGinBn
zXb63RqfK4H6z7F4B7VhKG9yHn5EoreBnELHmM9kUp5gqyHYFt11vtpDWNEf++oM3d0SNKcqs+5c
/1FIZzylehHPdKH6lcK/Gy71Vg0HbWEhdtuu2ttG1n4LUnUtPOd8yozLWhrnS1HdluZR12badGhP
k3MjJXPJavZz38aZPl1quTqliwEM2NA+Lotz5QqNcpenjVS5Y22mz6KUU3pEvd9EJn3BPMcjTilz
8rUfwrhVbUULuNpTOTyMwaqFBTqZEET8LhAwir28PLPrnAi6qSufBOtgKz6Y1jcf8/yY2WGPflq0
YTq3121a73WAu3p/meRWNNs0GJv0Q46HqvfR3yhJfzONBsT0WpYfXHnVa/e11j90NOnM4qDYx3FL
sY8++y5dYYFFydNiBdurKqYDIsErd72y/a/rwBqfYdFhgUKHEXk+gjv7kkf2hiI0quo+xLdzANoQ
TmpimV/wthVxOYizNB/PBxNcldGdud5T1TvXPk3KrG53ZedHNblvSHMpPr4Qy1Rb9hoZnW5QL6h4
HYPLWo27gAqs8mK3NmJgXKb9vdfZP00zv1EjZJ0czHwr8BKt7q6HWeqQluhr3SmoxBwm6TTSL5FB
e7sObWRn9jlxdfsM124zB9cCIy8stYNyb7ohK6D1bjx6HAaXDVI9JrzAwEDciNsiKClUKKz9CDXz
FLkFIHGy0KyDntTH1TpzliacR+ssq4bYENwt1fIk2nQ8ZwZYxmQanRm+cz3NmQxdfAWSD1u053RS
htu108yjY0/Neas5+SFd6nnnq/3UDcNlW0ie/UZ+RtZrHQvRYmQiaR0po5vk/a055Xd1f+1lRXsY
a+TdqluvCRW4MPrxwpS73vKX2PRafQw5A7NEtuWdgy7802wF48FN+QToj5LOUnR13No/vKW8CYL5
mPIj4cR+NdX1fYoWLFocRx3GZsFAuRj7uuyRgOtuOInl5OvZfWdVekyvOeT5Y2vB9VmgTrQnseP/
yCmbz/aWbkHfmrvbTlLY3u5ohoVOuNN/sncmy3Fj2Zb9lbQaF6KAi35YcHhDZyuRFCVNYJRCQt83
F8DXvwVGRAXd6Y9u0qgGL9MsLc0iJDiAi9ucs/fa9IOesSBc2HbyVIYRe0ep3wdTtI7Ygel17E12
e2GY2YPgygQ3AkKx1G0inE9G3Pvu1AHBFjdG96EWy4iH7lz1+iYu7FW/HDqVeCXL6UqL1YXGzIMh
ijm5iGwcAeqwwti6i+MSaFTYrYekZvAaK1cyWOORYrnqQ/juvLHv1zS2/CjIN5WiftbRj6aj5gdT
RYh3eZOMFF4wwTy2avO0/CmryT6pY3qPIvira6bX9tB9VDT1Z6cMj9KtE9b5PvLcYAC6he+jY6d0
O8viHo3ips6STT7W12qm7RU939uxtpoivDnqKO41o30c1cLXy29txudlGzyOJL9UM4sRYH3V2vGL
28svTmNfh726tuaCBOyRTYgItzCnHscyuDF6c9eXRLAQP4hJrCnMdUgIwqO0zXllWUqwBqY/8Wdr
5lw6HsqgxisTtc2FiI314p8gPjSqvbCyJoiyJi9ydjxzRufbE7iKqW+LmO1rh5vvMhJjvWvs+KqW
0zqb4jXiFBou2Ycw2LuF/sXBDJgyTroxBKkUWSAZVH6oWFtZ427giu7DghpWXoHodced2XPOSqIv
s2Mhfmc/vCsq9RmlHtK0mJSciR1MeYu9yDMCy4/an1Fn7Eu7JMjefbZb5cENbIT3w9YqkZDnUCxR
dX8z00uqu64HZYfiI1z4InJvrWSAl+vmfqAvSZlg4mfT3BPDk1wimy88w6x2FKOYgfRVOO8iusm1
p5ufValu3WpaC5FvbFnZ+6iUG9uePsZ2fKG1xg1gp6ugweLLLoUZZl235dcstdYVq7pU8VfZrW9j
J3dMzK6BuY/m21KFkmx8pvG6ps4ZlsoaUPGHGG9wXPVeWTZ7O+z8kWdkFLdq3qPwRibIUYqALXZU
ofphFtYOndLOYGVLQ4fmR+erefK1zJprxVI+td2tXYz3cAav2zDytPBZ2qHwCYDbhJZ1nUYAHjr5
qRz0ehVlrBwAvtKHanJYGzAcck6sbqnihuR8KT8tfVwrSxMGWf9NgBvl0tJGMyPvappUb5jq7DvO
N6O/CmyTLZ6allGwDZp2El6oO8kTTn6bSdAYjWrVz2XwPSMzO/NCpx/nj5SF1W5VaaEVbBF3p4Kz
hyZ/JiYLrmf3VrKPK4W+C4p7AnyqJv/qqu3ia8m6/GeEaz7ySYSPr3KS7KZ7Y8psnXLpNNXXkXST
C72jDuUr4UQi8eCadcu0TwYB55ZUu+WchzFuMrUWr7MFhmHFFqt5JsEtYYsXcV7FDRlCeUvxRCok
VCJc8rQpDEmzE3n0NXPY0m9ao1H3ujlhPlN7Sg+em4mUxmLSQuHLa1TDGw4SsCfKYNzYVqMWq9RE
Jr8WkXZjWSNC/HnSr3sRqV/12qXl1ecqB5KMrIfMG3EKNut6LNZRww7Z1yMDF42TmyVqXHxPSJkU
BYd5lTfBulCsoroseLpsrVADkMWom9Zj2M428zZq9RsTj0Lh97rG/k+aU/PZANBUrfImCyJf6KQf
bNIhDq9mR46dH9RJfMMPkw+EFlVXUigABRLO7/e5bTNq4qFIH5KxSh/S2jUfZzeQPxVTk5U/qw0S
GS0q0hiILbAgL2uXY4WEt8r5MzOTYlMbxBuvRGnghpoNxOx+Xdt1tAoHM+99mxnDXhkDZ0mv7hrr
Y5BV5oOTzANTyzRQfNQqSrFXSevmGfwelFabFkRDw1c35+lan8EQ+KYVm9Kz0XXfYg3L+Pz73r51
cCENuJvK/pJtpSPIw7Dp86YjK+XKcCgtMIlLE3d4rCX3Gu4Bg/0A8bds98vFdERu+nOc5son2kZT
uIXpEKv3UmKOYNoz1C8SXoCJWQavli8xDJSxmTEA0zw2PZpFhbKa5KT9DUj/pfrpf1sVPaikvltl
/f+yfkpV8f/8U6d8Uz99LOLux5//+b/N87f/rMEsPHc/2sNyKn/8r3Kqaf1BIKVObCMNFwAOizj5
r3Kqqf0BtQT1wRL8gPBhkWb/XU4V1h9oYIDwAJJDNOUuzJO/y6lC/IGEFLo2ayC1f/J5f6WcutRK
X9VSuaaNzAU5OvpAleLK0pN5VXbXMIMwBIGNy4xQsz7lHCEwrZxJyzxsZtgvVzFoZSzNBDqPL82X
V1dxdBnrVYP1Ec1ZQ31Nwrjs+5JFT42v0OcqGE1JQJ+7SP+UQc49c/nDNsbL5Y2lOg39HB4dxNzD
m8zmmFwWazJ8iVxzreQq864W6b7eVOciiY5asP9ci/4F16F1LI6upWdZJIQyGn5GgZAAhAc3UQqC
9sZVALMiT8oa606LpVopUGWI+MurYfh3ufx1efzE++RBY3vnbfJ/jknQDbHgZpYr3GqUYNQKXGVT
LRd+/ypHFfjlfS6oOB7qIvF/0zRPBbF9DhZa9EBRfDWNWfFV4bqehvjzinjy/vv71zvqzr08VT4c
+qIodlDrHIve3KoutV7aOrXyYYTn0OUXSmICjsEOXTZ+lykBDkIOKZteCOunJAo8VssCT6B2jtZ/
1Gz+57dgYFkYbhhajt5wS7nD1qLQQL2DQxppiT+N8W2QW35IQBge5Zkmd9Bem/xmtBR4V+PS+hom
1HoUta9X7z+aE2ObJ/Pvrzlqmjp5C9bRUHQftU/uz2b7DCpC3atlq55LoD8xtrBzoEtxQaUuYOXD
z6gzlsLE2CyfEWhWCH738PTFLyEW/366PBVanosU9lhBnNnURopC8Kb5ZPfEYlCZsJNol86EQP3G
o3t1qaO5zyDRZrQSQ/dVG34bIY+UT/rqGgxIun7/SiefHIhwmrl8LYRWHD45SBRUmpia/IqC0rq0
ER9IvXd+eSjQMObrYIJDcIBx7fAqaUIFsyKGyjcDXb0o8nm6GFJy69iBtL9xKYPBD3Laxh57LNWL
eE1BYdiVn8u8+0SXXtnhnhSfwjZozvhR3j47uH+MOJYowCgosA/vquvLhK6bWvmTtKtthJvB42w3
nnlDh+3nZdjxalDpw2BhjWCROLzKZLkg4kqt8lnGtR/Am5Krdrbwv1hURCXU+W9wI4Ld+8Pi7bd7
eFH98KL9aNe5HbB5tQLN+UTVCY0XxtvO08hUOTPY3z7G5VWhcGEYInQ6jiAq63o0zMaioiGDZffq
1vva6IIzUrK3CwMsevRHjD6o59rL6vhqocfkww57MFuf6qa209vK3i1wQ0+XOY9RU8xf0su9vDZ0
TqCOUeyagp7f4RM0M/BdeqNR7WvrpSgHC45kkZEqMVXEfZ1Y/ZrszF+Tp71cFaLd8hBtgogAZR9e
FXFRqLt51OPQ1c2VVTT5PqNN7juJ1py5wRMPFIgnkE3aFmDQnaNk1yiqhzEcB25Q7Yfb0mz6e3WO
Hb+sKLMakQu05P0xeWKpZZVdPLbsX/ChHmup2jBtR1HH2I9BCXqi7YqSRa42ay+Tuu3B/QKwYZFN
/1zZSGOwbPfdB1eT9YeYJuFwZqJZHuXh/nQJ31n2bGgH8LYezZwxHAyIQdjGzUynyzx2mVasta4j
izoqwvpjm0wgy6bRgnyVJFpinHkcJ+YF5mUGM7oUHsgxhHcoWoFhiuv3MO82eqFUfiaJVeFw+dyD
4Luoe3nO//tmWqAmzBYC+Q+TEmKoo3uWDtLxrmt7X2hFsm6HGC8I7v3VVBY/fvVlcynCwiw2dMhv
37hbqg6wg9Vy+JUFB0s/t0HuOXStLkBzwIiRtTS2Uxkk63lqDQTBASn0DqyKvZ3J+pxW7sR9Q/sn
WgCLFnf/wnl8NXnIIpu7HvqL3+XIqaDW1R+BGkUPNTCqM4vKm8/Kwk7JyYcT1DLMxdHMC+wHHJ4J
GqhSy4iI2cSm4RuOjwHSkU049c7n9x/0m9mX6yFuR5xoUddGV3M4Y1jKgNs4YMYgzcD9nnJY37gd
waXvX+WIhMnExGWQf+ItI7vdFMeiMWJIgng2JbdVpcGl1uLSp5FYZn6nxILulNE063Ts20VyEW2m
OiRPISViUlZOd5craVhTqw4hYzrdORPaqSdgElnEWBOcaY/RupbIBmpFhBYjbFAh+OrjZi7PArqX
T+NguljowDSPXi5BVsUyxF4NobgPsEqYc+tPaVxFq2iY06t4hlvgV3Uvtjr93euWKRV4UaDszNh1
z5lK3x4Plp+g22DUaOCIN9kFYa2lWgkKwg+jVKyRyQZ+HRQlXQRhXoJOhPPRVnSeVcrVnxmj7l0r
+3ztpC1IpbnRdhW+rDPL8snHYi4xufj7F9ru4WMJRYmIv+j5soIypqlSqZwVcLF0NOOQ0OzUWKU6
ByFlPxXqvJOjWZ7TJr+ZSHksFks151KLnePx/qPJHFMZ7WVowtW5JRxKeFY6QTTFPv5zVpyRMTpr
Zz7zF1PS4XhAubh4PqGO02I/9ppavToqIdJgP7D1J6O5Kcru2gkUv1AMzwIJCcr3QrfQkEXTZTJv
qC5e6PafQ+v6LSH2Jr3bPJzPeHPfPglIsGz8mOqWsDfzaO7BEobPoaH1YTZ6f0W7W9y0lVbfzQZb
CAWk5q0N+ebb+1PD2wmPIYnIn70E2nqiNQ5HwAQ+qnesUvXxlyaX08+0XRtjla9Z2vJfXTIJvnKw
TYNVIJ+Pye7wUrk0CiRh6eybCT1GHRX6Wi+K4j6le7sLsti5mrFJn0EYvt22vFyVehk1DxYQfXkA
r7586IlBUdPV8WOHxxiJItnTHW13GG0oVqtpEO0Q+DSbKiKDKxNNgIyjn246Uf1a5P0yCfMDMF9D
5+MIS5Ds4S+hq2ViDYxnX22g4pDIFV6iR2+/SJgrZyb8t5MqHBT2JoKXyrM+rqtVSbXszObJHzMz
+DMvgvhT0etf3h86by+y2HIAvBNrR0qve/Q+K0IDk6lTJzzTmvZDKSP9e1zQ537/Km8HKFfhKEDY
AUU4tnqHT02SmzZqUTL5Wt9kF1ZrVJqnaDETNxRQLDiT66zfv+Kp++KEsnh7WTCc49hF6cwTAswO
bjJ8p53e1Mq1kMO5wNLTV3k5c8GiZGd9dF9q2PR6lfG1K+mIgAv5zJzk6eY37oVNMqFM1KWEdjTm
5n6I5Ri3k7/QUTd5m1iXPdL5M8PtxDsCEGMTyYO/G+bl0TeW9ioNBdthtyhGcVGWJI7kSlB/NNCR
+ZqqnePwvN0QGhqUS2wBAlcLgYeHz25MSeOOTa6XO7Gy1xNFIYQboJTt5cC2zqyRp24OCAQueRUc
xJuwqTbrqEG3CKGUoIv8hDYyGYs/VTW5Y/ScQ9+fGBUcrjhOLLPVskAd3pkGTs2qJ6dDlVu7HJyI
ze2i+tcMlctM9PItES2KxoJizdHzK/uBOqUCdwULyg+IzQY7Hv1Lx2y0fX/4nXhRfLSc1DikUqU9
HuRK3zS6Vum9P/R18bGWRbiS1LyugvlcBNmpK2HJIgGWxdyieHf44GCQDLETqL1PzGl1p5emvlZs
pbofK4ji79/UC6HhcPOwFLj/vZY4vNZsRCJ0bM7edWWHADGrDJ8N+udxxfwXfNBTE9WtLCKUAoPb
zAV7qWrstjWwrtbXocO4dHN1SN0doNCZBpzoOmRfA81l3H1j8SCVovrRmIMQ5PXlE8C+GcOh//5t
vO1IMArI4uHzEeyFcG4f3obSRODFlHLwzSlU14ja22tQH93nCWfB2nRzd40QFzkLzHeE0S3UwQnQ
4u79X3HqvS0Pk0gqhxKafbTp6SdOtZNoBmRCSLlCwWa3Uq1+Sw3JPHOpEx/ystlju0MKCvuro1EP
Sbgk4EwOPuCB9LpASozyMFSqqwYFuVdFOqDx92/u5BXpK5icW4ngPC4eYlSyjCHtBt+gdoL3zup3
jRuiuAxRwF/raRXdvX/BE9MHcZOLD4OdEt274+ljbh1e+CT9yC3BObkTij4BlPD9q5y4LeAQtJEw
gbD+H1vXugwv8yAN6ddJpfqJzPp9nSbNblbj5lZp53MBOadGKhM+QTLUWDFhHW9n8kQklii70Q8n
OXjhVPfoqgQK7yQpH1B9KM8ECCWKT/1Wfogb1/3m9Ox/znz3LzGGR9892zcqmKwE1J7M5em/2kqq
0I7bpsHtPqFHMj3diHrInll0qxfOcDmJSGBiRA3R4Vhf0WyH86eI5rpTwt4PNbu+cOD8XIfFaFLY
7aINB/b+zBnixOe09J/AM7FpWtLkDn/ixHkF1Ysi/cqZ0K8XljLuXJADdzg65ff3h8Gpwcbg5uvF
BAft6mgadGWoqGqeY/6PUHxE5ZIGMZrh5jeuwneL39dRiTY9GtJScZ0ZcvBI5bgKdlmblPvKHc4h
Vpa/5c2rxYHEdo/eue0ePbcYgYusyNv2sbwXdxnuIHtFj57jeGLLcWs1Q/4R/VkA6zAZ3DOtrbcH
P2oT7NLZX7wgUZbv7dW4GolIGDPQzT5VCvBaVZxfZSFs0hBt9FZmaFl7rTK+vf9cT44UIOiOSjHR
woZ1eNHaFeZQuiVStC59anqkJ6qKLi9053z9/pVOjpNXVzq6vZYSZaKWXKkYisYvkEJfgySQZ7Zp
p+/H4CRr4hW1jlezXBgFxV7QB7kZV16DSDEHIzoTUGln6uffuCNc6JQu6PS+QTglKYBfRTIfpTLV
NtOiomtatTpzR6ee21L35Ny4lNuPU05re2SuN2FSGVL2a22KcB9V4/TraxSbwX+vcvR9pZra1ppe
8dw4gt33pTlAfgZWXE2ufVGRRHIuHezEiZw62FJnZeCBujhuXUgNG3gSdsCsJ9IMQsPBwgNlXu6H
MHeeZONq+xHiwuexUrNHUBPKVdD18aWRT47lv/8iT/8WG9gQ3wGtxGOi54Acy1WMVkIx0TLm7DFe
52r0NGp2s42s4uegxz4pGOE+xn/sWSPM2cmJz7yCky+aig9kJzbKEGYOP8UESrU6zqP0MRFWO3PQ
Oq+s2/zMIe3FJn08x9GcwkrNyk1p+2iOI6fGQbHKI2+b0L6c8zD9kLL3vGGtJJVeBFa3j9vQXkPK
Lr6B8sA2DgLrs6Au94yxQzu3jz71xb7+PUf7T6NKbWmMUvpO4Mxe3/AAaEpU61LAx37/PZ96wobL
1E6dXaBUOHrCacq2gn6G9LHadZ4MDPTFVXqOyXhqEWFRWAqLnBZxjB++x6aXzmDKSPoJe+6e6IAc
DbZcGkgfDDVF503EKQ4mgu11jBlJeS5H8dRd0qyB2cFZFVXM0adM4zW059CUPiT3fI89rVlVad58
fP9ZnnptTLFASDhsITdzj+4ydSowZESkuH2hXVC6gcJOtJFzN81jPpxZO05eDBkcx32YXG86qgPp
R62kc+HPFO422FnVVRnZgjxKIc98hSe/DwsxGHs8/mMct5kEmOO+cyjGNPoUPRNCFca+PffKw4Tg
8rKXwvwGk6ma8B3g2oSmj2jnYu405UkKWGJe24e4Td9/2Ke2BovzHQ2CTZn+ODO1Tmvk/oMKKB0t
+i4P1QlHW2ffzY6T76zSLD3DyM2H9y96an+/bHIhX4J+gbtw+IbDsI9hgjBBT2UWr+OovetBRq96
y/wC5ubT+xc7NWjJZUWYxh6PBtXR7kCUPb60iW+fFrbY67XTeSpI2DPP8dQt8QCZ/QDbsdc6+jQn
0uzgSnBkAXvePeXCTB/A9oUrK4zq/aipw+/clW4AYmMuQO+3jOtXW7pBS007j3lv+mhhgiiIoeiG
5v79R3dy9bJJ9KR9iOIAG/3hVWJE5hw1aJGERFfdu5BgMZ5EsZdoubIWTqR5uTO3+0Jpuq+YdN11
EuikPqjyHAzx5ONF1wEtkxxOnu/hD6FlOSQlqikfG2tIUbaJ9nWlaNE6t1K8ubmap4/v3/vJYUNb
k/we5IwEGh5esS4xZ+OXHn0pXdfHRGn4yhAnm/evcmr64Y7QFppLbOJxoSyOGuHIWCMOCi/Ajd6O
7p7mVHehYpY/M/2cWjygnMHIQa6yaG8PbygDa4tgPcVoEuryJsW6+BjYXbEb4Qysc0bBRajE8nMh
Av03HiX1Z/hOyAVJRlpe7quxWql2S89YYQeoj/GnuKz0VZ4XxpmT6akXRoGH4hxnRRBOR1/gjPs/
HjKd2RUmD/4XmWN6F6X7O4sgqQRLT3NRYR4HpFbsaAqrmkYs66O2dqU7ba2pqv33B8bpu/n3Kkff
dxiWFpZtrqKC/1rjOQa/MrvNbxwMaRZzAEA5xas5ejN1yLhvDAoOphHI6x4IaLSWPeTIRnUby2+m
XPEDNZNntEUn6y1QxjQuDTOJKfNoRBQdvi2NM4HsDTzVZlHbd0E3tY8sAdYuGMbhokV6u50JEriV
bsSJea6/vv+ET05uLrtKSlkUz6hpHf4IY9baUhv59jIZiE2mucN2sNTqOWmDeDvNhfGnKmb9SyHc
djVmS6JLmHTmXZgl82/sHl//kqNpNiksq0qjmYOYVfXYJiOxSdymPvOyTwwpRPusgNRu6KYc797M
qjPC2Cw5Ec3DEnoEahvTTVZpZ97uietwzODAw56KI89xw73KNVHlbaf5MFdzQqTKYdvQUDvzzJZd
4NFhg+Y6LMVFVkgjcvkVryaVRER1EUaZ5ss6Eh/wXUUbcu7GVYr/fdXDDtrPyViv1IAwrjmtKvXM
9U9snA6uf/SBFmpRN8SiaL7hKNiugLJ/z/O02DbosnY4ZUAqCnQu2/cH7Yn1AnkShV5cBYtU6+iq
TdREaRSGmu9qvXoH2FtZ20Uz3QMQ+/kbV6IOyS6fptsb6ioQnDnM8Or7snWmy9roiaNIa+Ve1btz
K9OJAYNCyWEBZKklD/DoQ4xlUkmQzRplT7AGo21JrFLROS72MpcdDxgO2whbLGz4FOIOBwwJE0HT
mIbmh1ivYlApbfTkYg8my8sEqnAVFkVanFlzT+ii2KK9uujRWcZK28jqyJP1g4bUUgyO/e1gYHCe
48VDW+ZGsdUh668NMOn4M5xR27rE0H0SsXLp4LYuY0A3IcSg7++/3ZOP3IX1iIh0mf+Ofpcshjkp
KYb7o851szQL100izwUkA39489A5UiD74byIKoEj6+FDh6kiXaWlPF0osy139jTXn2e8p4Y2f9En
7IGZ06Rbc3DoQ8L5iR5KuypTv9UiF8l1HxQ3oULjatXB71EAImid+dCTyR7eMgUV12M/41DsmwGE
wFCHjrqvcxer+uSQdHQREsZUbeKmsUPfIuCq2pSY974GY4UXGxNhaXqdMplEoUXjtJvnfqL40rUi
vMojDJ9QbljmPVlMSsy/rkzpNg+Qr/k2X3ezipsRtY5KFr3hayJsERS1muWNjdO6a01CdPO0wsic
tTsF4dVkVvOjLOeECmgxc/3RqV0QNQO4krUjm6Dbp3KqCA/Dz4LHMUpxM2sEZmWekDa1TbVPZehN
fZALH9pS+aVp5l7sClOPi02rUQJdRSRf2+u2KQgyNZSpmzcwM2HIELEEHIVbCuzNIBN7m0Wo5/ei
qh3pG6GuJ+smArV72ev14K7obWH8SxBC4PK0yErNegVvY0OhAWeo48ZyNWPmTFdCUYz602L80bZJ
UvOotNQSfuq08wdhAqhCTg6kxuOMqRDf1ccSdik9GOIOYxE/CapEeLIgnFyXtVJ9Ns1WhyJiN/tq
wnTB3xZX5SqTkX5fUHMCVxtMtbJXBnZN8B/6eVcZgal5SUiS3pLO6lBSD/VkuMxEH9pYNtv2Y2vG
RudrTkrzIOzo5G+z3kqTVR4E9lVi2Q2PKpjFuG1j6CUizOGrAsDSb+JwAiHkRqwzF1TsEgyynWjF
ygJHXV/VOLsEbve2WWzWPUhHPUDdmEbZTEBdv5grtWCw693gqFV/K+xC+RRUw/C5mdIeNK7Usv7S
6Qvr28QQfracQt4SOlhdOmTv0vdXJflSSqMuHtVEPqhGDqkkMRq5t0u4BR4KJ61baWHZdS4i5HyE
NuCEzo3ata6yk7Ebjl96x+lML4GohRm16waF/82ABmaDqv8cC0OJoM7oyXZQGuVnGVMrA1SCWwiC
Q8EQVgkD/siUCbtiLub8ycwB4nhFSJVrRTk3+krEn3OhQ2r8UbZNfCe1cUhug9A2noigTDovQxUm
PBlFkeo7BsFtDJ4cnXTudnixZQichdTZBYoJ1jl+Kga1SZGoyKC8G8WspL7T03pbActq/jTtqCy9
lNjjygvsavjaxZGsdnWHu3ltJyEBYUomhy3A3UCAyOr12zQaXZMO8xhtIjRMZE9n7kyMpgGzmMxh
woXXRupW6tpu7AwimTK7tykR1FjMiXUhVtqGWpPx0jKPlD7tz4Zj1U3h6sM32DCKAl/MJG7LdFLj
CcYo36ZjV6CxyGcmD21E/NOsUappzoWLZV31Y9dhWwfcywLE087xneDjDlfgFct+NQQYPVYgBQoF
xllWXLhEGRheXBW6tm6anlQ/MkoARmRjDf4HUnLWfugVQed+jOLe8Gs1LSpfOnzu1xY5k+YqnhsI
4Y4SNaTCAUwLvbrVo8bnmFR8FlJtiZQc8jLZTm7D1ynUyCHRuB2gcvGl98DOBKZrn44KHp64CDpk
da5efBhHx7xXiLcVAB/mJkddYEnNm6OUtD0CmwEMkDFoT1676L89PBKQgMwyldvRasCcEd5uzfsc
grqW+DmkEhTXvdnaiOOUUYGG/Q2RYjEqH1RFztbswXfA5P1Yjqljxdx/INpo9b9B5kXQ6izDH9q4
uKFo6d6bwDseTNEo1EFrt11bsZXtE6gU0DOIGyeSvF41tS0ep0hL+Mdu2zyC8aoYUVmpFGd2am/k
uA4iGxp9eDWoZaJcOjqPhkhLgUm7hp9Y4T2PCxiEFkzknKmZXw4B28OiqX09SP9kmcIJT4wcyByq
UyCX9VXVt48vS/7/WKb/1+I3++8d036Zx0X8/bn4z8cfVf8ti9kq/YufXP7sX3ZpxXL+0EH5shki
j4wGxmIz/MsvTUz9Hy/tbqKPBXh+/oX/Z5jW3D/oTnOC1JEPUGFc9J9/G6Y1+w/2PRR3GAU2w0D9
JcP0X1KVf3ewMOPxJixsHs4x2I5wOh1upgjXFUDUMrk2OxK1LpO+Ic+q7Kxx3qTEkT6I1E7k2qHb
FG7noCW/oLW7pvb4KLPLVlNL4etI7ct9a2YT/6JLWm6vjV25iqEkPbOdCCFdZ6X+Z5UHFZEwRIOC
WamM/rFIOIKxbAWJ5okuRLRT4tQpLoxxKi0/sxvnEWkSDDWYB6CWh07vJiLUHAPGuw2kZ0VgnsL6
SCMIZcySk+U1AxHwwJ7sgJDMxIAt0JaJrazsylZvCk2OD6ghRLPSeieH/JiPS8jf3NrVOijt4Yfb
m7ZXmUoxPjQq8bm7lJLQ6FdQO4ebOsrJK0QLX4GJdCP1G+aH4M+kiAhiN6JOMG0I2d23RPla14XW
QhJK1bK/lu7g9vukm8UE9rjlY8ybMc9hOc/C3rSS6AQvDwlNY+ntRLPpNCfOb0CkLs3GfNB7b6Jm
z8Rvw1Dw9KJv7gbwMlTXuzl51kZOGJ5t8SdXcNdG5iDDLDXgdEBc0K3FBZ2Vseujr1FXqLdKQDWC
Jg9hCKvcQH92I6fekOxUZPPU5ubQjlB/Om1YK5wS3F2N9+JBuGNqrIbYza/0OBogScVjfh3Yg/os
bSe5takbf0uLEP5YYE6puhpp2I1gUxLySKd+Sm4zw+0+VWwxHZZ5R40BTqHyAiGk6N9me2Qn2Y7J
/Bi6ppSeZH2Fhmc1fbyp6wg2TaLMkIumshXDChR0NRPHWpv2h8R2S8Vrh3kwt7NS1vp+EW9i/0/l
chKCu5p7NXySj0qSkSSOeiC4rsyhEz5wG/uHk1VzdoMpWnzsBtrNV4lBcuAOYpJI/dmYOSa5Y5Dm
vpOPWUjGnG3nl1AsLXnBPqoBHScmIX2F76Lz226soI504bSUsusuXmmsGMZGracIjhiB6ojEUj0L
tkrtGNeGlSfdKqRBy3tTCJjaUtAHkkMSZTnD1mv7jxxY7CXMwZbftVxC3LCYbgwvVKNouCo6t/6S
iG6qAbaOwbhyu4hVxxaNY66UdIBNZ7RsLXtLqrbfWPqg+Z2GpnoFB7V2fY5I5X0gZ9aMulBCF2sA
hlEPAIxwvvSmEjhrzZoSYCNjqjx1bRORMG6OyqcmHuh+xrltfnKkVJ/cAZIgvhyBkFULc9PgswoY
rbFte7oz1t/dkqKKZyQq3UWiUIGI5s3wzS7S4U4h7YNNJsF6QHbaPP/Z5CWHhSkVQLpDSvf3sst/
TGwYe1b6eRpXc5wGmje4TrLVYs3wmUDZLmTZCPePIkb7vRtU8iTgPzhXVUgYtofhls/GjuLxIepT
84ZNI3yqqXBryiy2CZYI9g0BieFkk0BXVuFFnnG3PrY8UXl9N4K4L6tUId8iUarSF2bj6htF61K4
L0jnQ08xCMdghc3YD7n93E7rcsxswmMHrVoptgkexx3dJd18IN4ERHsu9UtSMlS/zlX1ey6C/rlo
DGte04dd4JhGxj5tsuZe246xnTwaSVK0K1GY2r3JIKxuLBnFxVoNzf5JtWa6I2FHgxUG54SGK0ME
VvnxwND1pAG/jb9QhlDpeAXUz8Iw/BYGEcQ6wqklCS1CV5g3U8C04WipteeUSgm8anBFuXF6nejU
Vyvl3V9ry2uow1GhdllysBLg6YIigoGKasHhkiMaNerbsZHrkXpi5/F2Fdg/HcO0J4HwOkrUhvNi
EnwlRh3gG/a23je6+Vy612G54u+fQeOZPgxmNsIMDn+GHo861PNerueepjYFHh5dRqrZ+3d7WKxY
roI/mZ4z7aWXdX75569KilGr17K29Hptkea1Jyp0+GJWSftYx4Vxpv5yWL1cLoXWzKHsjuUV2fJx
/aXgiK61ZO2us7KP89VgjGa7TjXJW3a7ytGumjqj7RTlNI29XuW/K4Rpsbr+nz1hN71gxRcp+H+/
KXwCK/4f77lIX+8FUSn/sxkEOA6fBpsUhingUcwN/+wFdeMPdIII59mLUa98sTr+gyIXf0CrJ0CA
uLtlJ7hUu/7eCuraH4tglhYYjRY8r+wt/0H8/P0Z/kWHP40i/yur9d+tIJZZinZwzWmoQc+haHo0
VK100OnDYnrW3HQ/BManTrf6O+L8DL9Hd7Kzao6ig7Q1zyyz+dKZxzuRNeWmyFUSobA7N5SeQmJm
VeuqVxtjqyoOM2Kqz3elZYy7MU4YeMYojC3aQV/HhXOJHEHdxLlFNFVWBx6LaLyGgK6xVKblui9w
97uWAqTY0C+bKSM7XdSludGjTrmRgLCVHicNPVRl0w1W8jMg4vhWsM49pcQI3cE/Vj6I2Wruehmr
+/9i70yW49ayLPsrYTGpSeEZ+sasalCAA97S6ezEZgJjI6Lve3x9LUjKeCSlEFM5S7O0eCaFJJJw
hwMX556z99o0gbMDj38awkU+9SDG+zq87eXK2Nfwr+xE6EFuU670VKTDZK70Ub6EPOERGgC+Vofe
GCn1nZ7xZblFMWq04bkUx64eGodQq7dymq21CUBjuE0eoYqf4RI8aUX+6OvVA9j/p7oGbCl3bmpY
+8EvD2RBwd0uT0agn6QgP5EX1tqagmnRl65hwq4EvVzrvjsYp9yMr8K6vMoNPG48bI/0lVwAW3ZF
WjbiqH2SjqfBvIsjgyh136HJsjZH66A346EfKjzRXYnTXXgg7IaqQs4u2obx+1QDntbih3bEn9xm
t7o5H8LE2E+9f58U8+3QpFtfAm1eNDdo+92gMzylzC+mgOQK3Q+dPKAtZhT3TeYOI3wYSofzvi8m
MKbEIov3SnoIqq8jjPmiig9JVVzKBdDiMgv2pGN5IwFwjhnIe5IYeSWReRZK2WvFcmyzydYF61jW
9aZqyKSrOCI8kNmY4k1gxts51hytT1ZtfG5FNlOH8y7Q3Kr2H5mZvOTGvBLaC0GOz+MwcacZsmLi
BECv5VOXNyuh9ub5vs+3Zjh+CaWZvi1+3n6CCivKj2UhbxKgZxKQT6yMa8tK1wDpcsCW7R159l4t
zF4TFDeaf10oa1VNL2vJx288rjs5XtPKicPoFAkBabDqupZjhrrykVyTY9sDjM1Nryq+zM2tn3db
fMwP4MNXZaZt0Je5wCjPpn7eGZn6ENXBCaj5ehTT80mg9aUWHKkCL1W1jRMo6VZIHppe2tFT2mgl
XUBxInBrgk2uM44z15Usn6HBCI6MAXboLB40+ZEraD/XjSf14n0i38fmpRTyOVWb3Pepzvrhle7I
hZgMV3mv0AAK10FS2SL50kZ+lwsVbURd2zOjcs2yPSiDtaNhfRN1GkUweSzGWQNIwkw6r5Yura6/
lWLDU4czE0qftie1qKTEn9bWNB66MNnXOrCQeCcGqacsRk76OUaurOWodZsmeLDSFJB67l9M6XBl
LLceCe/XUr+puku1+poBwlJirwaIm2uxRw4YuZmgd82tXleeKTYHpYg9vbTOCoQXNo2oAjp8PJIb
FALnzG2A93TxYMgq2bkm1HepoW0m2b+hu+o2ZXkQkgwOr2Bd9KW2F/SLPqg4DfK6sIKtTJ99mNd5
VrtT3m8anrda+DCp2qlpGzzTTboeRvGLX/VH9v+3qDmfJTMOnDKi6lgy+PrWBW6q6UXEew7WbVNC
2ys3arALE0qwhUSp2p0sB4yJR4DhqnVDwMpJsWonFTqaiDSqnBqZp61LqTdKT5M5LZXyKrAMb67X
FZcvDV988f0XWQzAtNf+a0i2qCXOPgOQhNggXMtKzLY38Pdlnr+UONpZx32A6ZBRiX3d1XPv6eFw
BTt8WKUme0Pm/pGTlKl1a+Zlw4JfPlh+WB+oNsuzmlBwpzHEPSOcc0WYD9UU0BAfBJy6Qm+edz53
K8KqcK1G8UsICMSX0oNukSdhNl2897PwYuEO2oUkcXEYm4xvtUsdkkwryfdJPl+1WvrYFf2xgU+2
r8KaPiyb2w0ZE/2hLWUoJpOaHVUeOJda1sinYVKkoyzegX7QGj9dEe+9GmIy6aKbMNAjXJlByrVb
SWszYktusWePHlMIimiXsxlK8kC8cLPxjemizQA5x1NxI2Szm0CdTRGd7fO1kIA0jnFct2MS2waT
IbupfQ2F6rC3UtHagOTx2AoVhN9Et6z5qZNNV7K/mhmHrFOx2MuxeVeF/U2hkpoe1sZNHVUwUPmw
EgOFTVd1hyw/RWwkF+Q+CE+NGVaTjbteLl4gOz/PnXIN5XKfx0Pl+EGyMdnwq0LD3koS70oCiR7Z
9XZOyOipjbg7xl3ekx0y2EBOc6eAmOmEtIUhSyNubnNukKGrkdnTWRfpWTA80V0shOw5xnYrKHGw
NaXxLJ4fQZDfDRNfJTOqitdZZi6E0HmVx8KLCDcgYwcWCfPayqthlQTKxEhsJp1CS4850kTJgtWq
L/jZfr4TO+VVmKraniULs1kM9EFTAh8ZM03nblQPdM0OSepfS7P/wD7/wirDY59bd3h7HgdLPuGU
8BS1fQnHbSVfBsUAt5hQjZaH0vVQMRxlJ0q+idaLgM7pzMsQA9dDAS81LPXsAN6UhkPSQckdB4Xl
O71S0mAE+gOEvk+bY93P1VpttMrzlzOW0qZ1CLT1vSKVurM2NLmnp/ZLXsHi6tXUJ/YpVGy0t8GB
kO6zSOf5TVxJeaf5KQ94teq/qsRSeSYqqdXYIZGB1GnaiRW1OwqMl1wffKqo+QD3BAI3O+BFKtdv
c19LDmGjJ8dMn8R1pEqtZ9YEIIpNa9pTXGLYqjdyVrOLlTjLpkGRNNPp180Rmr7arAc9X6eKoDCS
uyvH+ypSD4FWCmxr/ZNiDBkZHQw/J0ljnTKvhdY6b9J6O7KMKOKwqRsU32NbYykSj0HyZBXMBoDe
dq6sTUdzqK7whCb2IMB4FxPhIiFSwVXK7Jqxwm6iUW+Gfu30VR96pZJfVWN4mPNYYmFrU5Iv6nKn
a525z9u4np2W2LBjaTbjGYK99GTWy+pZJcw94pYmSyFN+UXGdBSG0a4UtQszmMztEJZ3rSAEnhJt
GjEWLmdCE28sQ55mW7HKWOSZNuByAp7qjimf+FC12bpi/78OK+U2Lw3D7Rvh9X9nhaVIQq/glVSM
K6Fvt5OYwagVmIVVQretiMQhJxflSzmdybX8FDXZSu7ll476Ui2htEY/RgH/03n/J1Op3+2y7r9m
X/N3O6zl63/QSVUYpPhowBQs+tJv+6jv3XZV+gtnGXoBEfkJvyx9+B87rGWf/B/NdfkvpCncsPh+
Zagu8p9sqGR96SC82VDh6V1wWouNks0ehrOlA/Fm719Cd9QijSyXgnwTYa3E1O8nEllDnjh0bAIi
6NJxKZODqhGiA9rtTFsjwZ3PjZnx4VYHQZ/QvZGFai0reYU6P55bmE1yhsrCyPLsfpJ7TF8Vs/hb
ZsDGvVkkc+QIflLcmgpQSbsbgCGVUIcLwSC2heGuCYtcWTC8fm2qTPIRsORVsLKSaeKHhH7f30h6
UCRekFahwpanqWPhNUk7NasdtQ/p63DfhFHC7FSIFxAPOB4YoGIgCSQCKGgtDqYfg52vmjw8tGIn
DGfpEIGanlNRBv+dTjH7LGU2m5MmRrq6ZSweKrk9zbU2MaivkuLRbEUsK2aoK7SucvYFIQ1wIUnt
mm4z01g4QKG8jgcAcIewa1sixn2cnJAJhk57RIZhitcUGhoNsaRWZoIiIy0S8nAf13GRfckVs+of
ppE+1E2dDKPklDTlYSsPuZ8tI3pakCuLhFYlc4xJV6Yj4a1yeEHypfVA934st8Ry9eHZCA5TT+1B
05W45qkiTL4Gcwlr6RKim/tQPQNzLjN1je0fBL8fsPPxaraxMqCqYmCYCsw7LusgYzMG8ou1iT5z
MYsEKc9gIvtXMUJQErrWPHUMGRjoh+GNMIDoRMsYh63VrwIlw6Zt91o7Ku0hrZagV7a4lZ88y33a
Q4ov4xwkfNa2araJdbOOXqtOFeQr1r58PUdGHTqaYCU3vli2jziAYxD3KWh9ZgFUI6Ifp/sq7cp4
i3ikzs4MlOk8hnJDu6PFVysbHHh6ucuHTAo2TShPvlPMKpP3zkovBn+C1aNa1UXZkTgI1J7a224G
Qpx4+LTbVu4HtzKz7kYuB+uuFbPyiRyQc7kujVsxiIUJuI6iXhRKnT3LKBIqR1U6FZCb2NV3hCJg
4B1jNb0rxVG8qgKASHlfWve4bYOzIEAnsdJKdpcOYZQFgoEu94ZIuFLKfkbgU6T7KUppQKiT1j4M
2lhepOGgPshqTXqOHIIVJMArItomnRXPHEwJgQ/PxmyQo32Si4K3gMqVvMy3SH5wrzakNJgjRTR3
8yt7x8Jte5mt0Sxe92lLHkcn6we9jfkRqlxfBmZ+2X8TqaTq+Ep4R72fpkJ2i5waj5sjcenbdslV
kzVFQSNZi2HEy9WS55HEme6meSLqbKVTJXSS1o+TXaVFtBeiSLIU2vxDa3q95TfJMRWlMXYVHWjM
HddBPLwsuDY6/83gi8e+z1J63CQ16veEJk98vNNIghkRLRqVWTj7+WoJvRKO8+iTQicQymecW1Qu
uiu3CCbtYk7C1wRZRI/aQS8ve723TjT46ydTSlrDDhPdCB1zbOWWnxQVN5YAOILwCtQ3INTbnovJ
yvLcXTrnoisn9HxXxaTGMlCpNmydIpbY9JLmKd8NEvFPLj1mCkV5KNWJuzxODC9USeJ7zJowqXeJ
OhTxRijnQHJT3SCuIpthHRb2aA1hf6volTmys+0L2VG6IA4PVblYdfyxbuaWtPNKT78aQy7HJ7Vk
Dua1SlHX4mau6mm+oiBoBTLqKjnd13mbcXYauneBrfQ9spo3T7hftMzft6oNQnYldC3fBr7WMqb9
IDMkNgJHodH5BN60TCxzA2vqqizr9pMO8i+PA++HqSY2EOCa7x9YGnKb2VB6357JT3kqw2F6kurw
MwriIr18+1hc3g3iCWot3G26/BGKO0OATHXUaQsTXtmAVCL/q0jzS0rZ0a7KpDmbfG6K35/CD1OH
7+cQp7KOjh8a5LfS4O3DOB1yy+QT8m2ZTELqyVEhaUck6EQ15tjt1Dhao2oUEobQVkXaQKmkdimq
xpffv46lifrxzaOBpEuPCQ3v5odTbKWFESuN5qPYC2gIxMGBRy1dUnOqt78/0s8fJgpblXcMpows
YXkZF7ypPkzWzaiQyFRqg9y61mZf8phNfWai+fn9oMeWaWhDw8Du+1EBmxtZ3JMmxP7M4n5oLJkA
ySD3DxPj0D++C2imQ81VOXMa7K8Pc6N50tBk6blva8gs9ybyqXCQP3Pu/+L9IIlYUPX4EcGMfNBD
kAUosoWLLep6n+InUEl6aH2AgnKS0vH9449IX8xd3Nm6QZ34oUCMEfL2AX7jhQ5xJ4hE381BEn1y
HfzqHVGHovDmGqC7/+EdlVqlCJE6WPasxEXIwK9rk33S5zN1VdFU/erP3xMoysX8vZjAFQrtt5ed
DnyYoR/vCV1G58l1a7kAAlL390dZXvTb2wisMU5snamIanGQj8M7A4sMZDbVskON3lnT00fUO27u
Wui7XZGLL398OLYFDGAsxnn4cT/cS0ZrKlHZ6AY9aSG6Hdna74XUkvd1ZxVHZZrUT2wVPy+RDPBo
tDHEYzVGmP/+JAYz3amKwEYbma1uIyp4RHJN+76XjpNOWo7cZ58c8eerZBkZwtsE8wh28yPTM4gC
hTgSjgh5uPBmA+UtjwhmymLyGeT9l29uWTQgB2Jt/kgk0dS86bEAGjbVN/k7yTB4zE+7a8NkmBRI
cXRjNAP60t9/hL96g1z83AULBAWX6PtTWutpwArSGTYOjH4tlFHjygSpe03Jdv/3h/p55UXuxerO
r4zU+CDfH4rmX+5T9Pq2xDhsHwnGUmc2/eb3R/l4CyyPUTy2UCP4jTvhQ1GQtybZgQbaizrtw6ek
TgT4Q1nutlPan2eMYbz/wvEMFGcqoKplAX7/rmI/SGHnMaSzDMB2oYrGvsPMedezrKCAMoLsk9P4
83VCbbCIBNDpsJdfQpjfriRRNws9bknTlrAWMPLSKb3l0EiuVXkcdrVlMc+Z9Gr4UxcOOReLIxTB
D+9ThTv2/rjt2Ev11BE/WA2Zep2Wk+TkKaF5ea21zxO22yuhQGz/+7P78zUj69CJgN7xgNN/qgvU
yJoMobGspTPLjKNJReVJRjT9yer8813AfAV3Gk4fC6uG/OG90cjsoarLFpM1wulgaL2wBhXreBGL
/P4N/fJIfCQ0XDgYwJb3Z7FHxUEXF9tfIUoNYyYaerY6N1DbyI36DJWwvOy3jwM+MnRJXCTcCFQ8
H3mZox7UnaQjPy78dC0v4S9CYzwPgUInTyk/oXP+/FFhQIM+I2MwBeT3kf4VG0Xtz0KO1hnIrCOO
Pq1irbA+OX8/aX0RgHIY/JMiZbKCMvz9CQzDckzD3KCV68+Dv0LIxeCsm+RuWulCkVsEl5qc07g3
wjvmKjX5T2JDDIsihEbpTdwe2oK4VjO7C3LENb//eH95EpaSAkQYAjntw6vT2Gn6jcK7Nkq9cnSf
Mf6k+5/x239eAjTNgnrG0x6ZDmvP+3Ng4uEKzY5xQtgkwqGAcXkKRFwbktmUV5PRVncRSulPOLs/
vzWIarC0WQOQ7PD+3h90EAy/A7Vs2g2ndR1qU7ZqrDT8ZHVblud3lywaKA4iQogA+m9+hF6pbH3b
eOh0u5bI73OiNKEJFclZVa1qX9aEY1jF5M9oQA6JKlPK5OvvP8CfbplFhSUhF4La+I0y8v5dGnMT
Za1ecvwyqw9dMNO2UGsJmUY+Me2d2+gzpNJySXx4x2AMJBKgKKIXpdL7I3aWT340y7xdGaGa36h+
4WMJKkB0b2eil61Pno8/fYwoy1CXWdB6vkEU5PeHk0ulBUCga7bUDvLK8vHawnP644fUchRWVIp4
mHLAIN4fJa2H3oTCp+F3SxqQ+oW01hK1caRCRoSbZOVL5Wv9Z2vDx87yQgQE2cKatyjLqBHfHzWf
gf/2KsmFiRVgf5DGu0iXvuSWcTTD5lrL+icVaYZq9Ndhgdrj91eOtFSf7z9IrLEABkAhLXTbjzdI
287tIE2pRnaeVruCKs7bMIg7J5m18aRXtNGMqo0vqqYb1kIjN5vO0Zi8vfz+ZXz4fKkfIX0sL4OK
DoXdR+txLBU5zpk5c2IjJ0i6JbmAXvgf+ki/HUUnmGzZ38oYnT8sBmkSTHOJ8tnRxmpyoiokVGVO
pE9O6Yd1DpYVuwo+SRKhJB3D6od1LsplUCnyUDvW3FuBl/u69dg2kZk6SdTVnWiDvUQzoveN+Zll
/cNduRwa3fNS7VCJs01cXtqbNoEmB6UZzpgEmecKlzw0euK6FZRPnsDkt/2zzShH47EGOAX7gopr
9mPtjwy5ByWot04bMIFIOOskoSdxl9m6MZifMR+/XYlvrlQOh1kCTMQiuQMgpX54So3MiOtIKnsH
p4WANVPqrXyw9boxhnVPOnq769CQy3hDQZhfVxYvyCUE0RTWupUK1RFlL+YxEHd9rz/WImipldoj
FFgZciBd92g6Q0RvJerei5R6p99qRjlouziRSssjB4cMOLulUi6QHohq/PjtDvifGeA/Wc/+vc7y
/+UvNFo5V387bvj67xNA6S+DeEIMLUvRRGbBsnZ9nwBKf3F1Q/XFNkwfBCsOd/KPCaBKCCHdComL
hUqLJyI/7sdEkH8C1sxmDsQSf79sQv5AY/mtRfXmeqRqxGPDA5dtCz0QOmfvbzbZQt/H5RDbvl+I
TxE5Gid1LMZF7F04hOJQ+NdpsfVbw7zpjbTdLMy+G78qDxWxW2uuSRfdIeSIYhuT4nluqINpqz0E
FJLMyL+ldeHyJDc9Wq+5E4/9cyYiLiPjd9UL04VfEvZrKHA/xs4KnVkukm2KztyhcESMFKj1Qy1F
D9Vo3pfDHMMdUvbT6N+Ieqh4eTuFa7+q95KZCYt06qbUpe5Iq+Krj2q9KvD1FATJgfbIbqup792m
moydDAN1rWBUcKVMgtMmNKbdYhB6VgXxkpeSnfVY5IdiqJHIjY2dI9uhJpnk82A2Iy+TppiZyowK
xoqqxRjYr3wBf1AytPsWI6A3BV3uUkLNXjvUgVtiNSIT1V9FrCd2omXrzgz76zgtL5WgfPFxM6hY
IznTkfYqIIozxyi89pNa3SS4ya1CTjdCYlVOmZXzbibv9Xun5Y/u2usi47//s3zPc0GEbhSE7bfr
6u8//eeSSNdfi+Nj9rX5+KPe/WRkwD9e3RL9+e4Pbt5G7XTRfa2ny69Nl35/FSiGl6/8z/7jjxvx
eiq//t9/PjM/a5efhkPp3ZweEtrv7upj8Y/sMf9fzT/Sx5xK4O97+9v3fb+7UVCTgkK3mR3B0qNd
ehDf724U1IC6qQKw/7JjgOjyr7sbmTQdBFjesoQ0gDbr33c3/0Qb0YS8TauSx4Rq/MndbXx7Vr69
vSnleU2sFhS4PHc+JuOl/YB/VoOyROzfNibmu1aOQVk8FaU826Gc8mBHFKroN51v7hgw7CC1nZWx
narJHpylbs+ieG+UkuEIOq5iZfwaMHOcsuCgIuxE1leYvidFj00rP2BrnRw1KgL2hGnp4JFF0No0
h1zTEBRgW5fV6hGptSxv4isrPidsvsbNi7Gk9DD36IVT7KwSsNFaM3eVeTpvmYEaBvnYThgeQMV1
60p1MwVTteu3jowiGtNv63E7Yr8jd5zJ41YUkLy4okrK/MlKLoigj4pLP96DRagKR/NXi34hoam4
lpMjEeaWuk2v0qt4hWMcW/drdaOIlwggRRxwDr9CIbfT+ZB6qafdCv5qMQs9IGksr2h64ua9FiSH
vNMqcJroayhd5le1aV9X6bEQvjAvxDk928iT8OQorKd2KpdnVbwWa5NJudMI49oPokV9aYfZvNqm
4wF45UbvLgoBMIRXdcYe23Gap4sxwpbWJL+1MnEqTnc3PQsPwsP0LH77Xfz2+/Jr+Ni+fv81fJSf
21f5+T/+17/Gj8g51upz/6o+a1QUaKFkqo/p2DeeP3nWukoOshHbqpXYGH9tpQOxuEvL7CE9xo0n
0rOXi3vktjMwdTpgd+mjqjg9us/kGlr25Shuk9ZFBmFLTrENZ3fMVtg0rRpY5DlhZpLmDeEKr7le
nONWG+dz9FKKfMHPMqQ1v3ZIAopzs94YTEVnxux2RpCNnWteKLjQ7e5Hx0S6V6e2AvBmV/HdC/jm
anTG2u4s23roHfXcrl2+znwsVDdHE/+wzupNXD7L5jmCZDucXEVcB51jGI4+ekq6mk68z9B3KlAd
7Uq9LgZbvZ5O4ZOPQrI5ZdHeyHcjGIq9T8bkJuxUx2yWnMTLQHgOmvNMP8jbtPOCNd9ehF/G8XJU
HrR8d9JFLxbuuFQDlRKNiC8clSvg6Q6lnmNOhUd+DklGJC4YWPL6bZKsJoyq6r5Ge66Mp7DbKP1a
nNHKrSrBzXnDmA0Mu63OMJA7AnI2pwzWuAgVjIQH0tpHT90V7cG8eNCYp1hYykLHOq/bXRi6QcFN
7UzydSOcmr5zsmUWV69i8cQIf3gNr6Pj2cpbmenOfPWqcVVgaXg8E2wtspmeWE6uOvPsReFF2SAk
dJojvPsGHYFrKYca7dC1cN6HLj9RnlwtcPGdjTLlpr9L5UOSvfrRLXQAO5kAwRwGR20fscK7DYIW
VURerdGOEzRbIzuJ+GAbPxJCYhF2pLCxwn3axo4UPREyvxqbXY1wvz3keDvK5GDRdPKRPPDarNYt
T+IjW9AIyMYXdL3VZVa9JotLcXKydHQNNhOXM/V+WJJyQAC4yQJzjqg4bsRN/hIhe2Wf6qDaJnbd
LloL1+TyZ/PlHP0RL41PNLbHrbRKFca1jmQ8JP7khMZXa8CWGHuptknL7aTsF/J/WtpmcB1Kt6qp
8U7Xuegl+Zdc/CKmbgns/Gg+Ls7CJmwIZHPkeTeke7yeeAdc2mt27nXpSZyuke6opdcHh+7MuB1Y
DyW7uMguLBEKoT2pEC6W/5Ofd2fN2be/5u++/4vI8qrarFXzsqCRif79P61xmq/FGVkLzbBlYZz3
8+2EmySwExQjDNtXhGegJzxV6hGNpzQ9cdkD8RXGpybFa9IctSnlSroVRJcKK+q4pyqQ7SIKcNRY
qfgk5Wi+hUujFpwg2AalQC8HW3C+bWLM/5phD0hWzGkHlCwst7V2k7n+4A7mKmHkE89dxGKt3zUi
6yobsvKSs5rT9u64MECpBZybJ9OmpupWFmnzlow4vOjt2loXDSgXGzGKVd6lg+6lqxy8iFHafWhb
j/ohfuoGp0oaR63OwuKoB18Knok+E+98w34Pk+gcevOxxC+iOtrsjPIdXshVy74+6AXEGKMbmdw7
yI1MeXanRD5RHPNn8MvVI/1lN99p3LRRe6tqo1vCi7RazQM348aF7wFIfw201CljllhaoXFXYIZD
hCzf+FLyxNP8PsacTCdjtFUEZ8j1Vuy3TxlpEn6HLVGd7Hm+EAukNEHvBJZim53kdKq0bXLdFdJy
n+riSsMspAhEDha1OwyvQ3AwGyxIw1rXyRaKxBD22klQSEYLkc7bKFJW6hRdRFquuoJpuWM0M2oD
6owNtt/L1nk2XkmIjsmRdBNZhZtSrSg5GPyVQWYP/ewJTF+E8QEN+DGJpcOopedGOn7JUv1FztHx
qudh/l/Ybv53S75fog8Y1v77zeS6oN78x1X39BI1bR09t29Lzx/f/a/iE93Bol0hPIBGwo/CU/uL
JiODIoX+H/OUt4Wn8hfzVJ06lS4+8/fF7/djW6mw4yQLiEqWHeEfbSlpA73vxmHbYzXDPgKHj6Ap
dVG2vm3gRGUlaHR4RafyrdmuMl11UguKMkF8295MvVgmo8yQbnF3nWqVuhuF9lQYZ0xRVLdom72W
6ZsMCyw54+eCoO+KXj3Sf9ybQ/KF3MGjGM43/aiPPAaNHYbZdV83GynpuYXlp0kMdrUqXhYq+D/2
TbkD2vclY2qd9fjsFOlVNxeXWpMN6zTFL1HE8ZORJPrXsu+bReMoSzdjbnVrTauArtCl2fWmgYU7
lpTtGDLfFFO9+9ImFeEVcjo+iJMvgxjL8FYjOL0I4R0lzWOQlMU5+QNUFqX+XIrRuApjDfxb3WS7
wBp6L4f3cw5FJtyocYO2p2S+s4zWcQopcUrya61fjlNyFYha8QwaaEEhARwUZFE9tnGnoe8HvrCq
Ib2RxVj5vZ3kJg6Z3LitMpbBCSsiaF5hcEokgM6k1ejKxPIEkWqrxCO3bdZ2TqoLPAzZ5K9qsZPu
8XO7dcEX0ZHaJSAsLqys3LYVFqaMdZVZoOMXydrqMyr2bh9nhYPob7twioxk3wzJ3oyxsClABDLM
Qu22MBWEsDnNu8I2tfkYRZVdTlRbsR9+mYKeLyiOocrzxqpbdh5l86QFhpfL3YnP/n4sZ3eAYyCZ
d+h4vdmq8I3n2xn3G8WQYODAshxmX+QE57bFm1JR5MWWfpBCgZCTsTvl1ZTfl7HOKVZ6A2eShOT1
uVFmbRVr1KiSWjZbSc6TL8oiBExz/wjVfFvPae2NufgwEmN0408lII1J3Ix+HJ8TfKMIxU7z469q
v2/C2ONu84wYsZYgzwkCJ+2qR/3HFfxcJ016orjRNk0X7WIS0BKfl5hVvQAYlImx0k9eIsE4V6T8
hQtBcABQSCteVuLJol/uszQ9x2WPyFVm39NU2mGs5WyrqBN6TFGdHaNqUBG0wbk6z7kdJGFOBT/c
MakynG9L0R+1Cv67rbjkc0mQQFmF/v2ie93lT//YNstOv3m73v79vd+XXE2DnrOkGSyKuWUcx9b9
+7LLvzDa+dZJpmWNW4y19Uc3T9b/WsZp5P/CIwVnuQCmfyy7yz8pQLsJsuYVIlHS/2S/z895NwYx
NH0hvfJAWPp6yjfF4ZvOuSRn3B4aoCxDbJ2kUxt7KMK7WEmesi7EMgoI1gPr9uZEnb43E97REz70
6+EdgrRk/vJNz4WN/MOogL+I4HKE2koq28JuCZmnUQCTaoqyXa9Gx6kuqBh1ZR1n6QliqIFHjC1V
Uoc3McvsigfJ7Ih5rHp/fq3+53pW/+2uaJPP4N9fzKfH+jHoHqd3F/LyLd+vYUFT/1qYXTSe0WOi
T/i7aSXolAEqMKelG8wv9LT+dRULMKAIwoQBBe72+z/+6zIWZOMvIOJLmxtyE90mLvE/6Eq/v6LA
ATFGoyPOMIYbgi7YB3EbVgpTHvQgcZUgvcoluVu8sNDCwO6t3pyYX1y8vz4SdzLpiSJTU27at6UK
sWK6JKhx4ibGNB3LTtROA34YeCnNZ5LpXx2K4SRRT5xB8i0+3Ca03jseL7wpMZROYdpgipG0S8zh
nxDCl6H13y2/7ycPyxHzX5J1WIY+VF+WpVVNkVgxSdRyQ99oxHOTy6G0h7rG7joOktvfn8P3o8If
B6RnyQyBRieU4vfnkGwJMH7gAF0tr9NzqzAf4iGuzwRTUb0Eo6MNIbn5/hyi+/xrNgTbip/eJ91M
hvaok0QU6Gjk3h/Wz5pKsID9uSxMxknop/Qr1k3fjZKcLNowNK/6sRyOE/tJV2mbchNJNDbGsjeO
voEznHjgFBtGkt1aUtR4cQB2sqeneUKSb1Iz1tohnLp6a4lCuZEC3bhCVzzjAWYa0DRN6jtzZlFH
ZkXZ7uEnmjt9LJJ7Ai8ymgxgc5ykQs7q1EnZrsS+9jNYRqN0589969QK1qhe9DPUQAxg8J40wjmY
VPPZF331ASQF/iVjprGR1ckY2G3XTgcMA+0jvoqXEFwmA0SDth1pw5Fs9Q4qdXo9s9LGnA/2sKRh
SU4Fin5vwl3YmFIKTaKNhFuSfM2jZlQD04++9XS9ozQcG2P8gnemWUeMBs6TwZQpxPQIEoDVbjQx
exSLSt74FdGTdtU3wRdRL6RHvJ3SVUmxU+C/StrOzib6kSaENFscKPRJHOnWguoD3fj/7J3ZcuRK
dmV/RR9QkGEeHhWIeeA8v8DITCbmyR0OwCHrf+8VdUtVt8pKMrsyPbTJ+jXJJBkRDnc/5+y9dlWP
I+wIBTA6yjveYChv6tZDVDqs/H6uvgaS3eNk8PtzVhFIH0tlluuyxv+OxbV8sNxqegqyzjqEusDE
bCz0owXXfWhDoA1yQAiySXPIbklunGeSJddGbnorMYXqR+prY0X2vPVkOJ0yAAolHvfhoS7OfivK
PUaT5CDyEIvHgvEsEZE84ssob4sK2gHu8eRgBdcQLIt/3KvapOnLYVatRas9AFkFYN4knBM0M/Z4
7EY5POraox9CAADtW5nVwXHgrvmeWo4PRTJM6LhgOYjhSdKAXEznyBiw+YSvC7EJwKP9Y0wsRVBV
LRXkDeLiVxnVAO1jEe6tPKcD1UuhN0pd63YQVTuzzW9ziYYm7hf1c2ALONZzpPqV6U+yWzkQKh8G
cxDfyjTlCemkf/BN3twFjsk2lwsVBL7rbIRcOcm4s4tqXRDZ+tajBz/4I1VMbtPbU/gGoXmgRgKw
yoV7xOK6dogxxE1ueS/DNLZ3NvqrDZL7kkKhS15DoHCxRfTgm+HW5jGss/LFM8clXPV99aENGgo9
PORdsYTfcFKaLT7v4M1qfdBQ/qCfkDqkD83oYVEaoQ0kdUnLOvXDnUyp9ICMNReTp48RR2KZz86S
mbfK6ZIby8oZtw1LMz9mCWirsp2Snzlzr9vZa8BracqVKJ/Le8OT8i10umC4d4eurzYGf4b8YWRu
l21sHdXFfmi02W4RfYI4DZZoGcYVgcpJ+8Dl3iFvc7T7fh9Skdb3o2kX2bpXRm/+bKJqgiExjirZ
AVsJm13ihTQmnchp20tmygSkh4yK57KkoKdDWZk/JWy+YKvNKdVXmIrZxX2IH+PCkcL7jVWlDONE
D+7HgseXHp29BBRLZa0IN08wGB39vAugL6ThnTnUe4w5lrerbDfFQBR1RLcskTYKiMr8sZ9hoNVT
PlIqgz1dymCDIMO9hKSd1KsKYsF0zDxItccm0uMrVB0X9qzvzJ81/jF/1V8953Fvy/mHwsy87KCY
OC8TOIXgCKl++FV3Uj9aus6cJ8LeBi9uat+g717bS3YQhkHaSB3U3XwCPGxR/zkOKJEUEZGRJ885
E9Cd2cFWpMdA300OZ88U0VqnMHKpThEgDiLZjmMCRCIKunXfTsc0zLZ9olhwjU5enDEXdOqK4peb
6SUeO5Bxuo8gHbCcZr6xCwN6zoyDU885iiZMuDVH5slQPvsF78fBGI1vcNPjuXeN7m7ocqY9lfIK
uvD2noBIzRxifCxZXu1AWGVqlXuT37ezZqYoQxY9SSVvhU/aQ1OH1/52aG7rXu661D/maThutFLN
CmMdkCBXv6jre7RkO06gTchgOximk58Zh7oLTtVcvUxT/wZMJN/Nif7h9danM/arYnB3lhjPlt89
Q00enzmH4Gz4e9NPifrGTbuq+hxUAei6VQIhhIGUOrRNu1tQ9a1Gf3kpNY/NKknTdRcsn1Uuzm1Z
Xjgld0MkfhEgsWsd99Z1u3VddY9tX903TkS5bbpY9p1dHmTqQ7E3rOoskUDs/EMwLjntCOlCQgDw
4U5PuRhuA4tFEjX3na1uOsiAGyK2XoVhd3EEKGmlByxxqZT3Ycc6Gpd9YPYnQNQ7kNgj0OTsx2xG
cac0+YrfqtNqhYFyTQriS9t1oJi9kS2zor9c5hWCBie2+ga94vyeA+1AixOPco6dln23xICH5dcd
hk9BmjApGTCG9G3tiqPIYMXDauK+2S18B4J8yHBBEdwOcsIlbPo3KVK6Ve2oC+oG+xHMFDm/gG3G
+alOKeh9T7SXPkz2tahZR3a99xT5hh2tWpzG74lndHEBtXea8HohqVrZdCTYLK94TKx666k13J2a
+3adzoYPGXDyY2sSu6INewainl7Z4FbaEFA1IuRd22cZ1khxZ2RF/2qFYxh3jituVR7cOaMLZAme
e3uuFnrndu9W25E+hAuObw39iglrWT3lHldDKAgXH+j8DgD1Vi35wVzCkyfJ8GrLn41j9g+Zm250
kOkVwpYjwF+eKGeV5n7+GNXhiRwI57YwiiYOiRvd8wt48UUDnFqvO+GY22AAcWTM4atO9LfbwQTt
PV8xkUgztlMFBFtOTNUGK7hnCNnd5GZRr6sKNYppipuuq4fVHBnq3hy66BC13pvE7R1PUp8wACRb
vzIP/VIz2uuG4WEUCgBG209bMtT30WJPn4TzZJceJ/uRvOS7JG/22kxU7Ap7uZSGd+hRZO3zaTmI
lLjIOTA+6I+be0tBuqxD6zIu/n0zTxB7bDrhAIyL99IMoZd0N1UWybeMCimeRGXCorV3OplAdRHE
TOri20AQw1bM2RuSZMX3pISthPO9HPOX1poe6tA9RRO4WBCHRKJFya6bbPsGf/llClB+ZP4wcS/I
Hmdt3ljOeKDZeB85+qhyecYcAMSx8QntJENm2vVteLGWatmQp/NR9enJd8W+nafbtveaLZbtM3OJ
J0wEv4BZM2jtH/oseYER+0CiBNwMcQ6q7K6Ek7Qdl2ti5mIy0FFOnOv5h2/ma60NoOIgvwexl1Ox
W3r3bPC4Mq+A1CvLS5ulN1VRFtswzG/a0fpymAMz0tmNQxGucs0WRKP0w3L7h1QDOEQGcVuU1QYA
wtYurVshqzI2g3ptZWRm+2bzNCzmF3h8ZlwIhzLyJdctNGuW7JQdpQNcSvDC05CxtZ5nxsZVI1bZ
BINe875wLsH8ma3zUvCsS3HFtrRADvLccx4Qht5YfBGqgbL2Q0kzdBZhRDcWh/7QYc+JOvvZkNah
aUlVNMXCsNYc9QG7lx0bwv4JFuClLTtmpIY7x1Zp/Ogq19x6qfKPhYMZpM7kc9W6j02mAP+iscIg
3CD3QTeSrYQj8ntP9EuMsB/fnQ3BpWyZCapw/DGmbQKks7swDDSO+WRsFh5tlkr0JqvmYxbNOpDF
8rjMFYJTR5irEnRaLIel33ZTZG2HsaLNPmJGbqd3XVsXerhXOK/FewvdKzZsae0xQbTrYZbFT3sM
vuyh2mlpnGjbfCZNeJ3hJrdsUxvX5+2t0mrYdv7Vi+Jby7bIfNgBYYeEOh0fIVdxuHT+gdfPS/Gb
myLvvqtZnkISajhpiF0lE5ihlkxQEtCoPM2Ry/2tiADq1ZJptF3JE0RjACrDbNDlVXTkE4S1e78g
dqZd/MJcN2ZXcGdN+7XVO9gLWv1dL6pbl9iOVo2DhkBjft/YVd/vhkR5zdpWwGcsac4vS6Xno0wN
70capeVTGYkbKQsdD1rUj4siTWvpQKtPWWKf63KgEDGh073QU7fisuZ+bGJO/2oErv/YrjMLPUob
PuZkIa7blJrv+iyy6mCaxvRY2m9rzpYz3i7vZUy96FeQZuNumByGe+B2u7XOgbaGWYknkUCNhQlj
lT1kAH0/S7Oa98J1LouTZNvJDLHLazv/LtQSAB2MpP9hEFXB4M/wOB64VqNgTVCcyD46NCDkbCwK
pj7kyuoJVZhtFCdNQ9FEFq19zpK5OBJOlcfuhL6/IeL3Lgl9sFrwBm6Qhw6PwyC9Wyco64soo/d2
cZo4H0z3O6ksuHJJPlDe+KkfpyVrtI2G9izYBXcuDK9zJ0r/Ueim2JiOgjDXXF3MjEq2qPX6dWcg
XE5Mb7xtMEu86FGC/nIznAd02eXFn8bgJHNLqlURyuS+i1Io3VZrxE6S8ziNvXrNdWafGsOy7mkO
oFeKMqe82EudPxlpyfU3MU2QU6WXlFtWbPDDtYx203GAvs6swl9BoMSGyAn7a47AAZrl0sWKfLNT
Vou8XAmv4G4RFRmkqj6d6gi+ZNgRXYKWxU7HYN+7yXDxkqHaVLn5rWQfbFMzQjpCy/2pmGfnto+s
/nFabGOt5cT1rLYOGY7nVTmGP0fAfJuUjeQol4gPerbFOjO7Vp+8dFEPwquvXY2AYKedLGwcV/P1
kzrmLqMclA1pxq3JJl2bdavPZk2DOfzVSO2E7QZDl+HdBfAutLqYbp9bxMv7S8lcux5MsyI0xg8n
Z9NrkuZjIsH8GtBQULV0vAzrIokPcu/8MrRe4TEgHPDmwnFXo9umD7Wrzzhi2FzrSR7MLB07sF+M
gga7D18b7TkUW3kak7FW12wx7cbnr+cielVqJsLeWha95y60MzILQrkO59HctIRYbLywQovZ18lO
1b63xdcw7Udlcj1Zxo1wwHjxMyCTdAzywYrQgikQ4IQOWhsaQ2eHhvuKKPm7fuK2ZM1Auqja5l3L
wb/ERWGjPgr4uMpu3PFSZzAMYbej5H/U4zxdP+DwkOicuIyh3xTDlF4KOb+74fLt53Ox0gZ8s9EZ
jM2IQ+2YdcluHMWh4R4LBmai3p9HFA1tOp7BhjM/WlA5zbPINiN0keNQ5uLSDeG0U9VSnTLtVse8
6C2umI7zlkT+DwgHFCCoDNcucHSGer7a5AmKirZxnxKbW7D25FblBUk6g50OMeruLA6GxD8NcBtj
zzPGi6ixWCVdIw5D6wFarBObw3KZjRtG/D6MkC0EfGMdEDqz8rzlKxIZS88FRlPjit1q6+paxMoF
AyTz77GrokDS/iZ00L7RtYk9jShdsJB62EEtrIfQPEDMCM48y1fxVcAsrrR458vMvRVddwOGJjpk
vjlsU5e8xz7CoAG8WhevsoUhv5JdOh2UqL66VvprvxrKDd49JLph2e5mjdLPlakXY66qEc7Kz5ys
um0WNqgE89DYZujmEJiF/W3fqociTf11INKX0TSBNeqp3Ihef8xD74JMGJNNbbfRngc+2IOU1hu7
RxkUjea2relDjI3lvOm6gZ82ZgJWPHizKXRukHNrIPsV3MQwuzK3ia1DS7nEDt4v7kSep7e27cIc
41yrLVZmapa4X/uE3l1qJCcqtU/TLn8JvzllIXszA22EdLMOLyRj3YYeUhqGsuM76dnFIdLZXK3a
0fmFaSnpV72lmmf494rmWXrfDWZ+Do2GXW1xoi1egWxPcKP5brEzH7rSFOuBgMELezyonD6Ue+qY
asNJgEgyDKp4LnJ7o0XgHUzpAXy18egs9Fc30g/1mUZ4fVvMk6bSKcitTpLp3qU3X6yKyCvevaEp
NxCbkwPRpyUYynnZ9PbgIsVx+UdVZyQtmTrYmmIwH6LOY36tSVyJ09own8NeXaNnHH+T1416bBrD
OVGMk1Etgv6VrNMJnmXfX8ATRQcDaDQKxKWgs1l0SAvtAqDeqqvD5MbwsaTJvn/BDbscdFIiPmQ+
FXsOSlLbRkOdTtWnnRNCznnBeqv7l8V1bqy0M2/TVhJmH0Rcy4K+AbhJQmiVozeKghe7QCuTL3a6
mwmKOSKtqFaLUdV0IaDCkL5qcnHEhzZnaxKnCREIAaoSgG2v9ezgB/aWN5ZDsZdicTfDVMDHLNoI
d/DIHTTj8Vh5IyvF5aYsrY/abdu9M1h0nR2jZ+9o7/x5RF8b1uFWlTTsCysr4yjs/LuxrwBHItsV
XVNJhJfaXEe56R+w/D4PlfVMOIOk95lRybcIVkvde6ukIbN6ZkmEAhmYMzJkHvyX3gDM3rgdd5hl
i448nkoyeNCqu3P3HhThnlzbO0eHH/U8fnGX8rjjFuOun8LhNnPnn263uNvChaubuAF1h5RfGakP
cOf1oQcJte56czhYYvLueObEZWnR6AnO+H1dWHLd5ZXeZ306b/zOAeaVB4Z5V6L4P+opv3i5fnV6
/WkUvaJkm/Rjs5jywZ3ocPRDinoPzNMV7GPfdqrmnunOOA3qyUKrmU8nZasJQUUTvSZSz68e0K9s
hcXm0ipuz1XuYgudB2TIfh6DNXr0x/CF+e6ptUq0vXW5rkqPI06k2A/n/r3xiTGAlLnrxvkYoNDg
1rCmo3vWgRt+9HCfiUACl+81+zFQj5PIN8McrkFMPvgd4mda8FsPP+o6N9tLuOBgGv1m7XgkLDQi
z+8nIYGmFWvBf2o91mJBCPbU5Idg9m6CPHqLhHkq8Mt2rr1b0uKY9u4+XOqn2TXDbQVM3czVHsXb
Rkb5vTTU05h1z6JRsWjDPU3VbTbXG0U/JKrHYyrzdZX5WxjO3wMTAolrSPvyjrg67wPH01pMyBkt
TtsFZaeN0LRNBdEDenktyBxZRkIXMi+uRr3puKlXlXESPU9vE52cwNrWyTghyw0Rs85Y/OQd1qdt
5NUvoErXpBi/a+R6knbMdK1tlvSYNllcex2qB3N7jXB7H2t/K0r70e/lqhP2sLp6xI468p+TDqte
ZG8qV7GKFqBw/VajrFkVWbIKaP37NucbSt6J/juAq5+10/U3cx3J/WS3a06N42RP3dvkOMfaE7ts
nIBhc6znyXxISYLJWhcdXskdoQHV2jY7KlPWauIQaDEd6BigtpbxyF9KpgwyErFOiyLm/FjXTXfH
OPQtMNgGQzRMPJXn2mseGkkHKTIHeiu4n6tk2AatxVjA4sNQmAP98xxgAyd/gabHneOQFAzsKSav
bhPAxoJ61px5Ky8RKOdhABtl/3Am+yzzfDvn5Z07uae+UOQHVvLJT6o7DQ+Zo54fQvuZaieyx61K
4fhESIZEXj8mZn+pNO0vTnQ0Luulr8f17Jvdqpmc+zRTPfljH8TgxhUPX8rhQYPU2M9Aoh1nIQ3O
n8+lkBcZduwX4cVQiAxlv67QN+L8BvxJ3Q96Af0Nk79VNxGsxSl/31Xp2RmLj0mqO502OTOE4WgX
QF3xQDzQWddcA8iJStSw8T3/opQ7rwzj2sEk0Kdpx/neKW362l7JgTAUdxz495DRLoI75WKWdBBs
emu8+nIkE9WLhtPYZA993qmVCMYTII1NpujEVhM40izadq51mmvVIEVDF0bf6a7x6rOL6Qed1PQw
evoxq5J1UNinXJlIgB05bZSD3HyI2E0To4PJ2jpqO+TmPs8Sik/WFcXtxi/cDydMQloS6r111Ytw
2ToNkgHXpQxO7jXELK3ET3NSnC7q1wwMVkzFwW2j9dzk72MW3DMyerY9rKOVVh+VM56wfEcHhhFP
LrtWx3CQIedliLIvAkqO2Rhtk8K/09EVPp6wXTLtsfIow60dbQNLPEweXQUbcjDC6fnUoxD1ynqX
RN5zuBi3AYm/q9aAeitT91HlBHokYojdtLpMY/1dtM5q7u1dNxu3kZ99RhLxK42XQ+JS+V1ruZaX
Dkv1luJk7ZjlyQN9nETzQ+n3DwoodJx5hKZ38obz76PNIzfGrfxcpdm8q+2B+1OANYyxIDL05jYQ
5VnYqtyB5nllhI02bUZBrW4hDiwUFol5JqY1R4NKIW6oYr5ZFsZyU9im3DRGWz2SVfhUFtMcZwl9
ktI0yPDRlFqHzE2sA9iaaGWZpT5P8DJI7UPhC6Z6H0qeC56P6iB1H+zS2Q1vKvaQPdJC61lfB4Mm
LOJVY4UDVgJ7iDBpuH1sq4aOD9TXbDdxnX0zCl0sLLpoOeXALi7wCZDgDLLqt8Q+gooU4noFCv0t
k2SmyH1V7suhyh7rJSm+SsLR7ird0/YpIywmDvy7tSI/8mHUuXfnBJnJiyHvcF8npfk9jhGtGMOa
FBtRkhdxmhBG0pvZV5XNidgnxOo55Myk6t2YesJl4M5Nd1avuimeo1BxWNmlvednf6mKJMGkbsR9
z/hwT2pO8Ojk0fLqG15429Ww4Q2CaVq085TMUZ4uazm66P4FcH96h857YmTmx0Qred9OFUBzBITd
1u9NBH7M4apNnkZQ/IKh3iZBPj30fDIbzfVmk3RyWVs2Z1gj0/wz6gOkknJRhBwQvstY3eE+rtl9
imE+eWp2kM6TH2S1SfQAqRgkrykpHAl7JHZ5MGxna9EmYWMfpwuxSfkl1B5helCMpxdEfTME6jE4
jt4UfmY1NHK4SvNTikxqFYZqXE9uNT+bCgni5KTfKfmeoP40YsVh4gCArNPtpd0oElOoiaZc/iyy
7CMYvOE2p31AimnZP6naNSHPtHI8k1DVHvQCJ1F4dFa7KacrQ2N1vQjLioPWu8bCdo9mTesHF2TK
VJIOqhcsXw3DQfxA4DIOswGwvZPEow7mEhA20HenvhUNDxBbW5+aa7e1blqa7oSgdv4DEPXylA/e
DmXCPbMh5wFbEffgXvDt0D1Iwg3BGY7ctl9hHS2HyilplMmB+AHusCOujYqOeq7HzUAPdW079JpG
mBt3fZ6EFyLJjBvd4uBfBePcdhhDZloX7Vjd2vggyc1005Mr5omzY0qupwmSixXqTXWTS8eJlWdB
U8/cAvl68NELu9/SAJLbtPSrHXcnhJzkHwFubTnYVToMN+YYtDkrQFJsl5FXHpVXRo/RUEKNlqqV
PxcrIZwnVaLe9sGkbsPOrCnXfNiuarHVbpwiXKAB1zdq/MDdLa4UA9eCgmm6yFI2Gof+ySURs3uU
YTocXSjycBn6xafTkXXlSP7pXOwVE1CxjtKCsKfQFu6T1aV2t/ZmZ4kZGdbT1T+OSr5WBmFy2tDc
GAd9M4PtXmlku2+WtEhvG3OCUwlVoqUzeJC355afafg3XSKDtWcQNrqC7rGswqK1V38iaGjwOmVl
m8KyDLZBOSPWKExhcegAnSSeJE2oKtoqsd4iv/CzN3yFRrqaM6Zc68CfTefwpyGzeqtnLLlJR+z+
jDrC1GJONvTmjd8Hctj9qazLQvoOPYuuwLW4ynJ+LfaORs1xgVj3JU2g/f5/fR7O1Wssz19Uo/+l
u/TfvtS/XJT8/DuR3m9KVf7fX9WmJnqqKKCQh2X4u3we1KamGaHCw/LpgUuIEGX9h9rU+9fwahpH
h3eFiVzV/H9Vm/IlfoxrWijJ0cQCmv4DKr1/NJdSWAfAYiJsa0Tz8Mv+QTxnqKXl/Kc1R312dDTO
F10kROg5C8Yq2yJ5AmHd5GWPkYUtaLl29cBbUgWRJOERJ+Etlt7PKFGo9NA1e2H731Ar/+9UgF4/
7/9cALpTn/Xv19X1u39bUeA3sSX7EbRTME7wi5BW/qZfvn6F+xflI7Q967po/rKeLAcWAYAAVp8L
YYUp1F/XE1+ysXjY6KBdfB7wzf/IevozueRvykUg6Ei8UBJf/ziLm7vn/L2iL0U5BnIkrW8nrxue
wC+rfSKc4guyLqba1BmbVwb5WbTH6lwdpmXqN2SGO+kmKgqP5hoznH1uX5gNtPOmH0p61lFkPDim
zm+LOrJf9WzkTxaBGx+EMDiblmyTTvXljdWaeuQEbWhzlu5zaszqNCD9eDDs3lnnhBk+W8nA/Q6K
MgkHNK2Q6c3bsByHexREZb/iRBiDje2OLREV3hIea7ubJUMsNuMc1caZ59QOV3/+UP+QGP9/5/IO
rh4iVhZ+JGBC18X1X1qm/v1h87h5eNms/8+/vH7L4Vvgn0Kn+Hd76z/9kb89FJj4gSOjl4xMEJDX
5f8fDwVfYXu1rqp+jHe/KaX/8lg4DvgOM7oqngFy8Xz8bZvFSwWr1YGUiSkp+LPN6g9ss7+xNf/2
XPzTP/z3ImUxXCvQWlg0UxMUjZ63T8lS2uRtt+zzgbI7n8Zs13rjxauM+8IdXzAKrpEGHqTnkmPk
ZIy0FMkawrtRY0nbpFyrSN6Uvaw+wqtucUQDjXjTh0Vsp/YOb9WrIxh+5VXRkoyByjUU2r01yyjf
FPnyq/LSd5LVURMs4XQ2qgQ75nW2W9UPU4fVsobaf0+zn/QnxGWHzqIlFg0YD/XEbDWK6N2IiDhe
WpaifxA25qxstiDiq3zeaRD6FIcWs/Sm2LZzsKGvdZFoJLYRW0BZZN2dm+P79q66yCUXT63rfGYi
v0Fe9mBmwYhIR8ROH8IfL7KbFqHs0uYvA3diolTOiLQvWW7vhKeXTV1KRQJbSO6H50zrsOiug/gC
V1XALNNUNsWJeSEk5BfIeTLMUvJAUOeea7WcEUYQGucyzKRMUqvJNL9lVn3KBIVQBjgkpUnM140S
xLhgJjSgrCxkeCBNBVlFoNNz09FBsRjPQ5M7OV2KZLKJHsukOrQRuUR2uuzqoZ2/hex/gWWVlNQp
aq5S0xUgH6hM46kJPztaWQmZu7jQIIcXUNpW2O82UxIwYK1+KS2gmnVqwCJVw6gPRHcL3WWbqgp3
cEEQ7drJTNy4Mh3kwdaUmpUw3JtG4NhnziB2Lm8hmhYXB6o571vah4+T9RU0uohVJvOjzrPHLLUX
DF5NzQ12ELSX+IxVuxSveb4811lAoG/Ku6zIjuubub3TgNHPg5imu+UaSDEaCByWRr5LyRC57lhx
QfVjbJx+C8ocKZ2dbFyP+g0LGW1TYC8naSGJJgFtZ4zzsxyusT0lgLXY7iAL4BloiVPp7GofBfUt
19sn4Ecb2CPY3Rksi18g9LfkVMWFM+z6iBcokbio5jq2Q22bdocWMoPQNHu5LKseM7wfS0Jdhsba
oaRE+kotltpxY76PmO2iYt6Q/LoxkHLNREckGGT7wuPhiO7msNoF4s6k8zENxyLKt9FNqejz+BB0
nRc39y4NMYNJyPDKMCwgOuivGURuzEAg/xh34vl/8OT4f5DUgvb/P7/t/Fv19dn8/WbP9/+2tdvW
v3KlYHO3yI/EKHC9w/7lvoObxXeBdoPtxrNi+X/za13pSzBssVBA24Zl+/utPcIfAyn+6he5klv4
0h/Y2jkifmfVwEJ2ReVe0TGoaqGiX802v9/Ye6T3PXEWaP+KbCSOCKU5pWpB+73qCIL73ZvyT6wu
EOj+8dfhPuNyhTuXOE3gUf9wX++9unBTXSIUEa37tkRD/mViHe1XFaX0JTRcNWynsIEk29b29AWY
4SrcT+3xRhfad/Z1U8FHJFWvuEV/mlabNJMqWkekcNy76tpdyAY/R8XvRPVJugPWUHrk04FZfoN4
hPLdWtF1Dt/KBF3TyiWYZGYuYhOlnqLxIaTMLuoXLxPsIRbG2fvSF+1dRH+Nv+XaGwNFHgBjGCoX
LwHm+DeRkI48QVmgLbswPIulW0zEleQdiiQTe0AUD2Vif0SOEaAiQLv4IrkYI+K1KghRc1OTYcf8
/AqPMAYmzThqjICkwG68SbHEvso5IWB76oqHlJjLYl84GqpVReSJ4gHtVRKbo2sbK0P1/d04AmHb
WIO2xu8iKHt/M8Bb464ZebdZkl3BOZwDb6FUtGRGUdn+KqowOsXG0vQv5oSzhJ57x0AiM6PkHJRD
U68bzb/EIZqZd9uNktc8grW1xntdMVNsTEk6OX1Rtn1jMT8REMgrktgKX23EDQ5quKH+qmudT9vW
1RyXqpcSVo0Zkqo6p5F1Pxlp7ezdwZMe0nZL3ReTQyenn1Q9xGipQkRZgTua5Ab6SsXNJMITq7Yj
kk/o6AlWeNaxXtiWCRDowCL7RuB/ZKSv2qS72O6nga7Ljqul4KLul8jmtw0c3js9DeNXISbabwpB
Pdt1rmaPBBLJwO9apTy7pkfOVrnMxIX0ParoIZ20GbfTpJ+HbkIND6yAhonv+uPtmGSkMsqxBiuT
ZC32HoMWX4NLZd45EM6+885smXTaf0YtsGTOocgmctJE6P8k0YV8VV1p86lJcd6szUwI0A44OZB/
moIpglWN6s2drkeVjfaoWDkcJYylIHR9cNjPPSJbn/GqaAW1bNoHyPxd2LjMYt0pqg+1li5ibLfS
DHrGGu2l7Ws0Yig4HGJrcvvFS/L6uTIX+A99W5AY00YduUZZUgzrMtSSdjzXKGARjCYf0zwMCdBO
a9VuFb+hJJzEtefYyHOuX2IM/V9of+wAVG9a0mqf6b+vxsVBCoZnifQ3z6VpuTIQedWrcPGcXwjl
aqSnXVSlseEGgGXsbqA95ecZcCXIAdeOsqE76htTozsjgq7IEZuYuJuQeJMVjikNzbhH3xaACGkn
/H6r3tRdjhKcuCOFboJybl5lVmmWiKuN8FEE+fDZ+SGpLpOZknuZhVP1MekBI6mtuoSRCy8o3bhL
6nxPjlcPF9pRgdzOnZDo1zMr9/4veeexIzmSbuknYoPKKLbudC1Cq9wQERkZpJFG0qjF08/n3XUx
dXsULjCbwWwrkRWR7qTZL875zjFkh/GcwtUYN/ZUNuVWyLr7rdIb5KUfCtO5dHMLM76ahoDCskl7
HBjtsjQr11Per8UzmAjmuSznNTS68jEha4lQl0YN9yJUwtrg3LChXeQOitT/i/cwZrj/Dl/7f82i
atND/a+v7NUflcj+P80obn/hX3e29w8XYCIX83/AKP66scmdhpKPKZUuzbQwOnOX/9WMCesfNIwe
xmdCXAKuN27SvxzWbvgPYmNuGMW/rnP3v3Jj8yP+fmMzc/vXfELA0MDw+O9XKMTMSQG0EKtczCbA
mhLASv/WKxfRatNt7eX/RO6/fQz/409kMGO7hLHShv7bpQ1OrRoz5oOc3ByJVv4p0d9zXj23cf9k
hz1eiR6F/+i8hb34bTrNI5rbrxmTyaoxnG3Tiz+pENCSyjXb9ffKmdWmHTzeqTa4/u07/J9UGDAo
/+2XvUXKQT2nmhLUGXja+fO/GdD7OYk9M47tVZOMvO7wllatx4AlZS3ZoJKxyq1HJOu+Czr7ueEI
esglFLi0GbF/LS9zVeJxS9BuD0g91+7QtCsHyf+K2qm9kif1IWQJYNwBuERF4PwK+vABjWzk0M8A
K0vt4xLccTZ2mzp3tu04gT7qfGcz9MnwUrLsjoRfzCyc5Z7ePhs2cTJ/TXZ3nQbXXxGginjMsEhN
s0poTA3YOhBtj3aj3XXfYPRaQuTIjT0lZ0oCPzJ7D8yFX/1CRdZHw6JoYVuuigidbRClIrMe6m4w
HqALedvQLqn7S+3s+4W6ql58sCi9uSGw6upbXrCNC8JWSSidnT8wIfM/beVm7PGNKershb1ab2zM
AEkVp+VTGzRqmxblW9q54YGE9/fF1U+ipXRLLGapk8qROcpsl2Gj3Pn1spxNRhmHbIxfrSlBxjyx
qqsnPiAzTJqIhsPY9Q2UPIyeLYsC4xgO9UsyF+bjMnCyFohANiROGpdwNo8ZYuy30O0znDnOju8w
3NdV1d8lJj5CzlBWG4V7KNLsm1yz4l6xpDxTrPREIofE7GJgJKoPI+Au05gC5pGBBNsIcRBhHMiV
EcbuKZgpcKRa0qfaLgkfi1vi0tJs02UwiSQY+XU3ULvNpvsi2Wpnc44nZLE/y7ChjCNmCOl/OK0X
uyw2lnLuBYOCTY8dMCpbDAAybSrYLjpZDXlVMwrE6zPkootSQuUQS6AnwA72w0ol+U4m8dnOHa6x
gWUjEWhpt9deUT0sJPNFRcKk4ibFRq1sVVHtN8g5LJcmdUiTLZTX3wR/y087MF7HVDl3TivzMzdX
u7M1OrjUSj79pVI4LVvzKZ8bFtimz6gkEciHtJO4F6jHxsZmtYx0M0tH0rZ0eaT0vYbQQX7VU+zv
MygyqzJAKN0Wfn4wpC4jPExEtTVyXDfau0uh1zx30s/4cAT1SFP6a02hcY3jDiWOCsWXL0nFQc8p
1mY/NVt3Su8robqNL6DoMUBl8OpmyUttTo+VuWS8pCRkN928V1WMGgI4oPaaMWrIRMNDy+o3SdJ9
0xQTXrYxflQuyEXRa7GDB1VdDTNcSIv0x49+id0HNVuQqpqU9d88pPHOlvom1ntoy7Y/Nd7crAox
s9gNZ7fHyxsgn/LjXdcznCNgoP9Sk7jzrKbkDm82JCZVjEPmixz9F3d2vl2ndc+QlhlDVAGK49xc
0KpmXfcwFAiTHENvHcIndyZSWchkfs1e0LLbTStdFIJ4sb6HyQjXSeN6H3HcvhbU0vs5LWWUSB2u
WqElSniskq9u2X8udqGvFtC5vd94bxnL/Zc68dqH1unjK+OT5MIxJNfV0FqbnLg9BFnCviu7sEK+
Ndv3ATUvztgy2xF12T/omtRvLUswMlk+sDtOqXE9gYxV5vl6kHDR7Fh/Ej3ZAjOqup84RV8sZz+5
Ey6Fuit9PEd2V73XxK3PBahE7KKP3Wxau5QR4algsLLqDfOOCvvZsN23SZivIkeNjcZRJ5ec3M19
7ja2t7azwXpsHXM6ChSkBxFkCNk4JDE6lP7J4gXeayvub6HhVuOvSl2wuQURYB0KPOfrBu8ZrsYU
SxgKFbV3fM173RZwQjAuOHvTKeddzZTOXpEVeYvcnmt9p2thouabatL3at1/+B1Q4K2Kexe8VJoi
sSzjznyu5mrik23KHxeJ4H7pbGdjWrGfnf3E2nU4RoNYqm+7m+1I4qo9uXqs9jhQ8mIV+rH/Jayk
2pJNFUcILFKio5UlN0XnNMdEMH4tkR5FcZWIS+Bk+iFuVH7nKkSNqEaMAytSEzdcb/9eQBwxDAr6
+Ln1ezIU+nSwEBNAI4jrKT12S1s+gKe3NjzWB7LFsnydt5TNNDzz1jCrJerxb6AUcYZqUwDej4pw
IVI8FeE9UR/17RNTgMLHqNShwF8kPDzFFX0Snckl12H8U1fucN/E3hhurRJeJ2/N1uwNPOx2No4o
3mYy3qq8p3mzFxWe+zj9GY02fK2aNtwY3POfHbv3k927o17VxtLDRUxzfdW9p3cj5skIUVuhoqUY
ijudxe6XMbd4SJ1x2U/u8IRvIT6ms9+f8Na6G01QLOLB/k9aJOraTgX2AH+0tq0iOMdHUgylprtv
aXG3rSjemqbKmRVAKuY2qNL9LEvC0aF1ReUUZBeFzDsi4N7jmGCkjOYkNEGm2h3QCwNcQh6Ak0II
ePsOjelDwKRVAopmr8JtWNR3yEzkFTtHdxjy+BxwA6GbHsl0n0RRrtTARdlzx0WqUeOTxqK8NTo5
5lEwLO01DvPHrsDqxQsRnwmhdt4cao+1xl9zJwKEmnMv9sDGiDDFTjBDxDTMmzrGD861cqxDjmT6
p/fxHgTcGCfy0Ju95WpMenb2I4kEPEjhVaeaGcWrbHlIObKJ/k6jtifA5mhmiFIfJQ2KWKMC6I6A
NtB8dhMi69hJ1Vphu90uS5pFS+tNF7dGY2x7P7ZqEC6n1RIieJ3uMRWUjH4shAedmSCpI5Q3UHYY
td4wbI0iw+aZA0vItHC5kjxxHRuB5q839PvCTmxfL6iYW3eMTzfR0TkZpgwtt1y2rSYQNef6OzXD
1OWrOuxZltVNdiwnQ3+5SsankTC2P8YUQ8UYi6Ta2EU1XvC8ezuHAdCj640P3dinUVkmT2NrlYfB
Dsb14pr2LnTKYV3FRbISI8ZrFILIuDh+NihGgKxmVYaq13DuSEb11kHnuGeE7CjRwrnbLcK/l7EV
rumI15kb5H+EW8dbYeTm3k/LfU6s2rbvyaNPOgXwtJl5Aa25inpnnNdokdH7ZtK6WpN6ywchz4jL
Hpey8Z/HAqYmx0t5RHv0XVZjdWQEtvIw87zqgUVhgp8ZeRb+BbP5btiDVyiBVoiV8hX9MCV8mj34
xuBupB76hz7o6fhJJA4Qfqvsdei5PAllxdmd1fWpQ9SYwQg4l2Hm/UGTry/t1Niv8A1CiAsxkYTZ
HK4XvC1TRNSud5/a5Xg/OjPp9UOCjH3xkMStqrEH+YDO/iTCDDmgzN795gYZs0cVkUgsV7ajmqs1
JxSFhso4u6v72Cqe3dZo17ZVmogEM7HD5XW0iXd8yrV3qRXcGYG7u/MNdXac+f2WK7jqSDA4ZBa2
0qoB9hyaw1Zo/4mTTq4LNM8b4XOTDWn2o5sepW/gfOe991nE3fNc6YeFfuyi8uC39pxP1Ebpc3Xb
I1mJfcmD4llTaB8Lmb6j7u4wxJVmJEMrjwCRyHVoKKrJgodvZPy1zWtUwJmM67WwtF4rJfq9hE+w
hV+CzyOz2VvVk75bigVPIzEXwNIRkbYT+E2kMyja7/kmCUmesfYoUz9qG2gs+lnzDrs1Nv8q/jY8
KVcajdV6oNwkGIkfO6ftRpAfvK65wPDtz4qgZNKM07LVzwTrpufci42d8FDHWx6U03rArNEWF4VT
BIYqawZEniXTi8KlGA3se1MqVjhu6m4ZpykAsh27QX/cZnpEJk7e7+M46W/EIjbeOtB3GdncnZmB
CUYsu8a7fyQBGEtxiIS5LBZn4yf+L18b7X5q5HTnFhDrRhyfSRYsp1K75AGURpOeyVqJypHEYwfL
GEI2I0pm33rAKR4FlQeAzDVcXIBOcZ9KTC4WvqXbpqk7tpPfI3HOma12t5jiUi7nfJqC77Cr3hZV
fpn1Mkbs7ny5Yt4yrYghGb6S/Fb7+o56gqCEokoFNg/qJJp9qZugP8x95a4rkIERyvxhJuECX2iJ
A3ff1+E+7I09jlAErb7Zo8guslHz6NFmLnH3w3xMbGC1cxyTnC3XC5IrfBvYGZrW/Khb2KnTdBiK
ACmbltPHOA7h3ZTa4W8jX5aIWfq4rqiQViERaSsLSOoW6V+xk8J9bAtmUK52Hpo8xDRqPqkuTY5u
xdsgF1rJbvafZJp1e8QQ1vtUenJX05ZPhffShUG1GoX8RQjyfDVvJ50fonlMs3jahaHfb4rCDUAn
s95CG2rl1TnEZBjM0C0ym4RprOTfbb8UT3kCULgthblzk/xO8fKRHA2Ys2pEfhiLW4iv5Der+/DI
7/Thza9qTuZtaVV3NOz2Y+OztkINCEF4mh9F5RfbIPPbj8rO6ZSDxNv1cZ7uTObeK5KhaTcnbENd
aCWrZqFf4vcbtiYKVJAFvLBaN1lkyw5cpuIfsGGletRFXmx5gDYekqFdOFECm9N5tFW2benF1378
GJI8fyG+nCsrRNlLiu9L5as9XBO+dMaPZ8aMGlF42K0CzsWFlfaTU6XGKzV3fx4cbz4QTx//9id6
di9QyLBNES2E+741eX/082Za4RmZ134IWreiR48MMWowB5mGvuxo86WVg97FyjQuCzOOQzdg4PEb
QlwUveyfxZn178Vpsm2T1X/lsv6XpB7/P0Y03DKC/7djRBhT/wnYePsL/xoj3lQYiN/ITAxtVPh/
E8/Zzj8sUALUsBhDIKQ5cBT/Y5Do8Uc2sg2b1d5fqQ1/DRKZMbKjYxbtkcL4L+nUf2H1Ry7WTc70
N1kHszzPMvkpNoMytH3iRnP827CM9Qz7LILVIitmeL+RDcWpNSFCV1i89wlV1IpLmjAExiZNbwQH
gUp4GGt5Y9VjJa2V9HelW/6qWRqsrHAhP6VCdZ7NBpOQidtAYyy20YCxuzcfgKXP+yKo1BMjLn+j
RpqndGiOdV4I9KZGv2rNxt9MBnUAC0EjIouxPQZls5uHLvnR1dBHZe8iOYb1ePCses1adRuqbNnS
DLMPCzpmKIVv9asUFe/DRPEBWUt/aLdlAgYUaeihYcTw8ku10F6OLk6F1ARrZuNgcJJ2a/rdlgXT
h7T8+r5mZ38IGSSuEr8EEDK2p1AEv5TowHaD6mJd8NMT0LIRg1l9M2tr9oFTP6m0K1dzGF5sNfDr
p/MHxLQnjB+fGNMx8YXBabTi90yokR3iUFztShos8dP+hFiXiG3IRek2oI3f4QMFX984C7HqKb3v
0NTZqxVwBM1LUX3ProGlKhubfSpcf0dvcLa0kUaFgcuHw4yilsypY8MdjV/Cm5/RO810kn5wKAqD
9T/N2cHAXEvssT9gQK80VJG0nF7q3P0O8Q1T5rXVNmwa77joWO9j7OLCWO7Qyw9rx83t7VAabHGW
nJaG62VjTKDYRsEKlIGow/qxuZ9w/10MZpTcfyHKDkeFh7muGHS1mb9mdgSpZekPDt00EH2qwaGS
Y6Rzci8S1tCUKvIkG+tXmGIL0wbgDZf5gQVxna8EqoeRGs9zknX3WRA2vyxTLWuZ1GqfjnV8Smpx
CxOJ05EKCEhZ531mlhu5N0SDZZwTBb1M1SxfaNCm3uFSbs9jmqxryzuzxMMoVmBEcFc8RQrdO0b0
ZZ811svUllhEYcnVBb5HmiLg9u5+YHN/V5QSIQgRhvvYKYhNF6q8Q1zRs73qkU6tgFeGvHFu+9pN
SgQ0/pV5VHIENGTEw7Pul0PMm0KSg1uu+dRPTcN9xWYUsFpN0d0jj2LIlbbaWtPrBfu2lMEdlbnz
OzN49AymPShp+naDekhvXRNs9Cqt525d2UZ3tszJObaidqkXADdvKov1VoGOqOjG2xgKNjsuXJfx
9iAv+DGJ8QI7hLMq9b7HfL6GRbfpM+Y80qmiUhlWhKN+YB8MF8OOlbchPal4wRVQASZMmvdOJ9l9
oXWNal3MxxFOyfqfLufR6addvtzcUX0/wPwX3XTv0tH4rY2ZJknI3aiMqt0w8n63YwiOgPv3YKeP
CnsfHekc7+gsYT/UAYEeZICIY88Wn4XtuHLUOAKxIrNFofhdp0PWHR3/00dufhqGml5L5nJtM+y8
QGPpeJQI3d36LlPL3mpydpyL8SBtrM/dkHGy0Lys03GCTC29F493emlhHjkwLcK8iA/4Ojagr8GE
BuEjK98BtjRxCkWIGY6OHpxaYHJUZsztJcygTR7EONLjmAmjl1jiCqbOeLRTzoE0E/F9BWLct3nr
BckugfSMa5aGP5q6stBoggaZ/xKNB5ljICeLg+Fi+qPYt356+7kDkh/GTNjhQe8zZi/Fyh36/g6L
Y3XORNnt04lki6EurhktSxSGbX1NsYK/WD6WXMNi8zrFHQRHQ98yhX29IbRH7xynBWBjC39ncnPo
FZTSfDMA8GZyR9TxKlU45jOHqn5gQSpxz1Xdym0G3K1x+wlxF+hMsclT664Iiw/wELjnl+ecEz9p
fLCY5oYucW2Fw8btfS6j+QbRZn6BuG1Kg/UAOaT32i/PJ1Ai9vm15TlOyFxx7auagvsklEeSQYFD
4v1jNF7kQQNlYjZ22uII7wdY6V3/UUjjrhveRjd9YmazVtmMcqTpfjP1VFT1xH+Qcb+aQkDBPnk3
uLlcgywujqP13LvfjD7oIL+GLLjM9Dq4Ujs2I2lNJImfOibw0co560WxvlVMA4mWAYs3T7gzwqlS
h5kT9xn45HdVACTqTIG9dBp3og6HhmEC+TPlaCNAFPVwGojKJsoWEVZnpj88XMEeIzxuRFFreUUx
UrBtZmQUd+7McgZazRtihDjKcoiuqAUIHGn5zduJ+ZxTW6e57C52GnsOHJox2cM7kBcbIzF79kCA
AZ2Z7/hjHTzqKkg+DSznr14guX/qDDyE2xSS4Rpt8mVyrPwYUghDhjGt9y5z9lM3O18pgsJ10mbe
V5OTYdgy2ts54cjF70yGv2k7W+y5bTiPc5OLRzd4VOpS1c8oKcLr7Jv6DhIOB0VK98Ib6JW7XBc1
j9vtv3k24NYG/pkMvUPTw2RcdUHq3WNWf7eNluLaw6TJUXBMCQj9qFALAsRB0DIzn4XHxBi7aUC5
t/Cj8s5Yfi/L5KublabAYNsXZxYi8hceIsg/TvBUxegk4F5+xSXgwqUkH6VA9khftliHJNA1ltqQ
pE/PK76GIQ0vPFi/sL/HK76iBB8kuQl40hVWngaraVr0/lXhbFnP7eLtB1Ne4yD9AJLRHQDMf+AC
3auJhI2k6Ym2bFiBjHNuPo/ZZB4wG6l9P0OmLMVUvRVFhRWaq5gvPa0vgK8cuVJyiQ9LPwbnCe3O
xtBcYprsky3jyQ7zVkoMXNkt56Qqmt24YCjsPX2XhWCg0KmbRCj1o7dy6WxgmWL/F0wD0U+pN9Ty
7JpDniHA7v78KYe4+ihDyXpGB9MRYCoGWkyM+RrdZBJlTpvgVRJqYzvBQ9756bZpC5I54Lgxfg2X
g61KueutsXgtLHtYi447axiLYCNB1EZtrQvimmAhmEeqteYCKgn/PdUh/jhxMeB3rIiQfMEYQuKk
eKqr4hdbyyeFyESa/rbrhnvVJpsp9eL7xIqxi96ow5gP0siyCnyD5vy8LLl4+6fYZ5bzLlRV9jtg
PxIVoi+PkAyG+6oN7ry5YviYiyBfF7L7ypZ4vC6tRZrBiHprI3RQYplO7rtmyN/wYIsXp6isO0+z
QSKodaL8NWFeyqR6VnyK5zAB7i+FWYPY8BFADzP7XXtk1iNCshiIC4i6IZ6+c2SYJ1BwcFkZl3YI
S1ZZXPxOUK50IFBXItRbPx+vDUCUcIpXnjeubentaW7bldD60cdX5+bze0Xujdc7KTWAuwGysZal
i/s5eJfT9IbFAQGyeR19QSk3JWyegKLkJpVuMLsIcfpwh49hwPCZvmae2MyQaW/oo4exX6jUivYo
ZHi0oEEEMWHc4yCH3QI9CGbEJheK5beB0Pa32ftRm5qnvJzVil+m+VVAXuur+JDeVHNDUL0MQfET
zPbNTMwOkbe1HIOrozPGra1xKQcEVEF3ZIS0Satks5TVU2ZgKcadxMjbIuDcfkxwbfwZRuVFyLWn
Y9334qxzlttL6mWn1iBnpx1nzQnvRszdEM9milIJLy+9QtpejASjJjPmOz8xP4yWq3cqbLpu1+bb
4qzjV5JqT5bjG+rEetVanGJwTLlGZXUEDbUrlhrcjZjvFUosOamDr+WmNIlEz9M2ifIM47TfBc4e
ca91r5l47tmi5vcTWT99Ml6NEYlE690ORybqD51wr0x95CobJ3sXs6nmQYIwpywHU0kxmp/jzAIe
HE64ycz+j5Ma9aacfAx5adJHVtOjEIv98Y6t9Iw9hWCxEJEV9kD36gT9w6RAcVY6sz59qQh26lX6
J0PpBKfLzL5KlgxTOXCAYS9dDcMbcPzyJbT0dmStjLVxZwFQYNa24lZgCp5b49rP9XRlxfbtlZZG
itV013LhKnVMeFbY45mzCI+AOmyF81CFa1MTxVYzUZ0rFTCxZMV2EnbsHGVZ/Yl7lgLLPNuX0Ele
Wrs5ydgllqxvv7Js7o5Fr5yNpedmJy2wW12WfIYZodNIIqHRrSu3idexReKVmj0gsybEYTE0cjsE
yyZ35Lih7LTXQ65g8bb+dvTBwjJ8CYr9TOhlK6oLHunxaZ6bBy/QauWX9UOFjyxN0ndfdVAqO/Kd
EvmFi6yGZio3N+CkgVeB+43QFxPAJfItSLYDBQPnkTylTlKugrbzIrMwvdWUqXPcUrWFdbns3MHi
/MsC5w0fqBmBZ/E+iVrrPliYRE6Xw9U2omwIffrwblMh+E+1eC2QN8Jc6Pbu6OyVSAmnasJ9wwW0
gwUzrMfQJdDutmYckxcUjMZxCuYHW8kvz43LjVkE+c4b9OdQsQZAphOI/LMb8QjoyfGfZW7DEBSU
0K3mLIqBh7o9ISyWLKaz6aFDrHN1b3BQxrHpr+zO2VvG5wBwtDAYrI+uhxdKH6fCuBelpz67acDx
Ctf5ELhgawuDFzBJWBxi+82hXgrnGTML83TREOvsdKem7Xi4wCPCFrfMtefYv3vZHBy/Lk7g7rKr
uxCnFvo5SIuyp6u2m6cwp5tBtxCuIDr/CsY43MMF8fak8BBF1SG5rTOLwzVc7h2jeGG86G8GV2PZ
8oeIf8/RkfVr72L5bYyh2TOjIAVI0sedFvbnEAiDsERng/+eMSvNMtO2YAXmkkK5cF+I51Qvfmu1
1F+2ccB83765yi/Phs/iqmlZcndg0B461mga5uuCpWBIiZqTiqZUYQwDUGyn9/DJ0edYEhJrSs3R
CcggsH6HP+EMC3pmfr4CgznD+vBear/Ue1KAiq+4sprn3PDsTb3I8k9TOB7xF3O59SfwyrMdg9Zy
Cuy/CC0jTMfQjNC9bCuvzN9rlYUf2in6T9sPsMFI8Seze8IUA9Ux1PHrrZHRGiLhSVD9IMkdUvO2
eyt6hq1cO9WY6qN5yxOMcXRv2FssX3mqjR2M6AlTm4ZoFStDP/LVDHBDQpLeYgnye4Y7tO6J9F2Z
5eA/oeiBJ4xE62GE//DYOb5sosaYin03TLRR/UQmnzE3a+yq/T0Gc31PAx6cq9IcERJ1/mkyGKGq
OYd+HyAXnjPImvVE1GdfsdY2Up1syoUtt/KhywfSMJ+HwJKXWNkxgxM/v2Q2gNECDVMQZ+0RUDku
nsYohvd6uAFapnA+uGZlHmZTPEnQwKhHf0TH7ptBtObVuUGOy8mFCFTad3aDLEYM6MDYRbHQXZkz
AUqaFcOX69d6RwlzQzuwnfUbK3vs0+XdMYtLMvb11VQ62DhVzoOZ3CbgVWd913GD1cnKuP7xTBYN
hOO4pLOfWvU0qelL58ayZsGcPKmWdAF2IkD5wyT+sAwbfbsRMzmwaatv7Ty/emqgjy2rmUFfy9Bl
ikf/OmO2iew8+bBlwHJU+oMd0eBcQsMHXyQMB4kXG6qPuFftPvG6gQNK87G58sMtdAf+wPyKBTBl
m0/nRL3J6MxFf9RpBQd9BgjRnMM4JjxVDEVUDzY+JW8+GuXNtduCcRv6wUKBXifLcS4CH75RZr4F
ueGEK3e6+fnxBk2HelQJ8aHsWGH8JjLC3p5E08zQohvMYO9VvXpzcK7vS1lYfGLWcmp4tk9xl5Iv
kLgssLPUeQuUSRCodoGQ6JhzuV7wPQSt6UUdvJiNITDGrzQsztFcBh7CZSa7IBf0dGX6AN23OJrw
MVeQEZ0tUESuRPaYENnG7g+zmTharGk54lSzya02SLo0xpMHc2tn1rZ1Nxf+NUBzXrPhc5x8uoHc
4mddVj8s4oMo7qkT1tmYw/UIU7FrFng4SBxJmM0RuORmaxwai573nyPmlYcicW0bmEinNtabObRo
JHGBsfmQu7wU6LAkGMCzE8JtaTy8ZGjlMod/s+lTb+fKBeZBxCJbyulJQYQ+Yz6wtz2GosNiq3FL
woP6AIWwUZ2z7CGPNKdinCmjXEHOqHXNU189a9HSL2nJ5IQV4METisJz8p1L7NXOyb5xK72pNY9d
N08XqeR8R4QB2nCMmOjRuiICXQalEmIwYhGIJ2MFKANwR2QVAyw7/xtE54dKJRUuu9/CrD8Q1xl7
HaIK8afCRI9jMZJo49bbZQNgIZWTPOG46a/JFsiUyMuVUbwck7GKBmG5LVfxYj2QOX6Y6nbZVjmO
jLIOw51jsQBrrfohlGT8dt1d7ZUXc9F3Y0glTMrbxq3xq7hMWcLasDm2dL/xiv6VR5reMRUPxWB0
xECa7zRmR3C9mxYlDafNsKsCWf0wvmAcbDyV0MSoW+vkO/b4IgLlbcuUBEYU4vZq5AR/s8zw2A3u
oykQ6ZRu/pOmFH4MzsvXIkWk797SEL0F9WftTCRfAqOOx/yxBDiyaTBHvnkN2/vOrk12c6r18Y4l
kWelH5pJyqjdRyNgqVscgRKfTIMPMlThT21XW2YjYBUhMKE0RcSTticfSgNtPf4Ur7O8iAjG4ug0
zXoJxDlA04gPDchw3c9P82J1mzmZ391GpBGdxY/V4EhWZrwjIUCdocmuUmMMdiPD573Myvo06RLK
pU6PM7kAl5mEvD3CFs6UPilPeeh/+B4ZCjazzTFeXrBl18+Jp8jnlMhaTsjPiGfFuadQoq3a3Ocq
maW1rcUMH3YBeOIObM6hE/HHQNBSHTmGKOfzLeoDaA2aqt+0wQZLZb+Td6ZcOHIaQOwtAn7iF9qh
gcqq/By3wJD3Vn0zaKTFlxeU6PWrIoP41le9Y69nBwIIP3zxbyNo5A5rOchlFzvCoCsYYxJNl1rp
b68LXegpiZEf4yDLehx4MviwBuQU4OOt6jcwwDCIaruRX11WTke7BVU4GBYS7Al35kbj2XqdIXas
3WX61UHxgjEUvpl+1d9kAll6DAyHlekCZb1nu2+2jNlM1z2btCZPpU9stDs55g65r8m72oXXJGmL
p7GEjAzMll2mEYp0Y6TggIZ46JkQuwuNDgGb276a/fvQos3DNpie8GFkXIaZd8DsFoFeQGNsSPeh
X4yT8N1fOiV0NA4IkMeSBiva383+d+fyKk2oVjtz/gNhtHjTvhmcOzc+8r9qjk5f+lvdEdzqzWW9
C2ebBc6CEHK5yUrDVAfrWSfsftvx1xiKh84assOiEXclQL4fQ/yvgi3VShicQka55C8xLtpVrDsf
FLC/s6m/OFxvDHHRksGErDWHjzrkNHoWSou+zoYotBzwsLHKdpPNUkMVzLazLg4ikdWPVu0xcksf
rMkMfw/w/VHqGtlVLlx/xMgKgjqWDK1ZyRtnj91/Y+9MliRF0mX9RLQYGBiwdXwM9wiPecgNkhkZ
yYwxT09/P7LuPbe6+ki19PKInE2LVFfFhINhpr/qp79pn2H/UPTzfeGkrBpy3apk6m4mi7qz9chD
PGq6ZjLDOsiEnoo2Sl843bxwj1pBA8lCS/GxxlFdmn17D1p86T+U8Sh/oXnRZmM4ptiKmgcoLmGa
w4Phrgid5tmbJ3oXhfhJjAnFiMxxthlletSEmXd5KPCqudVdOjlf9sLLuDZ6eW2Y5wD/wodZCaTn
cKEyaDNzQ/cErr6ht2PKBkvJrZ31W81mBKo4+GrVr3b7zHSOfaO3WlF7ENuLCvqEyhKjO4VtyGDI
58zMak+1y1AMuyGrTbzh0rtC+OlPtfbUfVeAmCrCot9TAxN9IH//zjLD75hc9e4bWrHCCMxsOEB4
hRfGe5r7xeNizxgeTTcpH7O6z9+Zo5VbYGY5x+MSo1Lya6lwc+fGp1lpB99WhfeCMvqBzVaU0fEj
8vQb+nx/qHT50+M+5wWPcdHYLDVwcSthepKVuj6GmgN1t9T+ARHg2TcZAdgNmyAQsT95EQKfqkLI
rMsu98LyNpXOfEaCn3aNaJsnW2XW7fphdlC5A6cBdNzV+aMQYo3JLTbl6AiUI4CsDdYnTbZKszcJ
lyvg7hIqU9tu3UElu4UOy1YRT9RF9kmO4EVN5c0YL5vcyJhrQg/OYxymXU4jUl00rx7TIWy/sDYx
yNd76YeMWmvj3rWJXfJs2MXVmoqBM3dyBIo+0x0u583SeOM3tucPXTLkd0ldLK+uWG09EuYKwTRN
2QBUdmgU9iqkUwOFX/MC+Bge3gzr2WRM9YBZur+0nXa3evBXy76/L6fIDKBYG2g/S5U/t2wbtwXN
rVsgisbJ6/z0qcPlu+c27AEzpuB+CavM+7W5ZcsqKLFYqewcqbrbss395N0J9TmFXWk1DDI3XoUW
4mu82nXyBJFTnWXh7A0F8K2KyfqNVczuNm9fo2XV4oAqERn5skxIovnCm79IAFvG3m0nWiqPNbsZ
XPpY50lxUJHuWN97peRuBWkW2IzvrEjoz9LpCczgF4IMRU0T8Pb8pSMACDLWL+9ggDpnAqzNthKE
wKgXCvnFoWT6wZytwyzavawtKF9azpcS3D6ZMV7ZlL5U6VtXwzHMhcvbTHa3ULPtm1rV47HSM+3Y
XfnMGZFu6dF6NjpshJWj70uzhcydMCyI/NYJcCjKTT8ztqK5hPt14oUnQ5TeghrclI0tL5yQA5NB
20KPUWZTkhF+UDrEoGKU4kDv0EemjJ9Gj92/5Lsx2aTzJE1rht4lTQKo6pbNfLhevZ/McdU8vnZ9
/9WNmDF1yYEdbhpfpd+9iLIETiEUX+WyBa+4opzjG58m7q4Nd/jTGWcjIAe6tp7ruAjKLj3XtYKe
bBK0fYiWFNaBAh++WMQeUlFt42y81C1EtsRkeQ2b1eVURCcLN/TWVdxlWcd0osH6NYCjxUSTc1Lr
H/xBZTdJqy/JUN9FtUpuE9cRTEYLwAYY4I39OBYMgl37ZWB0coxGI72GdQnSukkRco2sQSMtpXfT
TSjMPoelKZk/CgYYEU/piSuEIdSGvOaV6LyCNgsLrru/zgChf4bHsQ2p0YnT/uecdpytp6h7zPyl
Ygc7YLVP9YR+Sv/qzik1AL/RTCc8XO43B3XwbJKoQt9Q+7a0SRXbZ2RuGcQJexFPN/aTp+OU6fVU
HcHjq80YleXZi/v0jpAmvTVpmwWLIdKgmEtzI2qUYJLD0bEqzPuaQMu5n3l9xc6Ub30iMXyIBHi3
bml3WNYz+4gH9GNclzvIEdFGufC6R8XgsSipiYUO1uxc04rOodvcmEtpHMoYtTLzPtqqI/Uyxbxo
yUKRlO53dcJKm82GvB0JgxRLfIzi5mdruVwRWhJA0qdd/ugqinaGM2pbEFsYG2oe8YS5r6mqbVi9
m3xAa+rTT/NbgspWUJnv1MkhbddPhoOkktBcK42W0xpacKcWdPh0P1pIrbV16KiPU4N5100eqeVh
0IHlj288rjej6J5IWuG/qKwTcu3akbED3bMtCCelPEdlDaXa6g7TSAeLK5kK5/Gu7DIKdguJrJCw
L61YqRc8hHVhnSoooIkBygKqh8WTknqMCiOyBqRLCYA4u5ogTrnwm8cd6a8x4ZAJFRSHNocDxAbj
Jl7L9iSXWZEqTcP8YLLtPC0goq8WIQvumQJOs3anbNPjId9RZyMCVNN7sqjeIcvy6S7uwp01Vv0x
dZgVoTFxDYV4WUbjEOupvMdTTfNz77Fc2V58tXqKgSofdzCmmnlrdb04KoJIwOXq+tYcrW+um2AK
gWx84tmwswsx4foee70ddEka0uXccw6gPyXAW/pjUg4zWqGvCyHkrcGIlPe4/dJ5jFGqJM7feVs0
YEb0EnCu8Q9xk31o4K48lDH1B6Jatm4rvrzSnq+Ji1Uumdqeo2Qyb22zh1YyuOptAYu3H3OmfAjr
9SwOOPs3DQm61JAfkgOLBrzrA+q3OG3QOXJjyLHa9rXLgB0CZMayuHO0eQzdegukisvhJT85xeya
Wh9cOfvHKGlvzMqtdx6AdkI5NNRxCE2hR8owIzoSt+/+bJ5kQrBkGLep7q2NAx07MK2JlsPsXifr
uph+0Q+2j226xwcVs9QmS0A936070moU2rsCPMkTLhQyTMTSFnbYw61S9t4RyPzaenRNw3xoOeNx
1vEes9x7N+xsxG2ORBuSEXBMhjepww62Sfx7PgnjSn9i+iHNlmN3FzbeobdLHDd2m1h3I+rPOpNh
Ot9vXUxc1S/JIY+BItyC4zCINjDm2T5lqYCtGDMGmPyEREs3vzAXP7cR03zL5LWWyrnfxbkXXXBC
P/kjUIM+dLA/Y4wPkGo4qVGbyE4mRszIzxHnfQ3tRoCXVVNydZP6cTGS18oYDlMbHbxG3Se2+2gl
a18KCiAUBFLzkek/RVbN8Kob1M5Mfcj9FGyfS7sugHXyeWE7jsUvuBo4kE3Dbd5MDfRYEEj3Ybh7
6QumU0KFQxxH6Z6xdO/fFR4S+FJLLLCCirzIfdAADMK53RdVjzxj8tbDSh7txtRZ9I4tKTUJsSNQ
pN1ax/aGzGqMOYsncrtYYB2ffYpJtppuj1MzROJlouQh3XLqp0qMH87j7OjQe3RyolalUDiFu0U/
YDGPbthNwhTw5apoCdalAbfvV+yGOPAg/4LZ2eout04cUfPtUNvgnFeVE1KkF+iZDRF+szunhcXf
CiAvGl84dhwgzAblMX64eufXJVZiv7et6OTGUXMbY2DcYY6fUZXStwK22ZYU0tuQeZwQJGYl3VAO
MOe8mj1GEKlb0qbYfQnozMtoJWvj3LyTLYZU3N1yo/yh2nkqJd3aVuJQmA7e+vierpk78EQPKTdc
EIfNTZXrOzFZVzfTL6saum/xs51sj+SEHEW+B6YVbvy+Y+AFWeCF0qVm61I2AcSbRUEhOPTM9Rin
N4/YzBhuLrsJ7X2j82hvR8vVA120qHVQDJRgq035aBozsSPtYrrJn6lwrQ7C0U+aCg9mxq6/cw0H
OhWE+HLDAZ6ygwH5jJSzcVe1XXwwYr83IC6RbIj1/KMwpnRbuUQgaodYjIzR2dKuvgwu+9WyXrJd
1EJBGN1ZP7KfVGe3Fz1vn9K4mAVPN2z29ZEaon1l19Zel2kU9P70BPKIKZeoD4k3TTSbiTog3NVu
SKcM7M4iJuKUVPJIjVifzF4ErkwqKkGktZ+T6YZ9SX2uKm0c1oqdC1eEjKvMi4+I7HLgLpV3KRN2
fHU1vhNzGI+pTQGkEdLPJKIRi+DSLAdGdx481fprYLJAwi4ad8OUJFTgtqxprM9QKcSu9cNPyhbY
08XRtsS/dTQGnzK0Yd252uzKkGvCiy/Gb4xh2yNmTV6friG3hqQZrixFdBxhoO7zZYzue9TZbQru
bJv1DF9CbYs7zHQYqa1qeoaKZN7ws14SmWCpxoh6IBApRuZCdXi/GHCjnJT1obEasVfukD2z06ev
EyGZ8Jn07xsg8Q+1xt1O/w/j/po0WdSI8ewIqtn8aoqWQAHx3/le6JxsVbE18vv8QJiELGdVpA8y
d6wzx6HxtrIIjmwm3C6KSTr4Wk+Rl0MHmx8oY+t+ktOpOE6nofdMJcM920ic3mVHCpgNY8fEVEQM
St7nuJlIk+Fwy7f5nIutwYiY2QUD0a3Bb78dKAnazJKwoa6suP5Whd4M8Raf7y9rqB0WNTxdm9if
KfasHBtzbgzi7NzKVrM/ouao6eIh2Xfz6gEhgBJ5xA9ktBYiLA+VVSLSeLZiM6bBtMQQReKK8gbg
H7zNrISNTELVnbcu0bhTm3pXycrd8zw3oN2Wz8oh7OQs9FU1hYuDw07YtZG8b4+OiiDjevdWSYDc
5byS9Iv/0CsKGrC2irNNQ0hNLWE5SIJqo+lzmsQdYqD2Ad+fzqG0nivt59d4ZDs0D9lltP3qwRys
fp/m/Xdd21cqNYGa2IyMC8gZN5j7AQKHK/RfW+z1IkS02OY7Qz796PRi3ppdcooMej1Dz7yXFKQc
B613sgRg5iHEu8N7zJ429Pud9Kd92w1nwadDjc537UdvKa9xEcfwmgv7Eir/NPX5TliofOwNd1U6
qW5jDka273k70g2lZHRTRz1J2slJOOTMxnlpaRNLu9g+sAvydiof5TlKHX7mxMScCdLwzWrnfaUF
BKRldPdmTMxQRWyBiJWJm2GKnMc6Zhq60fQMf6eXGSrDUIXD65Ia7hpcSL93GY1f8UwX4LaRYb5r
pOiDjs1tjIGkCS9mXnUUBI4PBK9oacMV4h2NqB0OGScXAtia2l8ODV+qoGwbufuRUs6JI/B8jS3x
pR2LsbRxIt1zEammSG+6q6sB1H2DnY+GPt08haXzA5Arr2jIOexBKESnUyc09lNqVC/KYlBMw95y
l6UJ6a6afAeJHyAChbMjc8hLG9+8sra9N+Xe97xxGRNI4rFBs5Tye2M0xQctQxX0tARaDMU2pJSM
/CTH0tlZVjnd69K89mPTj1sqXZyLGhGiwTB70Ue8rHdprtVrBj9zk01lfkI10exBJfth3onu2F2L
WFgvRZazsY8TrD91H58BgtqMGsxwLw3D+kB0fRRMhm7cnMeDA4Lxs+gdA097ov2XouI2yfRMW03l
pUeagH3o53J5BwiI7MEA+Qs7hb61izl9TvDNMqQwjFNp1VyPyvw+ONZn5bP79ZIyvVph+dHnvX3L
cWV+E5YVHrFQNw8UMrTUEysm/ZwRTn1V11chKvt+TJR1tlSaXlou7pVVmUlGk0MWoIppkzXleHLT
LPvRNT6uYGwatCqnfAaIfnJu+ktJce5dYcwF4PyGCo8o3TWN6R819QRv6eT+gCNGB8KI+qzo+zxN
XPC7lO4mQNX2Q0H7/HjMyKB+i0oaLt1Ex088rwEzU/JCiRIn3NGXrBh/lc54WrqoO880uWAxGVJS
/n3VQAi3p6+xxA+W5PPKU6L5IeybrdPPPw136EjMV/oBJFjEKKdLeGOZ+YM7zEiNghKqUJPU5Zg2
q6dU841HHAhBLjStI25G/qt1vnV2llEl06bbtvP6ny4LHB4PZ4E9xeBzg+SPSNUuZnVIXDoyAasb
OxNKrI4Mxgqj7d2ouP1qCZl2RwSoYq+N3n3iBGbtTBURPiR4zYS9+pYODBxHA3ZW7HliWxXzizbk
gvUxcQLfcU7g+vUdepB9RmNjOV6ffSj/H26MPZNRMv0JnlU+AWvgVdDi8KcNE/RV7/uXYh16eFNZ
vhS5sqltXgoav/lQywwfiutGrN/J8KUVGMvBKl6RUtGEl1JYe9kJjFn9jI1Ehl2yLaWx7Ee6C/HV
xrl7pN8L+WWSLc2qjHCPchgcpusk5keqTT84ezA/7tTJlEBsawvXVRVSnqKEE57NrLYPbmdkp4SD
LOoH3U1zYYNxXGOZtZ+eHZIzRCI6D32iKoJsJSbArQ9Gbe0sRvFDM/EGUmns3YdLB2uMjOeBp2Jh
KLWEzxaoj8/S8wklw186smXIj8vipcHo4sAWbLq+4wrEG2khALsI7ez9wDjWGKh2DvAH6C/m2xCq
6CAtH3/viNLI2i2ib+gmbI5UI54KxvkBpVF+0CrVPuatf+NLqYkSTrfajT+TBXY548n0wniUA142
yh1gdSK2aCJ1IGEyHL1kII6OTyIYpuyTLMhrlXAW7qMM41zdA071p2MHEW83LY5Jqen8DKNnfp1i
44odG2Ha9V/6xCqpeYL/6IOfCdkfBIlY7cS1f1JleVfm9hOM2BaDUwsoiDL3YCDbg9zuvIDvjg5l
GYrdUOtHi1f1w9hm7aEw7HBnxiI9SkNpIGt4o7ZZkY8vVlk94D9wghQVER/tOpOdUWQFQV/gyNkd
U4XdWOf2c/37BilL51Fi49gkLZxTHbNbsyxUKD9Fbdx0nmcEy9yOW9GIwBAcYROCgX4PCNM0qXHC
1Zkc2W+z9KjFeyVgRQ9gVSPpaaM+1mPiBfRilStSgSyJYThHpwF3GXfcl15E1gAPbgfh1W1k+Ymh
xj0mmf0RFS3HJp3dCiMRd31vmEFMmSLXxZopNSjB5AiiFtphV4NPhBlv17PmYMqdZJ1to4W0VE/b
0AQshSikWd2PVi2vrYftXkYzw3yDHPwrRvLx2AzVdGH71TBjMz6XIV71IWqdubGvVVuz35nTAm1p
3W9FBaHKRY4XOgvnP7BI/1F2738avkuCqvyb3F2fR9//wldev+KP4J3l/UMJUnU8dL9zch7Btj+Y
m5b1D5hQJnhvyzZth2zefwXvoI9bpsMZX1j2b6AynKv/G7yzCd5JR/FVUAk95f5n1Hq07n/O3QGq
c7hbTX5HfpAt7L9QN+0xCemo5yaiTDO9DmvDkGOwQw+8RgtYSTGWqJl3D89Hr621KcEj5ZLJvjCx
RXMKV16tTObkTnbX2EnYBjO+qZL6uMKk9MTqlnfTNkiAUANOEMPMBqtlZNItbpBNjqXZ8k0NBvw8
RFWRbPR59UY2ZJHfk5IYeONDbziuQZWlpSIkdM3Yu7RyvOHSjzAhmXw6bMmm1zSew0sX0oERMORe
qwcr5rcn18ndeZOFDFFI+/dZBOUIHCVW8LF8G4qCnJ1ztWRxjZ3u3aCUdBrpdHKYT6Np+0WLmTij
eoXiLSJfVF3vQjq24mqixJ60AoXB/He4+FM57KDuYFP1OJ/hsZPd/eQL+cOxXhvquYFMxdZtim6J
Xz0A5rcjW3lExPped+5daEAv8dJzVfuMVif2TEpvjLTbLSZf2bsj9uBq15Y5l4FjzjQCiMF5uf4P
xSdu09CWJ8aBfRFfYi/bMDaCqvE3bi/fyY7s57I4dZ5fmXujRmP2oJIkvEsMJBarNo2veSEuYU7F
a4LU1GXNQ6L0jwgvzkbRkkONIKWKYCwUwfvKhNSRPdsLdSW9HeNkjB/aRey7PD851fBgk2Xi8r43
6jUlpaGNj8iT+7TVmJOsbS7HIOvULeYvLtKEb1mDuJJj9O6xnO+dtSwMjMdT7D6CdnsZrNVOHh+i
cl552IgHzA62eOnw/2Q+7t9+3VixJme7xMH0Fw4cm2vrrOcUyKR9b4f0yRDD8uxkp3HgARhlHKoe
lcjP7mgSL1hlD7/nyiUlNtAiYNK7TVyMSS3BNJPzkrNf0leR53tTDbuJ+FTSWy8Mac9tZx8iP8cY
aHxT2r3VFbnvrP5kNElUXCFI83LjU0vc9r6lQW5qnEcGWr96G4PK1L7a7PZthmtbD80eNsQO6skV
AWPbYvNMaW+csC/YdPPsZkvSs3THUHhNeT16zCkMToBD+BiOBrCcEgKbm99T4Zm9xCOW8Gnlaob5
UWUDQ1Ns6a6odpYwblSY1B9NfdszkdngqHJITjWvBv+ZZWAOnMP+WgDtn/L5Qg3Hc14MTO+9FIrc
cLDI1c5GtG3KWZAuFBXFUXWLCjwCijMp9GvzYm8mydmpwwCVrN2FSBkkKJnA5+7JASiC2+gWOBNn
a3xNIvHuRvSTIUpus9A8iiq/iT28zGOn7t1qOjV4jeki4JUbkl1gh8kwqA38MbsjD3MCSnBErv81
wVxiULEfuEMsoziJEQ8ilA5LjfU1A0hzLxfMbIDNh+JmYvID1d3aDnP8lKmFklKveiCWciYYP+KR
GMXRYCwH7vZLAU9N5zBYYw5dPm9BvWlm39nHLBpIej3xRxtmRaoEPgOoSwwxj7HkiubMlxmkaTze
JAwPZYRNikNe7tvXEdcE9O6thXd5ynElJAX16y2Gb7fOnlJTPRUd919ovThZGYRZc6Awj7NCdONS
mJM67SYxao4/jBTPqC33UxHdzdNyS7b/IvqJvDJqVW0hZVM3a1ZIp/bR8tcUkwItI4fbImJhYMvP
g/trIixjMJVVXnc02b2SfwzM4oGtT0ltKxMr0Azvcz6e7XC+Wm19oyjShDKC70NApMMm5uAutdMT
M08+nkwdcUlD8pprbMjdTCBTYHAfqIUTOEE87fxgbI8K5PEn+Zw2lGpuRY7RI01uXMO8FWaNe8sv
sO9/UZldvVWyUazc0d7CXcCM5xKK9Ju9xkOT+FSgR9T28kSk8ja2gce6ZFIazCByvMHUz+1EO6zd
O/vcVsGEeV7k8tfi6b0zO8WW19p0BON8bdk6Ta2385zpDcbw3i80KkE8XtxenaTocD0vTAVGN+AT
SAIS05SyuTed2z9ou76sy9EUxvBQa+s02V/0tQaDg/4t3Z8TsrMAiuYm946YBuoBSvKskCjdegP2
gaSy8WsKbxlf3Nhk3HsvvTCa+F0DcOodPnY53Y0i3nMkylbGNKJLgYuHc0HbJvfjBFnP7sedXh6T
6r2oq+nTjaejrZ88+PoU3Z1pR7utOwMMXljgHPXNYvZu3EmD3fEmTUqKoC/LntsB8UDGDPXPDnXo
PR676g2zcF8exyaMFpKH0kdUTEcSQLrl1eIrE2oPhvPXafHzN9xWOR6xwXHuJ5R+uCzSc78xzIAm
MRfOj7nkR29ISMwc4NK2vDgyZaxYZysIBdekg2sf61g1Nqaxycd5oTAxthDSqes0g6JwgRmHedz+
8BvXeJJ96+TMe01xkXomz5/Sp613eHRByeccxoYgqfzxYmddOu6mSQCPtF2SBKizzYX4cCgCIv1c
hEHMrC55xRN+0bldfDEYHj9d2Yj4jpYXRYhuhpoV+Ciih5rsMoEN16j6Q+wR1F5pF6F3xLaGX76c
mSiS5bPD5jzRPv7eqY6/lh0STsWa6RLwadt1NgmnBLSGcSj0JS96oMF4EVV70p2bebdmWThB6SwZ
8Ji+Ia0J9Y0jgqUMDxOyC8JzMzO/NTgORREB2JQ87mGcuqLdmCy2JDGQPkKCYZwPsSoIw95N2PDC
rUHIgtWARAphBCoW4A81GQ5/zwMQt2myyuiDmFrBgqAu7pdd2k9zgXljNcN6ROCP7rBYhIvaMbOA
q4W5dxnSdEyCySxctWP0o8e7cYqRWH2zUmUA07RrD+7QpuG1oklWvcOvAxoJr9aj2I03+AB4NcLq
TBMoFKWMOvgoKFonEbckPmJWkU4xl0a9KN9r/AbQi5O6HbbcATbvYVR6NPMho/mD4m0yBCQSEYlb
odnjQOWCZuL4zDgDm/Kn5cjgZEp3g9+HaWBqYk8owQshcZ4fMe5HVPpfpi0pfR49gdWADx86uEun
FMKP2bV9QB7fuEHScforYrt8CfUqxGQVPcT7qkIpPKqRb4UZMaRWNLJDnhjlGUl06sJkVUpKprUr
zsaJP/LCyTDBMQ2k12GeaCcxPBSjjavD8p57dqlusODMBF7IGd10zGXpkqs1AhMDyq46y2VO3+yZ
HAP5s0g2Rwe/yRs5xeES1iOjXssH6AJZTknWWYkD3I24ysjTLTGXZUIwZuqCzhGyc2cxEV0yQcFH
pTkZvujz1WTr4i5R00yu1cjsb00JK3+XRoPIt0LMjb/NSzLDMh3UuZ8qTKqjkanLyIOZbkW4VoFy
qCDwY5h9RmBomBD0IqvB4cN8mxCNkyA9Bj7bXv4f0pzVtp7cbtpLb7SQV+LGWyMpAP82rS/bb3Pv
kj/2q3Ac2WEQAQ68NMzcLS8f06Z/GXcv6HxUnC23DnqkChUGFVeDH91F+aJ/Fm09/OglCjdu4F6t
0KjQuSQoc19tHZEmHSAtz2QSh7Df2qjfrWk91T7f3KQBPtrSLw6O1JF8SnGeF0fQeQ5FwZJ9ErOi
8c3GN+Uh/0x47NtUb9t0tH44COR0cIfjipAYzQQnZ9SeAXG0ORbMsKTlTxdJcoBnbDzMVrGQCYt0
9OG4rxF3SBAXdv+zY3jv3Dlx0j9kQyNRsyIM5xtPRf6njRXdZvPbzVey5V1Bg+5okY80mxAbjcvb
2ch7JulcYPXkVrb8lLojTmSNDpwgUirVp1d6LUUmdaPlgT4dAtijCCXbEdMTp5isykLivUCIx4nt
BmyUWG99vNawuj35ywlHaKJQsrqtUU/ymzVS6rzrAKbjv5wVsW8wXiOrnjDtglGtZ/5icId8L6sB
rRRZMWO7vmiFmYu8DJsEp2YAtGTafdQtAYsNmNf2c2rLnpLFsefj62o1YO/Sgg9JKotXEujibict
alcCAIKEmvL8UTZ1XQRoybjidO3rOojdJeRucn1evFgAsTdYxaq4teW0wqEX074ZKuq+wejrSIFx
yMb9XLng0tQQQh0epa4fYnwB5E76NP5Wq8b/aRoMf7Zc6grEHFQzhnwRFJmNVOOQ7pmETY+0ypQP
nJ/778Y8YgCEMosy1ROvZhLGmg3lPQ71CVtSM0DgspioTZkFfsnxnIh2ooJk7oY5GU3qi0Ce3piE
c4koMim7Vlo52DQU4lhAJRLWc993Evt/e+P+XzOh+7dVKndfXfzV5N/Ln/8EVTLXr/pD3HH/YVmu
L33kYrYG9KDwb/4Qd+Q/uPnQdIQlLERi7uT/Encc+Q9n/Td8oe0QDTf/P57dETRsQWjCxO2ZnqQK
5T/Bs/9V24HPTkmdR1edReLFkwIa1J+ZSqa3YFPLkAHaqoZL0zoWQZiOnTqmARQ/trushJndMqcA
83NgvJ5S2eOuN98ISNgSEz4ZVrIbT4X+x8Lh9Q1Idj6Skzew7wIiIHhJSUL4DGGuOfnVWhJNWmL/
JzntvyGpr7/mn9FQ/BkOFwMCFdgoaVnin/8MYc9eLT1K77yU1pBKDl3PXJptpow6Qvp5UT/qyY6P
xF6zk1iE+OMBoFEASsN/8/Pl+gP+5RdAi1P0/UnSnH+hzs82wf5mZG1o8d1fGqhutx3DqwyHNCTE
MCQWQvfoQEwg84yj2zOxiSPjKVdReyqreTcsjYtataJg4/ZKwrS+Wv7UHjiq+4eKBfgkbSTCnV5B
PnFZGS+8to0gAVb1kfY8+rc2gTwFRilbCLN24c0flxoM+b/5U9cGoL/+qWTXPUu6tByue6N/vtZl
5FIym9W0VSVZ9Zi1qQ+eVjgtBFVSTXt4qZxJYPRyLpvW1pS+YvcZZOx3Akg48ZtP7v27C2p3pb1I
nwNLhnqEZxwPsrEd05Q77u/vDlTUf/md2YsjYQK8gvhiOjyEf77NR2kPudnRHNL1dX5nmtNXlwHX
MPgDd76FMxOaanjTYVixJpBJLon1DdM8ziUrrXeQTFdJC2hA6VNcH8KGBp07IO792SZL/rLEifcJ
fwxlDUYpOKWZndKLjXOUd6zPWTOhAV2qUtyvidM0LG1mRDjZDRywEIlbeaCmvv6RseLfmhyZ3jJL
zr+0pIuxBhl8g52p30PfYXhntEZga9vYucxhwDZl7ZneRPfqzaWHfDUyXXMG/6cmbtRgeXrV4C/f
dFyWr4YLbaA3JcOoiKBjgnt7F/b1fE/EIGdfg1m/hTE/3bDrVXcVxpJbvQJ6KR0mUBoO8k2u+F4M
eRMgs+yR7T5o39+UXwiHENGbfHyS0oACDBjqVE8rGZiBES1FKy7YdY0LNvjuFK0oYRSZ6wC+DcGL
/CdbfL8XH9Zv/nC6oojT31TicgUU2yuq2GRbUWIUBmA8TU60xc6X3kaUjm3VsBYorcjj8Tf9mG1K
hvhYveEu8fcDO4H7esUlZ6K/qUls7JsVpfxv7q+/Lj8mOQCCZLZHqSfoT/WX5adSUTJpB32UucrY
bNRUYc+j1LrG11k1v/rJEsSgTWNrpAQIR5Ixt7Ny3zoDNWrbsGkjHkXymAiIPQAsIHqfkwBIjgTG
/IPlojDPvmte/s1v/S/lEyxXUtkIjcpVNg60f34oSm+g/FgPuEwqDHVpJYF7jQhhFjoa9pPlBeb6
8GWi/B+YMoIGj2Y0FubEH3//i/x1QeHq8VtQiUsBpGLM8Je1c5J04i4uQNgBaeDZT/h8U7dOtnE/
m3syEerZrojm/f0P/ZdljFwZNQ+ubbOxBGH4u0fkTzRBwWzbMkjPUeNoxcMuHsb63Xab6LPPoFNv
VBHBr3DSpXyBtuYfQuEUTESnvg8/hnom+oKN4gNncHsxfMJzFfHLs6ongoMFUZa//2WV+pfPyuTt
xusNFhBxM7HuL/68gDWwsMvEQOtKqHQMnN698sv/iOcKj2K2gv19CP9mU6PZVomjDxhKz0NsRRqh
lik0apBJnsz6XmEyuncSxM/Mmt0dOcvkYDhg5dA8mh+Mzo+JoTmGDF0T5E75JjEiBLZZA2Uv2/BJ
qdW5XReMfXL7pTGiEZOoF86Hgc6Fbex3/hOIQnyhY2RuWhNSEnqD2995gn9gdEgo02wN++BHOeAf
i/CX/X+oO7PmuJUrW/+VDj9fODAkEkBE+z7UPLCqOJPSC4KkJMxjYv71/YFuX0vUOVKffrthv9iS
iGIByNy591rfQtE3jC5+naprn5TJjMQXoXeNKQwcautDKCIjxd1M+hR+jjxnPDDXdrdAq+u1wim+
SYKE1KuA3uFG6yt5p8aCBm1FIgLzY5QYkazXnp6zM1eh+GRz1gD7mPLDJ3qpz0OhceIk1gE83ogT
I9c0oS0dqQ51b9bXtl2pm0bLuy8iwJnJcpac9dIM/BVH1+mQhe0wR0WaziqAOI6is7JOoW0iuY37
bWla5bP0qwJ2QMABTbVoDgk3OAR+7q9jir89WA1/PZAHv0A2xawILupByXqCxiG7bcb46pKVHbp/
qQf0i/2+0IHqkhm1o5cpXtU8V2sC5s10+wML1SDn4U1rERJCbkq/qF1C5MEuqh39yxFLDfxMpIp1
+QK4v1w1qIRoZjAHQf99HqNertzIH67ixt3j+Wk2HPeeTQ57R6sKHxHP4CmD4rNQuNYB4LSzJWDC
r52TNaPZxZWgq7SlTeMhJ3XSbS7JDFh0KRrf1RCUxYpGL/fZLvAmufXDNKb+SaGcuECCpCWa5CBn
upxIT6O0t8rRrzGMfyYuc7hFKTzPuhQsgbJ79/cD7kOtXvPIm6gaJzxQsf8cJFZx0/fSvaAtwShF
LfTgE0f5SBltEk8ZW0c9SPaWNblbYwzh7LnJeJ/hqwOVX5YEPAzJcUBOvyxj+ZTTeVhKTfTXtSzH
687TIlz/rthNGeVsWtDlTRmKlm3jOqvOxc5Qdow8F2EHaImIAAW5J+9XgRqaz9zD/g4S52e/TKOD
1wzmdddF9hV2teLANuc84ztCsgbrYAOiC7RDoMUrq02/jhpIODKTBgdtkwWRI85TUnsqDz13SBKt
RIhOKz78Wgii0RC9ORE4ZZvTcmfc+/kYQZec5mkO1emGJqh2g6ipvumNKXnlGHsi4Rp7n6jx7jL+
xSjszU+QK92DJTITCSQyiMmt20dmBndxGQiSmpUOVNjKsIDYPMg012J7YZZhs0I4huyJG3DOtVC8
GCz6T5pssl3B2vPgppjRS2UWz5SqNOWwxl3BgaTRpRLNibeSrCiIOGmfkyEbhf3GrpyY9lJsYHRI
mCo8a42UmySOo681MgmIdCT6nCAUYqgu6MMRvQhssh2rV22o3hwwBYyoTYy0zghjI/Tk1kiC8egE
6LSw8k8XSD320bGHWTYyPVmR/Fbwxm9iqbZsjd4m0M1sacTxtZm20Ei8wVv5qQG/mYz3ly6CYeVh
1tFpGu+oZhLnEUQ8CPjOy9Ffd1PUPzq4T6zVAGBsZYvUYCCqJc2lr4rgbUwK5JkCqHxJz7RAzNRN
2xb79aImcXvtlY2PUWmkk0MpcA5DqfPmJb127iF73IVxrrEslCragnBixCcQIPtTy+RHkmdLx5S2
Pa3D1xGl7LHCF3rSIjspl27q0n/phvRLJEsoaCCnn9w8YKZWS/Ha+mN7F7YaC/9I20xp7ovXif4U
Iwre8UJDTfBKb81AlDvTMXSXK+XS3ETQmSMySpw2Xga5LaGbgT31t06fkpvB/l98GrH44imSPaYq
1rF4idJA4w2Y3/2yRKxrptGw0+kwX6I0AR1R2gaz2Q4B7biOhtwcHiJpc7rT86wBU9nqtCQt3fgC
4AuOWYdiGg75fKW4j+UpsIgCwh3KazC6TMcybDR4HNu5NcI20ps3dSRl8aWlVT3rZ/RzV0BABcZk
pR2ID326olAf0f5W3lrRnlnpk80GHMddtC3zdrju81G5y0qCq4iHyTg7bumuplq39rHN4ttmMsuW
/WAM17lTmCzE9HLQhZZBXW5UPQhrA4SsQlCUUqMciXNMeV6bjG9XT6JtH8GdG6CoX7GPe49cPK1u
9SSM41d/oKd7LWRlotuiGEmogo0y3aCJxeESGC5wYUYrzZcOUTmVjDLOmLjq3ftHTbxAADNsou1I
a+y+1DO6w3lqnLOWx9iosYTi6O1p0rMZc3ir3RUKXGsPMtxF658riSWS3z4aem+dwW27rYkYouY2
i+KhmLC9IFgeKYGsohuuG5tvS2sc2d0OWmacw6nAJEw5KV7iquDRMIYRGKfArGBsYg6UatEnfbRV
uOajhZ6nNT662ruybahkGDLST6Xv8Tm6JIIRoNflJw8cZkUMkFvemiV2gSVqjwatVRfzwOJn2bdM
462lyifuBmY2GpEMsmHQqbIkKDmOC7wdxGFcpzUnojbVIFiOjMiZVJr2paBOBJtneICIGB8UR5xJ
o7FySMt89IKCr25IyLkva1N9EYXjPSKTCKulPrmM9wFd2i+pb+hPhodqmrHKMJRookV3Hc+ZMxO2
YwKaYPHYZuAsijmbhiCblWtmh/I9tqadE2zyOcsmt2Fx9I7oi3Uim3TjRVrIeGQcN6Ge3+j1JF6I
XjRPNgk5vZYbazWH5nhzfE6gTf05xHZhrBQ4SMxVjn9vpQDcAaDab0XYGEgcOE0drDmchylBcnGA
S9y0qSlOk8eEs0hJmgCjUh/6OeKnf0/7iRVSHDFHALlzGJChKpILrJKIoEql5ZFcV3PlzAFCiiQh
to9tEtKIvaKDSqVSEjhE+nD+LZ9DiMis0O/LcE4mQgaJplTS/Iw2eVW2nyYmh5QqJdypvjDYQd5z
jqKsQsGJHGjc1uQg0VUhEcl0StKRsN4xa3nPTLJaKzqaGNiWTlMY+zgVHmiG96Sl4j11qZSGvwM6
6xyTOZRJuEgFxBzUhNZ8OBhzeFNMbA1J1pz8IQ9MwUm85zyl3fjom+KJGvMO49FNHZLKgXKmPqo5
Jiptm1thOSSrW+OG5k/9GhRILhunsBchT/ylHCikGDNrN1oPeHVwI7jhQHzDXkfFHHKW1CQ2WmX5
SFI6NnoMGsMFo1h7RNVbXFQ2DTu6CO5nK8zNa1hh2BP7xLrEAflYos6MtWFHxISOdXBSaeKf5dAq
uAtV/ICR+InBg9hZCsGuRQCXBiXzsX4P5QI55TGDjiJsHGR2eYR3BUUlP7VznpcSAVPdOeMLkSpU
E69BSjJJoEbmnAZmEgs2ubSXjTkprAmJ2yXglfywkHDKLRZCwd23vkS5/eCZ4wkwJq5q3Lb/59+p
jTZxDhxegnXRi3RNJfqQU3ZGo37RE/DB+cCJDYniq5LNrUuAo5kYT3nHml7p5W1NxGNC1GMIbwRW
/IsZ6g/vJ7G/pE3cfi3OL9lX9Z/zv/p34uh//vC/7ouM//7yr5yitxrn57fm49/64eeq//v+x/Qh
Vy/Nyw//Aycubeqb9ms93n5Vbdr8i68//83/6R/+x9f3n3I/ll//8be3os2b+acFtHtoYb//0f7L
P/7m0NL4c33jmmnxh0Tx+R/8P3mjacxdbp3dmZPrfBL/b3mj8XcO4PDD+WPPNg3xb3mjTW44iaEk
hzNGMvk333XAnb/bhIzzR6bpETounL/SATfm7sIPnVscbBAVab/TDRGO96F3M5n4n+soJmmx1c2j
M6nnMqD+04zJvmqm0SOWN8uPdPi9rWukztZCr8DQxUlRydG2wCmAnv9A7FL8z0ftT3vK85H+wwej
n2TywebGpel++GCOT2hpT2nA3LOsjnnTghA2FQfuHPv90qa9/psuw8/fBDAVhwaMY6MsdT42doXe
15EaIDkwq2qXeu3Wh9rSmsfvnozrf/4C/5G3GQbgvFH/+Nuc0vD9r2XptunoOrMp12Ey8lFNOlUK
TiitevoGA41Pf7Iw9FcRDBFI8A8cj6snPwUlb+tle/frSxvWT9eWJq0uZLOmmH9Tmz//rufjk3fQ
YWwI1tYkk88BvGDwuYQwCGF3lN2plW9pyfYbby6hQUXmoMFCAPaZ0OU5dZS8NFbu/qb9ZcxX/fEb
kdxlRLYMTA0pzPlTf/epmLoGnuXPPQVaYRvaQM6uMgqFsVsjR7LEHogosL9ENJuOJQ1+NhA4cVJ2
+lOSI3Gkr3ajtXBvmTY7MPZ+86Xxpv388aTlWh5vimHOs6jvP547Oe4U1LnPGd5zUX4Cs9fZE18G
DqU7Z2T9FRk9o4WMUAMbrPzY6+xwS7x3cSwVR61ff56P3UKLZcSYm/m8q3Tz3+/xd9+WnNAchKoO
aXa4vIg1InaOMw3pEEYhP+N+Tjdg1ezfTT0+vo3zZRngYVpwPA4RH18O0wE5GXG4WzMZwVKQdtaq
HYcUMq0FGqSuRyx6OfPlEMTvqbbdfqtV3FImykhITU9tR+TPa+TR5UFDevug93SO/vI3w+NtSj4A
q4Vlfni6B6XsityMaO070rmpG3/m9pB1IAJ/ACvYqaVTZ95vbsfHRQPJOkotk6RpGCk6i+iPT4fZ
lhYnqCheF46P0d3CfcdJpbj8+lf7g6uIeS00bJxFnvNxfpNLrfaixE/WQ6L8kOqQUVfaWtntry/z
07NlMB0iyQbShUcv2p7//Ltni5wy5AYMoFaJhH9cmJwecumn2M5xbm+nFilVrGXy+tdXlT8tiVz2
XayvC4PkHfGhuUtwhmdXegQAPps0f6eFtvZNUG/mm1lctsl6YAcw2khkXPVaPSLGYBSlMBH2aJ/x
pYCs0tgvQQR4dUMBRMTntrDQIzJuiu0lQ13c1bUYKZAcGGoLB/jabRzbARMZIMscl42byrYUh9MG
nBniB19dBZNFTm9MR4eOY6b7J0SZxbBtWSK2So/N4szXSD4INHlewNwqN0AFqdBqoGPv4B5aETI0
mkeE8PKsa1mfz3GbxYHnhN7B4Hjo7RIRAoEkD7noF2brpHfKjQgFc40qMMlLa8sOelUn85uhy/Ew
S9jLcA4BMJKa0aWfGxtN2NojovuRcjryl2A3tW5FIhkucJtmJ9htAR2JIwInVNlWe8W56w5DQ/WY
CuJcImJ91erXt/OPHiJWJ8tgzWTUaMx3+7uHKIXobPpM/uG9Z0CXotTf2ror17KaObZT2p3DlBL9
1xf9aQ+ZHyFTSMwa/Czauj9etPfJYLGCkuBTBLHrCVQPMHPcmMDN5F9dZlgFUSZwJYP/mMaHpxUL
ZkIl5XEpXoijMeJR90k6XWKoFgfKtZEOppb+Zv39gy9VGoZFj4ulX7qzEeaHLzVgdj5MCUlshdec
knG4+NA7OX369Up3KFc4MOp//TuVgPapCykMmbt+WE9pBIVaMAp+0SgSG48bviwjN99Y2Cl2v759
P+0uBgu3RUUiLa5IXfTjr0cx1zL8KnhmJtiw3QiqrQ8A0+tgwYgLqdVvrvd+k36oOdCiIDqR7OiC
Mtv+8LykeNaLFgDqisA96p3M9b5Bp/CspaRttxEuavStXpAKhEa0mm513xkATCBvc5ZAF4qt7JOu
WGGP068Rt5bhSuRkWqhcY3j766/mD55s8lglHACkHezA89bw3evkK6/stZnAlkN2umrbCAMG6Nsl
rc/hf3EpSlPXMwxmSLr14cnuwCGCNw+clUFfGVavFu1jTXOJ3TOG39yAP3ieXcee31aQJiz5H4p7
UnCUG3cAfdRk+1cEeqOI1i2dRFkVYbJtSA7FMdb95qp/8F16to5fzNMFeJaPk9aCEBoMmZMDbCTJ
sYQLuOHY9BdtALX/17ft5yeaw4TlMBLHsYlkdx6Zf3fbwmFy0lFB+QIxRoYBHF0w3229FTFsCCNp
0tOvrzc/Bj8+0LR6hYMC17DZRfUPD7QfWknmSbyfhazsjdLG5spjY/3NE/JHv5XFzJwrsbJL0/3x
t6qiRis9oexVJHHKguZttyDK2zOBocVSJpX7m+vxI3/+vVgVJEsf98uk8P3ximnieRzJCGdtJG0b
RkoD3pXcEB3Zd8C9oXEXFuptNQI0V0OFz6bFHIMYXhm4XVy3jG8dn6SxtXJxNK0Gpkv3RdRhv4NZ
5oNtSrH4FmqgeugqmPje1EwQfxBZEoBapm+RX4xbwGz9N5VFxSUA0WVuKqdlw06tsMdc1bOvLlAt
B8EaWRDajimrPw+xTrWiOYJzYok5n6wJlX6q4mGgLaoHM/tLrwm3LooIzlsZkDvTW2YPFJ6qC9Vv
gdIznOLqyHlNfxN1OeDaQIr8oICvPyTc7W8EVfhn34TgRA0yAa1ya0Azi6jScuRGlZOBT1OGiBe2
PhSvNvMxRFFOiiiXRI3xGrTtTHaRCEA3KolQvI1ZWJ+FVjOFIr/FwcmQTHQ0oZA5eH8SdCXeEAxf
zaZyZmQDSQ2ybKpsPbSlSRqt6J5I3KFxl6S9EVwR+QDxwhsZwfhdjf2FfELyXyuMaBiDcSA9haBl
yk0zWRzpGP9m6SZBvz4toeVOyTYaHJuKabAaggwgRSB/qdPsDQuydgvZGgRTUfl8kJ46h1ipeoSq
Bc2O/4dK0H7LmMN/k2bX83slUdBuANAGt5BZEPmbVV9eaqmVj1RsDUN4hOazy3qap+RZxUy3yjRm
5z0Q84DRmhkP+EgMptQxE15g+jCXaKNaue5cpdPgt/sWNfxDWmSSAxDaabxycIcODCQtAkImQsbI
oEbKUg2yPxJGk2OkMwRmBBJ2GG57EfoEeo65f+QODsaSohO6zjjNLEP44Xgbubf8Rac04IuR8tae
yYloWnKKSZKOdUL9VlFBiPmpd7NiDyQ5/GIWppegE7DIGWp6Oa4TUkX2kZXj+eksPbjp5GTecyEY
04Oqi8d+yKdbnusIa3pYdl+rovbabQJRLl+YGZscelu/usg6ctLfVBof9UNzJSU9BJgujQRXfFws
owGOhmEY5qoKdXtb5bJYsQWbp1Zq/ZqSg7a63vc00xEX1anY/3rp/LktwuURw7gIcXSYr84sPvlu
rc5No6pMUDMrcNYkLQF0Iv0hNSdshxjEssYuN62YXYcSVC4ddu/iMeu4mNzwlWu3/VVpaP8d4Pqn
3a+ftypeZ8lplgqFKsye1/vvPhOWJLdnYCRXRGQNNGggAGpu5S1gxqQ3v/n9/2DvoOSaf3kP+qDz
scTwksIiEq6xQEZb+RHHKui+Bla6CbzhjsQH9RIStb3qYtTqRg0+g3NHsRyZevA6++HSYeR87IjA
3Pz6g/1cJAibvuh86sUfLt/Fu999B1Eqe2XEubPSa+BXett7JAVK0J4MuwC1JxJVX9P1v3kY3xs6
P26lgv2Gi7JmoVj+uMnpTNSmpEMMkiYyOJQRC34AiQIGBKbayWJbkVriXDtR4+yBpiDg9PVIfdbA
Qzyrxq9+c96gEfZxD6R37Li0JVFC0w7+eCw36mHQrM4KqCC69oAvcbI3mP/wP1eWTz6jPoyRucWN
1oIDjzmKmCWPzwL4s3UIeIa/dITJsVhMubMfEoOzYfZOGLYmW+ikBVJfLn07qcs9J2XWutzzh0NQ
ul67qg2458sysOxH4pn0nSmT3mT/rToixhQRqmaMCpEQCfCQQEGZ8y18k0WSuYstn0I7ICMQC5mh
sP8RYcLL1EbnlPTzGYFmkOJJqA0zWzpo+CVGJdhYDNUMe8glJX4Gu+4f8BBaTP41skSXJdE4e6Nt
omertIg6wRUNCqauMgRUjh2p7K0KCuYm2djq7iGlQcW+FmmugRXKGYy0EBsLCszFtkr1IKceXrAx
WdWlZd21loSjGeDm4lGfVhGxz/fKoYOwbs0hM3a9a2qkd9v6iZxGmV93rCkwY4lKAD8R6uljhQJp
GQ7CldtmIFTpAIALjEeFMY0s0aiB3T5gprOXVlthfC8a+0tcuNBV2RfT7CsuBr25hxCrWw8T8RHm
roK0hzlmRE0N2qp02gMbt9pPKNPPgypld4U+xBOQBvyJwJh0KMQ+7puKQVoI8naDErY2bkxyVTao
Uaxq1dYgaaCWuXWEhK6symWRqvASdZWHgA9b1b0eDDadxJDZA3czkNVqbGv8HEVUGtUKKRS8mdrS
1Vvo+/0NG3Xw5vAQQaLBu/ZK0Tv7qbx8NBdodMtn4DBslHmoq0+cJVt6VnGNvSwsosonebyP8KWr
vqNFlyV0CTxwo4uIQaSASxI290qBYQdrNabbZizmeRvRC/dF1Tvonep02JSodqEsO1aL3F35SbJu
tKHVkd3zmMIxSYhfCEXnXMgVcMGC2jHR5zWRIrjQzEY9UjXgbdViD2cSXuRspClPF3RTlEHxuYLr
NC7EQBRpTZMJFXvf21R6Wld+hROD4rYUZdsvs9xAh4DWHV89lsS03lYprKp4qokv0qPANa9wR3JJ
Z0SIRtQMiWmdJWi4RyOZqCUaYtzTU09cMs/jUF4RB6I/hJhYcPV6tvYq+xkymQNaIE9qUnbCHDYJ
nwN76Hda5rnBOvI9YqiAVlvPUz4yq2zaUVs0rS8FmFpGDKtR1VSIDdg/fT7AatVyHHU0YsGYD597
yPG0ZgikeZ40mJfLwOOhQ3Mnim1VD3ORE7jPGgo/6BCKbKYVfoSK36JU+kOrmkAhxLeqwzCJ+Kvt
KO0mUDrpp2i9uldDhgBjMN/rn5LK0+5BDzrkpGmtBl/K6oHJ0625a2D4YSSWXfopiV353Jlee28T
nPOtR8N8qoMSOLSGxHxYZEJND6ZXBq9pg6p6AYgRcVKMsZTkIsbQRDHRTsiAO2NeWqeV4VJKlwMh
XJyxmxpf2ICx1fdHx0YiN6Qeznyy6kwR4MMjEteIeENT44KbFmVMFeFsAIAcWZ87Yt0c8kmq8YDM
ueQNsYPY3GsaeqR120BqWpguSniFQrtf90kD/c5JHdFtJg6Z1/5Q9c9DloN3MmXuPiTAbg+qqgwM
a0y48VyFTNeNzo+J/EwcYwR437spvjgFndtIMqdiWjNa9o6Npg4hLPVmvg8QZET7snVAb5DaFp0z
iN79sgYal2ElTV1jXUtoUqvckP5NWRbFoxGSnIeQVkQTlLVOfYGDxtLmom9ElD4mwZouALS7hi+2
XVY1erOFNiT6Y98g9V1YvKA18BuoQjCxRfioY8lK2V1q2GjFUI5kDWPDWqHiYaiFMDVBTiGaHHEl
wr9xO3le8A1dLWb4vkBpxZ0GR4hAKGOITSwCmlV8mWBFOyNKFh2C82d0/Q22sCAGY+cCDV+kWYyt
1Uta+dD5OdtX0BYIuoxJz5cWqVBPDea3m0pn1AD/J8+vqjGaLJgik7AhEYhZT0DEZLQaKjsVK3St
NaE9bjG8BtIsZkqCnT/7RjW91nPK8y4scjbUBvYLuQQmoIQBwwuTJ8gpGCUKDSmxz6ShR5WH8bCZ
C7W2aI3nrG4I5gxzazZImlkHFNOPSGvWUlJ6FmQWAsR+r5n+0oD+TwfrP0zo/39DDDmUyH8+gl9O
X9/C6OWHmT3/4J8jeMP9uzu3h2ls0Y7BrEAF/M8RvGH+nWYQc3YWM8dzLEntlRegNP/xN9v4O/Mc
prQOk3gblxjNjn8Rhlz8aUwrHVwDdA/n9uG/pAfX/6wkUS38aalvOtbHLodJgwQPKz+I6zB6/tgO
C9DvSDnDxZGL3EGPvSiwATugXw/oHNW+GiFUjDFBcjWl1rJunZcKse+CaLWnOterZVRZyT7VvHhV
u6+6SG4iRnXBgP6uJv2GlhgaMx1FZFdC2tQaZE2FnZ9t4R2dLCajzaNo1MZ8a6tijyUOWZ1VEkg8
HFGF7crQgNlBcqUdz74MVuPipOHDisPi5NnZZ5npb/iHYNXX35TmnRxlHfTSuQ3NbtMKONKPofe1
GI6d99hM+s72SXM65HF0ZbAKQmpWsT4uKpEudea9iOk9eHaVZb95JZ4g8nOCE/mF9GPI5YDIfo1N
iZcpWbusSxGDjC7fj8mwpsxhinxUePYdQSzudDelJziZtDHQTdvaW5wASZfTvvemM6AfLCfZTvPu
exoljCsucf1pyu1lyRtdsjNOpDsHiMeG4gR8vpbR1pGvpNKO7WOQlcyXFj2eNm/OVz6bzaHSp2Xj
5vhn7a9aoN03lY5rRfNXhqbu6+DFRd4MdilI73zoMeCCd0Y1bEbOvEzYriForG2gJ26tQ+oodxPm
vUWG6e+Ekn47JcNbXA/brKtRtg5zmhnwDb2/hBhfA4sou6T7ktTonl8g7MypsNlypBrJtWiFIhjC
zg3E3Z3XaSyOF9HEpPn1WbNnoBnfBFw2pHJNrIPVXdeYo2ko0YBYlv112hwA4S3yDjJHC8MFDXG4
D9viqksMyiktWNp+fUvzaukY17BC16FjrbDpXgeyu6vdBIW8PW6VRbRAiZ+YxxXgZxEUC0eON0Hh
Hi3s8gsncmG4Txu9QQo7QJYre/1W2Xy7U5I8U/41CK0LEpOMb4b+VRiNAxymO40wh1S2DTrw2A5O
5g4YijT2hNstYzthRk8JWI3mgyIHA38q/GJzmY0ObZW91yBMa3Ko6VW87FRxkePJku232BnOyiP/
oyb3qym2fhuRlvopK+tVB55GudmRTNOFyI+wcdhmCd5oVq39MrbpQx0AlSerCKX0yta7axWX5aJw
SU9pl65lrKWKlrRlQmPaCCN9asz2zo9y4pVpPEIU1qz63OAtFZF9o5wSPE66T4W2662eyFX9zUvt
T+geeA6ecUlyGlr5MI68rCav4bEp6mMHo7zIDwHDRybkx85E1T0grs50cY3PfOcm/o3fZd9CfIaL
CvIGmSOGwfPdsqPZ53bqmhfHrN+8uoAxNN+Nhlgz8k4iEAOklszTzOrgjvEndsQnz+X10Gzrm/L0
r4apU8y6nbdOiTtiGr6mdXk04TW1NV6mILtGw7HWB/dmAG2wyeypXE5APTbktd8hcf/k2QkM/ipx
LtrIWU+b3H2I1vCdwrwaXS3YDGF6YWRarMAKP4y8SPXAqqCnO9LyyDv5NAGRsu3nJLlGPbsjCkix
gtxFzZvhjxP4+wkQ1rQYyvDVcKsz0eckSAAsC1sYPuBhyarVmNnpvpguaWsPt6yk/cpwxisj552u
QxxObgFjxQHHmjrVXRFqVxGsuD0Lu9hW40OLcWMSZsc4yKFyyCqoTuIuccyFM0XRWjSKbnSKWlD3
1d0YprAjRhPCdH4BNxzs3ZRWsgzKaYe5MlsXhiY3U8g76bR9TC0ZfU5MdSxcFLqFj2GESEgtuXIL
Md7bmf5UpyPJ6vExduyzkaulL46tFkyrsotwcGu3nBkFFZ/8WvtmvESy69Ixj8MdAV2ctVDEH2qR
AQ2yh+sOF+onq/Hodkr8IctxtkSrGRzZ1Xg2JflZ2AnIsNP8K7+faqKFKoryLiB3UaRXju0Ts9SM
SCJLug7nphLRKSI4HQdDiwPHkgvd0rq96UJv1kvrwYGluI/Jcpyjg+SdVttEF9Qw/G1NP/mj7z83
ba6YqQ7RI9UUrgha/TfguWNUeUF0hUlvOAaCeWygBL6gFBpM7pbVOg3Aj2SsrKtqlD6bYZwsK2M6
ObW3qSZOaaPGa9dCTsNIzHr2Zut9S0wNZsQMrwLWVoJTAlqe65qD8zoIy2KP0yZdmMUXMhjuDA3I
TKVBjjNvFSjuK180ZIbVpArWrFfXbLy8M50n83NtiWZjhU33Gmo0DaZUEC0xOpS6s8iH1dbMz04P
ob+fuuqirIlgH3mv2UOJQ8phdeQUvhyomuddLzA/i1zXV6FLnnhPCmBSNsM2JXZOYADIBM5kfDzJ
viHvZS1bSv9wTD415MxvCHlTJMSFT2kAOl23roKhbPdidO6iZMxPApbwW0M3eVFqfXzw6VwvisxG
4x8P5WqEjbQQFSeANkqNLR4OueHLpxqQ5mtGmtBCBAZPrazSjVaoa1tokDjz1F+KUiMGp8wwVFXz
T7NaHRRSnV1yHHmWkQ5bG08ZQKNwl1XuPYOQi627/dIq7Oqq1akPnEekdN52CkjJqTEbLMHfvpox
3FayzaKja/ewu7F47QCWiR1w2got8mkctjplfTR9C5qIXFWNg2gq6ydsvV+Q2N4kqE7WoZuxDpjp
CbrngxUp8tvGU5gZN5PmbCwr3zV2e2/WWJ8F+4k/vQ1O8rkgoDvSym3N1x5F6Rajz1YSJhYNG19c
MeRhTj+XSjYRRfbWS2qyfZJFbPRIXCC/qfAwZS4BYHULvWwWnFSnwk4O3pBdAg/Bc3+plL3Lc+1c
lCVhbXKtofgnOTVHgmystYT3Qxjlme+e+uFOE7FHBEPufCp81R2nbgoCRNS8BKHecZLVYBepDDgT
eUh025Ks9mgD6MLfOzTlt0lgDpua4HYMRRCN8SARKbJuqknPCIXw0jXGtrICCNPZu8BhakSyWRRz
2Da8Q1VazpFKWb4m2pwap/vFkXEPOvag0bdFCacWdSv7ItIXQuY7JCEQJAl0CbA/mxnQG7yW9tpS
prFUE7tS7lUT1k2h3RqhF2/bfiKULkyMq64u4s8c40AZoCpeM8elRlLR5N8JTvo9p3jfgbkcW2KZ
V0N3sSFE76vS1ncxDqGnWiA4E701k5i7CGKnlue7Ui/H+3gakax5dntQorG/ZUZYLAuyr248XXux
SbKJEWjGzdlt0A4NQTEHJXG0PMf0A7CK5dE9rWkdEhr0FHKWCRxpKVHiLrD3qeGUu8GrON9qHUYy
H8unTrjESvagZ3ujzw41UOBk6VTo5Fk/LGtHZ3M3AEY4dF70bCo1CCaduv1ERnW0nDoSthQuo2tP
DjQcaArNZt0QMmFcuv6D7FpvL0hO5KbChgpqnyKFTsjSyJR2zBOSvKfYw8seZ/5zZikStK2erJos
mygUUVe+TLQ5FlplEGktHJJ5eidrT0Ouxc/0s9z9YNiM9cw+o7mVp2X3ZUpLsRs6jUNt2Hy2ZaOz
IBJ/7mhwzs3CvY08e2vT7pxz11c1VtaqhggPabEKZitvNGTw4kNU7YF2Qth1duvhURCY0I/92aSn
yaPUDcORql2t6LQw/xq1CUqp/9kS/QY7mk5LIr8CoHOFb+A6Gd10r7fFvdtnD1Y6beIGorUYWJ6K
ezbXA6L/NeHVWKiYdK5p4XzSWgP+uWZsaE2V60ovJsJh1LUJ1XYJWH/p2IT2wjYkoyD2T6lZnEoj
3HuMRbSpoCHUl2tPBo9E0aIU8y8KIRjlnw6yrAjDQ+wSs5eYHYl+GqkgWSCepl43121n8uWTlZSY
7qs3SCCmACAXcoyiQzyK8t40Kx1/0CTupzT6L+rOa0ly5MzST+Rj0OI2AggdGZE6q25gWVWZUA4N
h3r6/cDhRbN3Zmm8XKMZjc1WIRDuvzjnO8BVHZcEhJH2D6QTESOZTsBTho9ULv5TnsP4LOPF2/bS
ORXIslXqxkATkCI2LbbTOufB92KYr8iF6hAi1Sl2rZ1R+0+z/rOCYG7WQKeGFqd3ueVGCV0kdn4C
7B3aQh33F4ONMBZFbeMb9YawuT3gFHBCNg6WNGz8YQfx5JRnCdua7Nro70yMmz++PvwBRpeBLerL
IJFau8PlZm91WxMjv7IVpEisokdHMOZnbVFDgA6IYQn5p4GiKOXeEAXq7/jk6cZDLDq05pq618kI
lN21vb30EVCnXbKvyWu2OwstALMhBAAQ60M5FCyOCR4od9wW7jUf7Hy/GDFBialpvmstR0SXOGyn
deLBdhbC2QfJqIrcJtncEjMdQl2XZCwTK37uSHDFsBUZxQ7CVLbDi2wdPNtMTiKV5eskhB/CR0ju
0pAZDEvTfTelmveO1rb7nkUNQdDL5L834G/vDmPN1wyZ5bNrK+Og2UO/U4ymUwyKvv1uQIK7JkOT
XWUp/OdSigTuqrRYhOCsorkZm6OupcX7CDPwJZZl8Tm5sv81UG+c+kWJk4b4sNupRu9f/cFVNwXg
/CQST/504nxaEwSGYW+VLXNa2y/8B3+Ea9jbBrFCbRY/6SrlYhoYgQJLi9LiReFc+bk4VpKTkOLq
rOONJgpMH8yvynIYoEbpvtgt4TfE604PuV1r50VPachcHlTHLfTnyGhWQWArrqUVz8cCyuPDamYy
kCHUHP2ZNHuEHkvjXLgElvNikYXFk9OW733Ovanb+FgH0KLPQJySj8mH6huYydy9K9/ujR2yTuON
OQJc1DizQuTR5DvZBMwSrHic4pQgLAw7xtOkC0q7kko3MKAS8tEMXNQeuVfMb5M3SRJJSHh0fPfB
Hn4rtCaY+WNiBmCZL/DYIxd3/WI3A/nUBq545dInQj2cyTyOuSP83EOLMrBqqbDyNh04+bG8JDy1
qT8d9SnbAqtipc1WLCfDfWP1zksh2jv3Lva/gWqBxOFNpqxnWAo0M3kUEAqdHvQJ+i4lZ7Ixy0X/
A/qRpOw2ChgFYVyesuJrVmn/MMjsmEYktJa066GyScGKhBfmfv5RRYbcG26yG30rzEzOcDdPH4Gm
+psEybZd5z/KarJp1I2Ptige6lUHAyowfvGslm2Gjfh4KFtFHYH0ti6X4SzR1hbJ98LIZKU3Dkp7
V0l09IlUGS1dbYxutRYYC9LIKAp6aZ4mUvc26bjw98nxUv0jx9WFM08rZtaYmgk2oJl89Nzc4f8c
B9LqlB/Mw6OzvJLZtZnxHOeMlTwL+K1KXrS0Z1RgVhUsyOVIlvLBblsiClGh0Prp9dWov3rjtgDl
HtmZbGRW0GrDatNzx2ZjpxHVOjLXcHG0OF7g++eUlFWjkfyG2FB1WvyV6eUOa/lXPaXytSwEmbSk
pLgNumS/iKyDbnRU3QZNFpEtN9orOM/5H2GyRoOaKwiP6gE1TJ+O4dw55Djz+4XNVv1nZnWg1R+R
WOYVz8p4GK8ekiZs32QkbqdswBMrc3vvkORLwUDMiyPEGyuXEKUK3alfn1lXq7OWOyRnI3zuCLQJ
W4I6CdAtBqIAmBzaEd9dy2rTu5hyF2fZD8AJN5JzfxODNQap4g4F24tJXETEopaVtecW8tBalHnY
VsT5JgkjlQbcBikjBTh/fkLbwqg6Ej11Nhedx9ECv1TvXhCMXCJFTBzYkLcWBJ1fe58WmpxtX+Lo
1SFDDfnBV+6zYlkH8mG56i1sftypSeZf44ioTVX0+aHJ2JjWEarsDlNl0Pnzr0hqF9T2zgNn9hiS
SXK2UO2gSah8kpbIlGT8C7YD0C9TodCJreyTxFEeQqep3pdq+tbHHlj12o1qrcxCdnMP7I1Ofuyj
9cg+JeuxixU7F9UJsF+aTvpM6fjXaTSnW9617n4EG2Ek87mqo3A11nIr2d8a4Q3kjPtXh+cAa9Sz
39bVmzku7krvKbfs19cAGzluJly5UM5rdgmQ0C+C+RPMID6buCHUp+96AtGWvZPGj0VJiW8OxttM
A87i338wjZjPqywWjfkMqVcdeotiyHla4lcUHHLvgwA8O0ZEAV8mx27Bl4pgJmyT6a4D1HwpGDam
HhabuFiWrSUTLInwH3dGNRPZU7qSdMLKexRJ/rshw8tYrBOv5I078bqqoQoXL7wsmXKR6k0zw90Y
xelxpelhbYNzWpdaaIvqThYww0abkbOHj5uNGupk9CThbHlnnwqoKaf5J5eVTq2fhgNzoYvKcbf6
hpaxNZrb+5Dic6U0IOepO0PvQZkyWoT5jtlj7oMW7qL4Sx+SPETD9NuxyWhkce89TxLIJUK1R4Zp
HJLtpHaxbKtHhIlAmWSlyOLWBw+522Kcaru2L7OEMFIJIz10OmjcdFQMaOayAptsYlbV79JBL5bW
zhsCuD18M8zTbl3fuXj2ZaP5B52F8a232eCWnMGund10p3iG0ch5ZeI/X/5xK/GNRHMT8IjmW6KA
cxC/zavtTsQ9W5yoc7/T2EsVmRH0qnkznZ+pxUA6njTzRrJ2HFWBazySYxNK7VMwlCMf1l4bHq85
6S0oYDox63k25nwP+Hx4Ib0NnII3qVsG0SbUq/zYIga52hCFCMHyfiivoVBM27eG4RjTdg5elmSI
a0biYKWP4KMhN9BA83zJtCkP/Ig/qYwkPyfkupXabcCMe8oEiO42p+lyiY0cBGPTJtScykJZyw8i
c0yfkneWFCqMaDEf5H501HRxHWMki2wvam8CXf9KEWxshxbBQ0sMtW33IQTn08IQ9h2tf3cledHe
wMnBydEoGNxYbFrOXDLtISpbMPcNun+zOLQweyZUI3H3kTd9uUHibZ9LsOZBBIb/UIKaYIJA2VX1
XXflurQ33gDlgRH3dyKaYKryBrWZlmxho2U7x1Ck3slE2Cc2mSwmbFfbQe/+jVf9nDflhbkdkWcq
/2jJND8PymlPeT4eiyKuD5lWuBsVAbLbFDDEWV0QAaw6/cvTZL8fDXWR68fO+j6mr25OQyr7UJ/n
cDBMPsv2l69HRLGIiE0l2UqX0eMhTyP3NI1Zuys8awjAkcWnQu9+K5x5L1nkfCWlHQAMPhHXBpO7
FLtBkWeZx/64VZnikix7TYedWXS/Gs/+zOvG3+b+YL7U3vjCY3AH2ZAGtRl/Uf0YF3ijJ3N07PNk
i3M8kH2ixcyDfXQbIX6XmJIjCjWyAwMdgC7QjPEY12a5NRYayqowr8Q+3Okabk4cvws1M4Kwir29
xBlx3wb0XfZRbUMtIIvkgtGTVJ5u3AoDUa9HaQuRndaWXf4WOn1YFBk1VeVvTAhD6uQWBzd/KaEM
1u2NthVmgLtjpe9w9zty5wLQxSO0JaDQ3YBEM0CzwD1V5c6r26ulJbfB0h+VYMi55h/27SIobvwb
lDMCF8Zp2vnyS0A6LXjwKw1EQjUV+bZKuwPA8/vUZ8/2mlKN+O+mt82pHat5S7bVg8rZHjXan8hJ
OenTFDVj2sfbjL/g5qp43AAvINnJBvmGcS6Q7k+t1b4ptQ+uIGh6Fmh1Zu/Zb7ILbdWtj9Sf0krN
i9dZuNKrgoyC2B5vhAycUbzmsJCW9z62sQzBFyrKh0LIRz8mCGni2Fp8cnHnQ9lbGSmL3d6Z/NPo
d37Ax48zCKJc18yPg6fdsPxeRu21QZkxELuXFeO+yDsvsCWxYm33zNe6oVAqttFAkdRF/n1e1481
XshhzXEo2vxmVQu507hn+TbjmAFZSUjexo2QoiboGnBqbgwQLvUsq2Ns++8u1+amZwvpthrig7uz
Tup18Q7C1gknI7k5nj8HnsmPX2XVcsOH7CKSriIyJV37yIzlw2+qx2rgvUyTfywVq6l43ywCEdkE
NMj2f5j8IxXP9Aj2T/Tqz4DuzG20APq7dB58v9jFTrLD+HltIrI7MJtJusaa4AKp/wCDMG0L51ey
kH7r7j06x574NYn+seJTmNurU4qrNakTi2JAUuKgkBqlaXQGet5wHWcZZWC6LTQNEQbzt2f8W/3e
qgwvSJpmxdIiV5fa8uyz8X3BGGw/E0GabVEd6y9mNRIdCvVdsCDS0+pMw3yySo8MbD8qtp6jfo5d
ZW+VZDGHS2cMMPE8ZjQjzLAt8tHA2m/0RRwhc8UYar0vv+Sc1FnoIn5aSKmsEm5x2ISbjMBLJ195
RgSeDHXmbcu1I6oVmXpNkQX+oG6IrCmvIONRFEoyEQEp5ao9CQn6IUuYuFu3RMj8RCbXXuSEUVh+
fzZIADv5lhh3kxe/53Vym9v8qBMdEdRQOEJme8RLMGXaZp0c+KCmc8GA8TWrmm9NY946o91HdM2/
QIz+s8txiM65ZwJGVNYez199BpFI6Cl0ymF5KgwDoXRRPA6dlT0mfcJuzRe8J7K6+gfDFxeQ2rsC
ANFCLlUyky+QLkjLfiPavGn2U1lFB1UMWxspOkU6W2JJLGJn7K25fPJa6Do9aOf8D/mxUJi8Q+/l
HDOcY8c0I35YDXsNh3DKLK6JGzbfhFOh5an0ltBVrItownQyJKtzD8w7sV6cvLuZnO1x0hBcIoKJ
9G/XHOv1W7N+oBjvQtRWhHCr3EDo6hBL68Q0NiNuN2xIindHgukudV4Son4IKbHkvEPH+UDWwy5u
j9kQyOliu8nein/79ORqJg+C0kDMqC9bYirlN+5/rt6Jd+WHCOk/nJUw3v9OrJ1m1h/I9T6jWdy1
cVUfmEEMLHFJGA/lRdj2FyhFWy39LBO5rek9M85kVMPQo8I+495jQiOdH0UBUZ1ssIDqHn8iORaw
oGoXL0Zjp9ELsGfFZp+xXm7p7pbUVu24ePTdoIsc7SmTbvzcxl1zL8ls39ZQ8o5dK6BCWr6xNcw2
/aX5ESmciidagC5EHNGNesj2Hr9Cw5yBzWSqeeecNO5VX8BbnZP5WteqO6F2HiEF2nVYFaX1RpIn
ndwE8wkQGcNGv7Uw3BL+ZWWlDnKcn7IN45Sproy/O5jeRy3nvIYJXL0rvR9mile8oG3m1U+TjJyt
OeSvJkv4gRgUbz5NLq76zOjueDfzl4niHlSUDEy9Y8tnfzR+BHi1es5a8er2yIMYsf7AgxKCKmEl
JjlMK0M9dprlcWm9sUav9tWMpSIiLHRT0C5ASNzCgcW4wJN8Ite2CfJI/jZI5WaT90a85tFIkm8c
E7QaNaLDVjIupKNXzhP5bidYJwTVTfbNhxHAotK8aSk/FDA3cVizFqujD057kpwqxazYDAr6mMFm
R4gwf9o0Gj+UEVUk2w3LqMhjMvvHecTw4lXFvR37w+KbD7G0bo3t/hSG/WSO4pSZ/YU4mH1mo+0H
75DzLS7iEOfZnXBPl/owfp607FSY/Qfwn5ljFxZeD5ftUEuxY24KqslKnmGr3wstCTzBtLoC+zdO
LCPJ5+j1/BpFJOOlrvpl59+tTny8RpG/pVtFWMLo18wnoj+U+92juuTj5HCPUbS5eo1kjf8xTxSp
coBcI5IHy1SPJDewjFmivTnlP5WfkzIZ118qSn6ZWkWZ7aQnbMDlni//APqw34ykjpRC35sWmRhL
fCIykmGSXbHmjs9kRb5RID6YusioFNL7pBGim8wPFl7kObKnTVoU5J5wrVamxw+vXaNc1uNYLwL0
90E0zvOmREh7qBreKD7xj3rhwkqGk25N66Ix2tSlH2hVLfe1TesS9T/nurhlUUcN4CXPWuKIbUMo
DST3J2UuW0JnfkL/OhKnd+vLbBczs8AV8m1YQtvFhv+SVigquoahr7u67NeciGYPKt8EiVDOu76Y
zHDJDJ/gXotrW1oPExVjX5j3oeiOTlYQbtXFnzgNiTkiRkRXMEWHTv/OdJxlcH1OrMSRcnokUk/6
DYHrg6HFNzFGgdP1H4bobuXQ7kDbPbn+L/jA+KYfWCPWkI7y0HbQ4UnwTHK0tz09UK4NBwAGXzZr
Ugj4jc7Vpw0xyUWUHPpVsr22gJl5hXHE4U5mh3wCBOe5R5T1Bwwoj1PxbOQi6HtnFQeQ3Lhodou0
vV0jofJj7E/nBjZFmIyGvZkSm31Mma44FRk2enTL4M2w/2N6tSwV6yU6XCbLFLla36Fjbtw9PMx2
iyjynIiaeKmuRqRTOH/EUlzQhDzbKg3FQhZFpQZzAyDtse9MFjUZAKyJ+fnAdbbV4/5D1vMJ0emf
uO1PZWI9sWcP4IJemXWcaFvnjTmz76TP3FROC5pzKGC6NDNpMdXKaIDt13nsiFqdeGPQH4ibGbSj
eeaRYzNJObbiQoeL8rQ/VqbInDZfm7r4FbnFefaHLyWbP0JEe01FceCgMdgaqv3de9kjkXnMpFT7
9I+c68E5pjVwNiO++FnHegoXksrY9H1reDpCy/3qcu+1nfIHG63Fts8n40GvjPOk1SRJL9q2aAfk
DUQh+RXnKAi8c5UwiqwmLGt1Jj8odo9a035KlXyMXWTu6SDP06i/zUPzXbLg3RgM8hiDixeNn7bO
IIqf8/ewLOAOKk7JGHKi8pxPxsggA1KiPeFf3LmGT4Y33z2ostQW+1Wy4Up9x7J/RMaeICFX+bLx
+Ebt2bhkZXFjdOdukxzWkz/WF1GgZ0pyUW0Tff4mTJufPBVrPxIIITU2trKrA9JKL21Xr/Ed1P2d
0c8cctXCeS+OXjNoGwfFDE/xdEqhuGwHi+EtQhV9Vzv+TcdJeYnyBKCwX+AYdOD7GeLX0vcopJIX
Jdy9ng5kSA1QKM3cS85pMvPJ1SzKYsOseBT1c8nuYdviptj2LYSYiJ8pNwNmBbQ++5bcim1kpN92
5j/PlmI+nRmM7grAtsPP3lGBZ13Kmi0MJHDBXC8N3KH9WbbTxaJVSHa1NUcbq0aq4dhvyP4D9qY2
g45uCOcB8N1cJp+izV5JIU7OJWyDIDek/csU2jcJWxyn+uc40moRuPzDSLNLitODhUS8LqZ+9Z3x
o0ITabNMzXoSPoGpoC5qONw+oLlRiUlKJ9MoLkiy0TakR8sz7nxTZwHSbt0q3QGlBZABNzWZGVuJ
DALb4GZObqq7+skDcqE+yqFIOs4xM+pTvMAWbIYnT8r6qNX8qiA3vti9g15CIY6ZdeSNcNAdc/qw
swYaxAQxl6Xu81ID6vKLsz4ND9gsX7Ch7X3T2LkJJnSGYpuxcMS+J1NexOaPqHpsBeI3kDg7zKsa
y0lWWkXy1DCeZipHZJn/qKNw7OPpncSxn82SmPt+zJ47kf8eUCBG7pdJxUC8ymm0yVyjyjf6vYDV
mx9nG2xiyiI2l9f1F0EkuMQJBtdJEdXuq6eUkcBIxH0wt7S2GnuOOtvgV9kRNb2bZsZGRJsZp9JW
2skb80sC/k14WviaEKp7A4RIhV8ydX5sEid5SUEUPxEj1fIwdNrJmPv0C1f2ciiUKb5yV+ahTAB9
Lughv83E43IxcOvkXELFmCYPaWGPc2DYusX2de7fsYSOD6hrEet72ozIQGVnEl+847w05s5Lyu4C
6Dq5FHae/CJbnjxIQetqRjAtddaawH619iBcD1cAa9KP0Yk/Ix95i519ug3rJKOvyFNoMTBthGuE
6ANr0JRLe5VYrh5cs9COeje8AVTCjBIxCA1NUb65dW6zLzeUedKlF7PTzP+0MVnGJRKGWOwWkrHW
fKOEpHOCw95n8qMPmvPWpWhN9bRs1tbp7pYE8oly5Quyb39pMkc8Kp/Zp/lJpnsDl8GF0aJdszq/
Q9IlfwWMCjOIA6MkAcu1LUKC4MxDuuLgU/cJQVv6NDp1gMccHZVRTqcWAXUw4QfauFI9VI7+kab9
uTJ+Z0rbpgN9B8sZ/Dpjz4o+y/f5jICdNRXetw9Pu46Rj6v3AlV857J2iZ175Q4H9uSbhprO1b/E
yHoxEYdMiWA2m59m9gsnAGPkN363W0bCPvqh5SfV8rxTgoFf3AlEIx2qGm9ePk13NcfS6tpO5RD7
N9YUiu4pd1e3QvYQZ6t5jT3uHCMgNNL31idCj56l4VSBnJl1IU4evugShZa4Vx59AgefkQYWZOSi
uDerTwOHX2hKLfrI0TvuzIqamuCmaZRJMC3Ve1LuycWCVDo/Zus8aeSRCBNTtqe5I1dDn0hsa4dn
qfxLNHj+Ju6xysADnI7GksWhdNsfbeF+cnYgAG7zX5EmvDfGg8nOXHyK/hrrnj9qu6FclwEo2vI6
p/mHoxhgXw0JhqVggdq6bTzuVTk57kYSNQJt6hoTezFM+vvSA2DskeuW9j6dY4TLmf/HNzgkmbGI
H66Ou3jGlrcCbZnPi+UsqnGP62OfC1zzIs09jMjTQJFFDmiJuXnj+tGfBLQypqJVPDZcG5Vc3P4r
7cAlM5wyDpY9L1s1yU/uW348I5K4avoolyokU4GFNvc5+3IiVfyqxmVPVVbov93sd0v0w4Z533V0
Kf4Vf2AjIgUZqR4lhNZtrcFmiCSBIgnquDA16+QBed1mxViyjnAZj6oqjP34Ze7jKvQ80/0qiBsL
NIZuAY7lExqAa5tqb6y5k62y5IgI2y7wQsuOsCUcNf/t1fyP3Bf/3/kqsN3+776KXVqu8T7/4qvg
b/hvX4Wp/xcuWRffMFhD4PWrcfufaEPtv2ycjiZBPTAwgLvhePinr8LVsFwYurZibHTXdj3s1v/0
VUA9hCuxoqfAd7k68Iz/xFehr77tvxp5geXgYHCJ1XB5dYwL+fN/8Q8r1ANJ0vsiYLllv6UlbOmt
01mQ5TKkV1S5U7u8znPKgkpbFEdVleqEqJGPU73HI+/73zh5/6cX5FiYTCzoM1zj/7CB/OUFrSWl
0TuuCPDPIjde6Lqe4tgk0NUChPwJUn4atlnvWd42qlczAUTJ6p0MgPyz0Hp6lb98k/80ovwVRfg/
vR58xRTuIEr4L+9vcA0IMuh07VkEmrD7X7qgbgjSYUSuU/tCy3YU88tPtzY8tmKmYElcikl/LBrk
GgD/jeyfOVr/qxPm7xwADRcOwToWpmsdyp35N7yI1ooyik3wIklZ6HPQVAsxhIYzrkBcBeN5Q6be
BCEe0kG7kXnFWNWP4v7foFvWf8u/PDaEgYBYI0CITCjMP+tj9ZdviS1BNvvclgGnB2Gpc2Pj2LIw
zRqBphwDWQ6GjC3AfyTdCfm/efBvvhZ+G//yAgwHwz/uc3PlxvCfv30MKN24ejSXKE1dsz69zLXE
2ghX7F7afvzw0sHDoZ/Oa7Pr2EReRMqtX4YF7+8GjGH3g0wYS/2nDwuvCkap9w+IKa/OW936f/lY
kP0x5sFnGo5Jbnzk0JGM7Vj3jsnEXzNLKuy5+YXCns67GdcvSBlSXtmrdt1mclVr/5sX9H9/TYbt
8QHorrXyityVavCX19O1Rmd6ROzRkw/NuwUIpWNu3Xpogt3Z8IEIjfGzQ0w5kaclWQiH//e3xG7i
76/A5GldH1iQCT4PjPs35s7SsppmkOaR9yxcamet1bWtj4wclYI2ImHhHIiJFvHM+BFsdvFczBNl
8wRGwtx6tYx/mWOxrgD4WciNXQ+ltWmK3Na30wJQIJlLMqLSqhH6M6eT1YcDCrTlFM8ZzhtH9fqb
181AFrNMEWMyMsgZ1xxpFgaKZe0QFEbqNCieffFjGov8Gy1whRqh8ZjAJBy+DmEUwKywAljEyQ8C
hRDSG6cm9xLmiHwnA4YCJqO+Ehh4qx7PjaL/Ddk72zqnpyWp0OjFrU0Z4XY5QC6nsUKU3zSBQyEj
NnFjjuzeUtQehY+LGtXBbE/bfumRkZcoyujCI9SNWzAsURF6dvQn8yP/kXBNtmamTMppo1WqFu86
IRFsi5EAfGsSY3NgEekSb6vY46X3ltPHO8qj+S7rqHpWk4kBtXI0tb58oyOZoYKfxm+GbRERjT5z
xHQZOnCnCu3pTvVGH206iYGUtfgyUarYskViEY9tv84sXEDQ6aR9TkINYFxa9jXblaJFWEc+qPwc
zRZz9TFxoBEMaQx+2TQ77z41BtKdhCWcsWMMEpEkiupTBQnoPEwahkVBR+HMjB/lgvWSDinY6Rmj
wBRMhSA8BF07vetQ5KoJY7JqMFkRgLttHHKUyc/z2VUu/bZtcVUIZ4KOMxnWyWx6N/ujifZU0gKI
+zIg+ITm4OCzZ0CPcMDCDk2chizTY1ygSuALAcp/l8WspUiQkCnTnK9xGnNGy4SMDWu1ZXR0jMJq
eWCqoR+PStX6fInT5TeGclZtusP6H/4PZXvEfIEVESr81JyfYBSRO+2wBe62kzEZ/TPLXrlDZgnF
piMyTGQ/MNWCOXHzGBqSb/MAt2iSnhJBaA30AcbjnzGR3x95vw6PbBRZECrLoI1N6tq5mW4TadpI
9Mfc6wKpe8TbIKUeUGHHxMo4FfZGPy4OA/Y/Br3dC+HHDhM66UZhapV4ByLktkyBCUZtGnx5+Jcm
B+EVEQWwfsxjMldDufG5SQ9VG633UGbu3QVZ7N6qC/dmuTljgF6KK6c1YTTaugWzh1eZFIxvPMYC
tZ32fP3+oLPPNsr4YdR7Mt/G/Amelv5eaNlin2xhTfl+wnOEuE4aB34Ge23EGjGUjOl9Cwa90t5i
PbnObrF8csgWj2Mjuk8tdZngMNAqnroxq5dA4h17GibLnPd27Dm4ucQHzsb5YNqR2s8E0p/EGj3P
X3GtMDWTJEJFvdZEmm0X64BRci6UOMQjJ157ID3jnyTB3DZjJ4h6AeSBVpHwXreZPyK/xweTG2jU
Dt2YXCEV4kSYyrAxxl2XTdbGJxG2Meb93LEHwMF/YJh8Zgi6GYhKi+gwZZmMB1LqmvYYdYbgfplQ
YEeJd04xsxQrxYqRPcl7m14zxmBkJC6uObO5brs4WfpaK13wUeMcChfRFM+IsQN2usCdgPps+T6G
BzBgLGLZuj1audsd4pQ4t8pyh5+ZX5ifbmxgJlfFdJSNc/eVdfSle0z95c7pcNEKolli6wWddRnO
XTG/NxJSRryeFYlkGuVP+yTjxNNsmrhRS3dxRO55nCBIKCbMlC2MjMJ96ETx2xfGXgPZ/mEk2fKA
knUZQ0StFm/X0jbD9DqgqmXaFnlrPFGn7gxePR5RL94LH9DTnBDWZKensY6iwxzp3qlC39eNzAAY
nh9x2W8TImo3ZkqIeDjrIMUuXeXb0XvhDPbdl3GDt0sZs3FevGKWj9pQvRNtbj07tWyXF72u3YeJ
7KrfLGg+y2iKb/CR6Lwzw0iJLspH9QehoF6ePd1cx2EahLYPiZGAGCij4g70hjpnfky821NdJzVx
ySpmG5omHdsU05nIoyBtKiPmAmPvF5+zupBGoNUQDFhTNvqAcRgLGLKOSujDu09McbEHXeYhY8Q8
E+KCcHfllC9cgEPyGjt+AiitLlSAyJo2UmdKsQcLN2Y7Il9SkoiscTmYfaIdEj3VzOvoFMV3ESmn
CDLNHANRO4RoWN1cf2olhjve8+jt4jS2w6zwyKwQE/Q0/HmaH9RO6j1BZSqfbGFOJuldSeoFblLg
y7VU9e0ot+Q4XpL5FckB7lQtGUbsQTx+94QcaWdnShzVGwbY9YPeQvPB6NRTVjWYFdqBwf8Ge1iN
/yPTlmPtLepDLbo+khCm9cx03THDhRr5HUIn9NrMqBn1bZe460AmEh73Oc0xWp+eqK+nlqR0/G+a
6V1ZUyXHymMRiJSyT/2dR/xef8CJMDRs9qomZyGjJkGRX6wmLxqOunqoTD36WCKPiPepGWIH9hkF
ZmD3to6nqS8l5qzciTBpMg+pGqv9k7UWgvy8Ve+EorPQ7nPzEfYu6s4lxYCT6U177nVDaEytWnxk
XIJpsKI3InR3G1M6CyzlPiVNTEZ5Af19SEZx73JQLTsGhVqM0H/Mw6Z1sq+MPe22SxoVaExQkHio
pdyxoeUKHA8LOUy49frIZ5ZTSMfeyAn9nYEiyDatI4f3zJMPcUbr9OrYyuKOEoFL2cEy7Q+Q7Xd6
XebrCItNN1gZONYirQd3V0VDPT2S/VPv0AxzPwl4dNCxUrEjSt55qOz6YjQ/pWIDmHVJ8dqXhXFO
DBFauaWAJYkorJzhjEpj10EvhgbhvpRD/Omj0edx8rdjQfCf4xxMvbpJHdGPHNm4TDaBE2W+m5bl
yVmSOEiTQTsipGAxHyvjKV9iAreRqTBt+nRIHm8JtQdFe+YHZjwYZqa9O3GzELBIGVoc8e3E+lHr
ci0c7E5LTiS1umhUDaQNPfa5xSXpMmMdRIU6egkQvWsqx6p6SuAYjHet1ApGSza6njiM9GTyv3UK
Nu0mpa4N73ok4iTM5BIxwUxG8Mo7YD6Lt2s7Z8QYvAhy6YhCEeyX+xj+1Y43PTcfWkxJs5aVIA53
pH0OanooraZhUZ9lBBBasSWzLxx8FQZ50pr6J9DjYAka6cqWNU1qgDKS7D5ykcinyHI/uN46JAa+
9ebDqnqvpgnbSu/Ii5PF2k41Rnezxzx7qTuXqjrq0RI66bQhCS7fzbWFFlQ6mDLH6f+wdibLcStZ
tv2VshoX0gA4AAcGNYm+YRPBRqI4gUmihL5z9Pj6WmDmsxKDKvLVszfLm5mXEQE4HMfP2Xvt8gUC
UEwMVvWjaszsZSjx2MNhmvFsbr53OumdLY4K115TEijflR1jA0RWYqgC1DYj6z6ESR4XqKUbz2pR
6xchP2tgsmdZ7cAjOzRfrfA1cd4t7r0Z+jhN5k0UWzkbSmswF4E4jeKk3vWmyXjU6JFH6D22h9KK
PKZnfbceEJZuObKmxy5rejA2fr7OeuaUdj5E91Fg4d3MA6A0un4lrAnxV1jaZ5uqYqWj8n7y8Gjf
zgnwEJQyH8NGaQ5nx9aMReypL83c0aPU7MiEckp8K0OzMmq92MtcNMc4V/Wqhc9+q/oOMWgudmUS
kN8eONo3JfsbtgPstbrNyE+POJSsyBnn1ONnZfiV3fU4NBWUKDzSDBbLKKP0bX60g+Gtapokscxz
RJKluwlNVO05wJxlOSbfy7x8LOPYOvLOuqlmGRkNpp4AZNu9i8n22mjzDXHKgimrNVmz8Cr66lf+
ycDmuh68GOZfEd4Jp5fr0bQfeB+FG2mawbkcylmkJ1FZC6v+jtRqWPt9iLhLr5IXN7HyQxianLqR
DcHr9HW2gYlXQl8erMrNj2naaCv+0LiIa1f9Kno0WWXYZo8q6mCJe+0J8rdx46Jn/z7kfbBsO6K8
anrKP6i7frexuS6siO3NnY5i8Fwa9F19DOt2b6eR3EYWaV9BET7aRoOlosUtFORETDa1dZ+5hs/h
cSTNiaMY4Tgt3r+kdd1jyCGdrEKkqXGB11WPW7qiZnucpq6HOMWZk7zRZSSdddeJ6YrO7Q8jBs6O
L6yP9OxB5e2Dcqvi5LlF8xAOSD57248OuSG+m1a/ajFJXIswuiXWDF+pSqor9sJ0R52DSUK207ZG
ljYK/QvnRYCZGBO0lkcpK+P5zqxQlD9hYCUeCPxJCPDSNotr4rWjr6i+dohRTNIn7eKqMgggJTN4
6cZk/ORBmOJMH6i8yvorwT7Nmj6PWGQ+5ZeukF8LIHizo8nmskhklZa/UKL8ild0lZJc4FUMfN0e
i9UUcDXjiJOSDYuehlwK0EpE6wEH9EqU1tEBG1LkaAlJ/iKKqtT9k2NQBuPq3Ge5X92bqf+F0INs
Z8Ntx80CXthvFUjPyk/XbjumCA80c9Mxw194gkDeTqFKy2fxSNboKGhRcEndqo6T+i349UUvnzEo
viQeRizs1whgwNsVmoYkKybZlHprOQCBRTo8ds90y6M1g7GXEtACML+bIcjJHnenORGTaJFkqFad
qVOw5odpZFhbTaAhip3Ik1Wb2vvIrY42rjTk80pw8BRteUxiQlK9PtlZoLFRVtUMoV/1sxiX8pNH
4PUSnIXzqPBsL4loVNvOr46uF1QkcWFy3xQZtL+gQvt3Dbp+qyz693ZQz018tPqyyvzfoztku1Rg
NBpDtS+qrjxaCueMiCrv6EbTmYZQvk9hpTYGc10mccHJdLxl2yDlM5KRh4LcYWHyv0eJvRx0Bplj
cTu1w60MmnNF82DhEjR1GLJ02kZQdA9wqDIAdaxHswI64g3T2Smm56lwvvS+xO2cP4xhd+voDZsU
UV0LZTQ7oeA72c7k3iJfWduIVswJ4ykx5rXW7BEvokif2u0ADA852Z5DBeZJSLC6HoVn18To3FWH
xMEGadnmOVXYZNKbZtilVfo4p4GFlVr3Tcxg9JcYte+aWXDmq6mtteuKc4hCuWNHaPoHNNJatpZE
QsW1sfZa0hqLvFvDcN36OfCtbmheptD9liX6UkexgCMdgIzdkz151OLpuivpIbFRkbOtU/csPDl1
wU0QeUH44k2d8G8V00TtgeZJgl5KEymG3dQd0WvEGTbhqE3ceJPiGBuvShfz5b4m0MDc0aYlypAL
05TbQPMb7CI9rdYcP2ocpzEkX1jVD1U5Oqi/p6xFULyoBR2ChT2NpXddWQhlr8s4tBi2FmXvmUSb
TfhHELpKrXqyR7sqv+LXgoUR9KUyn3x/kNkj6aY+b0XNTlixXW+iFGvNoWl2hu9kN8S3mMFKVknY
7JvsVSjHIDcvOUQEWvQr8jnyNbJ9toKKYWtVf7Hs9oVVsJxr6GHqH7tIAzsq/GzlE0D4ffA0roGd
9dmepoxB7UhFsRrwyH5HkX7Q9b7c0iRhXuV37TqzG/83Dd965Wd+jtooZlpYh+RFZpk6oxVwNqPP
zA3pH71t5ld+lXrXMPj7W55sc5cMTnpb0nZddI621km9+54aQf7gDVGQo2JI1IqGWLDyAu3Rgjn5
TKhqEes/pigc2NrDe9UT9h5UQ7gGYcdj50bNM5m2d1AUQC/xzns2yvqgao9pueGcrdyxH90+whQp
431Hm1GTqOkiC+VMEn+HSgc8H1HRZoT/hn4UANAkqhTVUPnbK5PrntLwTthgeNisavNBOd6+Jcpv
k89m49FFNNf0U7WD3ogVO4swpmAuiK02OARYqlfQy5Nd5OLZcZyGroxGt9t0M6TuMcC15dDIQ9rg
cwXSQokV/NRYZIwWODIjd4zgGAZLH1riwtE5Clda6x1jx33S21no0CreIP0uNoxvMK4RpuMNBRI0
xckxckA9ZCI/1XZZ7vmDTIHiEVtXU7dHkpABnxjuyTZFdI/6G9GJln0NWmodMUY18EoapmQoMsJt
TqWW+jdW11ZXSZktQY7v2Na9E9xG7gO6m4xxtNYeYHBOK49DIs1IjXG1o7oFJlB/E0IdXFbIbJ7A
lYBedZsHS6FAV+HQ7ietGa+NXuw46g5bo6Rza0hdISEaQdPisMF02QhQEp6nbkYt1L7DCwnXSkAO
CkZK07joxDoF40ipHNvGNgF+sPJJil56iY1eZYy+xh0Gwi63Zb+cZIsvpTGfC4l1wbI5LVcjLFJp
36UihkQrbG3lZaZ8EFQn4Lsga2/gzz+mrhfueLTYk6fuTgPqt4TwHy1D7Js7nVRRUyvo8eKTPpaU
XCtyHTVE6nm5QDDVX8OzsImEmkEk4TcRZO4VhtliR8MTaCynDlSYHfW7PyQHJ+6KLeGDzcKtwEoo
e8JdTE8SEkKqXbEODcrl1EICbQbDowJ60ngG1BHPsah4pvR7VJvnxsNdw4gQE3lvdUu9z9xdK8N2
Zw4WcIP4V68jMbaguR1TL42/1g1qw6qLbvy87A8acQlobKxdyuT+StMz7Zvh47g0dNwEMrwVZFR3
eXsb0o4jWtTGcetY+Mo5uVCXF4irsnu7N8VNmWn5spVcNcOCidbk1PVjXITQZGeF6swVg4r6TfaZ
feiQdS+UV6S4hmnhEDngZvQOo4njDFN+mkKdH+xsr76BjvirMlF4S960NPrRuQpWR5RkP9zYCvd+
xP7DUfzKsWyLf0K4DT8SyaFfJMe5Qb8cS+e7PVq0hG15zKPohoCdHd5/bCl14ME690RCgwT92QSP
DMzBFe3JAG9xfp25k9oQpdttcoipnIc40o6T97Ua1W2vvC94PJ0BFbsfHf08iRC1TZg5wlah65Jy
m8fWd1451aPvdV/HgTEthguE5bI/edRmdCjHNNhZmqiXqR90axK4BYYC52dHSu0CNWL6Q1ehvmyh
Aa4c0+3WagQKxqFgHsX4xrrVqw0U/XhrEa61c2ioXmct0Dvkc8yIU+eI/MXapnm3b5xYLpwIY3zX
j+Gu6xtv7Zf9o2VW30JXPpgkpzBAIZMxiqfz2Kl1Z+ViywNLAVQbBIs4fXXIHLmzSKl4KklsPDVF
0UD6TLdVOz0XBfE1GQZiB9SIVYzjdrCMbKPlHi8ElKG0yAsfMEK4pZem31SE+i0Guhgr5RTyyVCG
tmEsjpjekMa6JLJkREqIg3jObOVstTIn8A4it/RTAnKensLtgLR0aTads8zw129gynLxUu8QGtq3
ODCwcmcAoDTf/9JmNcxWgnaDx6Kzb2taS+uqjfqtIfzq0VUqPlThwKiSPAS1SXjiNpWd9tukY2u2
3dhd59rIbfCVWBchCvEmM4khQDmqOokjlODNZSuAJFXIDZeEfVcPcd42FBPm76Ry4pXZIIaUOJqk
Eh1lUq4fMxU9FnghO607tb5/VRY9xFvhajeIAn5VgaWOpSUfzRB3eKYO3IOV7ZfNPusTeV+nzW9h
RDssUBqHldZa1aXNTA1YLMUCjtBFMiBLoguIHCZoFzZzb6Tb9rAomjG8NoOuRqLlZweccvne7Vp5
0/s9AQzR3TiEWCFabyjpBkQ736koLpkcQbheBfTOmEEN2zKvvYOEVbPzApS5suEq9CSmAkNtamS5
RcdmJmLw844pHrWgESfKYOuL1SLVGmhcHKiRMf9Q1RxVrKlqZdmAKGwAcGdGPNXRHNCLx/y/KUHC
q0RnWzBmYF0cQdhLAwpYl52ydPs7Y0DrS1NTLaZiBMTRGMRmFJHZrNsA3y+togMnk2QzDR1NTG7o
2hE6SQ2m6y/aAawGtFbnxiw5KvXCX9eDri/tFidpg5ZzY2LzY4CtJ0fCYeXeVrwYdYqSlWfHhyEu
0h0uYqCSgX7vSyP41akOErHWUSUjS1sySs1fXNeVRznWj27B3AvGEv1yjJRLOYsl9Jp2n6EVNwm9
5BUVGQ20VE9veWyCOxGLTafpcjfykYdeS7Z6Ugcn4rI7pticaCzWCpJYEeorXRuuDRSkh4FWKrWY
fW5x26xSzTpj5KGUofAE+KwOTYbRsYm/N8Z4a8iByYWTsTUqKniO0kMXvTD/tJdRGh4tHWXaqs8J
xlbMJyBGeT9lY3bLtk030B4bzq7Qhc0Yul8QeM1eKnLK0fkRe1AAjcb2OiFmDmx/2wnnGgL+dYAS
bscBp3gEqzVwdE5/pibMrckF29tHfXI9eviWZp5L3qfnPMhmpW80IRjXzL0CzWckRrCit/8E0yFe
cZwa90WeVGca1Oqm8EZS+7BTL1INiYhVNfKajYxnR4vCVRujuywlIrI20TiBEr6FGGFob1xOSTdA
/XaSb72HZuzsS4u60BLub9+EutDlEMoSE5IkGEYUomnTb0M7qvaTb4crAaz9Z8zAPlwF8Uj42+Tv
ik5Pbgsri2nFifrBbKnYwi5+pDLB59G55S0Z9TS0GmaVcYGpha4dkCrSSpaQI/Lb1kYtyMaPJ4n0
dlz3ctordiEMFDyJ7STzbW6HszpSq6AJ1sK4qmMChN2gaK+6qU4Q5JIizlQacPlKdVbCsAwgR7Hy
nJRWQVHb/a+CRg67gxkNV0nN8ZhgX9HeI5tpKSB9Q+F+RFliHDJ9BKhTkyl+mmInwMMfN0y1aKF1
9w08tXtikcqUunHucNrKyWiIaKmDwTfk9BUL0ATLOg0CfWlYAf0uPwNnw4mS2dn8Ni+epkpFP3Vg
NM9IeaqvrkNlQkoOebLgHTQMd4wyKafoOHgcaXXxhap9eKpHlDcLyGno2rU4qQgu9nS/u266nPM0
jBrprmjQKdKs6Vf0MC5k+gKkhX2q6ascoogL4vtYqyRnShwLyu9opJlFk8hnnggcKz/jcJjBm5lp
7+wxjvRNldseTaka1sQScljyjW5OR98H8l28GEetP2Y+E2CEOD0cV5mP6guIeZ6Vwg7D4JiC5UBf
yjSlWJsAgW47IYdnmJiQvowhL7tZZ4UtAnOdITZaT4/96EAt+oaJtC52GYaXH3nqQAjSp6D42hKj
A+qQ5vFLiZj2Z1AA21rnDfRgHhIH+5qXS3UggJCD/lhPLxaDL9ZLklW/ciMSZwZn6TOkHlallClq
fKzqWbwXasL8XCWVKVbUe+XPoMHltsgC5dKmiZSZLVTvJjDJg2SWgukFnHWdnf13p/UyPThV02G6
mRp3p3NAsGoDLguQAcxfRIrLDLRNPW+tZdKc8FIArkT2nX43MHniUjJaQZdaJTZq9oBm8HrK6aUe
U5kM9sxhnZ6iMIY71ZYY3/YhYzwJks0aHvuw98YdwwqfgjH0ERQZjQ+Vz7Yl4UtuSdzBgmta3duV
1cBcgxkHJmd0q3bv5WmHBy9FvVSGKEOW9D17l16tROVb05EY1o2TpyAPFNqKlYW541EXcMmXhsox
QBZu1Of7tpxLN6kwPmB1yHyfuMIB0lBay6WSnvGMRMGNV37odYhWvQxNQxD39Q+0pkB6ohy6zMKo
LVoTQYUaN+ae1cvRNDB6YhZSqyByCtCyEAGb5TQMVXyHpCzhy+qOuum8yXL3mkmbV5gxIv6hLYdg
pWWIUBcCn0e6JvTPufNMi8dLT/v6xh1tpS2j3oi/JT042lAyFEdJD8wlDBDVMqmyZygr2DyM2xZp
7wxKreZg6YGRrMHCITHwIc8jV5YhnsoeSfaXEkD8tzziDANruKiCzVQlxe+yjHA0432bvtkCkSPP
fybO2Rw/iguQ90g/FepBZUwClwBJU5dDgIFtN24AglHHSDoqGbF+X4cpN5pNqpoq2cSsiAdjUN1R
hhoSfw+LALLpkCAg+E2Vw/kbc653xcw7mlOWXGdCcK7A6npGhLDCrpVxn3Niukk8ywRgRDbBzGsq
PG0d54X7YjSiYtgZtPh0iJsAI2T37evsUotqhDBhbcGFHfV9hwM7WMGEHJmuR15NHJCwjR+qjft+
DR2HKCSatWa3HZK4bTn992HMcbChDoaW3bFS9aLGI+2z3hfkM/U/AQrV5pokLsi+05AZco4pYZys
OUlPZxhm6rDyagOFBRUlVnDaVS7jG0x/WPb72PPYeXPzgaaJJqlKHXGL1Y49fbQS0PS9NECz1EPH
8KkbkspfTlVtveScIg4xCK1VB2fWXvAFhbNsytQ4JJyu5CK0eyZN/DVAExlCZ3/Ri9oRM+iq+hJ1
nQFcfvJIKBgqicS6Jib8W0TIO9z6WofxZ8myvbOsOP5RV3L4WtGyqBd25GbTOnAQny/lRJHKfDFt
2/VkFLgFSFvRF73fxGtHL1JUXE2p2exCCeZ6EaR0SBPLdlweuNj5FgaUZJs6iHUeAuXx77gt88ow
T4wnGrjANT1O4846DrGFQgFwma0wJMbAk5MJxDsXIT9PTlGRRaD5Kn7GrALlqYhN7j3qEtaiYLO+
DevR4TYarnoY6ygF3oxC/Ek5Rsuori7pZBLZZpzhasvs4Oe+C2E0bIoY6X9hdQsJwt3YTxVduYUM
ohnDhu+kZS15SmNKaNLdtwmzRS7v+vbECD2BJAzXMHs2Ki9wKDArjaQQD5cj3wKu2gIcWwqvMas9
f8Hsk3ZEyl2vV6XbsBH6qZf8cFvXZ8iLg36BRGhEqY4cxz7AeKcDTmQdk3+vsQX4/3ock7VTytje
obIPzk5sk7egeZyb1sxJZbYbuJ8Yf13cjS68ImygVZ6KxX8QAzuW9eiNjL0S/ws+dHRujbSGcEON
hC+LJMjum07oV7gBPuRbXDlD/OzdgR8rDaFx802Lk4bTAVH6JJ7JmKn0fwpluRSGlK4knshkpudd
KEL7vByBmUtUX7k5ImjQPMg5IrUcClLhDUxUNIM6osEvPCtz5uOGLiUeklKGjx+rMS+Vw3wVvgVq
7zkwHuwf6P8/xaB2QvXBRJloYDQS3lIXTZIyVawgy+h5NQsM1WR4i9xWDXSzqYBa05mB+Jei+v+f
/v9NAsP/mNMwf97PohwVUsGGKIF/ff7qe/P9zT9QfETNeG5/qfHuF22i5v+kDsz/z//b//Hffr3+
lYex/PWf//6zaPNm/msBhtQ/Rf8uIuUPXALqV/4z/LcTqyP/Vb+NYZj/zX/aBaiyrH/MulLPtoQF
Lkcgrf6nX0AzbOsfc/aocAy6y5Y+B0H+yzCgyX8ggrZ4odC0cDBkC4S2/3IMoPr8B5Y9Q6Ld8iDm
cev/N5aB16DZ/17S6IltorxRbpq0hYXQzQvLAMN4gxCifrzukdhsqjKpj/jnWojbLkAwhtrX7dD0
WHcbkJVSTIc2h/FnIpdb9cxEF7FdDiuRQoPTLYDLmkMLDzRBdqicWfkbRu1DhKUPR8L0BT7VI23W
70RutQ9+0qL1A1m00CA8/TMU5H/U1V88qfwsB0ap4VkuG6FAVn75pFYB1hsOZNdpCVudhp3+XCL7
6eHebF+/qE6PN6ij8GQ50XgAyjB88hXmiI0/Ngu+At/AkpbtuUz7HIJK3z6hTuQAwygN/XoKu82T
C5T2BKY3LnY4cNe5q4aNMfgY+APLDJ5kozkxfbnRQfLZIFjyixvdKB76cOQwUTij1S+agqNylmAl
WbBH5U9tYcc/SfPA1i6S9sCbVBqLHKnBfkCEvNDQdO4dZlRXSlWwx9PCq81F08Z4/6uaoZRhAt6k
xtXIxU7cz8LpL1LlXn8/VhlhkTorWBnehatA0coc0T4N13BpxF0agFdmh/a0lqisuvptRCHFg1O3
46YoAlSDvifoXUp/E9XpDAADbPyp/2O+5m9WO8vB4GH0mFcQgaBffCeypgO4m5Z57dO7XM3UrheE
poziZT3ncVWj9U0kvY1fSongNg7K4ZB2HuFRlkm949QlQUqaCyXlE2n/+7Uiid5jjejwz+mBXsSh
1BFN+YSuFt6t+LkhAnbZuah2/tih5p0IEvOf7pfXUJW3v1467DP8ft20pTtblP58Z3S+HSgbndM1
UqYBEXVPVw6q/SzhvE+qqjngb5p+GbNwK5x0+LxZqjEdKJvsIUsLDt0cH9L5nnXYYPXR71a2hdqY
4y6WS6YdDw2hn+C9PBnfODUeaGGMzVqGuXvODKbmlHne99EuQIChdSTbpTYi694a3OxZEiEb2XTA
12EEr4Y0WxKmm1xhXY5slB7UbyYYaKq1KXGqF5YbNZNl0iD4+BoZ7+8EmwYbLwEos0nIuzBZqKkn
zR7y07VoC6gLyTyDtVEhKb4s2HwNItbGdzqUeXHpUG4i9CcmAlRWTSvDW/UP5DGpOH355GvNC/Pt
reMtz+ogycKR9D0vF0hdNzhAvfGaQ35NaTmZZKIj5iSJqqWtSxaLpvX9fiq6/gvAhWozxjatvzTJ
nj75Ju8fIY+XhmM6tmRQxCb3dhEZjPTivCSqQKPMXXG8omtsTYKbFNdWy5lCOJuYUA54W4U+PvPI
Ad6hYaRoK9sFileHx2jRjiDjP/5ms3frz0tksrRx1+GO8TxqzktzSiPSJkgbvztjqv5emlwmd5Ym
6zbnC87b+48/zZh/58XHCU/weTxM/A39wkqmta4KMDV158ysnngH6FtFG5QwhaWR45CKKw8CUNK+
6C3xNkJ/qrwfLooxpJgTB1mmzpSPbvDJ8r1cvVwD2F0GXjuPWQdP+tubow32oKze0c/1IKpvtJHp
J8Yq/8QJ9O7taury1dFo4TClgLUuHhINlg0GjcA4jzp6nq6GEFZXNFvRg7lwIGPmT5l4LiUJfLB0
omfwavknnrW/XH9uNL45ps8cMGimvv2pnBJxXuQtxeKAFF3WJCv3ll6vpcmzEUqXhoa8dmsn3kkf
TJbtdf61dJObDHYZAz5PVlj8uonkEEgHn6yNy6fV1HFnkV8vXW4HNsPL7xbXiIlSHzJdbjAZoYu0
RBLVcdJEytMTrQdOAXRKGTb2XWK0mJyp0q5qqqj1J9/k7YnFdl+/CWvBpYz0bP7K26tEw3QYMKul
ZyMzSG0IdHqmA+Mgd3XT2QD7MruMj3aG3cWGr/DZPfrrdfjj0y+eEcvMW3pJenpG+MhBs6z1NYhP
8LlZzlyzQp8X5SW0FdDua1/rZ/cMwELSKT9bsO/2BlO4LFRyxqiYERJfXAYyYK0hH7TwLEt0oYjp
5KokV33nt6I45/RqMC5AmM01n9FB+62wm291bm8G5TSPPXKuU9xG4tqZhmnTh6n6ZOd6/zzx9SD1
uryZHd7Lr7bVP5x9rQbS3ZdxdKZVhPPel+qMBXRnA9w8GjFW8Vrp7U0cN97RAeK9MQKmYx+vlHlJ
vtnO+AqOsITDVXI9jgNvF4ob5XEIgS86E5JxU422fgexvKBJJ/193cCMKqA93UB5KU8ff/Dfbo0j
cOUKyYnaer02f/x2k/86YObBB1d2vREtyyPMkgjWDNRuh9yWT9aCOVc5734pRkTKELRyWOTf/tIR
GnZjkfF4tj2mbMxr+j2hziAkqgxET1OB/cJquSaJB+4LMINtT+eJQHBHbMrCECiP4nYzqipn5Aj3
0zJAPutxYa2wp4zPyN+dFRrhL44qDWCLIrj5f7heVLAcHE2TZ/qyiIvw7Kmojc4mukiCUQTRvWn8
xGQA+mFmfeZQnq/Gu6uF2ZRXq8Fu4lxcLXfQ/Vab0hiGiXzw66TblpkbbvQp/FHE3lXh4XT7+Ae+
39lNHlMd2SInN8z0xsWRFCrfhKzei8C0I1JKccHpqvb3MFAWFXzAxRTJZqOS4o7oVl62saALrjt4
KNqtMk1njcBe49p//K3eL1OO6BxP6PzMh3Xv4vnIA9mFBMKGZ6MecHUW8otpdmcmcMZq8pn+f/xp
xt8+zsXDj5GfkxMVxttFOqFvbVoIMedcm+x0qfp4lljYgalDeZ7UC2PJEwHvmwmABbY+k1QJSDZ4
LPU6nLbo9lAFMXXCIIqmzbchVWBzGz+pNl6/xdvFwXMkBavQcfGPm3Ot+Mezy2kgq+Dax2eTM8At
OI7pkXhyyPJe2iKKLQXMdytlLrho3ZR6nxDlbN0ODhSSKPWzZy9uhyvDS9OfbkDuyKI3OtLJagdN
glnn4jpv7OqK9up4ZnZiPn18ja33GwHbHUwGAstQhzj2xS2Vrl9wAMmDc5qjoPcrlwgtM512aPbw
zLavMbU5EXotPnhEQlt/7MVxpLf55PiGtxt70yL0NNmpaqgWZjsHgRj4lUp9WJFPI8nGTfqDOb/W
BgJb6xqvbcRu6g3EAlioAxlJ2uTcmumvIAcMaKs7RpfJvW/jeSMIYlhVqXbPxLO5BiKqliIZcBxX
GXkyOTME5qkmYXpxs3VJTPtk/b2rI02LR4+2CY0h+oz2ZYE3Jnogh0k7jSUKEDOD0IWxKjp8fAde
XyoX60dwytJtgBpEcl62CDyEKYUxZMG5lgDZLLuUezMv0hVUy36lWsRqJWBrRMbGdI9tTcDDjtpb
9LEPeDyma2irxQFVGsNPq/xuoodlUA46xrYecPx88/sM5xx6D73GTYMOzN8SyFEsLKbEpPxm1Sev
0L9cNDau+QDvuhzW7IvmAg34UbGitBPjGm0xKTOdYwDjnx9ftL8UC+xDjkDzgu0IosjF9uhrJY0v
3clO5HBBQqC3f5MFA0d2kd+C+oBxGOItQp6HLA4EurKzT95Axvt3At+AH+g4lCsmBe7bxx4Ro2kN
ow1DqJMPUbmV9o3mo1H6gaZujWpiXcvkSHap148bNQ5XovK2/dBel+HvYGYXx971J9fkffXCNwJN
IFyLOsq+PIxNVYr7Sh+yE04GsRPIaRYGIMPNBCl32SeQzlwymh+6CqNsb2ODZ8gN8xEPAE6TZlz3
PTaeRrPLl6lt+1OeFPq6NIKYSitx/9fLZH6PcGwxhaHTcb3YNKXsLWiMVnbqTGGvxx4EeOQln71B
5or27aPFrdHZ2PgAGsyvKIc/tuYUvXQz2iI7AcWst0mL1YZBCVrssXU/2Szev6scHt/5uEk8L//x
YjmAumWy1nvxaYoy8gDHBj62n2Vw5Qj0SIT+2c3+y0/778+jhX7xbjQZ/6kOnijQOhfrxpyHgROL
mPZdSFQcxL9r4hAPqSiXWkbst7arunzbixH4fUX85+bjtTf/urcXmrb+/AKhuQ8rRJ/fMn9c6CBr
GjWMKj2VCckGpU2Xy4pDcjO6cGeS4ru0IvLYqe8R92nw4z/+9Nen/fLjrbkBQd9DsFFfrCZb4ZRH
DBWfsEYRpCGVuid5QV7DVT6EWsxkTzOx/1paC+LAaL2dIGUsy8Et5h2xEACw8vEwJsrYBTo9iRx2
wY5gnwBPH3nFDVi/j7/w+ydV6hQmJjgkRthMMN5erqJ0fHzTaXQi+454sdTNlk4X23AfHZ2w4Hza
1FK7BVf2WffzL/smTQtaNh7kH7oGr/36P26UnCVWluGHJxqK46bPorvOtabHrjNfdAKqvjYGJnSh
SGMhEBjMW2pny49/+/uFyzeYVwoyVEBRlwWHWQ2mQ8shRMBb3+W4OE6qJloME1/+yVU25tt+uSxo
g/E40ghjGnLxTI5xDNQXt+XJG4pdLEtiBtxEXLfkVBKAXd9Ax3Vuwg7/OLPrloyLQHk41XsTZnYh
P/ndf7nnhu5SOFNPcOh6PZH9ceXNXjpTi13gNFPfEAUkSEecxD6bLlocVe8URtl7gAPx88fX+/0L
mfqFxsdc46Ezci4KPEcQyCbNOj4ZyFe3miPsJQFX3if7+fvtj7s59xUMnbYjzKCLFV1b/pSIPDzF
auj25L2gGAqTco1u674GGPLxb/rLGqIDjCJBp/9Ka+ni06wK/UZDQuNJq7yHNFdYdif6qXQQ+v3H
n/T+Lc/5GPIWpb1u2NRob3+XMqt+qJM0PnW98YKqQjC6N9WXwEV1OTb6i83Qa/3xR/7tx/GhBlfT
nadnFxVUUUWZ2WM6Pxmx0K5QiXwJPEfbgQv69fEH/eWevdLbKKR4DHk+3v62sMBhVPNuvq0ibBtl
2jgI4IdfrdmXx1HXPtt7/nJQmpvlrA2qE66ovHgcybYmybQwjVtg8vIa6pQC0BlNN1ONudizoxWA
w24XJnK6YlbnHipmV/iSy5WKKrlXoW/uVECQCPuTDH62DQ4Y1FlQQofkLq7KeplNSXT78TX6y/1n
q5oXGSWEx115e43MsHJ91MLiVikJHLYrIRoX1lUjqTNzpdWrwSvqT3aKv14oSVeGGRjdIPcS0Db6
UYlptTJv7STfjnpwaAjYan8LzfxFQbVrQjRKM0mX8Cy9QzQfk6wji4Plb+s8WyR29+ii+mePQePi
G7u4bz/ZU95fFTYT2iE2MxBpmZestMx3hYh5fZ7MQj+1rXdX97q4qUz3ytJVdoc8MPykvHq/i81H
VB6H+VxBM/Vi7aBwgu9S+cGJDlq8KLzcXUMcaLcf3+0LNB6dYvPNx1x2HHKKfZRNMjg51cYEApV4
6aGzPVJvXePJSaenyW22WaBdKWv4ASDss/HNp1/gYr3ZYwTcqPMCBLQW2lUIT3Y069tI0W1LrMNe
cq2l3lP2X5yd2W7byraun4gAe7Ju1VuWTdmJneaGSJyEfd/z6fdH73NhUT4i5gYm1lwLBlaJZNWo
0fyNe4Qpvk3E2CxsvuugQFrCbrenXogpzz9t5xaRjksT0QcQ+woM3PdkaP4p8JQ2SfXt9ut+7zJe
XtC8cbo7tPHelRFn0TWuNYgfCLyfNWCYskISFufo5g4oZ+CyqGU7fQjLfxQt3v3Uhf6hyIV9j+xX
ekC0RUMoD+g3aY44IYgm/4ODiBQsppkmSoZ28TevkMgHh1G80lroKgwwkNKxIvyCdb2fZJ+Bcm7c
2Mo3Fn3nbeCpEGH6eHgIbR+XYmOIHlU7zndum5i/NanANgHo0/d6UNwTanxiIdR89u05UfYUjHkr
tGUvY42rFai15EFwblQhjmYy/rUZVB9dVYJ2oTZHELh03kfMCVUL4VMG2cpLruWH2x/lOk9hukpF
TXUtplHi7G6tZZ12b4mfqcE2XHdh9E+MRbBvy0nbuQUJr9TNnySu5X//eV0SCE1mVqThWTMHq6hG
P2Lt13pnL0dBOyTRf8oQuXl2B/WMsa9/1ydmdUjD2rq/vfAnrVYGeLrMDoThNs10L997JjVNUTBM
OMsqQzvDtv9Beguhg6pxDo42CLgbO/coculV7mvxhOWaulcIRk4I92BrVHgmWrnuhLb1tPDTrjNY
WorEV7qgGCZo86QxkFJcUJRMOOjZ/cppg6zzbyqwgO8IF2H+0kdfzDo6NSbVZqcmx8aKENBXioch
QrTn9m/5JAJPzRa6nKrCPT4fNWZl5ZUmyu849EX9L5ExwEWsMlrYBdfJDxNDrhaSHxrfIA1n3yIO
6PeiPOQkWeO0sd/DyRDlvmtLoKa3H+iTS8xAJhbFURVECPPTy6XUdNQCExM5J6HThk9qi99F4UFi
tZDMKzQYQnGuKguLftI24oDz9rT3TFmff9G0QJ0R6yThyPjUgqcuoaZWGZ5eKH78iIbSWuHv6u9h
xhJ+w1R1N93oPmmj7R+EPtmm1aUl1hX43aMiW2DJc1v+VzX66+2X81kwArBHb4aTqNCdnAWjsZOK
Fid4G6a9mRwyFYGWaBgxOC7V5hsB5Be6H/mprwf5yK+y8SeQS/hm/tvC75jWubwiBOACnUkIuSNT
gOm++lA2iUiSlLpw8zMiT/k304jjOwrIkFSs7DYDk92NSbF2UE33RdKHbtuSx2/aoUe3oE/xqhm2
ah8ap05CLKKGGrFDBgUs/NBLyLRgMXH7506/5uLX0n0gW1TJ2jRm3/NermLQMM8IJme56JEX7kua
/nX4IsZRoO4p/vMWZjmN8lad4Lgk1rOXA9sQQpKreZTQqMB0wZjsegn/H7tM453pp9VGU7V4IV5e
BYJpUXOK01zaujXPEEq2sAWi0zt3dGLWtKXRpqiTYeEaeh/Kz17ldCqnRgHMYUubPRt1q5nJci5w
YA33tEnoaKerDP2ABqZJgPUfxLrE23fN37i9z6S7PpKdtn1RswylifxewsASI5m3HpJqVqAIl8Mh
hu8XtPxbX/ixV4ApsEicabJeghfyr+YskSlTUPFFkklOzcwAD/X22RpLSMVks1+BzkUHrNwRwC/F
MzRGyNsJOOU0dhlbyb2MomUDRTGAWnF3ezteRxuNLzEBcyhdLJMW2eXpoSKPuh51znPDGB1dFzc4
eBRJd2U7GdKa6LrkjIEpGbxHWw7DvVA4VXrnN/sa/BR2xDZC/ALZohf8mf96jCKfgIGNC2n31anR
ud8I+RNMkiHIHEkDgL/NkYZTn7sahTqjPY/JUYGzB3EPr6OFV3J1pVJTkWhwQJl7wVaYBTYd5Qey
Req4XLJNp8x0x0KSalWELWmjl1tH36zU+ynf1TM7vMdPHZvFRP6tNfj2SIwad7d/0HW1Z1A8TCMm
LiKAsvPZP0p/ghREFedGr8S+b2BKbSj6aFKCGnpuxi54KFvxwwYes58UlrdWVuAbZ0AyWBFmkv3k
qIYKQFF9tcECveWFRDdYdmuEWbXGQ3xJ2P/AKiv1wl129dn44bQQGb+QxStXZaqOX+qoyK5+Hn20
ZfrAgnWQPTGb47pg9nP7NX22GJBNelkkIdOClztZqJQgcWno5ySKhhOk63Ttpgwaa5OjUwlfXVjv
KsrxcDRfdHhtnFL2yuV6CJ4xt+0aHi5F6y9XBTJTLUqqt5/q01XYhSaQE1mA17tcJUnMvLBLExFQ
G1fcNp/8M4VWLNxK712qi1hKBKADyDUqG1OLbhYGQEeHMWKG1hkz6PYkI1D5kkUeml1VZzzbWopT
r5ZQYYQWInxVFXXrGqwlTo0wn9It9FBIFJ5utueM5MRbIXLp/rPqwfqOKJD7pWtKBHu8VEaxZUpY
1zHkMUR7UhkZvLYv7a1qZd6jFSXRC8whQNym1dj3aapPznhuXu1SN0UiFFIzxhdkJckdpJgeb3L+
9xoIZ/5L+LiKyLRx18ItVSg6njpR5c0WQ/KwjZFoR++FCxDsZZSbnBBU7bd51Cs7V48npUsvwNuu
tWL0bLi2vIUzfLU5uakgwsgTaJYbcZ4bU7WMfpML+awHabCtAACv6ryCloNP7kZj0LCwObWrrAg4
PWL5E+6SZNme38E1djZQleBQKS2uO9YPpdV+1o19CiAQmgAxPPQY7J+ZPzx3cbRSwHYXYXzQYJi6
WKWn5VbV6oPaNQhWwDD5F+t/mQczJlYZCQdY2aLTzEA5QAcwVp8Q7Eb7x7/PGSSlNO0S6QUHZXQd
TOWpKcUuU3Czj3FJ6xZG41fFwPSUzP9sMOo0Due0DMjHZoec0ug0Q0ulr5bVqUfF9k8Ayvr2Ofx0
JRgS/zsYYap7eQ47Dxqm7euj04bW8I359j07O70b6zre3l7putrkoWgoU+TCOQGJPwtkQAGRpRLF
6GRG/xxU+lsVx0+2CQIwayvI6Jm20of6H4Q/+PEVBLT43HEpR6i85zYNfPn/uZf8/2kiV7t3+kVc
iuSRWGdQEl0+fIS+rzzI/kTIs+p11Kj6XaZixWnVOn6U4OTyban25j5BYvuEOhCzGvNYJYbiaL2U
biyFbklr5jZuSLm6ybq4XJi1X0VJ+90zBNkouqLTyP/yB2YyxZ+VYSktjQJzXXviGkfVeeHDTI95
ESRZhbx2+jLMSRD4v1yl7UStFrjROxF1305RsRrj6kQYryMXXSHiiYN6Js5aJtSDGQf9GnN1NFLh
o+zNiUzNkW/QSvDdP50/gaGCwOdTRngOtvgKLWyjd/DJ7NcyOYT4xJUIEHnuchIhxKDovtQ4ljnJ
AwtklREOMnaJMqoFlQdeX8KQhofAgwA8eW3tqeD9c5+W/iuc//IcC13eJ1ppEqUA0sGcjxCZgiq7
UkqI635eibtRaZCwYsAOE9Py9qicIKOreSmPlOm0zWQI7Y2eTe5l406kSfUWqRVKUaBAEPg2sGBK
66HepwJNIV3pYAENVrCjjaDesc+7rQ8dGEkjNTgyfPybDEGzb3Ot/hJgULJDb+LJHhTBRsyV4GeH
P6aDOHG2Y6CPHmdrPHJrnyotFPtGSrqFEKt+sulgoxgMs6fikwztcjvkEQ5CkVb3jon/arASRu09
TQqRneeOIP6xk+6r4bVSQveR6TsO0Lo+3IMdDM7lWNiOllN1NokVoGbUV/tREzgANz5cjsrrH3Og
Jfc4SFp/kfjRcKrPZcSz8uqAK0C7sLGv7woGCST//APoh3bH5YO0Zo+yl4+gXGlgket3FCJsX2Cd
qSL/ZXe9FXXgJqt6aOtdBE19CakwnZvZTkX/VlF0XSEnpYa/XB+VEjQx5aR11DC0XhWpAvBs9Tae
9mSkJCDDXgmD4qVBFvJnJVGlNH25qRQXUarGDja3T/n7aH32a+BhgbayCHggbmfBbjIKa5u8thzI
e+GdbBYx23U0rBMSEc9oqMg4B1tYE0Zhq9FqD6tfeH41b0oTD88MHKqvWuuaq4Tk8CEsZfGEwEN2
P2ip9ShVSeL4uoh2EMISrNnlBAK7Ge7qMWy3Zu+pu0QMCdcrigDJOtFL404NavPngJz0lzTPc7Gw
h68C+wTUBPxOdk4v7Wr0m2keLU+sURxNyctdmFShA+Ym3AP9VXB57MqFzsB1GSymGTNtSGDU4G4m
xubHZk0Hsj5X1BSFTFeqdlaejj8pIFCQFnnlNBGO72GpNDt2f7vX+7FYl7He/ml8K/sFAA8a7yhj
7zzAkbv91a/OMg0EBuDMpcEBXVcqQ6uhpezRu8wLhpxtlKFOMwkp315luoYuthZTk6nYZlZMmaLP
MU3ICYSyGozCEWr90GK++Vqr3THNcuX3/2UhKkWdAgV27OxE4V1ixK2P52fSNukDIg0ZXsx+tc8r
NVwoza+rUx4KHN80bX9vkk+v9kP/DRNN5LrV2Hakdkj+pACNn6hB5R8IJlaOCEf/FA/Bd02Ki01f
4A6cKon44smI0wl49D8lSQoB5ebmYUgGpA9LKfxuZlJ76CjCseOkpQgFyBB/b7+hq7v8nRcMc1gV
bHwbR7GLX43QlY3SYW07cpojri4rKEIGmjpJZ2FXGNmDeJCMdHhBVsNfuJmv2sosPeG12Qj0MzgK
l0u3iNRQ6EXCsRs07eXu2eotzEcRyypr3EeiwV3qPn32sIi90dOg72rytJcrloaHLEgk2Q6nM9qM
rWRu2hyvET5rQwssifyTzWwJBr7fL3WYrktLHpceOsRpUDYyv+Jy8R6nQT9C29ypg0H5Iqdlt9L8
BvscHGMecMlRYLK6YjfY5eQza9vjxoiVbJ1qlbcL+oK0AX+2U2eUjOqKQf6JZyP8GIRF8J4fG/xn
BxxDV+UIFbKJahQGDQmVuRCfIwXwNGDqQSo3hm+YWzxM/ENd+9Y7HQEBbJjz8IyGeNdW5eBIdb/2
aOZU6yqUECTK8jLdtomkr/JAiHEFQDI4lHIQHP0RAWUDFdlYt907Ny3yu9Br64dQIEOTFZ0OF1mF
nJHYaEybjax9vb15lesPijTkhBSi6oeIYsy6AmGJXUWMq72TSRq+pEELibFIqocgGS3cEmv8DGpe
7T05/UtRx1gU1Aho5wbIG3LFL0Gthls8zVsIrA04ATfpqgcLMc6trKhLYIXroMdvBaMA9pHGmqLP
fqvSmo2EeAfTr7hSfrl2utVGqNzeGDzffivXlxlDCIUu4TQe4r/OdjneWAiKmbXmKOOZZNU9Dp1l
HWo1/zqYykLKdH1fsMAEHOXOBKw2D7BW1iNSGBuaA1qufVQw3EAhsZc2//mJuJz5SLTSgeDMgT4Y
ouhMESTNKQbEoOq2kbeI5f329RblQBfkwe3lPnkoYOyM9gnlIHCEenlSCyVpCltnTjmif4/CEnZa
tAO6ZuE7XUMMIU7xXIIBCJeTrs7yzSErO1z76KvKnvfTaHyw89jVBGid1Yhhm/k9ts3hbuzjchtW
if6k+tGX20/6nmdc3sTM9CaYCBk8uCZ5tinjvh47pRg1px6jaKshCXUY08A+14b7BJxi+AEVjyvB
KLP4VcnNYm3Ste8FlO8mHLSHUvW/BcbQPUBeaO6LoevxEpDtvYZcF7rvbnX2FGTN/VFv79y4o3HX
VvdDrOMVVELQrtAsttvkPoyM7DEGq51tJx+5VQl1GfOqwD+GqZIt5V5ToJ09s6ajvDg59YHDmxfJ
pT8UpcDAyAmSBos3y+pPcUaKpUWx6niWXXwrJXGmI0XEY1IArEGx2h+3X/xVqUE2AHGPVIsiGlrq
7L0bvkdTOtE0x4aZdNcYRkNfOtHvswSb8yStf9VGne5AKztmMWj724t/Eok0Q53mbtTxAFdmASJT
1DDorFzD+8I4qW2txqssVR4avQSSfHupT44SlTfmolCakbiYN6MVK0CmLsxsJ+uG4Lcn0p/41cgL
u/izg8RnJI/kgqUxYU0R8UPqJZm5LEkaq2gopq/UGMF3SXD7MRGdRkhVeLKkNmuRVMJ1PnH/FhGU
ndsP+slNRFMIKoWmq6SaxizTjEJJsxstEU7nWSdVHx7VIUmeTLrWGGRmyUmEXIlJ3i7kUJ+8X/gL
U7+HfBo25CyEjDU+2HQbhZMxAdrlwlO2Xo6i8O2H+3QVQwFpSb0iwAhfvt9ESVq/bFzhIGPZnOMA
YxSlj59uL/JJTQQzjPM98fKnecnsFRqNJyrYXraTx9qZKSH2LXB3jpqf56fc1ItnLdOHB91qX0Ov
l58MHKV2bmVVu1hPuzucrutjY9QLF9z1QVVpqUIBRgPDsKw5XLdQBmZG4LKcVh9+Sm2Fh0sBc9AV
WYsKlVxHa83s4IWHhKCj5GI7cfutXO8rblfB8hq8ed7/bGuX9iR+hzO6g3zbcOzSDtu5ughWWvRU
VBsMYdMNTcslaNP0QS9DJBwBEqtp3oI6wvxmiv1AtodCsRwE0r7HUQvcDCGLrAufGd3+0qS2XQhJ
V/IvKl16amEGr7gEMheYfXyMzRSvKqXRITfDgK80gn0u0EIDvlk+KJNrul0q93qIqChcBawwGwPn
UHAMawb3zVIn5pPnh55CnUDcgm02r4pkKcf3KyA8o7FobOWQSwrDozD5GTFZua/SIXfq1Fb+yLgJ
IFyApeoYbQQaiQNaaan2quNKODl3Trbysn/ONY1Wksa9/p8PpgpLnd9HokLgm7N7wyAp5UIlp0SH
zjybIn1Ayc5fOALXCBehkkgSwKdLC/zz7NsAOm6wAqCr7GXJGK98v/LX2L/0u2So7/0oSTdGPQ7b
tJHVnUDUtRoxdch1V/y7fRauh/SCKlWTgdsxOyIdnFWMroS/qppLitMNSnTnhWOGdq5BAUQLKWxX
Qsr1n66PNLOZNtEeHczhHOBw38Ac/FF5uf0gchRsqPkmndUhLZI7T02So2iWqurrqEFqgbQ3jR2g
8No81zcZ+FZSqJjOqErjX69CLgmx1E3q6qtBsw5+H77ESoWSOYpXC1vivXlyeXZZm/4hc7Zp4DxH
1uDxpoXYLZqOQHCensipLjTcAgRCWtJxHN/K5E/R9m9ZiChoGd2lZnO0aUigekmeB51F2Hd9+GDV
FWrVeEKgJoBbXmW0fyVh3N3+oNeJCHsXlQUgtEhv0Te5vFd8PwMb6Pn6I2YH/9I2yB+T2Ms3Qm/9
hZWua6KpeoD+PqU7UC7Vy5VkL8RZMu9wDlAGfVdoCc6lsZVtKwAX26lwX0gHrodXrIWQFdgbskz8
32cXsyHXDETqWHssO9emzY82vhQH0HmD2HxTU2EgW4s4bzfl+6jz8R+uv6Ulon+NTV/66dmhtUPg
O1hnobmUNLz7qM+3CA12WvYTiFueI1clons2aLXpeO4joIC8zLfZ4L/5+ncpUTbY26zayLxv0/SU
GXG/RogHQerftTE+mV51X0kHnELU6KsE31jK+5WQH0v1IbCfzBbErR9TiGO0J5iNI//Ug8Ltq0Od
7VvJWtrsn2R+0C7Ioi3NUkkZ3mcTHzI/ivsxNfmHBpv/6pdGtJFGpFnrsMmfPHfyckSk43tj4j6D
IlW+r3JpgWFzfVVQSaCPxcDgvVac7SyEv1SBq6HqmF2gnPJYeko0sW06/UFpC9B+Qfdy+9C81wbz
r8euAvjMvAVpgVlK4Cm1icWJRzVsJMhpYp/AoMI3sk1UVduoebZB++sSkHRcVkdMYRsfaKSZ3SUF
PkmyuS7G597O17Jx9CeDV4RopdwZkByOfIz/cCfS1n2EenxaP9/+5Z9cJLwreFOEERWspJgqsw9f
q5AzK/UjTXUoq/tHP8miZ6/tQ8fKKwzVkumCt1pva+iSvK8q3djiuBFsqhEg+u1fon8SoGnw0Ifj
gFL7zq+0Xg1Su/UT3fHVEdyBfh/a0jpP1HMUdFsRPSvhE9bXG1vyD8VQ33GIQAoMW8kotvSMzsLf
qb50bvPXXjqCnDTK11DalwbytvZbID8aqOjlZy3KvppecShEeugs9TXABBEL3Nb2HCustp376LaT
00GA74UPEKKO3lzV2Bfq+ASd/kucFjTwauYgo2S9po14mEQDKF2W6PuTrOQs3dOog9/FXOiwQDa+
/C4mOiWGkreyU6LKhDbsfTi6KzP6JvUdjnsTNfc8hF9p+FUMG1MZ51ynVU5+/2/UvvWasvZah25a
3/m73IMwD4k6S+W7xtZ+jgNQCCuNn7ogcjAfreuXDFEh2Tjc/qCfFA/oSgi2FR0VlWR5trUQjEFN
rmxGR/eN8eRLKmoHVIvnJHeTXTCq8T6s8MtpMjfcy1KJPUgVJcMKPnWzkQw5vrfauLnzvdZeIitc
F08AGMgkibRof5nvMnsfNj1WRdqQgwh2+jpA7bieLOQ746DYqE6PmiXR3E1wmkILekcS177V6Rjs
jDGUV0JkXzM36b+3ZbUQRD4LnAx94daCYmBw8X5APv6qHjHcMIbSRi6kHCsd4WSmJXchU/qnNvGD
vWmW0lYrVTBqdJqPlq8tySte3/60PhDInZjIvBpzdvu3kgiNDMVrB7Ong4JCABgBGFv3o+8vJRrX
vOepzUJTj5rGhhwwZ4wYrpGJtnYHp7KH9ojO1mnEdOGI6nHx4EUo4xUdNJkylX38ImXy9CJM2LCt
P95zCyebNIy5FXHuaB5Eqyq/hORZB7X0zCd5GK0HLXDlhXvleqxOK4EtDXaJMI+73Oz1NEqEz2Ah
eqeRkyO0it4JagbfK19W6QcG2PUSoVdmb+lPlTz493LA4BwXyP5Yt5F3RBgxWKm2PzxWZdI7ShLa
j51hbZvcqk9l5BdbKqg9nvMJgLQiOje19Nsz0WRZCLWfZV46cETExEjyAIxcxhY8gvSgrxrtMcQ4
DJEEdwOMx2lHvLcErqO3w8D1WSProk5mjgXkyZonNkD3bN8oCu2xlxpljWi1tSmq8u/tRa73Lawf
xsXEFKoeLrTLJ4rCAQf5RsSOq/upU9jV8xAI42HE4v72Qte1/7QQI1L6WgaX5vT3D2cU5rvb6moV
484opQdRtH9KPIfCLgjXnRKdUnL/VRkl/1nDCbi6wTAQ8gpQWXbf5bJt5kYilJPMCSzhvWqj8UMd
/K96joFcK+zmgPGYu7v9pNffbVoSHoAGa4Z6YHYBubCyrWSsM0fybPNkeYV6qo0lcNR1pjYhAKlf
qTbgi1rq5XPJnYbbhB6T6wD92Ib1YNNzRSTdMhN11atqj9dKGy0c4+tEw6TLijgOdDWKwTngEeMd
z8VqLHfSATszrmDpucr15rEM7V+i1E+MxxGZt7ThlLm0OBbOwzU3gG/5cfnp533YQoEVSrj2Vbkz
yuWqTZ7c+EECldW1Yqt1zYam4lc3aQ86cPes+Z3ZLc00ZIPK9EsRYrhlvBTk7lG9H4tTa0mYAGk/
7bw8C+Sx143y7IslocbPdgL1FjJuDO0hUE1///CD8ddLc3sIChrGCEdjTq5ubZFFC+/ls63AxIX6
hyuQ4Do7WbIMRdrw5RwFnMi7w92WlxOlr4ON18kQNuXZGvWlPOCTNVEtgj1OOLd5uNmnUIvBrEbT
SJxpvG+CftWN6tmQkk2gDdsQT4TSz8m2fiMu8RjmXzCHeM5aac3lfVS75IzT5T7tls7EdXQGlzCh
jdiaAPnmnd0eI6smj5TUCbPuW21aGR0R2bwb9QRVjSJfLIuvXwIIPKIz6RAzGALb5efN1bIIeObG
ibFK+hbFsbcrC3t8DQYVyJUawE2P9bB7jCrVvat18ZxyoF/SoCAbshAYLF0wZithetpzUqfBXZhb
469EGP7X2wHpk1JlAtATeMmP0E2a5NY/7kM8OAGClTnK5iQvh8pS3VPdvbsqmtH3XtRnN612ZUaL
b6VIZvpSjLgaZNQbC3fA9QeisOXmJKMFk0Yv8vJ3hLbidXEFelEukSXVpE7aNZUo9lluMC1UsiWR
tus7h/VIOqZQyYx6PpgCcVhg0Ns3TtB6GIYmRb41ajt8SEp9V9u9cso6dAWaoA83C298ymcuy1ow
KAxEweBNExR9diYxsNUku7UaJwpkYxuklbpvB0M6ujgnHnBql558r4cylNeoo0Hp/RHwVzASgeGM
QOM3XSKW5HI+2a3UhwChAEWxCd7rpg/BKMJ8Q04Y2jhJrZoHMln3aBhFumFKl/0AbCu2bdz/uP0e
rgMgdwWYmKnxbKCWNbt968HriizoWxrhlKS2glnNqCB3dnuV6xwGpNI7SQSdU+aP098/PFlYGFJY
xmXhIJZRgR9Mqr2t5PLT6ItgYd762QNN/CHYuQAE+MaXS+V1XAy27eZOH5A3uGBa6AmV48I9+z5J
vNw+E/UXeAXBlfc2V7CCD0o5k8ruY1gxhTaHOL0jgTqliWGu1Sootnlm/JaqKH2KsI97Tnv5DnMl
SAcWVXaMLde2YZKwleKkWpvG+KsnO9p1qosxK7ceegKYZDABT7aD1Opv//VrsLcoTSANg/+kb3j5
ikqztgZAFO5j6zf0aiK4e5mZVvsOT5mFm++Two9EZEoqZb4/YX/2OaoEPV8gMYUD3eNXTaX3HJSt
u+0iz9slAT5QMdH7oMl4M+GIPkkx1tXC5puW+PipNGWapWEhgX4CjYX549Z9Y5WpUdeP9DylXWcH
3jYQg/3a2nFw6KIsOLRGVTmtr52yNvaWBMiuxggaak5TlEHhmPOlz5FYwRBYAX6O1mOD4PN9Z6vF
XYBzVO9OSm9yuE1DTrav6SP1efQjaEz3TmqhANbUHM+51KrrKC783eCr33s37Q5ZoDTb2ztiHnlQ
MwURx+ht6mhwMU+H6sP5FJ4Hb2TQg3Mrij9+1xn0XezyTjaizNFKQLNakDbfb695NYObFqWZSp5K
0sm/Zot6KULsWRyE50TTvS+dJ+AYGSEqMjFjTyxzjDV6qv5B0tR63VdSekI/PVlH5pgbWDXlS0XB
/Op7/zm41vxvhkLFdfkOGuAEwPLs4NxJ4neo1t8TzdjjUIR7UpG1C3tyeraLPTk9+4fFZkeQujmg
ZW8FZyzV7XsXEW7QAojl3n7F148EeXEa55Lgkphf3a5K66mY8wZntRbJVzvGVzfkK6/LvjcPClXl
wmmfh3laHQrgRVIZThrqPLMwr9LTCdyUp+o84/do6NGdEdX52scgeWHDfrrSNMOhTOX2mkf5TJeo
4Zo+OOMXYhurFP2uVdy32ohtuBGub7/G9/nz5dfiuch8QfZO14o8e64ugs1JmIdBoNTrXAt3mj1N
sAJkBLu+H9ej2zznEcgjWuKwcayt4Q0HORl3eYLr5zjAsaAxHlPEkNyskFbZeZp3QlHmGHjRQuI/
z6imbzCRzvUJlMedPvutSOlZmHyK4OzngwoJJLWfx1pNt3mLFkUmB90mGwx3q+f9Uu352Tdh2GUg
50hFyyzw8gClkV1iF8jKQWLoK2yztHt0dN2VJ+vpfyQeTQ/JdHh6TtAoXPOXS0mjORhlgBSXH1jJ
usOuYS2Jrlv47teHdDqlwPLYZmSK89Gm60dSHbZeeM7hNjIwiEjFYBPubu+uzw4pVwMlGlsLEZPp
7x9ir4nQITTFLji7wn2MPbd1Svqyx0Lq+scALbW7/8tyE1cXtQtcXWYXMuAdHE9yzihUD3RIzX+k
mcVWSPZvNVb77e3Fru8V3iA9cmZl+A2QjV0+G2qrah72MmGub41VH/p/C7lArgvnwH2c2OdQrd5u
r3i9CTXkFniR711mkK+XK7ajmvuN3jEK102wxXFf7pD/bFatVnQL0fWq20GCpkDeoeFBgJ2g1pdr
Ra0BqSpVDWAb2k6tXCyGI2/T2xWU5K4+Sl0tbWzf/m1kX1RPPfTBQ6yfs/7FT85VCexQPyrgmFWf
lmg87gKpV9ellb5gueCulK7e2bGGmlS28LOvak1+Nj0++pWTVB8gn2nbf9hwXR6YvaDEdCJccrCF
1LqNMDLyVz+0NxGuhd9CVANXZl2bj4rctsdWQekltES9sPM/+VYUOlBzKT8MUoHZtzLKujTDCG1u
bNWU+2k8f+ilAF4rAO6Fh56e6TKCW5N9AFAFghOlyKzjh4a/UYhE6p3U91BtQjlw18tl+u325rs+
yperzB4o8/LcLF1voJVpg0/XVNwbbGUfaQy2XC/f317tfWo4f6jJgQ16uoVgwnvu/eFDKhLiO3ZZ
DY6XKjupcr/mtuquowpioY8rwLHofkihd2qUUxqeze4YFs9B+DqEjuGe1P7Nsx0jPKtRukqGdVO0
69w8A5Vz4vxXFf2uymPS/fFqbz3KiPDsVPWPPf4em1NW/yxCsaXtsmrcHx3q4oM4ChtNlxrt7+91
fvb6UyB+d0JbdSaW5dohlEJMSb9oxpM0fpXlLdWt1D3VAs2wcG8U/0R71ymv6Oa3tCRx3lhZ/j9J
rDNMctvwYE5aQ79T7xs24as0fGOmHvnQWKpfVvA3Tf8lsORtVyfNOA7VUVG/5eLRbkBBqZsUOWEJ
DLcV32F6srr9/q9qG5JlkGOTkjG9eVoIs/OPIELQ+9RSIAgbxpSNUF5R4Tfeaqyu7wvV91CHT5Q7
KBP6KQPat0J711qyc7lycuNXUFZMiEEydwS+p1P2YRckUW9D6HI7py5z3AfkY5gfBqP+hX8EzSI/
/ssgMN6MsfGm2OFaVn6FA90+HIYB4xS46GnHNhhPcfXd7v+Myl+hHGIbTof02Oi/JNAV2Zg/RNl9
X+/CzPqmZ+qTkfyyeibIqGOsad0tRIXrBAaYMLUpAw+u3Cu6ryH7vtWZseaoARxszf8q0T3Fx9d2
d3pqpPdI9q80URgLy16NdLX3UR2Y0MkPDqDDLCVXihSZM6MfnEbnI4VWVez7EQHM2HDrvR6CykN/
uFW+B5q7x2k+/hI1mvEQZHF+jrJWf6ibxl3jJ5385wub1gxOgWiOgmu+AkdmUWT4cejJToUobYaA
9Q4zchujj2xVTGC025v6OlDi8EIsofWniQkFermb8C715CHIWA3Z292QNykk2H4JEHE1IOVlc0sT
+icZTUSPZ0fHgqKrKrkKtT2R7lwicn0HnBmH3y9tkrAHW59xmrH2FMlbhx4IzVH5Hbrpm5nl2iot
qy/oje7LKF63Pbx7bbTKhczlOpRP7DpudfoWFE7zajAI+XM9IHGQ50aHzJcmfTWEFKxd3Iy+MGbR
/t1+79d3If+HvHrkTEEjA+2+fO846xQm7XHZUSXY2bXwq13rZf1WM5dy50/OF0x9LiqDYeJEcblc
aUz00Zc8oAsWkme4bgNthPqLi64/njx/T2PNfeuM5uX28113Qfji5BwgiQBcAwKbXviHMIVLPfgi
Px6dDob4awJQ8Z7xV4bevjI4KU1tx0+LDscbanxdkt6yWkK/KhjydY0R8n6q8/YtrNQ7ExY8Dt9l
i2FUF/28/TOvE1ab+5RIQC9kwvbP8oQAc49wqEz0OzQ3g9xVKU9pUZmPuT4G6y4wwq3WNksT0E++
PU0QUMhgr6lm5miBFDm30u0UvggV89grNh1v7CCAA7QLu+wKJ8i5g20OChL6DeXTXMxxkAagWrYA
t6KG5kZpZfMcl+NLnEcjqEtR63+HCp0ukcdPTAFWJg6ZP3Jh9HsdbcUfZf8/zJ3HctxcmqZvpeLf
owbeRHTVAi4NmUxSpEj+2iAoB+89rn4eSFUzykwFc7SbiK6uVlPiAQ6O+cxr0iclHBp/6BTljyM0
uCk6uRyPR7XinEYmZ3kTtVPVHGlvhOgjaYJdTVV+5Xj73TJcu30/7pb1O58tw6yuAM9odXOM2wVk
URbNNyYifrYEffDQKYLqJ1PtiXIX+wQiuhsbI3LgRXNEL0LxAGYVftmLf0M9W5wsw4BlTqfp2kOu
V81pYIcKFrk7HUNmgrrc6V4xu547X+/LY9e/xoh+7eWgafZqpo2vRQFspggtiJDBrN0uePHcd5iv
eGJeRa+9OO7H/I9tJ5VVNg98A1UFumhk96fPY3QycuFaUx0jqGkfVW2s7hYzec2n2HoV2sR4HGaw
+0Js3gpNlB1NPdLfZDRDcR8cX5K4oW9Si9mfX1WrqA+wRHom5OfnV1Xf4X3Tt3RVszCqnuIW0+2h
SBfv/RPh8kKkNcL1CyYd7Qcwn6fv3oPj7mqg9kfDzKNbjONR/tVn88rqX5fd+RfH/BWwABUA5EPO
zp0sA+kg1mUNGZ98CEJl7dWmtri6EAG0n5I/bJKsH5SxqEUTOCqAWU9fatTMapkquTxiLdbdiL1I
ADgaV3qJl8ca5wyNXuKW1YnlfKvJnRiSeesVQh1hCLm8fSgnKftiocL4/ieSfrNfKDutbSyu7FX6
7PR1ZGmJ8Bu32iMXGUIevRRsZSPZ6Ek7b0p0Ib5WjbyNu27+NExz7AB17Z1eVlLUopWnxCiuaZRd
YGaZ3/WMhSjMPMNlOAtvqg4cRoKp7LGNxm2varaZVEh1YS8cQGjOU9Ep81F5jNjIbmmJntiNlruI
ff+C6+LK/lStkoZ9OdpWhHaNhQLvLf/WtNO8G7xkRBSXu1EbPpl50tvIS85PQ2eJu7aMG0fMumax
IyUGQpflyuf3J3sND05WKt0cwhNCNvIN+sRnZ0HVTwuKn7N4FFsgLGq0xMVq3rzvJbRC8tyMdwOI
zKdSquJdLAqL8/7wl9+aFimSaTTL1ZX8dl6UM7OosZYkk47ZlKdPgWltq2SZtkGm+KAtQbwPbbBB
8utTUSWpo5WD7hpYOsjL1EGbGYsrjcCLRc7jrKwlWu3YEVw42YSS3tFcyqUjDfxsn8lhdDtDAXyr
8+BavnlxEq1D0XOEeMf6QgLndJUHfdTNmlVKVBfK5V7QjNaZZPrk70/wRXjIKCYerdRkYEvAJjkd
BXpBFiFxLx5XgrCTyV2+VUppRHNsno5sreax1rTBqxFdv3LtXfAEaARR1CWDpa4GVeC8dA1gvB5M
q2uP2DnjKpen7auAU4g75aN8U3fSvDUi7aUQASMmZQh+Eq+/49xH5uNsYChLQ3nAPiQMHjMEx7fV
gNdv2dSfwK3fk6WLNtKV3X62pvwoRC33OGWZ72q2ck4QSZS3FdJZvjLhyTpWgl+BknCzQhP+pm0i
+zOGrVeW8kWsyetShYWwyn9olpwF4lkZWwOO13Qe6wZpVOpXrrFg9pnMEmYBitWjbWWk14pG69F+
un8ZdW3RACfEGejCStNYzDQf1PbYts0GZIfRPmtUAIVqACbt9cTWtZo6crnJmye0cexx3HcQMoTi
NUzAh+cPYdu66zFbqSq1zodgRDRCrlYNtK2QYGVlvVWj7Kdd4mblXRcJuCD4SDhHPd0PKd9WgYKP
JWI7ceeYauqFMtMfoX14gHceppojdKUbDaOfGIkPG29rZKMHF9dFES8HohA1yH4W0XZSC69NMncN
FDOEETP+WaB56bTt1BDQJ5AVMMamp2iNX5iYYfPf4ShiAW36aha7gbADwb3JDMlJw88iTzOpm16W
N20wb3JqJIhINUOUcDFCj39/j12mvxQ46I8Z5JVr3fi8JV3orUivqhGPQb/YlbBgvovHIPpt1q2g
zOFxZrY2E7GYK+tZA/+lXRChTOv9rBvfBaUud5lWGG5Ai8LBrDr0BFgHbtuYyoH07Zqw8IXuBYhy
pL8odbFmOPrPzTas1AwkIZMpMWlduS2quL5FqVWiaDgKN+oSSneRmMV2BKxbGk3VE5su8NpMkW7w
vf4biMOxMGiRr4IytbOkyegHilXcK/ly7ea9PCPBGNDip8xL14E+5OnppS9qp7QzeKmKaoE751Po
z7JRP7z//X43ykpcoFlD4Enr+nQUqxK1AXJgD93PxE6sHHNXF1Fpe3+U31x1RDOg1pBHWkti50Fh
0xdRICptf48VkrGnE/a3jB+C3eTyt0mE06eoObaPw4a6nJM2LSI2RrLg3B2m8Q3zK12JUS8bBySn
IARoKZM+wc8+i2rKvNGaUEir+8YqFEcp0/FoFih3F3Go+XEdvWFQPHgjID+nKAm9BOSXnTjtHt+f
l8vZX2EcP8qeUMQhgp7OvhaHU4L3S3G/WMabpeLOXIVieeUavBhEBQ6PAwZSTvSYL5okhdWGGH4k
wnFBePMWTiLVv3Yqr5zGF8HUOgrShix+SEokAKevksQsU0WahaOglovXZUPl9Xo5bK0KHIRpRonf
x6O+E2bT2IARFK5E6BcoJkCRoJ85hNaaB3zzs4WsyEuhJNqo3WljjCA77qy2NOFYU5dR6JJ5qrC0
qBPaVkwF35xRUIvzr7M1KHacZvdKi1xZK6ezgyjOSzIMAIlCYcBdsTHk+8lKjK1J2/kmbYfRnrF7
995fCBcXKNkfvC7EvfCdWbWAT2evnPK86zotPaZ5LblUnwo4VQkFo7HbNFK80+NevLYnL65PRGe4
q1c9WT4ZX+50zEadGqaRFk+Ok5LTYWlyPybIhxhTqX4xYiXeTSW1aWlZtAOeGNhcBnq1a5fY3MxI
PDrvz8BF9EltkuOYhyEqpH98Vs2w0NkPqnip4FuYOK5osfJSIyr8XZgF9cruv9wQNM6gzcOG5i65
yFCjSVODVACuUAtF6hvDCldCSvHKKBfRJ7PGooSJsn5V2iqn09vDcZipFSTHwOgLP4mwQU2RMPOR
Og+f63yMX9IyiPyGtteVkS9PN0TB8A3FeQuu45pFng6dTmOg9npXHfux09wpEvsDLgwJHoSJX6pT
6odwO+0mi8qdgc/BgGCjkxTq8Pn9T3p5JKwCR1y4AGgowp+jxQJjVOnVtPlR08CJICvSbTrNcKRk
Hh+qZJ6RQqfBU6ojMstBK1+ZhcstRVKFTD4Ayh9CH2cx6SjjFLGIY36EXhPZBaSpjdprg8sO/JAM
qekVUnLNV+2yJgf4gfPHFMlqqLGcV6SRRF0Q+jLlOy4u1SNArTwivSp3u1QN/w4FMd9G4gLJv0T2
1KbsE9nl1CPJHurpoahS2Sm7paL5qIiftKpn06dVqtwomWj96X5b2dXIYsCwpuEKtPx0jSRLMZjV
NIl3qiB/pEs+UHFS0e8JhivXz8V3AJ9BEgS8hTItvO51N/5SLRdy8BJVyUCLcDTy/G8D68miRH6i
adLnIA+u9ZLX33eSFazj0XlYC1CrAv/Z4l8atWho9Yt30E87OzKm2NHDLLvyVhfH1ToKstHkOpSf
qb6evlWRZgGCcaN4Jwg5Wtj4w+1kTmybMvtypcJ1GTwxlgqd5QefjYPk7GispljK86UV7yJdflRW
YC0GL6mjgoj6pvbTsBla8RBU8mOst7YM1r620ya0NmFOt7SYzK/vb+sfStXnM6yCcyCkoLlA6Hj6
7kpvNvFk1eKdGVazW+hR4CEHkuylUuntTAysTSJG6XYJxOR7peOOacNLjj5Z8qKg3t7lloepVrtp
QqOzcR4v/IBWxUY3s3qL2uTXSc+iLfBJYSOm2rcgTSu3buSZY0pQbrQxze/ipYzeaj2YXxv027dZ
KWs3fazqx7roJIfzHAtWdahvucisJ6norzrsrGf36QzQxAScQ7wBiw37+NMZMIwySXq5gmEo9bqr
j9DHx0F6SBPZscpRcxlTd9uxQbtPMUOnboT6SsBw2SunrIBfE1EXyKC13Hr6CIFuJHJYwAeRC2Gv
aMJtr4StVzfGdJOj17dvo+xtXIbkphDREcRksoJ7kCj4baR5fJtlTKgSLtIGd9rhu95lqhu0jadM
GRT8pAq3DUHOJuHK9mqiH2+UJvG2NfNqX8dK54gC8vvOMsOqXGZFPxRBrNpmmQu3kiLVeC4WnPUG
uk1xcf/+6vvNEYs4CHXyVdMH4fbz86SehCrp6xSWzawIvooafaArLWIbsVRzXMZdf5sLVuM26bLN
xuWxqzM3U7C/FYdW2+UJPViCwC54pP9puRQ1jr05KldO18tDj4eEB0JaRYzBRXD6dcwQHFVjtgJY
cbXet3OEbGIGeykxwajETTLZ7aCIV268y5OPSi1NJ0peFhffufpegh1RtXIyjnUYLo/ohjUHMUqu
tfjWtX2y9lcCkgImc9UEQQTt7F5Fw7nmJRBREFn/8qyOXjmNqdeNSQ2g9KoPweXpR1EBkS7CKOr7
QBrWt/7l/jB1Tlotm6VjklZofFetTk2kn9rXclQFrw4a3AmU+G5uJXmXKJHmpCXa8bIwta6cZNMj
sLdrod3F110fCUEvYgsONhoqp49UtOiAGDNqOkjQvfKf3MnyKv+Sl8BUQlWMP87BNTH2i2/7Y0gQ
7Qj4kOf80ND9ZRYwiZ70uQyk4xxrodMhfeomUzn+aQkYJSR6lqvQK00iiuKnLyaKSFenNESPaiOF
vrlk5muPfPs2F0rl8f19fBEcEpkxDJ0oJhC22NkOSaoxQXoYKT2xSfu7OL3prQYzQMsSMgeBIUV0
aLF7Morve4jCVwa/RMhg9PVDQJJqEO2Wc0zEkuJpFutdfhyRwNsgvxhsU81oKEhIEuRNLK5Eb6zF
J9GMKm9oMwmngnLwcoridjVqgROG+nzlSL8M29eHAnbMvKy0wnPeupkOAhd7lB9jRW13FLVFtyxL
a5OGjWanNI12gyh/iLTJScUE5aY43QZydq2seokF4zGojqwSN6QRJBKni0ABUonJz5gdi1o6zGIc
HtDbVDyibIBMUl26GZwO1+rF1J0KDL6ztLgSXF3uL6IKUgeSB6oJF1YZ+RKmXC0DPPFefVRVIdx1
CcpZQlR1LnpeXqbU17b0b94anBYAaTg6IkY56hrw/bLBMiQ7uzYvs+NcFQ1SrJX1qYkEHOm6lNLl
aIrAO6gcJFTMWKRt7bWTRZHg/U1xuctPH+IsrsipEaVN02dHIY0Fv9aFxMvKJPz4x6NA8KfHQ4MW
Iv45PCzvLElI8yQ6ymMExk6UBHcsIDG9P8oPRurpRUEZhpYh1G2EAKm5ns5oPItq3c1FdAyt0eUy
x2rrOVNiF66SP2mvlnyfaPtOeVbHwjES1QZEa1tZ784CdsP9nRHMaDLHeBWKdhe/yUt6pxR7Tf3W
hyqm8Y9y9DGYcJZIgV72o2O2QE3qbEtk7pvF+BEi1K0ZDs9V86nEJ81rqs8oHv/594IEyB0ItoGL
4JyZDOmnD/tYDo/4qtyYuSDjF9FejXjWjOV8Ik1AhMgJriSB83gbndmJCKWOjini9dtKmw0ngKW3
na3SjwQj9LDpaJzRTCzHAEu3LTJZssFdtFe+6G9W58r6At8MdpZk7ux2aBH2sHo0Ro7jkCg0NzAc
FNcK6fvr5nLzwy1j3awnAJK156dg1VtDGBtFeCyW5mkUF+uxbo3uSeCgwgklNkhxWMAf/nhQwmlQ
KsT1gLfOA/qoBUQVmcgLLWKb7RbMIm4AluPBEkx+lgqDSyR6ze308kVJiZlIUlUstSG4n+6PVp0i
usJdgbIK+EBNT7Rn0Vw61ywmyWUZhTdxnWeb91/0hxXH6WJiVMBJAE1AzKFUcTqqldNHq+emOHbW
cSkDR4rwONQyVMdyu4RhsIx+D0+7eJrA4IrjUyaQzaleMO6qYFtRq9LTu67fId5iG+bDEH9Sa8vR
53mbzltJwaEG+hfcrLz0lTGyE+VRyg9KdGdYlIFDrX3QF8mfRTDrbYbOY2vHXKtWnPtBl29a5DIH
qXM7JDONNn3LAT57cwZm1mwALEYdjkFjM27fn5I1U/p1RihJUKHDcdZYkTcAJE9nxFjY2+IYjx8K
LodtLeKNVmMIuRVKUaE3h45CZwyGl/fqtSPyR9R2MjR6t4CRCNpXTwdKCadDm1YeLVxK2QfEMmW7
Q4T2sc+0+0buwh0eLrTQQuY6MPPAUxK2t96P6jbpQJLn+oxk1pDLOPPq8b4ENOAUaW75NUemgYHr
45JjvTUFz+9P1kW/D3kJMn9zlR5kFV3YPU5TmEZqowsPpN5bhFSqfQlc6lhFWesJldZshb51M02s
XGEkgJkn0fQCVZDuEzO2tlOHy3FPSV2fZSzHB0l5nM2hcbsyTO9zOZGvLPcLlOCK2IGUj0EJJyjN
j7NNVoPTK/O+UR7mJX4sOqyBCkGGYgBh8xWU+Sch6FEjQ8zAEeWgPISLqdm1bvUOKsSBX2NX5WCt
NDirp8zD+1N5fpwC3aO7t6ayK4uDavHpx0/LRSitcpIfgjKMvEQXWrcPo+BK9ei3o0CTweYMLj6d
2tNRpiqLinFZLTXmuPKx4WPr1XW3u/IuCr/m15VMoQ3wFfBu5Uf2cH43DLmUSV0maA+RIZGVmfpz
hklCEbW5MxkGPW1TfEMpYE9P6Es/hm45YIyearXmqGnyTV8FPOa294ohqbx5QhHYMrvGK/Mp3VqF
Je1RYnlpsPix++gxiuIIHWXzY6KJkzsoRbmnAK9zbJAaIbtSO3IoRV6hGvWtFeTaNoqqwpEWIfWp
2jKimBvIenZIwmFi7RS1qj6ZqZ7xKEbtJaKZXbnSLvY5s8PU0Grg1CVA/ZGO/BJcxtW4WB0egg8E
QZ7mIwbvzM6wiz3q/zeTUx4iF+7fsfrUfYsfgyt327qOzj7NCrsH0bPWKUkfT1cAKsydHDWd/AAS
dAu9U20MV1c3EnnE+4vggkX24zWBY6BWBUMdCPjpSPgymjnHgvxQ3ZobfZPeTX61k3wo2HboSbbo
546yqZ4Hz3jQNsZedItN6Ea24L//HOcX6/ljyKePMel9Hw9iLT8gIWxr6MRl2iel2jSyDtz02sLn
d51M7srbNdagjJAFnZGzV1aVtcwSIcU2SYV2MMzwuS0s60pafr6HidQZBFA19T5u7HNRXCKtugmy
HFR1jNViGSexB7w1vvIq681/+irA/NYQE84hnhH62UmhjRE6r0tVHPU+xNoZEjZa0WW4UvYDFyWN
T/QM8vsaMJ0jpMu1xXP5jivI8GeZh3r3OZWPqvEMQZXRazHVoVXO5Zp6XXO1PBsFFNgKP8Ccd+27
U9tbj7FfNmKeURLKUaQ4UtrNe3sB/7vNyLSvHO0/NDN+mcuf41AcRyCEIhl7/nQco0E3A9BfjnIj
wKSsM/vNWFYPcqF9FRdNQrJSj2c7mlGSgmQXuPOoDwetiisPpyV9i5Bh69ZSNNriIMVeanYu+oIg
PUcl8lUx25AV+nkSuyLmy44VGk+SkR4SMbVcq+78WaEGX1qCdiXdOYuUfr4VTSMaXCtq+1xbYYZS
HnQFb1Vb4cOsUgtu+FYaLFEbmZ/YVkNELCtJNP9sQ/8YV6V9xClOuEXv9nQ2LTOc+tpq8mNIbe+j
VY3FPujzb3qWB/YoTDTS4v7KZvjNQgGuAnyZahuvew5nSFUuk7GOs2NnqNE2mBfTyRR4Uz9Oqv91
YozZ/vt/+POXsprp7Ebd2R//fay+FY9d8+1bd3ir/mf9p//nr/779I/8y//8Zvetezv5g1dALJ0f
+m/N/OFbi+vQjzHDb+X6N/9ff/iPbz9+y9NcffvXX1/KvujW34YgWfHXf360+/qvv1Zdnf/166//
z8/u3nL+2Sb+3Lxl3Vtz/k++vbXdv/4StH8SJoA5IOI1kMrjUPvrH+O3//4I/BHNFOgqKxFRZHMW
ZdNF//pL0f9JmsStQgcR4iuF9b/+0Zb9f39E95KaGUBLBC84gf/7cPc/d+TPCWcu/vPnfxR9fl/G
Rdf+6y8KKmdfHuM82gtrSg9lgVzovDQYLGGU0LD8Lkl2tFt21VP+QXrtStsC5DfZlat7X9N9vo+c
5Vba9rVdbsZNujVurJv5m3Y7fO121X17VzxlO+GYfU2+AufYZk9L5Blfxmeyo/qt9USn2M0OXPWt
7FS7cKt61s2yG9ArYSPZtRPuM7d+qPf6W3Svfkdh7oDdCA7Fbp9tpcGWn5un7rbdC37rYVjpZn7h
Rk62S5/Xq3f0godkp/jlB4zuvOx+9uqHhj5z75pPuRdvVaqsfnEsH8aP+Mrwk/Zh4b6ebvvnbld/
EI7KF3kPB9UfN93teosTsGwCt9umnrg3/MjRvyf3AGuc8E65MbbBc/5BAFfzxfwulNhvgXh0wm2v
2yqOwLqdta65r/cBg3Z2c8R7fSt+DKdjva+s+8/9Id7n/NrwLrqf99ZxfmYKb3mH77JHX3CHQfBe
d0RPuymOhm3YlZ89Bk/yrtzwgE7rPOUOmZlX3Yp75TZyB0f0ozvzKdgXfuqVjup2dr4ZvxWB3/Re
9Kpty73kW77gddv+EDw0MA+Fm+CTsU036uOSudMDNNFOswM/toXWqTon1t1UZIdt++hQZ3b4OZNu
lMIZb7RdTxhX+NONwnNNt3S0c8f8u3ucC1dRnRFyxetym2/jh+qm3qT0fnb1VnN1J+G9OjtjWpJd
tDP8fFtuwht5XzzhZXeXH8x7RnixfCmwRS8i07ZNpj3doCzrGh+Ubd3aydfQcoSX9GY4jhvz+3yg
dDa8WB9Ce3pRbrrHBuIKhFl4V7YqbslmdM0WtuJd7Eue6Fab3pH8/s3cz/uucFx6fPkNzrePrM/B
iZHmjPOt4Ut2eeDfu7AM7NDXb7KcCM7gi2wyt/q7tSW7fhju49rGvFy5Y9Jg6+jutI16GxdG6WkK
/KjwhdwXY6e6HXwUkXM7/wwgxa03kdslTni4zx1bdcoPmDXZmW9ss69+9xSGtv4sF26YHEaTafpU
elpkk0Y6vdN6sic4g8FT1J/yw3KDMvIRuZIQnDG/4mvCMqJUu4PnqUpYACFkUtymDujfpvcl/bWn
yG913wXZgOv9PQtuIGbrmjOR6SuHzr7/QuXBmSav2Nbu2hJ1O9FRPg4P86P2kfa+SQMqv+H/p6UY
bDhl5rRfekLY6WPmmZKzbUqPyGiWHZ2lmN2C+SmG3p7oc2t2O9ijtcfOtkNR5cuktk7M0hW9YKM2
9vxW7xcA4XZi7UOvdjFcS/bBl/Kpv59SOyo8feAt9vWu8FLjLdvHR+2p/h5DP5+Nx+COiN7j3t8X
t+qm8xXxG/qTgOBcLDEfKxfsoqT4oLMPM2qN9nLQnlUf3XAnc/XJhsIBglzyC9rx4KKRsbRj1RXU
FOYwRns7AOwjTtzpQV+e1Mpwh43y1OzZwbb+ES9NCUWK8mEYXANrCFzATcNODuW9+tWUbd2b/LZ1
ZJrGfjTtjOyQvcWPwk7fWLJf2AK85O+COzti7b2UGK/bQWKnD4LHnt7hxq21Xqe8Mb/ia9u4svpC
24Ge8reqeRG8VHXTTTXjlpvYy1bVPdk8KJlXfB4FdKK3BibkMSCnG8KD9m+k+Mm8xg+1Y7qh5OrR
jSJtrcUTKZYges/0gVuWXuZ8bR9+ivAzL5x0dLPgSxBnvuIrj/2yzfE2xqV52Mte+qzzd/5Wbwz5
gIRhvstf+pd40XCBt81tNTqIho4b8dCArPtk6Bv0+9vnNPJ1/bkjCxVfqFaXWwpkIr107NwzIjl3
ee0tFzJwSddhNwM+N9z5UUn5hePj+Gg8s6acgsV9130QB6etbEG3m333kLqPxk5CY8peCqc0/Xn8
Gpm3ofUQUth/aV/EB1GzB1+UvV7wE7vDy9jZKr1bfBTuzQ/t9qvlwp7PRTez2+ogqG/GQYQP37+u
HK7Sbn0tGA9S+KHwsXUJMTWwi09G/7HHEDmujY2sJ86qtzl9SZx5U5Q2IgW72M2czo0/jN7sAdRw
jEPi1izkJ37Pa+ZE1Ak0u6TWaFPsFKJ9g7zyQbYO+meEiOzYTTyidC5gjg077JxCf1FivHs2tT54
Uo3pgg1K2zyMuUonyslr2xhc4RnXhPxvC/Mx3BTyQ/wqFq80abtPUrjDdrwPb9vvSjfZdfVFaz5a
R42u4z63blVx46LqbLOpeneYnI+D541f8tbT0RJnJ9ooQ6gv4fJ1OEgYPlZYkIeck151GGCvb1Lo
k/ZkcK6m/OCh97tEtmeMIPDnFu+5sApb/9KiWW4Wz2qs+nqav+A7MB6K3k0fg8QRKtsavGKD9UCy
73e4sDv1Z/MDbucYm7rdoU6dtrDlz/yv7pDt59vgiFugW38ebfx97ZmPWjm6l92aqQ0SQthWO53L
Rf0U7frPFWD8m/6zcj9u1RvUjMbBnnQ7vS9vzdqtX0ftXtrqbu/KPu+KKZDkG9OG/yNSbXHbpJCp
WWilD0+BtVrFTtzbxrjVTA9Cx2pbGe8xq+7Lbae9jLITfqVeieH24hiCR+82kN108ktjs4/2LDJW
83BQc9w17X4bu28mji62VJJt+qO+D7p7sUSx25k696sI/Uv9WQ78o3j7qcz5n9PI+jRC//fmW7lG
s+35XzoJzv8/icaJn9+Jxkkrvnw7CcX5+z9Dcdn6J8iH1VdzFf6n/kgg/DMSl6x/opYAsm0FnCF5
tOp0/ycQV6V/0phB7QDoDeTiHzH6fwNx9Z/0+QjtCeBpZyBV+GeB+Ek1AjFHWJ2oDCJVB3MYj5uz
DNoMWrFPDBgxsxSwjCaI7JZYo6GHhKwnL01/pxrj8LBqDLojyPOd2VXK9pfJ+k02sI7xf7P4n8+w
AvxWRiYV2nPoyaTHo5I3dejMvSqh5i/Wd1Q3m5tqVq+xZk+zjp9DUUNa8et0vIFGnKa4Uy602iBa
FMr6EgpGimAxYn3t1Q7zWVeWgajtANujNCHCPuQrng60dONYhcRFTiXINO/xKd5Rz6sJ6rpBvxsN
hL5x1KkTxa6xs+R2wodC2NVGP3/RtDk5DFMofMSEW1dA0jYVFyr9k6d0liYJcexCQzxe70vB74Kh
1W3dGHDHLJORbsUc9EoN0hoQi4oqLRLiPIk3ZZLSemHdjV+NQjdoq49hgVZO2pZOZBqxaKP7p83e
RPlUxEt0GVsu2TRU7EHW6ED2Y2REXgOoVt1TAC2vMcYvPgya2kBUTGhm2K5QmDqdr0mRs8AQxNBB
Q/eLXsPCCQYhvcJeOEs62WNQ9UligZKCwGHhn41S1/0oxwLFaCNspa0QquPNHEwqkSRlbkgKjScJ
2oxpQVuPHtj4+AHYLncQBBp7EoseXxjzq5CHTNGfbQHU6SBW052k4kPh57wx2gAHypBUQDqplU03
kMaJEBL01RYhF+Hp/bHktY7z635jsLU6DrYPMSJkz84qkFM+8Wq4LdtyOcQfpTxF5Qe4dL4Ny6z+
EqZqtdjA1PMXQ46q0gZlunyRVx8cb6q1/kk1O/DWkjQPfxfZjAKrEolUpYY0J8LPGnWFb2TV/GYG
ixxtKtgeqS22bWTZYlXV18RST8vu6ycFsQuYBB433F5ofacLB2Zx0qVLwcIR849Lk3WbWA1jt+/U
QyVbX9+fuvOTisEoC69sYqok9M/X2u4vdU0hbopstUSx1VQJDoG6qBt0fVAjEQLlWjF6XYtnX8ni
E4HsANgB0vrsxaIC8gSOzAHtu1gsvTyrrNgfarJILZWEeVtZVUGMgIhDas+aGn5btMa6n0KYP05e
VJKG5Eko1r46a4hvyZ2BOkdlRPrnJgxWaZKwKEon0Uu4j1gN0KWZQP7d4YE1DU4yoe8KaLOR31R+
9KYo00z4J1Kg4+TMin1klA0pQtvJ5R75YZw3By64h3GZtc+TZiK4pOIFsi8LILnQy1rOqE7Hp8XB
M1e8a1ke0XaI6mj8GXmcFPp+LSydCW/+WA7s8NW0Fqo52MmzRkFqWrgT4QwDz7wMakcCLd7YpjyR
5pgg5D8WZda8hrmGM8XSdjqpu1RFXo0AzbGhNP51ylqN8E9VugcOWCO356ZZXlOrzg6GjiQ8IdWY
yn42jPPXaYFXZtfgNN/eX2Zn4Nufb8FhSKWeVhZt67NbuUPueci0LMSmqExyX5uL4UYRgtLFgTR2
xALxAjQlZBOiR925kKqI7oLZcg3Y+84yYAZj1+Gg7ykx9x8VvVLcUeCyQXAtlaIrR9f5yb3uiV+f
dd2gv+yJANtLVV/P1CSFFSwlQeZorZF4V6Zk/XCn24G+8iqyBR4PpZO1NPnrMG0zD0OUVaEzZkP+
OVPS1G0kOT3mU1I/hY1iOvNsBg9qrGR3OHmiAiQowhS7oF/6+/efZT0fLx4FNtdqEcYaO8eEV/Gk
h0FNy0aqAoMEse0/KM2oW7aMP49bKaFiOBCImyvDXp50hHtQO7i8EEWCRXo6A0YdaEKvErsI0dL7
UZvUtxoWCLY6F6CdxULSnfff83cD0uBCMoUuFBYhZ1M+wV0BPd2GNOmjzi1mOiadjhh5iUI3xRYj
v3IxXa4kYP7cgPC4wIRfKH93rJqon9EPHLN6cCtpKJyWJtofr1dG+YkHAoB0IUeRTZbVZCNvhSyE
uoVb0rgWnNErMe1v3+U/+B/Anefx32gWhgmreEXa4rmqCWntCiJDvf+FfjcK0C3CdhEWHIvjdEnk
QTwMgxrTPKyFxVXrBduwLsyu7L3fjgLZkxMcJi8awaejaGEOTGXkNDKqPhtsDYr2duz6/03ZeezG
jWxh+IkIMIctyW6plSxLsmV5QzgyFmOxWOTT349eXbUMC7MZDGC7mSqcOn/SD/9+GI5IZ9PKYYaz
bCFlYwicOzSbti49X/BhlnpZdq8F5wgxic54VfsnptP6OapcWqp167zzgH8seV7PaCzXmc1wcRGa
vCHb9xre35ixhq1IwvBW2bonORjzEbOn9tBtES3IGvumTSIxnPEYbKInAq6yJMtwaP73W9hf5tmt
7BZrfwQNnBnPNzBPkwVQ4PG9v+z+Wz50dFAdIm8id9XvcFbOiAT7NoOWGGL+TkSGyHE+SP0yH7Xp
gu515RZ9ZrZHE3aZswqSrscINrGHaZwu5naxb72xLoM4bKrsRjhd5sQWBnSfq8wurdOE0THOIu4s
NI4QvmccEdzVGC0Qd2fFMIKkSCJnqtrYVauicWLVMNJ2cQEJ2qOpZILKycsv3FAt70ni377OPdML
c0iArpCSd6+F/293gl1XLGtmR3GuTHVET2ElO9nrcnPIVPv3l3u7XFI1ULBxkDd3LeTZcmnJudGu
BfREkKv5a+lWeWPIvE6lHf3ukEy9U+q8fTIAc7jb+BaQE/mG2R95QjjbwuVWUNM9IlNTt8jKAlAh
LuSdRfOMNL8PFR4KijjuArtLwjmLSqggc2HrZXFjYxXUm0F7JcOpv9r6hsyMrTUhqDvBZ9GE9gP5
LyQBOLWZ1pZXv4MYv10lEL1DIASCxGQC4P/1B3VUWCoXrxw6kWv/bOfLdFHqMcTachzQxc1Otp2a
BmMSC1Pxd2ryt698p3Nigoy6h0PqOQulXl0UghjtxbKv3aTaOMNP5TgkhQEO8u/BdL7m7vMRgixU
F7IAd7Pj1485Z6KoSWim6K7mH1ZLKHQW2Pl/HEK7aBifbb4rUKzNFv/6IlhV99YwqyGpAmjf+Vap
46oL40Y53nu+BX/OYf+/rvG1LHRMKM73XhPeAa+vVdVeZ4vO7JN+E/BLjSDKLtYMRV2sVq2X2Hdq
z7ncTO1tp6AuooxP2RprqpW2PDCqMAJHEQOkMbOeIivpx3a4GTAb6ONi0Sr4yGpDW7n1IEUmsjXK
Z9VEbR5v47Z092VYB1hC+rbx/F+/E4+FWxl0bSTJMPPOHst1e6yiDarNSUjMqA3suZT1HgH+b28P
u2C8PTBYdfbV5fVl1oKmzdyM4EOtGl7QDFZVnIWLUQFy5PZLrzYAQjNS8+MIj3KMLadDTMPXsL7U
eZMp1JrI77Hap0DwMuQOpQUtbxx0iBVOkbN6V5EFAEXDQJNWZKKECTsbYa+pncxCLzDCNP33mzuT
giB7Qnyz863gFJCyiTnC62eKlhLCVVWNpDBXT1Ykxm/TsuPZpJ9cudikI3jz7AccHcunrEBm6tvI
mP59D29n2a5x3BN5AoeT1jn9ZCZ5QTWZ0ydYjDbHMsvoa5Rb/s6T/uUqcDD2igZ5MX4BZ0tWrmQF
raglsXgonLjHK+2kMmUe/v0sZwq+/X0Sh7WLBhAOQl87z5yoN6KmlaVHPL6mBVcHEf2ey6C5LIcs
fJpLp07X2SzmQ136ZlrCi79ddr1NoLzwtgrW9asl1+HxP9/UvhmyaeDRhdX0OfW6sATeay0cSMd+
qLMYSV2s8oRacn1nwfzLcGIdY3Pa7QMZpufmgf0aKJETkJgEUefNxKd6RJ/5rUdPcRqxxUqWQuVt
MgZuux56e8aRwZ8FHGlzzu2nfz/2my9OoYEZLCU5Kg7a+/uf/1/VYTqj6KtyApuTWXnjs/mn9Gnf
k/yfuSzxxbkAmwQhaLSy34qTe7NQsE7bNtFNCQcU548jnZXxp9GH2SeDdlDce6jUc2s1bwe9LEB5
bmh8NUfbePTW2rvQna1EumVY6xZtVFw1TTBdTDr0HslCWN4ZoPt8frUD7HeLQQVOgDiCoP56/VLK
zp7C1hwgdZTjGrPSGXGAQ1U6eYB2/37/b+cCnTP6qRwmqFkgMp2dlfVUZNka2G1iLwQg0QNXZZts
Rpi7qRrL+ZDjeDhdGo03t4mcrOLTEsnSPGCgZYewFMzyMzwp12GjN+Z3ioi/jI0/Glvub3f/2+lX
/z827GqzyHgu6ySa2grYfNG3WTW+U9rj53L+th0YrDRM0EtRir4RoMxitmSeiyYhjnsCysk2D6KL
2avqYLezedKFywdo5mrCDbvlDmKXDeWlkq2s47oOjBeBtOyTnDv72W396lHU63jQUdt8amYbDo8w
3fJbvxKGCSGxDK2DM67Wrd0UThdTcONJqbnCk5tNRn5PXtz209QcYkiMszC79xbt3RJh63ytS8v4
LZyxGRKghrk5RGGWfZZrByHD7tvgNFky+kFtHfaI1FztHIpwc0OoKJ3jJGFUBC7WlVSssR+J6jtH
gfAqAyYhO9vuIPcEjWf8Ku1hedwq6ZJjY+YYFyyD1/WEVGn5ZYmWHK+MoGgx/pvAbc1+p4TOZkMf
3PbHQB3Jt/N+DEHUyHQNw3JOK3qM/rH1VtOO6y5C1i+7UJvJ5AG53GiFudkpFKv31SMba+/VFWDS
ABpFTCSzScBz3tQD0Mo+Jxc7d9oLOUmrvqwG/IJjbD6cLJHFrHS6jeH2PLXtalyUVdU/zE43fhqD
YbvP/NwYEo6olBtdNtd3tS7lZ8xLVZ+qcKp/9fYiv4bFWhHdiq1okpszPv2+2Nofpvbbg03Q53py
c/iUcTR3/oQ6yQNlHrrO+DVIY4C2VrbbZ6PCyi12VG7YhCLYEvDexsoADTYCVjJpvbxO/MLYDIwA
l+B75236I1Lf6KMXzMtyCFfLVgmw1PwNvxU6yAxIJ08cOTbfhNf2a1xV23aLrGbaLtRsyju6TO2X
Agv1r37bwQLL19EaQYacorm3fKMr4EKVbnHU7sqBERP0hfSgsYvKi24UkU61tv05NaNM5fE6C3EX
iWEKD1hXUVWYTTePdzPm8Wva1E0+JsaaVW2Kezv8gyocBpmM2cQTm/4WkfnZDQUKYScizEdMc/Cr
2zxDJcQaLIL+bD3qOPNRByWZm0XWh6Zd4PMQjme5lypsfT/WKzLTGAfpGj9R0AIIGpXF+XdZDVA3
3J5A1zbcVFKbh70TOhr3t9duh05a0kxRX2xBjMX+UqduO03XyFncAcJXHeijFpl86ktDAeYgNf3S
jb0MkmXb1FeRNWOY+IEmCW72g+wW+Naxb7KtKj4pWxbj51mZq5F4DhrxQ1S785QMgpQ98JywnQ9N
0FcLhKoq8pOituiBKO1H4zUN8P5TWYIrJZayHSYlCTofm6DgTE/ttv7SKgyu634i0j5oF/VUC+z3
IV9QnnM7on2RyiowyNDBdJOHYV/zO3j6W6UXvGDMPH/RfejAI6I2M0E2KsnMtiQEsmCL6qfZXH33
ul59ace7a+6NWvqouGjqGXShrFxN6qjrglbIyYSZZelZv3RegQ1S0KuVhcg1EdwF4+xe9T1Y55Uf
+kt1NdQZM7axVXvR6RATp5q83YeSz9OdMPdEAcsUjpxrVDJBl8B/VxTgo2tb6TDJ6EIatdpioZt+
OU6+buakGBwEV4AL3e3aaAlvZ3f94nA+Cystq8y8iKzcgueJRJ9FMVyLnzoftvzQgskfDX/Av6+N
jBvboY2YkIfWf+c8BFMlo2F73+Sqj9LQZ91O6lDYP/ICF5PE6Q0DZmirOo+1c19hq3Y8GrlXOCh2
FOaWeU6QPchnW2XHOQyK/mQWkgpfhkr0l6Ypyk9S2m6Rei2JqnGQObWTsIQvNREaeHyQsK03QGY8
b8BGCg58qSvrFpgpGv194R+c8qD7efpZcjLpEtteHExDhC/NSz3UMNAGx2sfgm1YfzUEv8FGlNL5
4sq1GGAOOWwey1RGVTJpOxKH2q+RuXXjplIh1s6MOemBesmtVHVK2J+73RM7WHyfgyZcbryIbe9S
huakEk8uID9lxHGTxKKK2MpqNjtIpirErmgut99b5y+PGgeLJbZzL4/g64BbWeuW5gbJAdU8PG5m
5R0L9PldyRtdM9xix4lWgzCZp+UBUfB3ow++C8+4aHNwpCrTqWC6QxnTh9410GLPT20Z3GvZPoWK
MQNeCX3sQzn0L82edscCQ5zmLxPLMOrnk6fMfYP80Hn+XUaZPssIBqslUsFYDr0Og30dXYDiPVaD
eJ7Y3t1+uoa7UT12VXm3rOra85vvVWCh8+5uN+ulm5/qXBxC54fFcU5YwcnlF6a1PDayOJQCE+RG
B8eAE3Ja4kfBW/XHZHM4ARaY1ekYwzjna16wdbU9/ew+w+jXaJCIFVYxPxDeh4skNZ++BIG4pr/K
34V/gFWZlcNKNsV9ngU6NYfhAlHx06wgquZMjFl0t9nSsOwWfKUg+Ojq5iQNTqm+FhD5x2dqjafJ
qOk6ymL5arbBeGmuuBqu21e/8A7DFN3mOBLx/R8cW3zyEEp6pVrjWtoPYZ9/rPyANMFPYX7reGJM
Zw6CsWCvu2aUyUO//K6H/CrgbJQJgiRFLj9ZfX7rFjZZLnrZLpytOE0aYCkvl0cxWReLMqy4d4PT
aDqfsqn6Zo1tMkjbS7FhJPvaPmYgTnHXtEdAnC/asO8tXCCrAszG7MxHu5RpFGV4DoYeXW0DKuc4
+rGx2ReyKx4dGL0EauFbS4JcjGT1MBhNzm3c+8L7oqzl2Ri+OIuV5Eb1o5LNzylbRKynllmub/Kq
PkRLQUEkPmSNxojZsE5VbpGHXvLhNXGChDPrK6uA8Zut1wsE2mKr0sU2f3YMoMPQbD9L5+sCZr94
6wcCGZ8b5lM8+2W6+eZlPnvDw4IVj6LfhUE7c305mGH306VuITPyDjH5hTcMXuzkFdw6Ob7YxtSl
XVnfN+V42XmMClJpELPP35n4H7pwbU7d2naHmaSwZOj0wzwuQ5w58kc91xB68ZCsZWyJkSpJB2Oi
uvZ2kb15M5pZcGRjDp8Lho57MhfvFq7VZbhOl2YGyzjsx5taAT0H4c3guV0sOxyEG8e4Iz9sY8Om
ACHE+DKjnLkopvpnW9VIDcT4q7LF0xJaL8FY6GSavinlwxuc+j4wT0uuOcN60jUz/Eq77KYWnv7s
t47x1UZU/FPYTb4mSKAJRzGpQfJYkHVAlW3BEo3C3q5ij4M4RaSDei2V0zo86KgYohN2oXaXmOaK
6UAx2RYRv2M3YZA7NaWT1LbcvlSbsLJkLdayTVXWRxOaAlXfBeHgW4d1oOHVOPveMtk5enOTuh3m
uK0DI3HITldJNHbmhaxyFxyjN6zUnazyQ4YDpJsIpgWSct/BiANdFPu0t0YtWV8VpETT7AY3xiR3
cw+hUOsYQ6whetvCOZ5+f2Y7OYPIGVRshVZ3wimoCA5Ky5HLD91aHgJwPX4AcdY3zgztx8Eu9IPr
L1g813kBHiDJs10Swj/7LLaNvoMnO4bhz2Kuiq/SVRmj1+mGj4FieqVDU4cYbYX1wgImUfQvvbOG
saJjBMteDxPjZ2uhzq9VPSd1IXHKLoMt66iR625Ipgajo9gdhwHJLNvLQ4g4YWMnLHDbiqbDVpeL
Fbe1Y/TpDA1WxuEye0Qru5pCxNPW+KOnd8JfEYTtRqRto4tyfaiwIxsKypW1q9Fpqd5aj8XSU5kK
+Ei/18x1BO9pJNUwHwiXx8Q5CubUWRwiYoxgocBd7FqgVqMdpq6HADExpDzlPDgN/I+7gSW2hqo5
T8EBuCq/jqqxxMDAXHBDUsbs/a7awQC5Geb82VW0SdBkNsV3KzKs/uDXcvxsSEvddOuUS77MvAJL
ZvPAY2+TKePJniqElYLN3a+kMcZ1HmxFgi3Kxi5uVQ7rd6Tt7xuw5nAotUUGTEX2U0qTIvscDFP7
3SOKz44Nr7W+2VkR8b+z2UNCm+VtvToW7G21CUoyp4EohOnCjsG2c1QdKTRVftUNAlvUcM6jmcGJ
LI+GpmPe4GIhw0uaSPWY5MSUPtSLJa6Noemeg7pXdzQaeGzcTHi/IJPG3v2lsRVPHQpjqB/GzpXb
AKtILAyoMerM/srCbUdJZm3s6uGsKN1QpIsQlM/sWlwy+/xUCVV+yXXrQHiuykAlofChRmvbmb+b
bt7dmyNqb87lTR/7diU+LzVqwbhqdrwX3o2n4yZjJsZN3oZfqgjSTrytIeKNpu2X0+RYzV4dmeK6
RKSI+mHezbu9Kis/GvkEQ33JVpBc8oWwNvWXCPPUavWdS28b1R0ByyFG64SnfueMUcJwcTYpjz3x
SLdWMBQc6YVRfO/5B1/82gkE+29ow0MmhGLG8rYLqR8mdEQBb1veW1nTftuiBvhPzYb9rfPR6MN8
mK0kghCEeIei+4dB0fwRj8SNU0EgrPBCTG6F634W0nMc57JHZFnZBW904Rh2lNts7ZGVJjkLRocA
LY4g20yHflOed5n3sBjvATbHPg2Wbf5Bu8XElEM40aOfL+09P6teyGLnHF+b0fpYRJS4qeQUCVN/
GuRv4teyh6Grphc5+lZ+WCcC4+OKjgEHoN4t/JjeT6Ruq0UWl+TMFs2RoLK8P4ydSzXrZzUwRIRF
HfSpdVr7dCldQ8eVvcnqQLBv+WzlRfOc4afIehFo/mzt6xGIyxcfRqNpFuZ9QzFp9Dnk75Y+AQIl
sdHbcqRYbgixKeqDWsF4EyVzyOVOrpkvihLgFOYcaDhG9PD4ge3Nn0tglmg+PHN87nq3k4ktLXtL
VjMorrY6a91Ekw4apkHFAMAzWcPnr23hX4jAu64mQfNkVFVBb601rtG+GmA69HUbk8SbhGPs/IMW
TNvGLQh8EzMEp+vJNOCHN7Mx5/HAGton0ND+/O16fGiXlvIfh5+MqrbW82eqWWM6WG5GhZVvHiSx
qPBQk61t/pSb/vSpm/qCzSsXi3ugXcGYGCrJph1pmh2pNFbSGgsfU6xksXR0YszVOvaFJpt7XOp1
ijvPK6wLrwvNK0vCOUr1FECQr/winFKU/fl9EawdMpdqNUCNZL1GiH08ziFT1Cl4/66Bc/RgOO4B
xSqjvS8UEgu3MlDFW0PwMrR+m8XQQ81v68Cp9aj60XyZ/XH7Za+q/57lGYZgmx6CW7n4BaqcJc8+
rkUZ2RfNOspHggYkHZepZIhlo983aeUG+XDBAXptyPqr2q+Zv06QsTTe++ky0XqKw1Is37NigWPM
mrWWqauHqEynnCQiaolZXjiNGs1kmbZ5OoT+vCHlmEVPrqXhZwgKs7b6SCvANa9kNAWYeASZNV4M
Qb2l9eTmH6RFK+wQmhmFTZErxzigOW08xhU7F/nDeX5PEhODwZ9gduPIAK81qdZtJuzZ2LYuLkar
+SLk7P20TLYXdqbZpl52ek44RjCw5m3lduFufve1qiOBR5lWIlkbYxsuZ7HWP+j7+7eOruVdN+Eo
GtfUwz7y6Gb4XPVT8Niqrb7FhYJFjAgrQ7zDtflLY5mELrjjpIDYaNvPmr2qKmU3dJwZw8zjyCjb
3TxOvri117wDPuPlcN5WJSYblq5JjAyutIA5r7u3LuuxhCxB7RBpr2WSzdZTH+Srkwhsp9u4sDkN
M/LpbiEmqc2fQTbR58gsE9WJQ2eiSLw81+tB0KR/9q2q1Ryyx4n6VwScjkOzy8gxEyuJHphKclrM
MJDGJ7wQSNvK1u0PXehO/snRcIJibx3qF9piBjq8sl71bV1mnFgo/lyq7bIfdRJkEkEtxkBmkM51
j8EP4eTytpDB4B5UvQSP1rxJ0hNn5QtusbXNa5wE9/UKv2EvlrZJtYh3T/55niP797ZknK2qwn1G
fF+qOKOF/Htqt+m74CLzJbiL1mlbw3ZPxCj8X/D5LQLinFCj9WNNjJ7VKDvwc1tiUx2ZnWfjcDdn
A23SpXwhenx4YTOU9zWbFT7pnts8F7OkPl+7qodKQu1nH7sJ/PBmc1bqOzt3MaS0GvpKadZ6Ek1a
4zZfxrKGsNCNXkCK6cYKfLlw0DBQoBVIs8pNydPUh9FPNxi7h3wFLMXiq91ewEJNaBRyIyTXXBdK
Y0y+BvIptCL+EIcIOBchzVC4of3wjPR5+WS7uzTL7SraT4PyrSENaGujRASKQhOpDRSNjTE1fI62
tO7cpgWJXdtNk9zIZK0SNRftY015RAFItXrD01W/y15REMpVKOMwzW75u27E/Ljqer2VuS6eqtyB
YFMvIR5Wigzfuh9prI2Zy9FbRgM48NwGzXdrCraklJ56egdl2Qf7a0QH5wX8CLEdp6EPuPl6MhDn
UIWVUwJ+a5l5SUv3+DmEKJId6KNtZMPUjoXFj+vr6d7a5pKF0QPTjZvBgB4U1Npgqe7VQNYS7ax4
hEGO1WnoP6mpmgy2aLHNGDDW+eeN3MF3w9rfzGUIczvrHocFRBpkG76+/UJ2ZcnLl4kINGeCPFx4
+zKox0cXnOElWCb1YQz19ED4ub7jhKg/9dp3losR7jXgBPQUEDUD3hhtXHO5nLD67i9U05u/B7WN
t9mWNT5eOGZmHifbFffZqJCCF42NKQW2ER5tc7vOvrhVqao0L6jM4xm68S4OtuSzPQdrSeguKU5J
Pml9O0/CC5OCtr7PHppnN9UEfnHytKlFkrWD+o6T1/aj6XRJH4spBNqgovZTk9O6ZpOgkPv3APjL
wgt+/8cFl2ytN3ZuHCpaw1phd5Vd510j4cnQz27Q/Y1xeE8h8YaBBMcChuNuRowVIO4GZyg6tqXj
OEXkf0Yz8V1Ha2UG6Sqcf3t93TWnYABdoksQLsPFiKWBH4d0+uaDa2XGtV3jvPjOw595Xu3oK4g7
Mh+4SLAI+MKvh49tOAUm6FOfjFXe364w7ajZJ/e5JQkgtQsE7H0VOR+cFkgRnLk9GI14smdNN5ce
xhXGJV66ThMNOTfL3rm5t19mvzduC1WNj2ThbJvSbRe2gqZFsnqlFdvkSBy9Lntow0of/j0G/gJC
Qx8EYQxtgkJ9iGKvXwM0t8omwryn0FsAhdZpDH5HHUCfJzpCvB3Vpd5+CO8qXx59hlMi5zp/2Uiw
ifMJPD9WgcT0OnfWw6zr9iqUJqhERWu4G+3s0zu3+5c1i5wE3LMgcjFiz1kSGpZRw07RJYZb4BpQ
DTLG1Gs66nGyT3NZjEd2U4SxlIZXPjd/4Ng3X5Vm9hwJsvdqDpoPAAk57SfHvMUO03ZiEnKLQ9eH
kGm0NST/vuNzWuE+zFAAwE814TAS2/H6/fZLYy1yQabVb11w7Mo8T/Ko48va/g+CRcv3vue+aJ8t
6rvnPqcDJhs2IGffczYNmm+W7jAzyNRdRUF96Fx3OCzCG08w7bCpmDfzYQnsPqG13aVOoMYLlk7x
H/nuPDgANktzAJsDi5izMWxahDEFYEuJZ83yl1FN2WELl/bo0xM/Cd36/5UNx/DdRWj4t+1Pfx6x
pTPTK8aVbkc049vou1P7RfgquFmwTnsHnt+/2dk7Rm4JHwjKDk5h505ToVHQB1wAkkysfNy4tNH8
1hnVYdyWUXT89wB6wwTguSC8wzcIURPxUV8PoJqGoJkPTFAzAL8hUgCVlodr+7+v8pdHYi3EMZvR
iqD0T+H8f5QXoy9LenUYzFnB5qW21sZd2Votle/sf/73pd7OCPBv2j7QSNDBopJ5/UCdFy19E24i
2cZlu5wbEx32EonT4IDAz2X9X4m9ONSw2NOLgdODfvD8elXWZf1M4yOZCdC9WPCiBXP2x4MZifBD
uSGge2f1frtGeRC5qEvYViDMnNP6lbSWwJrYVxskChx97eyxssPhNhit4KKeavrIcy4fVyvcAAqw
4n2HovKXF+xQ2UFxAci0oJS9fsF91vYuhwKx5wp4d85S5WlrD+NV7mCfkDtUuv/+oGdul/tWihqT
ayHkw84Oc/TXF+wq7Dvsue2T9Ovp4dfD6XQRH5LLJU4/LvE7U+/PafD13Ht1rXMJ8EpkTGbu17o+
Ph250MXFxe/H64/vXObtpHt9lbPSGLhHmKPiKnp61h2N/Oi9+uPPxvr2QfC2hFIFD/q8fO0WM584
PGBicJg+6ZshWe/VpXeN8SQOOV0ypfoC3sIJyDhPSf88Ri///mpvZ/zO3MRJCmo46tXdYur/iUwc
9Ed0w1gVuLS1Yp2p8BTZmF+Ocgv/89vkUlg/4+CJZMfxz8ZHj6SZklKW6DPs/Hli12I7iv4ro55l
0mTTIeseK1oWlrOr2IMA7cNdjONM2TwNees9rG4FMlbjVvTvd/eWrbjLTHYXer7cbju4j5//Wy43
f4G84g1lold/viKYNk9GRXN8gMzQAGGY+ddGGEtaITk4Vq1dzGlp9/7tv2/jb59wD0+34YntMsPz
u0CcvoulKtq3ljwAWy0nt2o/R2NhvrO5vp0P7K1IyJDOojlhk3j9vIiSqs4vOYhXRrmcIMJi+aW3
9/JA/jK5cRTkVMfFQuwczz3XoYyEtsLTOOEoreaLYMtxwdh6+lexo21xsOd1/NzJOrcSQk3Nl7I3
w0eBhvZR5/Cs3HyIfmbCwmoFFvZix9a2FC15jYOU76x5f3n1tOwozVGho2w8fyFTBQADl6VK+sbz
DlWwmCQ3y/U0VMN7McD7cv16ocDtgPcC/razL8+/8mxGk7WCUYD3KnGT+W3wsXAU9mg856eRGG4H
zFxP/31sWb69x3cgUNlVI6+/uLW5UQVrii8elPAXqtxOw1DTXQy36J3aY5+YZw9ooypAzMASwT5y
NozrWnV1gFtBUiCMFSkobaWT3B0qugfCnyJq5b6wD0GOCQIEj666X5ahfs+28S9D3CY5xacXEjk2
G+jrBzbKerL+EI0HaxLXa7eEhwbzh3fGzd+ugvjlTwYjw9w/m0iDtstIlMTxeJ6eDlDr7IO/OO+l
or7RUbMW2oyV3bwTyRYj4fXD5JESsCmhVIl1GNPJ8OtvKz2pMRbwek50xMuD3BrAlDDcjrZl4zAB
cos39hhcV+GkbyV88KSHwlTG1pSbN4jRoSWOUZ9KMcqrZrbImzK6IRUKsOI/L2sc7tgraNlRU5wr
CR24nNoqLBzVpiA4tiO8PvhH1+Bq/511DsnbpnnE2YyTCpPr9XtCHqs8Wqms485Gib0p6E+ogvsP
Bie1j5Vy85O9FePHetz8Exx5ED2jje7+/bx/HEHPJgBU88DHhhu2efDH9+L/dpPe1/BaQlq7WtaE
k60wV2+9bnWhvmcTFuFh8XvEBh/2V21eGPZSfmTxcX/qUNc7t8PiP0OUTp1Adts17mnc0F1aEDxw
JFQOuzvMC60Q7QDiVk1THhRM4tgUQ/VZr1b7zub4l/XK2Qn8yFoRvOCK8fqdyhbCEoYDdWKMTvkJ
RCF8LGs4NILTGfBhbTx54J/v1Lx/WY/RnuJ+SuHL5r+b8fz/htx0EmbvwoaM8wXkiNmqbqZ5gK4W
FuY7l0JlyY+dfS/CT2gdhX+I8Oe9LEDeuhBFZeB4BYsl9iwFOlAUtIoVxrlInFQHdj2h/sPIQNT1
U1lv0YHYoOEjXt8RDA4nXaPZuCHxt2SOllgzpK21VU+bj+YDWKmBOxltw6gOzhTYA+5hoeUmZtY5
3lWOEcs3u+6sb72/Od872kjiYMjVvlOwyQ2a8Z6PzDcD20NmNQncNKwObzPXXvJvQ7m1uEc0Ic5s
gWMb97Kwliqx5qi5Q0vqfzHqNrju6h7rPoRE+q4eNpp2KhysO1jYOdEyyjaKJJBD/2vGw6aLtbA7
DPHWYBoh0Rp9E/dz5T/N0rOeVa77Lw6s7GHXpPbrw0bUl30ajIIOXyAG40ouPeAfi1h1FUXFChAC
tPrQmLnvxqjlIVKPxTKqmK6F4X3oaqw7DuayBb+QwZCUPeTrcFtweh0Ig8A1J8VGYGIKhcsSQQMR
WZHknYVOyqIGxUUyE9DmIgEpKUE4DyvOj1r6bJ6dY2JmQqnGFgNe44cw97w8ntbJEHE0Levd7K+1
c5RWab6Inl9HVJVXn8dM5GsK5Dt+8zuBS8Xo5HV1CBqjKGO/afnRqNWbnVLDjTdQkUIjbbaRqE2R
tRI7d0Pa5dFoXIACRlQPr9jt8VYLtdzkxTbmUPbgjW9daqFJueKYnK1p34fqE04n0JgMehRDuuiq
JyA8C8QNOZLdVSZAXeOaHshPIJdtS4bJJOSwln5xq+bSxykSrdZtM0Qr8eeQniCXaRO6MWTP8FcB
cMX35NFugt60+4PbzBHjU9eTByWQOIUDWJCJmdtidBAF3F67h9Wsw580ZnR9NdrraCceGrXUm/vV
SGFpa+8QGsv20ut81ok01VKmJa08oPmWEhrrxpLmhq1hQgLhh/QbFy/KP5hydSAyupkDNLeMK9lp
NrKLw/84O6/muLE0Tf+VibpHD7yZmO4LIA2TXiRFSrpByLDg7YH/9fuA07urRGYkVtvRF1VFUQfA
cZ95TSGb6c+sq0jlqyLBTW3q509dmErX7KUoaLKtkqhDuZsgF6JZV4qqusK4PrfBOAsRe/Rwq2mX
mb2O4V9edObVRFmf7pdQSo3VHoKNYvFlFETDQruZOklvNmhuj9/qWvG7a0MtG4wjkMO3tm1YKiig
FkbqwPVWhhTFxlynZ1en1GqqEJum/dgNGIR1ACLKe7sFXb6n9YyZqSpG6zOwXwsBuBo/l8NUduBm
A3bsuI1ru38OrCLQr7iYdNQ866i/LQCrv3XcUd9DKSnqLR69iIooGSTsDUjLUtlKgdlqD06boFcV
DWoALSEKfkWNnL/0RUJWYgnFKG51gbERWLyWtRKbNM22dqe3oKNr3/+hj2PzKqxEtcGD9NZ7RQxG
t6QTSb9NJqkvNrVou+ChsymXu7RH9RCsvu98BSLog5fp4kcD+Mpnibj9Kcz6dJfJPTEbOE0IT5Kd
TsAYjEa5jtsM26xENoNfI+T1z6AOitfL9+sZOpFFdRumLIAjGZ2hRWiXOVLMsdumXsyDwj4QoWhI
0jCN3RuxVdCTNxr/e5+Bc6aC14CepFf9VQo183rUSr3dB2pd7XE+5+usPNppPIiZCvRCtNuoalN6
O763itBu6wHxKHASQv880pGQr8fOaCFRqPFPken6z75NSw2gR8edYAYKq8woRKFvyNZqzS1CJ39L
QcC1KKiE+ffLz3cmNJkVzB0MoOElUs5dxOa01kZL6QDKKokRoxE7AlhDEyBAZXmSKvpZKHIZIDJt
36pdQ8MDDhk4gzssLyWj8ZpY675Dx6kfu05MiOCafqQClDTVB0PvcmAI4cBfiA5KmnsY/OiOa1UV
iqeSEyaHpqSb5qKogIJZ1VblmgX06cc3Id4DBQAUQHK7LMEYehMa2UQJBGIEyuUkGfeZJCe/Ln/D
09AEet+8ALGaJrtY5m/RyOrpBkaRkI5Vq9sAtasq3l0e5Ex/7XiU5UKiNdtHCqNk7o8n9/DV2376
tDLE2ossYqy6tNo6mIcgdECZ+R3Y3fa9c3P3OdlFGyhXK4Hkh3LgcZx1/E6LQqZpB4gjNAw4ev12
2jQofqZ32gExm422yXfVnXOv7KWn5Ao55Z3kjTv0/HfpVtkWO2MLHcrN78Yre1tv5JWI/XThIEeh
z0kWfQBOlkWIqzRaQ7mf0K2EEbm1qo6bRnPWqIZnvjc4KVh0LFGHKtNiSmMBOjFEm8kDmlIfjMaQ
d2Y8ZI+iLIrN5bk9TcFnzUOaJhAvoftaiy+dGDnJJMI6YJULEF1Gj+40AFX5S6O39V2cWRzXLWIj
L5VUB+iaxsGa58SZRuQsZWJD+KSITBq0KN/FjtMMvTnktFfVsqekkWgY5orul9nL7f3oz36SODk5
racjD/UzFyyMTRwr6XUaACDZTIAXcebWMIHqHVs6GErSPoUmNXAy2Bk/n9R0Oda23TzTiyUKR1M1
gZTQQradeaX8lrpRW6zawaG5kM69T7Vxpmdbw1OqsvLkWXTtCIRVVn5OyRR9g7IZ78akU7O1pzhN
SGgMybRVkMaiJLWU+GlLBHACBFyooCSdf5NQ4qg8CzUPukaGoOOpkpJ4iW7l4NxSuwabX05DT6QQ
Wp/qQNPfLy+nMx0BciOUW2jJKTTZlxqFXYqkXhIjM+nHcrcf9cS5ykQByLpHgThQ9eE61krkmO1K
3iZ5ND42cTh8RuwGRoyCa7GV+wiWQvrf0kUasSZq0YNWfHMPUkW/a+i4rWyA+exazCO1cLY0hAPK
M0s1A0WC7Nun6Lx3CbL0ACOaA+ASaI7jlL7oarpW4zhzgtC9pjekcP3Qy17s7a6FZpj5Q+qZ1IPu
AcuWV9hADn9cWQO6h54elVRkCK1lopr2lUlfxk7ACxqhs1FJnyr6sQ0Wk76mEuRNg+3plTDRXp4c
X8erus0+X14Lp18WDzTyU5RU6cwqS8jdZKXDSFcuBjfgtF8ipbAR8m7GV2MytGuAkdHKeGeKyOTC
FCA+4AEAGxZnmYXVFdKEFJGrWLF/OJMT/+JsUz5VMVl2Fab6HdYaFVh8vUNe34hxjrP6jZ7YyD47
dqcCiRuTRx2ZvkPuO46XtTglX/4mHzWQ4+WGmhH5/9w9oEu47CA7bQ6mTKM+Z9eFUuD61mN9kdWO
+dPUylx1OzAXj9icim8aHWUHqfYWjKClFfodAKe+BhaoFbiKAxsFV1jMLCwaI9X3IK2DT3kaVt/q
FvYXsg3CuA5hyoUr++VMvAHymaOLWaXwwnl9fPCNce1g80shUyQFkFDcGEn6kBrVxk3fmDO9slda
rABAsz8JvMxe0VNQerDfenfnjHUxrAQL84ZZfFGVJ3Lm+J42+bLiKVRZxMOootlAh/yqgeME9anR
b+hSrKFzTvQddQTO5voW5s9sLDR+jt9d1aIRwgdKiWKKzZ082M11Ppnps2El0bOC1Ave6WDa99wL
rZvYinhINSO4EYpZXll53R1o9uf3eKs5OLFXxUGS4ulKISlLVtKLObFZfJRZSGH2hAEwQ8Pi+EGb
ECBogxKlN2q9/FUbRAN7T25uihh1K0tIIVTWrjw46LusrPBzu5BQgqjB1lSEPZYXYyv7Wj1pmH5L
Wlsqu9BwInJV8Du4UNiF9RDCCgCGHU8NMEercn50cdd/duROyNsOCLMNfSwXt5Kw23ADmqCCh9WN
QFzNoFa0ldV8ehojzEgiptEvI6BbnsaW6KYpjKLU0xI7vaW4EWxMpV6r/Z+bDSqiHIKGgcfg8lJ0
KlJ3NAESzw6K7jnJLMiuNNx+DeFgPjaiGualpKOcD4ljRSnnTArMnUZzFKERBLS5eo5XgmX02qD3
3AST8Ks9OW9zE8Pz80QoQRkHHIQ6sFPg4woBeHxIHeAsbuxr1We9sPnzFEqeDBHWa7Xic89loBpO
uIf1IviTxVYKVKemi4lDCDWUWN9kkG6ei4m6i5U4GjA8Nf6h1wZUm0yl1l3nykubyMmwNTLbOvhV
VkJ/C8SfQ9LBMbBtaJxwi7CDjr8WemBqmYSwY6a4nZ4zCjNbyofGIbHpR16+Cs6cW+QQaEzOWESc
xBe3lTkqGhInvvAKB+GHumyzjRpFyV3Rm2sxx4fi5/FxgHSJ/VFm+Oj6Lz526LdMfqg3Hn6X+vgA
LS/bOrRccdhRgvIe/jXGFUlYQpeSioZeT236UDaFo70lcU3dpsim8KUCD6y4kdyGj5pdBKDYLX64
0S2pg20XT9W1ZcXj24S4AH5QRDmGZzmZbN3bXaOZu4Zu1DcQacobQhLiLYUQ+apIyk8Vz/BXKG7y
t9oU17RC093UVUm3BQodv7ZVZL9NTcX28Ju0CvZFbAl550eN9kk4QsbXo5BBbDcV65/iauxMm1jJ
EDWQUolgWCo7iwaWlIUYO5SO/6708BH3SeoMHE505Vp3br1ST8kzLDUKGcFsCvt5MnlIqjcUgQGw
vUZ+rWJyYQXDD98H7+wSNI4DNaNuejPGAd0BJYMYxa9H2MqJxqQZDNtv+DtVOU/2OlCcESanmb5o
gWmuJXHzUllML3hLFcswerbgLBZXMvxySFE6RVI+p38QraJv9Nrpd2ViqFdohQRQCAexcsWcOegd
FdAdIHLYPzJaXMd7JemHdhI1AZUzwmEzQNnfGvDSH6dYNqnXDliOCoiTcB2k7qqnz7WJlLTdp1qm
fqplZ9qBzdcPAcwoMju5cm5zKnkr+fqZY+YD4G4hKo2pu7LUkdQMP5NayuueBfl9a8lOsqFEGW9z
xHq/RYHV3QNst2F10IDQCEwfCmmUbtPOHPZTpoZeohR0DC7vfO1062MCoePbgIQZxbrlfLVAuvUI
vh/E5aa+U8IhRloL1lO+GTI5fYc+PQwUK+042sWiL3O6GkWE3aSSK4Fnt8nguMjwDKELQT4CMJ1G
CJU4ZRG/hNEs9S3JPYuhARp7pykdsiZ+WUvSRjFQtIByTCZK21PrjY1etbgOQ4+3TLzRERfwcCHW
fkVTD7VySpL4oR5N/6do8rbdBY45PqCuXF3Tlyy/VuyaZqXSdGYh018DhEjGgvrWsisLWyRAV6US
nj5JLXo2WvOLTFXZ1FnguzHtNvpaYbwSA5zMhkWBGMzJ3LfkH5cISF9EoInR+/DqVMoOvhWLazhx
mQd1fC1WPQ0gGYDe4dywJAPk2D/eM9yrNFk4XTw7R6tp6w9S9Ys2hvIS+WH8TdJbIkgjQJYdqbT+
OeklDB6oURp3oTopv2pV+dusW9nNRm16MSprfA9N0XyiXzC9XV6jJ5YLdKPnwIgCxxzlgyg8ftLG
F4YRVVUJhcGw6Y2POQpObT/2xk5XqjG6U2KnsDZkWRicx3kEYMJXh55GJ3Eb9TEkFScvyBBvx64g
6PsHfAiqld39AWg8OvgssjzyWxlbRNTJ5MVD5k1TMnsaBGMqDd8Hasd/j0YG+cnJVP/NMiYkca3B
HH8GZRy/dpOMsJBQBSEOaj+27gVwNZGntLBwdQulz4KD3JUgl/sW4cIDepDE7s6coen4Ez8AMEcW
iIKZJUCplPCykHNJOmzQqLdsVRqcJbQSAJd7RysmfWWZniZeFoU64HpMPdMBXuZ4RnSrya0+GaDC
d5l+6GIlvJXxZt5lFSpMNcjazZTQN24xCvXClqaCA291W2N88P/1JMDB2KBznXYJ+2y4QLU054gJ
2+yrTXvUVQ2xD1XpOogCZa92ww4sz8Ea835TTRmdttRZSTM+Du7F1FO25MIDIQ3UYDn1PgdVIaz5
GVTR34Nm4KYJu1j+aiJv5bsiyBQPFAl6Y5ZMDypAj6WXFexJAD88ziiTjQjz6dDnvnUlglC+c3Ra
kz5Ki7d1b7S7KPcrFGyGYZ9WFIZGn9oeTTYZ3nySbrFfqHeAfYJtVtWw2EVT7ewc6YFCblAML2z1
xq7r5vXypjw9qXhRujHg/GcI2occ9m81xziG9CQcg6BGOP4LmqvESEVr7dJRrp7+fCjyWxaainO5
aiyiU2RjkrqJIEW0Oi0/JTXRKWwgXkMSLK4uD3VmKkm+KL3MRUzeTFsE3Y0ljUEFfs7LG8PfJC0O
kXIqij360+pWNYJ+Y6DOoLlm7wOxJBLc+HC+scZhY/bKrM4lYbtCn9KC1ajFBjmDFFwPxEFe1xfV
m6pBp4R0r7PHw/Q5HYbgySeY2jYJTW6RzKZ0hR7fqEZX7IYka2nktrl80MwRQ0EMPW6rsSjXwCQn
BWQK7/MlN4dPoLWXKboyonxJmTDzEms03+UwT/MNgkfSo1Wm9atTgDTxwGR20j7lVWD7UkyLrsiT
EeHs05JGEjLyLbFBLanNLpkM51NIW7rcDL0uX5WKDZuz6q0wcwugiq9qU2o/L0/cSYGPN8CPhiLm
vAnJ9o8PJM0h0Q+nD9psF90rrY/pYSzGr9boUByZorVz58zyZzz0BODxAptaRgdwxgan6vzMk9XO
191xsHxP702EUYwsFivp2Ym2PKKsZKdz95gIF47yImfCiY7ediJh2pk0/s5uRHsTtJH02qLUcwM1
F13KBPaoO0g5RoSzaEwvhyhJtEoNLTS3lf3lrz0H8ccH3tyo4UJm1VB8W6ammd32qpMgjRnNmk4V
bf+9FKrayijnXptdb9J+MulyURM/nlQsJZIk6yAmFmNt3yIRH3we1Sr1IDOFB4jsxsZPMv2+QAjs
cdQz+tNxN9wag9QhajfUXy+/9LyEFi/Nc9ADQ1aUhthS6b6dor5HeAzKCLK4bt/iR14NpboTddXi
9Ko5f8uBQ5ByedQzn/po1EWUBo0j8VEQYf85YE4A4cqbPhyqtU+tnXs5Ahf0oRFEx5Dk+FM3aQLu
FIEUrxXaa50NwZfYqMItwCjd850o5tiNrLcIluGzaMZkO+pFvksJ2Fhjo/LZDn1lBft77sUJhSE2
caeyyhbFIqnuKiXXQlpmCviWwJSMKwM9+JUD/zRzBPML7RQPaXLWmZJ//OKWPoVqiIElfkWW+UVk
tngKVaV/RVY6+DX4o/pVLdUm3RZZlu/VbIJOi+oK9wMhGn7MWpI+xRXoZDftR+Wt1hvLIiSOojWO
5JnP8XH5AfafeynLBn7Ycg7lFhMU0EtDispJb8ykMg6XV9uZY43SNfLHyHqr/MO8B3671eHljKSD
wCBGG6WiqYvG7ZTGoL6x895cHurcCxE+kufo8OVgsR0PZRfOBIKDM2S0gug2H1OQi2iBTs+Xhzml
2JLCfTSUKZgTJS6B3UYQlbmjo5kzYMzxDKxMwVVCRdr5BahK3+3iThS2F3VhD+yvrQZU2Qqr3Kam
iKSN1JZVhPZfNusmYYhVuhXkjmzjl3jA/PlO14D7QYYHdqydsEqxfkARrYExVUygY+lRODcov6y5
W52ZYcqcFH/hDEDPWiLMi7BQ7SaimBkrQY66miy2mqTjyipZ09oWPvftkU+m3oHlAfXeZYepNhDU
CdMMxETZkw3MKUtWK/lDnlHvTQsF1b1JmzZ2Xlh3qoZlYVLkkucHuvMwVVjitnJH9Fs7zacB7NdK
2H7u6eD/cZYD9dGoei5uVaUcnRDyXI7OZu3jyAvU9F2dAvMHobpi343EZeYhRnPgvow1vdg2ad49
mZrto8DA1vARSJIzgYvygPitBjk/d+GsK2ughDMbxVZBZaHZSAsFzMfxRikCNLNm9JJHnaI+tCq8
2Ulb7d6fuQCI8EAtz8ctMPB53fy28/WCFl8+tLWXyzXajRm7YXAw1VZx46MZEEUbC6ms+7gQ4X2B
Di3izc4UfkWG9m1SJG0D+KhcO5vns3dx42LkqMLintcOyfXxMyFBWoNnpVvcFVb/qdQbOO5ylfyN
QPK00/uxvQItspXi7L0hnd7qg1Pue4pk25UjZI4zjp+D1pVOGGJRt+ZhFncEopt5hTYsHhdRXj0V
bVzsKz+O906nVocG7fofeolZeGfH4WvcjSMo+P5XYquf1B79GxjSCDwr+O9pKInuCht+20BCtm30
AZ/nKQlWTtbTQIW2M7IzMGhBfOnGYl2jI+sYZc4sShJI2Ibj7Q6xUucm1Qash6Db7aW0t1eaO6er
FNAHG+PjG1FNWgQQfR/M6sJtRflDbu7GwtDvQenoa5HwaZxPQ0+FHExNSFcJvo+XRBNEnZ10AgUl
30l/lI2mPhXgn77YZa/fo52IPgWaas530wyRa6WmoipebiAlhcCLn76aYRP+EDDx7yuEmgDrigEZ
QhyIrLfLa+bMc5KGkE4BuaOVt5yDIm2F1MhlRfSi+Fcp9LCdFGba5z4X2jcA62uWNmfiGJwwIPoS
mGNVRMfz+MOg75pGhMokyWWWJq7eAbPmRsGwL1X06Yut1gHIHFPNfpR6PD5icWJNO8votGJLDTbZ
ikrjPxSEOfG2DsPyuvbj5N1WDIKBy5/m9AaaLzfQnKSaMnf/Iqqfey34lFJxVmAuUF0NwvugoXDR
JtTm/3woXOCo3kJzIltbfJTOiNo40ijMdGgDbZEhxM3Ajjt3NIe1FtqZM4JzE6oQzU0mwFyEM6ow
x0Ev6EA0rZ6CspzUJ+oG9o9JU4NryZFH1HRRkyaUilPpS8kUrpxSZz4rsDWitjmcMnmI4wUQOFGK
eKCMoIJSV9tAdM4m1/PEdfQuWIkSTxWsLOQkGAjVDkJFFAGOx7LzGLiOPo/lJ7ntleCv3/MaBqGL
fHnTuMmgSZmHevTk7MiMjX5rcQxNV2VqIk0vSchJusSZ2LmalSOhE0uPzDMzO8Syvstr9RBgHIhs
ddBWWydQK38jOb3/rTSRonY7gPQOTgNkCCsr88zBSQOYtjiAXAjCS9JQJGU4TwY+FKx0HL7qo1wc
7KxHeRLJ40/gRcC2K0PyfHmNnjk48eIBvkmUSsds6eVgBxTt0olvCQjD35YUGl0t7uWVbOpMsPMh
dzDj4aCZ4fdxPGWD0vaJUByGQWvbrTOU/105RAFSQn1gciN6rwfyTOPg6GV1XcoGrRUnjrboquuA
k9DyAL8nu01XW3uzS4Jq7WQ/Xb+6POOzFNYWFZXlBrLCuYaaQt+p5MzuUDw2HZCVpQHuSFXAXsdh
D7w/zHJTxixCs3ZjYPUKApYV7FpT9a3AzUVqfUMdH9mILgQCFMrJ6+XJOj3WdTBstKDoRGAJt+wz
2qlOf6rE797H1eCbmYbQJFA22YwmIq5uk5rh/vKAp01DElP+j4oJBxltkPmJfovLErg9XSNhFJoV
lbZFCMhE5DvuPDFqyVcOUGw7S7+2t0qsV9dGOvS7WuBw2A1a8NTKwryh5fzn6DZ6mHD2DWoyJs2q
5f7XJjuMg1aV3JpmCAYpwrZ+JmUYf/XZ8e/z9rK3sKuifBfpRWaA6pCrZ4pTWbHzfRsrAq4yetiR
UPw3DZAq6l94OMTXTSdxX1/+gqcHM200TkRCaAopTN/xB+wrIXq5liUQdR1uHZ1Ie0/peukFwqOK
BICMGLsc4Hbj+SHELFdRamt3+RFOl7ahmWA5KCqDsqNCefwIJWq2hNfoOIqg/G5JjnLjtNrPfqia
P9U4wLbIBDrKpQoiDGTq8UBSSCGCxcRAde97ipLEdErpQFx+ndMTi1OfdEQHUkV3dEk7lxoJAVGL
PEdLfEKGqkF/NEJ0/U9H4UxkhUEknI/iJZnSGHtZboSSeJYolN0ML9whIhmsJIGn70JtwKQNxWeZ
+wuLL1aRDs9q7XisJnl+Q/Gv2tiYB2wvv8uZ05eeICHrHB0QmduL6KBx2klTKh9ybZ84d1E59O8B
RWX4Swi/9O1ovOEmFLsQbLH9bVFvS5W22yBaSjyd1xOiwrF/kwaUmdBys1au89PlSZKggJMmaSAB
XPprcSArvp+mMEn16pefpCpqZEJ7iu2k+bbyHU4zurnCwe1Ku85gVy42o4ZKIodFIrk4WzU7pZ6U
xI0VVVy3xlRvm5iOIo0WQ/NMeVA3vhmKl1bUwSvSx+ofy0kgm0BeRwmKd+fSX8xJnFMV6Gn3cLEB
XNDlaTiYapCshKCnKh28LzE5xySrB4rP4pUDqR39pMLHK1fr5LPDfe9GNv0VFItBoehyTOEBlfmk
6dpfGonjBn2b7sfl7346w1TryZn4HxRz1OaOzwU4yRAZI7hnHUpku3AkBaRm0SJrX6191TMX1qy/
g9Uv4TZGrUsWB2Z4nLNZk3o2kN92YxQpFbQpShvlBksRsP99aBh/p8VkRS51Kv1OqWZMjGFV+eTq
OLyqIJe6GNdFQCfWymVwpnHN0cjBBaQRw3FtSesP+yYIfS0lFTL0qPGwICr28GHDl0kxpJ9ImaIh
mbY4Awxx0z3qeYzDj4GZrjv3Iv5Y7WEu9rEX8NAlmkBa63hasGhIQ6lJMk8MbQomTc8OJuLVf3r7
zAhCOC2UFckPwUkdj6LwJjL5aA4LQ5Z+lGlU3NAHn3Z2aMh/epoyFEB7GwVenfGWc48+qF7Sbco9
p9fCTRdrwZ6M/I8rx0jnoqaFiiN4TbRB1OMXyn0pGsYe6fMgSsurgQjds2rb2lzeMydxAwV1Sk8U
oNi4gEMX+zZKrWlAC7jwUjsfPldJpH3WkGx9tTQhH8Aum25gyvXVgJg5bIap+PNZowg8O0uydWUe
4vglI79zitwkiyLCmkunTs46bbFSKZACvvymJ2kP82XPgOC5jz/v3OOhAIdloSRwk1PVAleezM1V
BTOna+DSyJCv+urNq/qomjaruTCB8gfqDJ2k4+EEAjJO2ZEJZ9DCXS7/fGPi63qozN6mgzmZGzWJ
uz3adpqn2ZjaQPQiJ7IBMygOtmuzmsCsbt09Xf4MykdIcfpkdAmAANBwWt5Ods+lY1fYelAewPih
bxFL9uSqlnUAFWrveEYyYAIxZFrwwAOYhTeCF/+e1tThaNtr+q8oAGW4D8EJfJ8abbyhJ93uK1RS
VA9FIBUgfpZz5QWlMaIsQCt9Av3jTA2XQ5qBLQ6U9glAhdlASqlk4xlPiBaoAAIGmUf5FQOtUBnr
l9BH99jTg14HZdD0KBRbdT9m1wSfAD9zDmAP2jdlRzmQsFpuepxftnmjJ9Em5FvfC8nxY4RGOnHT
IlSVuEWD3IkbTog77MMqntCzB6UKJbsz63v6UnbsCuTce3CjrRZ6fqVK32Mr6m+cEMQebPtIY5EG
AYbYbW9J3wqzyd8Cy1fxtKvHL60ltF9BXEjfSjkywAloRli4rZpYUG2VVrrHAFdCUkHvS1SeiY6q
227WGNqUXYP6L7EVMsqJPKGgBHomlg6THEb7QUf7aJ8FZjjhUlKiaGcXJYoCeMDJG0mozrcMiDky
/ammfilFjkqimTfjLXS8LHa11vCbhzyA/uWpSqADfh6VElJn5/fqq17GGS8XIdseyCZqCqpe4b4Q
0/tEOoAL+6GsalW4AzHLC1hgFSr0INef67zP8k3rNDiOgOetLT5tPVUbv547G4YyoholHAvlk34s
29cJi8KXTLZD24vLqqGlyioJNjboMdRA1WmYrqeSCBvhzjyj7dBysWE1QA1/0yHL2rmsMtPAiTWl
XYcREEZVQ16isEeerA4bHrzINwnEyV/xJAZ2N1VP1Q0GzGk0pXCQpXIMjIIAZrWvrZNNJPhBR5RJ
gTkBwTz0xS8ytXZ4duS2ek1Q/wIuCLhKwnNMxzu5TmTFaxQBTDsigArBWWndY47VLxjubEAOAeXx
YO6Ihhiz4DeHWgX7KXQDv7c+Ix8SF54WOvZ9OdXdrcbXVLzWoniGTYfeD9uJucLutpp6piedvQZY
jNbotnFib0cUgwe3FRVn8eWj4NwRZZAqQgqA7ke6f3xEgQKaaBvrSM/Kpf1Q5OnwLITsrIxyGipx
Etqc8kSIszzkMjSkhqBmchhDT+nTbdxPO193sPWVX4zA2Fm58QoE5za2JwSUoF+NGCO6VSA/1Fm3
Uh06iQ+RgsJlFuISDUGSx8WRrKil3fQqzB9fG/0fcPDEJi8mcVOZ/riSCp1+WsTVqPPYSCpx6TiL
An6vV31K2Ddbl5bWvtRS/+9SWGvepWdGUeaMhpAXPiXN7OMJ1J3RsAR2HZ5iNsmu1wP9JYpEsJJu
n/lsxCAElDQ9gIwtW8tokmNcU6KjW/tdgrNEPe0w4ppF2a2VxOnM+4BsoksJ3A4V0aWsYK3RGbew
lvYMm/sxiaxx55eAWi8v+1PADTNCPxQ8xHxBU3A6/mwt7BoRRziRo5Fd4+qTg8/2JjmZ7G3r536J
RsLQVgidoM3sSvHYv1Wa2RfeYPQxXhNl1R5arU27lY1y5u0JkGkEIvFJGeUjqP+tBibCKtWRPUey
o87NLUQ+e5soCOlcfvszo8D9BmYF+oXWxPLl/WmI6zihZeMEeF5QfCDAdHBsuTzKaSlgJl0CnOLS
RJyVosPxN64tPJhS0yqJWf3+UU0wqnE7jeOb/ad59NDC7Uh79RM2mBrsjbLa0ZE17ikEOp8ELrMF
1fXpHQpbnHN3pvHny893GvbylclSKYg4Bp0M9fjx9Ng2pzal7qBUEAu9aJb9Zqty1keR/mkajPEz
iD8EoCwojRnttcPl8c/sKUqK9qxVQUAKIOd4/EStBA6WlIEBF2pXRY51KxZUgyenqHr88VA01im5
UzEjQVpCh402Mbs+VkoPfhV2hoiHbKkjwz6rrbWS2WkVYGbYU8iltzADyJYIS9xeUx9fdbKJeBSH
EJ+V13hyxs9tZIRXKiL/j22rJJ8CP4hoDqvmGzisOF5Zex8qw8cBLk+hgVMG7uBAUV1MbkjbSfYj
sDAm2mDR9ehP8pcwaZsfqT3yzpAyrMbtqz63b1D10l6zOqmzG5lWICpwwOtfR8lQn21hpo/InKm1
h/1ohdgKh63mdpNBXVprQuu+7jPd2E5TL/9Kmn7QcOUMqM/jvJH9bft9rW6KoAgll6qhubJ+T9cP
cmi0OgjgEZLmWj1eP01sDqXij4i6oIG1IbvQvbyK1S9wIe2VoU7zprmeq8MCg2kCFnIBCzDkUoOm
g8TyqGmRel3L6mS7ZVzo97ZGS+yK+kMJoLs3qjU99zMjz4V32CkUCWn2LkY262pElAQLnkHtm9c8
xhNEVwax06xK+6aGybDT/eqPex+gT2hsmrDoKWWfAPKwCRGsHoRe7UnQPEILw3hDmcu4E340EcIk
a8Thj0Ly0XKdeTCc90wjnQ9n2b5NSCtklNpKL0mU6jlD9NP0FHiZ2q4K7FY7jIEW1LiZaRKYPQeK
n52U6bPl5C2naZOGj1Hvk1AUpYQ6V0pu82I1mb6BD6FW3lCjkHtQ2qr6WYi8fgq51eRNZoTRV3yN
HPRMMet4FFCVMWrMbbnDNEpqSRukON2WQZEkt4OfmJKLYWIFrakt69qtbClTNsCAFWlDpqP/LVmj
yK9iHJOxl64E2rhVjQxhNCXjl1qqrXBTTrHfXg0B4Ymbc0q1f3rKIXLOVqe1CIaGzGLeML9dnrWB
7Ah6STh4TULcUhpr4RhgMaxDL9hcPlDnq+t4vgCPzjEdfB1237J/GkCSsuWoaylhW+ldokJ2m7W2
aqw9g+ZqxkzBe7DUe79IUPa7PPbJ7U2ZBCVc1EYhsdKbWNwbMLUksCEToif0Ra4R5608fkH7n9vp
P38O/xW8F4//8zLiX//Nv/8sSqB8Qdgs/vVfD+V7/tzU7+/N3ffyv+df/T9/9PgX/3UX/cRhs/i7
Wf6po1/i7//3+JvvzfejfyEnR+nrU/tej0/vok2bjwF40vlP/r/+8D/eP/6Wl7F8/+df2Dnkzfy3
BVGR//XvHx1+/fMvovLfPvj89//7h/ffM37Pq4vvTfT95Dfev4uGX3b+QeQEPwuoH3VVltpf/9G/
f/xE+wcB1RxSARVgVmYZy5ysO/znX7r5D+gy/JRwH8CZMrekRYGtCj9S/0Ggy12pcADMLWH1r//9
5kdz9H/n7D/yNnssorwR/PbxspSRwJ+LkpaJSDVdy6UWR2tALUTjMqTIguVcYUo5iMNaXgkftcWh
/DHMTKznE9ARJaM73mhpr2L14aOXim1T+2SqQn6tTBl/9og9/4RfVvQUliaGylqOMXze5JB7x2Dk
gIorLdvHNibvOEpZ8lsouLzcMe9sVO3G2RPbRPzlxsjN7CVMxjS7SQz4zy7yI8a903chnrA5jiNu
0Q4xMDO1s3uXDq70NfMV5blPIwhnCQ58+7G3QASFWeM8RwX0RzrphrzBujG+obyRYD8lEvuBsxWF
o9+Wy78n5fdJmFPm386G+esQ1QFP0tmg0IXmSfrtGKIHkhsgPqk6+ZNXI19rTfaznn8ODBbdfy5m
//eB5o1+aaDFNEwhl0UvGAhhxrexxPU0tV1Tgzzda1tFdVzIKNcNKlOXh13MPu9FyIGSGzr6YEbB
wR2/X4ANFJovMmyvkfiqK5x+S3kfX2Lf8nc6xujE9421cuidtDPmUWkeUN2ndckNuTj1KpDEvtMP
vjtprTOz96Ntklq5RzFQfaySTOSuQOJx1yfqtAnp1O6HUS83KTtmJRf+iGB/++4q3BswrmSP1Myt
WUbg+AOILDfA8QwSHsCFAcu9DY07SpDq4EbaUGluRFeHyh+w5ns7CPoBf9Y0u6ui2Iiugi518PRu
WvkWHEQDstavx7eo6P0nym7tJ6n9X9Sdx3LkyLZlf6U/oL0MWkwRCMGgFskUExhTQWvljq9/C3nv
7S4G+RhWb9RtVpMsZhIRgMPFOXuvXfvq2HQ6WY5oT0hEtbBGq72Vjaphv+4QqTh4a3beOBdkS3e1
/SyFOc1BaRIZxMrr2t/X6UbbaaWuT4HZWY4ixTNTD0080bCQAP5YvmdbHNs4o/ZW2z21yanQ5Na3
++wbJ2GtPbNerkPx9JZxpKUfTDudbfnJNs52XI5zaoRKTGkfv6bTPqtIqO+NPIv8fuP2XR8PkBz2
bhQs2DqeXKvEnerEnO0B0uiALvzBczZePw5XhBSnd7SIADK40B4g/Wo3IhfNtiza7t7OkG11oJvR
tM1ivLLNpD4qcmu3NeeTUOYWbeuP36STmeLPQPJWlwMqJeoQp8U3j0y3XNUE+6pKzPsy87GI9wt5
SnWjNQ8YW+d6+/EV32DfuDmYHfAxckpjH++Zr8cuiUBF3qKT2/TgmW7twvV+RUZZTd9U08VVQBkO
/HerJcUBt7OvBbOTR942tfvxxezM/NOwonU2k4hg7y+ExwQzlmobfGw5fUpd6Ff8zMzOAUJO1rX1
Rq1ZJ3BUKD4x+ZyU0jTY9GqxeKRUzR8bvK8sANN69Y/vzpuZjd7kKgygSc7BFZPd65ujAOM7sD0j
vk7F3lgkxIDo3cuA7vYeX9a88dzsnJr4zXmZ78aLQQsZfQntInsdJH9bLmzKC8IYS0LvUU7iRAEl
kO1tv12NC/XYfLUatdA76Yp5Rm3dS1K1qL8plD2uevz4+79zm7EWW3+qBFRETjtxlprWnLEavq8Z
Y/wczGVHLz06NwbfvQwpNtg/8JYxmb/+xqVdAM+yG6Ill0m7KJy83uY55u9NYkZuHqSxZX2bZllc
RAYKXohO+OKmvEx+UIBMb+rCIxx2xJuAyRiE6P/gFrCJQzGhc/A7FTCpmhTGxCT2si2SAaCyJi7Y
7cT//Cqc9aBZ4r3V1yXt9R1o4g6Wv9+JIM704c6t5zKgq2N+/vi7nB5SGFmrBoe3RuOdsU7fdRdj
k75I7rNuJuVOOH2+bwe9PEStudxIJ48PpjUaOCDc6OLjK69P8GS6ZwvKYRYLAbKTUwOhQXqyDVgY
HDtUTdBSdcIby3gT95ml/BAuSn2NDkp8cdU8p7zVcXb/8Sd4U3xcvzzuWGykIJhQz58Msj5utdHy
1hVnTik2CkLuuwxZ5eJ19i2iDeei6YZ434/mdBGx7zhGXdRc5Lojw6Vwh6OOy+3ajgGUDx6N3DMz
zTszPyd9PqOJYgF9/8nWDd40JuLUi5FPd/pt7jjjfYzwa21mLtOVV+hNt/v4hrw3GNauBxMbW6k3
a42sZGpWJiQT5tkSI2u/XFoAxb9XePTRz5l9mKJWvVa9p758fOV3ZlViH9hzUK5aE89OJm8/HrXS
ruk1mzCFw6IzGZDNPIV+bHVpkPcOWmCgNE//+KoMQOo3aDNWRdDJQgeHu5sKuQKWRPvbmxF4qTmK
Vuu+1kP70NORmtK0lPuPL/umksMz9dAWgGBkr7qeBV+/2hCJp9ar23gzFARNMObq/tCL1tD3jlO1
x7iqIxuPp9aILQ1I/Qi835yOZjmK32pYo7opKC7xoSUz4ndqUI48kHbk6Zs4Lw0y1SiG04D01fId
6M9iHPyx7SPgJQiRqB5bbbHlZLbMO73wvCcvtsop6CW7n4Nujba66I2Sdrwsl77a9KbT1Zc9YeL2
TtVpeTBj9p4hlGnnk+FJkyxaYbg32Txaam90fUEfu8qcMRjcsVJ4pooEbbvM/S6oZ4jmh4/v5Buf
x3onoXQjFmK3vYZMvb6Tpi+K0dYW3mDfGC4jaCb4njBgsfONo90YV+MmK3MtTKdivopyqSj5pMa1
72fWQeVw/jw1NhdZYvo37aAZt5M5c8r8+EO+s5Qxe2PYQvGPS+d0IldwEvpqQsxvaJXzkzbRDBah
nc70xN6ZTlGysVAg1KBLe7p7tvxOKh48+66k4byBewBq2eygryP9Mw29qFZX+ir5DD0s8ps0d7Uz
Z753vyf6HMS2KFRpab5+FgN+p1QpSoBOJvQvuqH6TQaQ8ow8571HznlqlVPhUV47YK8vwymu1Dg8
xwSaVuYVPh6xoUVb7pQ9QsFQZeNf1PRA97bRpTuvlemd0S/+RZPmRk7nvauek5q5OtMWbePriRUH
KjvbTHk7k/J+A6Ne6zhMLKe9UOVreToQDU6WICiEAef2FiFC9rmp5/hmUb5OtTb7LAfNObOqvmla
rkpnqv0s6lx5rT++vj2JZU6ceNg2FPTJ9oURk9DhzPPea0R8qBcwCCTau78p+5hUI+P+OKCHu3Jm
WuoR4ULnYtneDgo+Do4j1q91Y37qKgXrhPu7atkrCW8KyxrlQlINZ9uIb0f/Khyw13l1VbW/aeX0
8KndeUa0mxjD1sxnct86BYcr6bVqL3pdvxBqfpg59JOTq9E67rKZGD9i4UMMcLW1KzCUE21MAiXH
HrucNzJLvhvu4u6rNrUoa1vemTd2neVfb4D4zH9On9hQIFWfrHlznpb1MFAimOf6u8Ua0EDFpvPp
AB0+t5d4u75S5zW09TxnrJGbJ5vJuLRqcqW5P0vE6WRcuiLdZIX5qVWa8ymtV0+yrZzvH098745F
0vhwi+IQJvbqdH9VUnrrJGYDo020I92SCR5RrtHDrIz6SywEMQVJSnC94ES1JsxZVWD23gTcTaY4
XWynOSPJfLunWmsytDkBNZm8Iicrb2XWEkUWuwtZgyoUpJ7WlISsfGN1NVHLcyqjM3uqN1xhXkiL
KhA9MSpCzMwnL6SZOBQIfG69UQnzYZwlzIRlXJR7LPu5HvZTA2w0AHFN26gmAhsMHkfz+RCnEWZs
OAswL5PCG+gBG7YsQjxv6d51lkR+Ie8GrTA2myG79VuCwXYY5kvY/LaT6GeW2ndmNPomlGUomNBa
+BNv9rcjKNwe3c1HvoY76fM9oL7sUHvKD+qCrOK6s4prIxozeAyGdRb4sk7pJ28K21EDzzzVdG7i
yZTvZLWPb9EVpFmMyUO69PavtC8xQwxZCRUfyGQq7skw7q8IDrftX5o5L09556EEjG2z3Z4Z1uuL
+ebjgGgAL8/JiWXo9RSrbBgkzYTjY7Sq9GluMzuk1OtHAXlI05cGhXePw1lln9q5l5vM9tmgRQ0g
q3/+ObBBgcj1sIUjWD0ZWalqtMKJSa/uY335OhIQ4OAMMfTrdBL9smcbFFXbysmtS4xkSbHPvTlO
jzUpPOdMrO/M8qtii7LviuXhBHFyR0QE8NNNY8rZVhswQOAlqvjc8eSdCdMxOKzSBSU3hmH4+iqV
RwCOB1I0mF0/bgK7zRLeGKDtgagBa398d9+9GEUlChCrIdE62VlWpeMP9B9pTtZTTcxP5r0MVfll
JhDp+eMrvXPzKHpy17BfsHCfKm1yCNW2Hq9vFmCziwS9Ktk7RXqmIv2G/888hCV3NeUSk4FT6WS0
uBiilQUyl025kwZds0B1GdJiuYjpPb04IDWNC8KF/FCR5r5qb7MmiEX805jHEZvpULx4o055DcX0
7zKNyYbSyHHf8MvMNc3OSFGMAnR7/Oc3h/KHyenQxV91KoCh0mh7inxkcuA9fZsOPjgxrbHOTG7v
LAsrnJWCJ6oqCgInW9eibKmCxFxF0Czf9KtxMTV6/ZNZJ6SV52N/blF4Z0ZDV73GotMcw4dysva3
SS56Nsfr6AK7nmvT8tUwEgLTlp5oo07GQUoUwRU+biI4zWGABpw4UNEk8dQp4ZRhk6fLxUgNMrBz
rzw4vRfvWq8zAp8j80UtzCvAiMC6s6HvzuzA3xuvRJ9gwmTA0kI/GUjGUku9cSMR1JygOKZ26UEo
7Z8qI9fhShOVhWb1pkD6eP2yJ0MnRrvgrIvy0j52i52g7wIT8fHweu8tx+xFkc2jnvtmVVuIrrZm
WJ8A+yM/7KRDrFPjmysmoCTt8p9fDDn9Slmg9wcJ5vVXkoutlR1+3KAhqvAqJfvzou6pL1l17J85
Brz3jHjPgYQwq7BGnDwjQEzIlpClB4vtDQEe+P6iQOxx//EXemdXuUZZYBbj0Ll2bV5/oTxRboe1
VgRT6g4bDgHdrl4GOsv9g+xh5k3pubX37feiacM7gxoO4Sdg+NdXtGlLNUgq403MKTfILdnc2oOQ
Z0b421GBjAiW5x/pJyfZk32rDs2XigfL2TRCqNSEGxEOuOjuVneTeP/xPXzvGyGCow+MTotl5mQm
GDNIYwLlxWYFaIQoZtogRmt4ZoJ7ZxdKVQ/PJSYaBjsIjtc3LleJSuuI9JRo6sWPDmpkgFcnPhJT
Oh/GzEqDPiu6By2PsxsA/01Q0KLe+Pbih40NWsDO4MtkroBnmDlYT7rxRz5X/qNEWHFtGUv2zEEr
OqcJf+dB4FSmcY8tdW1/nGz8iqk209JngPWkR3CErOm7uMPs07KNjK8fP4i3g5liAsI1SBzs1b3T
KdmyI0om+irt01yc0RXNQCWcclOZnVxXwi5+TL15OOd6e4PzRe7x6ron3xFvxCjrmiFNRmC0tTvz
JWsauKh6RrxWmXn7atY+Tb209cBVg3PrT/lLmfsoXxVhg7tpwDOr8rl++fh2/KsK+Xqbywf7lxOP
TjZNnddDpnQUbWcfCq+jJW1z36tFiE9asxTFkaqLnT0u1US4hxHH+m8CPtNu06WRg8qwG7Lm3m6m
yt90ndBuKgfM5S5LRkAV1HjJnkUzYx148AWn69nSnteJtw7myOynzTRBt2O/7NtbH/mg2tTaohtB
SoPADLwmysTG83I0sFnvd/lxApxmh9qw4KBHYoirw14WPQsHmZvahgqY9qtAofdA0Zwz7zLP4z01
rAzJSdxVP6ZaT/vLYbTXJEW7saDfSFPaGz6lIihyZnhfFS61UFbdtbc71EY1B6hG1GfTwa+49Tud
qOI4WuqO+2Q0l5QWW7VB7Y+uJl/y+Yc0CM/DizPKjn/o21dulMc28d2UpsCM+cmzC5OA929slzlw
QIY8t92qObXnxiePGvJ0skk1CdJpxoaQB82o698HoVfffYqXFfu1BEtWzj1ZQk0mAtGDENYTjeKY
vczUxVvdm117U/oSy1XP1pmGfkWaIh5T62ffN4URSnuyjnE01YDI7GnaV01Faq2uNW5A9bDLYU27
ObK+flh+tObYfHYoVFgLd3iOKtvkFN/W95PB3pU8KZN8cL003XJnVxmUUyPrBgvtQUeUIPwfjzIM
TaEAe3cz71Mvscg2SJPE3CddWjyUcya/9Og4vkhV3pvtmF10qdPpWy8qu19tb+g/8qmtP0e+WO7A
8dU5vrPB/unNEmmtoMxV35EU1EAIs8wmC02cW2gZcCHoqOGUkmRvmzZN9DgenvRpRONbuL3+TGXE
XI6ZnXjmtnAzIovLBJNZaFel2qMnLObdnChSe4xpIEaxnBrjzuXdvdc6B216qnvi85Aq70fWdNj/
Ky9OHk3+LYJg2WNa16LZcnAuNfO3XqdejoVMaJ+KNiuv7QF2xqY0JASsvNPN8jha7sg48+JB54l1
sRNMthM94vM0DEJXYv1qJqygCDKpDTeTSovveVbON4XlDt/zjjz2C2gg2UWLGS9YKukwOHW9f6yz
LNGDtktTO6BWq2LqDlInWb3u3K3tjAZBwWbdJDtHl5qz1UjgzrY+MrWVbROh/iciGb6INaSoJee2
iV4suRDfWZYWWpRFYVHfaKSlAiZpkr0EuOUEvrvYj/Yk4oFysAPRd/TGPg4t6XXFXnqx/FmZAkVJ
C90gXBoN6FqtV2UayHxonosyq+qwaHtM4YIe5vfRJV2VkL+0GzcNQOll05cwDfZE4ZJE08x+1W2l
k6ryMtVaJpXWRyN7EJOdry+hIjaj6+s0KHVlXvJ5CVNFTTb9znW3etJHzp4Y8ex53IDomY/YXVw3
XIxkxvw3l+mv2tdnglA0EX1xqrgG1Ohl5A7Pkf9Nq6vpC9EsBc9toRgeUPrCokThrc15fzXd3mj+
WN6KolwrXtQpn2DpLl/GtVgxdo7ek6pb1f4atlckYULa8LPWzsTsTond3y7I0bE3Lrbx1Z2S6C5l
yoZ73afjAyWCBSBPjOCnQkaigrQl82mPeqFFmGwqazq2npU2PPJOJ/BTr/zbqq+LH0OvJ1M4Z8u8
tZsMF12civl+6VL7ezsV/a0243sJGmvSvs/tWLgrdyjXKJ23WkaVtGnIykrz32Nna59VphkEHFt9
fI/cixxGgSDEgZY629zixtOWoK4XxwoNejYPM3jlBuQV6Hkwcr17lA2pQ6HVWjgWxyFyQrJI2/ky
EmMpQy1Li6fYnFtvT8XLetKNYYiBJeXZg0aa1XeOb1TZo8jyXojEzT+nahweLWOSy0EjURt3ocvb
vRrph8/gnKM/E1DJlA73vnPJ9w7AjBOF6pki+l1j6vg8uLGZPzrmUnxh5va9Kw2cnhMUTVP/GJwo
Tw6kVrQymGZVKDRexSevgKe+azUWKzJ50+mx02jYbTm80nJp1RiLS9GqiGziJdHxZs5mAfF+GgFg
O3qtVABDc7pK8a9ekWSZXIs20l56HS98EM+F+onTMq6wRVKSvvBt0Hsb06ocGAF+4n8jfwdmJfKP
7jJh0S6O9gT7LPczHftwZRo3Q4EVMxhss9cPBsERzBxmlN/2I9KyEOERGjKykEhySahgZmiNmEvD
zFAQxtGHsx/KhcIODby/p8eSuv4LF4hMvnneJ7vEG/R663Zm8mn2ls7YR72x7zKSXgozTo7xzAun
REfDM48yGJEj0D9SrkfIVyHg70kdYm8RN72Dz3PT21b8Y7FU2YeLNRs3etTpOpj/rj70kY1GQCTV
/MNaLJNESubKmoaCvzY8tU562ygW1rxJvY78PLexogk01uh9d8iQeS6cxu+u/LhetnmZFmmgtWXy
Bd6EReq3Y0Hl7kpLuwdrS516iTHt74fBpHXJ5BA7Fxi4jW+pCecxEKRaj4HSlXsndZ02rdQifp+o
2gReQ+SS4dzIWoSNJupbEhD8dJNKe9D25HDP8WHUJ/8Lov0YYUXag/tQAPrQvXbymqlZwztGMTi6
KSq9DEuSbnxCmAwE8b1dWbe4UBWhzZjG5yBGLkcQU6MtTpDny+iFESkXJT7WoY12rSXSLMDKPOkQ
0LxivIp4cj/tzp2/UtW0SNLOIvfR95ZsCoouK/CVt235wp4QSW45+z0DfLK0KdDt2XxRsihRE7Ln
E8RHSI00dXfdlWbCY+aNRt9oqINmxo3Tj/6tyIbhoYmS5MYBXnqbJLqrjlXP22soJL9sB3T50FWd
HwdyyqjAexO6R1IRe/WNzR8nEPLujSyMtLmDzaWn+YTzVSoNe93U38eqML7mxH8zaS0qt4DTO+5N
QXLAxrfGmZ53ooXgav3fWe+Il9Gg/aktKrHRSpKnhTIq1sFnVnG1M9JZm3amqXRCVLt52OLoRQaD
3cLYuXSw24ecfPF50zSGvdzzfiTNRg5xVG9q3sMiyGPhfZ1VnhRHsiyq4rIgxnAKvHRU2SUwgQ5F
S6EVHbEGRZZf5LZmXY/An/QN2L/R3gidalpgoEPoru2xXcMN2jIvty3p5WZIyHI17A2hRm/vGlXa
HKWX5ewTtKyLdyLS7JW82VnIo0Y1kJA+yk9FJ7JHcml8ue3oOhDr3QvLDlzgOZ+0Gmw0nEF7IjBK
z7F+t4Mf51tpZ7kKx8nPP6OdwhYd+bX2bJdu/GTXsjSOhiuTYy1dfQntvCFkPvcV22yGyl3n5myx
zMjLDr5uztnRm8b5uqKCxjkSjE5BPLY5VuGM52EIJukW47Z3etcEe9f60wWjXR6q3HPL0PQl41rZ
wr3KpaaXWyBopXtV1KBIA/ZVI9uXRPiA9ufef9BLd/Z2tZqin9M0xO5ukUVcEBdjG9XBGG10z1Xt
Jb8nN4v4bGxWrknH0G7syFjWiyN3CJPZM36wespnXiabfEYk5fc1GTxUTJryrtGTJLpojKj7qjV+
dYuWO4+2pTa3+3qectQN5KCxrW70SW5iMTjbuOmylJN8kdxY1jhwdm40VV51yyji7aJFerdtBkns
oFNnfWjNbAoCTdnGsit65fa7zilzLGGo12zesDHPNhYGjpEIApWN2yaq5KajNufYQT4WFdlXc7I8
I7Bvb3SOO3LLDoViPzatmiBXJGM0I+Ykb7aeVkQkvepT2waR3kK2QPdgKTjiit/yv+Oly0EMov6p
bbZYAVtFcEvDJAACsDkxzpRA3zva0xjHYGoQU4LD9PXpUqG9qrqyI17JNpJ9I/L+l5tXERZLK06C
M2dZftebk+xq6qY3QWToqQLDNiN2tebA8tPWxDVMfh/Ofdb/roRhB4ZWGmfOzu8Iy3CGraotpEyr
kvakTGW2aA0ai6KORURBoA1TNQSLWHzC2Ar5M0rK+cmxK6YevWw/5cJrblvlW9vRNjg/CV7wABya
GDeFIOUkhw10jhz7XrHDQW9OcRXFCNCU13cfEaVWOz2gL0UuDBqnpFgCX2awHidP3A0N2oixqtWZ
Z74+05PnwMkepdVKMKYEelJXc2NWJUYyVzXr8VJIHcRJPmSQDcGf73oXH13qmeOyaWt5jjz19tpU
11YlKZ4v/J6nFVEj9qPcq7h2t2SKJtjsHfqp7L/2RvXCbjS6WzMSgl6Ic1aId7rgXJlg0tV1g+Dr
FAOUF4WvJmNm9Cm7QaQ//BwTi7KGSlAQenrEa+/ZF1Ec199RsAKa0ab+WDQy+uU4MjlT2nz74IEU
ogqhhUYXnPbh6wcvU0ECErndfNN5PHIIKo+mFrVbQkrMJIA7/4XueXbmua+j6fVzRyqLZIfWLUJW
gn1fX1R0ul8sC1JPM87MI9YXjgsLu6EaltQVPyj2H7/v77x/3G/Y1PSr0VZQdzm5oJaOsm2QTvai
rnf1gEcxtgiHXSR7TlY2J9IBlFisl7RtqVrmAr9xgPQzefC1ttotiHqPuhwRM1mpn2xmw2Jv/PGH
fOemsBgyMJCs0BE4FQHO2eQ1iSFjtiKNE8w5xXOEOElm7rRW//nxtd4RkGPnALiG2BDloXbaepiF
VpSycnFjTXVNJgiMpU0t/WHZmDMMaagjLlCewbfiz+MiRbw3E5gnAeyKytue+Szr0349Gngw1O8B
eCLXx6bz+uGgybOdeNWipH5sD1eVIAaRrdpi3MwFpo0wGjx35+UOAqWK5QecqGmwzcKY4f0UQvPr
Mw/inQqsh8+SdgKJs4ig//jE/yZtSE1PNIPC7zBlMDDbYrEQt7PdaJbcuy+TmnJ3mTT7uG49NumL
CovRbHftGE2HLsumrxOVwe3Y9FH48Z16O0LWz0VbCgkVdphTbXZnSN9UAyMkK8oilEuvYaZTOKli
TxyKpT0nVHw7RSKFpReB3QRZLF3X1w9mEJPWMiBpqlez91nRwgrSYejzYPDXA0Ks2GtnOcFGK3h5
PvMU1l9+MirQCOEoYEg4tBfXm/G3h8DMg+/YX+JN29ZFOEyknMyc+c4MvnduKUOPdwFHDQkYb3R5
jpMt+qpRTDhAPuVIr+868vt2JG30F17hqHP2nbfbHNa5NWmdNhklntOuQk7RApkTC+3YdvGtDdwo
rLLK3VgDErWPh8s7l3Lpw2ESXR1w2mmq+1QanT6stp2kGJdwGfo1P5hy4dJG8twEuy4TJ08LJyox
J0x8NP/+TMB/e1qxi1NtSsAaSZmUl85YNZ8Tqywa+o0VfP0plnMQibm/Kn2hHebF+G1MaR0iydQ2
zUA9eXTr+mh1SDLbUSxb6jfRzhnhTHGOdecj2RLn2MHv3h7yK5EKo1ClBft6gE2+RDQa8zZRycp+
EfY+73o12veQmpaLj5/E2xmFhjXPmpgKCtnumxi+CYddDigvYQMntPK2G/Peg/3Vyp8Zgc2EZDhT
8ZVQ1aw7ZtKCZwYdK5leWmAFw7ZburbceCXKsdCkmWHcN4kf+4ePP+Mf5cSrR4ieAiQl4DO2xXi9
TnYC5qD1UaEtyWahZag+x6kExjVj+/A3BXVsGcZiUsXe0atk3g/SAM+B3qhHW5y7UShdW5M4250O
HQhz/K5t2hqLINAbEuV5lyPia3px42Qt7To5q7jelLDMo8DAyNQEEoLOfCxts7sey7TPiROJ5baP
tUReiDHSaEkI5No3PT0L48yL8me1O/nqmIrWvjh3ADTjyVwTATbOKXmxF2SzuZ9FK2RYaF7+jUqE
WYeLN4L9p5ro5mGurKLZsbSuWXuura4xBKEib9OaZGMCod3HfnQz81tB++HRTDP1g6RlSomZby01
QE0efcAubPyWlTVfXiMMGLiVTJOePmOa/FO1DNVMHLcQOLBQAO85afuT4lDk7IKTjdA48JFO6m6a
Ts1nRJRvt1foCji1mTabeXaTp8xC7pSX6tGAhHSMmqusHH257yvVJ2FRWt0+XTyxfFJdVFH4Tqvy
gBIP4kI6NnU4NfQ6qdjZvghjOeDjpu4RGdvJk9lyRvL0ZklBl0AcJysobAMY2uvP/zZJORS+dUmD
b+PqmdzHY79AAGy1M0vKe1fxmQaJoWJTg4Dr9VWokNgZLyslpcSNqZAjKthMS5Y2Z0btmykXdT/I
HBCp6DrWY9Tr64jVZd0DrN3MTZNAYXX0ANIIqcHlUNX7LJbAzdfeEfhUqz92dprbu4+njDf7Az4B
9xNDNyopondORtesVZPZLnwCy6jFrre0OnBxqF0NrownCnqD3AKE9/cGbcO7jy/9Zt3m0n9AGlwV
l/SptwAUfzcS4E2ndW6XzYxb5XoNCHhg0tHvAY+Um4+v985DXc/G7mq7gpJwiqWKeMvR3VJ6GZpc
u5CF9VPh0D/zRN23V1kt35yIVk/nujF//UgjzudDoSa4Uk5pf84pWue7xLeo7XfsGpJt1udxTrsy
waGTamM1bRd1O6gGE+5Mpam9pKw23dZpP/4QBHkNgaXoG7ujVY+HqaoKaPIOsegiGZkH6p5qe2/M
ywNCN+OmcN3B3Rlz6pKHvtRmH0x80m/ggnyxHfN8ssKFd4r0aV1AT2+1vuSIZLv1eFurRnQBSE2N
7n8lxCPRsln0yyvMdjpgt3HiXQnmyN/Spo3KgHBEqwhzgVwgHCzCiraUoQHP+HkcWzsWeskxjJXq
sxFhyg476qz3Fp2m+qnmdKwupZEv6NPlNLRbWeIG3wy9LPSgagYypuhy918WJFt6mAASlWGWJPXE
HR1rYz/ki8+OYjHrWyEidwATSShC2POy3MeIsbBAyCJ6ygjPeOkbp0FIoGVz/7WhHX1hu82QBpwJ
YXH/GV3/5pbc/WupOQGlnPzxv6ehvCKofEhX+X+Qm8Iw/tuL9oab8gw15cdL9b82cFz+Dk/588/+
DU8BdmLTpYQ0jE6VeY6p4N/wFH6y9lgoW9hU2ddQ0/+wU/S/mBxWdgrSMHyIK+DwP+yU9UcUAfj7
6NRYtrx/xE5ZNS+vdg4k9bDyMQmiR2UOPJnsh0YYwBpMPfChdnbjPRC4aHiJIrQnQwjaSGl7Vz5q
Duv/4XZXNg9+eos1eBslRkheI8zPZmfSzRc+3cbuqWqfzeYZiFwyf9KWm6S9G+H6UtAnPoMly4k2
yrt36h+eexNLhCMPtv74z4fiU13y3ymV59U4/P+L3cPS+X8YKW/G4GGs4pfu1fBj+8tofFkJPYbx
1zqM2DfgEaEm8Lfh5/zF0OL/c0SmXAOT7/+OP+8vylvsvPBPe/xgrar9Z/zZf7kU2xi0+MFwgiFh
O6G3/GtieJ/dQ2H2ZASubnjwXytaZb2Sd4rvqekZjJXvkzXuiW8c7PS2eEyiZTjQ0LcPprGmVQ6l
tvN6+uZGdDPZiXZwS6C7mZuYO/jj9ianKRJmefkpohe8A71P6dnNkNHPsxZEVW3Ce0cTQC/AvG5M
Yzg0tvOywqfv3Mxtjs4CvXaoay+wC+crufM/J3dfjtFL1xtEgzYeebwYTO8ozbW0giJzY3RVcmmk
QmwbUk5ot3vSP3JWi+9kXNNyGWxjD/jrYsALEyDKv7OF/y1TFeKDZkEpK68EUUMBccpinzjQOKJR
F7tJCPNaOisqWbQdwoZqqcPIA1dfFFG5T7Q+f5BOzDll9DPvKaaSs9WoZ2xbjuHPcvKig2mTgBma
fUrTqUPJboRo2rUnXvMSD2stnhoPBSJ0tLZi1xNPn/Oew1qxtukpX9nmwRs7gsw9Ny4C2Y7actG4
vnga+Rvr7WyGmcZaYm5HbbC1bSWXCH4GiuPLVJBzDlBWTza6xjJDgzkOFaFxZRjTAZdrl7v+Ak96
X7m12Casud8WJAA7bFxxH6SZJfrAmdz80YonC5hwvYz9dvRo1Ckti/2t4IsSphCl4grhex9EU1Eq
khrTdBsNPDordZByuB1Hhs2oo40LGk8H3je6xudJyRFTrCovqi5VBy2qfpjK/FUXy/WQLs62AHj6
m7I2HahEEHKHrKi9npflUm/u9fgAr6CEhQIbr25X/kw+VLSHR0IM3GRUX5Se9JeS09WLGLVL3S6D
pZED+Pre3C8tQjFPWY+cF6uLfrJ/tC0BfUJ8legeDDf6Xufxbd4t+0pqh1IvHzrf5QsUA0+VAtXd
SKbtrz5xrKCrl27dBpMVHCdWiNdScjDVQ0Itmq3TTpdG5hX7US/9OzYloYdWRtrdVkUHnz3RVdxA
ofJ00YaV3X3HfHhYKlN7kb6wOPckXUzDxMBxlU5adcHO3afPjWqCuARDPStj5NeZWg4cxKiKK+S2
3VbL2/u+LRDNzI33pNq+vJcKu0E1oZDRyeA5gCSfbvwOQwu7UpOStYuW2knUZV4hvpPxHoW1cYEA
IN5mwAC3BajDT8gqSA2xh/RqbCiada0WXTh9EV8YUeF9mURtXs9TjUgrG/+LuvNYjpxJs+wToQ1a
bCFCR5AMkkkyNzCmKGjhDuEAnn5OVLXZVPdi2no5izKrxZ+ZjCDg/ol7z+3nSB/7d2LDvjyg3OHy
oOBgosqwLs2uF5MBokWC2PbSLj971XSQgYSxD0rLjxuM0xEe/feZ8cSNxXlG+Ca76uqxcO1GU4aL
5RQXT8y/Ca+lpFslP1darnk0rTpHxaAzZ+5spNRMFMKxIEgzqHWkjZ2hk6vZudcU6N+9cTR1cQam
Rji720uVB+4XlrdXBFNeNHTla5G3J6239BBWeRBZAYlr1jjnd1XD7vJglh8pH6BUB3uYmiiSxjVM
K5OpE6ixvIitxXPP/qTElVhn3uHXTjZBgvhpgFuMqMgmUHMrzdDUMDFVs6nvHD/rnlKhXyZduXtm
68vR2jzvXmAwDB/H9Knn7OcZtLPEqRrvKsahDguXczbTkNJUiVJQVWf/AGz+GhjFXvjtnuAJTgh3
PvqtdU1H3rdB/cZjZaGjx2uPNClspmxLsVTNcevlF6d/yTV7CoNBJtsUVAn5N160MCi/pNKJkS/8
FT5TdT7OaV5lEwWtymI2ez0YdgQGOiLYpm+Kl6DdHMjqFXIF0qd2i2uBNV8yD3VTpZ6dpigPsKn6
N0eXSdEucVHR8uUSbeXU/Fhtckkk2oHKcU7tXCdba3ythk5gge+d6eftSO9gR+ECDI6oQ3SGxW7x
lj/q7LBt9fEonAYJA76VtvQTUxH1prP3JbTCt1e0ld770rb89X6hJewQ+R1U5RJ105Dz/bdXc1AF
AMw6PdjO5kbW+ge4mdrr5DzueemWQ2FtH/M8mdwOTharVUwfTtDEJDvODnKtQfEQB/NzKdG5ZFMG
1WDsk3Iei2TcnEjOajnlKftwr25QO/ZNiLL4tqINGa1MezaQpzyngnSInuDeBmibn+bnyuj4wfQq
9obiWUv7L2UtBUv+fE1cUxSfToZU0y4aPiSnT+QhfTO9JgvNiYfHGsb5ydWIsc5XETM1ShBTWDfW
FBaAOmu7ouJafsyZGA81bi1fldXeITaRx0Of4tzspxPLmsQgcrWaLis42rCE8SrD3O+NfboGZpgL
Ur16rmBCBw6PTQ8Zzv3nPKxmqI39azNI/9TS4CIN5N7EfpQelSyGfTc1KWe4VHFdti/t0CZMVsdT
ZrX7phvqA9mD+mmEuvQ2GjcyLFQ8bTPSvXpDRGOXetJR41+G8mvzkROveup5YdmNd2skvjxFZBbL
UYPvV+UxD6Fx8IQePE8VBllAkATw2b59qDlCoi4zgx2aXqiFfAR3j6E9FfCvkUo5Wlbyp9HbWH5D
yzpdYZq1T2QNvFtlsbfcMRH2AL0fxUPY5U9B1vyRpheTQcS9kae/a74LFGnjF9JC/ttyURhtodS5
W5F+Cm1W98zn4ktL3SGUcTX2W5AvF9JMWezPrviZd3KG/bzJNPEoxIqk5Lhhhlgcmi2zolz1CEQ7
nqYlm3Yc6x9KjLt1NPZroZ23vrws1WfWcGGWn8FY31ynRgwwgLHo9k5Z8rLl1p0hLCiOj6VbX9vS
ecmqX0GDWCuoCTQj10FqsVFdg5RUYutYddOnOXG5zkM8j90Tnr+DaGYcY2AQc4FGjpwIzkVrvON8
0k+iZa0DjDksyFN2y+zDxk+Lms69izkfD7li4eZL67ljdE4GcaLNlp6MhGUkRb+3VLDr3PpkF5+r
cHaTHsg9kQ/f1VI/6YMZ1735Siv/2ev5ybGn2zDaT7ITzyMPzKYKJIky6OIB21uCf1QmqepUiJDj
qFG2kt25FnE6s6CFk5PdyE44bD0qM3bXke4/Yj2a9qdfodrPC/+nVikzGQYeF3/kepg7qEKCd23B
X4cWnZusC+dqSJPUypxjKVzzoKp2X7X61yb6h9nF2KJ0SZ+FpxUH222NeNJSwjQW+xXLkRVV+jol
nlWIey/5u1zRZ78LTf7M85lEDLPmxpaVc3amrt0HE1ExXrtGbi5TQrvza7Nqf/PAu0pH8XDhDrCE
/LPmwXXFuRAseRyM+a568JOFZSdWIYfIevxYnpCfFGz8HXqU9SIuHmwebcnXz9oY+T2Wc/PJg9aE
tdZ/1JW6Tb77u53014Y25sbi9y/VWX/qcPR9gmd7afSRnwqBnyLRxNVe7cZ48ckB3GXmnD4Zg7qL
3Lgznt9LDoOhWx9forWbnKXdr/xDB13Pum/WpeUr/vPlWJR/JwTNZuPv0nVsr1tN1YPBKJpspHy6
nTdXf64Iqun74IkwXiAcWyPuvFPPflP/QaaedDZm6k5r9OOMzDUhRgvN2mxadizZ7l+sdFB4rWFo
Cz07d8NQbSFK99dR83Md/+O6viMo9X5BIvCjvFPVJcUaHD+WPej+oYW5wh/jfG45zDsxxQYdPJMs
q0abLtswqIoCDqr7pK/bmmDOoMTI8iOW1v5CNLF5o1OaYAJVX1Oa3hmHF1+pzC8eN/3Yz0GS91Th
bl6Lc2MMhFn7lUSxxc9odEziO6T+32jqzUOj2DsSAqMdOx81bWjAQwrLh+vUK5U4Q9d/00jZECEc
meZsBvV8Lki6w3TWkR4rnenUqV6+Lvk2PM1p4YZsAJo3bUU273qCrMas4etgyR8cuS0FoPIg2xWM
OKGmakGC3riYCDIKfvp9ke3GzOyigTN9vym7i+amHMCdEjWKWreLWY9MJ8Kx6lDY5jcopuDPyvsx
I3Ys723NEL0UZQkjcQT/p+dfuV9Z0MMy44gQpD013YQMOvMmeaS2Nt7tPEONibqdhzSQv810Frtq
WM8tlLM6bCsjeJcT9/AcaG5k66N3gluUx53frInvb2voNfNKJHLQ/UDICPVOCcd7gpsAVEcZ3qHy
BvswuaoJZ3Dn2sE3jTRS4/qh1sWIM4TANd9qPT2VQY/YuFq+csDZbSxwAmGPFKu4gr9In2SFslLW
3rpfOSkTxj3bFfdvEBtbL/brsFk/mUuau8kd1cl4aFUj3+YkroUJTEZmSIAr9Lizq+KRceduagdx
GoJAOwUzXTEgmnfPqPQPNZtG5BDd8GOj3P6BV57V24bNmtO92Rs+OxPEmlPU5Rhi9MWZN9i4Qj+n
Yhpio23RdXrpcK3hyMYLFsInEZj4Sr1S/mO2RhWJoDKv0hr3hdHel+CjbnPNDMcGq1HXfRt5kyaV
JzRu8tQ8mA9S6NaK30E72Hs2dUEfpmuqwh6T5d7TF+tSrk4auYNhP+Mc+SKk2HnvZkNG5BLXZOQs
2cdqPtwAjtteUrTB+zTvJYlgmnOtcvFWSufhC7KdI8v/hqe1+Robnq9ULvFKuuLJrac6NAdKeWKF
/bP5eCOBRv2ojL56mSx9QRNTGTGSumcrQ7eH/DZWVtNeOs9ZrnTny7OYjSAZp/ZzdoZ0PyMivPRz
NcYkVW0cR5k6e+wWL6VKyzlpKicFD7mVyGHX7VZjXuCepdYfNCxJ3CBbHiwokk37pgyZfvpTJw4z
Np2kmFNnF3RcObryvINHYxh5Xk7yrkt8M2bbk2bwWdKZ0KoZXceRLBT3xcqC9UDsaboPtAqucCs2
59MUwfoCA9i8U6g5vyxfjrdFn4qJItBST4IznZMot/9oLfYdq5mPmdWLRLC+fGnc37kAEdI/Q+v7
nbFibcTRFPe8GyPfPVhj+2vlTj81G+axoOubQ+ANYhewr6HsVATpBMLRXmqzc8KMYf8PhKBFrIms
/c0TuTBIkNqhQZJ90aYitrVyu5fkfH3yxZfnxfKqv3ZqL3CsYAz5VVC/gY/hYC3xCAh9ezMhHgF1
SZcfeWMEn60a6VuUKb6WuWiPa2qVP6WNoHkLUoNjZ5aLhHLXdId1MuKqIxxhnkT9pyNyuYhGNu0D
x5KxVZGc1kknTLfzEMn71pZ/PZC2oe1m43nMrcxMXF/Tjf1I7C9Ql8XW7gtFLX0dPrhP2860ivq/
nr6yRbA8yPWlu7du2z1XfMZ93VE2RgD9qstq2QpLVCuMJyyH+rGwGmTMqy+anOY8N67m0lsfblE2
t6V+ADWQX2mEJdZ2LqNWpep1Wlq1xRb/JHY74d70wqh/aL1hHxtD2+7NMNCZGl7dH6Xld+zIc/h2
uUKSEirRec/2Vjl/0ylnNU1JzCXmd2WkhsplU+OU3tmznWLfmSB/kczkfkwjav4C1krM2ZJqu4ps
pAPnUp84QrPi1dg8moWOlqnE0aC8bjzlmUbqpO6tQ3V2cZBqES188CsLtueGTLP3rqK3aFoxnE2Z
MrKhtQq55gKPIZkjCB/wfGwXYqWrNvBY7s3U/ybJ7DhPQRfpU6dz2rcNaJ0MUeNEZIBVd/0168vl
CKvrtJQ0TKV2bnPrTUojsoW5hjAZdyPtyJQN6Qu06P5gP+zeou2GiOxTOvcN53IgZbz6217a174B
kVAQYWmm5guf4mg646ftepid7KSc/DyeXHH0Jd4ZzI3u/CnUHJWesW8CFU0p2N/CD0d1yyhd76vv
DbED9MMhjgT+EEwirnWipsvIKWquGFW0ZoyFqEkkazt9+UF4zQvw1dhs1A7z35utN0kh0pkd5UHV
f6uBC222VegW7t3Zhu6NznB+ROI9wOcdd52rotl38EdOVsFoZBbb2c1d9xSQxxIVZbnz9ey3yvK/
lrFCryuqg7M6KmJBQd6eiSWssOsfTC/whTJYDMsUfmXgr3tnKdq94wfnVvfpFXPn7FvOb3941HRz
kceEKwRU8DoSFVpPmzvhBQOpFREE+3c1Kb49cH93buDE69clMnC1Hjz0uoiZmHeYTCxzG3+EVT81
jwPPwdqA2atcgckbJMu51Hm6439bfRUXpQkjdkiaADeZj4N1kXUddo/UiT6NJxC9a+bcHdaDJSOU
RpGoVwx/zMV72nzjSiRbXLT46ezKOhtF+UQ+7fQKM9Hd8ZB+gx6ywscz2WFw5J9cb1220p+Q5U4g
Hk9Gy3rV+juAzTbXnQ1GlBqG5Y3rL0ltdQkT+Ffb6RIyvLmBnPMSZD89/yBAm2wC1ZsXvG3aYz7m
nw2FSwo1CpTFUHr9efPnMsYv+p72zl1oRhZKyXp+1J4s09pP3fKt59U1K/nUo7nQDriJvS4/XRLl
qB12S+1xwTe3Mr3IHATUUKQnVcs71eqtshkUd7VbJm3qf4nCUfG2Ps717D63E7ujgkiOPjWP69rl
Ibb4uFCYUk17wzyi7duSfW6F7DYkkNwIOynsIzf/jxLwWcr0MZ4X0CDwo5ctzmrzaND70yfGne50
IU1ewP6UutFZcCRjNOSJJNl99k6MawhqlB5HkCQ/Qmurw5iNJ5dwToaHQCvHngQ7jbU5BtvV7w7K
ay+u3hxW65npI6W/WnZ9x42S4qhcVYtjka+GOdh4quENYArpwxEheFSrdjnItQ+BHDHFQm4UMQB8
Vn69G6qR9w1pyzgHaHCYtTEsO84ZJD9N3fEk70m/iDP3WymfZk+mXOjBHw+VsVWixq+rv71MGdrb
23jVW1N/kcM6x17ec7yKuQL8Rq4pTjeiUWyzOPQpikegc31IL/RdmxOvziMBt9OubsOhVy+4+eY5
xmedIvxhTX/KhYjR839J+cPwkZUGwRNItkgUwc4TmM3mqdptsGYxY1r2a1pcgsKPuxnSqbLTGOhZ
oAzstR+98RehzTcFugoHQ8gEMsNz1VrpMXOWM1HCvPRi2s4Ly3ov1Z+bUVxLh7ErB/2vVl+e6EKO
jVIfwyIv+voRmMO9Fcg6mTIhrxwoCyCFfJRFuc9pVdyeX0qPMqlO5amYRi7dRXvXzCsZaOw1sJ3o
0xlOa+g36AvBkpk6+OPmslbtUSv8A9Hc2Vny3y3ufGiyddfNe01ebKZUlED2ySe1Na3fmTqEVfou
1G12OU+87dUwJ+b8464I9jNT0X7Eab6S4MiIZdG9KG38KwuVMJ/OpfjgIAqpOHCmsdTAduTJe0E9
utgqXl2c95v17DrveIwjw/xy1l/V8M6yhVaPZpDbYMBQ223LWZIy6vW7wf8cdA2Zh4F+Z2TVwR0x
trdRY+KGdKtqOdHoJj8WGIKR39XnTZ+8sC+C5W2wVyueiL5JTHY1UW36bzPqjV27mHfbm9arGCRd
iIlRbBv/2gvANyjWtjk91TR4uwBb/cnu2TRQvcRa7hvnLlVvfT/cBJmeUhSP57nll5UHDS3jCDnR
67aLjWPzwd6Oy8k75DpNKLoJDET+S7nZbuLCOez5DHR3q5udTWP6iUEfk4cmJ+9qNbiOCQA8+KOz
Xhhm2fWLVY9/uYCYfXjUMXY+XVC04vKtHuf4uPpPaTkue+xWuEMqxh4cvOwzPjEszATabMMLfApP
a28kZoQ1fuVoyC33qSCe6EimDAPc6dWumA27NDVCcHEsmxFvafY5jvZ68ZSzo7JmWwc6rV/DgN0/
FLPuYprPm+SeNfdVUa0ERy3Bjr28SozFe8tRYZNZd9ZL/anvfyg5M99u3irNw1M7xsQd+WGrGydV
2jvVsF9rt3+OTM01OxUqUwen9tMdg/Dy0G4ZkSL54N5sfXGP1dhfC91hlNvHuZ7fe8a4DFkQOAVt
8NIAHKCTcRb+LIWYxrxdt7BypQ0TpQCPR/ew1usVW44B3z4T5LK+Zum5NJ3pUM9rRheSCtyJnXwx
Au+zLLLiOAykkBiywJWNDPZUeDCf+BYIAe+9ayCaY1N0GCh3wiL0FFHnr44/Fjpmre/1rRaxY6p7
K702kbhX7kua6/vey8+2XyVW7utx5gzJnLV0dX1bxl1nH2e7Ps4CM5mdp1FvDz+YZL+NI+rn7mEm
e8Q0hSwU6mgJZhLgfKolfJE6lYY/jbeMKvptdQmkxZxGYeo196UMvhtl7w1zhkzgF3tQjh9rrd2Y
LbwTb3TAWXcwev9lI704HvWJEVYwM+53Tlvuv1jUedPA8hZlfZiPVpE0YnxvBCE3SDsiaxttpsEk
lDdwja7GMJqJY6s5weL9j5yaOtxKXx62rvqVryklo8PlNVcUWojGviG3eZt48VDEMYPgDdPXK/z4
d5/WETlHtYctyNgDaNqO5h5mgnCODXpXzNZ2HslevKZAsFER+lt9Gggo3wdD/rv22e3lD7YS12Km
v25+fmw39vIdEbyRvvIAkjZLvAoPfNrFelZdNA85P80BS4VGa/OTO5cnZm7pTnXzup8FrncYhnWU
2da+27YodyX/zYqM1J3UseiEFm31pr9njW+Ei3Jv8J8pdXA1R4+WBSoAsIgWAsrM8hUP9GMHJ164
douQrLsiggPt7kWr/vbQTMMJrGKUVpax24asjCShYkm2OvJW1dZTUaqR7FUeYzn6zXGUfXPKhMUR
1C9TnE6S6K/B8g6uMf5M863fMcEwYyXTPNaGZrdoxivv47MsmN0w2MoptUjRFtvIsndjNJbq1fIJ
UgNPp1oVrZsUZ1Xr5R9X2kCZRS5PGznPWIMnm5Heau4K2HMYT3UnKbapwCSZq6NYnOGoudjlgrap
oq6Sj1qvNCCOlFP08NvF1rIMeECRP+gF09gJFm0iM4L4luJDayjwcHDsjRkRgmmpOnIlyRqj339m
7JCeTfqP2Gc6dfcXu02YI5WRKWotVkDjr9Zms8DoZmLSygdBLChf10m+ER34VZMJsLPlFlyoE4EJ
jezCCwygxLw+NLG6e+3oiHGpy7MGWeiIm7N8h0rsX4apd45yYsCNOpGR86o/E7sX3La+huNrtvsi
GLs/I9bVw2JK/WKKLPi1qkH76Kp2+Sz0doMnNq0MQjPWAY34aWitS++z3Xo3f1pz867BaWFKyw/g
wwN+XYSlmIaywkD7HLaLAAhgBH+q3orzYG4Tz5SgBMaGSqioAjQL1A8NxTk8h5JjxK5BuXimcu9Z
YZtx4/XvLqgd4AE+cgMM+Mmw+Nsha4P1bVxgxfkQnN9xWF8bQy9+slUhNR5jcmjgfm9cvkOiVPZz
UfRHDwJqRAopbmmkLalXkFSD8ZipFGSgxkoQvjbHfFyNWOJiOnZ5uUNvWD3GYNcureUTsJ/v1Bnq
BC0EJ9qwmUOkcioJzDpDHPTyFOiXNdO/R8YJuWbsNCTMo9U+hlW8PXhEFjOcJsuCsuC8Djpsvq6u
uwOQCetfWuX/lSTw/zexH+EX/y+h1fH33/q7/fPvOr9//ol/Ca00gyw027GA+2GSpRF9aHr/JfRj
yo2eCtUtEiyfeYfuoef7T6mf6/6HSwYizh2SezBxeNg8hn/FpLnWf5hY6RCkI/VGmO78b5RW/4S4
/l+lH8xexF7Y5bCD2czwsMn+V23uPLO4mQo7T6Y6xfFVgtVteiBP48bcIJWMB+WAQ9dcgPTq4zLs
8zSlRPWBoIxN9sgWW1VsrExClF6O0czsPqGBSD/LtfTuVcBCVFUYkYNGGyO5Ar6Y7NHZW9ojQbT3
EBCMNe9ORdmq971KZhlgHXIY8+ct2e6DsMFxuIEe14NZXkrs5lHXk3VVYs6Kg22ho2lV/tFu+MqD
jf2L6YNE+rff53/KWP89XOy/UeUeX5JnA4rAxvdAfKNu+69fkkPs2uK1fBRIAuJWgE+ZgNyU9ZGJ
avquJk+9V74tjghbshsT8O7PMIOPCxuoZWy2GCNw242m9rw1pf2eZWn/rg+W/1wanvbdDXPzUxuk
871U7f+ElzRQ6/2bkvPxowfQM9HkoecE5fvfweTG1ily730tHlbLPyMCKIvQHMvu7Bul8xZM1nZf
t7b8AG8FzwTU6ZMi7ncCEV3JH24tH2WDcK6b4U6HaunlPssX7UnPmux/csbxRf73n/WR9QxB+vE/
koCDx2f5dyNDSUBtMSk3du2s5fEYDUv7acDxav54LpEkz2AYO3E1J8zMtwd1wdyZM5u/Y90rybK2
gL2WLL7tBs9jWtfQTTRSyGgjpqHIfzaI5Yxb7mlm9d5qwYBYgsT1CyjqyY8ExKHiaC1MDw7lrGzx
tqSpiWzLmCntm7Vw/SFcaNu1WGSs2E6wITb/uJYZT9vaz1Ma961fOhdrMJi/5cXaOh916oEWsSZw
nqW3jHhFJn8AILHk3auZd/q9aXVkSirX06TT1HZUm2bYrzh6fONg2Lm/Jrimyu1AWln3bm9l8Gpv
q0W5UMrtq2i17m829PMrOp6Ri8Uf10u15dMuq8WByi6N04GU0XDLBe8PW+P8JWdr8qszxGSGq5DB
h7Rb/RhYbobAQFk2jvh0+mZkSxRR6ut/yarp0I7nWcNkzxVyOE9DLa/23IrPYuvVQY7Oliazyt33
avSzS+Eq2zyMLIRfar3w78voaXdn7FjdtpP8dIUznmlx3UO7WPnvmd2cijyr2j43pnq31SrQVWL7
+akHC2tYgGbZSVvAzHC20I3ldf7KErp/2TYXpLrL0vJASzo+9WOZnjhFt3PRy/zJUYOps69Bn4BJ
qe4iEmzXW60Z9W5ajfLqWUNz1dE13RrqdyQ6iHaomb1GvjM4c85eZi6Mq1wZ695EQMrstmcQN8Gl
TAvbidkxDSfPL7evru3NuwueboqJn3XOxeQtTGpXc0QdFIg9IpaCvfLaTIjLRnvvctye+jyfkFpq
bf8jlVWHCjptBDlwuuiXhMm0JoEidZ37Qki0+0E1YB16VFrniV4JHYvufyvZqae5M/xnD9LSsIOW
u+bndGQQeK/lULzmBmHpPSXttVTB9Kq8Qf8cy3nT4rIdcgbz7czaW8vMw+JJChAQRVNICHX3Y+Mw
+NG5haT5X3zz7zaXQRDnRTftdd4udCkVhsuQkZNOrEBTiJ2e++n30gnz1JUao+5uMOrzDDh3342G
2PWrpcaLtNPx3trpYocjZCCyxdfqULgtwreAvJuoV16jkmAe/OAwAEi3j22vQQVaWr++CM+RHxxt
azxK2R3hi8LDSnXjLOfNBJdXbWTtFsDxohFtjBunFq0ZK/XGy5nXIiK+iz7I/8H2cbJQKw0pO9rN
kdpTCrBgiEe8NtdusbJ7NznzeaUYQj25LVmipUb5DwexB3ixLmuuxCs68TgM5sssvfVnjtPrV8fv
YV8OefNbaIOZtF5rcBktgK6sqmJB1y8kpk/aIn+PgVf9EtaSvRiMVezdyld4gi9k3fARAZxO9bo/
0MOnT2Ppd9dB9OtTv7r+Tgi7vWS5LH+iSirEQ67FCG0BM3FiS0/z5xr9L8bcvBJOrtZy56hl+0zh
jR5g0tSM4lud0V5dowSQQBNW5mZEzfvCsd4czxnftwLvH2V8XSRzm81nqcoeibVK3zpB9hMLwlQ7
tbk7MpMehpexS/0bm9Lxm0gJ/1KzifzDgqs/cOalLOu2+mfhuRrdzox/hsOl+SnmnmnuhPTC26uy
DeZDbQCqjm2kHeJAv9Enmj9ALUL03SW520MrZO1VPLtDnmLUhBJ4TAtMqAfuffVeBEarR5UxN3zB
HQWIC/SVPb7hfLuG0N+VGin7TaE7FzEX6X4cHXGyK6c4q9yEzJOO/RoJtl4mUDLMkexDLZb+NjC4
o+4u4pXfkM+es0BNHJpYjOvdus3pvd7YD+EPa2JRt/BDprx7Y8m1XGYz015aemUVkvjnw3NLGXp3
8/SraNugjxcIECd6CS80Z0TLHPkGSuAxm45ZVmtPnELDeN7Y1ROuyLb/K5OmvRtKzVNR1RX2SVNZ
v2tNafFaZhUzGHtstWQg8PHWa8zYiQFSP4IRZbEJg5ENdaqyqy4z4cZ43Oen0q5Qk8qilHtzQbEa
D3ZbvS5OY8MAwA+0n6ysAZUwuuax0euMzy6MHhFCZz3GEra1PBlcn68NnxippmMPbM2K5kVY/chk
Yza9N2iMHtdih6HZsGAPdWaTov4VXEe9RKK06k5F25dXt010/YeTZwjkufXa9yJL2Sc4RjcfvFFp
L4hjhuPE75h6CTzhh2vjuMtdIzvCW6KXrxkLmIbMXorVbXyGM5p/WMi3T4RwjOPSmu19XE1SR/Wp
vo2WGl7rObD+mqYHp86pqz7SdG39G2hpSwovq9qBr97xd9LWYASnbf6cb7Wxg2wZnAxoUOtZzy3N
CUcO37jevOyawUK7bJo1nMcgHe6slqgy8BPmxBK6qBNHA2hClA7CaJMh18td6gUocPJl0dyk6p3i
VlpjvSd+crrCsLITzZHFTciuPTMIsi5WRbqBYwnTjJS2jG9WbrjbmUDG9LqJ2jhVZG28kfqUMrsv
ZPbmWZta2UKyNhk8FGvKmtGS+Lb6M2ba1l16R7mgmtI2yNlbt86uqTf53CviYtqJqikWVWolA+qz
5tiXli0TV+FcPg1LA70HUtVw0BoNUMaY9p0e8f5zDG1tUL1JvfB2nlvY59VfzB+yY29usW4/pPYo
PzQP1sKRmIYCoWCD4NrjbK+jQlTNm24P2nEp9TnbzQZcZf7vdO25EHf+mBk6iSDl9GH5G+oghMlE
tkOUguY3cSEv5HpxW2hdfV06z341G6c4sWzvz9WG+TpcGbuwR6GXP7uoPxOPKum4No6NqeKxKQha
tO1ApLbfiqLgrer1/meqZ3hX2Df5R82rVJJTUuPh9+3uxI2xHPo60BSq83w75SYHcNIgGLkTq5bC
O+ydRAnD2RW9kzHK26wDXyvGadD0xoeQrv38f9g7jyW7kWzL/kpbjwtp0GLQk6tF3BAMxeAEFkEB
6QAc7pBf3wskXxbJfMW0HPazNivLSiMz4goA7sfP2Xvthne31bGNBBQtvB+T9ZYEVxm76y1MBmNv
ZJZxxMAQ7R2GpjuaSv01b728bzp3HHcCp/GXCOTYDtqIvA89o94Rj+tetbLILkUfdx+KRDlXGrXP
jcsOfV331MfARFTPC5DSu7cHu/+UtVZzriMEhrWDX7r0pBZIwWLEgJYZnWWcjzTsLc/a9FWRMavO
6AfFxLjckDaevFmVJkXWquqd2xTGxSoqignEAhAtrbBWjKyCzMPvHGbvg9Cob+0MjVxMYg+ukzjD
VRBbnOk8wpE7kFEsBQDIg0NTKHmeHV1cGMe7h8qtmyNzv/Y8TXbx0fCnYIs4sj4ZvouWwYDG/KAg
9IZwNUth3kPBqK7Nmi1Tt7P/gUyj+YXmY++fc9cJm4Ndo08ejT750qadurFTpjpZ3pWXpQH75Odj
cuWEafPojto8ucqcDv3s0zs2WYP3QYJaNNCJOrtazEeQfCY4qx5pSpHVoeRxN/qLrI14246EKJwZ
F2UtD/E47bvGHN8BlgnecpUH+S43h/LNS7PmppsMa1tTGnxQrC8fx3YM9o5XN+eyNjAbz3Udk4HQ
Zy3FUpa+JnR93HWYB/1LYeTtVVdIZ9dHQTStk7CTL2aMsME0zTpYSxEVx7F23bNp0Lglt9O9KVvB
nA4FUwc3tyzWvrcw/YrBFen17JTRrZn2Rb+ZROrk1NQJz64d6EuXcJDeEXwrn9IpZBw/o2sNAfGa
W1WZuXPVeS1qeEB2934e5s9AA1ldGKuZbwbir6OXys/C4dPrOTbfZUkXXQ+FyqE0B3Z2ypSrT3Af
1V3cyIzBt5zvy7kx3pQES7mN4iYJN35Xjs4JtKr5Qo5gVB3qmsHKPZEzCCiQY3zwzU5e2R1YUBzZ
o7iDUGAND2HTmTduH9PXb4VooQSoMP9o4ERpLnMtoo/1YDA7QsoXnN0ycOpr9NvyKqeUo8dZe+HZ
HLJ037kpk/YKYdSrV05jvCWYrz92ptRfYhV0r3k5qLPKxv6l4uG1EAzjpDykE5MErTlWcQQd7+uA
W5e5byjeyHcfTnadtLdWauFUdK3qi0+b8yyGVrxD0Cdw1dAWuUuZ0J3DgUuxNVwjJEvKCPVxmCbh
7pvOc1gNbP9+DCby7vzQHT9IsyYGx5voDQd+nBwHjqb1dW5ToG4SKJ2AhVuRVvBLOOSuVGj37nqs
Ig70ClXLOoFucBpqtFqMu+3yampbMR5y2+g/VD6eKMGZwVp0heEH8mebvdVE9eegmav3mTHV151N
5DYCbbu+yeDl7CJ++in22Xjo6PjKWQttlicNxgrw1oCkxCpCeWf7Ig/2tLjjQ4dZ2VtPKqjeHEK8
b90WhaCDLesOXvj4CYBm85CPyn7UxTjLdZyYPRYZWLNqH+aR9SVLnPS24jCINHQu+49GFbh6TwCF
82oHictd49JODxB3A7xW9jtgrXW9N2P60mt8Ft4uacWiQe2M69mPF2Cr1xwKm9z0ranm8LWjB1Ws
vVmCQG56hcsLVrPCzJK775iiZKic3ebWSBXIV2o4WHuGpnhe2a6LrjmZxASDt/bmHcd648aVbRuu
C1V592EVOf1Gpj7uKJEAjVsL5imcsXubpgxJWdu88svmnvROcFm+lDm7bjDG5a5uF7UQMPZObn3t
GOXOScf0UhfsqiuHlhD47oFuG3CTvDuxaakntvLo4kIhh+vsuMYOO5U8d7a0XqUrjdfRdqYnVFbB
g581yXVgMSha3CnTZ9pT3i0Lkd4lvpNdmW1a8NI95MtkLJt3lTW475A5lOfa740LIuHx1kIWk23l
0KFyxwvjqTUsV/9sTn34HjgoBzvbsKMLSSHzE+HC5QFgYXvbtVnwsU+n9hEfB0peIl5mAJG2NeAx
C5P40Ef5c9h6xXPqT/N5SIr+oLSyTsrJ/PctCMhkFbpxfO/YdfE+1LI5NLpCSWq2or4Dqm0cGxhW
R0+UocvkTdEzqtKexTEPVHwNRVWic3IBf2I7XICTthvsavp82d0IFyPbDF5Ef0JL8d7HQoruzoHn
GcbuQkvt2gsFYf+Gz07jU4MYc5ewb7LJjNXRmQKeUkr/9141i+cS5CjWiMjYBUnW7qpirO67oe6C
TZnOHFTSpJW7lBaAtyH7YDwzuaz1qpmGBVWGj4mQXCeBhJ81VwMjkmxLzqbp4PqghXOKcyoLRqBT
gNsOQK7Y1WAL2m3hysFgJCn1W6C5eBmkohvLUBzZmMQaxcrypHA2maGlcZ12zP82SW0VeGmIAkcb
Xxa3dhuOhPEMlFRWX9rOjWFX3KmhGqJzisNmAoRbGjl2ApIRPieSUIV3uvcRcWCgxBy0LX1aFEe7
FbN9Fl4TFbfdUDjTzZSLGCfXQOJhfEBNm9TYVRKGaFDpoIMmOVPVIJuNC4pE6z2oVM4sq38hXK8X
yFaznSXq1X00Ns2zJMC42vyLwDB0sJ3dbafWHy8MiILbgriAYD1knvfuXwKdeSyY0m6V5RnbvoyS
21bl7JacVu59t1P3yrFscPDG/6ci4FKajp/+z/9eBgn0bP+zJ/0+q/T/ury+tvpz9eO85PsPfp+Y
MOBYEGIMrz0gKJC+wBp+n5jwV0uWVASQC/f5N2rC94mJFf5h+g70RdfkiLT82J8Tk+WvzCWsFSQg
7Br7H01MfglmhXSFLwNsgwt2CDBY9CseRsYg5Ivac5jSRtW6dP1V3Ve7gphNnh00l7G1Ler+Aycv
fKF19UBA8LBp0AMgsmQOMHWl2s9GQDJDUfwd79T5pd2/vLmQ/EsM9SGwCUicP7fQh1KOnO96BxvU
gOtI9dXBa81zV05vqQTgDRv3g4ErCYHrfNs0LTIrwChuWT9NM49mUO6D0jOAk4SPltUi0cXVhcn2
wlJcXuH+xufY8URWIrydaYZsgiEocYP2kggUJ99tksItidWe4QUX2C3UmNKRmFAhon40Gnwnrmue
mzktN1/vo//hc0Wuzn9+WI76tfwZ37Cw3L7TQ8I/GERFIOl80Jo+9/R/PSLL3JBGMHGNxM17AcG8
f84U3eAPM/JsMyC/0Flmh//GNzjeHzAdIp7fJZgP9bP7T4aKP9+EAcA8zK4uTyLvz7ODX3k/tSdQ
QEQhhsxMD+c8MF99lH7g1mznMNsYcFLPSv8uJZIV4KfxUWDSwAk8oqE9G9qQZS90lB/HR7YripaG
oolgVONAaYYwr44C6nCwieI86jZI6XL/qo6nprnO6bEivB0Aya8Kl+3+nFd0YU44Rcp25/Qt8SiU
+da47s2ZDDqUnPCs+W4/WQmuG7ASWHrW5EZE9S7HSWO+QIMzadVHLS40UxF6u/E49CMskP2Iu5cO
y7lBE5Ctcrx9z0nSTZ8MOGxyDfAy48ExYaXQze/f90We9rsBWri9tqN0aG/zyWw4ZeVFvOkp7v0T
zz+7IyP/2DmWc+S+94xuTvYQ6tOJtzYOHVqRJTeNHiH187rKM7KFZIEUZ+14JGYiFCRMCWcTLtQJ
2w+l1zllOtHCpAyY+q3stnUHzjBiFO9UlMUUYkkf7RFBd3eEq1g35CGFpKCwo78IYd6QEpGqjUGc
wAX2RbVLW78n49cZgveiEsoFja7c+jZGkS/gVtSjwQYLbWGrB6crYdbDwoMXmI/IVFKreBmsyn8m
Uzfe0vb0XeDionkJm7C9MatweOuUS/qoRyggU65s5oMy50S5B33fFm9mrRgnuLQDSZFxUiTPocF4
aK0NYVsHcAX8OSkOEZWKaIiIga8frOYpQdgW2859HxeBt4Pe7yAjxnIB6tzVmNHhtpLOUkSyuyVV
pu/vlQh5zdgXHMK9GmWpnCYCK5SDbyah3XvKM11fFwos/SmsRfYQuHDadnmihmo7qTj/aKJlDVdj
Jr0lzqi0CXhxNCNFOc+uiSpYVAVOUxzpZrSSid3Ed22OV/dTSFqX5ZwApOQY1d1kNhuAGJ2od9pV
jJc6wJXqVph182ISYqsoflyufe9iEt4Rh2mjrOsDUhlveOlJ5rs2BmO3JacpZk9QllPcSociEGO1
GDnFYP1Ic/roHMs2lidMdYeAxkiaVT3VVTdsBhtd0a0puyp/FI2dllcetz13oV8s/zWZJAp/0+r7
H4azlfUHqJ3MiwDw8pvjeQzAELZFuJwYS07/M8bCgShlqvGoolFOGm3gf8BmkkybKRG+2jVEFBjP
tOT41uhBczc7DCVfCCXxna0hB0EncOj41JWj+MukQZdH4BP2g65XUr1MHmqnTczsYMOTUnvInQI6
zR3OsAoLsMvPG8xu4TcHo1U89iWQkI3ZjBOk+q4u86cAPVdxO1CBiged1UJtWwHYGxlOyA3J4CzL
Nrmfq4eME1Z2lFOOylYyhw8+2iRIBIghy9YkRaT2P2llZF9KpOzvkLQ23ktahTMoi9rSO9qyp6Kw
2p2RzOGTQ/UR7QZPuQ+JzILrurPMi5zKA1NamrsMhlgo16lsc2SHk7tCY7DPVHBE0e0SBhbnxG/7
3W5OvEdn4gTlJVwrjRbIkRwpdd8Ft0SHlLfSQy/ciTAzV1jEx7NDOsRTDzOSo4RtZMEdKq2HyhFf
gJ8NelUT/LE3S20d8cZX0arKOMRPmXOdshqXOPXc4b4iO2BTZnb9idkA7IPR9O/KWqAr4BQUJN4z
7VAkrBUYE3yVT01YfxZc6EsgoUWlrnUwxkHtJ/KYjkHVvVVa3EARgq6giasyY+PeyMGgDSqYNtFy
ZaJJ0rQP5amdEHQZ4+OQ6X2jzXSnUiz2YTYEl17FmvuBKVpLn2bKrG2kGEz4XX2N4oOVFTQR1uou
ya6jPH0K0WNlLqLFMiGAPViC+goYiO+txELFVjxV7nQObQdlpJWcujncL6FyJ80ouSWg+DhFcle2
8dWMImjlumwGkDmhCC22ZPKb9sC7uUMcfWY8wALW5XjmggH1HY9r4ooTJ57bOJ+xINuO9zwH04NT
Ii7v4D1+YYp78IIJvR3q6TjuPzQzoSlt5SEIl2C9bZK0VlYxhOsIX9GKYei+w107o7dxahpFtvMJ
TcaRKfmhymxsF0pML3HREnQZp1yWdDBxm9P+bCzjys6TBweAOns91n0SMlbz2C4IklBISNbMFAqc
nmgRzN4J76SJlRJ5oLy4iX9Kiiq6poq8MxviRlIkt6DKu+e+D+6YMRM3rbIrHXmHPgQhCz3v2s4I
Le1GIusTN98nzZRvmZBMR1pe71k6Mcl7xa7VlRzvPMWmZBRVdjSa6C3vFYBeYrxyBN+9TzaTyVq4
4jka7qJwxDHMOrP1hvLOamcOrgnHY5SgkCoAjkwA8/XMMmQ0gSDjZoQCks3ekikke7ltkHXue6vy
DojX80eoDzCNujEJ+ZLbgaA75O7vI5zkPAWz6lb4JWFlpnQrTy252g+VDqxXVM/Jh8hoGn/tBy2w
E2sCNJpP002riLwDdRXSSa+sEy656jWNVWvtRIoPC3IrCF0AhSvy9hKsv2iPE7+AxtTmTgOmWyLT
V01n5KuUaSOa6NllYAjkAKaUzC5pUpSsg8mcbMyxVy9jqq1Da6bBhwaUxxZ4aXZXUCmyJRR9v/PH
yb/prOjV9GS5DQkfwoyU1WWxB1hQ+28chbR1hWQTvlLYJYm5EhQGCCbDvtk3PiFCWCP9dUKI2o20
kvFLJDN7E2E7R0g8GdmzFzbzurDj3F8zBisApVuegvSB9SnburHj97TaSdlZ2WY5ccEp357NvNTX
RDSTYlbh5Ap3lVmYd4nQ47AxzIoPTRcOh0wOn1fMKXqsuGmDfddDXFc9OhFhWGof2wOWerMvDrM5
mKcQLvMaE4WzbZXWmzJBT7/2R5hS9ph/ZWKVkmXWl1QTkXcXNJ5i0tjNzsZXRiEviFizdZn2gVzV
BTZ5ry3kvZTTfCDtjOiUMK6to5mNRBtbiliVCXvBR/C9095RufVeNpZTsvqBQFlXLl7JFX379JCg
QX2vOp/IbNFpbGY9AqaVkJn5FAzRnrhFTp9oyRm70ZQ3mU0h3zdYXgAUezg9B/di5TI4Jbao78Mx
eM7YeDZK9RZY414dCgIWrzMiNNa68veEnFt7L7HRz7QOA7JWQa5lO62QSVW4I+Q47CN0hXd4BReC
RFcftLRzzKN1yagz8Fj5sAc0bH1n7NftvuqciMKm7FFYL1x1UDt3PXX1HQJrOoSMqc/a876M5lge
gTux3ko0Bx2QKcjouQggLkd0sS5Q2c0TsUsgBJHUiY1Bb87cJrFAfQGGWUAS7atjiJz3esZGgfsg
3gdFixY5RQPGo82QKXinjRYcdOLn8Z7hPUgshCtvE5lK781WtRxOoqY8BpYTxYcAt/VmbBC5R4Yg
V6H167MKBOFMeIg+s30q0EhaD/tgwIVM7FJ7Cn0fXNMwAPjCwHjH0kPuGvuNh/WjAYcQorc8zPTP
9r1BktW6UVmLGDeA38kw4QTZ2NjlaA4eteMY/brIjemQKzM/Y0nWO2EPzkvEoab+7NaxT/Kn9qPu
3PuzvilUNDw1aAHdXSN8H3SpazT9CqG2vg97GV6cNmCk15X9O06PdOPpQoAUinsOZOGY1Bz0O5bp
CddUtSpNNT4MprUkPOEu/eILk1uabB77Q0LjZq1aH8SPOQFykm7bDLvOKEEQ94MZ7ZuKudTKH0MM
eEQ8rSXj6LdmsBvGl0XaYzbw7fHGH5htnIokzNqDT77SgKwtqYOzmr27Us+IQbDG1+2+RWxzSi1H
PDAfRSVfCpLEyHM8VcglMKuFOW39/GMjtcWYS1v9lVdHhrHmpeSdMTJ0yb0KR2PrlFs7o3vPuCgh
aB2n9W52VVysnZ5FnfxCYCc2OiLk8zE2u+2CdSXRi8uf0AfxMe3nHMkxpKQFfjYpsr3dBfYGaZB1
IHHhVfX19C7zdVnshiFX3oayi7ho3ZQX0kONI7Lw5KpbRFRdnzEhSbMzq7p1xmbmXTPts2Ba+e4+
CiVUp86LLy6rOGK2KtjaYcYg1U6yR28A0RfIGbM19tULNCK1UYzsP+IYRlXhm+oK22l/R2JWsYd/
+Jg7pTyak1NceZ6oHttRqh0gOjhQZqL2BrAK5n02GVusQc2mqDCkr4RJf7VhmHMpmGSs0yky6y2W
H4p6JjYr9K4sTnJ8N/ejv/cqkxID20babtIyVt3Z4/C4hfLUYwu3mEJnbPb70Zb9cUEr6yszxbi9
dDZOYeVrItF8knClGOqd01bQ6+hrNbxoRjHYRNgo105Xe0++Ct11XHHGzhOe2s7TNps4RB1OkFiy
gLwX+0JbyW08+v4OKox9KWUVPCXxNH/JIwPtuya28EaY7Q2HRcJbJe92C38ElldfLtAPiW1+1EYX
neOcshC7Zm2eGeFigc5Dl6vVZOsWg8M73eYowSqq+H05GMWtH9R9tDLcBJQy6DkWsMSLEqK3HCs9
deWA7wLD4Ly1JSq1gQy9T7KmGSZIAtgxyHRb3FtGqneV9J1+XXsw7TgyefV5oMFGkDrHyCtDV8Fx
UiJeSR/cYEME+Q0aBffNB+9PZOo0n0qF/ARrJlT6PuvcaUEgkYyQcJjAG9PCOdjmNfwuhj3Js8MA
6MUrE7w9eIvfWQ6zJG9K4iNWpOxUNXRYV60qxUM3KCta+9VImg/OuOiLx1L0gJz9s2DUD9k4od5N
bdU7a648tEQcvvbzlBCaiUOlcT62pg42jmaDowwoOWuiceIsqovmnM52cVRt1u+MNoVcRZxAgo6H
xAUy/eAmJUrXOA0xKCFHYGykMS4yH3Q2htepZzY3cVQDGDHs8vrQopucGDpGjb0eh6q8j/KkuCB7
yx5IeS6ucSXLVd/omW8ffjSXhWlJW2A4A5+yjVHuwJpkjWejMIv8Ex4ltevLLnM+Tp1TvJbCYESb
TMEb/fDx1HhNs8+rCkViG2UMGKMWSw5NXSSfGfLoO93GAbiiNBBMTXrLu58DNBiIOXX1rHsu+rpm
HbsaCtPIiIeoMg58FFPnYpLEseNcQbXbYQrc2zKVGXLoIrsjq1KCBS1s/0NpJWW3pj8jGPbNDeYm
cg51eQjgSFu7EnvxGxboQV4V3jAH6xBho3NMSQ58JRtOvpqGmB/hcCw+daZtLY8RdSnfHjHtl8Gt
Jgy9RSHcc1FMww4JecrYraH4YQ8150NLxfmF4gxbch3gw0VqbWQLHS7pNo7HIzY6wnqhE2UmK+0N
GAIzJ36Wgvmi6kAZmIOqP6Gch4zYVJH0uLMm9Vq4kX0a4A4s2Iull+WVPf8uzKb6yL7Qp8fBMII7
/JF9s2G1bB+zosObZ6NdSNeS9soBtfOMfSFr+pMRzhIhjzk8ZNoItkaywAx07CURDMmwPOWlJSxw
iF7yiqGbLoKH4pNDUtwbNBbGoXHKY+eE1XPvIzHapbNFK83QhNOQl4BMDykDdAtUPg5BtmNGEt5G
sqrTk0hdWlZaWNmH0UVbDM+jpu2QRhWNp1AQh7SAjqyG9a9IJNQHz3jjp6n6vZ5aA2Zh86JTIz4T
JBkPnB3yoimYh6IGWTUee9TGSCRhjmUT4NeOmZ9vXSWw+lmKpCNX8p/xUDrcvVGPtR3CCtTbb3+e
f20yeUujxM6EcwzD5JQkVYIjNSch+IgXyRSEPQ7MU+nexKIzmzWcI2s+4MAYCxBSCZrLG5HkfBk2
6e0metLZn8W5jPoBLAdzSnpMTgBUaAfrpAB5NYpE3fpzxNc/MaV7qVyP76ohwGRcY17nn1YubHGm
QW3Wj45dKXsxrjvlY2tNXP9WN6E+aOAacNnycuINjoN0ioti6iPfRBXQbxEx7dTvfRuaVXxJ+Bzo
+3SizUoCpwjq3VQSk+I2EiipDuZggMz1vS4f78ZYNi+G5/ALbMIusQN+beQ4DQXzGUS9p3aDMrkG
BDvz4XzoFnRQ60EWqOYSy99PyAPobw0tMcyHDiTBuEaNye/XXCfarE1TwWZnPIXRSheWOAPyFeql
DHBsrJKGXPVH00bucsd6meR7RaxhcTEIjvH3KSd1pFHT6OaoJMK8K64t1h5x1XdF90zlr/RT5Y9x
+2gpE4viUAdwytDVxRpfqBswmglJfL8IhYlj3w61V16D9OVdAYHufORuEdmHlQCXxp6uquu8VSwp
KJ2i8RziVSC3znfo0YW+E7vrwWiqbpv5NR+RwADevm13w0iF1Cb7rAOsAJNGXCHb0qu2Hd2nDB05
x1RCM4Vn7Zg3zeIBv9zgr/5l4iint0ZmZ81jGaAVmADRNbQumxt3ACR0RFXmvfwwRflv3Dy/ZiyY
+K0gKjImi2yf5/AXx1M+AFlE/L+ooB15gxEhs7Ay9f64Ar7eZjvH6oT+OwfRX16UnyWEyPcYXzKC
+XUuRzWNuYvqCRex0bzQquvNNRJ2+3PL+W5jI8w5uZOSEC96oyKcviNvYDfRZVnpAZ5uOYi8WUc9
Opac9Hnsi6ZAmyW9DxIH3wCdY6Hcyblht59w9lWcXHT46KJOuw+kle4iS1onQM8WrkcfKOjfpFot
o5V/u8hwtvFkho5POEho2g6Dn59HL7NhNxb7x7ISJOm5QsB0TNICeZzjjbcQsYaLEwxf0TTy4fdX
85tD7cfXZtzpMubCNMQY2XS/jkR/cA2Bu658FVtIDE0NjdFU6jS5ZluvCDitmq3t0l1F4TB+8UDw
fvKY0UJ0yEP1in8/0+jOJ/nJrpdINGYQ3rmgWzRtmjgq7wLRO49NFYiraKSSBRHS508RPcZXkdkw
IdDBhvCGqeQQqPQTRSt2zgHyct+/llm4jGJQ+p8wBXpkQg3R9Op4dJ7XRm7I/EoWAMhK6ddvg44N
uZ8tezzSc69CwpYDLueEtDd7X0eh0HqduhIQACBDIIX74OtSmnVVmiwuXkTqZi8CuOLUP93nyNY8
lQro7SLrml2CIPyqNw4MUlhLAZaijcd6m9V0IJetIsL1DJLtayFhONxCWFbpMd66/cRvSMomQ1+J
6P8dJj2LZt08aFOcOj8GbKtC3TAV6oRgebMVKGW3Smv71GnoSihS4RdYocsQYgZqCpOk7y+yb2Eo
ZrPLFlCB6LrBKxeB+1s2fZQvMA/pz33KdbVUU1lk3ijcgHwQxi+cL5ApbqCcj3sPqY5cOxXzGuws
YLodD5MDMRks4VgryB0KmHZeKQ9SCPBEV2+aFjHtoW6qiWrW8OJnEMtVsMOdEx1GiI/vVZMNT144
gQ0KDR8AEFBp71y1IFfWU5qH2baKQkXiN3vJSjNlPdCUDMEX1XHHzoYoH5nmOPTtGXQjQ8dm8M55
2HExkLzy6UzaUcXVt/0/J/5EvTTpsFyqKIz1sUkyez58++859YfJ2cywIl5lcKJcQhH84v1IEMom
CH1SdcHRRj5UamW84B30H1zGJxQKrhnPHxh3FDyEBoyRvjEkJyTXg7IK2XA3TNGgd2U0xmJtzl0X
X/KKw8auFVrJLc19IS7ZACiGIBIfZLzH4MZA6ORxM38ba8ztxFuuKp00e1+EnE7KyfFtjjoNWMaW
Z0TQbVkubt5C0lo3fltH53oa/y6c7a9LquU4xOSEdBKdZeL885oj2WShrE3zqs9tzpQQqo4Mh9LP
qdfQO4gYNOd/s4pbzl+WOc6r+BK9Ze5uYef9+SXbKlNdD0GS8qCMr+fFBweYNwLxNXvNSsZReAW5
IbgxvL45VWEbARYfVQIkLFTGztD1gPAidezub97Yz8bJZfkl6jTk/5n7M1f/Na6jkgTMIfygYRbb
I7hRMd6Cbuek2MLI/7uov2Ut/3G9XV7MxatsOwRHsI/+stZHU+zXmLy6VR8J+iqAtx0M/2PiHn+/
sv/6oRjwM07HHLvsKRFf+89f9kS4VM5uiv3XVAzVTNrE5bat0x43sqh5nH7/cr9uYbwcoiHfdhBC
MO771XxaTVYG0YvypflacmZjxohxmuj/7rGYLYsXkmP6z5SEzI/wBAWb378By/3LW+CeQrthux7K
Cf/b3/+wk2WDnY3wihmqzlp2AKPL2QDZ7mofoYGR3HDacHvgSEnDUBCc9EuMudGgvSs7evlBazIX
AFobrTTagWvFzhgTcwG9bqtt0ooQUYJAWsfaQZnjjnFPf11TOaxlMmS0F7BQH0YnHwJ6YSk4jpji
DBagWdsmDtTGII2r01R936avXk963oZx4XL8dB0myTZmZ/YRDrb5Whij+hAmk5udK86w9jXzRr/Z
GERPToe21Ka+LYeRixip0aofaStQSjOgRQQAmppyW/cmvzisCI/DFBZXwDbMbNmshph/1vD+C2RW
sXeWgRPcwZ3kT4Gleh5MA2eRNFHrWPvBXOL7dJ5yDrB7wZuvW53ttaO5lFQ0yWvSAGfbZbkVngRO
93zjalIRcmCPX0wH4PGa7zij+scrKNnV/Dh+riKgCytYZunT3Or5LjAmTRltu7wFr4wZPtsM3cqr
rG0o5cug5/ihQ2OcD6k3sT97pcsBGhdGZ9yPucPSP9U9hT6644jVFKuItannMEO5iey1vHIymshb
e5bVBKCBwxT0UKywmwI1nNrRos32xpjzXcbMbOdDrBJDH7UYWabFhOdr/+0k4lFwZCfMAca4yxzN
FAWIymgetDWY4jwGg/BX2AuZXHXRBICz//obYAPwIh1jWJA6apBLPkOWRQdG+F+/hIAPHaB2ablp
at7szPEewJjoU3Wrx6h5UXOuGdGS88yQCYx2Bhv12XZa7prcZKQ5GYO8jlHMY0RpihjxjhG+xsV4
UXnFQNGHTHVNUUjvqIR5bZy+nc/GAVkqF7Z3V4bsxcZlqPHFQgN+NyUL0ImoEpy6sahg2dAxAYn8
+4f1F62RbfksFRyeIpZdjzAm9Fc/ao0iBM6NY1X2KlMZp/kE6cAdn5F1CgWyYa4tmV5/28p//7q/
Lr7QUFwK7IDXtzlI/HqOsAdaQ3E4IGspI9b3xGCqBL9tGv8miG5ZXH9c5BEQ0cu2rMhbYtsQVv38
+RipuD2UgHblOkbwlEaW+JybTisPaR55YmVXsMNXQHqg2MazVb/XPBRffv9R//IVo7H0F86F60Rs
al834x9WwzmabLCaPjPbIRxv62kpurI6uLNsC+2T402fYK/xHfz+VX+tKvjElIVU5Oii/CD89YMz
bk8jm4nJCnAkVjaLzgar1qJqKYkT6ZOst/5m3f/LPsfnRCbF0QVxHiqkX9LxMPjloyhQe8wpaKwR
InGDhcr5HKFcdra//3S/3j626bHHgBVBlEeC2K81U4U2LdIjNoIkogmxoqFXGHe1xsvx9vsX+u8u
nsc3GXqU94EVLJXUDxcvxZzoti7wHDL3ijcPDDF6+rTkD6K+RhyKkvzTN93W19f9RzpQQr743/+c
nC+bL+8/y0RPn1v1efpRTW0tP/BdS23/Ydq+CVtmWa9IrViSoP+LPvMHCuEQSyFq6a9K638LRaM/
bO4ORM5IiwKLFe5PKbUb/cHS47JGB8F3lfU/yPmyl2Xy38uMh4aaYtJipeEtmCHl18+3CXQKuuWt
C4hoycNkIFkrljajbrYdnE/wDcj/z0pNM8crDeBiJS1aIuYwjJ9UMcBZbqlzQRoVD7RJ2YOaLq+e
W5Po1bwuoxeUUsFtZjrRPUxsRloDRhc3DeKP//ym+4/JcT/ly/0/hz5CK/+7e4+Mw8vr9PknMT8+
5z9vv+AP2EaeHVFPO5xMwkWT+/32i/4wYfITMmfBPnJZc9mCvkv5A4ubDBU/MmQS2gMGTX/ef/+X
vfPokSPL0uxfGczeEqbFYnphynW4hxYbg0cwwrTW9uvnGJlZRWZ1V02i0YsCBqjMYpKMCFf27L17
v3uOIf62nm8UUEXrx/IvfPa+L0E/f/ZwiINPkvj4aaLEJfKnW1yshlWLfnRxuceADgNaFO6SQWLu
XjfSLZ1MBmhCbN6D1whNf1OHWh8fxIURQYrrSZhtBSGm1RMy30oBsdYUsC/dSBxKgI0d2IZhxc+D
JuikhGNjpF0TMSoddcHEopiIKAcmiUl7O5HDfrUHDcTQyoXwslwpF52EyJd0oF5IZypjpKviGNSj
DtksbE0IhTBZdk2Wjr6OGCT9PZRLcruckGiTtfAPVC0EjRBb+YEi99K4SiTMHFpqFBzAbEeK5U0b
7UddSz4Yg0ZmoLe5k8hTuK8mdYJpq1f9E0U3Wm5RWNebFjedT11TyjaF1T1YRZwzclY1oOoZ8K5T
g+EdSSs6LxeVlDCmIF1lsowz8h4zBTXTytepSrq3gjzQtgSvY2tdnm///2X4Y7CGvP4/uwzvs3K4
pvH1l5vA+iU/bgK4HjVmViRuAgYLLgXaPy5CSf+Ni08WqWRwk5Zgt//tGmSh16kp8Hskd4mMaHzR
7wAy5gjoW0M9Z86GCRg2L3/lOuQL+VY/3QUI7vNtTB6Ctl6QGo/x17sA63sKKRtrG0NgcvQaRCv2
viCTBQIfNgASKj5MUHotHUx+o2jZNzOhD7wA0TcGwkewqmYoTN8h+7S34O0DA3ibVwZ/MMr1a0n4
jJYshP4wh9VPAUdxOCw/aBXH/Xwl+rcTEd5lpfyPA8izeSX/Z7CyDoOaRi+jMeAFIFDLxzc85uYi
bMXVHmA0Q4HLDKMAFOfhqRpamMG1JjDT3AnHirQIA4kGPgKNw9VWFpm1nWtglyragkZ8GngOafhG
g5jzp/oBF+XCRFykPlWr+gBMIv34VYewhK2j96P6raKRd09odDqP3/0JTSl3N0Ylae/hzMhoDzaX
EehIf6GNnwkOupVgI3M03ubJqN8mWajvrAEEdSJiI2HQqdtXiukYmkUGaxJYSvrE3Aar9KGuMt2H
H6l7IFzr7ThqwYs1oIkIVLht9F7bnAzYQGDMz1epBIv5clPgmehp+2EHqUOgbkRfp6NSV+OB1NIC
JRlNRb8KK/pVXRGwMOqt9iGlWu92ozRdCgNS6bDqLuhvS06gYscpUWGYSiWRkFrtGDgKbsHJPZEI
jZxpdWj0ectTWL0aekjlv1xdGyTr9nqeVwx+YpUwedoxjVWmC4oHQcPVYUVYO/oS2i9nu+I4yTg9
mNUIn8fV88GqSP5eb/XHZJWAiKF2EbogcAQqDccSKuMmYCzZHk04PDYRVXUzIxUhV42tes6Vbaot
nFJX9wgaovKKTA5sGN10LWludaGXTyMQLmewuq/KWm0mWdVL53xVnBR62UG0IIMurAIUvVjEAzA2
rCil2mV3ZogqZRoG+MJpWGyGZU1Yr0qVoZu6J4moCLJPXrgBmuazwgQM4urhIBp5eBhWQQt9u8GX
NWGEhV461UqCy2sgF2QEVNrKxHfJOMrjHjmVTIszUt8qZWTtJ/7jRk0lnmitT56CGhN8dS176qqS
SaAgnKrvfpmuTvLCFZLptYB/sNVWEU3JLDYMa+5i7oCnRuRLnGWKsSriUc9tWqQqhrTO2GaxROBg
1d3AHIT535H9Ik29zE7awDYpTBQ58irLCSfZ2PerQId5sspr4jhg4mD16ySYduRBRrmzyne6VcMz
wk1xgUFLj2qoNLsACIVk00oq9k1WSTtJbBQ/TJg2MTqUQrQcnHyV/mRhcjd99wCJqxKIT8/VShjn
a5ep30cj4iClRSGEubUlyLDOuXGC2kS4zJxWLEOAXPrbAmm/X6uWljePgsQlkkR+zrTxIV/VRaOW
Mg7x3WcEzSx1adOwAqXk7yATt2cAFs19HsfDXly1SNEqSJLjYThoEtKk4Ls/aZSsBz1BqaSEzcpn
lmigfjcuMcQu7PqRriujBPK2GFEzIY1F0qQwLEKptnEyac2mRlgfTLmS74VYlr0wU4/yUp4YMoxf
KT3ctbigBEreXkVh5cYgTXiMVmWUgDsKUNhMBlo/07eJHXMVTFH6gpa0SqfogfQAG5n502qUVM2M
nEqAYcTjKXkHv6urZCRWIurPd3UVWwFYZNAA+eZ90dI84TwQHgBN0u7smWOsuREdET6qXBMdYw7j
qs8qK7Yesy5eGG9+j+WtiirWmw0ZMIr6FgpbXaeAqBPrgMRl+FNVv6+Mx5L89Hico54tHtnExC4I
rtzJGNTPigmHn9DHLoX0ohkW+NUBALAI+t8Fslx5USMF/gBrcNdkMtH0dnwW0L96opg7MejbVQ2g
URUxnSZMLhyj8LkZgqvI6XAIJbnY9bpGoZbc2NZa2ntGys+zhHSy1AaMbkqa38AyGi5jH4fPYoAn
qpeFt5ZZOmpumnkh860ABC485DwvhWbsankk9DTL1n5UrS3d2T3jeN29sSS+FKX9RhgN2CWIRkJB
PBgWvwrmcK48MYQGFM516YejsJ8U60tJkosmp6nX1ELAnjO8Aj2DySWN0k0SM9Cm6nHtGjlgyKYx
l49uAOWNgrF0Eh16vUxOOdThOwmpCEZcDnTNzlEzaPVcfdGbeI0qomcq01cPAu00X8wYliCm/ckm
nLa7IUVb5L4Zw4GC9hrrMXzgKiKwoxtUPGv1MDAP5JXYtDIbGAPjUvC0S27lu8Q0aj9c0voI9OME
2WreG3CsGkW65SLzJejJqQOFhhrlciOZaXLusxSeKFlRr5QHZTcvY0F2MJRa3xzw5E6D2ou+XgG8
iLMy+rKGYHikqV9tM3Uk5rsokK3G7I1zqrIJxdDY6e2o7PSo+UJBmvlmRDfVnqzSvE8r0hIFA8uw
KuLwAN9M2LQdBi9bNMLUBRGm3cHcUG9Cq68u5upyCbsCJZcZ5XcaIavNmFs6UeouOOVIsv267qvd
MmflAdXPvBNixtUYiOnsnJmwR3GIZEcrx5GmRcLdrltQG9giwyqPVhgnyA3Nqv1UiYHFzP7VRLvr
EXIx94n3dM1eGEKn7q0CJwZos+4poTl4SeAT24Tdxm9FpUABWEg4HhJOLSfGD0wY/EDMxuFoyJni
q7m+hZUnMtwnEjjt5so3kEioSXSvVaX6DeAMLyy37F0mKoRXlG7wmOKbvEBE3dHw4mNmzXTdE8Gr
nqdk1rY1myw3EmRzSyoqfGuFha2eST7ROkzyfNANuAKQLPRa9IECOkqlQXAWg30a9zvm4raNlRx6
mlhM07F4j0w9+qT5T1o1OnE4K3sQPJSPgbu6Sgb5IGUOsTRz1a+xxaX9tEfbVN3Og25g6NFpQKwJ
VT2cPwRR2AVkPBei/+I0X+buEHchHjw8nFUCczJ8ndJW8bSpBDNZ3JjhtDitMBNyxxkC3YdpI5CG
UrqcBqOgVZFrti42LeNqDRnzDhNEd7XSWWaSZRAYoEakUtaOIWbbXFCBzi6FaxqiW1vWR8SYvBsl
fIi5Rvw4T7kDN721ichR9un4XgtvHUpUkpiRNJ3IWqPQxTdgM7NzN8/anRk0vj7xSk4M/flZoh4J
GD2mFqxMsNi5ZxrsuEJwsXNWbeLibM2In8pF27QhQz8zfTiHABLt8FnMXeCB3xrAWi7MR3y3IC5t
0sc2E29MqLD/tgMt3Zmh+UFa9knT97Pcn3K23XahoEcUxPyuAQ4vNMNBqRN76HiNg6xTuGBYZCKD
eyOhR7tSIlJmVrA4tJc2agjBSzC24Gwrd+EscQ6i7ls0TgdmWgaCernujUb01KmKl4r9Gzqi+7LL
viHK+grS2gMtCkQ0rUG7kDXHMmTPKcILJM+3AUUlBzIpaSYSyQwFs/HtB+SzsDtcXMB7NZT9qEfC
XUd9zHTNd71LS0oj1cx7i/ea0wBJXV1Jmdh4jhTGdSpJqqFsAj2L4ptQIyM8gaxnkIweH3m3oiQE
S/flKTTkfTK5w8R6OhOAuJ3wvwYw8LoeJJlEk+y8Dts+07zfLswJWNW70CkPw1II1HUl+nlcyUSX
9xWdk3nqt01TP0Cekz2pw0qcxxoCmCy5KbSiweXGGNMcMV0FiV22XqqaRl6bC/JXtiTaG5CzNSNK
JJt2TSLyppYYZENkuxQdCQpUNykfQ84W2D1pbq2zYqFOL6w2ms9BsRY/JFSOYJdPucxwglIbi4e9
ncIKDNubsWEuqtOld57dPhOEE9Rk3TX0djgzlWM+dqY+8GAm8cZotIBN0WJ6taA3aKf72m0AwtgM
xbTPEmZpx7CGVdQkEdbMys3Q1cKBqW4sT4uVn5DC6Y9mKqJe0fVqIxOU87rqDqIuDxsPVme6Gra/
Fi12LOMESLrr0GV2xoTcyFu4iPp8NCFHtegNdFW+KYN4X8Vkie2wiPctOoh5SF7nBhtt0mkyA0DD
Ho0NK9M8pBAiQjK25k0MU+JAIxfES1NLJ/Ykuq2NJAMKZfL1rDzNBjQ3cdB9dVpOrRVwwyP2tBsY
d9q2y5js+tq8cAvAarwEh26EU5SV9fSsEoJiCz1+FkQaOe2EIqNvwX4YCzb6DWjKkWASW/5mQhmu
nKK4vetq4ticImk+hpXKdRK/ZIPBvSNvQ0a4muA8iJ3+0s6EGAKWU9cQ1NaD9fKexTFOMTLkPh4F
w7f00G+n8kHN8ifGsFjKLf2L4Zl7uUzvuBu6RRzDExKMnakvRARlXXzM+JzbfY6RZc7mGWFTvkas
rICAEY+TQXqFuPhyi9gH1n2RXXFYMNIVzYKbEkh0UhOZtciQ/IfGkb/gFE9yK3NGWHdiEeyLtMxc
AUSoB8gs9EISk8+UIxHbqhCDNA18R19xFzZZWBPjSZZC5rYsbZ+W0KAz6xjJWIJ6S5l2lUT1zVhY
VCls3ZHzirxF006ZaXgsYIHbCpFuzxkT3F1gvAZ8+rjX6NmpKfXZG2L5o5P7JzZG5z4Xg4uxLLcy
JFKtUF/lhGFJpJVbEEuya5oBHGg5kTaRJD7jkjGZ4CnYl5ty4NUN+bm0KZ9Ka4GAGEXiSdGZCmXD
C0hyMSsUSvm8b5V6VVn1Mwc6ZHH0w/tviDNRo3GZ4oltrQxqdSEkL2iDu5PG0OjGYPCXafAFW3IC
NuhagOfZMHM/FJyG0KfL0HlehGVQnpcZloemI3TG2DY6YYSvKwn70i6VcMElmlu7plmqR7nnGgvy
VsG9oE8pFXuDDeY8SBG3qhnnpZVrz7mQjarfW/FLlHQUBRZWaZtikZ7z73m+0WtlZrddFI96rb71
U5vvkGLn+7qUUc4zneKST6NPJwyNY4YyitTIYEoiVoEH9wwcGB3NQlkMSjw1JTg2s4gfCk1PfE54
wo21zNx1jY6hJi1QWzihMjRQUxSuY5B2t33HDHindtoXmf9+ny4zhrYEG1LdhsVWDDPNljVtKeya
i3QVFdbP8bA208Ul3XExDmcuKJkYrh6wrVvMAoyKmgf3khYIjNaWbenpVVHfgXJO3vqWoJq8NNpW
i+SET1kr3IGPXoDA9TGIMs70TVVonpKrE/eWwPRD+MfAz1qATmWc+TTgEjrncFVurVWXMzZ6SiRH
Kg8rmtRplVZ/bypwd1LfWnteRWIgkQFFX20HfujSciEOCvNRfb1wG58KNcfrbiKwtMFnTLzH8uSP
ltL4dT+aTARMTArmw0jIDrUitsTJ6J1OS6UzIEWSA8AfBbsI2gHYt6a/6nMunpqQFOM8aJlr1GnN
3JcFZgaT8E4uJoP7URr4YOGTR9jv15ra3e1kzFdNoPpXqobAiGPU7LQAH1RmKSF6C5artC7U9S1U
Pc0CBwznTmf6oFbyU84OBbc3Jbpg2ZVlQYlkITXE8V5f/DQfeLDRA8hkKMMQOXG9EAztDXPPJt9y
BUNbtrFQm1utYsQjKnoY6SSmX4u6xxsYZA4E4HWKWGFXSS1NuADI6ywiNXm0F0B/bBtBhTIIfAED
UiO8V/0c+10p9xu9iarI6yxVfkyTXL+XWroGiWCxXBnDRKouVO4Whh3I7a2aNgbGLkJAfYHbPe7z
HPlPbUwD+dCxvlXlynhmecmerUGLH8IoMG5EEeBOKbfKXdCHLALZquBMZHjay6rlZLzoRgahwEOY
Vmtnvgo8yVGypSPzhddz/O741FbdJ9Q95Zncn3SazNUGikqI41e5SkKhpUjMd6iYQ9UQI09a9vhE
ExW1qGHM5SVcdaMqJRtqAquEdCRzgg4m1sIXwMfrBA9rwn2kJ4gnte8eU6K4OE1BRYOHVxCd/vXG
wL9f540q+D/p+l7za/zxa8Vf5it+b/sa+m/03cmbg6k2VHpr/NHvfTfD/I3umfw3PJD0974bnCxN
puVGkB/GFkkB2rW/1/wl2EEKeQzT0DX8DAZpvL/QeyOo+UvJX6O4bJJ108j3EaChx/en0AP1lq63
KinxF0nETqQTfbuasUrNYFRVdpAVaP3MZrxDuislkWSr1BbME1Igg2yciXPNYKU4TMAl85ZTgihI
LI19tASngnr6sSMHkbscn5MFpL7ZOb2eCSDkyNXbIEHmR6jwC+G4qu5lyJND+lx1mKg96jX7KOD8
PUNcRDjbGToRpNDMuBi1DHo9wgAAVxh/5wK+uBGH3kKIJODq0JSnvIEW5haKqhwJYpYvdVZZNhM8
jBbQAwnOEILgbBTpoGobQe+tZFNrrXRpRzG3tpECNhOrL6XZyOoWhsw5reROXo+qQMpoNuCTCybW
T4lDMWXe6TOUmKUBXpNPj1JiilsgJdzyxQX4Kv+Z975MqPGZKT/5Hc4gBEFNNOJrL+sNFTU5pXCM
/4Lx+q5ntN2Tll58mntBfWYOGQvSuKTWuxFTr6TwoRlebBQCZzomwFQ76Ily+UapBxw6LEaX45J0
8sriG3fktSS2cH3Em9OSOHypDA7u9owyULMXWaTBX0tBAJ+6w5Th0GAS3qyJxqsdMHukUs0ZTK9R
GuNacvLnpCLE3Yuco4sIAj6fdqlXwVke4egw+CQ32JvwX71JtYK+aNEZlLUrQ1WX4zCmyQtAJMtp
9cEcVnULsqyo7LTJXYnUmJmFirJkDkmF6h2A8KHuJ263NBpQi8VN4retFr8McsCNEZwpp3GVpLM9
QQwofBVAIhAhgTyiM+BnjPygH9Rb6DVTvom6aGSeQx2pCjBmN1XOT9f65UeT+mchDQ31nxpm69VD
v4x/qMSSxVCt9er6KV2TlGwY+L4xLdmIciBvIlPJaGohEvyrzPOvQTB+FAz5tVEPLUxh3dD+1Jtj
+jELG7YXPsWVCxLLxM2MUXBMrQEnEVm0net4OFb88iJBOP5B9fpLcZ5/u5Vb/aeZiWP8+RHBP2y7
z/jX3MT6dT/Wb3qvBGK+B80JOpBwJ5vwY/m2fiPIT1eWUrXxvZXL+/F7aoK2LKupppIjA/5Hc/7v
q/dKfuNDw8dFYvZIpNn7V1Zv7dePnyESHdNJ9pHd4ef8aA3//PHrxZE4R1PrZBXyxu31GYB+p57p
UaTuGHQQ/7UM8I9G8bxjpMxTJqYhlGJOXVHs9QeDjLPL1q2Hxkz3LF0GKAbhu6DGL2ZOb0LWcpWN
mnYmZTm6aVBxEE+PwxIxY5o2z6k+WnaTmfIurQw6cJxZsN02yehVCuOAcEmCmmZxXn5FWla5aonj
YyKv78Qw0h6FvOQ4nMoGoPssZxxL0wFQmIVvmpl6JqmwWm7z1k3E6CIIJV1DcQTNII0AkpSE6DB4
Ih/ieLRBl2rcqXWvun99t/LfibD9EjjafJY31/yz/XMabr0CP0q8pHEYde1/fP9j+Pbutbv+8h8e
XPduvu0/m/nus+2z7o+7/vo3/1//8H99fv8uD3P1+X/+90fZF9363bjl/Pr51wgH/dc7nlNZXD/K
XyIO6xf8uGCM3wiJQuU0SKoQSGAs4I8Lhj9Zh9MsJmWIFqiQMf9+wSi/GcQT+SrJWocZ1uTlHxEH
/khepwAISv6eQPrjif++PPOa8RLykv0nyzWZpl8WbINeFlk7xFaQCcl5yt8FYz8t2EYkanMwoN+s
5VsGwMDbHG6B+zqLHzmJO2yp+RDdL+zwnqbYfvRQTm3iDXzC2V/gJdIAPTyFg8wgrrNRNp030Pl9
mRp73/tR7ib++EK/dT94zEmFWwqrYu8i4m5vnloPTMyWjrFn+ksD2ps6J+kffSvnT5Duc4rmnQ0m
xuEom58G7a6KbVjwzuxM/uCakjf5AQPEb5rbO7c9j+K2dwLPcrNNtNO9aBO7qU0/4lYZHYpj/YE0
eG8/9XZ0FG/k22wn8nTAivvyvjrqG3lTudrrQXAzvongUuTYNnuoHO+xH3j99ml0hHvFVuz1JwS2
apwpJCnHwEeUGhu2eDe8yqfe6e3bwGk96QzrQLOf9rdPT5Z9Oqz/MTvNMdu13pvqULKxm2NzLO15
n9I3sg/oSO0X/+EhtN/JCBwJI3iY3/nN9Klm1pnjcGvYBxHVNVUVN17gZNn9U+QXCCb53ob9FtsP
vFZ2suvcjt+bXOMD6oOtO5Rq3ptXxU3vmAq0i2Nuhzc4cZ34kbYfTBAn3iQdAa9wRFcX2cpt/bFs
xB1jXAc1ccHAlopP+5ZkdXjUbuNL6FSbdsuu99wtOFspueWefMbV3sM+Idxgnkfj0rwsfuaabnwM
d3wOniaP4owLGGBfw9ipfClzAbQamFgvtZtlF3o5Quukt8iCRg7Vdv9ZnSUo1p+aX9/2m34D+/GD
IQ3ojwfqmQC7tN3bhB5LIM7uzrzXHFGXz+EE4DzdKPTbN/TSnou1eGCLj/TIMLFCVIOh6DVv4W7K
3DTaTXCpdxdEEa/NtIu++gmqnU3JPPEphx7EHaX2Y/M6v4341RiFQ1FE1I2cuUoDgOnG0JXGTS26
xrEVvWF4XghSML98m9gguTbmc3WKjvJJuW+O46Z/1I2L8G69k6NzRRMajWWLjsIvxH16g7L1TC3I
SYTTOHoiJtgjLS0RGQr/NrGqUpW0ATxQGR6Pxq6Y3EVzpMhTLXdm/EI6KVhpdBtkWv/FLUTGuMaB
WfOrh/4KYVI7dueW71FC6t8jBCujreIG++iS7JIjfdP+K7jlW7rvlIvsy+W45/HXjnhfuwJLQDnZ
FPqjF4H5o4cVxqdgSXHaL/1NP+WHaGPtqPpkjI56IHN8gQ8YcI1Y8LSPlq82XWnjRp4RObkT0NUl
PGR366nKxes1vfCpo/YeP0uQHR3t1RXgtN2LH4lvUz6zaUZtVXI3zuDCuNE+eGKWDcDT7/3LvJUt
G+fXQeR9kSFvsDiEN8o5eBT81F2vYFF5nJ+j1AXW1b7zuHB5FU71gjkaA9LwEtwml/AwfdOp2X8K
76jGcU+QQmwVv5622qYIn2sqd/ODrLjSdj6xsXb82Vvrpna3W9wzKYXDO9bZE5dNfEi+pTf6noSR
fi1cCIKfQcFLIqKoes3ec8FutvLrBVrxVSEoZhfJRb5TLrH1qCS7QX5d5l3nSLfKSX41j1WDLoCE
SG9/iDtpOZlnb3GMjfkCBvBEf9IhE/MuX3bK3cZw8AZ+KTfmZXAUb75X9jf1LtmWvlTbYnhnpDsg
DOqT2vCEmpuqtaNt6rIse9drtE0ax9qJ9n20LS97wHXOs1fZkX0zu552K0feh+zKbui03+Qjv7JF
V30prq8Ki3kp8+7Mfuf17uhH195Fs8zvSA6aOC/bgszwxuON7EvOTWE3Tzhd1fOy5ynY8eCgUj9S
EffMM3wS/gobJbuyB4fOSmhb/B3INbqd3Wj70eUB8b/nI4heG+0rUX1LocjjpCf9NYV8u+++yDXw
y+zr1dh8fxQ33dMsOe0h2zDD/GR4UIHYK+U0ao71ERiUzIc8Ivjzlcj71iVVJTU2dX5fB3TC/xEU
3fHLo7VhdhmTp912e6IvwRmoV2Z30qbHaQUe06Y1ssk0X8gQCMHkw+R3Uj9CkaQ3gFYvvGibVzw0
PAeyITTKiOBu+FS6xob+vntVro8Ynvb3zvZLoCjsygf9YPqPJNVsLXYC09aulJJ3sE/2xkm6SUdn
vsS8RL1fu7WrbNZ/mBCH8uYIb9xjefjGhmNf+FBc09xprU175EGZLxS6bsYjESJ4iqMdYTN/m0mM
fRtUytBUJSnJnwPv1nK1kdtXtpnj8xBuIdfzO68ZD1mgqQbMyvQrYasMW9qLnejQ6NOZCPsf2V7+
O20cdc6//2TjeM26Xwtl69//sW+UMPAi0qWyxTaPge11mPXHQYs/IZjOoAPbQgS8VKn+tm9U9N/Y
zyki/Hl2c5TF/r5vhKNtigDmmbTQOIypivlXDlrfd6A/HfT5/gzbcuxWcXWRUmfq4teDvjiGuRCm
AqUbheWehpM8qpCvAqfQe1i2gxPPVzhxFym7LtHF7B/7ctOhWNLn6JY05wYANW3eY97BKWnv6WwA
BNwSPWWvulUIoBGK9cIaSmiSucGyNaXbBXelrr0s1UmnSbD+6LF6kKdNx05hOAjVBwEuS4BTuQ0f
9elWBBjfcJpxc5wsEaqLLqzZe9gUu1npAxedKsayDfdUxDRwEZt9yW8ZmYiyb8egstsg7RBp9sfN
Z5YnLnYPW2wvSO44OoK4uxDiosTV3A8F+6TqaxlZJayXuSISkdfv5GDOHdx6QclsNaVfGG4bTTnR
4vVjYgVT/mKm78zRMaIfOga3bvKXaP10VwqccrS8ZlYcMf0gAHostXsxkDfRcJ2UEgpA6E3B6Gvz
Qvp+LLd58ARW0Jeq0M/L6BDW3G6RcEiTtOOUyIvY+aM04NpQvA7dWWpU27EEfjB9TSNRfLg9xu0c
vyEJHqKJyMdrHx6gOhEBJLqXkl5uQFnCM7BCLwhWRtgH6wzQFwo720z8lJYPc3kQrKuk02nBZCPl
FLPmd22R7S6ML1YQPYDp89BpaU3oNWm6EVs28cYLHdIdfhCnR66MTsiGm3YKQP5l0iYoIy9KgPRL
6EsxFC/pZgj7M6hn1quaxtPkp4rk9JFCY7smx9B7TTV4Bg1/hcNKK7uSjCMHUm0UUbilQiaZAJfq
awFJWEj46OCtEg/jEO3jqN0kC/2inuPOHKNTldHX3MPTnpJvjNrR4QidAtQtfhYMvqTM3sQpdmUm
eQqNii93UfzuvL/KZuKIrmuZVxhUDwGZF3wrJWwJYm0EBE6TVWzoTBx1nD4G8QokeWxJGJwwz1Wn
OYrhhXDFCjnbh/rTMLwSIrXz7JS1AU+Ux8CVsP7EUHuT+t4p10ho8ZquNzvap6KyS+IPY6LW0DD8
THAA7qVtVooT1os7cF9agAPOAUksgkktni4msbdFREaLkPUYIs6RKD92E1XijzyNt0VOKnIqMG8X
wJejmV0RqqVxgkhNssK46A1PXDwO0n2VTuc8+FFr+C9PpmtN6B8XGE2UZVkxRKb611LPTwdThZC/
FXUxsszsK+Zw0uaPKTvxMch9do+LfAEjBftScpfGPKp1spsNBE5D5FXL5AvBiCg+8Bmt8gdF8odQ
h9p0yYPIp6zLlxlOJb0XcAIzezHd7pPuphPzNVLtSBbBpzlzxdIfEzaXqWXLw6GM7pbaLw3BYRAA
2JFkq2vzX3mb2XAjPjbFJ7R/HhYtR4cjOZhc4zBzlqOufgP5hHdHOOjtoQa+j8ozia4KBfgZGlZK
GPKBNjkR/pbiJWR6/dxGdyv0SPtXYIp/wER8X7V/elH/NNXWG5i4CK5jXs4exS69qGXiRtSalym1
8+JtriSioi/k/eBDS3PjzXX+L97XdULqH95XhurWcQoCJNylfn1fwb0I5tjSN0klg74aESAIepMb
tpcVzKG/L2idW2eJDE9rPE4/mnyn6rtCeKmNHaqztDyzVIjykxgfueqFeTdph9DcZJab6rEt6ttK
hDbSn3+6Mf8nhZI/D9/ywjGeQi8EswvVyj8bHCQ+MaRjMkKm1nvfwcEVdWcxjnO6/IvXh0LRn18e
fhD1bIWyOIr0P79DYZ9Rxcx7m6tM5gwN8jIE3bKJzW1Y/6ufZfzD02K8zALogIFGVzVp7dP9fJHh
Sp4E8kS9XQtHiJd3RiDt4nbcUqPcDpCNibm7q5pTSpSXsWIsQlM2krZLS0/LYTSMp8wgk1NQoknn
5NHkqEWnh9w6p4MsfxbDlXEMMFNY2Y/5NiPgloQ5kaWniIsX5vk3oSk81n/HAgUaQ54S19W8B/EZ
3ozth0SKjgGyyyK5rTmeJiZUprMq3tZm7ymcBsP5tiEPC/XVJdQzawzPKBbBT5onRkr9lUMhwWlx
sRzykm8DULlSnI5T1tmqxFIyroMy2VYOn0CVs8bWO0hhLoS9bZh5yfKVC5cwbfdNtDFbg36wbCfB
5HbDDUROuVwruTLNG6JB3BDNGrRf8CDCqTMrZsi2RnGLyZJVHe4ZQgiAfDbZB9tgUhumZvUsaE/r
bdjAY69xTlUJg9dEjfJlS57AGdT7ypjpTE9gLk4oT+1p/iaJRwR1rr5u5IWHOYmJA32bzXwv5h4t
6/3cQwq1vkzpm8FLoDCjBJxxLK6MshKqOBvSXZKfh25LaiDtiAtJLFULbz2duMEV0X1wB8jLZ/qf
bm1qgOJjt6ez1srHUXKVJHWEmZpdyWCICTY7mjeLMrt6VDk6V6vKpq0zSU9MbltOrJ4zAdaRHMex
VqHv6LA/FujJi7Ijw/VgZh34OJP7J+w7dRjp3ajbSY3dtkuYkN3OPHmFUBUjAXTsqNszDlhz3WfS
YeEABdLeirdRswkzefUabYz5I4nQpbHhUbhO1mx9yL2vb+gkHrEGQyKgXsLebEXtRQwPNSojlQGE
qacUG8ao7+V2UyiMlKAQouAS6E/EAbyhxwGto1NWWcqN7XpLVSi651OCxoiVu2i2ooBqKdMdS7/R
4m9BTy0l9QJSOP+XuvPYkVxpt+sTEaBncJq+vLcToqqrizYYtBFBPr1W3h+Q7rmS8AsCNND0NE53
ZpIMfmbvtb1qOnLrHdwaNvK78FZ0Ofxvc34KbHhENr/V0ZUWFI9LcRlV6UUkE7w78QbhPrSykmDS
dtOOj6sfPTXBi470TRCCD0kIWcHpk7+IApGPgBies88s9pVgqsW+TYLD4psI577IvK03P/TzH6wP
VF9o8MhGD91L5Ek7nZUbkxyMGC9R8lHDkMogf2dDYoWI90L5j/jk901nLjxGJ373q1xgyI/dgLsk
2BmerQwMqwE+Vtf07Pl7qQ33Kls4GkOl/Av2bpR/RvxdY7kVBXVditiRV6T32ou7OQLhtJ4CKi4Z
8BKXKS9q5zkq32b7jCf2wiHAIDUFIhDc1zrfkvC6Hfy7zHX2STec5vEPDKzjGL7jIWEvTXqtMWzI
86dzSQnkeD+n7V6O7KaJrCm6P+341tVkrlJrLvUdyoTDNH/AcCFdFY/L6G7jPgeRsQnGk5MhbkTc
9qoT3pTEdJb5r99RakbLllThreOhX2UT2x4WCtIFg46K6C1kjC4m4Va9b2qeF0DnwYJmhqnE/Jb4
NznH7Kjf4HgSHsd96cHhDNd9iFC1FXa3+O/KvRydfRfxzONSKdRFy7wtc6ZD4N97p7pAsx7u/eK1
d4rL/Ax3V/VravQebC+REdH+3ErMXnOXJPk+7hdyYtZjL7G6YH8NkAVoNkKSgCsHFr5t4NFmI8x7
AXDcnqpUbuBUBQN1Czq3OOYxZlQ6LIdU9hdcLawzr3P1QjRoS63kYHaP4mbHTuEiW6idqtcxcfer
8nbVU2N/ItqeXs0nKzv+6UfHiY9wwS4LSC5RxrK+GB6c8bEn85id9aZFXxcP4TYuT+Vqdh7QrhyL
ACqBzRrYvWifeDWMHqSjqXl2zRURPse1udDiCtu8ZxgE81EmNe08574GxoY4YJvnyz6G9+MoJETR
uAmjP6gFUBPx2Lr4jrlbGWQsFg4f/xzeyAM3EsLXYZt77XbmPVTT2YqhQaCJpC55i5YnSSqLGKGt
1+qyEj/exDBTXM6Zd0XDfMxZMRQMypFtfov1Uqcn3M7bOkJI619l00vtniDFbRBzE26i3Q+D5KOe
rnvSdLukvYhC6FxH6xOA+zA4KAFOuXvsMjyZ14F9WrA+ZqeGqkB418nQgRCVW9ZLp5ER9Oj8He07
QdketU+KkG0EkF/7pDpFmyo+mv5zbV+7878jm1s8GZ9OxmQ86j9jkW6zGfzha6/GncDeRHWPXPZ5
SPJrkoR2mps2dVGJoDxuc3c727saR7dBfp50sOe65Nah/55Mf1gLzFFafYryVGt/59geBTAE9PUQ
0sPWe7RXz3AzVXyr6w+dfHp+8+IN8Tb0fiUTpmU9dJXaLUWAIJT7lAVUgVoD3vJa+Lv10yKmrNcD
Y9WMhqgoARJiaM/2QoybedhlodwtLnsWtPj4yFGqt5v0YeWCVSuDMy/ZWWAOPreqnQlDpXXt4k2l
d9bjJePzjA7ToWcCnDDaL7zLgcM06o5yCk7aeyHH6sFX0d4S4UGWxbEe9MGKFCWw89Zz1BulgWXX
m6J7suP1PPcb1N64zrprr3kCzLaZ0DgLU+zT5J3m/jYQzEn6l8z+dZzldgzkhcPiw/fDzTLWv8D1
Nv3U0bBdtCmBF4oL8+GgWJ3SdN+irEXvs53c9ubM2cnYtWX1vIsy2vlnDJzojuDTyxnbFv0KtzUh
F5vBIqrn+4uF/qjAEBJCJHQnlO/5kWCkZxjpnCbnl1x9uZK0lU6GkWm2R9yHWRZnPhrgFHQ1ult+
HyKxEMijyZWcI/y6Ad8wylghru2N73f7uCj2WEF2jWYfA6iqQjClUkwYhBDL6nJy0Vt3kIoL8kEb
KjmFC5SXr9o2NeBCZuYLHgDp2lvnDFZkrjJlv72Vu9EnS6jNdlFyb9NL8H0A2etNWfNdkFuF6zEP
nV3CyKf2o6McCEBQCHvkeh3Q8TtZ9RdK6VZrgSq/Ow5shULSbaQrbotzlRKMd1VpWRa5uzI8gVo7
IL/adQ13j9sRD6OgaoY07WpXz69nSuE8Vvs4405lH+QEOxLCbpuasrOWN910J2vKDzns7blrte0X
iurbecgv/AGUlCww7mkKifln5MjUcXMJh/siR6suQkO7Omxtf78uWDck+dzxepFSiBYpDX2+T2L5
EyTFgWwAAM0eQ5fPkSR2344bYGUboll2GeadBYJ07VN98huJSG61c+AwntyrABqbdeCFO+UhjD+k
eJrBQ+qc11/7zt0cZltvcY8hSlLkz7vageaYFzvyGUePysSRp3ChVVbrzqjXwV8PbcD1BpXWvtAU
+B3krzU6hA35WPowdF95w2hen+007/lQX84h+IjqPRfvsqakNPpolpvAKsxfY3PnmOHWsM+CM3cs
fXNkCBeFzSU65p1sy8f/JxPn/zOCyv9Pc+kzPOp/P5e+VYP5Wv4haDj/D/8aTAcgUODvgHT1BLPf
OKKn/Ndgmok1g+fEdeE1QHJCofXfB9NwU5jjMEUWIH8i6E7/QwEUnUkswVkF4f9fCBq8f44XyF8N
4LNAZ4zcM3+TnuyfHa3vJ2R8jE625ehKX4vejd7aWaB2kzKkpFiblAM/pJn/0UWiJVPnlHeyL0ek
kFWWqJ//9MP9L+YG3j877H99HvSD50hDL8Du8V8EcVHEjLHzBcviOfEosfs1pLpyJ7xKkd8VT0U1
0O6KMOxwI6tB/gl1XnCkL3lAvNkyKIapzUi2jSraeMHYkKivssL6hde0Y3rzbz7uP6du8VkICZXQ
Zc6E9ATdyn/5+coKd+TUkQTYLz3ayHCJ4s/IU/HDsLjxfTA4bJY9E1CXJs0C6aDwRucOZ2J4vzRe
D1Wlb+hi/s2H+p+uKeJWPpfLEBC1HzTMf15T4anBGwQWyoLQK33wWqVf50ljJcr7pfwG8QtnTwbY
OjiT9TBvSW4Jv0iwR0E/Zf7wb64pjLl/ag+5qiiD0ZfFYF65x/5DBfef5yY+NPuwCtKJxV9f1vto
hW666xa3fBCYMpLtwCxiOAKsnyICNgPmUzg03JEQlwxPXRQGa3wQwdr+RkPJgjIxBQ6mbOZrkkc9
RvoSqOUabeaqY6YRhatHadca92vukvSxH+rmNp8icJgO8TvNdvZx+BL3XeX02zNJG/QzbfSux1R3
N+U0JVAjujZDQAOrN2SVD6/0KQ4tdyKxb5570LUlhIJUdjxFEWC54KDSIf+yWQuXEiJvXDDpB3uJ
B69Z+xOebyYeUEdrKHxRN2VP0TSQTJ9GufM3tVGJps7BmXXZgVF8iQCLpDvRpfYhSRqfvyQqg/qy
7usZ2GeY6B8xSv+PnOECbDQ47ASWdJy9ZGXnneYBcS97FYR3G7rwjL1F1vNyS8lOmgjEa5VzSTqG
ObmrDHjIiN+iRI8DE29cIHXeriNuhLTuquvlMTnfEtuA9UNw0ztkSW2qYpqfE1yELYZzu1z6Yijs
nuC29K8b+OxpjA5FfrTAnjE4eD5hBWnF9YD7glWdGUvc1ger+r7bQrDLSc9L5wdHG33fZnmHPMH5
Gid8XmQxn3wnvbcFet+VDLNDFoAu7YOrvl1/YGy2G5D5zPmGcVec58cAR2rs0sPRKRgnOIY5BIri
BddLqw4uoO/rvh31RUIdlMR/0jm4E+CtN8iX+Uyze2rx8VxSouZblVrA0Km4RFB7Lhc+AdxtDCf8
wWdl5i/7mvu1mO2yr1qmRvBeykuXt/LVQn7FYYoagYMeBgJh50SOnScs9pHMWLI/gJof43jR3wso
mi/Sf3bWpJ9J78tPKbKIvZdtuRq+G3BYqVp8o6KmtoEH+hGN410Zdg62/A7zx5T7d4qs1MfGoRDY
mCqIvn0w7fmFmPzsJlGj/pnIRJt2Ppoe/Poaa4txyvweuHlyEeDuhkQSZ1RcGW23cgk6yon72xDG
AYNltteI/f3nqM3LPXkOH20XfwUmuGzK2b9v5vGtbb3rbKUzIz2zPKhBn+1MNg2uyOUIrmoL3YQm
+1unubyL59Td12Iwr5PXePu+mr8cJMr3g9dioBJOd8DMiU+0yPA97yQJ1p/gYdXlQPRDf9Cumqvb
opgrQ+JBFfxtKk9+hrPD8C9GS682ZVbZ7CoszdSzSYw05ajr50g3kt5huDlZrS8UanxW/NOIbAYm
wpKeHDpZVlYu+8lDXKk5OsH4BjSgbDwzHV1E+OPRgWCn64pB3fQhptrdMExV+0AQRPKb2wGBUHdm
nTBpYSzIbdK/i2AZwmOsGiuvEbInbFtXmYuruWg8/xQvPcf/NsWqOd0tgrwCkJsObUOPN1v9uGnn
yHcfGADCEwXZhskJVnfC0WTV1wcdizqZjjBt0uQbw+AovnNvmZhgTZkeFrHPck7mt3wyPuIZPXTR
tYlWyLRZidjyBAwd+u/ieXh0ExUtOMcnIoUXuCdFZj1ng64xYsniFyrw7jH4pcxerByR3neC9mOj
uniJXwJHhPMr0UO0dWuSjMVXvnD/bKZgFesPLk3ILxs7x11/UgvOhPiAt04w/26jaET6lKpzg7Ny
Zh/7nonybsKyZV89QQbaNvWUZ/A1JcNwyjTdwKme/cJ/c8JqbK6clHRgPm2I2UglvTaPQ6AMyZQd
R3nVHodwWKoHXIq+ueESeRNPi7TBN45goL34+3nvPU4KHN1t21ZBux+ywVF/y3T1W1ZY+MHsaSq5
SbZtLUvi4VoojJT3iskYor9+IqEo9Yr3vuXTXGddK7CfDu6c34Ju6cJT0MxMSJOhV+6LqByY4Tm5
H+2tNmsJLsOk9MgLnI7okiMrCt/YfyUFCkC9IES0NmfylfSt034qvw4qYhk77PbfbSSq9Q4ugMQ6
F/oF19OypdhBivTHO7FKmCDQEvt+PRIfVab7vshb+CBrmIfn+biO4RG5rulTtdO5It2EIOWw8fcV
8csLooKxJLUVwY0w2WmK66m4nSQvwr9hQAF1M5tFN5f0ydK5DeFMRAdP8ECj+4rtAGqG5zeofoNM
jPnAGnUpJwaZws93oEPkrfbtBNjE4qA7x8jr7kooJ2dGnWY2kS+O7gb/Pe47ld0tEG4U+qxkXULE
UZ1BAK6qIuR134WqmTBtjkN6Q44ksidI/2OW0sbyPoYHAVAmfib+9xwjx22KBhxqlqG3hFs8d0fS
5yp7wlqOVkIx2wpZyNhouY5dRfBpF3sEaIaN4FFQyA/OicFZTUJiX0fOs1g1fh+nSPPiRyQMVm9Z
eDMAC3uVPyVz7L0mwr1xg6s1AYChJK2jUzBTdrcaTvKgzI+UzMXCoDp2rd5bj+FuMPt7zZaYvIe9
TmvGm+jO4g4XuDvulmjcg7S4cfvsIc6/UbogSRhonCM8S/2t5lctw9uJLe2xJ0AmWVn4MbDMtz04
dRCCFyYOKDnX+VhxnPamOI7Dus8W9z6V4S80q30TZuKOaAmkwrY4rZrRJHvskPmJvlNF/2yz5JTK
8Z3x7/uU2vUhm/xHPL3OBc8U47qsCy4X2SB75Qy8DGhRXayEZs3e8YMyOxjfFiaegqxgUg4iNvsc
UU2Rbe26XsTheJkV5h3qN4zFCdnXuBBridfHT2t1QTjyQzKt6ZUBJXUIx7C78knFLFmYDeKxMvIV
36k86d7PfgeV/DSGTNvCaTKkIMsxrxlQ3HRSsd5vSic6JGne76uhu5KNPxx7ps6sQdr4heysbNuw
S7ufHGRrPaHbXFDumE1m6hNsbG9noqC7MuRZ7RtIiPNh0eNV5sYXVc08WKsTydoPLk51b1WXxndB
fg8As7Aa2zEwm0bq4YK4ijuCXLY8rXdTycQPw6b5hIaf7XPTkWSpKw8duOPsoj67zHRzBhTI5zKA
D2eSz2TugYr8CjeEC8XTfIglA9hh7G+qSk93WSDVfoUAyYZJBofR9Vk3VrXck3TNeSKsf/T6HlR8
OkKsMznv7Kx/YsVkL5bKe7erk91nS9gcDISTTd/mL2EXXi2eXNhBpuVeT+1DTF4S9zHcJjKDgWa1
rPSKJhHbIiL60eodTKk3FYaAhpz0h6QlRvUthD5hgn7HcQqVhsQHlszztA/d+U0slsz0QiIWSN38
pqd+2w5e+JGpqruOQAbuEgssRg3VW8q3L1Fur2nwwgD9rPUJ3ydoRzNhlatRDRRN6P22Y9tQBq9j
VVz2tb9yqxjGRTOTr3EAJrRm2h7CApGeLZsbnxUtu7Bz7VVdljZot9HgTYhxPAUZzjwrnbfPVIKk
yoRE68lvo4P1us/YrbPp99sMJaryzYGcpCuR8Mg4ql9uolVTB/JJrptZiKsxd5dNWXSe2pKpiQgo
jjLwUWH4VPg936NpbiafX7NQxUvpy+6DpOBzsPd8sTTcZGtdpTtPrFcduoOdrnzgSfnvVASUU1p5
d0sLLMgtTPx1tg7dzsLcOx2yLkpm+RJq6zC5gzNMBvxCBt8EtKoX7dWEXishMoGwTHYtAIT0huip
HupOTt2bRvUPiVw9uAKQdYNqpy9JCsl2EvPC+q8sHqwkeoh2+JkkEH6Nvnr0iFzZ+A4Ta6fP7t2m
edPJGM3b2NfJsZITmyE5A4hy6vSRKQdGRevTIBfdLdmG4dWMXG/LCm5l4Tpe5Go61sK9KC1hpkoE
eCu9iU035s4DKeP340Du2Q7oAiO7cARWmsWHTPvFW99DX9hgQ2LcmXUL5R0v0GXTJ+Y2yWPnAzNn
czFEc7APTZkSTkWyEaa/eQO5DzXrmM9XhRXqYo0sE8ai7E+RlXo/tmO5bdfuta9RrrT8vg9gAJ2d
rGZlmCf3wx2xpvU7yBqg7UWH/jdc3bvFda9VIvWh7B3vGLa2fPJHEh0iyrv94ATmzrOF5GJUy5Hs
OL0n84yNhJ/5ryjuiicuIe/GChThaaVe2uQuBIqqYvjsrv4toCLm2EI9he7gQ9zjI7+t3oiUn6Rn
fBWTLo6FVfpvqUbaF1CaqD+W4SqZmUHXGWsfooYR856vjWJZcNPXbfYQCs5dr/P38P8/moEHa/Gb
9ock+O+U8FM8l3n/A0Syv7O8h5HeZfXBj9mzR9mE9G5EuzUJUz0T6UxRS7jswRWVvCaQgATOcc7f
gLO8hiNhAihmsvfah384yaZgeVWydSYkmPSBfjlLh5qZU/9xIYiRmycPm+pvwf2FqCukVDxmo6Nn
e5ub4kxwyVezOvRlraHqbomhSA4rxByUdk2GEKYfY9NQdEoS1pETQJzw9OB+cLz0J0Avc7ft+tE2
P32k9ClksTxwCrIATBAu1v34vpI23q4JOeGGnDn2kB4Lag11MbPzm4n6ZVfaHsdFOq8svdODoK5D
2xbLB5kp7unRNA/KKsqgNLk6+2gvuB0H/PIAijZjr+xtK6OVQGyKOILwor1UxAUOTUCC/cjcI5nC
gx412gHMo95hcFEeF4R1bqnSxWbuyvfAAYpHAqoDr43f0VRJeFAzwrypN8M3Icfq2ra22XoKDIq3
MDECu9rON0QM3o5+eV1oCFNALwa9XYUyR+QTANyKGE9CSFMTuDRn2XkHW8S4/6cxOQeMh025O9Po
Wdjb9R5U1rVdVgicQbjcFHa69tuC0pcwTdtinymmmj/S09ZJ2zBhkQdMapPgwQYfVJnkuDQ+4IS1
I9Y+RXzgNXlAUlo73ICUQNGztlWIzICxf1W51UcV+V8hqLVL4Lj9twXXSc7y+ONxU1L4vwAiwF8Y
e9r0kGDFetG5XfpcZNj8yPdrI28fUM7Pz0HqgykVSaSGqzabk33VUDsT6l5wq1ALze7exAwN4vw8
H2kihH/0LMe2YpNgov8Yx9gPfg3EIGnPIj/9UlKQrb4452Kb61LnN0SkWHSAjKsqhPRDyikz2KHY
WJaoGn3QtqtLhKnxt6ec5ShWAWuQKmnfUt/zN84cdd45pcwZd0OSXspa/wbzfBMFYXltw/Q+TZb3
QPGp6RmeuoJRTz7fF705MWJD0+V1HvoZyLsCoYLMomsN7K3s0o8hrJ8Iq/pDutJzZM10XMmA2gxj
fpIMBEjeAMsugFKPStHzV/MhjCYK4TbYtg0I1xR0hZLs1kywY8sNMNO9S2bednU2qU3j52xp04Sl
GMYYMd+vQCTrXP6apgK0VR8SDpnRd/YaNgD40GePKIo8T4/TNGAcoRncCp8wlyDPy01ANRMs5qLI
wUFaFByBh1ZqkieV2W+seZdZLe8JfDwUFtTMnP82bsoFyR+m2Lk9y11tia4Zv1Pp6YfZzNAC1Z8y
TzBGqPACLeiugQvszM9QFL+i+WnW6eNAsHaUsTUfpwKLhagv7Wxv6qF/GpacPDDqox0hZBhPYM/1
vLx62W0HmSMPDKbZ+dVwxdc9qLK+fSiqdeiPMLIy/jDuEgI2RanJqO/7mOUYYbNXpbfou55gNQ+N
MKmTm0XQg2wVK/QzgqUnewTaP1vcUeTpXzCTcKwUMaIIKUgivSuZPzSgeTLGzlHsdM1lMvrVVeyu
4/DmatG/Mmrt7UaacXhw134B+0163RkB5TPZjFYVgF+ap5LrA3aRe5Pp0zFwSYI9BqGMn8meDxCE
JQOjLqW0Bzihw5RMsZqwLiDcxXW2zZohwW1EZ9mRd2d/rWxF/DGlUw2GL1uIVWl0UX/TmI3nhna2
yb5hXY3gvGC73WcceNYZWeSuXZ0jCFd19C7KhcJB92HNpCKgR7mLtWsuGWuXLWgBOQCxTLSLbGL2
9DZK9HjTFJN8GIFFzwd6EEuoyGKQIBsSK29twE0Hdi9y++t46pvHmvUAPFHd+v6tGKukvxRqGKKL
3pPNZ0o8CQPVtU3Pvaou5H2dw906mbxMePsNcjwVvDufADZwypYowY7d6k4rzsYm1tcuUPVbxm3t
e5dnRDxZr68+ghqYzi3JhnV9U5G5I1+QClVveomc7iabwug3p0Od9uOU06GUTZi0uzINigy7GpeQ
l2wOy3PQpAYTSb6uV2tE2BM9FQc85btcH4QNmVqNo1O2l3E1eR/MHzP5K8oivY4kqndUVQYdKK17
W3NztuNyaEmlyk+9MMhX/LZ0iOT2kkzuFJz5r4ALqzcrtOJ6p22OY9s3gAN5pEz9VyNTZbUy0zmD
OnPjFxed70xsEAD8g5cN+R2Tg/zHCxYq0pg49lNkXFhhM1I/tCyZ109XaUs1vFlrEBoXJq0R2nMC
lyhrI0X7ltFEnb3nst16qL/gj9q0QRHlJMlLGg7nRWwzIIlcB6LnEXRZddsSDPiVzpPrHmEfeoCG
i7bvNjPITg5O0cgLCpFJ7RIxF6yx5EytKutCyK1TInSf+gEL+joF2R8G8DiYOje33C918u63Onxk
fIPvnO3DAoOvtTSukxPW28XJfIyj46CRRHfqQVTt+pIziNDgIowqOMQc5GnlaOV3D8iTeFbjyfYw
mTNRImJc/FImlrNU+1MYb92RsbwlLDEvQjify7xmdGNJdWXXWb1lYYL4XmDx+O5dKxLwpwta0Ap6
12c/KKI1piyIBpxfqSof2Gx03sFv2DVcNjpD2e25jjkjTXv9YVq+456tuPm0QAb+hJNZ8BIGZyXt
rM/0FjKmWHuv1frcMnNBiqYxyJEdKYiWDyQTytB00U/N4YR+ZwnQUqBu9K5AP2Jm6YJpqng79Un2
d87XBQFmMoQQixeY79w5aricpiIB/cKGBMph45M4KCuLbKrkP3cIkvNgRJqYVDg+6I3eOOdyJI6N
EveM9Yd2o3J0G2XLbHQH2QLl3tqG6YEYyAjLLa3y46w876F3p/RuFUmX/K6qQQYVwDP5nsosJ2xE
Bu67V56ltcNI8MG+8sDO7Uy3rj+lBVG3M3KKQAEK2evrqIo5aYmRqjA8E2Wv9tIJ8nkbjN4qGYoV
1EGMXSRZuQ03f5s6w5d0QxBvRVVBd6GcxfdaG1/e59Z461ZXI3ecK4x3kzM9eyiiHrevQDPg7Crf
NDdBodSbJPSk5DRADbaVC5zIG6wRxUsj6vaR1D6a/HaM7oPWqz5yQHnfCcKA+8ZbDAob4kTh2dDm
woSrEzzHtPJph3Alt2+x1jDuSzpK/JX81lwJFB3bChx7hRWyRA1SF+zN4lLxhlC2eRDB5OCOcIN+
gFoWMqqq2kK/NU0dZ6e4yr3PejX9c5cFmK9LiEHTDqgkiwE/bBvaGG7bVzLY/eF6nJbwxSVA7l17
3flTpL76K1ft/nT+iod3XP3uZXTa9ENxHW7qOh7Q1DgjnFDPSfOJd3NRg6soFZdurMvy3XNTNEwg
qvMn3Tnd37XtWQonAP4tUaVBcj/i8XooYAID8oW2U1OAVivaHgNrAPG035BA79GfEuWNfif0Iv/b
a0no2kQCTDuUCZD8G1gRzNYgO/tPRir14ntu/JNOyYJQRtEXsg128H/2IjvrjbykPZYxPc1OSjHa
owgLd2BBlK0J+4w8WBFw+n2HE8uEd4Uzhv2x87qB/UvfJXfCq6q3xip55J8Olg1kGsxYUddlD52B
c2vGQMF0DZLpb1QTbQVztOiRTdfkSu+qsG8wSM+Y3jZWlOM7Lx0RHWlA6rsmm+rfFbNCuy3BpZ1z
Tgu02E5QZqyddNsw5UtnhEhh4M7HJa/iW06os96JOVO1WUu3flQEurfbJdLRA7xx/qYhU807tL3o
peL1Tm0jSgc9ojzH7unE11+l43GtKngnD06qxV9dMT7YVVh31x3bI+nsG+8cfJzOiX6MI4Yxu8KG
0bMFqfQZpIqJgFyMqGjCLABlVZJvt/UEquBdpU32spKJgMK7RkpWz3NIfPE0j+3BH5k97QqG2Hw3
D845q+Wu3evQNxKzlumLQ5IUHqu3dkqRgEVx9NGJrsB8DTEZ02oQ10+SzSYaqbwvWRwK/G6LWd8l
0RZ83IAAFTJp4+beZGrOERM1udgYG+n4xgGjmPDOoG3dZmwH0YyT/D0+iiQuvOtx8M24F/HoTpz3
Rt12dVGdQZwVCsRmsepu6Ova7C1DiT/ZGqH5XkE8xxeT7zDmXg0JvFhmYGyfOjL4UI+FEmVGOHb1
l8P16PCNp+plWuvlhtQG5GY2YYq4CdjM4YnNUM0fPVFSnxrR9eTeDJ1y9yNulw+nm0vc2G7dPjcE
zvuvJk7G35QV2NPkhflTS9hOtutMLn7TStZ3bhLrq5o+pIShiyVkU7jC+dKNct/LNJbIcJMhu69C
GgR/BEoMOWEh36JjE4eJrWq/GeMnjyzWk3pHghrKWiiMOaaEql0EVqkg2a29W1T7YfY7516C/stR
wwfrQngh1FCSLtV6WS3NNO2XJSj/rsvs/xjQYuOmnFOm+wQ0h5/cONRLFSJPb+8mopvJE4iqb2Ju
FbrGDIHoRvq0bxtW6uVzNSdCbshGpvqA5sz7yQlFdFsVgcYjbqoF8KRHBS7WPFfbeUWHQIvgugCj
0yTagTsESd9FC5K8rjHdRZBV64eA28sLgiQKrPmLOY9n3WnstmZaGbzJYgAwZRub8DIMoPFsdafl
lxmTlnnsPLfBbpYJvPqqiWYmSDYEDlmS3mywImTB47RYl7drNQfvkBHnlfkLUR2btEsRHoJhyFl2
o3pr71msmhxm4Ch/8ylAETmrPL6kFI7wmuYL4aFIOxUWioHacPYzBxlbBIKGPVPaXyyR8by936gY
AL1t5c1E5uOTnKqcTlt2fPm0m72Av1/rvzFHAGV8L9Ynx2NKCwh1XWhkwnr8aBKSYfgF8vJr4Db/
dPiFyUrWHUeFiaL2esLKkFyNmKJGRjDWO+v3JkZH6ZpP8LiXThxmmnp/P41eD7vUz/KfdLUM/Vdv
Ls9mUPViChLXd2ykgm4PWq4LNmylxYXjFmI+sREaDJ70BbY19ERKskT0xbIvXNwRmzxnpMYjbfW6
5U1iXrzmfCgEUSb8PQ4ZDj5SbcXT5LI55rV6Th3oTLfAKBmBFm9rD2my4MhAqa7LL0ouv9ul6Hif
yK3Ay0GDgGHellhDNsZfmEqaxWM4V4WB89a6HkKnTHbmMBBby9uNFDc8kjyyHqOUUuLamyLvZUjb
6Ep1lldk0GfR5xxS0B2reOzvZmwtz+WAeBITg00Z2xczu8a4dPVL5ToawGZFRKEDhpUSlUn7zVJP
uPUS42DTN23lo3TgcLgUHQMoqJh2SrbjuvY/1rf2usjljEw5sPMr6FQCPazNxh/GudH90GPIQJBs
yjuOjv/G3Zksx42k2fpdek20YXZg0ZtARHAQ50GkuIGRlIh5cgcccDz9/aC6ZqVS5k1Zb6+VVVlZ
VmUqCCJ8OP8534mvyUZ2nBripn5T0ZpaF97gaeQzTl13OmvU+0R7AgE/+LjfrFpxbhfYpkfoIq25
TnUQE9Owy63dYZHdZY/qymYCXv5iWBb0Ie0N/Uu15v5V2Ir21m0VUdFhktv3IJxve380N+ylKgL+
WzQPwTZD3Mc143RuGkNPflMVzpEi9eomLKgr2k+VRIAAiCZbQM4CIHDDQhNeVUssil1WqjE4o74z
I78qB/PKtFY+llgz0nOkJy/YD7GuXzIuZV7Ss3Lfti2/k9i0XPc6f1q+TNXPVSQPIe4Cqe7egAIO
KonboUz3RSn0w0hxLaRmg/vgvHJ6uz7QJ1lNR2C3jpOAHf3OLaq0EqmD8Nbnzlskoxfy28WTBDEV
bx0hMMoaa7i+tKOTPIn75bvPHICUYD+W5RFq7/oSStNczWEIZYPjI4gZ3xMcAysyh+0VSt90z++X
+Z0h9doeqF0ob0nAYTyiuVTzAk15/s11KRnbxXVh38Uq7fuLIWjYymtHj5IoSL0+FwDI09OC6nSV
uFNLlXw3KAuUc6yJLyruzE9Dk/XQt8mbcZIn1Bey3/vLlRqxrmBDn+T3vJq4661RBESHaUrAvWTs
HxkD53R9NMQi9hgEWppv1pEyb5aoGX/2hNHhVLJEPlgEsl+K3GWkG1GqhNGa1XNXRbzxhIGt+itL
ZoVMgzfsc2QWfGk4Augdd0ac22m2nUsJ3fTWJkYu1wAPkWPcZa2YXBIL5BTTp6N1RejRQ+OchZce
WYeZaOEd63Ham+qZyvdh2bNi9BdT0zbVPg8Kgsms/DCDBjBs887OVcixKO6b/EarqL8P03Hw+BMG
Q5TSCql0z6wl3SNVlMG17aWAim0ZDQCJcs96ipGL8NL7g+ue5RWdcWz48o3Kon7eq3ncbnh22YcH
aUfYH8LJ58RS2OFGCFctEUaBgc/c4kjbyg3WbkMpBVy2ub7m4nvbpDzX0M2zDyD66Wmp8+gz64P5
60xjDeHCNiIq3Cg2+8Oa4mo7l+PCsyvCJXvMCUe8YoPwXoqgz56zGbFgFzXU+rJqOeomjNbxuRyC
atzUrQB/fJjimWsCyG+ksLtFb1eK8a2VM3epYQxnNs2+RTqGSwvmaO76KT205UpRQWDEKM62+Qxb
eeOOD6GzbZd6XihiZrLHYMngy0Oaiv3yJTLuqHczNzXYPV5HW3bhjCrjMriu28gjkqRwFuttkd5y
pcvWV2dDrosnnlrx5gI0pUlrMiBmdEnPC1Wz+CzYPotHyqblbRRri8+4WM6BV6N8jlIOtAhhVscX
rtKVfQVpc4Y0NI80CLrIR+RZqrU4wzoHE9+z0/Yl5ZT7WdV4qXaZsxawX2gl+2ZVfIokE4L0TbRy
ZD4NpkoFuIuKyjvgt6teBEXRUEpqkh8XfVZv9VpRUX6Xk+VdSRwr35129eifCTAIjna3vI4tfppd
RzHEy9ha831jRI7jwi6eLDVrC5PPiDZZer7/rStj+64PRj8HG9/G/JK4Zz6kjl1wW3LQjSGbt5Ko
B53mX1tIrLcIcO03L3BoNVBcssKja8fzZwpxsz40xKk4783Uq5BkQr/hsKoJ6WAnu45l3aCYUwYT
+hMgByoXbNoCaocDtfEc52POLHBJWHYeTWjiHJ9FRvdEqsf8nRMmtgEr4hmFfRy+kQ8dvtWxQWEI
JD/lpGo+Y1lRdx218VZIGtCxgQms4SBWMUuodpuypqA/oCROIiZCWJsR4BCBgPDFnyXoCTae8glK
7JxeVvbKrWBg1HRRmLA7WqImBxFBryU375Y2a4g71axXnoDI3eGa5WAzBfmzpmGMDcOOi2NP7LeB
1t3wslZx9b1OKT/lwBR4l6JdCIJ7g+Aau/KpQ5ye1vpNTzJ9dKPOvIaUsA+J9AMo4YwtmvNiZnug
HElAC8IBO1MFP9NLMaghtw+mX/gdOqMYzptxzq2r2Mrqr/08VTdFFVo2sToXtWMYHQVKqawRQE0B
o5HZ1wLVe7KYjC0bWQUgd0HZAMzt6WNI7XrlSz8BkLDn2iaoX6YcJ0y5YhiYlnR5mtLRNPtJBOJT
2evCdlOvM7aqmQtESW/C1zVoc+8wLc70LIuIddHD2CR2ZROMgNO8IvvQluvc5GsYZuyFFf8I11BG
CfqrEow8TIBsxBgcIoPbUd6FZl2WN1UUSHEkFsjdtVtiK9qvnLXvLGfarkVWz9HQodmZ6f/I8ZXq
9zWU/Aqa+XZklFRwEEDQO1uoS79SWN9geTdVrL5Qe8vUcFmMfUl3iNYHynEn9TJlOvgoles9exFF
zXuOkeV3YPvt05haXI4X38Rwuuz+J2jLZYo9r3GOnbFQ9SZt13qP1r29qFOLnd3qQ9XtbYiZFF0x
TNKJlHQa8D4VJYAWPE8z2b+S9DhK+vjJxrR8mGmRBcL02L/wAoJmKWO5hElNBegjV1TU/SJe8su+
bpabLsYmSH7dKaDD2BRF7SwWVsS3nBPxLrdE9KrXhUhsNmbMQtcpsL851OJAQsRFIlYqOaDc7uYK
I1uip96OySyldH3N2+cbONnf+LR/M7U3nrvjXk7t6MDIWH+ZxEhnD1HdXOGQqYPr1qnN9ybUJfTd
pXrzC6t5VpAi462NCS0LxvEEscssMgJ8MjsfIfIxZgVrtaaE1a9+JwNPhErSgnJn0WHRkOIpGD51
USHQMdxsk8OjdT6fxDCQ0g3y8sWbK+apTArwq/UCIPRB9S4mPKAiATT6wqifc38SRahViXEsTh3Z
ykK2TxVHl2sbG99VRoaZX8nqB/qA07PKD5zcsMLg3/YBYeR6eclqOZLFaxa3u1hrz4InwetCBSLe
iXiXci8zCbdZnsVUagZplPyJOmmwKb2a1aJ0TNEFaZIyxhGSOH3l39gWDfJEG3kdzvhOrS9kAmx7
l3MRuM/6svpRrv7wIleNr2X0q7WHsxJU8ZG+AtYqP5zaB09onzdyXUYms7N2rtE28DkN+Pa+lgEB
iySaBvHsSIZsdVpxJRPoqISYI+waNSai9rCWW9MA6Ss8O0OJjvrFVhUO69TzLaL62lpmnmtMED2f
R886NbQsAjk03OqgU+QcmgqkGdrfwK9c1M0E6d+WfNe4ezcOYUCmm/hGK+N9H0gVmjMsxA6EvbYo
oUXWK9tSOvPtZe2FFE3i2nVvZB4CpKWxsPnGkbh/LTA1txgYSme+G3nS0c6NsFnQQBAXjHZoB6iS
SvX+jzQLA/+y8GX46k1YWneIpfHnUHJwZDdlwP8EP5pASgXt+mn1++ku04bRLre6amSImYnPauhd
B/RM6735VHPmSa3w3GJObMOYgILFa59bw3M1jPV7mSLR76ehA5Zb6GreIukoWzuv652ruefCdbYy
+aj4pacCr6e2QnhvDLCdRNid++5O3WZIBDCWgXsp42lfxf6GQBhZOTbbwIqwyRVafJXjZP/o6QMJ
9zMywQ1hm/nRaii1ucy566+sLA3kNTzrlDvWZYWjj5OFOVZTnN2wZ8VeMrowgn2gWuvRIH0jbtpd
QBWRK7o0MZ7JHUR69N6EpgRNaDZUiFU9G2XM45nX5TBqdufjMnaoJnhxzXRBPGe6KmvTNPcl//hb
/CcrXVn2MnDQj3HP7gOcA/VpCkDVpUx04sXp06hGebOiheIn5iLptJ+kDkmrMvKr4SeuDeQf2Zt7
ynq8p1F2uPkbvLmotHlXZ0e8HcSvcbifVzi3cobmBeMc1hBkA+jsHEPXjixdXnclGb1VMr335qnJ
qexjzncYtnses3wP5BbvOTf1zrYkGNisGm2iij1vsZ7s6Nnw9Kkxwb2bJiSJvPuB1apLHEIRGygW
aEgi22GA4GAEzgW7kPMTw7LhI5gCtIayHzcb60Bp5W4ZpfN1kyreGEwW0xE/Yw4V2S84GMZiRB2X
7I0BnbmlD6ELowW6mZYNQ3BZL/iecm299W7I9sdImhW+zEJxUVIH514PtiXaM5VTq9XOBj1CEkmY
d8yUQF1YZD5vw8617DfkSgJitcQXr11tGCl4gpaHEpVgJhvse/llIHB0QLtnmSYpXLYcd0mM5OxO
xPZpERN1fhubNf8qOfgrwA5SvKPk2FRCrqHmlFdMEO6jIMPjJCp3ac4Kz6GfkNSH9450wV2mc2TD
Tbcyim6OCWcL392Wcxa30Qyzw5QDvN0klwtKUPDz6m3Usm+CgLy/EuWWac403bgNeXo4h2ZFL6aI
yHT7QpF3Tzw3GD5p4vT9qyVbovRYmxaSR8xklCzakucDZilKHvf2mPkXngqyHl9EkPk7vfCfd4zp
pres6jqm+VrwkDK/X9m9ek8/F3PobHqfZwFijRvCO9VYBvmhHZaWEKs3ZPiRHOnmFKDO5BeWYiKr
mqogvS6lI2+FmrHtlIUd58eaORhXt24tqIwJaQ9gbk0hYVKWlcc/yzhevg+0yT7N2nAvop8X2EhZ
+UwspZ43poIt1/iyjehi+8KtgKWUIETWnBvfWB9mGWG1WI6LhJgqdrw9iG2ysV6TCvbSeN3CMgyY
OatyhQLAs4T4I5UuQvHQiWC8Gad4E04W1/nWyYUW9CEof6xWZr8yookhc7iyodYGkwrB4wUUad/T
sDtWil3DJt50MFkGf6MfqSTYz/x9wB8cLBE7a8F/Q7Te8n843H7NkQMM349pzDM2rXSIqiTlrzcH
5L2CL9JcIDgxBy4x+adMhstWuM69aQDMHSQWvjLJehsyJGYUSHn4oEiSREVG6Q/TcgNqDvs5OMjV
n78ixSDZRF46uO9Uw2EcS4vYp8d09GLnucR82pxlTspgT7k2Pa0Z6LnyfhyGtPnRYFCC3NNMeH+t
1QN45utRfJZpRbNPLGOfdw5Z8MJgE8ZsUdf+I4hsgEGi7bcRBRYzCAJFYGeHqdNpuo+4E1i4Xgj2
JCe6WPwol2WwTZi5sxM3DbO9Mh3XqxNCDcxol3VM8EiCbp39BedFG/ViSE4YbRf2MvXc7LIp/RbJ
MAIHQSvslUYeudO6qq3dCYeRcEYYmBKfJov3jFPte+g14XMbyvzLiYVjx3X6bcOtZatIP7uMXzKk
MtKFpro9EWUUW/jHvKSeK9SH2KpZJixRYucvYCW9cCcp1uPYR8i8J/WsbL2Kns1yqC2uhqHPpWss
PPcDtQSFCg9zz7V9oFWctUI7TdI6rlseWhn212M9OAy663zl+ptL5e1PIKKv5IHcEm1uRBC2qxqA
hjtghWXdyeK7hpE76MTKl+veyiYIPmlgmWzfBX3DQLbx4Z+5bayOBifyW+qnXfSlThWB9hPjqnoj
ruPHy+a1PHMqF29MM0u8i3Vg6HaSs4i/nOSpGitMTGbvNnw1cKOyE3HAqRHBeopBn05kSl4hkBNF
kFZcobSb7zDdaMQa8Xr0hxM9s7RTT1Ed2jQPRwISTDM5gcI2giGjm+M8Syy1J50N/4lbW7onvRC/
qqgUrPS2X75P8SipEPaxOg2s4MkJ6kzBTcmvDoWgQBmnRYvfu7NqPEFWPS0JN9aVq28VHxyTLpd2
PGRvEQ0b4d6Vk3qtVSheQmY30O5az3J2XuvBb2rnhbc1X5b6iKeYS6nK8UMmUdcr7LV5kV3MtRe/
WzHKJlbp5kZ6ZUd+sHWbN6zsTMIR+rlQeKVpv+T8wdA7GDGpsxB9eKMdQPeAAJd/opLV3xrXyv2j
i330nNZ3mFYnlEI7fUTgEUOWZTiKDdYAFKKOL+wq4GI2RMF0LOjn5WaLyaNJaj14jyc4SJUVMD+C
spDBZIGvVd+uqphe2iHNH3q8AMWOekPrZcxX/6X2ZX3LOLl6igZff55Q4ZlzAFPmIAy++gTNjOOD
YBfQ+5MM10Q1GC8+aNcsVyYtEFbtNKXrb7K98TyzhnFzH/jV3o8c2+aTjupLYCE1UpEn8F4H24Qv
C7vNEMxFpdydDNgXpsjrscK3M94/wTQZ7oc3dT9OPK+zVweP0tEbCF9xuZ2gP1lGQOsiK1Yg2Ksm
eJgQBmG992332M2jbP8QkXb/kkbG3Y2ALJytbIJU+28AO1EZFoBs2cCInlySij4NNuzGmt1kmmx4
WX7jgEOcaar/ojFt3GcuWdMtkLRCqciAejZeDbGLqnvvUlcSMwm9b1mO6XFzMheVPbxwagoerciO
H5yZyzGFo7X/8IdU9fY5/1Xgcv79f/6LDDNFrLQlBW5IS7D7M5L/a4a578bRbWZkZrAiYBBx3rnw
13wV/SjImUD95bdryC8BK9mhwsjbvIigeOnUj/8A1/traD8STsizDInsEy/6vTWGq+rUs3QBQQrx
BtL/uzI5nnI8J4yS/RCWBWG2+JDrFRNXuZRLfLRoN0ZT72oAMWHLySf5w+P5PQnP43EEdF3bA3AL
6HYD9f3Cn9RuF0fznM1oFPi6mXk2bMN9I+Y71mH3xyT85kFH5OMPUs49RYnTFt7kkOZfIZdjFa25
MkWHf/5U7l+C55Fw4wAuoG17NkOB36Lw+ZCunqWtec+QVi/fy3h2HywU0e+8aNOPmaooUuPcLQFs
q5HEUobJpU4k15UNjWPke9vTUinyaMsT+K5NJ7jCn9bUQrHjwHDjmfoB+nsMd4UbxljUtwZ9VWA/
c+qIu+VqzA1bW3lv0qa+9LoFtHyxVvIydR3iDEXkyK///EP/Rq38+aZGtgAcEdjC2wY2//mraIqx
cf0u8/cOdSjrZayrFeWuWXSXNLJptihkNTRJyAWiSjJioeT3lMCoNKCmED32yHjDWvieU5vy/IfP
9jevCXFyLwp8ABah8LfV4pfXxF4tvAOWh+Ajm3o4FnLCMxv2dneXV7bga28qChBtUZfoWa0/u1wV
pW32QBXKT6u3xCPSIIyuP3ysvy5S8bY+YezhnAY7YXuPfvlYHoJhEw0rXffLQubTrXMHWkJuLRpk
g7MiOnkBM4DU4+zGnFwCu0G1eccjpzhHcYQz//pE/3/3JW387P83JgX8x1sLO+LHzw6ZbVF1tr/h
X5gUF0q3H9gsaDZEDTKBrB/zDzXyf+J/cX07/MnuBrMR8b/836KkwP9vht6Rw8LMaGpDcPy79yX+
bwKwXhTZtu3TbhQ5/xt+t/Ofi7/ArAWLxLW5wHIRJU/x21fKxu+PawOqmrViDzx4a2mPR7yFwBam
OcytXSWUxO7OvOg2TVcWucINllMXu1v0hw31L51NLK82TyrwqX8KvGAjqPzyqmp/mHGN27DFamlA
JQgKV6S8NzSn/uFb8ac/6TdmuegGBq9MkpJmaYKD5HbEbEqWzMhd+w8L9d89YFoKYy9idAsaK9w+
yy8/VS0cwluNYydZHFLPq2mARk7ALlGQ48FnOO2NzzIbugaX+DpjfuDe+O2X1/Fv4DN/9/P++hl+
e7IrjtkypEQtyQWJQc8bYg70k74XxMv+8Gj/E3Pz833y0GGDkOBC5Dg/l/Bfflx0Txo7e96niLMm
mTEPMY98v+UiwceE8bNmmdXpP/9426/r3weYf/2ZSEwBXwcnst3otx9va2D1aQGlN4XfIhVcBF4P
rsXsTHXKurYq292lOZDrf/5T3b/56vCliYFSuyGco9+XVpMNpq2mgqirq7vnyJmmS2JFa3lQeg7T
Y+exqiZgS1z8ChHkE3qja/tcGhlpJG+bhiM0FSxbjY3XYt+17bqlBUrrQY0rha2hnfU3vawYxJcN
h/x7z5dMA/75h/i7NwNjjqBHIPLBNf22a9UVCJ0ogqAu/MpFxq3S6qxccmTXdUmrl3/+wzii/PU3
5ft4VmPedZs7w2+/KQSpeGkjWIM5XgZ09gluyQ7DQXvn/xQEvCnvudr5hHKSGerDJZNeF2pez2yd
w0UKkDqzunRO+kWB2XPyEbKe5YdiPwumfZjuWm88Q7rz2v0gmeFCZBiXR+a+KD489+5JL7jSn9bC
L3BbZVNTJCVRIPwzma/1WZr2w6eLlo3M4EQtnUANSOrAaXUb7BHYDYNZwAA70QOcOoNwIRHnykH3
extnYXErO+EzDiB7kG8cGC78Vlutr2239ADmMAoGVzKaAIkK4AYPMtA+0CLETigwLeYWVaUUMXkk
hvY2lB5kxtWKPhzCUGAcBgfDiIqG6N5ZIn0qxRQM9JAo/Fz8e5z2hJrH6eC6s1XtSZBUL6M9xLd4
NVJOcdLvnwKYXeIK81p3F1R4WU5NN3WCM99K+GDssyUJitq9EVIN33hMQbaZYabvkeMJc2SWWEgY
dynWa7KRwY/Zz5mO0yiQMlira/UR+kbgiJnCF2RNph/YLMKLPhjXD/I7K4Rfp/Negqpdr2nCy344
xp3vdCcF79qQVq+VF1HCLtt13YIPZrwbqwXvVdP1wVcDmZZ4EG3lD6VsQWH1a2c/cOTaWHVppx8A
eUT3q9A8qJpL6AyzP+IOBShwPWPOVZPoZfaCD82OECxNpEZQDFIMRBxisXXsaC0+cFGmdFszdPsc
SVoU2I2t6tJPB7zvc10x1VyNLfRNkCn3glkQmYOGheqePZNAJVFVl7NmJ2J/BQuY2fo0tHAyXuTE
Pv2LIqKmE+Ak5sHylPtP+UTqGh9alPlq4qSF7RWlQ8gnxenSQyCOfbiEfuwH5/7UMHIXWoUoa0hh
mLuKkugvme0B4C22OlW41zOZUHKYjuLm78sgRAJshuUus+3WTRQ7Db1qLGYM11IPqGuzdPWHl1fF
clhl2ZU7nKAMNGOjx9d+LqbhyIF2tZNRi8CcGbVSR1P6ooxhAYrxyWMnMwmYFXSvddTE5FYO/wLf
r1Bv9ZBmzuXgQ3aAB8AEmOb2uabryrWusyZPgzOXqwnogzAL5ysmdzLct24P5c/H3bkco6aHmzN4
Ka8CliVAc0x4Rdx+CXBPlk/dILieQDgAY9uG6xCfGuq+zVWKNmFdId4Y87xEXqwPQIKC4di3CDU/
UpWXyzkpW/61E2IOaflxxVK/u3zJUETnWl0jQDTTV7QviBHu6Fb5jc0FnNwKX5QvFEnnivBXNmEu
GCzvGaoXmdUVfR3E11xbiT3yduaJPfXUhiCpYWjECyLHa16B+NnuTQ9nYUAyQ/kMqpIYXBqv58vC
5HQTDHmDw3SpcVLl/gOqH/nHSbQMMOEce7caAYe5DaoAEhJjW4ggQ2xNZ2GGFHfQjs0KwqLZBc5z
YHn5LVjW+R2D0ErFVdMXWAJJRafDaxeGEr20ww3R2leEtQeMt66DBvMlRf4VZx3tI1SlaD0SF931
cnCJXdqtI3xYltZksMHaJKxqDk7Ils55yhiF8tqsCB9rwkeaOOUq2AWxBiIesJfMV+5UNc3p7Pe8
hJOL8rOHUTZxi3SW8XHwwyg/a0oHAxS2CmK1qFeFB5xvqZ5NAGR0B0kg6hJrnMKQcMGUnZKWhK7p
4wl3z5QZVfeAIY7RCZyp8Gs1hfqRGFx8aTmSpiMRMtNdKtRrUlgkRjs5Lce8CsnKZR5hbhufWL7q
/kl1Xvrg59wnkdV0sJ9XJ6QLaWnatzTfWiQAaCBrtuZe5b162kynlxrTzT6cI/01tZiIRFmWQt3k
nOyq8TBbCxG+Ybkuy/qt81NIGEMaykOLGrZXowQbrGqmyzCJjlj34bihX+0R9gSNhtwjHxW+Cxun
hGN/MdgDSe1XuBzJl83EYkp0cN+rI5ub/hicEf0qjtB54hfGmtaOicmd7hkUnDVedFnFcXply1Ec
uhymcJxTz4bv+mJp7NeUslRsz7N8inBQ7vBDz2eRVeq3QJcI7r7U7LhYenkLIgyGcLTVETdCfsQ+
cpaK4XlY845Fp1+iN9XQECW6ujmbAGacVzKtv8W4aqma8fVpM7JELUsQncbYtqBobNGF3l8+2rh7
rqq0PpMUvhiGj0zhuJFWUar7Iwy08orkNU3SeDi/MMr27H3ppK8+1PHTpps7WhCpuH53YsqdPSs9
q1r3IyLGxTyicV6ZhlnJiMNnJ1RZnYJf2mAMJX61PiV8tszhc6rW/tFjfUs4TRLlMKt3aHRHsY6Y
Pssca6EV51+UGj4WkcIDGkjBt8F5nHXlqeWWz0hItzhYoFU07MfV9qyquh4PkFtgFkszgVe2QWo7
davPcYbZxyLILzDnPrpAi5K2Y3aGSXagaUSJs9InDW6qzRVdDNTsWZo8AacAoh2+b7+khcdcnTii
ISTletdwFQjVDQajnwTAgaFSUxCpq+HVJy700Loa1lBkj0Owl+mCxVtk/S0ppfA4Djo958z66AXC
uZ6LgL3FHdobWnovZBGfNb3bJ5Hq3vPZvWZKf+HKFbdc6SiAbEQTukyAb+sY/kzqkpwgxl4RW0nQ
bgsIkDFT7jnoXva6zT85E0bvYl2BTVBsnuRhvCS25a9fyjVUILImF6g6GHy+96AXfAJwOM9ndl42
Tqb4EKgMgJ+D31TnwIbMQzB7N1MpftgTf8/YGvcsUIRyOvuTDOCR49h401ugjXUbnTJhVQkQso+U
Loi9v0bDTnqEk+ZMvyyBss79Nb+r1oEzJRg3RBG3YLbhRSSkwrU+ekrIY9My145QqIUaDlO4gJfe
kgizcsmzj8xnhvS8CGYXQ1SkD0Vr7jpfZsdcNK+Z0tEDUbaLKmJQZhE/anJBfiGNrjY83ij6Nz/W
3FIs9QAn+XyMTaKy/IXQ5qOZmLbqQX4hxeLuYTa/NSUbGIID0ZYhvW5qyMxFPxxarG9felLeML35
PozOhxqYAg8zmARBBuU0rzgPe2kdcR1ZygRfQgE40eX/rDM/Pc3KEj6f6YrwpTNk3GxjPqENFfuc
7h81NSvT9ve+8RCRGIHtVVgkXY8bqRDm1bfz6YDp+7BaMZRyZPFdbjri4CxqpGNJDtUk/J6ipSjC
w2gsedpKT1MOEeLcm7sBfE2zSAv4YRaPHEOJWa/7kcPhSxaAKyDjkRvsIAMen2U02R3PuqTUrpIs
bpO13pEVgfdfLO1zPocurLKgAKOnm6yJEbjyqNrp2bV/iDFnqlaG05ax4lUbsIyFDOFS0o20FhK7
Px/beg72HEDC9tzJlRthVAI29xIPOOxPIXIP8Xm/ivG61Cb1CQVTAFbZeKQTkkceuAGVX7hssVzl
0hC8vpTucs5MDjDfgvcoWdep5M1ReNJ3fpx7oO4A5zCwrlVxKD1PfvIYa8ZkYwvOPTfQh0yEU0em
kz/vKvz9xW7N/Jm5CCLvazwtPpWkrQn0ee/GzrVCzOExWnb6WNobo7vOhXsPI4/YBkOs8toeQYtD
X/CiN4D5zvqQIja5vNQBZBjfCSssI0WAOxKC2RDtvdgmsrZGKUdbl2z9SrgD6ulex739lbvtQ99A
N0zgCvLB7HmoKzLXeUnbatbz37Wv8U7j7Mk/e3KIYDOUz6y+V1Y/nmbdAG8tJJ5w7ngA4ylyMqAo
gMbQEj+6+Mwt9TzHQsr9YlqekiCSl+5IVTMl76MsvCxqD1fK6mrJX8aWy5uuhRJc3iYm7sIUX/GQ
8KI6bisenWhh94rGCihXHmaawsY0BZndq5JnZRrMnak1UTtjiFrkZoj9A2PjnC0hq+CNCOx8r4L5
Wog9xunPiLuYidCaP/xIXVG8NnOr72gdn1+jzh/O6wnKHe92O3gHUcfB8yhTjnl1C8+uUk43cpoG
rZb0M5rYziVBOCbFOjnvOi/iZ5956WYBzxj/j5WVrXsAjOGT6i2KkiQvJlR5r57vfTF03yvdYDcX
GdQBzAMDJccdp/7EX6XmPjIh4x/iWPkt5WNO9wNfgf9qQ8949MIt7twBc8AbroM+JTUQy2kvJmtm
4VpM3fNVbOfvWOnwXaytytVuDLVz79divMvSoCkABerpvp45E+xQfix9ikW6YpecQ3ImuZrwJXnR
+p42QXdnrKxvkiHAjJt27vCha3u9qTwfwxvfsh6P3pQNjwTz8CmMYR5QCstMqtzjFaxpICV8VKLi
h7hix3XNYHXAjnsN23SzrxHm+ICCK0I22hRILD+QImbElJkq3MW7mzwoyTt/FIqMaY+bMFrJarC7
CMz/pDFMe6rcvn5aOLULErFN+92aJh9OUCaHew0alqHO2hI/hGIEerSuW/s7yDgYsDDoZvJDbhb6
h7mAh06kxXDkXNfZjMkaGHNZYBSc932wWN9qHZFBdlay1oms0VRhijA7OS6VBfK0qeqIhzwabk0B
GMfqkM+4XZOxjrwjV1u2i3wuM4GXpw7uPZjzEYmPwX2qDTOJnaMibBzr2OeUm8FbHc/y0G6Hg+XK
/lxPeGaOBp/rzCUudMj0mMzBOFyOy3ENxxJWlXZjwF81lhNC+G751YLXj1Gj9PM7wbkU30wwS6iX
66z6/TBERBQ6r8GtE8vt6mPJav0ReWqiD7hLWw7xWlv3UU6qf4dRj8Sim0pRHYMeO1hoSexPIubH
5ATdDneEAEhHFjOK6dk2tGxObWbVd8QtYnzhi7KpG/iZDhhzF4lYV9uoWMyK5ZzeyIH7mD6SZcGo
O/dh9JwWQJAS0bFDwU1M3emIr696+2dRy/mLphV79tbQHgeoj5vIi+b1i+LJ0DokGo7Htm4X+x4/
ZnneoPo0fHU6Spw9uzwbUQqpCBCKMCzugeOkSetsvqwrBYHCOf7zJ/qLBMsHgkS5VXxS8umFv418
ijhQYHlB9Lqe+aZxKXMeB6pPirc4cP6yb//XfxzjR+Re10Wkc5zfBG7iwzKcFgB2sJkr6JiGGgNk
hTM6TT+jIPb+IPZuj/P/sHdeS3IjWbb9lWv9DhrgEA6YTY/ZDYGQqTVfYJnJJLTW+PpZINk1zCCb
OfXeVS/FIpmBgHI/5+y99rtmr6PTXoZl6ghDauppUpkhMib8qhmumgnZyXOZe5V9n/pZvjaCQBk/
C7SLjGusJEUF2Vh/v5NOy4XdMP0TQxrmybnN1DSnf8jkYOTlvbBZP4j9sVQCoLL+g3HIL5dRMuZk
FM4dAveHlLz39xWaz3hq548aKiJRylSPid5qyaDGI7Qtya9c//k6/qYVPH8poSJpkBaSt/efJ7GM
qObcuReymuUbwXDggecVrCgfxQ/+8lE2jwy+eKTtQNwd9eSjdL2XVRAkfJRvk0yvspvJTMoBkEHm
4du3+lvjxv9bbMNF8ZbdNNXbW3P2XPzX/AGvOaUuRJLmv9//sv7+a/+NfObm+d0v1t9GgFftWzVe
v83SqP/+L37Qjz/5f/3NH4PE27F4++c/XnMK5fmn+WGe/TxjFCoDiX8/lLzO0+cs5GX29tdU8tvf
+DGVdD5x4umB6QLnh6bNnfrvU0mhfhKW0CybUAewylie/ppKGja/ZRCRw4uFoaU93yJ0vprgn/8w
9E+WRm/PYYhocXF5MP71zX/Mpzhp38/Ej1//v6xNLwEbNfU//4H05P1TLhipcGcwRhL0pNl1zrOX
n16qSQLXOgqITQ2ZfxRPoktSRlUsrQoGSqUs4UQJW9Wg0k0hw+wFY32J710ZdJVMuYyRwHnF6Fu+
sK9rsB9YBmFTSMNBDyUVVSeWidp0ntnihOC2E18rL+SkQy8YVQCi2yZKB+TdrV/5wW2ceK1yRnfF
cLDTpEmeHzNLj9TrnLavednluSZ3ZS+aG7vt5SGmnXWJr6eedmEbGw951SjFakgLk7XX79MLiTXX
Bvcp2arBJ0Uj9kKTXCMEqtEzvFaejKtexT6hDeqdOuqJd17a6lhsDCeBAKz7DprdwhxJHeAUzZGH
apA9GXAcsZ4lXTegH+OqU6Y7ibceraZgE9LqAI8m1DvUP3Q46DhrGSZ7W7FZj/AS+4rr+zg4QUfW
vX+WsO86g9iT3kB0I2qhKmvCw/EJiUUczllQfIXwc4O7/3oESCgWIyQgbanw8nXHKrLsddorleEa
UYwcix4V6lRV9+dGBIPILiEKK+8fGRAUeCjCSobrxK9CjU6XopOnyMbrLRyb8R6O0cr3HFxVVVgb
fKxvXSWzVXqyUkkGb2OhISuBlePiNGJ6MZ5ynfIeQ5Rl1PUzw4pk6UDUWTrc7seAnLWHkX4Z9pgl
Li2/2AvUThVQjKA5REpd6it2SskdJEbqqcJOzoZSadhdaELfg0NvkYdi8nVC6gFSJJNX1cw0KH+4
XhGAATi9wN6NwMIb+5gQMq01DyoyJbSEFUk+Ep47G/6U0A6EkwMmU7DzKoo3fygXolKSYGMqvIdX
+iTqG9pPWNkqiNUbE9tDBLhIzzg33KFnE/oNpH9ToGLsdyIMNmZkqji9WTtBuwi8FkufIcp6KosA
G7DRKACatLghe7rV2yXpC801VgXgVlpo5w9VW5UNPDaOfuGLIr3QawhvuGq6GN2MtLLzPFTmQx3s
dnLtoKtuszIMv9giNBtUeVH30AfQplZNoY+3LcpJtqmVB0arL8tG2ULPNnFH0rL64jhBcFdp2AnZ
K2AW2ngDDHwSA8bia1n7dCdSr4quMmX2GwOMV67KzIygGQ4G/Vu7thKV09slT4xs4Ps6Uc4FEFQ2
B0ANKKwz0oy+UF0047EJoBItnFC3rjRMhXcO2zcSNa3I2wRsi+KFD1bqUYzhiDDH9hUcbkoZXSTJ
HFNqNqn5NQ0UeEowmxTk9MkMxi1k1x99aei3YRLl1yhaWyAEsha7OHNokzLSqx8U9knNUZbtuO2Y
/QBpQ7V2BjwLDx4QgIjGR9pW6hp7+wwLSC31gqmi57gRpog5nKwv2r0oCSRcUIvVX4pe6d9yvSLq
LmtiB0ZXgUVvMWnq6K0d9vPlC7z7ul6mtfSecgm4beF1k5/xglMqbYmwKH61/dQY3EorCiR1oSLv
CBBIJb7wjNI+oteSrhEdx3eapYzeqknb9IHgg05bVtQYr1U2Zpd2nxD8lJglYzc0HHrupm1AEJui
lcpn3/xGFHGS4laCl6CNgH08IYFZBF+Zs1CEkLaVP1rAJ+p9Q5ufSpAR+THz88F2C+JGKOotpjTr
evRU221oRWAirfWSTk/Uc40sa7DvdKE4zIzpXtWuqXXp+fysOm5gdmJL5gPEPV8boktQQ8CFYNd5
V16ipBX+/6y8LJvSf7QghDOkMRzH3/Kh3bAcVcPzdnWg04I0uWDNqtMdMrdKoZMlb1BXP6cqNiH0
c7zVViWPMIndgR0lruyhzixxOwLGJHC0vrImDbtt5+UWXYvA1JylgT6ZirJIlD2g2YJtTlZPr9Lz
7Tsy6Ju3CZoT+bmiT5e148ef66gzQrh+FsYjTjjHbvUKkFKIjPFN7Wh2S5vXKKrV5GiYU0lHHW8Y
5pjRBhl7nCwi+hfViu5PNNdjXUjDzslIy9ZzG314HDjZPVcN/qLp594Xu4sYcCWwnv1lpfMqXUqO
khlbVh3g2rHUpANshkUDpAgLch2r1z7BB4Qxprg0lkVktDuYhAIvoRi768mpe5IjvaiG+1h1/kMC
eOUCwSHzP4xQYEdIIMCwrQ75dGHUPUwKW/eR9mYwxr4kvt/vQxkxYm/HmswZbRhxxmLzaK4UxaIZ
zYoqcdQO+pNmNeSdmo1TA0XqEVhArHGMhzYZtWtFhWSHGTPkdpVdIbe9loErLiIT06JKNrflBooF
67JHuh8uVWB/z6o0qMtrY4Yo21lqXWajZImZ2tKoj4AVcNHqmTFeQkSd0mWl2aJd5b6o71sjEFcT
/0NxWbPUcAGpR7tjYcrjvdm1glWt6qZ1GIS6Qt5sDM01S+tWZYxOA9XNydYMVpRyLX8Qqu7jZHdt
usbNppw7tMrxYKRwKJdpWfTEBKeWDZAzgcqFqpFmPH7FBgy3Urev/AwvmStO8eSDBr8sWjXU1zB6
BM9XMGn7dIiDcgkGSjKjss3wxpkagPFmXlf2GqYHUwVBl+fgeSM8ML92CjgpY8LzxgAqfpmYw5yX
GKMZM+el0bA+cBVXRZQ1VxojiHGfYi3fRBjyS9JILHJXQMdYLLeeiDCXRAKZdOCjK9EAPMxgRLME
Lc5wZOHJieZYSr3BVoJ0sQcT5C8hxmGt3+Wxo00bXYqJxilGNsr4fkCTVo11YKyNiX4BFiQ+aUkn
A4cVlKxs2uZZgfjd4qGpV3jDzVsrhAy6oMXPTnCIAucycvSwW7NtDI3jICx/WJvSEi1x44oNtwZb
Mv7jqRMvrTKQrufYHuOt2Pc/z8ke5T426TSymifglWK7Vq7RN1SwL2x6i7RXRoxsWhwR+SAIMLii
Nq38/VSmitwRQAZRs5rs+VEatWJVsBhER200gMrhtDbVGZY6ovYY6bXBL9SvyZWJP/cyZYpL4HQE
EqElDxBvBfBI4r+4W3EKwQjxW1OfYRA4mOFV53GP/gngZnko0zFkEl7bJjDsqVXITDRG33KutDbx
yoQOGKabA09pm913Hfb/NSNLVa0WppWK6V6tQEW8DPBA47McF0N5O4C7NFnvhZ19GTqGqWsTcL/+
1OZpIz6ouik5fq75aUBqYj73JtUKDQZr/v2fqgEvEopVRERyY1bRzowqptkAjvz1p/roN1XHqVRv
/hibhDHVpFAy+LiTTo5TFVnNbi9eMZEkJdcJk+FGkw2vR/aMEYh5TRRHizZihCGUvR7agJJZb1jd
/qdmbcZvutifrshcO/8oTs+fUyrd/1+1L+/qVcRo36tVPM+fbKzJOLsECAgN0ey/ylVFqp/oWKi2
nEPYsDHMv/VDRauJT5bQdZPB4qxzlUhl/1Wv8ltcbLS3lMDMExFH/516Vcwq2f9tSnFYFMXzDSMp
mE3VsU56NYrN8y6VGM5AT01qqn082+r8bY/MNdjh8053Vh+mty3V1l4by3baEPLN6ol08Tasi24P
XiRZ+ewJSyOh8gTnoV2gAKOmpRw391XuheeWEslr0dukINu1nbvCYuzxn1vv+60n5sbtv2+X3CTk
B5z2S+a/8v0O1KxPJtmLqD0RuyHK1LjCP1Tc+qdv0lOyKw1akkjb/rr/DOuTPXfSbHoikpvw536J
+YkxmUHf5ZsknNfb37n/UFCeilGxH9HwAPapORY6PuNExw0wRHYEfIUkMavpve619otuQ2hclLqD
b8YhsYk4Xez8NqNpB3JdovG6XpqTQaqLH2b9a42oAdmjU+XbYGTXsiY0QJyrBhvtVYNs5rX2s4Ad
pZyUc8bM3fgNFCZWbVGXYoOcnZjYUQtBnhsNDURS+BA4REjeICdujIJJ8yajL3zn242WI/rIm8Dt
0xJcTGkU3rMoIqRsXQUJFzaFIaEBsTXPVxOBCyC3LYkH3itz1FA19mBGVQOYP4i9XnzRkvPJCmZi
22fc4QEMwarHocN5s1bsMQjHqe0p2eu5WR1iX0+haJUk1FWxDRrAMyOgkF2ezFKsePBhqNBt+VJp
9YCSwqu154j2+VnkNf2xBJl3lFoOcKoBTjMs6zFL/QWtaDaaaEwVuS5gfCsHnWrZ2ci2S6sFtUEt
1gM5hY+R78+BZMLqAFSzuwI0NkXDowBkca1nQ408qFVJ2cYsgmqLaj5d14zkHlPfNJ6k5pv3Esbu
57h0ygvPCjt6DINF3QBHICDgOScbdFmySdPxl4Yd+dYiB2PioIE0kBkUDiKqJrfvHb8+gI+BDcPE
PyPk04GJUxYKranHdLisjOTgFRAJcIkGjrHlKLLSWpZGuKujCtGAsSJzzWV5fLaR7qraMZ+JCPb0
MKGq2op8as6niDXap61hIr0RqWRbmr5MirizcQcuzRQJJz03NFtLCGBnmkn+WwqWqm1vVc/ZBwpA
gPotKvrL0r9PrPANjTwuXribbXZMu5AMC/uibRrI2RTJoUcKBlj53tA3XlA/ljGY6oy9aj9uKoO5
kpjxH8zVdALP2AkxD87Xvdzn2IVoNg0k3Qs3xZtORz/YNHFxnOy02gha7pFMj41q09+SN2pj7yLP
AQTlN+LWoZt+YyVT/hqp9U4fuAXtfhhWgUzASpI1d+t1MpnJM+uuV+VNbIYzQBpQHaEM2IiQ7I3K
I5YdFFZl+1XE1ZllR5cmxt1D9k3KQtjGbT3aaMhjt/XafeB31bmE3Wb46KC7Ep3IsRIhdun2En6B
G+rTCoX1g6M9q+M5aWPLmMQdg8an+oCRda154wPJ2uu04prKWccxIymIwoWwaDtUKLQwLUh2Sgt3
QQWjQLhZM30Gq3HlTQ0wFYiS+PEKWiJlQacsHVZ9dJ5Ypms7hCZI/6JG/CNNA6n74MYNLijbOjD8
QzgHgVKJDjS8MD8pbhmZR7uOVk4NQETNttjv27XBsVDWbnEP37TKXZC8itY7gGHAs/0orAjKdvkq
KWrV8BB6icsju3SGLc2/18BiJ+4HmFMbRCRh3T0FeNfn3qAMbnpHuwVCkG8CA1+u4jxz1x06MBog
lOCxlYIgwviqd4wWhUt5K8ukW6r9gKwi1QGLFVfADFzPgvlSWqRSmdmj1TTQGEjTHoGexAPIQfbB
u8YqVl02bQylGaB0lauOb2ahcIBSuGwBN1le/wawDRaS0QpxFVYMuJnRlcvcjy9D8tAQkR5hpiMV
4WcnvUdwLLQa7lI43KEZHwZsy9cDH9OX3ZOk50VN1Z2NkIz1KX6gnb7JUUcik1A2ddzuzMm+SSd0
MDXJTqTOwX1Tw3DvJJObo1aFiJsuOlJTUPm8OCRDAPxuF/R7cXDrJSkfC17yjltKax93leVOxEWp
9SMtoc8gGbYyS6MbUmo2xoi3IdWvChleIPYyQ/Xox/YGSPftkMtzmhGGuYgBQc7ZNNWNjLprofQ7
w25gCV0qSIuBKV73c0lUxnsimrouQ7FO8NhNAn+pU76yibuDjc7eZ+/0ldtVNK8KtumAIYBMZaLZ
DFjvF2HRDwd/OspZzazwXtai8GKKCMuK1CMiWeTUPJg9TvfyKigYJ1gKIQLT2knOE4FKsjr2gS2X
cY4rAGwgs2tfrgC1L1Qkz+tcqlOM+hMpxcLpKuQpZYE+pgAUlTGdgFumuyBlv9aDuYNxuQ0J2Dlk
mQMt3YTzgLRtKwvGDB3NxYl93xLO8Z3Ro1AKStCaSFP9eJ3HxOjV/WaIqg1T/CN2342JEQBV6NRc
0EU91t5rlahH7MBLmzSXpkvX8Txsjsi3alOwVgIFe/tShuaRLJJLalIUUJMLN4ehOwHX5sskdvAk
L+RA09FfTPWlCs2xV4HfAATSQcJhYgWxxkTdUoyAxIQGOIbC1J/mS30Re9SoCc1sRA/PYVEfKVRf
iNX9mobaoR3Z+OrGhH/XYDAauiVKBpo4lStTRiQEX/nWbU9I4wMufrJR5FHJEmY8xQX9UF6/SAnu
2sp8sqdK8LS9kshBI6t5marW7Wslf4kxl+9NAwAmbZXas22ahYaL+51ohSp/pMgGCBmqlwDlrdU4
XTqIHGgvkI7Mw5VDhAW4xwoGMmKLdoK3YPgcWtWzQNSEPgGgvjgTzbAteZlrGr2NxjKYFPhH31GY
2PTO1pfqWgHmYqrhY6VILlJ89PtSu1ISfvx4r6oNSagDe/ZzZPUs/rBB1krjmhWmF8eYZzMQDWsT
adSUbEf9saYPeKimgQLBPBtk9RUs2jHWJjwchKo1dKdALaPJZlmNKXLtC616MPCJ8mK6mwZx8GHq
TfboQH66tH35METxDmSZm3oJStsXWwtJNMiHQ6kWa0wDS8UPNqUe7iPHBwUNCVNgBUVG4rYGHRhA
M4DEsn5dReqD4+ivKQ6XTh23VVWfoylE6sjjkzc7cOzcxrrp6k77xbcse2ma4Rnqk31O+GFUmLJc
gEJeAf69tYjhXsBL1nd9WPY0smjV1ebR172dDnILsg+vj6U2VcpZxPez1BVN7k2rdeqlX7Hs6+0i
1ABxfcm9xGLttlagAmirprx3h+d0hkahPjLGmyTyXcItl2X8WY9srDnZEwj8BRJtktrKpQ7QFpRA
CDsfgNZVWEfrCOlTFj+Z5JhD+sVSHjJrYzdI5B19x9AC1mXDUdO+tBaMb17ycacdk5ydberDswWq
YppLTJpLWeuuGWaumWprUPsM2YZLRaNf14VrHU1dYxPGbeT3Vj5Dbp6m4iGI6hEZaphewJBnnRK0
nAzXH2ljxYQOJXReJyU/J7iCXEIwZoLLZu3tAECAkZJsFIpyFxFbM3Z80REyvXysSvMGnaP3gJaK
KU20ZWfCxEdbYMleJpayxrS99r3X1qjHVZp1buF/6YSBrWXWDCP5pJs0L7CDPrq0nZbDlMPjQMtn
WdyisItGdbqjNlpPpJi5dnUF6qK6whZlrToM+cgzAeUx50SYqp8hzb/vyjfF8PEZXXTqIS0I6vYy
+MTIriLDTYoXexjWVnCU3fOQr0fHhvhBagIRc6lF+fHmoWqM04u6CPZmQ26tmviPGtvgq7HXp7e2
QYGExjo36c0ME+Fbfu4DwqeMiNvMWmRdKCkWHnVE+7qSXYY4r7NSNPchQ6mdqaJahJpS8ZMRq0Jp
yjSkU7LRb2j+silaZXG57YnyoPO1DMos2OSR+SxrZnQOiQjLbMD/0ssvNY3+UVFvTQZBzlSgJiuD
hkUZ8RxpZ3SsafYixq9fQmYBg9C/NG3XX4HJZZFlPUFEOvre3pBvhj1+Lqu9PrLzjgGld4fIDs5G
zdySG2ReZYRPq9OBOdwbrHQsKcqK6C3qF3Y5mUOhoJIo3/JgICnbCmRpUi3XZRWt562MwDpUW5Pb
BsLty+gWpo6bmOkuGF76ZNgmkX4Wwc2HS7OpE3PTVW/Izdfks68s75X26UUz59boZLIkxjJq4Qnk
2cGXiWvRdyfywNW6a4TrkM44VmfBDhgqoHlPRC+LhbwSTroSrbbMRXYWpWJW628NAqqn7qseUjqI
8baqrbPOV48278FzI203NANXbV9dalG+jAiKBk4UrRNCTVa1plyNVvCstcqiZC4DRg0yDSy+sGGE
gUODiBLkt8qNTse4kOYRL9vnAWfq1o/kdigLbxdbPikek3LhyJadDC1qLXpMyB0nlj0J1CVIqZVU
lHKhAot81rEelNK+JDYcHuteiyq80KpcA/LRISegPtqDDlvZfnamFxUZhC3h2dbo8ge/Tj6aOeYn
Am68OcKbj9Vzz78fQQn1ZBvqQFOZCJ75WBQYt69Lpg2bDivWIhQS21Pbfw5Ib78VWbWd2PmlFMC+
+sysmacbfAg+EywqSst2Rs8wEzADpLQYK81Z9Rp1SxB2e0JoQGR6zlFUPFpNGG5Ds6236MTQFZvJ
TTpGXrme+TMsq0y2jEFbTWmVuNDRDVfGgB3ywqv2TGiaAx43SEd+rrwpjl0B/1WOcVy+lrW3YTRH
3htqIafXgzWmnhGFoH+IdM9YMAWlQV/gEEN8PxwVIKqySrJNR5ccMuOiHfSDOal43ZwV2TtnrVE9
ZOO4nbP8Rhv5GuJ8qEq+shRO/Zz63UaWQlkRtSDWfdSBTVrqvTOxZ592ka931yDgLXT8Kyj0uL22
CTN3EEpk3hwbz+gWEvuXYNtpZGTfhsVVUW/wnlprBnfw0HYkTn+dwt187UCT2wU/JDJCNiWiisYJ
YYg13AdYalCiotd8CssSTGII//WrJwxPbEcSJlGbAq/0XER6dgqLd2ptRt4F1jUFxOwcrQADkA1l
jvM7pvl/MbfOEf2S18A5yLR05Rh4Xs8zwheA85facNaMFg+yoqs13GN88bCYsPtA2hl8EqwGTyWi
3SL4Bi5XcdHB+iXXbkqItMcHwmaCBzecAeKFsh60UV6ChmHHb0QtfhgmkeJzpJHmuKthfoGaqXUj
gEOaU/PoeqRdsReivB2njooSPkTwGKUhP8/2EbzGVuFUx//0In/0Imcv+R96kd1z8vJcfXmn3Zr/
yvdepK5/ogFpCHzZ0BDoav+l3dLUT0gSVakK1UTARWP7r16krX6iAw7lwaIdPncjUS7+0G5J45Ou
s1/WVHLyMIDy8060Wn/Sbs0KyP9thQOzsAxTAkUSyIOReJ5SkRALEhlSq9p6hOh3oTGWI1wKqDFU
6CF17OOc3Uy6Bclv2M1DNSHMvks1+fDTCfvdLGfuuJ8eBlh2ia0dweZ3J/pPI6OMPVuNbIjDqEJs
F95AvOQup8vhLbqw9z6HxB6Ui0gWyWNbWoKapnLCcR1ZxDNs26L0LnjqpLHzfMzkSyPw670VV8yl
1bGcgzulkfmXHxzz+zEXIzxhmLqmaTA9ZmmpPn+nn46Z4CYHUVaurxHYADbVs3GOFmjOc+QFh84X
5rqJveC6RvW8VtrI2oGvjBdRaWgHHx7pouI1jlY78Ozq+1jg3wryfgEzzYfGsak6ZgRV46S+PzQy
lDnZRB2tTQYcBzlaA05hP1oPpMa48AquoinUd1kt6tWkaNo2nMyKFnPLZPHPJ+m9/Pf7OSKsCNsJ
thSTWeD7AyHZqBy18tvc18G5Y8DufxuRTl2aUB9cEIkhBKsJvjCYP+8DWMLpPfXtJKD8RSdkwWCx
T3rslRdOGkYYro+lo7AhWNLHZ9BGqhsj4Y8WhOAgv8jLtl39+Uv/7vRbJt8WCALPFeiX99+aVoiH
mqbQ15nvY0xUiLqjhyjsbQ0AD/dbn1Y7NbP7RdW3xnXfwoWDkZ1eydhz8g/OwsmYdL4EppxlmfQo
GcThRn9/MNZkV+YkCKchs6ih6ygVPHWRBuFzkau5xKgBbj/aVxGQleVkDclzoU2aDqgewN4HJ+bX
S2KhWObdJdBI64hG3x9LDxNsAjPprMHUAXszurp0JaCNM78loZWKKvGeAIc5Sx8S43loeONdp4Tl
LTN2N7EymnPAXgvyYwflOEShuWLvGGzLqfEe/nykv963396LMC9MFUm+cXIFGwz7fqgC1Sc8C+f+
oErKVGugw1P5ZwKZ4rnRGsbNOBb+9s+f/OvNw2gIqo7FeTIstLQnty1xuoh9yjp07UlVXWbYY7DM
cQhHi55o06cwrcUDKoDpa+wEw3bI7eAwGOTZg+ZrPgC8nQxKuXc4AptmMveQzbbn27H+9IprIz9S
B6B5LupBevRxOTCBGcGOBMdGT6brLHWycS94Q19MIzTmndOV4BEa4MfOqrG16apO6F4cSOrSugfN
A2OZ+abi1ojUIMTnsJJdXR21o2LqyB9zkQ7Nps5y9IiGnHHi8Tjgn//gDM8X7+fFZrYCsMbwdKJO
0LVTrEmU6JYZajEebhPKetf27VbLaGxBGgjxCpOCosc6ETaZiF4HDDFbWxu6j97R85vv9CAk8gX+
ZWXiP94/CrySceDnQ8tYuBjYCDclIV6dGmlnTiPvspRO4p+/9m8uJosrZgGmjkw4bfvkE3UGYIU2
Oq07GGP/pOp5TtMfuKuATWyvgJ4y5KmL4ViSuHJ0ClPdkwZMKS8aeUUUxJdaDCQnThYdpxGrUZFb
/lpCng20kdZ+kNbpFl+kT7K7meYgxBWETpauyNc/f48ZpnVy5vgeFjsj1l5cLOrJ4sYUzKCb5XVu
Uxv0ASpDbdZW3taPhuKXh1zrzC12PAJfsK9ti8nHDosN5AYH1NVoVIXrBD6UAE9Y1wbLHlWz2c9i
XfvCIw1pVfAG/WA9EPOZfX+t0drzzpvffRbzXoQNP+8UWvyxytiQ8GWXVfgVKxj5YwAdmKcl4xWZ
JGIreGB2rSnSa6n0rw78ieMsHFrVfmmF9NJG5Whje73Nbau5EJDxVoRgQtAbvGl8mHKUrgaT14to
aO6kr8S7rvLOFGIY5KKXLLGq0nXnA13KD/ZAv97E82Ok8YpgnRVckPdfTDTwbaJMI46+VcdjDW5i
3WENvWAnN+5A7kcf3MO/fh4ARfZxTPZ1KHn6yfqBGBpCnmcOrhiG7BFG4hc2HWENPKh/Ib6t+Yi3
9JvPg1LlOEjYIARx/d5/v4rYu8aM294Na9O4s4nyeVOmQR5Ms6SS6kvzgxeuNt+77++UeQ45K1RU
W51Bb+8/UMZRZvuqP1LL5+ay1aXPpDdPb/owLnExdfIcwKxxU7aon41eol0njo/utJOr2iUJFv6t
3hhQYJrB+mBd+vWp48jghNka0gkCBE+eup5xtFKH3uA6iR5vvNHR7mcSFHlbVns+NLazprOrvTVM
OBa6yOr1n5/63308kjZ2cuxmefZPXl55mSLbrPPRndR4uFOVQvuMoW6jGClzqYYSeDUozRf61MU+
iBT5wZf/5oo7vS6shphvvnH3Tm88224y3bTN3q1z9izkeTnmbWUUONLhOLSraKpvnS6Tl40vd7DI
jV01k4f00QQ+Gtk6rZqWpHLSXpNmw0zcv/ubZ8ekgtTQpkDrotCc0YQ/v2BIdw17UMS6a7EV2FZG
JC7INaArLsryEVUTdI20vA54qtwsqdWbP3/6r1sWAJ/8y5qqoqbiEX3/8WGNtFV3aKlH9FyUawX8
DuEButOfRwTPGHh4aHPAILdoKdfwQCImiHm11TQEJqCf6uZvb/05IOlQ47DS4a48rWp9b2pVWlGg
mIeeIWLXQKfw1Lw5G5S4R5nRHFslM3Z/Pg2/3KJ8KM8IG368nNwMJzY5ROYeCnzNcGO/ZgQXOZ32
tTHNaTOmltwYXZ++AkXSto0d8f8IHis+2tjMr6N3dylitrk3gOzYYOvqnNwGw0xTCDqgOxglYDrE
2K6jZRz2YbYbhVoiS1MjqPrQooJVzB85BkqX95d6o3U18UhlNt+8Xpp/8OyeoPfYRn4T2fHwsM3h
qMzT+8MaRaOJlrF8TCIZzXpoPUtauVm/bMCrB2vSj3N0/ZyYbJXlVqpvwq4Gr02L2NoNmYqtoemE
PW4JW5lI145Hqgc82qpcFQSs3YRhD3lcCckp39REW8eLDJtZ/9H5na/g+/Or4dQFLsyrxcYxcXJ+
qzxNNHKq6IfESKW2c7cEFUlU0nIIumDUF17mk54e6HWD+skBjJznmVSXMjbMmLC3Zmw2fejXFxp8
/WRZqFIvIAWMRCL93VsRtZruUH1yJ0IqPXlZy9xqkpBJlKvQ/FnFyWjumlZ9KEXinIlwTLZ2qY0v
ZpFvRjho7p8//JdFkw0OGzSMYSZdLwut5ruXkYFX1CMMW7r0lZXrOPO7SytwVKakFA90WMvzP3/e
t+3T+8uCQBp1qIqxGaecPLm9aDDUFkmcEnhL1r4Uig7Xh5p3pUSGevR0xciJZjEB/VWwVQBVE38+
xPlOJLyIpNKk5/lE4q/pB/VBT81iM2uvlXWW0A1J/cl+DLBYLPqxZn+FM+qj+nyu506OnqWe3rJg
n2HyJd6froDhAYiZUHUz7vBzHSDUrZbBTcp9zb9PB2peYvsCkqBxKxyd0fSWmg/DqhgKSfcIL5dL
lIv/ES5dm+/l94elo5Dkn1kpC0d7vso/lX4VLZO8mJAi4AJLGH6w7mF/pCF+F+LOzB8GYsTJCxyR
HywN0Vnk0LeVRVSuLveEi5vdAiAdkJG6jaozh7ArD/mgMvaHvnRgZOkVwvljIfpg9ee74bcHDiNz
xprS9kDQ+f7AuRMEPCOFcY4NwmVROpA+1nFrOZeZtLynrCnROHiQnWgf6q2tkbCo9Z/bOiO9gqWa
6bWpdFqwDGt6+gtF+nLbekPOXhtNHCJ/XIJXgTQU9aMD//XtzWolwGbDFmbvd+ro7otGBiOQZzcs
VbhFvq41z2bMhD3R/asM9Jqb+rby2agw2fkiqG/tPCGfQx2y86jhwf7gPP7mcObS1EZzbejkVJ3s
uBq9o+pgz+9asgfI4OlMfcQQ7nPLrM8InGBCQxzn3s57Z5+joTpPtCk94z92Uoz+d1/4v+9o/vrq
Bd7K0+GgGOc5OV3RR/KPUKwO7HDCfJPo5Jgv1bTor5G8eHMbQhx0PybWvimRM1lVe4c2NFkxOe/W
E94kYNnVdJmDX0Nc2iUfbNt/8waiArIZ0MF4h8z/bQH86WER5FvJSi0nt/I6xTjLaV/D4/DC4lJh
6IuLUCe/7kEZlWZjIqZSXVtB0/I5xD8WMpBMlRx+i8y1M9r19JI9E6PtCgOLOi4VYh3T/SQyPV8V
spyH6KYX5G4yEfiyC6laPjrVv7nwDBbm3STNEV4AJ69TmFc4RBFOuKihmGvC7qAMtWx3iHzFYwL5
P5ydSZOcyJpFfxFmzgzbCIgx59S8waSSxORM7oADv75PVG9KWdWSWS/a7Fm/qpcRBDjfcO+5ert3
iQU9mzl/Z3FNnlwcxCeX7doRIaf/h/MRafW/DiKOdPJqhY9hwHk7Zg/49YqJzuBQIDk9V8BVH9qR
XwOpsNggxLg2iCp4YUSWemmGAY2JkhZPUbO0h2KYxWkcDVGTUHVDOpMcTFBXuErsanape2KYCWck
mdR6F/ogvXRTVF8GZ8DmVY3fym6pPssmDD784dn695lPCwvGl/cWjxcxDr+eUYoAOatWQXxweMAe
C7t27wMsx4e4lfVXkEgoyOqhTx2yxVlsZPGPEjgkP0SfbHotXkbB/vz/8ZFosIgLYxvE3PpN51kB
DnBYE2bIBiZ1pwLd35Xcr4TaoA9zEL8eAV8B1uKt9MC5sKJ3molAUnaQkiIQPG4CBM7vP9O/xiZM
rKMoYPIofCZkb08gNprDglMENvPqBx9X9pfwQ/3unpp+Tgurs957OmxOv/+j/3G/MfLlXmMvdnMY
+29+G4yZ+PlA9HHz5N6RwadzgjIWHivdLEe7aJorkv6OqI+quvZaBD+NW3/FzwrsKGj97lhHo7q3
ZMwm3HFhoDo6wNRFgmu92R6GZwSJx66Z7dSqLHkmKDh7R6RY9Y4XzZ22NhX+4Srafw8N/vkqJ28C
4+qNecMwlw7l7TciP/P2ShQp5B10beQvBUjlWBu8q2ISYBJr7m9oSzYSecIhjFTTnZz4vDSjhgi0
0nLuJPLgDRqua/oPLYbMPHFaNuvpomfhPKzCtWDciXlRXxZbLunMOuJICLbS+xmPb85+PHjn18X6
KcORweqlrT90C3rlfCrm/dD7bZtYg01w8RRLqvfKHdBwZDwmhM5RH0/Ubp55qsEkM38uQvzyQeEt
X3yid/od4dc2U014lMRr6dykczfbuHzJ4t0jJLO2xLMXK0ZQ4Hc3VTCWnXPmCaI0HGmp/eq72TOX
DjRuVan6h5pKtzpY9QKvVs55Pl9nqpzs5CDMBansjFrzBa2pPlMh1M8MctTP0nEMoGK+XNKYFTUS
6wET7UFKo9Pu9PAAhZMEHtnDLCX01SJpayLuChEWyGx7XyFHp1dwV+uKKGFAIuBh+xZsb+mWLINA
tstE3O4n8igfqmZFxZO1waRO2h/ms5bbqA5uRGrSlmF2TwW+jEeMtpa42B07NqKBZREkRR4NgCqG
RmRHM469fXRrLV+4eByHqr5dqKzOCZPxwxsOoQvC782AbPhP3cm/VlLckBznN38ge0pBh/Lr8dcP
AfApjvS0sUv7Uom6JaFY8bzYQ3nvbjA7iHGW/cHmJX7xOrc+0z/af2jX/zVr4w84t2HbbfFN2+zd
Xjz/eGkLErYQQG4wN6p+PMs6yy8tWIZURuUDwVvt2c2DV5yiJdPUXF0hHvqnFV4m6EURpzniDuZA
pf7x+/Pnbff0v5+KGieCzIK78U331A+c/sOWg85aG/NDkgq5X6ZQPc1TLj+BYusOv/97/6pdOOHo
1HjBoikHRPXWrdnXc0F02gwLOl7iu8pk9QXgqvwczTM8F3/g2ci99gG4UX7WW1OS+VTMtzbLLhFm
1jaIs7kqtg/BqpoXH43eqw+nDuZ7GNzDTeCMAOgaosE2LHWEtsWfzjeu0JsSwaMwtAOHWsPhVcE7
89dfEp2u35NnDQTRnsi86LxQRedBDjDtIrJGvV2wFsUlQ/atj0K62+vA/QeKY9pEfDC+bchXjJBx
1wYJZQJqMmD9KcvuM5pTAwsANfRYtDWi11YLEhVr6u65RQe9g6hG4GMp+vGDar2rlRFbeMxCAy12
0BrDfVl3xfJcNDdNFPiAANpbH7afiIQ1HHyj7tsjwzvgoET/ldUJmMuo0w7yiEzhv3XbOSdgdHyK
8XgrdHWRf7n113HiCGX7UEzzDs3lNjff+r4q+0MlnXpLMzqJb+EEdeq06ApbTADVGg+Zp/AYBaW9
eZdqA6SysyO13m0kq3dJnfN7MbRT3zkg5PiOIYz6Vqg24Jec8oJ2qiAf69JuLbGny8xaD+ym6z8A
ukM/G4kSUUY1b+arB8PHOXhLVTUcaYFtjlNwWzChdCHllN0c4HqyAtEEyLEcCd0eYomPAZMvYqdb
QO5ulmVkTnZfyvYCi9Fb7yvVgNJqzdYfjTDZveNwtK+i327X2nnJupiCaNUueLs5k95fHEDRk+8T
Yrcfq7JJ3AVACfvGCt+QaNwTc7Hh1XMJlz9l3UYv4VY+LBWfQe2jsZob9MG/5T9OMVl1CRpA53NU
WvGTBuVX7Qu7q7Hn1Buyqww4xDsy6nFgI2mVT1Y3gmqwMAvcE2A3qj3wXw29O2j1ieRtv9plXWip
FEZRsKQa8oFz4L/Fs+8XDIZ3E5hJ+RqqBmWzn4XFZYlu4jlb5e0rWtIBTNoCk+QdasNJP5H+3c5H
NIhGpSuk6O91Re96zmEYDum6aS9IMdgN7618BFkdD22Lj6RxlD4wLZcLjhGPKRkSQ3WFbbB2KSHK
eHM8UOoIJDodl4II9dgMT6g1CdN1y7V9H1dMl+6WiIuQhEhfb/mdFYxcGn3SkxVGkWNfVWa+g/hi
81/W9aSY6kGvOMCnjqpDt/XypeU1OyduW5Kp1Mx1+6RtECIkuE6ESYjFhlnL3Qihzkxhft96HqGK
2baUL4CqSg+lZUQIoKPdrX+1tj4gjI1n05yBEyEpdTazWselJRkTBD+ZXzvgLE11t61hho1ljhq+
tdsv8rg5kLGPdjDPiWGg3/yosV3c0Kii8C5NPwcsU/jnh1M8S5Bndmmhp3TKwYavyqTTS62or6e9
YSC7PXLrodBvjLdiEiukOhClt4aHIFIIqbQd9SfidwcOdboWmjw8jcbxgCk3doYRrQzVHT8kKk+u
2HKeagt9ZkbO96tqb8BqDpR5TdoR9WBCohqrGMMW9J00juLtFWlNuBj5iPvZ5r1539t+jScmp5Q9
wNHJ8JqtsFcwlYLhJuBb9xKukLT9femt8SuEC8++tETWv466NN99NcHOHMhyJNPbjVwy0Q2w7FOT
eWzZIOa4egedSn32oHD6e9xDEGNm3dstUa0SkwOvU2S9o4htcxZORYyqMar8UJsp+mGQtX3watUO
e0CiABngMuX+FRMTJNCpMZGf5mvbUjJPs273XolrAbR3U33LOmFG9Oyd/gBwI1dHxBsGPeNibVsy
45qNjhLUAIHnMh/rp4I7Bj691/YjPEy+6AGxCxXj4oCqSKtwwWgR1/KvChoI6ewx2nSkDrhsnwUY
rovxMio+6W22Ydt2kzwXXlV8sZoaFY8zlZwTZB9TrbBYV2M6+AFEdJ2HYJ9A6/MABQg+k3we4Vr7
MhqfxTCN7zcNWnavwWFW9/FQ6T4dmRc472MoTj+5un57bWiwHJD8hffBWj1gUGidtjtjtP7huuSI
EsgyEy/thuMozuQ+oEoGrKaCl9yPrSwhc9U4x2Xh0T8uVMRzWsklx6rTN/7NM9m6Z8x2y9kCGgH0
nchvQDUkwOzcgFTQ+wXXyMRNiQ/qIC0buW8O16ROhpBYRo56YjrAl/Oe8ZmloeGeixuewnVHwklU
tAAQ8zs/qWtrwPYwkqqO6H2KROK1ETdwoW9hxcpp2otFdbr3Y8Lg0rHdQAyvTgM2mRg2510ddrp8
zaySV/kkTawu6LS38dRSm1KxjdO7HnbRlfUz/oKaZxR0WmU/1UUTfJrHsFuOtRB4VddOL69w6AtA
RQ3WqkdY1QZbyhY61a7WHkds4W0BttdhvGG2B4xgyUgwEbUfSaBIogaBMqOyx+yCb7ExvKNL52Mx
TcAk3Q1c1ZX7QGf4GuT4YuaQ/OsgDE20Q4UnFYf+ggPDXtw+emZ3sHSHxe7jH0UV3fyrzsCIEqd4
r7FswUYBEWfzv4LJoT8vs79cN+geU0K8eINJbst5C45UBLifVjzEoGZKhm/xxOx7NUjqktoMMGMr
QPx4zfh/uSc5w3QG91qBiHfaAYeIKeSHtXdldTXMvdezikKJi8VpTJMYNtOXcpTUOpH0QOZnwYb6
g6hCBfL973ALLutDjbgQE03jwhEqKbGuZCjSqs1VOBXJJjeQKKoJ7CuWvY3VZ66X5Q4+G7vZTeIN
6wEVMSBbGDBfsnrhRdiyCaEqKBl4uXoLXpAdjfM+8KWI3zWyMOKhYW1WXKd8Cr6hXYt7Vt4O1NsC
ji04siFX5CA6w/gVaBz+HX9y+Wt0+RvGyybs03mO1Uzs66Z9gPJGj3vX3eS6m6H6veCI2caUtPfl
+7SE4mtoy+ecp4XPNUw2xhpikjXbeElGTN9B7BedcJ+zlUja/W3KjaSPDZR9b1UCM2aQ18SatBbz
8jBeZou/EYvmBDusmdHedNgUyghmeDPAJAeOFkWXEW6YdapaybURdpO/B0DMi4RJ3HQyni5yyLMQ
3LhTmqXZ230XkzI1omo5M5NZzh1go/FlI3LB2oXb4P0I22KxD9R8lnjeLBV2e553Qq4atxifvZhF
FDRezZ1KSUF11G4ElsPuyqqbkn3LOww0Y3zhvQpbC5lq0yYLStj51Io2nA+cGoFOlZwDIiHiGIM4
ST5jdMoMWPH9zQf/PAyuUTs+P3BG3wzTfuAgx7dtDON12Xs9qcZ95J3DNsNYWFrKYiEYgZ6bVLSN
Xxl8ivsu0JYFlaoThM1G5F0+5U0wZUfRBwVrTdvFdaN9u5mJPC1b2mqyig9lZy3bMZLlyABC68I/
wnwOmtRiLVqd+YJB9tLh7j0jQMu2eyznpnjESukrZH22JY716tg/GTq55kIKFPnJnkB/P0uvIYhh
XFhQNhokl1eKMTy1pR00PKOl+7Wm65j2mrB2lG+L3NSDseACAN338uHk6ZoAvmywwy7hYe/wpxJb
TqobLrfGvQHOC/k1t5vwvYwj2LROMAFicjw5OE8xmJuM3wVCIBbPJfwMpiiPnvq+rdShz2rOoaiv
ivlUDtjePglWZfnJN21B8nnjDFdOcOYwONaWBxM1cX1xSXZB3caKENfRMpjqUGN78aFObJO5qzwe
1DtspJpauPdKeS4boplTh03DUzEMVBhFryJcQYAd2WuXUWHuihis1pUUYFMhh0bfdOz0FFBgaJIZ
hg7iWFK6bvPCLY+ipUQSi+YKLDlNWDl43QFGg7zaDo1mMvtrEKYQJcwdgTs0EbyDwQjlRswZ0xdA
+GPRdX4Kxrv7XmV4Wygam/6ctfYAPx+IhHcShCtjKRkc4BgegrGUhiWDNkFAGH5zUnu3XScX98a+
MHySJQxqcBtNtX0TJXlSO1MW+QW9KczOpa+4hNbAKxtvXzQSeuGCT9jc1rKw03RRauwVZ3Y95sOP
3JtZfC3SMsR8WIF7ypyt+eYuhq50MX2EUGrscOyRljH8WBT127kr5dQd/aIl+H0ZFqJDDPyKPiWe
NG8gPZDFsYNjNnWHCDDOztOD9vZznUGwatpxmy71dtPF+o2n3t2eBrMfGrxtezK7+g/sK4dXkrsI
x/K3vpIg1RZDyl0TLQJXEK0YJMWy0hhavNLfV9odj2NH7EM6FigD8Z7kPw2xDfV1mAbwjaHrupdR
hvj9hNf35cUiydbgOZc3ikCEAiTg5HISePMtirXRmp5yQ4LcYWxE+9WudF0e+9IT1ZWzd3w2tBIE
TFSN/30AxWPlidhc8RrPXnMtx7w9Medu99QndscC0hXh1xjT0UO5UHmTg6aWQ04uTPQuHtH6JdHW
s6/QZK44KRN93f0MlpXgbQ1GXB1LqycDaYq87d2cT/18ZqOU3REcoYJ95djKg53hOvpg2wP9LFlJ
MkqDagrnXRlvYXUoc+4HMGxt8XXCGI6N1FakBC4O/45bO3zpJowKZCaR430vCUkANNfMxPLm/fLK
3K54UUMn/uKuqIHEUyG1O7IT+u1MKT8WD3k/tCXuxll+1+QFnAhnk+5uDSzqgxAGwZp4odHLM5l6
oUgcpxsRSTfFjQljD7ZzxPKAHbKmgAvviq11orsQE1Gz61aN/bl0YmYGKmQnsg8cA7UdP3GoH90m
iPs9rwMsWRXLRz9ZGNuRFwAiPNlmnFQdj0s2WPj7nax5ogqq7whtt6a7IrSCU0wd59y7K1hNqucm
Lp8swLpkqszWvOxIWDMvgyBbZed6uV6PHa+W8D1bnlalQOJqjBk5CSSYQJfBfezr1cdJP0HuExbc
jhNPTPzZRQeaZsjJeQlQtGzn2Kl9JuhwJWGckM2Tvy/ygXLAkXlPidmElyJe1ZqIgejhPdQ5MPSU
13Z38QpVholCQcLxxCLvFIXLFjEWZgqEN2/2HnS3ddgXS5RJ+65yN3PwNEFCYi3EV/I7Imt/S4u+
oDwS5rISyebtGTqUd7exFPwCU9prOkSODF4IZrNTaQcGtUrvcOr7Ya/Hqy+yuTvi1svYSBEM0iVe
YZsrCVSbSr1usuWhaOVt7IuMMggxv8xkFfAPQsFF71fCLweDM+HrZPYM67Fah/rcr3Usr34fC+bk
cTsxcS6z7FnpzIoON5jeWUHwHpMqy+YvxMUTkTOw8V+TiVXA8Fh0sezexcNkxQ+uDElXZVYdMmxH
gM1rMjKfVdzytqLIomwgVQJuFpZJGptczvD7+jCDNWpRMZ8Ved/OOVw9jI3W2vJOGW6Jh6dlu52Z
lhy6lvKDhvkc1ZOvih38EvFhoZdd09FQ+kBZ6fvt0Fc1oQfEhWVfqwoS6mFp6KfYOaC8T6woq155
yQTBid2zM524rQSJySQzL1fLL13xyFUOvxVWG2RQPLJq3auhX6pHe7kBOppts/9qbKbyeynwxz1n
fVYWaeu3S3uqJP72sO7c6rwt5tYk6lFeKq+FrGuzONHwVe3lU2kgW+wXUrR5D8oc6QDB21B8IC3F
e9MyPSB8CP1LUoY4I7egKAlUdPnKu0UPnA0dCZkKz3zkFgeFSI53k79M48M4bajeEdaMiXE6qwQx
MBts/FERDedQ0Q4/tlLUH5aurr66c33D9LqeyC8cuFu8V3HjshTGYkH1WFfBc5z1675lO2QTFiqt
R0dMQwbTxVbypXdG8wrSrNKpQ27puWs4/wE3484lNk86MXlbUFOGdpL3BMJl3FvRIu9Eo+jYs2Hu
vYvPv/F5ZFVa7vrCeN9iRn152lRZ2997ZBchwOvLfN0Xgt6ePI4a0/7KXHK5xvHibc89OWfkHbQY
VPaaUfwn04SVunJHgv2wLWKpPrtaNZ/stWAV2fJwetjvK5LzsnGdzNnOu+6+Lqwm+qBGQlmIYS3U
RbZ1j3mZGhaQ9KwZAgbkx5AphzpUHjWAUXymupM/5jAg+W7xouonHX3XHvu+xsHpLyvL1xYn5beZ
kAiFoN2OHgCxMvDloznREW4WnwcWfZ2RVOlbz2j/PHVkZlSmrKYzyrVFGnFvbyJak9IB1b13Q8t9
bpnyELBj8vgHKrjJSSGMV+JUQdPCRwyA6KnofVACC6NiSUtoJirdbQKxtLXzVTUbAU0yBMafTmuc
jZhV18HsLL4RmSod8G5+GHRhO3beGipBGTY/kNhs50gSVcNUEAGLzCLMZ2KzE4tOa91VnW4/rVtd
O/RLa5k9bUXvfK7U8nfgnkahtkzaqvdTBr6B1h5XB1WWpfWlENorkz7QPxlym/AZQCfoED8ylnpx
eS2RqocwpD2oLYwWTsfMlQnTiNi7iGlz5K3IjZZ9bEVNce+2QEITI1VuJVZJbwM93jNn0oXiIgm7
qEdZThrdtlto01/1yiTjEo3D0lz6YhD3o9uVr8btacV0tEL4cTtCuUYIVkflqKhOwpIssGT18Tvf
Of28ZAmGdvpH+pniKYc96ux6qGNqxwAjvCcauhwuLKYDfShc0ZoH/LKhehDh6uOZnlZCmxZ7qMev
k1Vj6l8jo45dgUZc9sL60gQ8N0gtTX6kNmxHZiF9f48qdY3PGYLUilrBWv1DPFdgSLSUioArf5y9
27QCfARjvc0/Dgitw0fR1vhvxq2DOtuEyxp8ZHrZ4zx3u4YhS9kMw4lvXPX46CNHpxkOq/kySMu3
XqvMFdtldOwJD7msg/gMzaeakzwiL2IXlTqy7ko9KwJejAHLmnGUbde5pTh1e3+mxsajOlBDNJNz
tNbulohqxQ2hs/1QiDMV5cgcdXPUo6Fesk+mcchu6e2Y6hu3eaS/DBrNzAPcCSMvi9/1n6C+h9/Q
ATvFvmjHAge0HEBvuSp/ngmAMXuhhKZZUHW1XrF3juT85K6/V4q3OfiAHtnWOoBa39tNO613OOO7
j5sIeCmZ3K2cRPtdxF452PiGI8TZmsxFpT/H2xB9DNvlJo7PmD0lDa3gyqxSr2lNHfytq5vimyB1
5Us2V3olUdFkqG+CpvzOcG86e2ayw4MSGXCALh5gCxWQ3F8xCuE6p9QjtsrwyzDsLUghi9gDqdsM
VOi9N/jq7FR2+HGoxfa9LtWozpqYW0h+dSOqA89zHxzzktk4y6cR2M1Q10QTdPFt7slI2BT3pCNw
PoVLZdMTh0PVBV/Y1a7ZHd2iB/+rsieigdq6jV56NEiQsJZwmX8EzkoOLs75mCQS4yFUrbj/3Kdt
oAbZ1xB154TiTXuHCgj8va5n9n2sg+uvXVzwJvHXok3k4oVHWUKyZO7oKnd3s4IcuQT8mcHOaOkd
XzE6UH2MIaHKVq12+PQL+VCEgekOJDdFX+YFJ8UTziCSnK1wrsMrpSMpyANHrfLaEsoYczXj45zP
MrK2i7n53jvaLxLLIxH2OxSbCUGPgX6w21Q+iz3yKPp4iH4AD2j76/i+YFD1nLW429mJoe/Yx6w9
PnrDUK538ISm+AQ4uEx4MfEeAEjPG6vhNv1AhtTUp8Kt5CmuwEZeymlkne+WuQNXWYL/SupKCflz
8beq3hvkmP3BJzaRNESyOYttzzzcyxAnKXMqO5ZjiUHm/p3uuSKD2nasn3FEStKut4htSUrUieK1
3bhnHjZMfRWPbtyfyhLK7R1Je0iUloEB/T6UdQeQXN7y2In1G140uTXrrmlL5qZl0cNT6sbKiZOq
BNkMDWghd3sBWY3AMXKBclglF2BnZ7PBBYs6GiJYM7gXYFsQ4EoRtLDuWcYnkC5c91g1Ap2pQCUZ
JlXHunuf4V+tPhm1gSPwGwhA79m3dY+oQ0Z/V0xqrK/T3LsCigVd41ECAnrEJhZQYuSBY+3hyCky
rhdeOBUu4b8irEsAtLbFO9VA6D+ageNqB5+9Ngknc5bRZjkcZcySBX48FBwvecGOeUfv754tsv66
PUZRFyS+dvOHcmxUdZhXPRJFzAoEEmNmt/CjSLcLeKxgZjPSznt9zuZlJkfBWxls6qBG12KmckLq
64FoSJgVWhVrISTwxEGW3ZRsgWIWN9vLADvcL0s6C9V0z7gbbcjs1jaHX0m11O8GDrxPFEwT2KC1
GxwWRKNLSi+M7r2Mlu3DCi3MvqD/LWpWCLMLxVG5wkrdPixI5Zz6okmAo0X2yQd4/RdjBa5VXxAG
knB15yaRDpy0Y9PI6EjurAHcJ5WMjyO6ZdqnrryxBXW2fNBN2P0Fj8ewP2VJSeJYFmYng54YWDtN
HbEXUaiqxDWRd52HfmPzajEfIzrXMpRvoS7AbRTt5F0pTvHV6dkPftD5DMt+jNbOp8GQJrpguEIy
knUV+7VwVmRxN1WO9GWxpyplixTdxqCO/SipFslqKZExs0IsEBUwVFb3Aq22SHtjw0WScb8eCOqF
Mr/wjzw3DVEjBIDJujibThZ3IiS8BEJdrH4stQcHdJ6Jmr9Qr0nGFNjvDzXn73RoG+D+p2ZmXsMk
jbVpUmzGtI9FKNAldXzP4EiMC7ymSLLzY2dQqjvWhcwF2zVzflZ5Df50F8rFf5XKzUr4gSNyBYCe
28kuJ7bnUDyYV+8VYQsiCehR4deBmR52diBdWigoBekwLVzxZvGzi156kad6CMSXsp1vnKXVLPOf
pGr/oXvw0Njj9ogQN0KL+FX3kNeCFs2e4rTLmCFpZijJOPvTRVjljF+wy7/ngrzcdLNDDfonsA9L
Byme6su9rEGUAeLfnMu0bcGp7pTct/NYvO95Zinb8/yzLaSfeppIObh9Ur//vfDkrcCclw2mOj64
77hIUII3og3ZrDIgp285dNg9wag45bkIw5g1DuQxqSVLkzZcmJOyrPuDZCR8q7/EAIxKhDbKZhvM
f37zt1lKbZFXd9th9h39OPlI0rLRsx3QgDEhGAFvLFLpKrbd1RFsnckSFRDAe2xC47oHzAwgG0qn
CcB19a3wUbZHjPJpqpHEGV2TB+FSWpdXXnT5szaNeVeFjtke7LKKqh1Vqqkp3XsEy4udTRn7iwBA
WRMykks92c/qUMzQ8nYOyx4WKixl/JQs4KZ/IEmj+FjC98WTPYC8WawZOfg6jOZ9iRnb3bfb+N1F
vkTMu24/InqdnlhsqFRE1ZIjY5nhi+V6DKEMIyUFeFUILjU/UlCS3Ke24WtRZUGUiJGtG1xRp/q6
wVrr1h0lttV+YsiME1x7RN/sC7+rvzcQQp9ze3XF0wSOh8038rn5pchJUTjaHjIrTuis++Iv0Gv2
ujPWF5QqqMlFXhARFPWe6RiqSosBtltn9qGZh+FzFcCw+JPC/mal+EUIefvZATs7NyDEzcb46/Pi
MdtdmxsXtZQw/jhjo12N/ejscPlTd5R2YsJt/qbi+vMcDFBssyY8tPl2D/aV9XLjzY+m5DP//kGw
/+tu9D123jiK/raD//qxCkYkDqPC5YDopH/gZSY+xIQ8HiGMba8dq/ojuc/sE0ELE1UyZe4HPzDZ
3kWkSx5MMZPhahr3D/K4t+JbHhEeDa6REyK9ASXy64canR62Mab8gyX7/KLibrr1B0N1BtW67Qyt
5tlHYfMn18Htyfv1J/Kx7gWo0XC/RuQD/Ppng3CkcIJoddA9Q+xSaSrP2lMPaOeRj+BvZmNGz/xq
Qb++DN78kf+Z9pGgre2UB6E4gMyKn/xa6HRTNbXS73+q//p04Dw4a2+pe4Q2//rpbMTPNVtP+8AJ
+2hqwrd2Zd0M970jp3n/+7/1L1cl1R7pbQEeLhIMYRW8MWAULJULdyLxE62O923Sg0dsJ5zBdJxF
+d1ZqdWGsnPS0uvX+7YTTMBlH7KNzrb09x/l31+bpDheMoz3PRGCpfj1a5M02hsyo5dDVprxpaZh
3xW6jON9BA/7++//1r9fC5GD8NEWyDIxG789mplFTqgpiu3gkouk2DiQqNLOLjvAzqex0mx3P00R
ff5EMfCHv/0v7SWK/Ph2xRFC4tQP3/y8eokytkzc82SMFC+mYeAfOXPj7iItdWr7oVX84YZynLf3
O955JtgOFitcDuLtY9bTuFhR6WQphjykKhFAI3iIs+jS0W2o6d1yms/wy8SM2K8eAIKTQHdkbEVj
T0skzm3kUZEYRnrTN2HVtd7bFrms4Gp9IomZWjRumlElJpkkbC4pob3rC/FBA9CErWOP8vufz357
DQk3s9lBRFDtUT4Db3lzr9QLd9FQ0LYjbf5Gv7O1O9Ii/Xcc/+11yH3zeYgGVJXNypnWhCDQ/Tpm
hqFuhlhev/5ucgGtEdor7qfJcr8sYV79L6vs/7QT/deHvBUe+BP5P7Tdbz4kevCmYa19nLoutA/E
Ck7re9FZIeFC42LrC2a3afz6h0vztlzj0nCLOjY1T+BE+Nh//avIlYQiKbo79t00nJn39FRmnv9C
jZalGwvyezfI5pNaWZbsTHtrGE3o5ieWz3+y9/1tRv7nORvcwGEkHfxtE8Xuc3vk/yF+zi2n7ATr
pmNmC+R0HWrAa6e1c+/X+Rbe9YHTlNeNnq9+4InI7COOuyo8K3onvMMhS4tdjAveTXAuxvMdAld2
FmjGlH2de5uBzSqJnN8JpTnGrVr7D+xTIFkHbqSHs3E4znZdXoji5Og+u4tLBBtgXjXD4p5saHXf
IGoIL7XHOXep4EVmd/7GWC3RhqnObvMMPISSeZzDWsEFjEwDukEGNfRYd4jt9ScfdMz6OQcmXT12
qmWMu+h1u/ZzGQdX11Oe++CMCJdITxfBXc6tJvfeVOC/I2ePxhj5bfA+xNOdJSZufPOElK1Y9gwt
cUIojK/HP9web4+CgNetuBk0sPBTEr89ZVc5tkwZF3HEaCAymAJxX+6YdmIry0UIwcod8PrtB19E
M0anwrUQAMrI7OOsnOSVsD+DxmcQav5DKfD2+OccdojRCOIb+gG5/BtDGLZOAWwtX4+bHItkHPMe
I2rN05rfnKl/sJ/xIuXW++etCWwD7wlAEVob6o/wzXuvWyur0aSFHVGqhcNN8GV3j1k31D8b1+rX
1MUEgXSrQg32PJFf9iGeojK6TIwF88d1xoByrKfcF1/yaKLfXnzERc9M3QryuW6g1TzOZ+9ao0Gy
P3cArZd3Q1EOMh0ok5e07zWxLn7EZiPxjaDc1yvso/usY8qOceXvC94B/XrYRJbP+4mrX6XhYnJ5
zGpjOTn/ml/bH6YyX9aT1p7c3oc2cm9SLDz4ox4AE/sU12QbeBYWtuS2Dv1EFlj0Y+wypii5HQKu
y5nKUdi142qlcNmaL06T20dhB1lwkfb6P5Sd2ZLcSJqdX2Ws79HCvpip5wJArLkncyNvYGQy6Y59
dzjw9PqiWhoVWbKi5q7ZxWRkRACOfznnO6huMWVlJvBkfEoY6yGYUPs74x2S7cFjXU5tdWABRtL1
SEAI0GW6gnE3O4bKnkeW9AefaXuVQNdv37VjKqJKVTGE6JC7/ikabAwofW/MP7qWRPFui5bqnWcH
E586cub6jeWM3RMZn1tPq84Lsu9KUudfu9ITJ0H7VMMG9dSj03Y+hUmWtRd6dKa/O5ysHPEtlvjE
Kef5KXSaaDktLAudlK30+HZ5ZEVxj6JUwklfLAitrgyr2A8r54dV2SYD2HxaP0gacT85VTkE38sy
RH5uyN6H5ztnWVng5F6EIFvAKlg9cLFcg6CtyqQZF+1D48ZLukNeUxGyZWbz3g1qwjrrQTNXZOVD
F4PUZ4ZeGuYmtLSyLkF/Om3f8lt4psPDlE8cv0pYiINPw7olJomwn0PN9DcOamUzzyJn/AsPyK29
lG3SKA6tDrydXSC1OQpdrPYLZlkcxvY2qbNrDfkpUGS97tDxAeBGhMtCn6zNLjxW0I3q1JPh+KEL
xZqxtgR9ZA+9wYgRvLFtQKg2LVc9DyC519B+yW+g/22PzCWC5krOnbhaYCX2ZybrAQasPJAQ9R2Z
f5uKpuiwFi8w3ywrr+ukHKyWnQW43C3hzOZrkI3nIh1Wa2OnbCvFvZ0jdmeu41VlajgLK0QDXG6X
OP5YfzKRNnuEaOr8KlSli12g972PrbAZ7+NECUm4aLP1rubHi7TlWA3vmIwjfIGqe08GwfCV7t8n
NbI3CHgs6vGbW26evaeMotch+Jf0CLLXSCh06y5gHywViCMFr9luasqnRWa22BUD2HTfKq2SoGeF
vM6om6fIL9ZTg2zgOxqS/uSXIWH0eCZKd9858FFOjcM3CLCkQmOJLybsUjIZibqEPL6GMftB5zq3
vYintGoQ/k7e2KHMwQ9L8Q1L4ayMXr4wjp2HGzF1+tG0qgCGZd1Z10g4SaNcp6BvrhlcwocMtiDI
Hhd7k9FVocaCbOCJPQ2mlc3+3FgmE7UxxzAYM1Dj426QKeIhs4Sp04EyFhh3qTUrK8h0AyvurLw3
qkqux1Uz2kK4VtgwrgWTDiw7+BKIjcwmPg1vu0TIRIJTKLrId4KMyMSmy9dlB+Uyd5hEG80DKv3+
zWVIFsTt5nmPudL+kDjwY6+2i1s+NikRnDQo0YrEvS6X14Xtf3sOQwWcG+n/Wz23W5Osq9FsadMV
Qp9UEVZkqHgm8bvt5opkYxVTJ9i0ChhOkdxxVzASIAIRlozV5J+rEoPLMap7GOx/WGaySJBhYVdb
9yIKdIBA2sBFJw07RPK5UJSB8eUSe17yPBesgbKCRGewQvDNPF3tNpQ+ezJ8anjGddnjqCPvPNs3
ssg31JV2sT5Mbj1EO9D17n3TCVYcjSvbxzHzPTsdzOYiB9nQRieXDc4U10BoiJBkPPfeEQZr7lS9
Bd3JcqftbfEJtyHmiCs1h97lv4LDLpGXIFEqUkb4uBDtyeAmVwsZje3arSJpS8ferxmjUHIYIm9n
8H+0SdAFCHCl6fXvvvSokXSbA/ZAJB88LKXm+GnklH2p62AIkhkkEcdPGCFsnBYPT8labM8bJK86
1u5gk3sdNUXiK9z/J8hgF/06UUN5snmkB2jJ7pDxlW3YsTZd8lmkbQbVFbsm/VJodqSc41rLR0+M
5fdh2ayHymx7efQbiJscWJc4GqEzy3u12Kt0cThABTrDWzDwUfqCxxE7tVerbHDlK/R77Y4Fp5+a
K6seUVm6ex06aat0CBtU6BxT7JjJPtTwPNbI3e77xhR7I0KolGwbASnHdaJUihFuW+be6Jya5pQt
gH2oFLa+xdEh6aHuJP092cMkXcrRbj9wuMHUn8FME7fbt3OGuqbyQySIwQ7L0hkit55wU844wTY7
15cZdtu/h6xeTUa+Nmh1f9VecFQ+uOynbgwdjb56Vta9trfQf858Lr0Ery8PNdBNzLYilfVx4AFH
SosiE492gXkHx7fSh4HqYeQgx5oVR4jY+EQmRp9kXW7ivlKDeRuN6H1SPtr5i7OWBmERJSHHwT7n
lOBnFiuCeSeMajcEGi+oqW1z5GnaD9lJ5UaVX0myGJ+tZY3qE2N7/F6M66f3El1Wg9eiz8yH0Kzd
XTCTlpeiPZIDki+raGKr618nLyeHSDaI1/ZWINuahTfgK/Ss5cXREdUsz8iCfSw5ld/Rehc5HyKw
i8My4tlArtvk+zXX80sgzeyd6GBygEir0jtJxvDXkkZx2/d53X4EIkTUN3Bn1gQEobfCokCSO7Fb
5BlzOJXMwpYlD0w0Hjy78F0QxZ4ojJxzvCy9vgpoedgBW5tajoYxgOGZaIHpiQF43doVeJ5n8LwZ
G1tD98F+mlv/01QWtdj7cLUJ1vWdkZ83o+o52NZl5PETbdeqLeFxAv9pThVhbhk33sy3NjUCFWvr
+dddBjsyMUMMDvtsc/FI6jzE2hdqG6mzUUwFKN5uWrcHzHsdkMGR0C5CGLRLtHhZr2zX/Yh4Cgtw
4nc9iP6SYNXZ7qHQZTBwnY8M9TczQMs5hVwHkeg+WXVhC+Rn8/isurXaqBg9N6nty4SITFNJpPja
sQSvi0kbO5fRWRNvUa/7PVcKd5BwaPnqclvVNeuc/itAK5wGhNgr785gqbwkYb5atxsCOo6ezep0
2hA+Jq+bqZmHmCit7IunhPfRc5x4sVoKr71qVmXfY35jwYPZeSr9K6MhKS0tOnLOzmEO2jMtaw7r
azgYXXdBmhbdjudB7u7sxXLBp6MDCtHJKU1UNofWjcHm/UY7anIBFuee/8lthYHBRwLvPIcNX1J6
aaURj8hQ1YljIiTb28XgkdBqbqS/lyapIU7Rhm8kt0uTwwnhQ9wAggmPUpSktldrvhmUG8B/dquB
mreJA9Y10a3M6CNSy7a2MCGzqN/uSs/XZONeEvt2VNXTdqRAz8Y5le2Mzx/Ug5UWJK5aO/SR8NyV
rigUBdk+xVuHcMTbV6rtLR5bhkE0gu1ONyCkjfpcM9D8upmzzRh47vP3zOe7TnDTzNN1ayGLJRPW
qfw7EEe++jF6mVK7Etm+OjXF5j4YRe56ByqqkVMfQRtheCuKj0vakBt9tqTbHLXMSRjgX3HxNI1A
bu7zUYasIJTdmLuAoUW9KwwDN5vrFZO4zl0RFY+Vv5AI5nN6qdMSVkI+BZgvL/bHzhG7vCxMElE2
VCQ3da/9ao8bRCxvlhId7ThxaIRNZCylroOKEOsDS7xWPFbgsLED9MqxZpY+/rjufb/OChSFugpZ
zUoLmyXSS4uqv0ebgnDfWO7hsRJXiPm2fRDTiGw9gG+3JM7C7opUH+alr6502wfEjnjbN4k0gPIy
r9/MVeTEQP19v/7XGRKVPuoVKwx8J4Ka8fMEhXAJD3mAmA8I1NpboA9fOgx7S8zO2Ey7XP8OxnsZ
nP3cFoesL+CGhAA6LmGUP79eRPNdkfIyHwrSBl9GJyc8sjSKx0VO855tRTYnUbO8wZWZb6h3f+cT
/3+9PAMAYGKMjphU/vJ259BnwjywlTDzBdHS3BogLUbXHZ4XV44vkTWKH9XUopdq8/HacIwff/9x
//r6l40N8xHE2yBTmM9epid/GlgxPl2HAXPUgXFNG8Y4tpjCUI+dED1NO6gd/W4LW3XR4KGhp7bs
07//BX4dS1ymIOxnKHYsptK2+8sH0FFNmEDdV/BgqMeRWIuzkXfma8RbJwZlVp89nsW/mbz/BZVw
eVVGQeDBfNaVlPk/v22BFc8eMgla3ihf2NjkZ7U0U2IjTc1Ts8DUIIowvCosYBoVMu9HUBL1b+Y/
f/nood55f8ASApeNUHT573/66MNwwRzMN3OQlKHt2fOBuF2Zy6yWBOBhv131kKKaR9m7w/c6EuYd
CJVp3P/9x//H4PjP1z9FFRATUAXsYX2GZL98EnBYmtaykIUHXaN98tnd4Js5dMTQD16/qEdUK3aQ
DExTvIslbvphU4jne4LxxHQzFaNV3VTuYhv3ZRO1449l6io8vySViivhBuV2pAJYFelTE8AX1W3V
Lsu6QHN2S+RIrvQ5b41hnXdljyomMSarMq82Hc7Iy3vZLvvONf3sSGa9WT/jtnDbN2ThoX0bFjM+
C09mM6kfAwq2mHTEYTtWwby4SekzBNnPbeRWOMYxGMbaIOVkwR/sta/s3VdrN892/R2nqDnFy4Bm
MOnghD0xfSfG1AWSUl2Vtc683wzJ/7KXDCz2yvBiSD0GbBk4v3ziJsrZNSgXjGRQnFONMGafteGW
er2dvxToQK69qtVnclDauKW4vgMe7x3K7rI6n9c8ac2uPf79VWD95TJgD8b+LQR0GTBkA/T288U4
EdkkDLBz+2gMwTotGMuM89Sgi3uZ1hoMQEiWI56jyukT4ZCct5sDCqPbgXEZt0gDGvRFk4sxnFC1
reYB8Y5F9pli5vEdK/X4EuKSF8c1Y160Wxqj/xyQ6oDEU2vvrZu90Kd0DfpXYxyq4qwLZL8VXNx+
L2pzy46ujZMgnnsb8Ku2G7QZYDEQvNTZSmkomPrtqjzrEAvOpQqucGcszZnhh+c+LE6hu33lApP9
FE6+6E9UnZPJDqeV7h5f+2LEk1GE1yW4QzeFXO+92v02VKh7ez0wK58zEtSsgDSMdXJnGl14HcO+
JcsGcxfONzpkxeQpsabJQ3Jh2VNxv1KnBme6H/bdcKa3YreSZjjf+fbQMEBs+uHRLVDmY1qw1Hry
4f74L7MFJksYhYN2CnmG/yz4ol4W1TpfR8Obu6tRM33ZSQmeDd2rncl9s7FdQRY9IsaVZM5u+wp1
WX67TMNCfzxu4ZOr3NVLyk5sjyM3Fsm+MEP8tKA0kATkGQzVAq9ectq5mQQtBlcRLf7ILow1YaRu
PVVEJBBHAwNzcJDDjm9hy1IshWu5H71w/tpVwiWWA8LKWVsCJewsi3E/azI5E4o43oKcpY+AaQHP
iT7AJTsyqy1jN0KRz+9UAdHm3Jo1l7mHnkiRNdi1yzt4U7T6MRcAKGbgqhMkHvZghnMtBkKBwA+N
Bq8l/OqAaDVc77tyNLs4N4LxjY6MOhjlC0K4sbSlvhNj1PuPpJtVZ7RMFnLx0K8kLp18PqB5aq19
ZpXEAjaGtrwrjH+86RwmXH4LvyB7w9kO8jwqQ3eAwAB8qh6s7MOVE/anal3Qiy1AGs9jpYPxvBoD
SibDb5aXuhznIGYQbM6/eYj9WinBM6Ts9S5ZN5esFOcXKQGA886U+SaAacHCEzoaHraBUBeqme3U
cKH9N9e4l9ejTLgwvPg+rOCX5xW16Dwrm9dzasP5BK74HWwPslMEJ9+kNyzf/v5M+ssOl9eDjB1G
5EQgWwC5+vORFBhRV8GEwfwWeNhkgkHfSRHtB2yPn4sakAwMK1VdzZEirCpfXCueIlsfWLWHn21f
fC0Ds6E/9l3WuAFEWVDRRZg02ZJnaYRQLqEcaq/LTjXXEhc09tLcff379/Dr1v3yFngHth2yebFC
85dTlfYsk3MJZE9oKC9YDKx9gA0q9YONkauw4Z+ZTAGvZ7wIh79/afuy9vzzgx05DjkMhByx+I9A
r/2yjG3bGVnknPn7Jsdgg3qxhIc7Lg2Gscz05ui2sRXuIdTGKF1HXyD1MJZie9NT782pPQH9TqgZ
ATmNtNj48pyZeNiQZ8EZ2tb27lc+15q/MZfA2EkPk+DmieQ+9Ga0zKK3jJsuDyIoOYyfVPz37+4v
1z47AD5bRCMcQRZcuZ+vDaNRmWha1WFGXovUZ9zzQxTgW0n1IiPPsIziN2Wqc9nG/fxxAhaEWY8I
jYKRkvnnVxSgBaENif6wrCZD70yQLhPONVA6jJY8CNxhya8CphH1wRaDT4omdZWTSofPbWdOebkm
bmviKgHGEbHW8Yf6pRkrd0KAkOMUoB3DdhxIB0fTxq76xahn/SzsPhcnlETM6nNiWyuaYvOIea+m
ZXULEkiRcLx3NIe75bI85vQdX/74qP/HT1v9f2dbvbcdQVBCTr/88T/vuo/m0zR8fEw3X7v/efnR
//qr//nzH/nJ//0vp1+nrz/9gX0A+6OH+WNYHz/GuZr+T77W5W/+//7H//j44195WruPf/3jvZ2b
6fKvibxtfs4Jo437m2ix5eP7x19/4N/BYrb7TwupFNIcmgROn4uKYfkYp3/9g2Ax8hEo1Dly0ZcQ
PvFfwWJ+9E/T41kPrZ1uhGUuF+QI21H+6x+e90/Y8QGKLyRYDrqI/1aw2C+dCx2i7XDYB17kQHpH
y3O5M/7UNfQ12zVdMfovIq8nu6t1Mmpbu2OR0eWexPsHi/2dUO+8SvwuKks4L3P5gm+AjNY/fWj3
/774/wPuz32LmWb81z9+OWIuv4vP2cspAxSYZfUfle6ffpehz6s+E53cKeZ0d0yuNpEydJEyscxC
+rcNoQ5hgvlzsRM0l9gCjBl8bId97k5zgxdsMcbgso7NwzypZNuNKac7gmBGe759QsdqMc3WVkBM
O9YNsW9ITOPMIvScpRim77ucekolVWENzm/e3c/tGW8OqQ0BW3xv4eWj/lVCNOhaNcDcWSnIzTwY
VcE+WvZ29H0ZCsNNqTl5V46PETfBfDYQdxx10+/q8p+1LfwSProwVFNccqFPM/7LM5AhZq3HibWh
VUWVeeqRVrBE6Tz2UJSQoXfLXNV29zor1JcNFhKJyFvvPC293TknZ2jH6TcHb3h5ZP3fc/DyGzEv
cS1ahYu6iv/58/WHCrttMwgIKYk4vvmJVXZbJNiLvXoP20dNyeQZxKT7m53ZdPLF+tyMDD7OU+4R
6wjOMRt4LmyCJbcxYtRdSW91bpom9Dnx1jUCXxZC7w0AGnxrBrhJZYZwN80ycDZsPCUl5dIt04x6
zQ3Z58/e5MZShtYzQH5THUNzYoEegiExnhYTNzOjdtk015jyiEwgNFx7ZwNDPnb1TXyt5qWlXS0h
P+wG7KAaGGeLQHf1g3xJHazT/t5cjdaH1uSPgr1HWwEpDDSICY8HUHDXgzHv954ajE90LcLYWUid
aipHf5mvvJrZabxJxtCfeGSUzp6QpMlKJxyf1TvVcFm/2ogA8qOggwIZAgI1YNQ1TCDdt7HusKMY
zWdfuQ3OgW6sVRpFjNtTmFGiij13WV9rUj3Q+KC/KdgdDjbw3mAj/pnmol7SrMFmFvtYwec4mIVY
jyiTRLNXeK38YxXKDQMnOIiLjCIH9+WMOPJ/8+yEvnupRf981ViEICJIp01D4mlSCf181RjYyHW9
OFaSqbGcXikyAWvAEZF+4kdaC9g8XreetAWiiXD12Z6uOyT4IFOdfgn3wGuM5qUjX24+TqIl4TTn
WiGYeLEaL7ELFRRHiBJsZP0ersfZQ963pMwVcKcU8N+mBIeTEUBTmhdj7yu+obfBZeyU1KZd2rt6
DhaSZ9diwHjKlgQB8OgNFoeW6867QLhbv5taAQusno2pPFh1XpeHfAj7zyHjfdCAtpOPjyug5jAV
Q964ydZ3rTguXS4Zo1GkDLdltojh2cAovudKC1xWZtW2xDP5BzJxGhcPqmNjNCcl17bJfUXOgy/T
9Zjbg5wbmApZ/opSeYS6mgp2HKwxR5ysZ/qsrWTOQjxYGvWOeOxAm5BbG4VBQzAC4svENrzLzRJW
nnddFyzpUEBt1rfCWdG32D6zrwer20h84swHW2aAmu94oEwe6hFtWHZ+UDRKOMhtbJC7RpQwaoTw
4VXif5q+Ag1hDz7MQVU8sooBJlEhPD8vzjIuuzKqiVyqCqy7sS2JY73RKAO/SjwfXjpmqi537B2z
9VTlPqIsVt5k1rk2bX+sAMvNMaQacEdiDvoAOQD8blQkC991m7Vj/aQ1TfKO8XufvepFlRfYFGGs
3PYWyxYx4Acgjjvquz2SRal2/TqTHszTGuyzU3fg+ryO1TX22AGTT22Q8Jhqt5m+gfAUYxotaqwS
I1N8BnQpBbfwoqo3CLTThUlXY5jFi7S0cd9X3Gns/Hq9D+AKrqBgwupZCyNEnlCz6MFno+Sjtpq+
f7SagY1qrix4ZlsR5O8sOuoymXKFRm7liY3TvaPBT9YQBlfbY+hGPgFJLQndqQcxuTGlOgDPA3nn
w70D7id7mBt9Gc3kqTP8gpNmCQQrVrE25t4FptjvSuIqqoQ5TWlcG0bQ/oiKpYNDFkh24ph6ZHWs
pijnKd7X65ZGbeTfs6Bn9AK7tjOTCBaSuTMzN0f4lFXGNxEZdpZaQdl/MU2XkhhUQ1vtcjz+WCyz
AqlxT176gsNnIR9+qSXNsNV2VfcpDPCTsWp0rQ+AzuxYx1DBFZy16OwdxMiOB5oWxScDwtSAEEVb
Jn2SY4zHqR2AT7LNIO8rrEEQ7hlUGV1qhR4EZcaoFc7F0Vq/1DlTW+K2q/AtYFsqk8mu8m8lLJuH
aI3yYLeY6OL5/BE1pRb8zzKtoly/YkYKt6QMdFQnCteDTMYyyF4zYVPtY7XCq2KKbtz51dI1Ow5z
a0oqbyGGNHMbv0lwxE9B4jmTfW/7UJOZmOXRozMNNjNGqXHwuVwPsILWKnPTjlwbXIIAg7ozjSH8
28vZwzwFK599D2J4EGmmxRAm9WST6dnpAVEVAkzrVgLeYqdZYrpNBnOBnwqKCjyqtS6bAWkbFcK+
qLue/aPq36Jo1V2q2gBEGotf6ibloDk7e+Nk+DH5yRlTMarbjaBYu7fvzFIeQQvMU+whCWVA5vXi
fpJobA66HntiBCfAMekgeB4fQermzetiq966oh32xQUofbGgqXWj1b4EHdybrQrl9Roxco31fGFU
Fxj2ptiGTgAeQ5btoV99XISKseIRiaqxpKMRrA6AnRJq46DL6ZvZLYNOFXH3iCDYt3EuGmq5gc5Q
5XuUgHjIFcl0bIOtcgziAkOpjvXalXk6LX4xgQwJWZy3Q18/Fiob34EY+B+zzJzwwAa4v/YlA/Mr
KGiDf4KNOjVJ3Yb6gmLgo8S9yngkdgrkEggNIxaf0GE2RLNNhYuwZZD3pQrXgL0nWAVeWIHP36DX
kVJdzxBZa9KsfzCdNFwEbRbPbAOK66OGe2sdWnW5seqqap5WfAF8j56VOclczC40Q9Hp75oFkQuU
cPXng2+IxoR6vSHc7bBFObC+jfxHvU0aWNLsrfh/CrsrJwRKfH7QxIKMFY6aHfAdgeqKg2a+xpEX
ROJ1qCAdxY22w0fHFA7Q1sx0eW95gQ7nsoF0TqaP5x/9Wz4VYLOMStx0uosg2bQF2kRPi+iZsnNl
Yqpk++7VUKBPEvM5pCv6i/Ie/2OZJ+NicExMhna+GVYH1DTn60StnBlfsTAiA8nDub/barP7btFZ
D4ds62v/SquysxOkdpGXbBHWq5NRhoQTwfAx7+2OOiuemmj+XBqt84W9YvQduWEQJKDBjTIehn4j
8Q0dCZrscS417JeGRJWacSprZyEL9gwzJkj0KAXi5coqAjLah829If3IP0cFQNbdoHr0JHYdUVXr
alIktKxztiLFgSaLYqFiD+yy9X1zcNCC5NXQa012xk/KUheU42RBgmE6aXEjjz4k4mxwxF4XWj1W
uTIbDrBOPmc1gqkYkldW7EOzgXdD7tGm4iZDxZi6w6q/SfDwUwwNyPmqcXGSvxCsIf7Wmi40HkNT
O2jVkPqloCvMHmXB4E37VTmrvwtbgM6J6cz5G+rxxdtPQVS8523mlFd5sIX2zuXh+mSiWW532p8H
huOIySpKbyhYiSGioYvJiWphBHfFoA4Cxz9IAKnRXNZBbr4beLymo7/11aeutaDON7PDAqilL7zC
/ex3e6Xd7n2c0KOcZogSkkGY735jweF9t7tRvQ+ryQoiBxiKFQbrKzhQJOJvjqOgAfBMhSqJjrh4
qftiWOKgB3eSUru47nlaBKBLPQv7eaS0N+JwMnjMBxtfOu+DGXhStU7zdWn89aAdjm8mKmaQXzgA
KxxDqFOv9DyYVuvusrefteH5yUYyHD9IaQqdgEOJkXSjENqbEYOaI9Sr7MFFIPTm81fW/bqySt2Z
cmhR2VjwHBnF5l9ZSGQ1YWA+plUKE9wbKPy0ucPsWG/XBundd00+jx34wrLD95sVC9OcsMJDPIH9
MZLA7j2ojoIaIxRrCK6Q+4grde6oQwY6wqcVOBQnk6jKH/aggy6GEQ8Oq4ff5iY0Cc5badqZiuFB
6i88myIDhKQMdNL505SngU1WapIhYw0OnmJMGNv46a/bVQG5dSd0TuxRwf/2MLLCHcpPwthq2MsS
w7NTrYxPGb/SfvodB45Lep/NqwHWNUf9Y1QEJSRtYHYj5irYbesKCQ+OY8ijels347mhFLvlBM2J
Rtjy4WsXSgSaI77albs3k2eL0Ejw4Ja3PnnSuES5wiWMRxWMIFqQ5nLrBXPxAwjXJEmxsCqYToi7
YDjIqMtih0/VjBcygB+WjYUAbD49X6NXtnZQGu3rAoUp6zZPOkewbi2K8HECB2yja/ECxull1F2r
yATG6S1Ij9Dm3G0XxiJNLCi1i8vXnBi+2AXBUVqF3V3LB57kqnh2ZpQqQ+WMTwuACVZFZnkHTOQo
i1XuywpuaOoaofWOvFfSNub9SdQY71F3QCx2qvyEqYOkp+YJI0+QmFvzUkfGnHI8+KcQ8sapmeUR
l0J765FMemwkwmjhii7h7jYOdrN2l9WYSBcXqRswouCGq9RIt7ls4y5aRyz+3XDbNWX/oIAKIRnH
zj709pvMkZiPl+IjX/QOdEpJeBY3MYxWXEgc2lOJFgv1NT56m+DMUeGUp5tLhMUiaLUc8Qnk4Q3M
1hsJQ/gQhnL8qnRIiE9TVjoFEcFERUQXNWG33oGXqA5qrvZOyLUSTeK77XIse7URxu2CLyP1iTy2
mg1OUGYt+9WDLYlIjpNpO1Ht3YV6HeICIE26UER/mbXJs74IHhDcMXhg9noe3Q0jzsAKc7Znshwv
uJEeFTMxRo64b5v64AHzPoFID07gPPZtFAmobWZ1t1FhHcPeJOfB729HcBNxGDZQ50fKgy5szZj5
OLqidXwemzq8moeleeQe9I/SILtns7Y+yYZKfkAh+2TDr4jXoq2OXV+dGUOCh1K4sye4JNfdGJVX
rHagpBtQGMYCsoYxe1ayFWi5RJRf1uJHvzAjaHM2ZvPAMcsDOz56N638vbO55d4ay7MSTUSpnNvT
jmFmDasx8PZWFwyxrW2Lsnx59MOtv60FaqacYF+CyqvnygxEQvNwXc6j3DmI5igGq/4KW4J+8Dwj
2o3IrfsUv+B05Q3jkq5LWZzbgVIPiJH7wnTZuUfu8Mx6E4cCJY2OhwlVqHZmScU28fjz+PiThaw/
0oTD9SB5tMc5l85hniMNc1nLccfi9DGkknjQvtecJtU0Z0eocQ/3UN5kfaRjtwU1TOz6HGMpoDDT
w2fCKWmimUGAPITtT9OZbzdlT/swiPJ40VENANVOmeyzz34P/eOC4yqd8MGnJ77yN+Njc0LjdvJ6
J1VZdr2g5urC/kwu1jNCP/MK7oPaheiMnWliUN8jsPZ6Ygbaxmyv1qLsrkv0qQOPsiQr5IUywzNM
Bhe+xCxDprUMa3l2eXVcjDP9FOKcHShhaM9etRwqa8ElLwAFDFK31FqS1BIGupxcSJLVoRx1uHO1
czdmJtxpxLG3NbUvzkZh0XRZxmeM9ucsREfRKHPYF6sHSMLavJ3mvCpD4yqYgDnTWqMRZQnKHmrM
XlZvCQ7TCngYF/UOG1GQ2INl7JVpB2+LObKuUtKKcUzQ1uv8gA8j27muYp7ADXJD+Vqz3/LWA8Cx
uOnK71hbol1vWF/6pTq4Y8U6GS2O94YM41gqrz/L0VoOQ8dtyaHkEO1Dm+1U75jy+RpJE8NkvxJT
7wg01uvzskwRMxhfHgFWbvHsF0FsUmIElxlSH87+1eRXz8288bfyYL0R0SqPOjOiA1Cmdt8z7Utg
IgXwdaBJQADzmTpU5LHUU/1tWC0MKn30Xhmc15CF1E6MIZSRfBLH3l0mHZfQNmLEdHg/wN7kize/
zIv/sgIBYO9M2ZOr4WQ07GcSc7DyK7dbfJ0AunyprAonUz9jE+qIrzkJiCSkWsDqSrmOul0/Brt8
lU+rR/ZxwICgjLh3BNjxFUzaSzZwz8myvDZyZkMgdOQJs8w3BA67sHRxqo/VNyOv82tUCbclG7Fj
6fd0PNvlFvYN+7xJFBfMBZnVzm3aIhW+qR3wIXlGj+iDk029plc7zv4V7NKlpVhs57a3609+brQH
pMAytRehDxPc/wTj913GFDwm+OSzDXVsP3imwT3X8RsG7hE+sxEbTbecB5XfThOeiDqqilfPj8Ir
EcFqs9b6I8uDLyqQZMNDdzhOxeIq3EPumOp82mOCefC26uvEWmaIZ7a0aB2DT4Mt9LO9VHibLBCG
9Mcz8wt/6A+jxwkW9ZwxEyOoGMEQMXaAX4Asw/RjzS8B+eHnX+EUHS/U/mt3o7npILrs2TcsN4iX
SUTKDSOhGbEZs88r7B2GQuUcpBYa16NJIgvCG+KENC7tgtnHxZ0gj+DvnzHXEncvRxImZL2Mr7VT
EEViBt4jgMwTt0hPXgv+cqqtL0C9nd3mGSR/AKBR6RqV/4u6M9uN3Ei37guZBucI3uY8SKnUPNwQ
kkrFeQqSweHp/5VtN+Aqu+2/gXNxjmEYBVeVUsokGRHf3nvt55ADDaBDr1zmLWzCrIts2DlND8o2
rZ01HCuYEKTzVglY8/VUz+F7EQQKmIEDIjsFO4E7YhJnQsNqxVGPo1pdjFt7cPi2O+LrFLjvPdTB
Be0UD2pW5k6FdvKSAMxbcqQKaX9Tml6HUu1D+me2dd5SS5Ya/YFMhcTy7430HuFYPZNC2cmIVLHu
m6vGyMOTKvQZvgRY9KBc0c3QLtyxbtZwFJ8Fx8NFQPbqnhrxYxRxpRU+KyWPZmGS7qnrvW3VZ45a
6Ahsx45xosZFn81slTLLesWcvJvRkbHTZ/vMly+KHdcRcSKkGo1ZYDobM2zI1D/zFbslW96FNyoQ
Tl1vHIgCHVCymefKwqOBiSkKzCcfsCAr2QVIku2GvmY87PbRgWkDG8UiWdfC6TBjkYycJQRVYMH0
5JbBvCkbY9+7rf0gvBQDyhh45V1YZ9dZV38HYN6gZ2WQv8wQzEkkbXhbgNbM8Z2we8FTs6x3QxSu
HJHugyEJUA1875G0/G3bUhvNeedQiP4tq3sXRk+U3rHCd2+E9FpKKxze+zm+N5N4PNap+RF2L5XZ
u290QDw2ruCWTDO1qp2GKVecdOWDFcMDHnxjTfALVxYL3s3EJpY5eTvcBA1tlp7RkSyLaZnomfbH
SJkbAIS3HYm4pdemZrwwirBcUCBHdbHXhd/nvDKOljnUjGbEAb/1+G746aWorECbo4mh2AcU5fD3
ysh5N1Ajcf9BcSTV9tWNb2PIIMzrv0Wqfeqr4ZmU17Ytg8fRhFpSA4K5ThArGOCaxGfMhjDugJlb
O11hnPDe9PmB2LA7XdcZt/VXDZc+PtEqNEAEahNGTlwPiHTgVpLLHH8Cl593wIKBE83XfVJKB0hp
HJXNRkx9wqrUg3fZsokmggRSjUrDm4DBorOqXTs27imhzowtprd4vknw3ciP2s6cFFJBUxrlG7Gw
yORERaUT8SLhUkdE3sNxn/GABN5BGQzYV1DwI/vBxS1enoAF0SlWMvU2H5XvkIcxgqB0d8S/2uhk
D5ZvQdvomvxKAt97MSapGBxAVCu32MRQScCNFkl1pEiubZdRJuS48y1NWdDCkPhyvwT7u3KNYckX
J3Ilmb7r6qCWnOwqTNPJguYgEwbWmNnDdcPsIL21Owwv34mr6hn7/uUwRpcLejYfeikaPdzNMa3K
1CzPrIehm7b5seUWsJ5D+PRqV7RDo3YSu9RwMmUV+mSmOEo9ocdopnJ+6uot0JVMk9IRNOhw0UPQ
WjNn8kx/AyuhalCgMJ54PNhmOX8zxguIfhKAst5LE9vmVpA+75+GahwwwDUyq+EJMm8EmAYFVj87
ceVYZ0tEWGppmgg7y1h4aiRQQarS1kxDsPHF9SpT2Cb4fnvh7bTHFvHeHs3SY09Hfc6uH2pPPKM+
qElSOmbivWTKydL/4cMbEh89V4LowFuFVbaZSe/heY/6hq0RJNkK0KdPaOmllvBNvwUz4d81BxvO
J0C+8+6GRCjeNGK8mAF3HLFDcRxV749bMN66uDKzunExAWbNCyzYHq0ixtwZj9AY93DmxPcyaOPy
tokd5tldFlfXphxicrdyku43g4aBfnEpZYmPHgWT3m4w6yjbhEx3mwWX6BTs2HGDrKAmKgu27kUN
21udDtmKmjYjLLPwtLlykoHd5WSAFzo2DSzVxeARP1p6sijemGnaXxQ0JsNWcABNT0Yj42bjs+od
Sjev3vK+wb0aRn7nrwKj3kDQCx2O/5NzrtP+PZ4MihHdUD953NfrmSH8jeXq/IOSnmWD4+/oYXI+
lupyPghDVpnIH1n8SutqTJpnDiT2WYTWAZL4O4P+1w5u6hrKgf1ALvIqtjO5jHpqbUoz5ycPTJ7Y
GaEypX0m5CppxB4MknETFZFx7rECRutxii2O9OAVvmVVG17jAMsiopOO98EAgxu6TGZxV7AE34RZ
nT/Fbm1cMZG46ZlCvsaEbzdDlcmPYiQpXbZBlVC24NDh2WG90FlVvOERqhFd3OTV8yf9gaBLZD4L
0i3swvFORQREaHAyHaAKs2gWiVumG2CBmuCnzU/qRV9dq+Bmzj6dG9Pa9j80fqRNC4Cvsac3XCnL
JpCHwSWuhSUiWgozrQ5MMs1dXXEQdGHaj6N146hPfwwOvpHysadBegU/GotxwhwdGbjZiVpl63lS
W8mDYZOwu18Stmi50jiVkQlbNMPwLbCsIx6UnUG+ezORAcLZEZzB1/s7s82JmBnvFd6PpaCw4mza
QX9Lq3V0Ba2v4X+WfbZRRG3yxWxC/XmlKIw05VTkKS44gM9qB9BNRNvW4DRJjxzg3oJ2iEc8B/HB
TgH+cmrq4tvQqJQLJs3Ba3F5IBS7lLadI49x5G9fVGnHOMtjs+FYGnZ45Nei2kUO+86VFHXkrKY2
t75ZMOzoabzQVDdexdh1DYsrQidA57yN8DQPW4qOUBJ6nFwXyHAaPOe8U2SeGWoRDPOZKx5qpx4z
+gYK746oYPA5JUNa8EZwVFiTEy3GJaSw/AlKAZUiDnta7wiykmPiGMS0mDqcW8RW5C1U54m94Aeh
UfC25A11tU7I8VSLsI5Rf5pQuS9e28TfUUSQmecZPWpJCtGPNrYwPPoIZo6WIIw6aJ1cA+MKPL1B
gBIjKFBmj4I3zjpu/xlPKRxE9CILvlShhbtKuJ8gvvsNngVTUNq26fRsQuYk8m3uGAcGpPAw7zzZ
2VQy04IiMC4KCz/CpvMK+DG9P2dvOs6nYKlRqQnU8+CIV5Nrt/lN68hkPFgwZb86hWDIsDXPkLyM
Ms2xAVZ1uDKLkMKYREJlEVBhLZ7guZqO2O87Nr0DvZVY2KjTy+bEK5/HURvRTsaKfaHHDunUFyFJ
5pmGQRpHE7tFPaOggsBaBu/4qfRsBHz0WQaR3uBbJxAkScHNGXFlp6OYYawEfgrsY+6bx4QDc0Je
mYYneJ9uvfNoFqEoywiNTwMaFR+ioydzjxkh6J84/TDq96WLYKaazP9OOgJuikFxF6UtJPiehCAl
hteUvdNz1KWeuMq6DO+zmKgGXfwiRxyBlWfpFWycgdK3iJwLQghttUmYgjAPXH94kU1hPf4SI40O
QwF3WPL037sFRPllOE0hRXiMuaB+jtXLLxExdxqjZbcORdHeDHMyLgV4m3IROm3/7RcaIqJ8JuK3
ZtDjdJvSsfVnVzn2jZhdwRvIPTNv5iFO6v3/sGfwBwfhdfKJE6n63v1oJfxf6izE2vJ3zsKkm79U
/l5++9GPyN/6zV6IidAN8Mtd2t3YocB/+be90PuVNAgPcVx9Puazf/HAykpdPISu+FXiuyaedcmN
4FPAefi7vdD1fsWrwBEaNJSHTY0a4n/7Kn+38P1m5oy+qr+w9Mm/cOo4ZML4LoRr0bfg/+TUwcaC
dTex7QVMl/iFlCON8MA1sFHR0cbZtgG9HGSz4vbnWKlByayswRBngpbhPqbVa10Dcly4VtQSr+7q
+5hG9rrtq30X9tZNMVbBMUM8vGKkra8j2VUQy9u0uoZVjHcfGNE1nVJrzxP2vo4Cf8bo1erDmMyS
doMI0d2oWe2JnQxHzzH6LRbn7EBHYsfUs5pfR5Faq1F7st1XQTUdI+14R2gl98ST4P7zt7dkGNg6
ltB7iTlE6qULvXF9sUByHKtvsciUlGiVaiUge8klulW0FRMNPDk6/eXUmDBOnAJroWJKDRobLW1R
JPl4S54DUdf3qRAJKhvdhk2ewxiUFgEG+jmK4waSt/4cWFsI/7hfqk04+FQJKm7A1Iui8PSAiDSR
3827teEofU3+T5PyRxRalJYl9oO2RYHXVzJ+Y8JOkU7exi9mORkftjHjE8TyudBFjj3NSqbD2BaY
XQSOoddZWfYHbZJi13UOymmFVeqVNQSEbDLV923vRDzGdb7DoQWSObIZJ5WIGSFzbarip52uynIf
VyEc2JKpXUdKcCfZWj0Oqp2XvfKi68iZxbGNPXb3btbqXRW3LQAIqCbHSlTWsucgsye5a6CDmklA
T0W1DSozXU2Ab/sFu2wMK7OBCN7k6IKwG9pV73nf8V37R636AXZANd/O2vVu7ZItu4/yu696J9jK
xlBbwADtkeaXC+ws8w8cQ3KCwfRPCIZNbH5K9WjTIrQKW4shuW3Z24bewiUHSua4EjtS4xjWA3TN
3F65TY7Wm1AO5eFEqkexxapokQyfy9NQ1Nu2y8THIAR/isc6b11Ob+congO7aDZD54NUBo4Lr74h
BxQN7nXZht7SNBlJ5QL/iggBfmaFJ/aFnAvWZ0aadYAdiHITjlDafMI6TnrHp49gYDdmMC0O43Xu
06DTEVZex1XqvlQ56o/qjIiuosguj2EAdGNhQgO6uBY44rltar3EeTxvaaPRnzCaoFhHjt3AA7HJ
5NejtcdGwUnALJN4G+Uq5D9eR0hLJGubTkhEceGFy2DCEeZwHF73Vc8vJz5LjVHStihaHPxLAdn4
ZiusEC1q8AeHXu+B4+dbZtBWyiTUOVlKH/OIMDnkPkqyIencBFRortscWZG9HT6nmlA0gwUEZe1b
101zYZCURb1jP4u6xoXmjUz/Yoa5ZPP7p2YIkHBC+F8w9fsXg+D4I0dAatC0O2zaqgDZMFY7SuOs
lW0oc8mB6KWSrbkeXAw93Kr9FU0o+W0Rj08iDMSu96i18i8TMJygyrkZXbLaCfOliXjIxkiy7BzS
UYj+0UmMyMPYnxooJf06qFIiHSU8rScQMuPOkUN/0zlafDVjbB0n2UMRgG0NKt7uEk7esA2WYAG6
q8I1IQkMsOOu8dpwHAca1DYrXFrlKSa0cYzjwgsXZkYXgksrWdjPHzTjTtdxXc3fGsDOwGELBO26
buPl6EI8bcHsYxHLgy8LlxYetrbZGtnUHcq8GI52hmUW2NWGfM1jZrge88UhVWLhQcIYDrRv6+Am
qZBol0bTZ88Nt/oJ8dZMlynQmVvoXtcyotrJkZG9ZymLcU2OTQhavK24QjmIPEBEduu9idV0G9Ob
UpPeH9esNyg+hXGwRTSsxinpmAXyuMsbgqHw2+0cnLrxlPedf5zh+jwwrN8UwSCJoWNEEKqyV53N
pUsxBu4VP1zBv8Kjp/Ht4LeI+6uIjT6FRoRq7bpziWvpT6ehKTjgELd3KPegiIoNJGdBsYiprVnm
omUml+OcSlQ6Xyd+qtc6KbZVAZoicMtPP1OveVvsRaBfRJ6fAHbe+0ZCU2DMRnXjlz48PqI4/ZIM
YH3RRN+Bqk/X9DpEVx5kFPQlR+3MBNRl73T0MUZjZO3qmSclkcTTFPTOi4GUvIaIXxxiWdpIWWH9
kKFlvCVNIaH3oCc0FActcbDgPYF99Wrn+Ln0dAITciM7HlBKq2+datSms6nF4sGITS8eGM6K8TQb
rstxOaGdy2uPHf4vGE/y1oF5tLGN4aMcjPC5a2sqRjPqsogCzSzbQYlZJ8H/LoOeh1ncu/ACWBsN
RwZ3pA8j+LBYqnudyducbukFxpqrPotyykdZgPHVGEOxc5PAvK+1yN4LiqLTRS4jsWRKAkFloEcV
9MTI067PMd1lsF6oQdlKf0IvI/0Jbl9UL31d4X5OrZ4uEVH5ewtv+wcIHIrs/ZIt9Nw5yCdT632r
0PNugrwwb2HdgCzCoyBvKCQhdei3B1um04EQQfjEcdxLjxdU0Bk4/qc1UKOhQhYxvxpvI2E594Si
xJba7GoTtR11S6IW+yDDEi47L35tJoaDjNodA79RVO9LLxzLNcOlvYD6vuK5LPmP5225ME2Y/xSO
etD6b7LJnLCk5lZ9C3hHvJd2ftZAlfWGbdVsoSFwLOIjhmjTiak8D/PUP9HH+NxW3FGjbOl0hCtE
TH+MFsSfc1xsTDasoncebY7Ku6jRHscotp5ikblmA/2JTQQyv5GvvLz2X6gIZR2sHXUMzSa89u28
PsUq1Uwn2nGPbNysYqO5nNQlQ1Xqmli9g9H45HvM3YWFzYB1RUtxiprQOkaxNDZBNHUQCwjPewrj
ZlSEV3PsO9s4N6iMHmyMgehaWJypSJo3QR9vDerZd5UurgeZcgCkizw6aBd9yNCxych8mn3kFzej
GDLG5UuRSrgeQubenfTwWNrSGBckkwF6Wb74VmJ22ckymE4V5+ftTKflgROveki17FlC6OlbaAsT
0WCZzVk3BikNOGh0snGze9gwfPwACT2Gb5J0cYdJ2hrwSxdySwtABMVLGvf0dvPgYtqJG2rw66dZ
pc2rcsinXQEuDL9IRffWfRyWI/0NtYB1mdPqsJzRulSi5xxLf+LaMK8TY9kCKttC5pKPLnl5MuDf
q8537glGSKrfqSmIWfaLhdfVxXvg1J25MvO02WZeF5zUv8ownUI+ge0i48bvGgeCgFuL4i52JHF1
77qt2gLk9TaNzuY7L+VSaSQYrm7AbtlfKEaTSiV7rQgLWUFPqeuNULv5wG8Qp55d9pKbkUI12HUi
Xl/ifV8S+NZKQrPc9xMrKbWO2Q49u17zSTS7EZDbYzlS9aqLt4YE6YLmsmyJqfMLt1J6VQbsxIqZ
lAj5Xqt4FUil9FMmV1jb74nKdfjMDf2edt4pzTp1bqGT7dmn3Cq32YD7OzHz/7KrYC2n8q4xAzwU
8x2Mn08ns7dGZYrdUM32lcdmaZAD1a3iTBOJxcDP2o9zQb0iojTgW0QJcAN7FfmsPSOYJB6EGcI7
e/rBpI463trwfj5GbAk8NoeJLVrQpSlVb357B/X0AoNKqqHep0TzjdtKdJ64NbLkU7CDvbUNMiXC
ImFwIU5dAGpTdGtEbcOULh/wPtHMNI9OcR8iEkIMArzVN508MP+I1sM8zDcBRVIm4yzFmIUecv8o
Zx9fLl5y2JeRMdwOZg9EmRyQgQtFIRX1/JEQZVhZ0zUKjbFrgzTZyXrmtBAzlkIcRDM2otw4Y4Hz
iWL13Xxyc518wY+n/j2hli8BT3Yh8uglkDrv7NpKgchibFKOFsGnSywJX8apGZNxm+et4P3MDVhI
fYPoo3uFSwQHEbulGrfwEBLEJ4yUME1NqJjg+cPa6zTHtLOhFMpovC46dzkNyYuP0E8gtRyN/cUH
zV7b36qwH5dYksmEoVVY53piccXlcofbvlyV/UtZRDioRH9fJDNwnX4udpDC1EZKyolwalG13g1o
lxRuDgwmbwlsXeVuc/YbQhqEXJtnk2j2XZNNAC3tFI1rsuNrYgfxGvRtuRRpXmxVKqI9IKVwC0Vx
Xk9swW8ourKvY2tE3yt8d+sx/sbCI5rbtODynm1gOn1b4D2cxmvtJbfC09aV2w3GfoB5cR0yA1qY
YO7StR/DU9hg9C/ucOp+6yE8oEeaGGksw67AYUYxO+7eKK88bjuAFS1BXBTA5FHYA7dsFAV3+Luz
Z6J0SF5dqCN3PeDTeFDUa3F8KGBe8AUKcRVRfXMVZUl0S5FNOWL8LyExqWBexRZPBGO2/GWEn3sZ
u+VL5LjByTJcrjbcWvrKI5TXrqLaeFEVRi2qUvi08E0cEH/mAy2WHFhzZ5cBOjg3WgmOkWl0nocQ
G0ZTFneeN3ebWJnzsmEquyxKf/xQmpazFDhftZzMuvlW10X17DFAp+9q5Dm0iBgxuNUl6UqLp/M0
4q3ZVqmf3etmAsctPAyrFzQDs7zsOklBxGnB5qdH/T/MRtsUa1W7WP5Ho9l3fch4z5wq1ueUzzdu
MIFy/nAvPwt6ZTiONwXgr3sM7OwJbfBVLwUXxrEd4ESQH6mve5JrS0dN04OcPcba+EEZ60/TsoWZ
9d3qUKZ9Y0r3gPHHh18qr2hmzJGYmTwrvtxdLZ2+obPzIMkREjTfAZsOx196kc4pgw5vQe5Q70wi
Swsm4OOpTv0TcaUQtTqI2C0ktxw705M1WtP5vx/QPVQF//48c/v/m8z98Ke2X9Xpvfhqf/5SP+SE
/5cEgy+dJf95fMeU4v3zvfphdHf5G7+N7gxf/kr8V0rcuAR6TYZ4/57dEeD71fIZ3PkOh02TNARJ
zt+Hd5b9K0ldgZWL3/MoFSEy+fvwzrJ+hQFEahjgFcu0L/+b2Z37YzTz8pVtx7oA0PkHZsLPif8p
MV2Ea0B9s1BdRThJgUvzWYJgh+P8yLTtrypflJu6dpGYZvMVv3d61O0ogqUzsz27KAOrSVZWsAb3
4NwmBieP2aqxWbtDS4DGrVt1H1k0qbhliO9bp5XYIcu2+a5kpP2dsUUCxEmH3pq+ODCTOCt0agX+
NUjjI0xhDJdGMr9Kt1FMLDiYirWJ5SSbnXqHUdPHRuQokGVpxLQFNK7CIM/g8PCHT/Uvxpw/4gMu
75TjEAJATYLKwCHspxCrTWaZGCWnyYpSPzL1Zyhnjy5HpSVdKf3mv7/X/uOI+4cb6f9czP5CS/vP
d9Njpt6T8uuHu+nyN367m1zzV95+WEOXIbPpyQvf47ecvW3/ajkCzwQOCxculcmF/vu95HEvCZ8a
C+rS+M0fBuHurziDCeV73AWB4/D1/otB+OUK+GNglfk7k4DgkrInbg8N4MfAKjm1JrVx8QKptoMD
zV/ugeGz+oc09V++igv5jKYw8vPeT8N2kdSySGqwskaYTAazwqzbjV0xffzhbf+Ly/1HDIlgAnOB
ZAgJfwnKHDXKP/4wzFhqx/Fjjd+z6jHJmfj8EcZ3MDyTg+jL9tEo2/lYZRZm2r9/6X+R1H58I3lB
S5IXuTwX5c/lH+VQV81glxrOdmWFb3QVy5lMA24CfFezY6qrAvy1yy6P+eFKyCB66ixlvZaMUcMV
J2LkUqMHqokCKuBPF8qsylPRmxyp/uF7/fOnQW0SCDReBBren6AirtQa6rKpiQI63V1Lgzv8Wtw5
4z+AexBrfrq2PERvhBw+cZaRn8E2mBzlcAGnrLo86zjvOfbo3dhd0QzXsgIM0i/qXs/pSxxECRuR
v/9A/vRDSg5Ctg+EjH+pZPmJH9F3OIAbJ5Ur0Rr+CpqjODIhU78983ha/bWOdOGv/PCps6pZtuRj
v1BaAGP8eMU1RKnDyGqAdoq0fdU+YzDtOfUTbXwvf//zXL7ST68kaPQhWg4BiYn95Tv5A4OCQBix
Jxypq6SxOKSD5mdco9Eo5DgaxzzzqNj6+1f8i3eQtdVkMRdwi4V3+Xj/8IpJ37s9qDl6DBii7QDY
kUD0K+MfMHF/ukh4ICKvC9YqiUhoXe7pP7yKBxpeUWnrrBwiZHepj8EH2YBp0pg4AGGaJ6ea8t92
hf/xU/un1/zpOVGQW5/cmde0JXXWdkHwx8qaz7rw/WeoDNjgkJz/YSn+82vySOJnDeinMnmms9v6
488pohGvUqptXtMIDzqdu7PlzOOBIB/HGIoKGMlobEjhP9yEf75ufDZwnsmjiQuUkeWPrxsx85Rp
09kr0L35nfZU/A7AxF/w+BX9QtORefP3l82fbgmegPxjMRViOwjq8scXxDoUtnnjeSurIx5kBXVT
r3qzSGGoy9TY//2LgVz4CR1iuxeqJi8UuNQfkdP/6Y21qqYGqJfpVeujNG1pDErLQ50a3fycdkRR
thE/ZAhfb7bLrd2hKy3IazGryiFy7TxLNdb7mI8mFtoIBLs6tDWzWxDeYjI2aD944Sqcl+Rvxhrj
Edg+t1pbygv9dYlUqLc81iASTaIljtj3F/lPK2oTmN/1iVoWairqG0X6zT1OWljlYZg5tz9LmDHN
Cqrasp2dPQ0PAQHIgjo/kjoRVtY0Dsbuw00avLyTnIbqakDJ9Hfw1QLrkPqYNyxVMNCBtl+/VHDs
vT1DfdJmgQcObuFRQFPSc15V5TIy8WOsJp1xtWsc+dsEL8q8CAsQywsnr/vsmpwNbhQGqjizI8NL
z0MDEWAxC1vqM6Sd2Nk0tqhfaqCxWKHn1KvZsDYuRnNBGdAiVybFDBZg9Btpupaz8yOzfQpN2AyM
L6NM0Y9ZQqj/5Ono4oKr7cie4mUYtji5SQ3Y2dAu1Czcx86ESrCoq2nmLSTwPtMuFNoX46wEWD0D
uXiaRvTTbcBYwFqMIHKYidgQ7o84fOTOJnENsBpRkvkxtbq34GoGc2tOVvDGnL3r8a5NGp3VhERF
SsjNR2ndDywX1q3bUEkPoXUq7O2MYbWmHJ14cwS4IeuG3TgHs72JR62NqyEemX4ZBmUdD6IqxpKa
g8hpFywT0YDPpsOd7FgpSWgo/X52tq22nPe6oR8AahBgo32oQIauepB6KEZpaT2nqQHdMKRo49i2
fO4kjWajbq8IIwQPTJ8rqhfTsHdAY+vmSRKbMCmZ6DBbj1DksxPpZxpRGV+Ge9yWHVcCTe/5qupq
//6SLcSACAK9OvJcZ7NR1Ey0V6VqbYRKVXrvpO3ZMDX4PcEPYgKTL03XuV8hHvppCSZBX3rr8iJZ
2oXZGAvyvM0TddPGA0oV/jrHAfu9qBgwE+vING5VHaVAnOmAGgAgcdl858qnJ8Cvak1FQBuGT1mv
m3pxid8SjvdHenLn2ua2IMeXHADGIR2Ouqtvyx7Ew9og0tusDG4ih9uKcRtJnCp6rvKSrO6YGQjC
UWs77dKgzOeDFBU55CStNPwK259QY2Q2xegJNDEu5pm00nIYQusbKUNF3UUtJ86APQeqJa/TEey2
0XilyFmMWpdiKBxTaqpW4F2YPvHZZdMuIULvblqwDvVmciTVKpha5v6mZmMFbTLOa5ztBGjqh8Kg
T+aORTBNNojacY825DSnKQwIlNH6W7z20WC+GLpJbyQkKnfbJyOGSzhnWbKnPHoYYXAatny0Hcc8
cOuar0y6p4hBkGHfw4uag7fMnmS0aTA2G6RVpaWCN6ZsRXx2aIRCcdekCvk6hZm1yK916DXxttFu
0WEvHdSzRXVFe3ZEr9ojfez9vXYiL96bFTwHHHEdHGFMMhmL8kZOuY0UCTGDKg6CmelVDV8aL6Q9
tfa5iRLR3g2isl0QRZ2im7MA14TzuEwy9S3NMmt8MJqEqAX3ZpmjUreu/Ip8xsEbsON49O0+BDnQ
T8ZI3/cwzMYyR9bKz3g3+xN1l5g1NfZNmAXxTDjbTZw3oVhmUL79OdpfGDm3JsB2hU99nm9JZjsv
o+yceB2kmgxZGOpkVSuje03yJDsiQgxfoFzn7zEt3B79yHV6g+I3qzPNTMZ72NjyDSyaeMCanoH3
SRAjF+DV26+A1r+z6fbaWoW+p74oKrEx5/Fr0JtOlzab2SsDtc+rOdumLDTdSupL60eWV8JH/5Dm
1pvJ7OysoUQJr3qqKiLp6CVYgIgWaTuh6JxZ++AvBrdCFYvMLmgOEAAretox1D8kFo/PRaGnitxG
kvtrPBsDjZ9lWr1SjoAJpkhJJe4KDiDNStsXoBo5TuOzNczeWw65KJ6DqVIPs+PjQi/jEatKqxz7
a8xQQjd2UzndgXIVTTQmphewjyru8pCM+o7ofaj21LT57wPJO+KV8di/gEsmRF64ZHfwAk/jCbLD
fAvp1lD0jEeAnCLPj40F1lVzXhdmmFgLi8xotaScq/qCkJq+O1k6JQvI64yvG9SmdpV7LhIDQQ9l
bnMTIw9dayn6Lr4h9QDjJIiWFu1/79K3zE/6OBw2VuhY5sIxBoRsywedtZ28rL8eBBLfktY6F1G2
dLp1lbYRnyKTaKIsU/wyefz8aEGA5tFjBhO0x0hYeBUTq0XaRPg5k81p1Kpru0nuNKF5cxEGbsPK
LWpoat2cGB8KCid1RUaFuVbHQ+yvs8kp3zobD8ZpYq5NN4XL2vFgTto1FkWg8+ty6C2LtgxZr0sz
dcKdoC3nK0YgSpclyNcIhpJXf/oU+7SbrE/J/7W8o99TmSpjhXmSS4EBuPsUNWiia48qtHA7oqbW
LLrTTSgHlOhGBIiPwTTFHuKYnz/btG60G2ZdHidYQmTZQiKRU1zUsVUmh2R58cYiEg4awSKSTaS9
Ss6jovWIjsnKem8jisURThMTzlCWkbmxZ0O+g/gIXyqzY1acDRX5pJBY5+M8EOrnk7Uow527vno3
jNJHuYXczAWsbD0tumSk1MZX7YhcCep3o4JE3UXpxdvKmaXul1hhq2FbDrI1l3UNanvledC31pBr
KXJp7Y7cjQybS/KpmNbKiimqcdnqfCQ8DO8ki3K5KvCZzAstB7/dqDIjLtSx6+rW3Sx5XFqk7Cj4
k0rQ4uZCXthjpBbFsieV+JpLTTlL1s8hTh1a5/t1G05E+UMCeSzcdW/OoA/sdgfLRT1MkufKPizz
niaIlqfmKkjm2jwNEYGbVVJnfKpZ18V3gv2oQeidsCEAaDWBd+mTeu0AyvE3c+7pj1TqjK0qoi3N
iFA8cJeBp0l5JPlGuXTjGZjPVKCuwxPIolMK4HHYdeR38lVLVawD3L629klZ2+wd64yA3EXPfc1j
l0hfXBSETQd6dO/CCDjUgUIB5IoASD9YsotMTqwdzIBhx85NU/eluzUHP/J3wqEoZO2kDRvfxGqT
5wGA1ruyh1SuMQ1LsXJ1Ir6HRVrD/XFC2InaGOzvmmfjvZ/3wcEcalLGY1urJ03U+6mzI8g3eG64
nmPo0dsuaL2Lg1CQLY4q36+Xbj+pJ+SsnrVd9PXHWCEMl4nWj62q6dzAIVXvRNXxQyugkT5cFamo
ABtopsDIFsjVXLhYpsfML2/LUadQG5w6Jl9ZWM1zm2ny2h5hGrJZ/oyxvreogTR0LZ4Mstx64UwU
zqxzCmnI25IGunheFHtSj7EGHqzWbuq1i3wec6dBXl6J0h9ItDB0P9oFB6NFTCb+egb5Q6EObk2B
4QHww1ILjsALxfYtXHSd2dKl4uk6OEAVp7bDCv3/x915LUeOLGn6iXAMWtwCSEmd1LyBkUUSWms8
/XyoOWvLTHIzjXW5NmM93dPCM4CAh4f7L/RbvM3VeFVIWnYBoG96qqjsooUyAJEAFWdRyMmMjRjq
TGW/AV+QPXqjJ1AJ5Wl6yessAQtEgDwYXwfyjQ5x/SWAHcnwsUvS26aLxFtZHrP7OurTBo+MxvvA
b6YENhCO7bXlMXBm3B4jBzmmowkBrKkHx6oG/8GaSkzRYBvklkNpPfzpgjS7VJVhvmvwYjsbA7G6
XnSYP1L4wqhGLAiEBVmrwY8BobWGwl+bSe+FLiiMH41BfhTUVmOUyQwXlukU8fBpyWcbjZkZzH0K
1ZuJDFmxJbo8WlpW6N2OasshgogoEk2jKpcQx9viU+L/jba8P5Rv0MHQntADpbrqI4+rAPMB4JNl
PfURz93CJEdOi6WReygEJe0kYBsw1ErlBhCpUMMc9P6ZYWwx2VZWahfIyiuZ29V9fgtmRSA5FyHs
XrQSe9TBPE74radAM7YHUtE9ukTBm2llxbBOUg9VFOATCMcg8fNcjwp40aYfzFvEx3QTWljevjSV
rvGnfq+s+nrQwDMgUPlgshHijSrnnODijPRtvEii8m+B5dNOoAVZmU14L/HtYEeIplNuIxpsQROY
MhI7ZgGiYRsFRsy217EnKbxU9TNFyCS3W6nyt01gUqsERZU3TsYffWR6CotPpJ+dv0SZG+uig9+f
Q+FMLMOp0xTHY7BJZu/2QgU7qhO4xNodWNABenkqYwoVamKIWpRoIMpB1nVyuD+zpr1mBKuKoawH
rEBSAKjmpGetN7VnAMUqtGUtQnHEkxgpVh3wXhTdIqzkZGqBM7B1zGAjxNgyO+wxD7sBvUlBCGSz
f+5Aed3hdOYls6BIdtlWEvoWNAQtUkwlUn2UkzQXuVKlTC6t3Fm8o0X3g3HpWF4PuCs1S1+A2UqK
bNqRYU/fVI6Y1PKfWRr7uQ+n/CGLI6b1I0c/qOhEKD4CxG9wB0DHCVSYxQXMTE2St5QISB5WArqd
2E3K0ac+aMGOq1UbLBlzxy+lFnYfDGuHbIntDodQlVSCthpqdEZpMKrAJHMtBjTUN6L+iUjGmF9l
o6Iid9hNo4XjZZtAWuNaagBIHOV0yXU7+sBFEg5UEIGhwdwxD7Ze5sNeo0ekQMz2p9gJ1TH6CIWe
ZmKaYYICJ0aeRgi7aqw7BkzUypaR8zxXGvwp2jZBor4WIegiY8WVMjB1+VVG2/K8q4bmufPFcEYz
kjjwioyaHTgQTbVN5NwjylopEt1Y0xINuh+Wk0u9Kbw3CoE2m2fII7dVQed3RLk/4kAI6bS38cA1
Lw0jNm4FLRPu0WEsXz0vmTjDldC/a9P5vhJ5eds78GX124FyKXCsNAQDhriTpaysDgdA+s4xfYmR
a8c73JrgCdJmce8ZckjHHhGZBo6/bELgrpkJzjcklPBw7J2aDddQCslKrmLWEVNfrIq+Se9iXnTq
RKmmrXEcVEtgXhZa9WLjN2fV5FO+Y717xtgBhyh5xAIHPYd46p2Siang+HKh7Ho9xvUpbFDJQBVB
K3dx3GMklajKRPbQUqBM/jT5+L22ao6sSulTamLYXd2gqGqhUSezCSjJybgLATu+WeKx0/xVq9XF
lSoI8rPVzNgUueCjdMnAKNeZbUsDqaBLct6mYy6sPAQUwOuogYRckZppXBwqQ60wh+PC85oxyZJd
sCjAd4Y+Vx+7Ks8LkDw9aDlQZ4hn9IoWXQ2tqZUL2lSYoJRWMwRumabWJhyRO3ArPL5aKAdD99AY
Ec0YtemkV/QvAtSucFhGDwZnxHybcRvz150FuAAShBAv22F2VRDCEQ1ALKSa4iztx4p/QuMOOo+x
n/qh8NFyD/F7RwzA4DdkihC8on5DmAwxAuusgs8orKt8CHCBtXQ2ltq1ROhHhJjwKUUtZK2gxCav
wdCiUKpUWGouEdSqL0IQ7emmx5IPpwUE0WN7Nra37AYyG2i3suynZRU24LdUX0NiAZ9b3/V5fd0y
UhEScPWavbIQVfoETyLtqGiZZoGBiqIwNKY94B6mOwqjRFwLYdWupKjWdVsvcfujevFk05XTfrjn
C540hGLpinBV1KJ1xWUJ8Xv4ZpZdacWsQYnJ2AeuxwrOVd04kiqa6Y/a6NqW0fxAqqt9/UlTR+Ox
iuTqj49Qe+x0KqNi1Cd77YP+MDilRvVDuCHUJePS6OX2vTcG7W9JXj5bmS4Bxy18DK1D37znfELP
V43Zp6sOnt8NUwzRuDArtbhvlNQDOAn64zoBEvdE58KLXUMIGkrmssb7rJbqoAR7Op/wwmBWOex4
CRy0VoQQwE3uEX8mPE8iOwoYVNZFFGK3MeSjhno/+pTLzkRyW4lE7xYpPqbpqYHw/8Vk1jmqkB76
mIYyIgcqYYBFM6HqlH4dV9AZr/FHaQu3mtAwcxWjNuR12ICbtHXSLCKKSpFp7uRlEA9pSmbX8iTz
RbQIOH1mCK116NMDUbQHrPBCB89DPCIiEY2AeyGO8vuxZFoD0acZ7tCtV8GFKgb1QaNx3Vx3Bj6u
fETQf8DoRcV5PtSkcxVKH1mhY4ZAZw82L6SMUqbWob95Di8Qj3EZPCKW4lrIP4IsY3ZjtsZg2VKl
p0i/SV78GiRwB5cdH+EIkB8eqDMUuvkophbkazQiOLzb3O8InEcj1Xqd6lcj2m/qOlELfM4qLfAf
LYH2jdOOOVAtunY01erQUN+ZJlSSm5ANEjsCglS5WZ5EzyEW2JSSdWQGLige4M+5PMXmmtTcPZlA
onzQmFpGpS3SXLJ9cP4Y/A0ZQgGaVxaPOCPnH6onSrdRZjbeQm+DnpdJgwoFq7q8J2N2lzLCTshu
c6XEdIAE/akkdfwmIxXDgY+VuL8aUy44C3XspCdPm51q2rZC46ZDpPUC+SIRWHFslfoCz9NJxRsV
iUe464qMIaqoet5Go8lLPyvNIWOGY1wAzBAUH0G+rLy2EgEAGZd/72bEqnoEvjpE19YQMdO1rEwG
zxF31lKVuvQSCkJaLyNB8lC4Uz3z3ohgjdtVrZSmU+vzPVNsEtlc5rqH+hTN+dki2GhHc8n9yTtH
3aJNHURem3qLFmf+hMBsXmIoJQefooWdxhL/P3gig5UUdypTVV5apAkvHnLGGT6sqpIvC5p7/sLo
kXhEa8gCuzZF5p/eUjosS00/fRRBdHlu0UnxfdjlVbqQ5IyJUD10qYE+L9Jz3RCXnPrkhwE9byn+
wzi5nsWikyh7hdAyURXXhvds0PvD6jIUlfKtK1ScNJoSe1xUSmILubFOE5NN3gv9h6K1zbuEig02
N2pQtduwYeJi10IvWEtA7dKVqhhd7MRSD3VFw+V7cMvS0rjM0Jm4qMgQAhkRjpahwjE4VzmZH0UJ
aP8sNCtvFEzFEHEtKvUPduWYtZalR08WvFP2GImY6LqeOJpXkV5ou5Fuzh+x5f3CTjEEtCZzbkOq
BgByBdUaPSRNMorPMtNTgSNyFC4Gjgo47bUirxlYJ8VWLrF8xcuzRFmpKKhDG9qyHxYyCWSmVkiR
Hi4Mz0nrBJIAlJ34DXpHNPAlIaNlB9gbA3PEWNiwFSuMMdaBo89dRRuNzumbBitD7mYmxR9IxGad
I9ewFfSkfI80/HDIoMwFyJc93pcp3ubSUh1jFHYy2uElRa2HRNNIj0xG3s8In2FosE24lfW5A/qa
7xfWVnOF4/f4MmAgx3VOocqF4dcCmaRDP1NpGMQKNHXG6i4oZPVDzqawc6OiHi6TEia6LUJYx0k+
zGfHdQhQOyVoqSs8Fa0b/HaRw4P+y7ZAscILIZwwqhxRYtCnaMMETbvqlaaDPtkrHR2Nnu7hQq9M
ugBAXSd5QdVQ4Awqc2LyU6C1OyLiV3doUfueI3s05W2dalE/K/Qq1NzWmnxp09SmdonjnHgtzbua
4oqj1i2bAkKykWDSzawoBUwMlheNDORNGQdhaS1cKUKK9hD4ERRC+njkW06qXBYXEgbhTMYqwTNX
QcAIEmy/55GYMhS8F0Wd0Pa2sJhnTmXmVbTyIvoW5zofKwWkzMF4EdP7FNycDtuEPFCXPaemjhAT
DEYJbQUulDdUIkK+oNCk7jLGDnk6GGGznbXmzZdmRPoxzMQNYlVDp0mue9xS+gUdEJ3mbTBKkx2j
SgttpAQgs0igKKXuFNMAcDiyp9zNjF7/kLiTcaX24lBy4HoOzDN6ulqOl6TWJ5LJurlqDP6GXeWV
sYENyWW84/p5IaG9Irse8CHSVjFWtZPKnZKsMqYbldtZXnfGTUlvN00gC1e0R1KaZgHW9kg1K17u
WND1P9RpVl4ImfbNHp9cnZd1UIPURv63wqsaxgxu6FU13vHZppgLqIDW1+1EUlgWhuhdhYmiXoo5
smBdaAqTM9CWMRzc6wr4qd4QM86dqIEcKUGZytX45OjBI5MFuckrhJHkNno7LfEsyJNlMOuASbTP
bcNXuJuKXGBhKimDseQmTKOmM2VV2FL/GniYdaEY3In0rJs/IepH5rJQxoDtncKYoIVD1PgqLzK9
WlHlMzHMaWymZ30gMtjECBImB/yXXIXJx31sqXCBOBvLQn3ksMQrUClgtjlZqIv1kkF9Eq1hIrZX
kq4x6JAknNB2qCP0VHGkLThfvtE9Me2nUTwx4YKSKyemNCLUHCNilnA8q8tQSw0TKZJWWVLnD5Kj
i0nK7siEZgcgKXyp8xDZ8imhI4uce92f08SnTG01K71NG7TuQLOM/oXqqwVCrZYSCEuI+gEualKm
x5DlUCC2YQpwOVdQnInh8DUF7NnISjxykaxSj8AphhwYpBgzYTCePkskea4WJhgWOvid/lwVsKEY
DoRiA8c6p/UgRtgMbYicPFudIJ51ZU27oYjF6JPpRPw0hEDmbGDm7R9La4vqnesLOCtEykNNfc5J
VimEIpWpzgsElyr9xFSLsdaUqAJy6XisFEhp5dW4pfuVt4tKbxkNekaW1NxhwArYxgAvk4E4c0Ib
xWSz+wT7H5Da6orWKpwx37tj2BA03KX66hVuJdlDCIzSRxDVAy6PeA3MP+6YpuCUljdpDow7oJ4C
ChD0iq3QXIgVsKRFxDl5m5kRdS99pXYzWAZa55oYJQ8TWbNcRMzfi7MExgxWhROKFw666cp0O4aS
gvdXYHL4RqUYMysyE3GkK68XAfKUTBldeN5+QHcWRRO3EviHkF9tFWFT9Jp1bVLkpQsDpqiOglAQ
ecjqtBqKz2iXU1q9WlbTTg+FL4XVJtcDOBZABmiNUp/LBdd2z8Swt4xaYP4Gn8bciE78EG6GR0+1
mwDjUuegwMBn2+YNoC+dQwULEWFaSiHWvA6tDL3f9n07gJ9IY2vpFRxlTIJUePYITnBZGJoAhmci
WHkuM/2b2g1/yJgUm7jOVZmt0QzhwY0SJJQay945SUPO2ZpaUMC8k/yGm0zOONxhTmPy5RV6/Y4g
hHUrgNvnLigwD3QQIypUJxlVbaN6fWMshKZs6SBmHr4mKFkXFa1aEZqPUkuom8QxrXrIxgPTUS2r
zP5M0DrSW281xbSS2jCythLj64tpbNAHjoxEQlMtQlRfj9PSWqFggee8WiLaTHpMRjihNJW2alvh
uAC2EbVnmtH5dI/GURitAySB8UaQSoSoHXC84rAp40T/A7/c+iOVTT/ZkILl3qKzhm/LBXcG6JAw
kmk4WYVoYCJKFz+49uMhKT7NDKPJGNPj9LJPaPJvOjqisCcGuv6LBpGMK1pLGOHSPxGwUhDox/k2
UJk2exi5tua0wafa2CSCH4o3WBfG2gazs0ZdcZajdxVWAAOQ5zJp6zetxsx2pkPK55KvUMJP9LXE
lcLMMLgaqlC1FpivlsWTzJGYXSO3UwowKQF1OLQs6PIp+GP8Aw/g/1dsMoiu/zc2+eEj+5jaj+R1
H53Mv/NfrL9mIbkBTlw3kX8TARcCA/xfeDJCoP9BpxDIISIZmgZ2jb/1f7D+2n9wbCKRGzPsSldm
87D/Yv3F/2AlRsEI0o1/SZe56v8GoPzXCPv/Ah/BsGuw+GYEpwxilW7DAQwRArqs4xrnue7ywl1f
uPP/Xdr2YrNcrhzbsRcOf2Gv3bX75Tn9ACbehz9+j3sATBRTeRCmmCtSnj9I4lsV3Bz/7/9FbB5b
2AEyT2QYmAo5AR6uJju1319C+zq0r3z7MrAvrz9W99vPp/ft7fGo6gy1PhL10KFoSj1vFjjy3JfS
frjJ7TuSrv3EX7x9nDOamP/6Y7V4fny9PHu4PH+9/7y9P3u/6e0Tv+MvMvbY75hhfV9wn/KgNrI2
/47cfnq4oRtnvzw8PZy9faDYYT/xvy8YStl3b1e7zdXL3ca3Nzv7erPbbc4vd7tz53JxvtptVrvd
dv6zxXa7OHu5vTx3trdb5/n20rm9Pbu6cbafZ7eX2xv37OzzxNv760h27PcfwhzDnKYg3QB+/9v8
KPn9b293H9e+fYe+Oj9993EX8vtBMPCnuEfYu9XH3QdLuhvmN/zIP/lY2NfPgf35+nz5+f78ehPY
29cbnvjz9SdP/Ob28+HzHWwb//Nw8/lAM95+ujk/f359P/u8Deyb9xNrUuZnfmxNB1DKws8Hut+D
5xKIN3Dz/nn2doXdgf2GNaG9u+QnZ/b58/bh9fr1cn18Y86f07HY8+f4ZT80Pfx1gBYeImTrUn8M
RWTmrsMgo786OyM9HI/2F4V6LNwBnNrUxdwQWsJdvFw83WzXFy9XL2dPT6vV3dnFk28vznfni9X2
fLHbXe2ullfzDtve3N6c3S4utydWLv/02HVYC4amgIyEJbG/dNjVICho87rx6FMh31VB6oT9uViZ
K4MBnj8YFF+I4SjxyzS8hgh3ZN1O7R5VFc0vdStMr8h298Od395Fhnx5/EnNWejwQemmpqkgPS1R
lA+yFL3R0gSv5rk1rYBGe6SGBQi3GcZb0/JRI85XeXJiH/6YGb/EVA7oIjFXOdHoiUl6esNxyt6F
9tvb9ev59evz9eX7rWg/vJ/6oPdhy6R7HeIItAhJkeZj7ZCsMAoyM9u2nNwc8xPa3iFjF3P2SxpR
jvtz/JkemFvS1DUYdEGsg54+E4BmstDXzV5o0K9Q/zRQhOImHIDKAC8Bld7JNMPbhjgP0ZXw8J8p
Y5NeEsDuP1GmMb4//jsO1/z3Z+iSygEOtAZqwf7PyEPUiSxgAC7yfdOtNqHmRseT4llPpvT+eKx9
HPp/l2zN4ESqDQNo+H6sBspMqecBkIsJ8eRSRrWkZmD+ioCNvCsApJ74qg6P73ltAIZ4qxAZZ+Gw
/XgQgLJWrQxwJ02uXTH+9hbwhpITX8dPTxAFVIz+NFzgVWNe9Zes1VUVhg2SaLhGA+ZLMOvXDNAw
PpFjvDr+/H5aj27BeoSVqVvQM/cjGW1QcjsYmecKMxTF6mS7r6fG+WUUFmLKcDUB8etIeM1Z+st6
kByqjAyIsdvWVYhg/STjSYHaxG+jABvC6xodU/D6hnVQ0vl91IGFA7E1lKLoVHTPcba0fPd4FHne
vl9TlwFDVMK706QtYBDu4EjBQdJKJVMf8N6kBx7Eu5Shb1k3a4SNNpGB94KQPuYmWIbOcPypWNPc
WwilvpSGdi3p/Zop5YKLz6uCt7YhystI6QbacdI9nf/jv/XbPjr4qfPf//Lc9VqvI63jp2a9ZGG0
J1lOC1jVlfww+O1HP4dSRFhZlNYaSs/7oUSctqIesLWrgLRcNqbypJggMcMI8M/xRX3bsnMkOLoi
RhSixehyP1LcmGmi5MrgekqqX8SaKp4L5MMTW/ZbYiEKm5XbAYQ/iIwHjy6noVkNzBTQ78EwAHx1
PzsXypc6iHWbqa62Ob6qw3imxVHBmiC0IXAvHebuLpgFmIRydH18xs0mWyN4u5S1fpuXxvJ4qG87
+DDWwRMMGwGejVSNrnReXWtX7UN2UT1Z7+olnMDmsTqLHsbr6TJ4nT7DawwxFpXbn0ij34qTw59w
UBP2sIaEpOcn5A/KrbgzrtTL/FNf+VvlBpRUf222tnAvXoNLKTf1WrlS7tQTOfZwG8F/nVvcliVZ
sGh50/vbSAA0IYKy7enJpEwjIm14pCFVnTiT1R/CqDNNCso04vxQivbDIBYEcwFdZ1dlzG+WCOfP
c0RzAIcWADfLKtrm8TYo7hVMPQaUxVrr3kjLWfkAGzMTtKd5hq3O09TTSAVsHJwlVb9OcXxIhQsZ
Z10JRKiJGZUSvVoBY5D6remfJekZLBeKuBtpHFeT+A5i0haFRwPscqw3DPAYSIbvcDheOL2WWhXL
J/LBD+sGDq2rdBJlaKuzDMDX1IOIE/Akj+Wm+WS9DbGvvuRpsji+k38IQnGlKjB0DZBa6kGQSNLb
Bjxh76pjKi67qrsxknw4QbH7OQgHP3JcOh4889//kkQHndmEoGLVozW4klqxCXymQdLj90vheeGN
iEckizo48kG7aCCFInwV0Mk8R+kUw/uxNU9kmfkI/Hp2semhecDbo/mhwPc8qBCVnl8QIFPvDnHM
XL9PrFsLCNUFJlDtKvdDPFzGQb44vrQ59X8LinYPz0/kG9AOHqDn4wmdJmyFrjbzrVFVr2UmK6Ez
JQKyy3WJ5KY0MfpIUDj9/S5kgET5bXFecxIclASakgrZ7GoEIkyJXSgjnjv2unwim/20Q8glUO1Z
JGb1B+8OT5hQnKCjuDGiT8sIdZutxAF/dvwxSodHxPzykKagsMEBlEAH9xchQcsLy97ejTCKtpmT
aU45yv51148IIXmjaQfxkC5rPZP5RxRpAWa0fraGZK0C4WQ7AaJGoOeu6PHNUaUTjFtpTpiHrxkF
D2pjqmMZ4Pj+d+KDK4xbTkswxyDX4QhW2VsFO/cqsWIFUeXY2+mMKdeThPChnaFwe1MDT6qw/UqN
ucHrW6/Hn9h8Rh/8olnyl4+J6na2z9r/RRCA9cKUWnBhfauu01GBv6gYwRJvw1Of76lQ89//kiQg
bPWt3zSt2yJaVTgm5qU3kQqIZC3mXt2dSBbzobG/MFqgaG9AA6MjyjPfj6YVpo8LIoA3ppYSvFMZ
Ax+QJWumC5AzwQycT2jPBwNXIBEY2y+fqiQitjB3djk8qegPnmpTeZXZosvqWmmGjYyBnQH2uUaX
yAyqEkRTjof7tuv5qmRRRklCJzFyi9hfqyglupKMYuGOUXmVCM1ToUA281B3TOpSPJEvvqUqRIAl
TRYtlT+SIA/2MLzLbKhMA7pkZACqwxPyAmesdgOSvdvVBjCFNMeVi2G8uTy+zG+Z+W/kuSzi8eIN
e7CBmEq1HTDC2IVSCHhYKM6rFr/NqQheKqtYZ3nmn3iP37IWESnYDWoSMqR+eEKHSj3QZNdjuELS
7LoUw7ODsuUeX9f8u79sVX2+K+uUAHyCCgWXeZCBU62VksaYCpdelKacpyZKnruB1F9ejdFYCSeq
uu/hjPmQ4Z5pITsCX3x/t0Bh8oF6zb5IyLn+wUwkXqEqxQirxZvyRHo5eIAszdBE2gHmXLGryJzs
x+q4fsB8lVIX/0/pxosK7w4/mOJ3r+lvFGmelyA+QivgcFCBXlajFXWfugpkjNUkBdFrpSjBiTP6
23NjJ5jzZ4ZSNs/uUHECDoav54ApXK1oU3OZKnX2CMQFWEVblfWJl/TtwSnUH+hnsCpGMNLh3aqE
NSdMRcSSMIZ0MP7NYBLm3olT+fCOgTAC3zGaFrNSB4WbeVAdjpPcIo1LmJDGkbkxYIiDaPVBRTlm
pSXqjTgLkbZ2ViKZeVX0VfY8FabQgYtuR/TKpQxyggwiMnhJGS+/CX6coeaYCdVFngRZD5subLAP
jAIfcAdAuK5bwyKsTdfH1Ovm+Hd0kAb/dzHzTRS1G64S+sHG1ker7EahSlzQctKNFMI6XUQT+AAk
7Gb+CceO9rvCl5AwgtkKBrIShP3b1/9ypjWC2TWQTFNX1sxy0UfWaGvhkJ/Y39L8GvYyBGEgJKmy
bCmU8Oack7+EAZXXesDnU6QkJtPGn9K/RNkUSnBXTlupN4vbMsH/2w9Cf1m3Q7BozHqwJakcVgaY
4/VkjdLj8Yf9fYPORTLVPlydueg6OHPwhFDDdDb/sOD5rMMI8xqMVpQTK/8xCt1vVC3Zndrh/hxQ
cE7TkihRpYW3DLkDbOLA/vx+LWSPuYsBrIDOyf7jZeYuZEqlgokJ5ekMZcR2JYfoRfxDFDwUgHrz
SeP0vB8Fmw1sZAp8Y8a+w3h76GWM4mFj/kMUVkKHiUDq4ZGFUdQIkEpJ3MGTks9cEXtoJuCuToQ5
OIv/bnyTZ8WbsZhQSAdnFgdmLTRzmKTOhRsBNNjsboRTQxM0K3p/8cYI41OXiO8ZWEJJjdoZETqk
rA6VniYcM/OQwxJ2sNciHDOIaxV1A4xrq/Tut49RRhFHglbB5IUb+uEXp2m1hi4x/pWoK3iulJXZ
eTQlceEej/N9SewFnW4dVbVK2/wgZ/X1qIp1Tgc282P9qeip/ku7xrVBXwCFlZWP4+G+vzaEmSjb
ZIUuJKj3g2UlgNVrTmvC5R16mmQJbTn2EC7AqHnqKkb1cy3yale/DTufnRxpBvcynSNtf+tHuPAp
wpgI4OGyEvwk1mXlSiuF/Kppq1GzJXJW5PppWp3o7h7cAtimZM5ZpQYtPh7u3/PvS+IE4dg1gwjB
BYaedxbkRrqJ8UBcTQMSm342grRNYuGylJTIFdOsP7Hu7293Do/+D8mLWdFhxxJoWwSeR/acocKo
4LzCAkQFKQT4wI2jGSB//DF/PwDpJInS7OnLRE05vP0CJamGBLFBxxDDENNNawrSZZpKES4KqULj
uUBTRjqxg+fkuH82ERQ1M52DcL7aHxwEZifmKfq1SKlrpoBSSFwCp4a4cXxp356kyrYVqVY5u8lr
f0XgvrxIv0W8tYWQ4qg9ksFtGj0kTPnWcgn57Xikb+thnyikNDqRTLEYju3vVaGGulAFHgBZ7NaX
5sQgxpPi/sR6vn2IcxQkzNiYVK6U/ftRfB/ihYBoFBSJMtvNgkUvJcXEsxSqamBjMPzXYEu/O762
b0+RqJxwtBrnOSAl0n5Uxo6WUrWyiQ3xgMseRh/420vxTV+hgnk81JxJ9rYFD4/hgGlJXNfoPB5s
Cz1ENmpSc8MJZKN64DYydDd6m8Ais6NYEf0LrrKGuoLJ5aeWreA4OZyo1394kVxUJSqvuaf8rdki
NiP/1RZvdNQc66farKwzaJBZeOKjOxXmYL/EIQTISag0R4DNues7tYBJgJ/Db1MJ591sl8Q5wcDl
W6XeTDWkoQCixEA1/6mkmnKBzrO1G1TYFsdf3bc0Qii6xbN0IHlLtOZdtPetqUlAgtacGGwpxr5i
oryA4WxuvBCzeLhP5JPjEX/Yl/PJwO5kr8z9z/2ISa1WjBMTDbo7VZFQzJ5wFu7ZD3lpqr+9krI6
cgl6ZfNtm2pvPxZulBG+NakGG7ctti0qcBeyGiYnvu+fVmSxFvYew1Cmx/tRorHLUhjeOLLkYlwu
BFWwUvw38kF0SgkDiBMP8PsrY59LM74bBvYsA7wfrlQN0zOzElCtXi3Qu2qXPUp6qG6oO2VIfjm4
wDuMaMSTJYaL9HQPXpcQyK0sVYnq9JMkeecDIijpCv0R7FuO74vvWZJAaK0ilcnkFEHL/WWp0FC6
yQcrzDhOXVqdMt73SVHuVBoWGx1q0KNSWObueNDvr46g2txJ4MKBcPDBBknpH3TZaKjUDAoWpwgG
1r0NBBtXJNgqqCD8PhzytPSYeIHcpA7WOKgV8A9qUKwT9O4MMdga7DQem0aqpovjob6nKkkGwUCr
f+70U0nvP04J0RHMBEecWvquXxYyqmFNVv4+U+1HOdj6Pp3sGWTN1gcBP7qdVqrPYykgW1e2srA+
vqSfXhanC2uheCbPH2Rfao8Rln2nOm2KURaiOZWx8wPDPFcqE4upfwhGtWNwLVAAhBzsjClMAH+0
rCxQPG2pNom4EENVOJdHfTqR7n/4oBWyIffreXJHu27/VU3eWEdyRCjJaOubYFKA7yBgsMUabnSr
PEt/fViCTACLRH0FlgZp7/14rdVBu8hr1ckRAbnrUtFfW0aan8iKP2xALgJ8x6YFzo9kvx+lRpMy
76NYdcJQja7w7JQ3+MVFN8df049RGKaBdGHkhKnlfpQBcg9aNaSn1MhxhqmzYCVhdHNiM/wUhbqC
Cz1VLxjpg6uUWLX1wLhZdVAsr7uzwUB1eFOFsXAizg85UKFow6SH4RkJ6eDNVAp+DM0UqU7Wttso
g5WidRglZDPCCpsb+oJSeeI1/fBRERJ9a+696rzE/QdoQY7R+pGQxdDHCyHzGIqpwl2IQ/k/RCLL
8gHThgSQdBAJmR3UZunBI71cqOlywKFEcJtWRchpQh75+fcb42u0g42hoxAY9QM+iBo6DQy74nA3
Wn69/IcoaMxRpQHbBCKz//TESs+tdsQqGkacvIQgV58lZVSfODZ+2H7zfsBAblY2R5l4P4oU4WkR
Nx46dMmYLJquV7cMxKQTB/APaYgoFoFQI6YxdlDFK7j+NRJuYw7q2+NGlYrWLRp/evCUXLsI0Ko5
IWH746q4SKK9Pmt56wdpD46bjk/cvCphNK4iqG8udrTpiUPjpyiKRpYDRATt7fCK1+YKdNKcXacN
eIAi+1LbXoYA6K/3Aa1auop/uw+gePffUDRE0eh17AO8OeqLGiGQTaWHwYkn9sO3SpS/Vqq0n63D
AzCoKsNjgouMjDRF974Yme2qGsMkuE/UxBBO7Lqf9sPXaAdJj3w61WomKo7Q+MY7iKFiAe0YilZZ
A4ySs7o78RDn/+D+NZI8ztlOhwEzDK7/+w9RbrHky0s+2cKMBRcrYv08g4XsWlGfL6y4tGrIykPe
uVXUN/Li+Bv8IfWioo5gBlsfHN3hPkEYVzBL7NQdo0IcADVJH6FTpc9nPc1A0uo1bRHRsgWjwBzo
eOiftihtR3GeZBhA7A42D/f0oIkqWXEmXUs/h0YeUA0e8b7+hzBMARFHVYAByAdZBDGKSq2CUQEl
IQnY8gFNQPxB+ZfFfIkyL/bLhdJMrSDWQ+x8eGntlkaOtw6RzzoR5acvgRoQThVgciAmB1ul8PxK
AMsClBuvgcwRoc2pIHVL8QNUB2C540/up70BTpcxNBdlrlcHJ1fYJcjcYLhLDlEsR+dqzpnc9daF
3xeRW+nWVdeL/ompIMOl+bjf+yBI9gb9djhgzN9JLvvPEn24CYEPuQM/UTZ3heSVaAwqYXMOclyp
XbnQyhzacy08KwiEXIh6irG9h8jOIhWmyFjGFpWDbeRNiKajgmJVrUrDeVtHENJx2DWxqMdh7zYu
vFKx9Qh1FKfRKyVZ0ihtCqcr1eDWo1TUbK1p8jOzEJLK8U0EpxCN05FbaIVBvpeRPHhOm2gKHckv
is5pm1xe+jgpAbpvVPWPyr98ESNZYbqxYkBBT3ihgav6BYTyuDWabhl4+XiHTa20qZC3Gtxc8/Ot
GInGhyVY0iZLFa9ZIawd4QI2+gyxFQ8Z0qBGBwkkdYr4dtkn60roYx9ZDFF/Q+69hHvfglSwmzrO
z1E8RI81CEvBWI6VIZd2FEX+c+mJnHMa+lqYzyMEejbq4phsMQg0GZR2HXLb6Izmj3HQ0R7REYa+
Y+QSP7dd4yWIwQKnsn1BknZtjgIr3BI6GTZ6beGTJpu4FSsy6lpLaRrqd18SkJTS+jq+s1CSGDdZ
9j/Uncly5EiXXl9Fpj1amIeFtIhATIzgkJzJDSyZWcToGNzhgANPrxP/L2t1VUtW1q2VlmVWSZAR
gMP93u+eM8Zv0lrbH9GawOQUpeU/T15XvgGvHMuz7jFsbKspmmBTKbIzDfCwZOM6vVghM4zABex+
sB4CYOzvuUMdEc5KF+vdEDJIjn0MFR+ZSQBRGx6W+XZVoRgOEaRS4DsMbTPbapiCxQDaz0eQNRJy
WuF78y4Pi/JjccLiw7MGpHFSGTc4WXXMkq8J+/6hiP1fKP/yoS1Kdrd2MBhUsvaaXwCIjQJEZRT/
rGyfckTNML3Yjg75U/BnJc6e0W/Gr4g56YI/ub4CrhbGvFFu3kKEDj8ZGw+jczf1BaS4KRoealfP
LtjWcHI2djwqdKFwnreunw0gjNXSm90aRrBuuithLwXtgOZ0Uj18qnIt2GNSfic4ansU7mCkL5Ih
89iDptuLr9o1zQMM9u63LprkrWg06JCVlME576X4dHrYJ8TGrBeEEP4vqn4AgbIVhdk2pJo77KJo
sk9F6VNjCsvJX3Y+tE6ypZ72zLYtJvt+TNY53CpKH8/xuEyQYNtkfFBTicaM2lUc7genUzRlirA5
e9xA3wDkGFMywA0R+M3ZFf5Ve/nTxAnoeVqS5d2KcfdtEqUXFGSLmXsAZvE4b5mRd3fuUgUCQo6T
V/uOGlLPh1is7w1v3Hm/oDU7sL1D6DsBb2fcftYwBWbfX19FMw3nnH5NubPAx/8GkNLBtoDbUh/D
ZBp20jOYmyW1DZ+qdQY7Lsxl8mgVyapvbBq2b/RrwWZBBrNuh64JPy2oTuOJk1N7Bj7clylb5fEH
1tAGnnc25qd6hbyVknuLr+5xW9d7iyj7dJpdTtz7VSG7U9EELCuMzWM4tOB042qSLrQWG5I+UG1p
p667NoCu4+KVwWb/3p0VVOR8ERPstVGMITSjMv5cHTPciYrnkZKtyJMdAb0u2AvpiJvJMyba9spa
UFV5LguVF+FK24xhJsFsdFNbpQ7tOuZcOKfz2QVT8EW1ijH8olrNKy+hMDpoBXRtYxyrNXvse8AH
XRfs8B4ievUAhz/GOaeD4Fk7E5KqK99CMYQv9Z1aBdTGyVeILntsxv62ri0FqIqH3tmi/CMgOIvB
sdMYuco5sov8dzkGeD2jKyZBK6UeUF7lP3CqW58ura7vNawGVg3TaHrcjmhSbpy63oFSlAv8waz9
oyzZaoEhAYh5P9hMZW1GXHRPlRCEn8e+yn/1cym+e26tJTVsm6ajsxTttDEFVkm0lNOrO2p1kwcW
M+6VMtWzP6jwJwWuodx7Wsx3RF2db+b823tgmAEY0mXpfs4DDzV8L+V9JaIDzIm4Eo5ePdfNZ9EM
oPKElUSH3NBpSktv6MTNCEjjF/D9qoZLYZkv0vLGBhCjltug6hJ0Cz6C5V3IzNM+FBxydhkT8Cjt
c8ubEAcnc31wRYnAscqsH4QCrZ+Lvc53167P54y1i3eE8JzXdoqFJsdXaoIuIQKJPZrKK30kMIRk
/HUg6gZJ07/xWqF/UWwYn1F2c7OBPpqebFCwv4rC441g5lnygDbO8DMPp4Wlscp4kwSOcHk1tyi2
GWIq2u1k68DZ0qXJXofVTlr7vLaw9M1hHGvxw7NBHe26BfJ92sMXqLZ1ldQP0lfj78lrs5Mxo/pV
ILRt4OTwxXG/cfNueumOz7zYwq+kAAbF8u2Y1xyu8Ed/pbfuPd5EyClzNpuWkeEniodm2ud1L4Ht
ghBnx+tZ06dTlzi7jWWHO54rSLTEbZtLHVV5vgHrD/906WbJpxPNKqYmV6P/XmPWm2S0wMhlBNTx
jA+sfFu38PVrUxhkAD2kN4gta1YXexxNQKqwf+TDDYSdAYUh9o81Xa5zLvs1zLtiE0erjyEDTCEf
KFLvYu+HvYBPrvrgNUOkuBxDS+sn12JTv8utorO3GWN4IDvCLh822YyfHtSdmj69eOCvkDHA6cNA
yFZt/ckkHYuuH78plcXcBnmRyFSD3Kg2ICo0CMhyAs3rsx+xSUYl+sXUa/RbEUuUV4C84/GxqAQq
bzXHv5q5dd+GwURnf1qqT5qx8t4C+fkLkGP/yyqcXG7p/E3dhlnPzGHwNKluAV5kULSrvrY2cimK
u8wv2QK5ri6XfVZPZbJ3kQvb6dr39TOycmOnk7SANrnOXGPH8DvrS0M6++pHpwP0V0sqEPZgYhad
xn/DrctWSI1NthzCegKVHqg8Y34HlzKll4x9ZZyWbPhAiBBXGctfblL70SYxwKb28JC67iOhPlmm
PAskFysCthAZbZDn4hR0meU+oOmmzZ0xzladReEs1TYJO24Qf4kxz3ZW370SU13rtKYIJHeA83lo
HOSCziXKujI7Yv0NdTovV/A+6R0vItnXem8VVDO9t1CU5wAEQ+Dxc+wZf8vAWzND12/LpD5M5Bz8
1MxMfbBDYynFsjmAJrqhf674w5vKrs5a5aXAIyvnqtDb0tJ98hj3nYPDZB7b6N0MIn+OaiMBOy7M
f+Rp18swP5EkstbX2JJDeD8S01tPfTuszQ08m3Xa1FeMV7Et2bo3Z6sJO2uHLn0sDmayl/pH4RXT
TV5Zy5hC4LfsG9BmuXsTCBB4v/2Cjea0AcFYN1vB4aDZ6U7ohdrfWC2HWcdoVq9OzyTbWRDf87SY
+qm88WsmuD+glPaZORJnGnronh5U9Bvy5kJdpIOeYsuS4uunhj2OPpupWPwf3si70t6UYePKHT/b
q/ZI5efkZRUN0xVzMMXJcWaZoI3EticD6Rsl1VPX51K8xKhj+FadyK7zt0jHBuoWDDf7vWqNqmye
FQ2dsVcBxwb+zyA+KX+Yhk0ritHmWEBEHtuJGGG28y6FleTWMtiwURM29QQat3sgUJZ7kIK1+tkZ
+OIuIFCL8CYqlZwOFXYaO12GMppeHKde1wfky6HTn/LG9EygzIzwltEmb6Ni+iPOslZvqrKf2/0A
cMxm3m8srNfIVWVzT7yXZgseZB2sKYy6zMYVtHgJLMdclZ9jT0RSsC/i6OJsIeCNxTZYcvnazT6E
+1yTgn2Oc8/SrB50gNOhgbb/VE5J78OazCeLFSHvunelrwYxDOoO1pZslez2wuB6KFMjy5rXm5wL
8/WVp77XFlsqkOsDfgZ2GOqut9uJ5wcuTjPsp05M63nMqLN/U4OgBOiZynN/hi2AnNsuFOP02MdN
4B1GiXqcnaMaplcah9F1CzCLZnlbnHFqx00U6Uzei7UlGIM6E0wTILsC1tgIAXb8bdcQnU5YvYOG
qn1Q3HUVoyrbtvNAC06ox09uZQUu7y1HieXqdm+bfVkUdXVJVFFS+JqraHpwbANMeQx9/QFnsFvu
cXAC1faktPVv5ngDZA/BNL1BdWSZjqMZXYYfQy7b5M2aPBLFctqdt5Rht6Vc4Re7wa7m9qCHwsFW
4I8Rp4rED6S9X4000Qjp2sRw3CSQS7Z1wzqBwO8iJ7szCvzkflpW7yUzUzlvofguy16PWIwfsZVH
Xjq6K2Y3oh9M+drCs8UmsfwK28BQTe7zyJfY7mc2k3hHQFrbX07S+ID4h3z2xo0cx6jDYYQe6cei
UMHAFVSjuK2rOCtvOdqynQjKuTXHEHS+vOVVnjX3phZJ8MwXItw3mbtTTp89q+NfvR27kNQYkyhP
ua415CBv9qw9FKz+OwuMeneiFddPZkkdncIlyMFD5S502imf88ckKRTMfpRrcjvY3tycc2uoUXL3
OYAHTfjihtyjN0Jq1pykaDZZzgPGbNi1jms4tgKFN6w47ZyFqQ7ZIAERrHSyH6XT3zdjxxNrKiB0
A0bkZfoyEDqTh5rxluyrZLku8GU1XnxW0xLXbwbTZXwugWa3l8JTbnA38Ruvd5bvzvOt6FTAyTNp
pG6xKhd+s/ULxpOOvW2479Xc++FDIYKoghdfGS9iX7fm4jXQhdV/rtVg/iivXNf22GZc5zHKxyXb
MunhiJ1whH0TxXJlwWL/Ey8vuvC64XuBkViDHMVw4DxcYW2vVLu7aGe0nT34fcs5vdRtttN9xXQy
n1T1nfMoJbuqq2JvX7SmB14GUJcX4VLH54b663hOpM3RvSFIfpNRBU6ABAb6EgYy4BFQbdzuBkiv
xYZUt/s9zk53ZaNr3giKD/JXMOUxhzAVmYcqYoiDp6ZZgNuFNeLBGjBbsefnMeDhWnnwzvG2Ww8r
qu4Xx3MLlC5LjOgqhi6HWzIY/ctS5Z2366bOVQfFvDDmrhgs2UFZPDTkyyPgi3Kqo+8VhuK0uF1/
0GE/XTrtwKrsk0J/8lLGPL7iH1HIypurg6qu6nPUlrJMNS/ceVe6wAWcYbK/PFUCZe3gm8UbaQ/4
x+IqSso9+b8Fv9QcPRO/oILA3HX2OBYNtboimF25rYZl+hXOTvjbRHkLcXoy62M/ioX6mu0Mt5H0
Iu5UWMBvo6zQ52DY0afBCGcFm+qWP4eMFuZ+KCcTHzhPtv0dFPweLOY1mwAcsymX3xEsdRZxr8zC
Cj5pUP8MVhFc3CSb121idAL+1K6mJ6ojUMH9ypFPTeytfoqUqjTAtnv9ulpew3TZzBRbOjO78SGR
L+fbcPalu13KWg0bx+vt78FA+gfORT8f5Lk9rkfItLQkLVn1f/DFNRF+BAtMMESK/DMOGouigC8R
XgF/qt6dUuBtidyRl2ae9O1np5za20MIBWnrhpP1MbdrdRVO4VV1jmNAKmOH3Z3dR8UBUW+Vah1n
MxnsU9vCKJ/ubtv1X5FXdSLNrAwlkzZotxGTc37t9LszFxg9SDRZ/MKexaa84LjwAr5hRkujKISm
Cjg9oD0Tls92idpsg6ksJmO1TN9FS3Fnu/T12h+SKvd/Sy/H6Nxw79x7mcmhW7ArpnIZA5/dUIjU
ZxBwzm+kd9rAVIv0szMzc2BQ9bCvoPIeHRttJ+s20KJ3bnBhFW2azHn3ux3rqLvyMst3NGxRzVmH
DX9qQYHGxELNpdsV6PY+srh2hppTAvsMv2TALgbyrhs3Oq+e9HCXZTko19xzqJuxsOA1YLfRfRjX
kd3Wz2hKbum4Q9mz4KVyIBUiXFM5W6yyjoltSR8gj10W2DmgkCkXmKzM3kPJLtcl+21Q/IabKbsy
Xuuigm+dEHHHZT/0FgVPVB4bNoXqj6E0XNnvRA5+BkZns/FLSSZ4HPH3nWofkeQmFGUV7sCRl9+W
0C609bgK3k2dlCrNhMYviE9ltlLdORSHh2GSxd00ZWW9y1jS5lu40WiCRni187aWvct+q+77C3vE
Afy6mGIHhLZa33xvIAsYLVJP25JFjwPmqAed5tAL4mtlKfoj1xk4b3KlAh5vQJrv7EsJwKHMO/Vz
IahGnXHqnXI7+mPBbmKEmY5za6Ea5dizWbcFVRaqMTilnnq7WcA2W0Vc79wigZDpknCARz9UThpy
IDp4kAU1+r5wtHYxRf6WhYO9w9bkDoTdqOtFfpiTrl+hNGPm22vllxx1YCQGaT6aXm0qb0AfSUkd
4VvcJpQrtJFdwc61c+4SKcDFDvko/Q3AMwzBmgwlyjsLpHwaJWPobboaZvLRylo/OenOCv7Q5Whx
ai8oUqVJjF5upkHzlAhxQwkK6yY/HsHgUGYKmkwiG2fj62BxU3tyhNz1bjItcIo7maXu4E9ZipIg
RNcRLOW3mOCEAlldveLUQJLIw5RTymSeZFYrDa+TuGM6Ky+6I/DFySQkTvdHLOB9b3q2iede2EYd
vJWRl000smNMR8+dHkcdeS88HnLcSsJvl1p2ToCooNF30G+oYViingh/YA3pUH3kqTOXPD5UvF4q
t3Nd7oXY/sCC45S7pFsoBxWAT/utSqqmOZSO4V/DFLz2VNeKKrjTRdiLZAHGOI2bjLIulRLrSVai
hI1td/YvB20SVhWqMsVpnRGCHeAxoydzp7a/NwhP1lsCUbbmpKAXSFzulJyrFU7QWcxsxLccfO2r
xS4Q+XZpO9aqPFbxS9wnFq+//no2XZmHGXH/xXMhHiSnjLsyYtefRr5FlShbul+9Ffn5VoxD850M
w/oc0Mxc0bcpz6GuVjaXEp8iUw3Gv6KeAuxkk4ZnU2vZHtFcBiUvND5k6kmLwr6gV2/Dms+myDZF
fZZjMyRgWUO2u7Sab1g51/chAF2xIdVGfqMYWOwPlFOt42g8XWw6k0iKVnhrin92+v7bn9S76h8+
8l8dLOAyL8a//Of/+P/P/k536/9OWHxhduyP3//lXLb57078GbPIP/wnZtH5l2uWgBkth3jYP3LA
/0pZjOElXqcgSRsQ8wOyRRzpf1EWQ/tfCEsQS2G8g8kBGnz/Sln0wTZyNLVJdV7ZKkRW/vMSeCKG
17IVA2RkvOgmBn/pvwqnHm1/DEHyy7Sz7WMo8/9Q1oF62vUKVyOwTwedysRfeq9K1YNEnIB7Ajzs
Gh3tvPp/vMJfOqFJr2dP9FwBJEfJ3xCN6j9zBXLrNOKZm/p3PmxnzVXIIdPZ6Ci1Av84VPJvruD+
ua0a00v1CVUTCImvYQNGDf7cVs0x4+Ash07OmcY3t4Xu7adVifitzH3LOdty6HniscpQyojb29Yv
s53bR82tE+TBkMYeyej9YLR4MzSFkDHl9oIbzJlscWQbKJ1DBqbfXKj4MG3pMEjk/oeiOvwF3D0E
O+GnMSPFfvMv2boBZP8QDiSLk9W52OPvOKlvroBeahR/c6U/N9r/eSX3mkQnlshT8Ne0tuVjDbEb
i6n6pX/OYup7U7T+aAux/k344/98IY+Bb1IYlCb+cmetDQqAsi1c3p5hKlA6k714LZP5/d+sGg//
bJ7/F7wNDx3zNeq//9c/h1quf09E4De5TrHx3f+7h9CEKBoXZ+GYiwoRIH63bdr4w7Thkd7x31zr
z7GBf1zLgwrAcA5oABaXvzzwbFVH3y5bb0O97NRW+4HWt+lp3apz8XcQo3+gSv53VuAfF+OPuk6m
Am+FEXD9w/9N7gK3nvIxpSIbE/RZw1fbS/PonFiA/eKf0fSIZCwWF+aY/yYbcR2T40f/5dI07AOi
pCSO7eCvd+MMCzzvW+ltBjfQz5EzsRFuo7UuU3zZ+tLOifG2+OWj3y6Uo5t8bNdHj5brblQgpVJC
KSW9bX8p76uOCdQt6heOEkWHvnATBtpiVE40hyno8Yy5rtWeK0f3L0vicrcE1DWeCcs4H9mqrupp
0FQbFYsBaEDAGZG2XaMR3giN2rj0whnyEJ1da1sx5XupemxTHWH6fjOE8/QFlaUN91Huzi+gMmgJ
ysEJd02g4keOJTOd5zHyr2EDH6c8PlXbo008218MqhMGcRuqeJaXDXiaQmu9sftI+RuvTMpHT+d/
THqlDc1RXVGoNEmPamoBap1C93WY6V2WgXBAG8cHHfdueINHZnga1ll2J9MHcr/0lvpN+GF8CNqi
O6FRaI8iypudP5IKpQ+5FB0h0cmVh0mH3q3nz4rDAbY5m8ZwTPsinjrLT0f8uvbedE7/VZUWrahV
M3yejkstzH2/DioFtTSIW4EW82cW6+6MBMtLnWy1Hvql6R4c6XZpF/nhJV4zVD9TSDA2v2Z7U+by
uns36Saxn6bR1k+5uToWKwoULk1s1RmycSqfaTOrycIJkkFmxCY31pQo3EKzS62jaEk5tM5PfRuh
FVNlXH8ka3JTseodg85k+yKW3g+6pcnT3LKSH5wcn7Eooi2iEYSFvNBfrZBZBUsmw7gVmc4vfQn1
5oav1N2r4YrEi7PpBj/PQgVNUuVheqJqaeYJb0fNLDSoX1hELjqh/UFXrYiCy5hDulhxSrz27sr5
MNEavWJYaU7aSyiLB1r3V/BdNcR7hKEg0keccrcasOWOQCC9y9GT5cnts6J71CMIj73hRKbPgo/y
Pini4TRnDMIc25YpzeeaO+jqIORYRrvNEbUeUS0EcfLM4ZZWgZuv7Dnb8OrynJdjoDru6E3pdvE+
Xzr0aSi1570a7ai5GeapqA4BoCMqp3gmbPeeoIyqfk1QRhyapdloHZcgaeYn5kGqn4z5XttiJoNF
3lIsTumSNSEOSsqWYd3K8jJ6rerox+ECSodQVp/DOlb9mPpaJVk68W4/+NEyGOzKY+NxgJaRdWql
TZOn6xz51jJuhELBBSPlIcHYt/6SPBW+qPfB4tOODW13/Ok2Pt0++LFHi8P2g7GT8KPw/f6bvpd/
rGBH78vKio+VlPpnPDD9HOSlWjbGoI1NHb+hlUeXW8+bkpH6o1pi6wVxoetSzhEIGatcF787fS0f
ZpBgc69KEB8UrnuE2h4fwErM+Ft6tIJJwcFoS6ugRdI1BTfK7VcwzqzC+4kcwzsQ+fgnD7DTbiKj
PXjt4/gw6YrfyCKDsnHlIG7KUDrWz0iBsjy0OJp3oFABnLR+ZphGd8l77ELfLohxsOhNh3pt1MVf
l7eu7YufQor24rTV+gsvF44U9CzIINnUDoCxRGEDS7PcCu4/RYOXpZT0PIWy5CEQVItTwBB+SfPf
Ft/zOFC9oBuXPGKflOHBTvomONuIVtz7gm6Ls6OeVRJlCuS4XgK/tNFXWPlibwVt8OFolRIrAv4W
8yOz/Hm4lU7V6FehoYe36WA3/lCmdPT91KZkiGiOJXufVaD1cXm65pnfu02LTNKBWMcp8N6R/cJh
FD6rCObWItyTe1usMxGi1j8WdOpsCjXVdGgHkHBuNjtkmEiR/Q7JeC0oAFx5IwaiX1s85usuapLS
31BpsR4LOxIosZK2fFkzEby02gS7pWr7m6R3Cjp8Go3DQCjnNe69cL2QfLFvrWU1ZLwkBnZ6IG37
MFpVcdC0JL9QRseYyRJukX1I4cvb2aBWvZcG9+e2NTkmCZnL6NhRJXNOQ+bMckf7Y01CBGVLPz+1
sqrWm4aB3W4fjavrP0Sjr8T7SLBv2PslHd8fISm+nS004x/MrjmfjS6cNo3LYPAfZjaUlwHpx4+8
mlf/6Ayzmx2RnRZpPrn5HbWM8LHtNQNGa9gv7jZ2sgmNNBUM3n7DYsL8Zyj5Yu/oazF1as+zxxxN
iYnuPkEbtPabqDTtRYazOWOUzI+d6pP8lkoAAieTTfK0uFb3xKRWAgNgHkt6DAFeizS2O8Rz+ewm
O+Muor/BM9DkW16LC4bnMUe0RedJ4XCipz7amyRDbveIn7OpN1XfZY9TwjNynGoG6I+8G+SRdkcn
7mTSKabN8uBN5C42wSok7rSnyjUe0VuLtxxlxTsNDxntsdO3e0K8V0IsBs7T0IQOz0YYMF9Qu4Vz
yBnjeMAaOkUX0RcIW+jR5w79OJTjm25JvEd/XFs+TjMfesUzl4+lRDe+ZOUTw2E2B4PMA33pZrtV
xwK2IHuLQySu/nSHBLhD0iIIr3HhgBUswnBzKFbqyDhzIu8kqQc5lzoJZxKJTpe1j37nRz3lhcl+
EkVgtQeV8GWTQpRJdBdgPX60OKrQfepX/2UtikeWaadKQ2EydQxyNMdv14Kae0tlh5yWaoc7ao1+
fClJM7ZpB6NFn0ff0NLoLbTy27H1+K1XGzcLUpM4xKdVYRaeJvtAP49/sbLBMvXYiE+L2XIeNpzd
eDIV0Rwkj2VPqac2/s4bdDt+WdeauWBCm6IVBfCjT4W8viB9qgISv55Vp46sHKQWQ55QDcU/sciH
a5J63mTZz9Zlu8N+aa5e59EpwzTxO5csUNiK8VEalL3blSAnIKbYo7WX2fwI5uqD95UYG0TQfOwO
k2O7NSusrJ1jjr49OOWrrtsbVdcVFR2qPztPqDp/ZO+iCTu3XT1s41VIEkZtvofcurKD6pfnWBFm
f0K0sHXKsrqJc4zzrQITPufecbBphBb+Wh+yOSn2WE+Gbebg2st55PF5advnGzbmaEg47po4kNCt
8zC+1E5jq+/BIu3kTmpIVyt5C3Ka394sDOJJpKT7Jagr2rKZEtOPSdDF3mWTWydHHUTjXUEg6EMM
pq9ZRnS/s9ZpOQ/uWhy7iNm0PYULs+xn0g/NO0HkqNgQlnLVRnWLc3FHJdkDl/50sRcCubdkOtx5
Q9Oj+ap4ybJBsJL81NYhEZKunkNiAnP4UGWreDBL1MU/53rKEU3bbZ+6iqAKL7Qw+shy6q6FRwkW
ydnMpsKyPyzD2NSWoov6YTy3JckqVIh824kpQcRVt8vasYoOVqZIC0/2RH8hszyau8VqThzZYnno
xzkRJ3+1si/hIpum3twSawZXt2I56RfrKWqLONrgRhN0QKWuvkYYDpjrikgUty4p4OGLQr5T7nUk
LJ3aTSnFE/peVpVx6LEsYvpm+2VElHZ1DKYqKK/dYq8jRKkmZCrGVd6zXgQHCOyZyw3tmuxkOWUn
NjHtgfjCm2PaNiCUKzIqw/Dd+jWb6pbGmanq01LXZ42wp11az9+1SViodAGDeKqXoUZvXeTHKqmy
e1PazXOv9iO7e0VBZ1Mm2KwpInqjuF8DyGo8ZQmVSbaW60rPLs84hxA6+jG7FTntmWGpO0YV2h3H
j+BO2yT6O1/o76YMmheeQnj2Pe1JlfTunpiZ9U3tfOHGt7vlNNv0vm5A8kXziSSdw0mkr5AD8jbI
f4V+rw8DwRKcv17tGaTAceZuu8ppnevm1SbHXC6AnkGXTa890DgOaQnK3NqMzU4GliL1tSqZyiDo
n22v6ivysXHrbMehcw+ZNNl6Ktd1yVHcFD5xcSXsg5jbARNfM83VyQpnhnRkRdj+EhOnuYoAZf9e
gssm4kbUY96N0MvaS63X+dwVLilq1svixJmLEByoUIzXTjUvv3hNVO22XgXzG6aw3Zt8uB7L0HBy
1XYs9mEzRccqp0/R2X2ojgQei/kxNn5E7Sx0q4elaoavIVLTLYCFAGlvneB6pom2cYc66y7aKud3
exoJZ0etmbWbtqTNrW1GIyLaAZqvhkvnJkV0M2bAvZ7HNl6B3LZsNVI98WWTAWllTdhYTI9marwf
Fgv7J5032+wQDK3nvLDH8wSZ66cRLsmx3Bd2e7vOs13zYI+yePSCkmeirAuAkp62lrM15cu8G3zb
3NV0BI5+PgfmMFmCnlc+hMGm7GH60ifX99ol8nAKtI4/UJANI72rFG1q0u/XBcEpKs9i/Qgcdu6p
O0qPYZjS4rDIrOpbNV77TnSgRbOl91Q0G4TYYIfGiSznhqc8IXwnZRp24ZBOg7s8+g2joPvBdopy
Yy95qw5VwmZ/VAG7iQRD2dLA2xuTZNpThR/3i6max94x+c62h2inmb0i5NPaMWrpIv+sKMQ9575k
Pe+ksl+lw2m2Xe36nhiVhZsvVKgfyy77cGUfUcFzhjPZCnlX4GsDl9TnQ7/zi3l6S8K+/G66hjC8
axJzSPxiuSOyycGdUQgcYA6vy7QNy/F+6Xz3UAeho146P1huCiIv6cqg/rrn0QvybeP74VbM4a9Q
udZtPQ3EB0Vutz/YonZMDDi+YiumOOSuig0Roa0c2tqS99jGx4BDaG+F6DUDPziEk1GXuqybC/e0
k6KBrvb86sMPz+2c55lmWta2jzSpmETBFscGEEJjQi7QBMs7C45zUyVz4u+zsJhPCxv6dlOvbfum
oCgWB36af8dNA+EI87TacMj1fsUgD3fkObvTvEYOUZlezQ76WQ4nRDmTj3gQ1rEzPUUsyygUYx4Y
4JLkQ7aaXeQXxNCcsVPpwIrwalkox1wOme8hOaru1Jq1fCpK7T3btCsPRSlsZL55WP+wyth8WDIX
xLudnGnN3JwJDzSXWWaMS3hO5Nx1cSiO0+LVjzLDIGYPNKFb0Mb3oyqTY1gnGNJijvUbxUlQpOEY
zp9aB5AIiXyFx8rwdaXcA4Her7VXkoB126uEMnYsRiD4Bbbl0GYvQ0iWYEV0moZ4Pb+zemE7PrjV
mWjTeswLU52kQUtJm88b03nVyXHUc/jKIGv1owAOJDY8bVm4K8v/Sdp5LceNbGv6hQYRABL2FkA5
VtE7STcISpTgvcfTzwftmNkkyGCFzulQq51aifQr1/pNBlQk07HiA5Au7rt0MHZz34zYUBs9bJVq
USctVJ9cBj7mbgVy0nDAYAxbZZC4f8yp8COHf90nXgYnwdVqeTJdxJtiHvBNTH/zVBlvJRUrYBJO
9Unr+tazynpy/HCKdvrAwaYrUwn0VV3+p4aC5VM6xWqySzg/gPzoabAV5WR7AwNhAU5T+1Ou2IDB
+rbWfweQZjbc/fmPTgcfFlnxnd8oor8EbKB7S1j9aE1YxGcLaHEpAXbJr9myy2dELLV+K82WjIWm
PrJ7xrLHAVkZi9JtOyvl5zmTroF/UnAeltyhW8UU2HeaWpgT8nKtPJ3yQNFfCtAbnMbkTT1qzh0g
wUiqQcfUqboBXynbnq1UJigf6qXbKlw8d9uq/9X7RreBKn6jKXFQuQ1Kb3yhNAAp7Nk5poRDXM+W
AvykW7+NiZwVYfQg3BZMzTcbcaxvfjMNd6THeFrasZ4frVTBk7ewmg5JPmCxtRd2qqi9mYLOZohY
3L49x1t49ebGVnI/2pZUnGJnTFkEm3pq8LS1zBCdFQkK9EnHTS51LVEHt0YNRhfolSGIi1l52NID
FLgHMOiUT9KJOD/OdrJSyocGNoe6TRKwXM1JTkuKs5n02k6dPzs17/PffmdIykbyM8XNQXdsdfxd
j0Nt4tzcIkcR7oe8bl5MLdN2slmAXOyKaNpPSLsNcOcExvaS3Ne3iK0q12PKxNmJ3G0SG4llOYsG
wiKl9a80nDfxEa+wC3DlvJn1yzJqHoqyewFz1WMIvhz3OMqf5kmbOWRxRq4v9F14Cyog3k9+m1KW
1ojUd2atd9/mKDfNC7nNRg5bhJIuydlPG9sueE6NahAekPzScl5WlfFkyBaehhZSk2oyjP0+6NL2
tSTMxI7Yhq/VlywNRxnkzrPIW+Eqrmgt6ZSkf2qJjH+izMs8zKjxsbTlLCm8GW2tFmfpbhgvcwtm
zr6u44iHXIntLCSFyj6Fg8XhWxoyHsNqKLuq3Ja+E89T/ojxRah4Ecny6zHsbUAqneAIqTBDCZwY
hUrzSoi02Fp9C9i8aHh/OHmpDz8hNEXRDlvn7qACirJ3Ps+Al6SLjR0q+MmLhBVciUyzqlz4cwzX
gQfGNOyiyr5mg94mISmFEEe5RYBS9w923WkY5oJuzUHc8n7YYmksLkswDhTTMWfGTTiov5UQlNy6
aWBv4NnhP+Mt3dmu2lngywom7wnOSAXue44bcScKatZ+H2sHI+P7t/KAFSvMW4sISvSwrrwo9AcQ
86lG8lAMRn3pB5P1StLzd6Fmt36YRLrTjJZ6Pek4L23ncPDTTWD66b1otW4X4ciIuXgylUQMvkg3
lpRp1A2KMs2AStkZYLYk1tkUYbCkzXF09xBlnV6C0spkcFDd+KThKwrEH37NURE5kA9A9Gl2SFU7
QDhslsC1WEOD67aWGd1ihw3yc5MGWR0jYBlOyQbyD5XMVpZ6/2GEGwMKJApm+Ii66k8OpUP/0gps
OGsNeirNLslTcZKiVhWOnQWTvQ8zKgFXoWIgBhrU+oieH+rnvxQS6L2bSFl0irW80j1fCyZzL6Yp
lnZUro2XARflwSmJoXj6BiD0yiKfk9tAqayH0shkWJSs8VMHYJccVxnIyQFcFvqHtU72BaGmsDTi
G6SMJdMjr99RHmDIHB6y1fACWAUiaCWq6qUngTe/os9fpDc9IfAh5zQc97mpSsAsS1W9VQLQhp6f
5MqDtAS++0ATSrO3C+G7bZvnGw0Z6OvaN5r7Tkl0cuuEcb/nSITbMQfNAM4JlLfbjKLsXNkI41PK
uG9HURtkqRV5q+tddKnBl5x3OFvWt6ihd/sB5Anvqtqer0F2RzdEdcNVLpo+XBhnJUkH2eRXGaP/
mk+dDG0i1hPhUtUNsGHPY6Ja9GAG7Sj0XPJCo/GfcgFapk40Jbo0+bAC8heZ+rsOgZDWjVjETwCf
e6AjcAIJEhTgpHU3JdMGAHoabuZeQry2C8isOp0UxE9RTcqAU9qQcDgAVj0bWnMKWp8j2kwW4m0K
dw+W/AuUzcTfyPDHcT6V6scUQ21qcNxdv7Usjm/SDPOnnLOi3fXYHG1Sw2h5I1tNmB0L8oj37TRr
g5sWiVBPkd7Zf9KWpyy+350ykyptmmEn5HkCGww3jDcEsryE862d7sc8aRLguGYIRzbRIJDk+Fcn
QVJ9z/RJv/Q7qTzIdjvcywLFpipO+9Txf9tlKd1mUlNvY/sV3Pxk67XiURIF0zcSiaaukcsFLvCJ
Iv9ulMGu3H7ESdnJcx+ObBJm4XPsh2W9ibqUV5pcs56pPtuPpAuv+zB98BWd41WA6kIikPcms1jM
m7Ydu0OmlAtLZGr3DUTPS81sJsCBOcmSkwx8LthyK5cxGURyZ4cuhiXraUz1ldZWeb/JsROeyR8m
WDPV6iwFR9nUqCUivt6eNN8nCciMgwqj7p6k13JuyehdUjzyuiAOfT4yhEk0TlS2nLCosSOiunhX
Lddv0FqsPMMuE0T42d0/KAkqsdvkah05rFRtE9UK0gfcLepDk8X5dW/mxITYHCzVLd5x25GkabLD
lZZ7Ia8sHmpDVE/xhaL05jclUaOjNGTNdF0XIMsd6OSVCktUuQigD0VeNhQVhFlqFj+BMubRtq6x
j34uS+oaTmUPYbSrS8G1W0cmigh1b1IIyrTipap4A4d2PCa3OSU8ema1QXqjwBG8jSK1zS/SeCok
L8tN6XFuSvlaDoK5cuSMjJKeVJm8yeUZNu+sGiohj22Ml1k5m88ComngBVJrqBuRp8aJteRviaig
301tl1+MraL9JPZkhHRdKes99bDHooG7wQSI1nSarDFn2HcAQT2YY7H6UBGUKYtQn1JAVoc6ygMQ
DCrFJfBvcLetCT4d5GKccXvpqfDHah+bXKmQhdPpJxOnXEZmEyc/khL0LLw+VbofGqDnO6lPQszf
sVy9H1pLWhKTfuMlSkNuQI+h/iz1qf7QZnaQ7EFllfUOmej5Idah+GPrPY6PCAlGXjkF4jSRx76l
3h7/yNuq3kfoMNUHM2vLZB/WufipjLq6SVKbPGbmwwbbaGkT3+fKVFnOUGIx7JGjoKgV421DPTiQ
Fa/Uxqi/bwsfADHgzJm3MljMaQvkAWXxtG7AgQ55gNRU0prGHwmQTHpohxLAaJZxSrrCTptD2BFJ
/Cwp8kyPkpEr4V3jZ0Qrhg24z50mjYy/btXDYw+TJfL8Mcofm2G0iZkbi3w71XhJQsGXBPt27m0p
vG197NScCDDzdxFA6iplcoxaiA+8o8Xp/BQ1QvszNmNyH5VWpx7wQ86ukJ1FR568hwyVHlRr7ZKe
KeVTO+BqfZXoUijfheHEMo9ZYOZR594+ZNmkRBcx5WheqCFT4EyW2r3gWNFeIbxZzbwqbeM2UjmM
3aFqsxuk7Zp7wdNfcwxc76MLKOLlbRDgHnYaVDXfpkkRfDeIhhrQzz7JyFiOhBMNQnnt6l5R3YXW
07tBzQ3jqlze41GagwisoRaMjVeMXXQjglTMQDD9qniGQj5cpZEh8zYPkvQ5lwEsOLLStA+tbtQP
k2EK6sVGKVEViIoLa2bzebMtqVBHRJdAa5p5UrhZlagkl8ouO5HmS2/5dknxUAdutV/J1NXHPtfr
G8UgOlG1an4qqym8LCCEe5B+Sw/Wfn9hkEWRmU1KDMbixz0Fu8nQq9yZRGph0Y2RvTneYXBNidSU
a/U2zjv1VZMB8nthJHosyRtL/Q65TyUjOgGjcKhMmvuGTXOogWKfKMmZsNw764g8lH5lKKD4PTuv
/GQ31HKU8S6MxFbVYvkWUkGPVrZRoXsQTdqj36Qcs33HqWS2VRfuO57IFDWzRtmrncabK4LpXm3m
AbK1ThXjD/cWENW5rC3P1+P0penq+jLNqJ0XY6Ljc+VLeeEY5AMLL5dic3ByCGXdXaVW6k0D1267
oGOvsK9Svyl1q5yMUdE3VclvVVHm9908avRsE1VUGFN1KLdTU0ysEi2HvDrIRr8RvRRbF9SIxmfy
RvmW8Bm/qGwq22MtwuDS1EvzSe6MGFiv2l2VA2/8CI2EyUspVvN8UQIy/SCjcwJTEAKvbCV/05eN
fRPXHdkq4K8bvAPEFuqzfC2iLiatgz+Sl3GmPHcyEb5sN9NmYUThUuKHavbHDwgAT9Fg+cUFCPOG
ZE7KobwnUk8TNxxi+ZAOfnYfK83wQ+QRsGgSpQ2hfWDX4iaM/LLZA/vLLyCnG/vRJth14NYWrGhZ
yu7QybcpdsZV/FtW/fm72uiUUGQ7juo96cvpsZrlVr4MqQ8yFlpW+ocBHrC/wZhA/BZsw50va37t
CZQUWnzdk/QuCCySEG1ZKndDy3BlCEnPYAukMN+GEkVRO4OR6mKhZD1ms1/oG6PvzGrTxBGYOHh/
nZfFYs4Pvg1n18s6s5S2hBVl7aZUEPc5WhfpwxTN8OKlbDipBHe2MyUccluYpfoRmGCn7HDQzG+g
+OiXk48GL5lYpQl448g+wcsycVtg2UV+TdrTCn70c6WyUWp9qYJRYUCFug8uu6hB66yTR008qWMv
be1gQlHfR8aQ+EOdNbLQMIf/sMUr3pTSrHgmp6QE5cIAGk3Bd07bfmNM5Y7zIrnxEUyILpKgTe7C
Lqdqz1Qcse6cHynGB81VhDlgTDZRILsHX+ehlCL21dDFV4FikLQG1xcAPSFYj7cm7gop/q8d+2Jm
wDpXIoT2xlmqRmcaw/oXbJ4hc42i7X/osc6h5SOhf9MUrT16CYWw1CURXmwsahX5XUerd9qUZ0ef
Y+yKd4xx3bVjjYHCBONZlXPqGH3WbG1f4tECd6N35660l8AeyYa4aDRzE6p6ts9CzY5BBOjFHRU2
8sAVvxcuyrrmHybumv6iNYzueoCbwCxVsEO2tW4t1HgSDZkDIydRgWh0xY3AvulyzKVQHIHiFeNB
GBEZL6uWixupzRMKPz1bBRxAxIOjqq+DWtPZGzACobSlR8UP5xe/Tob7ugV36XSzjvq23c3NBrqA
b7u6SZS1LW0woY5Spv2BRLb6ZBB+P0tqNJGx1wVlCK1SXrrCRyyFbecXNyMpgI2mJ71FnDZpFwMO
iPYzwgP1KddneOtBaGnDDs0Gyh51K5WVY3YxZTE5Ta7jvrP8LbGCsqg+ow7hFkCH8luqEuF0D84g
rb8R+9QNyLQq3Ot1mPxpZNmSdpkt+vCmLnNZ3VuZFfyUezywnFqDSIV2QMqLuEIMg3Q9SJ07DoAE
cJNccHNMZbar51Z9NJVupI6IaBZjLX8HA1hy/uncfKrHQ4Z4nzt74A0762QjKKumHMhZH/vUixrK
vnYhWxsxtjCUqpabPyHjd4ojVTsl+Bwx6yDoHpGb0J40ZOC9BFLZq6XyKftaWzgYokMfhceiQoqK
Lx7D44T4/LMNItDYRrZRy5sBbF7gJkCyyyfbqq1XoPhqcsiHgnwSMMY63xC/j4mrw9G+nNAmJs9t
DdO3FnWVn2AUxEtl9Y0EXiy3foSAn1pXVGVWU/APrNeQOobN4U4lhlzqYFaYCrYyh5ZUUzAK4+w6
bqeg2CjgNQaIt1M57+Fs2rfkMoGHqIEV3fdZLZdXiQ9Igg2IPaIzaUPZX2daOF+ESj/+krlRf8Ms
DCe3T1ROnMJWlxUeW+M3tVS0e5RQMTCAuATDfYnLTKqH5Ji2JLaNyRnUXIlPwNUwZvUzC3UPdLTb
bzWPyWMMpaA+FE3vmxSLaiiacU+92RsydCkoKvQkD7I2IOMP6zhI0MIRerKZZ0gcToJwzJPoRu1n
mBPfuyINfa4RLtX2AgZDYRwor4+3bSJ1xe7/tOOcdzmBEimORBRY7CrSg9ZopLnRoYnuki63dhgL
xqdpDIYXdAAqkrGyfEau8SP8F0NB5KBtBd9iwMYrRHMxoIkSdpNw1OZuisA0sGVtcz58jf79BJFL
VRLZMGifi3XhCvktl+h/TG1MwV4NXVm6i2zobcUVtd1Su/m6qfeibn/xuDZ+UTZgfB15dGvVIYBb
JcLgpHZncoay7CPc4N9+3cQnY2ab6O6hAU1/sF56D/ll70hjl9CEKG9L8yGfN2Tzv27iI1wamWJZ
FgDPdFgQ6grCjI8JcJmw0ihSD14FtT1KdrCe6NQ53TjrA4jYknGN4h5HsFhBUfN9Z/LKFDaUTuAm
S3aVrN4QyTwOIE7/yqyLyD6LW/7AAjAYMhVyMPrq+HothJC3gGlIZEktB5OGQMTs9uQOZeUir3eR
fRlHl0Gw6Sn8Gtuvh/PjjC34aA1iA+KuBjZZ79tUA0qa0MspYfR3atHt4eSjlLP5upG/uPL3eGz8
W8HvMF3IaVObe9/KaErFgFIC6UVvcJuNseu90ZMcXF2daAOn3vM9WLb8SXHWbTcQXT3FZdAdMiWu
5FGH2Jie7nVnqAQfdwSfpZAFACZuGhBF338WCgVdVBt8lmJDn3pqrTOOi+IjDp0GGFlVRTwfYdHV
jEppQJLasgcHdyb63Xu9p7qqSyrIITT9//2G9Oo2HqTX7eD9p9eAMN3Aw0rDs9xzpi/KMtrvZmNB
5UPNMQ0ZE4i/7KK360wZytS3MgVttekA21NBycRGLsk17putcuXvpexoODjcuI+hc/96btDVDzt4
1fyy797wAnr4zYUf07wUOj7YhVvcufPDj+vCbeHCumhnRAd/W+5/AW1xUCFzribnz+DE7jl995Wx
FSci+5qDCuYKPCWDk/79lzRk3c2xNgxkrTqE8WW3L55jHa/ECVCAqoEkhykr+he1eWpIp5CRPkSx
eUb7+sMxA4sFyg93jGpYirqWUFWKDNqAPZPyFPp1EZbE/e3dFBuNO6CGoFZYw7TZOSXHj3NAo7gD
GGhbLA4xqw1ppDZY3lChtBLbV3X1XA6Ej4023CJPcZpydUMV+YqCLpltvQY3q7U3oyXcRiQnxGb2
TRBclsF49/Ux8dl88FUoP8NQWZgwq7O9biaqntDEHL/9WZTaUSZo12Otgh1+aRmdG4xQNvPu0VbT
a0lfKkvip6opZ0gyn06ILZPhsbmW1bXuKox38CAjaOwqA8GrSx6G8si5BB6Zsf2ibAWe7NfXPf8Q
BSxr4E2Tqy2h1hP4j5wmaxY+tE5fDp2BYm2Hk3QRnjnyP5x6q8ZWcz/qAdj5gcZ64FXEeRTCTd6f
X/fow71CI+wsU0efXKhM5vutBb52irscjR150jeUmnYlpN0qFf8aDZhwIPGT0Tm/F9ux1Q4OTKlt
pVb4PPOsmymX/xiWTjItax7n2Sye/rVPNkrowDtpSDOIot73qcxEJbW66TtSBD6VGDsQ/ROr+Eyc
9nH90QysSbwehQErbNm7b87Hog1UbP3QkDOVpzbeZmAtchAmoN27byaWwl936uPSI/5UIGktlDCT
++B9a4PUh61dBaRfaRXmP2R3v99gU3yb2POmz+cz7X08eWhP1VgSisxf17sriixSw4qKYEDxszeU
q3Rs7/IJzYE8OGPH/KElDvjFVI8wjUG0jdWmkpbaZh4bphM25i2/stgHfU3dNsbNAA2oMyvxw6XK
Ja/iaUZcCmkXCuT7cZTrse4AdLKFUb7Q7hX9zwDDKJepGZubrP+GOu/m65lbZubdNb60qJksEZtL
XF9vsa5CFzHAjMvByt3Vo3rT6b/96ZzV3iet8CrRWe9sZbiQq36Rl5xUkPFIU4xXY/ldRzUgSc5c
gZ/MFG1YiwEiwa+8dgah/FlaWmASy0sna9G5qy/M9Hnqnr4esJUBNsuBKFcj6KH+ZiNjqq8eW30r
JktJVZ4njaSccKRovcqsxkM6ivg4dfofXwwt6HCSkyU+2MkEna8e2nKDi+d4ZnV+2HcWLzCD5Doy
/WwHYzml3+zyoalSezRRQYhVcjYmAPOdlWniQWh9epjxkEDWo8vPBKTsr4+LBvbeQmMGi806XV2x
FUC/Xiy6IJ7nHT3v0jte8nfb5cd262wPB8fhL5fb7Za/cw7OrnUOu51zt+On//eHAdPip3Pn7PjP
B/56x6/j126W/85P7vLD5Q9v+cl1Hc+9vfX2/DjuactbfuJPlx/LL1l+6fIP3uvx6fbp+HosvZJ/
Oh758Xpc/he+83hmt35ccVjdw6LXsf7imb9mvmsdeVAKhWBWWvSR6l+qPCNsePKNh6+X3MdZFjhG
sndg+YLJXZOVg0mv5rpVgdKx6vqyh4GnoyCBWjXadPafrxv7rFNsUk1GdUOj3dXcZqIfIsUmmZak
5Q0k6QPcYgC0w6k/a3zzcRkJBPENFS8mRO0ssfT7zepNYKYhNouIepYmXuE/NVXlkfMCj9Rs8vYX
NfWvu/bxFBLYtkDo1Y2/lopL19+0h2KdKEUcms7cazXKvYt8bDwXF6OU/Zt1+3JI0BS+6TiPEbYQ
lb1vKmqMQNObBDJej4+oQubcifopQ2HLQCWPUp5xESDofARY8mSCKzkTOC37/v2pLnRWynIcmqr2
YcWMPeomwCxM3h029UXYoNUZ1X3lQ56BHr5tYjWYpWJ1pkKpnqKZku8LBJ08fSq6Qw160kUFq9gI
JX9NpL5yhzy9Fp38bx5v/xljdh4vECytefOsviBLfT/Uer5AocDiZr1yKpDW0/LpW2qes5P5ZFfA
QdUFLldcYeqaCw7efiIJTribor2iSBeyfZllhBvNvx8p79pZcgFvlmgt9VCBFdqhXuwNyqUPKCRC
hrZKz9yWn60QW8GZzObFsOQO3zdUIfgbdApAhqpQbqsy+BWb0pm+fLLd4LMufm48i7EQXf77m74M
YQJgNOV5WIPqdBrRu7o6NqgOn/M+VpYAfbXc37W0WgkjzHHUbxm1ToPYFt3MLLzwdytpwIEzV6rJ
83UvDRhu45yZiPLJGUbTOhcAyV3+ZtXJuIPsDiqNh7fyEAXXFM41eV81N4O6kylLa9Gp6C/kcVfC
/6zvwvoEVgbtQT1x5uLl6+Ptby7x4zD891tWw4B0UuRHy+LhW6ZiF7RXhfzDRxBE6CfYvYa+i8b7
1D/6cQ+8YGMk22k6Ext8sqwIjQwVkCYpK7G+EpXeEIVRMxxljUif6EouLCBIX3f0k81oKBo3BvI2
pF3WyY4OtDXCA9RAYJb9UVHCBAj/G0LqpjLCf29qEckRHDMqwf/aCAk5zEorE4GSpVk/99F0Wzb6
EbjkLz8pz9lxfNwvhMgGER2GLaRu17UCaVCrCgEdVrGQdlVl/RKJCpnf/v6vo0czvAixPOccA5X5
fltOqOaXEwaTSGv1pxD1L+gdm6iYNjzDz2SI/n7y+xW5HC1I98gAPEzY2O/bsjWpqco+tLjxJvll
iNrhCWIzJjh5ml1otQ2WEvON8RCoQhqe07as4i2aXDxDqDhZz5pox5jy+cwNJkXJMLlktqODKQXa
dcrE+Fd+XQ6/UxmU+gleD1wT0yiazCsynRdAO1Ok21KbTv9MPkxCz5gj/QmHCOu2tkR0wTIaW4L0
oX8owxqS2CiMnDxemac7TcQjWK8wqh9NYw4emqiNIRSV7QFp4O63j9DeAULQGJ85ND9uIIJ5YYOx
MHF1Iqp/P2KqXve4f2CHkRffhXaMjf/B789jluwY00lssgrvSsTbtQDhT9A8xc8WrMM8mE//vMAQ
8flvE6tJl2Kph/dCEzLUK2rUTjwgEtx5LYSKr1v6GyGu1pcqL9kU3q5ieai/Hy1UiHN5TDNK2U7h
/PhPPlxcg3Z2pg0R1w75dwcUhvt72MIUFBv/Hp76bjiCgXeeSk92/rxaLlKB3nRx7vb7ZCKpU5D6
E8vVJ9TVxTBDsojNBt3vTjRgCxD+Eee6//EcXEoh/21idd63cz8M0AwtaMNS6mUJooVxIQ/7GdWJ
TVPI48PXw/3JBUPlW1WIbFmcJpWz98ONDcOcdMgPwiwwHEOUFyUimKQBEUsB34TGFCirB7Q57lAa
dq0Q4lKRHxF79UwoMYoa3379PR/fRQZFSEQHYDOQdtJXeTu7nuM0MiUfqph2p2k4wjc12gXNPp7D
b9asnHk+fLzq/9bxVKxcKfbo8mq49TKdRBUBg8yqnxEokdh6raLGnaurOD6Y6pkA7WPnlgwXFpOM
NFfP3/j7TfTEe1MADmzJVVvzXgj/FpCKo3T9pUbgKWb/XzNqOLujTUYdC79YjqDVppVR9m2VxrbI
cylO2G10MWzNGSWb/ExDS6rn7ZZVsUC3SATZNpkLKsirhgy7SjMzB4BuxNSnum1iHnPCEd1wAuC6
XQH28t885ZcE1/smV1tRh7sflEGRunY9bqP2ZxPtikF4c/vz6/X4ITW0bmi9QnJ7Qu+dvk06eOp8
pO40mJ5h1ohD/WVX2+AQfgo498OQb2J1oRmeLQCvg+H1R6xe1RoIcmtYBrjJfAABO23goWL9nvVf
lfETLCZYdTfRdk135kW43h7/aRdgAOkQspfrIrCF70uiAaZ2oUbtA5NDovBPanwPSDA2fsa99/Vg
r/fHurnVWPNskQxJozkEKZ+xhtn0mnFRdkutKQuoxf75urnlt/uwbJewjCwwO2Ud2EZtFNtWU6Yu
ByCC/dgoXM3yLp7O1VU/7RZFVYEzAnnGv9WtN9s+jKDDIgwA8Cy7XzZFX+1GaqtWdWk1Z6KzT5tC
UJ4yLm2BTXh/mpc1PgRw0lOXUJ3Aai8A0hfbyX+J/rUYscwVtQFdXyqUMpWW9y1FE8CubqpTV2k3
rQ5H5bZPrmVjgBNzatozB8w6jF43trqklChBGN6ksbxv8l0fKzJHqNYe1I5M7deL4lxTy1n3ZrKS
ZK60DBdxVwxX5vQrlW5kzEC+buOzhWezErgFFDJya8CNguibXMQsiBJ8StIVroHQU6nCT/of9eZN
S6vQM45G9MigqblBi7/aom7lI7985vXx2fH/tjur+DOuek1G+QniAiTrStw1FSozOuSxhwzGQTNe
Yz72PxhArjSNsgMl+vVrkcsm6PKphQEUQvLcwjiN0ge4C1+38snpZ7FhSQdTRJERK3y/FEZg7lNp
DSnWGn9Uc9PXXqkfevwiZBPi7rng8pOtC3COU0jwXEQfbLXw1GYsmhkWBUjVHrV2sL2W9aAZ4x5Q
5DELEDL9unfLpbw6/ci3sfo00kXg2VazNis18l+CMUQWZzMY1gbTwK9b+GQrcVFT7TVsyodAP9+P
X9406VSLnttD+lEGVxkubHF6plpyro3VyaClEcpZFW2gPuiAr0xM6aRY4/brnnyyYd/1ZDU3Q5To
IihZCTWSAqJx0+oQifsl1fa/aUeXVynmGWksRZnpjYyRVCFfowLTxaUbnPNP1j+bfEGSHuCVzLvR
Wk0+XEetEtC53bk2daTnwRkkTqgp6IZAGwtRDy9CiGodOtG+LGuHEKWpw9goRD2RQKsjgo2bgMsm
5LPU0EsivPrQfYq3tNb9zuXFbrEOq/zGam2MwbB5ktNjNM4BCZ4p8dFGYdeZe4AAqYxlaCOgJ5VI
ZErz+Izjgfw9DprgZKOm8wOKn+nfosyJGJWGKNkdCIVgB8vdeEVGfr7BLQJ4PFZV+a4syxxyEeDP
2MVvpfN3iwhDfwJ5LFVb0SRKuKs703pCnV59lupK4MpaFOH3kvIfYvrBYs9ptWq/90voOlg+x+dQ
ip+dKQBYeD0agHrIo77fE3PJjZCh9+eiM0QJZlcTyZXafqyAdSLJfff1evpsd7xtTX3fWhDjy0UZ
kROs4nlcho6ErRGwszMH5Wfb420zq9XUJDMrBwMOVxGvCvgANNK6X9AYv+7Mh5QwUQC12SWFQriG
ePbS2zdXMzyUEP9hgyi4+lUKT812QrvGwMAV5VGKd2ZxbVc3hnH7v2x26f2bZtHmgnJl4jPUi9d+
McXM7lIcD6Ho6Dq2ptp1I21Q1ZPOlbY+PM3pLxhjm2w7pzPLZdVfiBytZCOZ6nZm9Esrfsz9CEP5
NugfsSS8MIJpYxEbB4l+GNurOdFvqZId5rC4mDAl+3oQPrmc3n3Kagza2kqlVuFTtIHaKC7rCF6X
Hrk87LuK5KBi3PF1g5/EFHScy0lBU0s2167JPqKNOJVCF0EI4b5IYYVYJRD7zL/qpOJP0HVoZDb3
pWa9ft3uh+Q/iEzBS4eVRloWyPJqLWM1aDYop8BTmR6R8d2GSvZkDzlirek9zlGo+ctuKvVIM9Wk
EsebCIZ7q0f3rXqvdfGlrzyMJtBUoR++/rCPM0CouMDB0XoDEL5Oi+kw03F0lXNXUspdM75gjOAO
sLojpAZJt57Z0Z+2tiAheK4sWMDVMaVbZgyqH3+Wdiy8iXKuTpklmgpPDZ5y/PO+7ttfbPb7WIRQ
mCq4QvmRvIhY3a9z5heaFeFlto3vs0uAne7+eHv0/tje/lyh4W+S7n1b8tuVZa3uWB1xe/CTfQam
cz748gJztTLTpbLUYkvdj/g+5og0xHNjFhdJKPmwttMICaCyCf/4E+Z4bguDjexn1t/IWNjuYxgR
0E/hmqkOEift9zDRx6dF3oo8qRZWF6g36ReTjMoMPtHGJg+Km68H8LOjkQgcgSGK4DpZs9VREQdz
04b9iGKY1PcuhPFL2WpwIqq074jvIx5RJw9WGdzo6AJXiXCgpP75+hM+3AGAqSgJyvzB5UbY/P6U
9OdgzszQlNCyyh0fycKhQ3zJq7Qz+0Dj93k3fX/bQYrIIJSAJ7es3DenManjJlTJEKJ78oBcr1uX
P77uyPKhXzWwiiiNBImDrFgaGO9ZF4pyC1X06ybO9WG13FsdIyFo0xIe1sEW23lnpsb5v2piDVYo
lJjDcxmmJqT6ETzJ9pl5+HyYTLAIJKu5oFY3gj/i9ETKmD7g4GkO8P/vVOPfwxcbqIWmm3hk4Im6
Oou10JwlEaH0iQrGsxDhzm7MJ0NJz4zVh6XLPUsGmNwl8C+elKvDbh7i0UBxOsMMCylDddujItWF
uwyF068n5ZPLBfzmX3gjORMS7quWkKdQyKlMmVup31F1lbVv0IeRs8jmi15+1Lot7jhhuBcwJtNg
xFHzOo0OqDHK+NLy777+mg8zSJSvU2ldeA4EpGsYpJzGs8SZRAhPQb2AE40p+9mL5JPjlpkj8ACM
aAGzW8PZJOR7IH/OqettL68flj/uAIy5F+795OxDZ78/8yD8OJnK/yXtTHfjRpoufUUEuC9/yVpV
Wm1Jlv2HsCWL+77z6uehPsx0FaumON3T/XYDjRdwVCYjIyMjTpyjsCyLFhJAEvphp/Gh8VtD6Quy
NW9MUVtc9dovWX7t64UocXaESROOzczcn1eVUlQZZpK+sTv1Hsnqhc9z4QrGAuUABlGUCfRzuhAt
RimAodXYyRi7GcQXxIZpUjNGDEXpwlm+tJgJViyBEAMMI8/ika6jIi+I5DyRFdaPNaPpt11NS+K6
v124pCTQA3Dak9HSJJhfUmbqKpDDFYnjpRaankoNbbUxPgB3tt3MX+dwdYfDnx5G/rh6dwvt+4L9
ObxpSu2O7c++WegJWqvXZQLHJxKqCA0XgzDYiuTfj+5nWSEFKKgwffPM75dKzZc+JghTUlnyKe7n
2Q5nGSPfYwoflZ7Ccd3eyQn6wqEDeHSMxoV9vnQCjmzJswQHOgkoDif2UNS2nIap3qw/KMEBJbXr
+3lxTeBBNJm+MJMqs+gc+TotGJ03QUJtUYL/2Ig3zXAf179SYXvd1GXXObI1efDRrd8jodDAEpow
yI72o/pXlHgv73QXbJjxZ6QPE6ibTNm0S+3RC2ukQoImMsdQnsAvp3YZyQsqQ81Sp0s+vVSw5ZSk
SrXF8MawwvX1RV60RfUP96Cyzl+nthDXStKwyVPHkpkDU7cIE4ig+v0KufulEcYLPkKf2SBblEAy
ng+41UMhe0OBrWqrS3cj4ISqp9fePF9fk3QhtJwYmp25XBlKPe4x1CRwMd2NOYCMD9lc99TyjcZu
0wOtQVF+zbK9Wa2b6Om6/elcnSRzxDSekcAvyEyBME17fuQ3KUIRHg/FlMH5biUkEzukDrUuN4Px
Pa0QgFY+Im3BWS/u7ZHNWQIJPb8rJyo2RzXeWOFGStydodxo9H3//xY3Cyp5USOJ15eIskJ5ixgm
ixogAnyXNOhxVXQSxU1g/rxu87x+dbKh87FkconBNGUWlxqUwm/qCl7JXyOi5oKJ0F65//fWjh+9
s8839JA80u2hKJcFawVm6Ki8FSjAR0W/mcQy+kXAFgIiZy4zvUV5SVEW1RiAmX2+Mar9UWqkacYP
asptG+fuG0pfTb/Rs9IwN90QVy3ciIIlbAdIlQ6l4FUZKpu+9ColRbAxkefcg18ygnv4ZMzPFOnL
P00puDdCgEz7EA/GBmrvAGnuLl9DbRSX39F07rcQBOaPcLPpB32Q1be0K8pthlZ3ZEMt47oOvAni
L5gCgl+6FBoBhKSC/oMKfopSo5rKIrTAfdGi8o3ip10EZqts9U5Qv3dR2FgPCJtmaOeM4STzZ/S9
C+UUwPO95SW6tEngFHiDXxF6kYwCKDMjMXxXG91NrL+IHujdrvY0aAhchDSUtTWIUr8t4VgwnAHa
HtkpIXxJ12lb5MXGK5Je2yNh2JrfYJWuEDgNpL7fq4yUTTKuVRLdiLCKsn2NV0AUoPTbEJKO+gFs
qVfv9bjwdrWFfsK2tPrkp5+N8UM3RqieIqRraBt4zMFoyObgrnITYgxI0If2LtFMF/qq0YOJJk7i
3tgmCswwrgzts5N2nnEbZoWROdQ7qFsjEUGqr3GxRA462cNHPYoazfUc6edt3mYGCgCdK9X7IRTr
bqWmBlyUAWy/3+GO0x9kOe+DdQ9P/50M+XqPlELcSxu5sIQWOhc1/dnCeJ3flFbeac4wjtKmqgao
uOpEN59iqxvKTe2H/GCtquq1OoK63YSxSKWpjvz8wRjRqX8esz5roBvL02JtoT1S7eu8Fv+IUjNs
RddPYTKDloUiNrik7lCGpYnqjIfubOh63VYcEQYAZyIqL3R7gsJBpaN+arscNtgm04NnqzZKyTbQ
qXrvcq37aH29eMuQBIbpLg52BYyuh0aIEgGuwRaOzc5qIQ72RX3cW3EuPEdWlXxDOhcd1g6UxEpJ
/OKgQl6HtHFsyN+hxyw3biED46wHWBTtqvOiV0R1iscSoXbddq2u2png6UW7QickhDO/dX9rSdC/
Z4UARpr+/LgFQCK6tmKUSbsKe0sv1k1oIA9bJJLrIHGZ/k7GMNqhxae8FlJjaStEbLO/1Isr1UFs
QG+hz0tG0Sk747cHXybUXZKbPQWllm9LU5NRiPYN46GwkHqw6V1Aft4GFjWdRvQMb50mcUedU3HD
36YgyQ09BFwT7yaiR3qTdptOg3HZLqUghSOqBp3LA4SBoVH06BjqPBPuBNSDxU3Kkf2jDxLSvxHg
9nwhIzsLztRGoFdgRHZ6xfKqO73t3E7u2qaBKTobHKFyJLTUfUTKQvHODBF9/349OJ9d7ZM1nVyW
Ii09y3n+5wdaWsUu1gTrd4XaaacuvLG+MtWT23tmYZb1MQoAGz/YUhtK6vdgF+834+4v3Hk3+Wvg
/GntyNFtkYH4euMvILXO8oavKtM/1azpkjjKG1rCTFDElE+gVIM3Fp7p+yp7DVGIifoeuaJd3i1V
bJZMzj5enHSUCWUKKt7wKwZtI6bM78HcCT3z7xYWcctduFzP3v+zNc52V27QNErplyJCdW/KEI1n
vJcXcqGzyW15MmJOY0fMTJ8zKXS6rws6FNK2/iJv39pV9Brv0eKQtjDobKtdsbvuk9JZ8jWzN8s3
i1RrRDnHXruRvktv7ZvsfIscqBXlx1uouW6Nlbg1VgtGz1KGmdFZmqLWY+Sb+lQL86KVB3M2ggKj
dWgbJ1QNWzcefKG0iyawo2olFgtbfOkYQsXKm8FCSdXUZ8aR4tYjo2TFhntXJA9m9W8LKl+L++fP
n+VDXgs3Y5Pw5wuD7qhKux5AAY93sbawi0vrmM7H0ZErdMXTmDMieEEjlkg7V1xCEf1fnOP/LMWY
vYxLtRFC8gBEzumIeqtfwdN42+7eKxAKn+kBwsFNsslfioUNXDQ7e9gFrgU3XIdZS3aGb0/Jp+iQ
spCeH7qfP4ZVsn+xVom28Dg4I/P4OnkcPthFoE4AN3C6nw0KgyL9dsEeLbu40d7l7bA174rPevX8
GMb2gILaSoThww5fxIO+8JY9GyWbW58F0MKqwFG5HIlBg4Fnnb3Wdl2ia78WtvIPf+EISJOPzy8K
nck8LqMJ9TbHKWbMq5EjslY0xz6LV9mhb3jQ99K2/5a99TeQiDvFAQWcJZ+9uExUWgEq6/x1Ng9l
hmM/dj3L7CPQ0toKSjEvvC8VB7WXXFuF7n2xhBG5uFg4QQiqTMxQTpvVJKrIbRsEwiEUS9bNGjrc
xi626UH7BhnF7bAxN9ZTtyOjXi/hoS7F1mPDs9iqVwWSBSTudmTd1zAeSc9wzpHqLMTwS4Hg2Mws
oPEtST5lzIjyT6ObGu1/r8fri3nFsYVZSBMM15VdFQuUpQtbvsk36mNt295t5aFqYNov1S7dPil7
7XHpXFzYQiZnQNcwCkJVyZitTe5zXxvLQbCL6kWiqV2sBnXfW6/XF3jhZscKl8EEJ9NJ0U6PvhJC
UByXI3EOdSeakH4JoXzpL2SbF77TRGsg0gBiaOuMKkZEF1FhWJpDZ71YxpPoL2BZzyaNZMrRGj1o
ps4YB1GtWUaEwj2CeBlzoIcetiMoKB9QptiGK3dT2PUmOETr+pA8IegKL1TtjK+PaHzd62SFqQ2t
5AOx5uCu1fv7cZs62V62vdVLvLAHZzs9+4nTHh1dWr6JXiGjsL6jCvdRd4j0teL+2+OACb4hLX8L
tliIEE5NtJ6E0gnqsbxkkNL4pioLf/5Z7Jz+fEryzN59kaXMdlloRS+Azdt3auVTKmGjvkGPI+0g
5V0wdOb7M0OzvfIsl3Ph5b4jZyP8uTeB8UuN1/DlX3d+eTq9J5cBdr5yIeg2IDCbn7F4pEasZKj+
1Cv9tbeNdX4brZX7X6hUcOt62/o2uGmdZM/M9r32FH+z9smKDGArPGfrJdTG2RmZyARoYNDCUXHi
r1h+5B9KkopJmXY+kzKfdQA/4hKK88KmnhiYNuPIQFKHkj4EGNCMhxGNHhixQbEvAbwu+AgtWHxP
m+qppjbzQfjiJVerJyvFXexWUMLAxps5JvpUS1fqhRN1bEqf5WiQzmWK1GOqHx/VbNtUN625kJBd
Wg0vV4a4FGhSzpht4sxXu6ZW+CjqO0RHZnpwK3S3wfRECy5/6fMfW5q+3tHXSWHABIOJpUwDQJSC
BlGX0ryztwcedmxidqNYiAaIUGKxXxtDZq7cltdUxdYV9NuyLRA3x4/r5+v8STezOHM5zwIHGvdY
LIVN8CpYtuoUTnrwbgtSLfVd+38gplvax5n/1cLIFaFisrlJhbuc/rnz13J6R3yD9huKKiQShdWw
vb7QC55I2wB/B/kNCm/eSa67ro3USoOGgGpK9MJEbVg+Xjfx1VmdxSpsmDKsTnA6ELVOHUQR9LFN
e913KNveM+lqmzfGQ/Ktt6nubsJPZAFgA6xtyNXuP5V1Z98DDbbN+8T+jQbEn+s/5vzFALfE8Y+Z
eatZJpVWZ4bvDDDqaTbE7Opg16vxVnX8P/Xa3SD3hIod7INoSKBsuXDfXwhlJ+ZnngyQGBZnVOCc
WPlrqqg9Qh8cfssgD7++znNIwmydMwcOo0wuqhFDwxq1Aru6LzfyOn6GpORbvZN24/alddRNbCtr
JOjvra110+zolC2M1V9cLoxhE8aTTN6Y3bum2VmZAfs9NNmrUHFCUk/zYawWFnvh5AAdYEaCVoYM
39rMShMo0OCPTeBoNdiw5yB5ub6Z56+RL0KSfwxMP+AoxJUeiKygxkD9jlwg1CTxPjh4a3Pv/xnv
xQdti36Ev15b+6XRzS+4wPzsHC/t7OwEhVy0WK7WWWy3b+pnsx0fIKOQHO1O+FXcVgH3+lIGv7Sh
s0PSyk3qJxJW82hTJY91/nl9Q8/dAgwfOE+2FdjHWboX+J2lVKUHMj+U653l1vdTU2TTunDNmkJt
bq6bOw9yVIwnkDEOaIF/mj0V2iQsLbNgdsdNH5FwjYqnZqmweSGuYEMhy+Sq+5pKO3URFBeEvBWp
sui/+gcGKApmuEnhEUXbGhb8puN63a2gjXaS1dI49WXbvIUAlaoGfDKzm8PUy14KTCq4EXIvdv89
3ViO73TryvFrR4BW1vo76s5452360a4OS5ymF5yUtf9jf15yEsMgV9Qe+43jPhl7veS2NFejk227
9X50OphnnO/XP+mFI3lqc/ZNg56Cna9OVa3MDvdUHW+MNyGz/0RO8Y54MKn9GtL1H/ndUoHgfFh2
goEQ0GA7UA1ImWYhPIcoODcHSL6z4IfhOmKwL9pd7201k3tMQJU5WhWoMugildCF2/r8UU8Xgtsa
AhwyHi7sWTgQh5YG0OgjEn+rrMJ9su7W1poLjIK6rWzDT+/ZuGtNB4myVf/eOE29EGkv3OWnP2AW
GWCLTxTX4Acwy70RdiNDcLfmZ3379mFuhpt+5R36A4Nka8ZtUOQ6RM8q8GBHvLmvR2Q1bbA6C7/o
Yig52pHZ1+DN148oZ1DjGNY6HFxGuQnI2D1h4cU1/TmngRjIvDHxNsKAOZGCnJ5vSKkbt2kgbg/6
B8mvGM/YdPljI1ebvPt93ben43pmCrJBHVgoUzRzdH5UwPrqq5gys8Z6imCKeOri6jAOUQlfVRU4
8tD9UaqhP0T0EK/bPo/8xBCelgZUK1DAzmkVEVjvhdJkOzUEMVHzW1fSwuqmxGO+OshVMAIPO0zp
s8vaCws9TnV0MDKtWRsCKZhRH6I8+FEb8PaD5jLo+P6HRdG+m5iGJ5zt7NQg0xH4eU09PCgeQzO3
66XJkYvncmoQ/m8Ls2MRx2MeNS0WfIW4ywgqu4ck7e/RNqEPWZf2sAnt1+iZmrTnfIhgOhaWeMln
AHGRBE03AEQ8p+6pmr0QMb5DEw8VmNWUTqsP3mNnL1ahLzrIkaHZSgsEqGI5wJD2Pb4FYgClKGC1
Q7BPnB/yu7wxLXuJ4uHi/XK8uNnZi9CS0xAUm4IOOuY3oqP+bNjPv+ZD4JR2Zyd//jXZAx+TUobI
VJJFbjf3mNaQk/CLEEErNAby1qm/6q1HhpHEEOgIjOxLI3PnD04T9Ddfj9ubQrs2rz7QAW5itC8z
Jx02vfrQTWkmNe+xRcvCFps7S3Ma89MsUTfXjJW0yEV2liNN9qlDmtNAkgRS/NSBUHqCyWiqdyTy
TcckVvHkex/Xj+H5zXliQ5lPfg6G5qLYhY3KUp9kubGTRnV68R0pyVtEkXdKkP6qveFn2ABCbKQ9
gqkLUfws+Mx+wSxroLNS6zH6nE42sWr0rl1V97lfH/S6X00iTKjurBcWPcWzk3iHSXJPxqth+5N5
n5xuLKzPUTNKagbUyhv1raB15VszehSYkCupv/lamz8VoqAlG1mbaCBcDTWjWySHop2RZ62yaWJV
RD7c7Jbm5s+uTn4ZvDg0VacnKQD2019mxqaKEpqZMnEmHiTxXSzQuOoZFgo1YWkX5Au7QGUN/hSF
HJVR7FNbsqBQvjEi3Mu8d7uXXhttBJDRlHGS7EHIXvTm0Gg3Sfvi6wsv7kuf/Njy7CHcTmqRfhln
jjjcGcWdlO5lSXA05d7wX6Rxt/C1Jweaf20UJcB+03thim3mYFzcXoLaXObklnqrZvK3oX222nzt
eUzwh/QHle5OFKNbUzBvKsn9ed38pbVqNF0mtoqJ0X/6Ckfv1KCptaYAr+XAzPM6aL4tgxdG/x1F
bvGtDORD7amr6ybPUct4Edw7QIcBfkOuO/NvoR8U3/VYMZJxz70s3giDtOqlOnIi3bvVEcYZIutG
zBVHcz8SCkwL9s8uJOzr7DXYsf8BCJyuWXF9yWhrne5HdTvd7dUeiWGnQLUy7HamtTapbbgbuNeT
EC3VTZQtffKpWDv/5BMWaWouwLE5n3cprcCtGlEDPh3uJajCGJRkTu7TDyggCWjTAQm8Y+Du+rIv
femp5W1NKhbTpX+66jEovcKfAhkt1PA2AvBv9wAo76zE+k4l5N4I3d9tZNULXDmXQgb1cewxmUzN
f+beklKmtC1rEOmFYsPQDG3d8BD0nS1K3kLpaFrBbFtlYhPw7S9inq+k4MiX3ZwxCiNDuLHV3q2q
2ZIor+qsgj4E2c8yW8ifzpvcXHoTeJoGFEYZkzrd0CYmu0danXp/WX7vKWGbMgNDYrSWzGLbVY+t
hUBG42489NOvf8oLe3piefYphQyZb8S8uRXdxw6sZJ2WpI/eRjEWk4wLURhTgOegwwA0MR+2FoYR
cEFCfKhH5UaFaZAb5tYXvJWCdHCE3HeS+5vM/Ebd8DB2+rZCMPc/LBZmMJ4YcFPCt3S6zelIPQsZ
rMwZhV+1dlcJlZ3X3ypk9q7buXA+SFLBDsjg95j/mtKdI+9pzMStOJOkU1JzU5qMsTPNqhfSu5DW
SLzAeu722+smz0sSkwuZXKgT+xnyIrO1qblhpGCLMycK9lq2C7QbyduW8U4FvmDuJiVc44cm3CI4
JocvQkrZudvR0WqWSFYurp3haZOAPKHSZqlco1i9D2A0c0IoBKMttOoGIm6l60T+wYq1zfVlX3Tf
f6yd0cr3QxEg58xOZ6gXiT8K9DL7XoVBbOGTXgoIcLezvxO7N+n56Sd1Y569TTNmDkmcg0ijE1rN
t1TKD74Sfeut8un6ui5lq/Q0KSfzEDCAnM3sVWIvBkxAgKWexOSl3M6rTUThUM3v0sQJ87UbfHPT
18AMqAE9Xzd+4VI7sT0d5CP3jdpOEstExnbqOaMb3k5i5ddNTCdgHl8hVGV8FVkPdAFmy2urPPdN
18wY9DfXZtg4mjiQBQb762bOh2M4FRREJwAF2CE6AadL0RoV/DnIaKcqrWwbeD4SbGriPaGlaK1a
rY+3CCjfAWDGuOKtqkFFUd0bSAw97UXgsmEEIxkWspYLvsSHZQqQf/Fx50c1zis1GZh5crKoanSH
ZNu9Nf1oTFeo6xT0qEolOmiCGy7RpE2rne061PGkaBCsM4c4L5XqAVjqDC1xp/TWcnnf6cVKpjZr
MKYTm7+TalW3Sx/gQtA/MTn70EGTWl07TScZJqPq+YtVIoDXJ2tm+R8NpbQzf+JLUTTGcWVxG1uW
07nyQjf6KzGYrZtzxP9A6lH7mT+okZk2KNhymEolsNtYsjvg4YX20Sr1QWX42Y248NTfFrrKuVZu
1aZkKD3dBcljaeq7SEOaO6DQqwcH19S3PnDpPl9kILx06qi4geNFgI6n+CyAtxXqwIPFqUPhlGzu
poneQoRolJVbeS+hmu/V4E2q0ETUu2c5iTdhWMIRLi/EuUsHk+NIOR8C8nOcHwcAKriRxCdQhNoJ
VKnfQQ3IAFRVLjyNLluivQSmD3qkr9T+KMpIBjIczfQ0RfJ1Z0r+rmrjtR4vVccu3RAwnTLxBz/W
NBN+GgF6URFCrUxymFVhgKt2QfQRZNlGXZy9veDpE24DhDCVeWRvZpd+OgRaWIdF7mQF4Le1z1T9
RhPLmsRNaF9aczB+SI0kIZZr5LeVUVG61kvpoKZ56xSS5S3cIJfOOuR3FAVpEqhnF0hW55I+Rm3q
6P4PPX403U+53wfVeowf/eT7IuLvwjZT+/vH3OzOgERdFoPJnO8i2bqzsvVYvqqLxbgLzx1yqgmr
RpWK7GK2yZmQMyrrNjnxnAGSWzf7aIRPuV4b6psmb4t0Gy8F6/Pq6lSQOjI5rfzIT4OwyVojwuTg
SKvyh2cL3/5EkAreQlJ88FHJe7zx/wqPDYKByULgurCpJ6ani+TI9IAAdmWFbe6E6c8CUhw5tsvh
oVOWGisXLqQTO1NOd2THTVz4fxvsCHK8EQqBKfXeEfpq32S5raDIff1WvpQiHu/o7Eh2ih/0QceO
xvXbWPb2mH/vgm+igJpJhmzu5ro1xm35+fPwz7tRkfRpJJ6Bw9PljSHl1FQhSdRRU2HYq+z7clsV
FeOwxCD9BpWYQll7VGM3Q1KXr2Jeyo+CZg3KTW0k1LS7XGI2MVImkOdgDN5GHYfhSR4QT2AEXFHi
R8J5sc27VDV2gRv1vyOpz3RwM56y9kePe8VjcOFQFRaDbkzLqQwr6C0T+b0mlDexmAnrYIoDqP+6
gpM0ovRh1WK1k6suGlZiYgnBqvXD1HCq3jXvNaFA+VmSzPxR8VTxuZCl+E0TE4iTBMkE4WBVokeh
OpBcoKlZHe6bpFN4eMGhsJIMv+Q3mM19a7iKZsei4P1meA2yKVkvvyuF0uWroSk6ZsBq8Res+wRP
Fe2VjGaC5+sbzS/kG6/LYHqv847Ga1IxnbWtEgFoHIFstFUpVldRNYo7q5AZ46ljlNNtK+9R8wuR
7SbW00xERNtHTLzwoITOJEjHhsawPiMvl/aJYgVbylzDCvVtX0c4RJrEiIeWfcvYZNurmBRaFUaD
GHlU667TiGryt8iH5k6HjpPJrCh0m03gojZkl2WofSY0+n9LQT2YTuRV5XtTSen3LMhG19aKgUaJ
KVifscb2fjMyw7svpV4MHW+IMwX2CRA69QhbbhmFe25PLunOMrdt6sq9Q3dnn9RNeDPCT7xvhkLe
i3Vv/i76HLUhGTBDtikrPEwoeyW9Yb5XSe5SLTPXstAGzAfETXpQsta9Y65GKHdDKjE6EcmicJc0
+K49ZHL2hlChC+0PrJaqUw4joj+doVnZU96H/kEvBwWMWD4WIwTKRRHZBgNW2rqPoL8J/a66F7RR
+q6WfUDLpGjHxJaVTJYec61NcxQnpca7E+pSue07ZIQUXnF/WmsotjQKUw06AFlPFhKNiy8ci1Ig
JIlEc+XrQXsUdMqyxnuSnPtf1B1X3vrFndz9jIJ7JbLTcKdkn+W4GpRb3Vyib7hkmmc5RUrEaSxg
bbO4mrXI7lURqRaSULdV295r3kckJ7YW5VsZc0PXbjK5OxRJgCBwZtcwoF4PShdCIIhVVH+ZhFap
zs9CYMrgCDzC8NI2gmTLzla7bTqVUyk6kDst2LoQ3ZlApZuKdgGkKfMaqSTEWiXVAjXSxtb1+zzR
naDaDe6zqwQLH/XSsqjOAVhHuhlis9n1nA8dYbPwcsbBVOqxhZrdSGLfxHYwFhqE2mLQrEZPipiP
bvRuiXjswnVJdV+aMCgUCc/KkpSf2zIcmdaPg+EtiIO1JZR3tSDCe6Db17/fkqnZjQk9HdobOqaK
vtiZBWR9fMsaiXrvX7NAU2ClsUpPHIp5Xm6zLVV69O7NoUudsE3XbgInoCxk34W+W4dGsoY0cN33
2UJqfuEpcmJzWv3R0TS8UPfbEJsxDABpqfAK+X59/6ZfPbuSj9PFOWjIza1A/WKNyJkIh4+coc/S
ds2F8dYL7nhsZf7eTf2waceugScC8SA9El4D5mqCVHcEiFQMT9223hKPyoWFMbABfSDnGiG4+edC
5rAK4CTgxtRCpxIbchp3HwfSv88MmQxB15qePyWpeS21pq1i5n5OZgg5eKntGO4neXs2lspel57O
AAt4C05y7JOO9qkrDHqfK7kX5E7KeX0r+ggItD6MkLTUbSzkdqd7/Ao/jAaIvTrm0ZBI8YJfDFC1
BQxbHrhaTzIOftVaO9/T/bVFYnSQy05Zw9HaUoCt9Ahdy7rLHvtYNxkWKls/WohLFx366HWinK4i
0ChxK5MjlAbltC6kyhP5ysI3uRBnT7xt+hFHpyZr+0HqLIyosPXI/U5qPkr1SQvedW19/fRcjD4M
HFLEoagF7f2ppSZsakPKeGyhWMf1Wa+UYAd7teW+Xrdz8fwc2ZmtKKyshg4JK1Km8wLviZmLTieF
G0g5fmquOimZLOC1L7VC8OtJAdCCghb1o9O1WW2QamJT5g40ETZEIbYfp+t4/OWj+SD5v+ArlVFt
UaXV9aVeOrfHZqf//+jjRVWK/HWI2Ubr1nnyjILtNm4WjEy/fR710A1gSBtUByikmZE6BjfVipQI
kOBBb91/QE1uYf+WTMxCt5SVpAEeJlCo5Sy6/pNcBwvXw4W9IrCBqacwTRvQnNX0ykI02riqKamI
+be0En57brxJ3Pw/VDCOzcxKCk0Ql3ptYgbsbB4/ZHBT+cFdCP7ZWivtj0TfXneBS+cXSXYgMDTg
4EidfZ2koGeVaNRC68FfZVn9EI7Guu7VG7l2V0YybP6DOcTYkK2gV6TNQ3g46oXeSDy6XXp80hiv
tUJfyXlJl96/y4X9dWuXjjIIm/9jbeYXRdv3QjhgrRQexo4ZFvmjiu5qbeODC0iXro3pVpg7OqQE
KNVwgpn/mXmIGgXy6Hcj1vS/qgGxyrbvPuPw2ercVdF89OjKX1/epW8Htk6no4DAHY2R0+OrKj3d
Wi8qnCDo11rm5gyeqj1UTaEz+ED7Gr35c93ipUMAsMaaeBCnR8zcW/w+m6YL6PxnCKf0+oPnaVuZ
J+1/WBlvOmVi95+U1md2zGEwAs4adFDVuh0PlVvaVr/2S150S5NulzbxqD0wT8oUl/r5GJPUGuUb
knp2FrwMaAPm7m5Y6hLOwxQfaWI0BaxCd1ShPHv6vbwo1wW5EZnS1QP3NqyMz26sx38Zp3B2ujaQ
HosqJpgBOTXSprWbea0l2Gr7O8jEp8g3NoKSPV93hPmufVnB8SDlmkit5tWlKE8Vylm+5+SV9M6H
2rr58NwLSPm0DJU6UmVurxuce95kUEFRZxpXpdYwR/mM6HK0AgQ3jpE9p3l97wdw6AJBuW7ljFMB
dWy0KyaBbEYlmEKefaJY7sskExi8PbwldgTEG9Xp9x/O2nlayJvOmnRYAjM0iYyQzgDQmqUzPsUB
V0uZ05G35Qr96+32tlrFNtLU15f0tTPHYWluaPLKo0u+U2Q4ggLXdyKGkvJV55T8EzLAovBfCouc
/kn4+/D2trqz1ncPG3vfTwvfPr6r9q1qFyttna+19bv9qNrAXO3Y/rFdf3d2Tx8fh38LV5j/3NkX
kOkJeqU3zS/RvnJopQVbOs7ZWvaib4bWSQuYlzO/AnxCg5tPTq5/rljRd2pTh3oGqjWEr0nXsmhH
WThYex3chde/xFlRnag5icFhjd42DKyzpfkh01RtJQUOxdRRQm4wBaYwvrpxu6ui1ybuV6F3C6nN
wY/bFe2nJH6GEEpPwk0eiXuhuS/dv4ax17qFa/JLSO3ERaYfRvcLQBXt6TMYBcwBXVSoeuCMKQkQ
StchWm5WWimIwkt6chcNGfyGul5GpRMIelPvskzWHv1YFtZigCDGLglMz78p8XiYTxVXWWlRIT91
Xt+3q7IdILyXhF44mGKQqpQp41pwsq7raUgmhfKGEIFFyU4twqXk88Ln5XaUAfbL3MmAt06dX3Z9
htynEkVX3Wplbstj5IBjuP5hz+K6JQJ7gd2Phgm6NNbsHi6iIheVtIvgbm92mgBfjynvrpu4sA6W
oEPYS2Anx5hFC9CrjRKXrGN021ffFzeVLt2LsbEQleYpzP8cPuiUQQ5MwuSzyyN2BaM2C2IFOAVb
cUHNIrJSIRPZ9DuFA6Fr9JF1/98OZ3MwdGa4sA5NKSMY8w3s67QJFfjl/NpagR4aa/AA5lJTa8r2
Zl5+YkU+9YXBGqWxDbHSDjSRp6lf+B3gzEDscOGkX/papEmSTvOVfHDudbmYSIOZM9Jh6NFesPqV
OoYbt15iwZqnt1/bZlF5YZ5v4j6eOYVSwjZS10wGuSrlqgrtHPTIbwarsWB2tFYQea6aJT7+84t/
urb+8ZDpNx3dJj2NKNjG8ZCw6W/MMt2IhXFjdsVd39cbJEYXHPJsJ6diNY/xiamaMb8vUoYjc3kj
p2nQ+IyB9s1NVUBeFg3dAU2zhRfkBTvMGU34OMC8XMYzD1Th9CukySdCE1rMichQvI3it+uH+Ox7
TSIUR0ZmDpjk5TDECE87NAIjR/LyfcM0nQp2dkTGOXY//b78ft3kF6DgxOnBiX3lm5MiF7jOmY+0
QU4zrekZ1JWDJ7+TN6oBKLcU3yXJe+qj6Z4Rf0hwEhZQZgbqUg3qzF04BdTFUVODfngCz566S9NY
cdz6KmPnIqWxujPerdTQfhdKIzE3rKWruEiHl+trPtvmKZpQOlZAc+AycxRZ7Zbu4E0Dc1aAtG97
m3R06J7KjIiWPMLWdN3ahagCZI2xFR60TKuZZyFTbntBLEMnHxPltijMcZV3bu6IYyvupMDTd//B
HlO8+NHU3p1fNlE5tlKlF6Fj+TGP9J9eIG88jqG6QFV4diKIJ3w1EhWCC7j22bqCGHFQL6hY11Dc
4yjvtVtsPcFceEhc2j4uzqkrBewPDMmpg5BRjD5ZXejE4S8JcFK70ZWP3F84eZet0AVXOYKUdqfF
HoWRIBAlvwlkWpvivh4/xiaxvUlj5+P6t7m0ZxMQBjUGnl/EklMzYVxzgULLBnQhaLZCoCU3SaEG
gW0F4VK74qxITfT/Es4mMEKPfJZNhoNWZEbAW1/2O/EV5l8L+mA/lJ76QUwzexCKVLZFQRb/VCj8
bNJ6aF7iwBs5D6FoPJZ9DOFFO/KI26qmIRa2IVbuB0/t/nlEmurdMCptZ5hp5TlDaxo/1TBbGky8
tF/I+06dswl2NSdlKRoyvk50A6dRh5Xre7ZqZf+LtOvarRwHsl8kQDm8Ktzk65z7RXDb3YpUTtTX
76Fnd6xLay/RPZgeoAfGuFRksViscA5m0x3//Las7f5SDOfc0V6QoeEdYvIYpKXTLupkz8gyfxal
jlcF4SpGZzMar4DIf7r/jl6r1awjvgSwoYwuGTS1Pyt2Vt+BhFl7R4s3Quzzqn337yiOsUoFJufQ
V4rb5VRkY4RyRosMGfFml2qKD4Dp2dyDz2mYAdxSIPFUuU4TxIVgTVe2DnJRb2RuD1VHbk3nOi5C
qcIwUYT7RMsMv2wlP7KU4Lx+a1aOsQc0lKO+qgAOjDtSZjs5BqCOELShJA2UJ1dKbh37UUfz/Iwa
UOZ2SVCHBy3aDuUTRkAn+57Vk4e3qrrQgYSmB1N/PYloxHSs6smtilU34IJ19mjUTP7xbmZDbSQj
mMOychvqQEgXElF/KwngeJ+IYJ+wcFn9VMMptxBRvae6pxfAqHaHA30Zf06vucDXr9zSYCJFtVxR
MY+B18mpLGdGQTcvIcuGY6T9cWyvO1V3y9ZHuvT8hq7ZDcJ8oD6xJNW30lpkmWaUODUeMlG168LZ
ZzxzdikLzsW6GMb5zp73GBE61WiO9FazJ4iJytkz+wFdDkDg067PK7OybjjleCoxxks0WnOHD21q
GtzolHogux+CQh6kS7jOn1PRdm6ayUUwRmMtSFis+BiA/IGsUAGsGpoPuYMnhbZUgwweqBajdsQY
i0eQUKQ22YUjEQTFIlGcWdizlmIJQV+flU+VHbuAYvfM8iUWDbStbNaJStwyJrLcGVoBOUCi96O2
Dawu2fWz/uc2gRgY/2DUFlOhfKQmJ3KjNwrGfcho+73SXIUlKrxJszlvFCu+AbM+6BEybB0PMx4n
ThuaMk17wL+X6fNoNnhN3J8XsLJcKDGg2M4AXTSMhZ3adhVW4Egpe6BUx+PvpCNgKEndNFQFJ3XF
uDE8Cto1DJACNoAPNGWjtWPJjJDVyMvjnBgAAZMPffFhgKQySahgc1akoRGRvY7Yiw/QjKdKpQg2
zFLLwI8NngJgpe/JYPlmD/2A6GINgj1aWUJIw7XFKl9AOOYOUR3aI1ENwtic7APD58fgVqC2glT8
yvkBRAtDiAE2MB6VnE4oqmZgcwDvvFyaW/ZeTgl6B0gMoLtRsFmrCi1EsU9Z3BaJLqVw7xClNc5D
3lQaEAKMmfqNSRtBf8mKfUMr6IRpONzLfBUjGcoESkOUUUt7NHhfU0VEIyMSwWmDMdohqkKIaNA9
eTdHDToXaBTdnT9H69vzpQh3R8QUiKqzAyn2CMhWuG59Y813GhDuz8tZNW14HaSXkdrCjMHp3oyN
Jc8FRT03qfX7YbAAMxDuZjUOappdapItenOvvX+Zl/tfeXwDELW1OI9CNm1ftZPbNjFmbgYwJEdq
/RqG9iZKom1cZpvzWq5KNRU8r0wTr2E+JBrzyGgjgNt7c5kfHNut8l+qMqGL8oZoCoAUBOLW4iPk
1r7kcfGROhZWK9WQB3Jrj4KZRAJOGJjI0L16PxrXBAlMgwZCNqVvbZQs6baUyx1qXakiWY4hVwnn
rRZv9PqWag+jvu2gLS23ZUu9Ge2Mfbs3RdHwqiUtdObOhRlKpI8IZKNKBssxDVeepBuaR5eKMbqz
QQTxzapXWcjjTog+OfBWJdNVPUYKAbpwvDGB2XDeclbP4UIKs6yF75qrNOpBI4JWaMdBb3j3Y2x7
FxabulUy++dlfS/wse0DXgcgjBFeA3LyVFje5dHQMhCrzkAjV9w3blVb76DieECN7CHdlb2r02PR
JK4m72VjG6dvoWl6Q/QylAL/s7q6tgMAV/xhA0GnnzKoSmf1AMlBOrD9RezkgKghcnM7EtwNq+u7
kMNZjWazjnEHKkuq4o+z6klgyCvmH8lfFUJgekgZMdwmh0dWjmpEphU6Xxl7igM6Z6d2iVMK3Ona
srHclAPsW+TW+YwmcnETkWOw6fXAiCZ4oCipcdF39tN5S1lbNeQP2cw0eL4wBHu6O1Y1SLECgCEv
S83iwZRpvm/CqD/G6It4Mkj2fF7c2kMefUXoGoEpON/RaOIhQX44oTmGQzN/6PZIVpXDKwYEQnro
pdytrct89Ntwc17ut4oPzgOeYyz2wp6BcfVUzXIszKGPZFxOUnJE35G+zVoqu3JptDd2d4jzp6kH
M5ZVvp2Xyy8vcKEYuhfaptEpg1Zwzn13Be1L4Ndh+gazmEhXWKpfdUDGLIPzctj3L1/qvBzukNG0
kbS2wjBHRNsrqwSufLHF6L0n2cQbRcAU/GIyYQZD8cKCYsSXD/jibm7UHHk1r29bzLcBIxPd3+b0
VBYdXLVefCCrSrcluMce5aYnfxhufkpHmt9ksK+4/DlVUeVMCpyJEkEtGqrSuelujK5FVh+EOh6I
wHqBvLWlhdsGMh/OO7q5uLhm7sIBU7zQtibUHfonpz2gEqxEl4kIQ+jbZc9UW4jiQ5q5JLqB4gQa
jCcWrBuDR8v4xehML1PD56xv9rJkvtNK3VNZdD2tCkfHH7YVxxMFSk7Ppu5KWrO3Ihiv0NaMQZYN
yKheLBLt03rKXVlDgmY2xqfSAepKTSvBEeUjK1557rFStEYEMHWsM8ZibgaUaiJDAYBP42UDovzZ
QkBpiOpha8cTdsSA93A7offm1C3YaW1Xo8wsGX9MTFiFjxiR9akIHHhVt4UcLsUQGnU7pBrk2OHo
X4IkDsP3Tn0jZRtbFXiCVVHAQwZUkI0BUb7EZ0l91mtGgVFVhOLApt8iJEaFtGuUnaFf2LkgT7Mq
jk1mYA3h5/gR3NCoiIF5OCwfgPB39QwwDAywgSCFlPQKmDGKnyfhZQUKMEE4xY457/HQYwa2LhxM
lFY4j67Vaoh7BM2wFbmGo3CVfCckB1pVbiGD/XwRsqVZoYXyCBlTav3shuwiBJN9b4f3iNf3GLXD
/KSIDWlNJOO2YPk8MKPwubaBjCit9XGFVuwHSfKc6NWa9+34QEbgkWuCMHHNkS+FcbdT2aNxxALG
qmehvhIPH3qagjsoxlF/y6XYDceLxPjDWJudcrQE4jpkqW6gyJ8uaRUng5wykZIybwDmhCaIZNOP
psCZfHu/fMpRgR2Lsgvq6XzT6NzXtK3NFBylIyajtPso8QZ7E9ONbvhq9I45tIr8kmzfIJMgcFtb
VEDjI9OM4iyrs59qmMopYvIKZ12eMGhrJwFJHmXrqTcPkXWHfkLwkj2cv/zXvBhgFJCMQ6UCXfWc
5zb7KEpbCWuqxOo9QCAOPcGMujF5DTh3z4tavSUWsnhQFnuKB73IsK569hGD8pyE6KEyDPOxiRLM
uYIopJtqV66ca1uOns4LX7uJUVsHiAJrBNb4WLUAO3nby7genXyAJ71zEHgUQJVzpMgrKoFjEwnj
zsY8A0EkVSBs0N6daKt2uZ+nz3UdTJqowZn9Kt6VLfXiIppmbrOssZgo5UnN36JacCWs/n60erKB
EjCV8Dd7JHeRXTn4/a1D7pV4+KmSP+35/TxuSIegYs9AXz6BpBeespIbzcELGm4r83OzgAGI+HK+
tRVyIj5/vhBRoN1IzjOEuNY1+hir47TPtvSmftE35r3pvlW/lSAMyqAN7K00utr+vO2tXTdozUHp
yLIZiBfnt+awG0Zwv0I6MIKMwqWt4xfD7ryQNee/FMKFCc2Qazb6ihGCOY+1tSc5IFxsDwfBI9M1
eT8vbNUqFhpxL79yCmltFBCm4oGpII+mi/I4q2uGbhG0Uhl4JvPpZwk9TZbaYISMor0SbAQoTUf5
o5K2Avtel4NnHZwCSgX83pCxxWEFnIFn2zF4W/EOCLIBpWBFQYbl/KKt7hA6LNkEKoJG/jEgyWmW
t+CNBlRUE3TmIU18o/tlVEBSLR608O68tLUtgqtDeQL4BojIOcfuzDEmoyyYfEWfO1C3S70gZ7K2
cl8CMLl0elfRerZJbkOAOb5ZUAJNbrHoyhDJ4E5ObOplW6Ak4FETiJG3GkimRGXQtQtwqQZ3biq5
lwFwChHjcIxTT2/3Ve/rIjIIkSLcgTEKPEl7BpjQaO2G1NmGdo4LTIng/KavXTwOgOABIcUKu/z7
1pJUAEkwJ6DWG1Dkxs5jNlZgyn0vnN/nJa0qtJDElnXhUYFyRhFaQ1IVdq5Zhx7GrvJWEPB9mwBg
fnupDxcP1SrNKAMDAID0fGvYkjvWuLZjxTf17HFQOj92OmwcxXiPiQ7SDu09ZbLJcxAB1pPoY0SL
y873QuVczttC19hz5SBdO/f0dvAVN9PRHOs6W3mPaRi/CNJH+9kWRIWrgdNyGbizTHWjVWmKxZ5s
52lsyHUylxu0BWLSIz58wkLa8XYeVT8m6fb8Pq85rYVomzvlMd64va5C6ShB/+pPpKC1MQCVAR18
AEf8sSy8XfB4wRWJ0RL+PTjYYayVDQb7ojLG4XgfSwBeDZ4xgvH5kIp8y9qqQhxa+lHiBOIwn1zO
6zF1zBSvdxRxr1C0wGh2h8QMGmkl9NAO4weNzYDKDBI5353XdOX0nIjmTk+uN13b5NCUKJfA7Mvr
p0JEXrdirRABwkMNSXxgsbJPWFhrYVZhMkmYWkzrW8wMSHqQOptwuOg0Afrqqi5I6mlIc4GRmofO
x6ixYiTI0nuDuVPpIQZZ8/hwfrlWdVmIYHfdQpec1djDBCKKJEj7yxpjgtIUzICTEuHSrdwG6LT7
UoZbtbkZnSmrsDFdtiHJgVY/puh2SH+e14edVy5oRz8Mwmm8RlDv5B+yOZGGVs0wBjnmrjK4jle8
aUF/VMUg9ez24iUxWg60jaoy2kc5z5ElpgnSNWbbl/QQ3dGrZEvfpX20J5DWCzrR19w16xr5P2ka
5yys0qnkWJIB4HSMt+mxOsab5NI+yptoO2+NbbPtXs8v5EqQgxw5UDCQoUenAh/kWFnRxLMF9RxQ
3A8A7wN46XkJa9b9JQG9Hqeml6mJMwGeDS9ykKhMR7vdk9A/L2It37DQ4hvopS3N1hgOkEFvgWxz
lReu+dEEdBM+xz+kzV88txjAJOYT2KgVyjenGimIhYdZqysPPfwhEtMpRbdPK4K9WztICyl8Otqq
ek2uRsTvvf7S6cDvvyjS527+89tpqQufg9VD0ktxAl3Y9HeBdrzpIk83UvrsaFfFfHt+n9ZMASwW
YFvBTCca5riFs3urIVkNKICYNipSXmbrYpQ5DqzZFlFIr9k1MulApIQkC9Ocp3sk9XjwIKmOCz9C
QWvuLqjs/MXSobTEcCIY7jKf+DHseCBqiFd3XGsI4iavRGVeRUYrLZ1bPf5pa2R/fv3WvDjGbcEV
DV5sjDFxSnUIgMeIPbUABu92mHVQpTsjj9CDILmJIXidiIRxYX2t1X2fKywSLoISaGB0OrSYMKJK
0Fub83qxfed97FIvLrYH9qBtZyFEDdOVTCu3VcHQlwaEoBTZAeT+Btxh7nmRa6a4FMldiM2YDXTo
EBcXRXnICuelM9VLTY9FQ+Yr0R/cOUvOG6jCKXxqBnhgXRNJOMVTBziq7Km2nhzdHa29kuzCWBBg
r6/jv8L4JA1wHGhpqRBWRfFuzItjTPud04X7RC9cyZp/qSaQqmxJ/mN8KMx8LbT8bLBehBexnI5m
msGLlAawG+vHKVLdObksQlHdQRGsp8pZZR92aT4wFUe1eosVvXHl1gDcLz1a1RQQGfRZcnw92a+y
Gfql/Yi7dJu2qtuZ47VaPUSTjlJTAuaVQXAHrRoUyuooyCJWRNPAqcMBzUquVRbO5mRGu7aFw066
3/XcCJzO6qlE/hUYYCb6cvmsjtLKcadJcKGm/NCG95123RTb+SOiz39xPlTEIqASAZIbn9UZnXqQ
6hn+M0PdkeJZ6KAFv6U/z0tZ1YYhSzCWR8xRcQ6tzlsS1zqkyGZ2i2/xsjy9C6fMJ3l56BTRpfCt
/wGvYYYk+688znrmcp7hyhAG43Gruo38Mcc/gLboyb2+QTXoclboQyg/Wm3jmXkteISuXehL4ZyX
yyZpyLMIQCGqnF/Yxj2Rw/ssxgQFVvb8sq7a4kJNzrlVmjID2QrLikHz3NzS9EdvCa7yVWUAeI1g
FfkxjMKdmns1jYPeFlAmiT8azbeLTdJupViEn7q+Y19y+CgownFXxxw7hjE7ZRMFbeqioHNjhEEe
SEeAd/zFyi3EcQZZZQkxmgxqyWhAngGhCIYPIhoVWt2ehRDOCp3OGVQMtOPuGe/rcZe3d2kkiBRE
Ijhbk8o8spMUeqBnD1Q8G6rGnmm5f75YQP3G2x++H5MWnA1EJOtDoGsyXOYjsYKmPsZWcF7EaooB
lTU4PHQBo0+K2eHiZkkqVB2sSUaQZb/39CGKLXcC/lusX4Fjik6pq6b3NvmLmhDelV9Smd9aSMUD
lzpWDKmo4ped7JmAOjmv2Mr5YY3oaHoAWwaK3GwDFxJqdA/AF8CP65P6iMkxmLUW/ewnAz01nYgF
ZcXNAgVcByMUHDoCVs6qR2rOZsdgpSTlA6QIvkkxMV5Q3zZaV0vfz2u2YnonwjjrtqZIwbAghJH8
0AN7cLTccRSUB1dXb6EQZ955Nc8aUC4q0I2AckR9VPM7IAi4sfRxXpeVgOpEF86Rjq0ktxX+eIk6
Pfa1sbE6uiNO7Te2c0l77TEaiwA8LwLjEC0hZxzmrDrDSNh+ocYKTkUXZFpUVFNj384F3Se6cSfL
tnuQXzTQLZLKPQE84NiJmrdEenDHqE/0csoj6JFO2sXQTe7UOlAkFzjtlZjwRBP288VZigsHYe8E
MbO1NTs0GG6mBnTyGh5GQDYrBTaxvm7goAGUBJ5h/M3XEYUYIC5iZaHS19qLOhFhsX+W0r9vzb8i
+Esvr6S2mCSIMDbabgTVN+j0wLoqPYKUenyNjpqnPqD95bLahkHWuNlP8jsTfcTazYtV/foIzmkY
bWMXwEpBZih2+9F1lONkgLoUPJ5uNQGuW/FQGQU+9PkTt+6qvqRy3iN2BqlTwMTr5bXhttotIa/V
dBziCbPUAici2Eh+mECbkqxF1zJCaRMTM3QLhmrBOV53H1/KsC9YGGYpDWUFpEdIwIPWHt0pCsZ0
SzI2ZOqnynYsdv9t9TjHkaCKOM0EAucag8f+PN8wEIg+8UdNMKCzfrS/VOO8x1g4pCEyJLXyFsOc
dqu4hQiKde3yPzFBzn/UOmYc+4RFYxQtvL6ZPDdgklR0d5B/FKlPVXcQsT2JjILzJRhUY6jS0EtT
nvrwhzBVKVo3LmZS6gEzfRN+f+fEbxIddzIpnrtKxN4kWjq+6tSZVTzMzLirSHcle2OnO8zY55qM
4t+lWfiFejBEcNhr2evlfvFxRtKYE+lNOGIYur1PArlylV0BEln4D1316mvpAT6k+GPCS8ZAoGJI
jLHQrOWwEfmEKsTaY+QnRN5ryIdZ0rsFiLXz52vVOv6V9C2X3SigHul7SKIgLDDBVle1f3OuFhI4
r1taGKOQ2V3WACPGGt6NaBOJZsVW78uFDN7H2nWbNhqzDfJag1cwukJnwJR3vqWhzVmwZKsOHYjN
DFoPmQS+RqhIo1Wb9YgzrN5qCqo1tj+1xz65rv4YIPrTDL4kcS5JdlJQ/enMW7R3suEbcuBUf1Gf
gal9yeA8khap4DUYoc0oIWAaAknrgkINlKpza8UrG5AW28CfRbfjU0ZewZw29pu/McGvL+AcFK1q
xNYdtGzLD1N7L0RgZqt31kJDzkHNuTOHZGIaFk/ReOcoQSvdhD0Ork/aNEBp778ZiMPVh4y5CPUi
hkJRukNJ2wtnb4zeI8AkDaJSlMAW+eSZOTbq3CvMFpGflNh+vQDPfsgOhqisJpLEHTEtA5u01TJJ
GPvUpItEioFX6ZrT+yTqbWBm/S1YxGAN2pXBp4M882mQUc+0q0OWIZHtZwxduZH5szNu2np73u5W
L66FGP50gRy8jVhCcLbeTAd7czRDQfp61bsuRHCHq7MHpbfYy3G07+PuN9X3/00F7ugYaW1qEaM4
UovUlbPIl0E/Gv7+b0K480P12h4Htk7qYPqFRsCEsdWil/8khL/dCXhXOuQJ8C7FPZSqwSwZLmB6
BOGrYMv567wZMHPSsmypYj3G+g9M9OaToPXhM19/xnp5VBBgsdZ5xjSxgLK+G8EUcv1DvUmv7Rvl
qvbTZ3kPwFLAgfrt8TECnnLt1heSwKWuHtYvu+NpPGobDcA2i/kmCeh2w1My1F5THrPkqDiTYE3X
StUQ9e9xtbk3AZgP48wCYI4XVW+hCkQi8BbN1e9wesjiZiOnmt+PctA5jl/XoDkzyet50xGuOOcv
4rAsFNyUiEA3ylHZhMhzbtRg/A3uy9E39/O2PIYXTVA8yZvb6Gd7eDovfzX4WOjP+ZGuAx/RzJ7P
0fhDrx4lbd4NjbnJQQuIIo3tAmYoEaw5+5XnbIzzK2U8hKPN4p2ucmtMVjhhMOCwSIPgJhOdF86/
WGbRKBNTTaV7cDKS8Vn6UxQTFDBOrIfzLl0z6zKuf5iqs7GmuyL/KRwy+IStObNc/IVMNbAHOzPU
SI+tV26VO9B0BdMN4lHQBkWXBqByvepZ3YR36bP5LLvjTr3qPcd/1LbEJ6KEgGBR+Tu7BvUu7aPP
zXvI+xunvdMTwb2zLgKzG6ywjmcEZx8gDxhrmZ0IOvdunO6y8FEVdXOs+5gvGZxt9KYaTooNGUlO
HxPSucmkb7IpdKuqfC10UYvK6ilDbwpQEQF2hFQVFxQ0RqOCl4O51RhI4KXr9JuhSfy6OsTg2RJV
NNaTRWi10NEojfErfuCHmEVLJkKR9L1rn9ArDRNJjhixM1xyo19h4vy8E1k90Qtx6ql6TThnDrWg
XiK/6vRg13vgTxBbEC98m+P/PG0LMdqpGBuAQfZYQitpZ9/SQL5MDlrp58/Vj8ZV9uk2PWQ3hhcG
55VbNceFVO6GMLIcNTdgeXgdsJeqQJ6eYxFnAXMT34445vcwc87ALfhH2djkoB2LUN/IMU4LBMks
aAHKpU5+C5w+C7yBosnzVZ0WAjmv3/SqlGkSdMptqh5NRMde2BsoTYKtTmAbK1EkcLJQtgbcHqrX
/LyNEhKp0ZSWeP0wDa6cmu22q8pWELiIFOJ8xmxXWTrNaEDsnex2LmIviayLfBJMP6/a+WLZOK+h
wkG0UQ8pZr61tcMInBP5yhANvnzi250zB/5WMcMymxzWTTlHPua4c7kBAPNVXQVT+TSUnp1cYIwu
CS+G9o4Cic/YOH/1eLfYzCXQQFEZ49Zz1MGzNJqs4oZSmDYdDfrDFPngVatfyOBWU0MLjm6g6MES
BLHmE/LT6t66OVDCj1oPatGg/urmLcRxq9pKgIBsQqik6y8GfVfUB9O5EGb6VswdDH+guwPOP2p8
PBWDTXOjLNjetXTyhvpnHApscNXSFwK4VRt1IOtWFgQ03TYD1qj2KxIxNK/dVshHAXWLXZA4uqd+
FuP/UmxHcOcaLYu7Ku4OjoE+s7lPjUOHsbmrSNazraq3ZHfe1a5tERpHwS8BnkQ07jDdFwl6dSom
wykmuCXzzrJu0fY4qReZKGWztoLgYgQShamjgZjvARvVTqrqWGPHS/XDRN5HxuxLhbY9r8yKJaCx
kgHEAyYBzM/cKrZwh1JiG0ACw7S7J8eh7OZVLYpAP0e7l84CvZtINAAIVAUIBTaNO6m1g4RDovUG
mEIdwH7OnXWU4ulFajU1yIDW75IeiYh0mJ+7saJ+l1Lda7PkLtK0H6MSPWHILruSwHS2zTCM7EYR
uAj+bCHwhUAqBX4YRhLQmsDjMuYo2mKMRwanhPbQVc9j8XL+9/Pmyv9+9vOF1RSkjXWC3jO3VLag
vrPUhym/zcnWsP0qEuVPeePhhXFeRE8Lfa4ABOyGuS9HsZtrIMk1VcF19u1ZysQgTGR9+6hqfnMj
atsNiCVV3UVq0NWtJyP7oWmPUjG5tXHM1Md6vGiHjRxeqpmo5+Zb2QCy8ajBPgFj9hMImltPMKrm
tQb0ElV5VTDBGgKIZgDx9G/L8OI+aNoRM85j4IyPYdZuQudSiLH52avLGTU+QQOrDWvnBV/K6SdI
Zmna0wCjtmiFbK6fhUg0JIdOD2IV467SdR9n7pCiH9X0JmR6i3IzIe3SByhL4VZW4X7jXQ0YORq6
mTp6XbodrIdiuh8bX5Nj9L5nXm3Em9FG10oYYgodlLHgo03cyW7con3TCxDTSpdd9YPov9rm3rGv
dWebUnkbgY4G0Mo5ue+tQ1GIgB6/VYr+Wf0v1TlrThIrnIscqtdR5sdm7k6AYYyoG+vXU+/j2ezT
9M7oRe+6lUN0suKcXadgzZLyEWIHCgQCoMVjHe/BcwBji46gMRBEhfzdz2nJD1YgZ5/ZCKUMt6TI
M1DqyvkhmyZ0UXsqnkgm/ZDtyj/vJ1aO7lJFvrsxQZrelIrBcI3JRLpnRrs2AV+r6DH0LaPzj25o
oWScHSAi4xx/SGloZj3k0Hnycoe4TXhf5L8c46D0t5YluZnjz5mPMdaxyXxT2ajaB/r63NEwXZWM
rgRw4Uq7HKdtKyMtIlXB+XX41s/AfyC7uRYOMySRbpQKFt9A6NDZB8AGuYVOIA5n3gLxx6+cKi4e
JYEV3czJj7K6yApwYMuoU06ORxOMtDu3vYZBsvraHiK3sa7U1nw7/5nfwuDPzwT/ng0OAYsNf55+
JhBAZUpbrGOEe1qyPCd7TOJ9DfYkkASlTuTr1p0NmGtgiDv1c1+5/fShg2z6/GesWs3iK7jzqNbh
ZGUhvkLuLFdHaMpK6/0fk0TzynLnT7bLPs3D0XDHxtHuilmRGeuFcTEZc+NVjtO5fTkDmCxUAc5a
kDjo+7B30z4dg1ZLbEEK5ttT+/NzWH88Ov0wucgTRw8yQthCQftbXt8SdRM3e03P3TghruX4vfNi
la8y9h9ok/j3zZjKQHZexwb8GQ/nl/9b+ov/Em79SyDEalqLL2mH2U3rXd/qSErWF7Z6cELg2jW+
gg4mSb1mZUYMZs1XE33UpdBH/aoHGHSaUlftDw3rl7YDYnRemmjupHcuyV8s9J7TshJEft/SL/98
M6bh0HeuowTP5UOkLB8tZ6SGG7cvIPy2rFdJi92m1bcTqJDCYQanrN9YaNoRtbisWiu2DAyBiDy/
YWBH9mCWGC023D4fS7fv2tLHbN6H3gEm/fzG8LH6Pzp+SeL2JbLDUNcaSALUG7D/iCfFm86Y9mb/
pxTUvCTuaKgEmxZmkBRpsh/i5kaJ0tXyG130MPhklvkWdnytHn8r6UVtWzSGF0zq0Ld1d1bx1/xQ
9bNPktteSgMVrjJS0Od4pchbVTtEyYXuICp6yp0XrXqy7Bn/8WOkl0ACd5v+Gn05mFcNSvUJkS91
bs/vwbqLZKi8mD8A+vTnMV54clPLQ1A24INNKbyaYrQMNNYtaIgBdTlpm0zVN5M8AwbP8onj/MjC
96YBPAwGabezM/hlNwic5brlLz6I89lzrKOTH/OUbmHOG5aqU+QOU/vHNlY9R0K1Mrlo5ZuxM1Ef
+/PrHcjveDiy6wITDJyZEOC4jAmBoyg6kC+n0mU45AHQBgVtamsqQo4FlieE6Jju5q53qc2QIbJw
IUyGlHpSFI9uSuPKJ7QDr17YShv8v+E2DBnUdIMblmRIqhWDnQsUXgvUkSAHujmATVlHNvcluRbS
NCZwM2nTvk2R5peO8qR1IFedSs8pjfswGve2nB0defCIHt+ao3Kd6PrGGDJBVmJtVWCEDPMajwa8
4Jm7WFhimQIduspxSNNMba/VFHzNddm9a07V49mbo8euJskTsJmKi5jOiSeN8rUd97kgrvxcfe4I
g6wXdsCCL9QPOAO0gPgU6rFiuN1UkSC20Rysao18VEKM4A9GxMYqx9HTnfQ+zgkB1scMlsTEULF1
yLmic+lOcEZZbp/7opNd4qKtPnNyFDpglz2DYDW2A4ALzctyBshCdK2BmlEmB8s49kTgHFaughO5
7OeLHQlrrXUKMMa4SZfuc2vcJDMmBzsisEL2+d/UU5kZwnGCGINb8By49ErC1MvSg6kAya8TtGCt
mZZhLCRwN40y6DSRCyhCnKvIep60PRJP2fisTbekPICqUFePYylQa+0ddiKVcyegj4li3YZehvWo
zM+hFG5z+SAVN03yO+9A9AP6JRGzy+qWITWl4vZmlNPcWhod0gsmhaa6CY8R6juCHtiycATZBbZg
37ZsIYZb0EZuYmoxMVNEvGrcxlkQFoE23ZUamLSFQ/TMDZ0Tx60knkMs4wbXkJU3CsEw8yUo5JLo
Vx47SAkFpEDM4JXFBwYMXDJuzx+/80uKyePTU5CnJFe6HBeS1sbB6MjXg1ZeDrn9N4ft3yUFAuSp
mDnPAPDL3F9l3LUg1DZfZpEjWT1oCxFcUFkmciz3E3YtmyUXQIzeIAlclWituPsETVKyAR41eKo4
3moYtZqm6OCUIoQqZsW8PTAmcMy+YP4PuNynaxXVk0TYpDhg6rUgqVM3tC+VugPLz4VkitCQ1t4P
JxcT5wYj3a6MNsXO1MphoL+NWN0V3a4uJ88EwGPsXMtz/znA3VjAlLK2stVu7ene6Xe98eHoV7L2
UVofQJvU1RunK/y2LH19vJCsN9sEHCs6vM4b7MrqnHwvtzpIveHdW+J74xqpEdXsZLx6+mGfETAi
gG6mcjGE1wq8HTuC3JacCOU8QkRUO+kkCCVzUCC1NhbUbZIiAGOW16c6MDAfbQwanNd0zbHDyzFs
HGT5VIxDnRoCplG0wpxgCMbYuO0hzW3YNOYbfPsqt64L2vzWTXLXmKJy61p2dSmY79eKBi3Pscrs
dfvQj6+K+jtyZL+yH8pm36Vgi51vK+ui7sGrbgh878oZO4lPuJWO1b5FYhOiTYN4ZHgdQU47FIKD
/Dng/W0/F1EQv7KmWQ8h8KzcFB59yNptQp9KOsO5+5r91tiuEhcucqdWiR4u2Zuz2J/RhFfS+yrt
/CzZlN2L6iCDmrvz/PJX287YKgBPB14ozle2gNkjFUWIVvaPE73Itb2Wbwbwb07zLqIfbXhBdC8r
9ufFrqXlsPJfYtVTa8swoyY5BV50o4MkYxZkCAiTPAk6kPc2rW8rtleGb0O6VYBlW+ZAXreA3gtw
Q/TZSXdE9VXLC3MvRXqysy9a0fexjf+2ZQzvUMXbnVVdTz+vBBduHUtYFVMf/ZQmbsamvPub0Nq3
2SudBSbybXIfr2qL8av+nzzOEKUyysukxXKkybRDMkVJMLCnbKpqn0uHpHoc7HvDuAT8TDz1SEle
UgutjdGvdPIT5dasRDN262dy8T2cyWIkkihDyrbHeCn6ed/k80aBy+uTR1Xysv6J6gD4yR9qii8K
ztvGWrC3XAx+wgtlQmNSAGOLbGuHK/yYh9XGDC9DFMQInkvVhxO/pyKYjf9HqiMjycb4iD794yJC
l3AJNVanGe6cvzq57BrFS5TlrlU/mva+nlrPsu4lXRIoyxsaCqwm7l3Q2IFMDlcwd8sP8gjqXskG
N4y8N4CVM4LnwzhivqYZ7spS4O6+vVEZ3B2jKUQTEmri3wgvGG3igKnQ2HvZ/Nzsf928B1f/Q9qX
NretK9v+IlZxBvmVkyRbsi3P8RdUBofzPIDkr38LPu+eSBCvWMlNsrNzTqp2s4FGo9G9evVT6K1V
5S6smYux+F2CITRAK4gAK1B6aH0057H7ajiHIHCcPUbZO66/Xall2mLaiwvCCCQ88cHkh8Iuj9JO
9kylalaqYRW73sE7BO+H//wIgkNwcCAWv/DD////4A8bZ+fgV/D1z3/+0nf8wtnvXW97PG5/H7fe
7fH1+Prrdbti1PzEnHoUfCpm7gG+wX9ZF+xzed0ZOi17zOF1WzcIgtj9+rFd41T54jG5EKRhLC2m
AGGYvMi8I7MyT/MJi+/del7gBVDad9wVbS7NFtpg5LqMYevAVohvI1Dq5nkd17GbOre3r7fe4SPY
vP3UnTd/ZYsvwpKvdTuRJHhGuQgVakeQdHs4YNtcf02VpY1BgRW8gJjnpgMacG5DcWmXSRsjCXJ7
8Lz3Q/DpbGAO7nYlqPtixBP35VSOoIgy5GWUlpBz+Pj48fz8HDqz8zw6j7ODLm38Gf8Lov29726f
flfu0+8n5vCfvycH9Ub+r5VX0hej1OUXgcDPtkAZC696rnkDaEkRtQoshR+X3f0Oy+u4HnTfuu6K
+l//sWvChJQUI4U8GjUX5sH6neBxg5MJSd7WWxH1Rb9yIUoHYIZgYgSGzAkhjTy2IfhPWy7qwE9A
sOPHnjsCqAf9PP7r+oFYXssTmUI8E9rp2Lc12B293NEc/AYWd/z+Cm1TN3Y/N2+bh/3Dfu+vbOJF
0pmfD4CC/quscIH09aBGcgrB8IClEwTPm2/u3ZpTWfLoZ1L0c1MhoC3AbByunndAqgwe9GEDS31Z
M5OLwENUR7BJM84aRf4S9O4Fu41ztybhKw97YR0mesRQDUaTulhM05KykFKgdPhO3RLnfQh63ws2
Dz8r/+eXq3S3/AysXL3Lx/9ErHD8U43m+axALLeP1Hnv3ffX1me4Dia381p/8DyCU+HgptSdDj8z
/PENgAO381G4dkynwE+s//a65X4h1q+thxDqWUUE5JX+n63l16h3+PoNB4cfHn6j4hrlh5X/ht/x
Y49/fx0mHCf88Pgxvv5VJj8vV75KJPOXalr38tlXfX1b4P3n9uZfwb8Fv3Aj8B9rX6Bxkxa/AKSW
wP1ggD3iGGFdyhKZYr0BwIULRkTx9QMu8tF5g/Z37g13k94xWAtqLmIaZBxBnQCsH0ZtABcnnACt
aSNtsCB36KfG6U0UTO3esVPD17Jw5d3xxWB4pqQgTPDKXVJISWRpuPxK5z50QgfPYHdwPvGn2QGt
AH4icvOhrwO1N/sH93H3uNn5PtT//fv4C8uyC/hBej3ebo/e8fX19rjtnd+hx5xfay1XYjKGx8d8
URB6GKiDi+NjjZTlBUpNKVrUZNqAUTAtax9kTgDl1iPtyWYmc7wLmyJbcbILW2KiKQmzOjAoi1zw
0VhUqqdZB1kAuhR0B6+43kP9H7hVAyB39LU4142fuwJhU4BVREuwCqQFpi8Im2KnmpY2A/TUOuRf
AHXXN8xyCVIUpPGJvVIsuoh/kN8+lSbEP6VdpIbRyFBufmBoRbfvTHM/FpsYQK/uBuXV68pdQCSx
i2fyBEdYY2hi0kuQV9jO/E5/g2VnO//IfoS7cpc8Vk6zSZ8nj/0wVlwKPzfiqmoyn2FuYEIeBgPj
70/eCqZWZw0tbYzzro4x+x4mKEuupQtXZHy9MU9k9Gqq5GyAjDqlgKikwDpsGQo915dwyRxPNBFf
qioK+8ysISXPtGeVgdu38+SBpY6irUTfFz4QaFbLAlqUANnIR/6drxkcQ1bZU17w5h93Svq7MdRX
ztayCMydAfQXoFkRmKuWqH/oGPbg1lO4q1rMtgSnxc+/XDCowRuAicHpqkEudq5GGPUYmEvBhzYb
P6wR2cRvDRLdMlsRc7H7XAwISDFgFlN2cGkIYvokZbbZYLX027K2D7lOPHASrniHNSnC+bHZwDQl
hpSmArlh3OwTQ/+VF387epxTVvKZa1g3np0VuY+72EjscoCY0HyPix9jRjF81FslObx8353JwY13
vmiV2ZVGwiAnK1pPqjfz+KGVN3OkOpGZOoZ9h9mHRe1ma1TcF05WkCuYtopsajhQLlfvfLDbuMVg
O0h6+8MIjK/2KBfSiue7OLaWjIlPigFqSpAg4715rmkx0rgbOyCEAfN1w7FEKZg5VHula9w9a4L4
kTvxQib66RVtgqBWAzCWxJq6w6S58nZqqo8Us8FW9FpYSRuQcnhVgwDxIc4c7SVQ3SkanERbpa+Y
vud1Yd87oG5xErk4aDlxKPhN/vpE46RheBPaEnDnfsU1JyqmRMH4qqQvXA3oUTYMzhB5NsoktF6J
2xdOG0+Z8UFdaB3AVLDztYwH1gCGBNdhSPaNlRdAw2LKcKmRtSfW0qah/gYedbSr6EgLnguyJ7mC
C4dGU4pMuPo82Ect8+NGW1m5RYVO5AjGEckSytnxAF9IySYGREAluZe2c3B9gy6gH/AfIIT/ow//
jpMdGimQCFYOfQCg9tJ0xmCHoCW+ObmVeaOkzogxTLXktcCi9PNtrK0AgxbVBNgPFkIwy16sZhUY
+cRZ8AoXl7yvSKmvTrqvqOVaAA0tzoIKruUfMWLtiuq9kkkZxIRR5Or0g2n1ky6XXqcq27JaM8aL
AJhL4xcxQKAKmEWFECYeUaxl1gylYBZyVd7K+o84/sQ8ZS/K1grDCxczhAHHhEeroWOy/fkGKlIr
YzQkVNPi4kHKtT2pv1+3kcU9OpEgmGItT02Y25BAksEtwsHB+/gR80xXTHFREaBHQDSNVMkFFXkX
F1OOPDv8kxUeZTI+afFKmLRs7DZqOEi4qpi6LKwV0ACGmpcGjH2kj7ScMSfmmeSzp1eO9VQUvjoc
iX4gnzKi+SLvNtfXccl1aJj/ig9AiINhyec7VehtTY0JE+8SC1iHBsypP+Pep8AaXpez5Og1DgCH
mhhuLzbGNkbOFDVWIEcjBzR5emNpOnRKHdvONoOlOAD8rRzjL8ykeMCQLwfLMhaWaGLUns2sKJiu
F5ieor3pIRCtcd5/kEy7rTrjUPSt6c569Gw25DFmI3OMNFJ2jc7kG5rXOzzgtaDq6hwwUe3l+mpc
vJtwGFEhQ0iJfloDyOLzVW8qQ2HxRHO3YQrwLC74+sM6wOhGagDGbD/30YodL20zYHQaMBomxhKI
z98QbSixCQijW6ihQ/sfhARFNbtxurLNi4qdyBECTAwrjySrBIaYDi/d+DAUOwDmvNzYVvZBqYKK
/cMVizQtam789AB9d76QQPcaEmURXgAWBmQxYJcxJK9t1h6eS97mVAxf3pMLSe8A1FAsLJ9pPzBS
Oh3aeS37+bpRLB0R/tQw8c5AR5iIv7PiNs/tPi5cZbyj0SFvdMciW1sOusKPpn9ZuBNhwkZFclO2
eZbA6+iyU9e3arxpMXHhukZLd86pRsKdk7Zh20rwoWB1CyTSuwWoSKJy36EQPPyLgf/RRxeeAgPo
O1gWQlSofKus7ZgeG/W5rnbXFVo8RidSBG9p2iwdWwNSbGtnAwZe3Q+SM6wh3RYPEV6asAOExqAR
EKwtzIYkzhGDh1ro2f2njIQepJEWtHhAK6JQ5FrTWnywZOKcmRlFbHQrEnFCb5yUao7WisJFcOXb
WQ0oMrgGyfH6Al5mcOD5AHJHPgAkGmB8FFYwzUrUrDHI2a3r1jEizWGm7phDAzrjMdmpJQ0MpjeO
VPeOAfyOUvzMjeKAJvpgAAZ9qBnaJn8b9RoJ19KS4x1DVNtAtKIagh/BxU9ZEiGTUHTEA6sBfP7v
tGo3pfJSzK5UHqo1tO3SehND01G+R0YJN8H5JldE6jAGIMNpx5ybbS1nQMpo0Xgotcz0ri/6oiis
O56NNgbriFVdHZ6FFjaUK5v5YKORko3ys0nY03UxlwgByCBfUASESiZeWOcqAfFo5jJ/js8AR5M0
ehm6+NAOnxP9pTHg16Mucoxedg2dPSnx6BuYoulJqgw0d7+aB13ypqf2LASInQKKXcmGPUvorXnp
U2OotrQFgtofDDI96WCNoQE6nQvDQRK/z71KsYfvsEzmTbYSguDFGjLAVSJFKR8tVepex16JE0ei
rU28Wmrg06aIlbd2U5If+TTbj4PZZBUSDor1lNDEPo4miHyHnLbfavxXEidBE8J7VlvjpovKMA1C
SR86R8UE2N5RwDIQHQs74y0PE20x7CapMWRO1eQ00IF4qvzeBKPXtm1I9VDRekbHY5I1mdNXHXHJ
aFRBDVLmPOxAxNTqZYHyT9RXtjPVrL6zm06ZHdMci19ST+L3iZf9nJjUcuyAyBRvqVGfEUi3Nfqs
9aRSzZt0IBqQUqH8xOphTA69PpkPSpTbow+WRBb6ZFSze0yh6j210kITfa0g09AzBVxTtSTTV32w
0v5G7do89BOmkXulyZtdFDYkGJMBMQG1Qpz3urVy2bOnhLywpA7RHtcP2UZpujLIAfksgsRG85Or
xsBqDmE7fqdylPQuG9FOGRlqtdaMseTjTw1HsOJmZnMzYEY6BkOVTkvvevpIkFGy0pXr/gI0xF+5
aPkHfAspUkDuBUFtIvP2BhzLabwvyi0o/hM5mOoXjOxxquQWcDFN2l4/okue4FSkEMeM1tCSQkK6
pYmAF1drNFJE1REdtN+uy1lcQxvz0AGHwtRkMfK223oeigxyurHZskjflHXyAgTjY9WzFee2vIx/
ZIl583EqWKzwPPNsbhXrhzwdOz12J+u7Xvnz7LfpMWnW5uUuPC2QtcILF5zC/LawxGtM7sMmbjHm
MrMPYf1QskMz/gyj71PpJkYwtQGJn3G6HRAAqRWQ/6oXp+9d9uP6Ml/eWudfoZ47XKY0Fu0ifMWQ
gpCHPjVT6gEq4dLIY9VbFLtxu/JavTQgSASfB+HveuT2Bb0LA+Q8cdQVLuo+blVLgR5bO0bXxCxk
diEHtzHw9xzXKA40o2ww0YNUItBi5pNuD8d4iJptF9k3phaXTq6mzI00PO26uNnFJeaXA4durZjW
ZfgKFg7QiyCpZvEBN/zvT6L+2UrtKuZp3rhtD4hXog3Nrd7rJkALQdaBVC8w6CteYWmBCQiXgabl
0L4vKMCJzGqwKzuWsxKp8zFzmjxr3bBm1O8r5fO68SwcHL7GQPNxhBQa4IQIhCpjlisp1Mvr19j+
TKPJ0RrYjPRNyr8P0x34pKb5b9takQo9E6qfr6mc0yxsdJgs2qG3iWK+d1EflI2+ktZYVo5XUpCq
J2hjFJSTtVqlJQbpoL0cUx7yu8Z+zhE25/dW6+qNn7eHnK7B4C+9HnQDmAbLCfwiUnvnumF2cm/3
DQ5Hm382LRqWyztKJ6eQVnZuyUZO5QjHntp2OWUEujXtTZn96HJfYcfrxsG34Tx1cq6KsHwNhigb
Sg5VuuY4y6UzYnjcdQlriyUYgqW2xIgKKJFW6IaQ8l0aW0eC+U1qv1b7X3STJ/vC1/PkTOWVlaBS
BGUK615CB0hrOvMILnPqUGXPFOq03Voxd0k7nCicYgAOUATln3Qi0tbQcsAsZLDVTsfo4/spviuG
ONDWaF6XTOFEjgh3ZlGrTXIEOZFS3JpKgeHtmTdnoXd9s9bEiJY9ZoPeyxDTg9vTZpYf5Y1X5Wvc
bwu5UN6HC6dkoHAIhiFBDgOdeSxbyOpWMZtRC2JUD+ohRGOB0VsKWPSaJPZTTGsMKquW7mI5Hnyt
mYoPi+XDrdoWGig1m2mNW3bJgAianNDoBPwz8qTnuykVGLFmSzlacRNteJenGV0ulCkEtBmtbn0v
zam9N+KQda6EegIiOThd/x924GRlhDNPtEbHIwUrY9HhqaTKr5boHilXnnBLip6uv3DslaKdq4li
nwl7s0HqqpSKS+vjrN1F8owQ+H2c/0UvC+kuvLp5ECdIBP46rSIVCfY4tmiQ1LJxU2pDigJutjak
bsmnYcCfBgIvXOgIus93sWuzLiy5qL7X9oBzPMSF6V7fpcVrByU/bsW2pWpiYjeiadLNMqosNXot
wga8a1tV3nZDADp7xX5QTbSc9CsUH0u+BssHeBFSKwhFhSWUJBujPUek1o0xdIjSudk87XJd982i
W9mty0c1iE9RJDCAeYY0MSIiqV03c6wWKJvmzix58xA6ivmtUQ8Fuymal+uruajYiTQhR0ly1s15
DmkRktZWsdFkMBCUrVOu8dReIkcRleC+RkRvI9o0DcFdS3OTtQXXazJkDO/qAmDUvbhvna6V3IQo
HpvebJa5Uz0eaEYCim6Lv9cVH4AkNqCl3HrOjTPPyyocGa7DSAcTV/6ztyIvl2swysYre7h0xkEo
giAF9W9gCgRziWfTKvJY4qCZ+8FigZw5dvdgWHst2bExdghpVq76JatB5QcktjruKhRkznWzzHBU
2izGzD/r+wz+Wukhb3WnRfsVGb2wXZslshC2YyHxOOEbisqdsJRqXVZgcKiRMuit+raedPAiSQ3I
HUYdt4eGVMim66yWrmi54F5AdKYhh2iYOlKcwrqa41COJX+SGImxkWYrqOI1tMSiCE4PgawPSN1M
YSEHEwQUZCI4fnO4q1Vkh1C9/Ws7VDjphgmqNtzCF3FzP4GHsDdwA+f5Vq1DTLPfN7Hq2NEaG+/C
6UYfOOqemLUKBryL9SqTDIxkJjx/wsCQHoLz4sYoj6G6Yu+Lb0kC/i40L8ngPxKDCiMeYIApVq3k
bDMaA3Lhqbadsfgwpvs4va/0e9PczHUXXF9KvhtiDI3uP27xcMqyuFuKRXo9ZFCwk75LOqaMI3VV
hCsP8oWkK5pu+ch01BPRgyIiaMyG5qqR43ARFcRE06YsH8bkaOZIc25Ye9eat6oazLHuMoSfyjek
2q5rebGNPCwy0RTGx1UqAJ+cH+6mL0kzzCN6X6UPHQklqfR1uXaVNfauy5QLF4SrG4kyQDLgwc4F
hSyWNcoFKQ1Stqbbq6MbA1Mzg9VOCyLpPaQvbRGMxZtKNkD2lGhCH33LXHtZXhxC4Tv4gpyE9h1q
EXKPUbroOqeOpdIgA2M8yLgZKvaH2nJosSdA6it+XQyOFe9taQV0e+FOhQ8Q4ph2lqpsUvEBuhKF
GOmBaXwymMwM5EUKOfXzkPqNaqycogunKggV7mKqVT2gdhDajZGfVDfNmDtZFEjDVhq/XbeoRVHo
7+XZD7g6sYzQUrsHwg4QZhszKKVwU6l+BoZ1dfAo/dsqKNcKwDpT1oG5BLjufC+ttCR62ICIbbTv
526XD2/zGunJhRf4EqHxE4KwEKHhuQgkeYeiVtEbHk01Mr3epPzO1qaWXMYvghDhdRA1EZ0bDB8F
ATORW5DbyS0mKIX9ez7YmW9aib4N01l+KsYsCbKqYhjAMeWlTxBx3KRZbPy1VxI+SLgM60idq1gH
UDtSPSIj3QyaVcsz6C0Znmh0tONdbQdxb3smOcSG26xOuOMCzpzv1wf8wcELy652qT6THB9Aktbt
FDeXfE3fmfLBwOgFgCxKybMbPHNAOvpTN3bXLfjyGSBIF/ZDmvTJmGqYcClvou5uJtRR4x8WoOns
TbaCrAnaZmXJl+3sj8LCiqMyXQ8Fh+Jr9CNLH6cKEOLf19VaPJgnvQXcM554vrKWZww2hQgwScrN
Tyu+ya37YQYh61/jlIX1E3y9npeylZW8iyGZ7sr+A0+cQI2KlatryZEiv4tIR8fjEwm7c33A2ak3
dgQaOtBihk2Qg1Jreu/jHlwRt4xuri/e0v6cChMWT8kMRIgAE7qMMt8Mj4k+ec3w47qQpcv4VIiw
bhR2h7sYQgicjToccsx/Ae2wTNcMfFEbVHk1QwO+74KizeqKcJ5aOM7KMJ3y5zgwZzJyz1D8plZ9
K3rCQERPKdEJhOd2403afTR+b/qVz1hU989XfLUznxgkeH+HWKrwFUWyz9n30bjRsie6NvJjSQr6
rtE2BCp4vJcEM7FteE4zLcHEN9/pqWdbd9LoWWv0NksriqCGE0aAahKYgHNjNKshalneZm4bjs5g
f2ulzGHJSqrgspMWB4uTsoO4js9KEhvEJqYkss2lKDIo7/qsznQQMJbWNlVr0Ezi1KWoVs1Z44ep
1R8sa8acjIRN5WE0SYt8hpVZ9SeT0BIN1uYytFV3TqLes8JM/ZTbDDMGGhqCwRmARrkO2gmcnL5u
5V23HwZtlDdZboy4Dxq90j0U38N/CUcxPkTnpPBYSbF+khWqIvVxl7m1onoF9XMFzz7L6acVcOFS
FIiIm8NC+TNa7NeoKkWrJYKFrJuwD6qE/M4qQ//bJyXfLd5rADiFpV2g42mvR5KuWAg1y/Y2Bkd5
WEQr18aScVsoCYOgG+BAUJwKZjdEfT3PcebGnZp64/jRKBhRMRqTNwKNf907La0ZwFN4G9sYR2GI
ADcKeoF6muCd0il3rPI4ZA//IACNuYDrAHMPrMu5MpY9GFKWQRmDc573u6T7+S8CONDQRmkbIeO5
ADtMxtDWo8ydGfkFog/XAgHbyqZfvlex6zYSlfiJtw4KzOdCSgwYqpskydyxpRsl9m0V74jck0xP
M15DzBKrpX1hyY4trUhe3J8TwfzvT9zpUIXD1GRp5pK6+D4MxNVDdeXYLJnbqW7CBYU0EMAeEXQL
1W9IhXna6EsWCubGym3LvaUY/oFsH3VqlOMQ3gsbBeJIYiUzeDsbolA3qn+ODZ5K7A3Ijgd7DE1X
L7K9nK71CS6qhxyiIsPzcCDd+QrmYBnp6ACx02BiLmWteWlCfmSl9lpIv66b4uJ9oQHMqxl8GIPo
gOpIV8uphaOTavuOxaqrMG3fhal/XcySRuh2/68Y4d2XtXpfdib83ES1wdHY6ObAv8YgvEz6bPt/
kyVcgXoKNlJpgKyh+GZlt0V6yKq7fm3IxGJwzjtj0SqFFP0FWVmYx1Or4a5y0Uz62beJixllDkYa
o19ad/KoeUiLzCvrH7xP7rqCy0cbdzvw7yYoVkS+EBl9/IVZ1tCw4iPe96S8n8y7KN6p2mdZbw3j
KKnPZG0M0VLcDhQpIjVgNnS8dM+tUo/LCYEcrNJsogcVVaziVw1Keivd6Cy4ruGiCzGB+kFyWQfA
STgApT5EpFYhqu7QgNwqzZaGyRo17JoQ9VyfRCYFbB9CMIP9lVEZ7RJrIhaXDHeVrmo8vhRxLtJE
7HGWcJNMUv9Zh/GuYpiUrttbi33UzRp4eekhYp9IExTSZDytGPKhbq/MCKRlNGDMaKBn361IeqOD
facYb9f36TJtyC8ZYIyxS+DLQmHxfA1RI5NQBIDIEgAwNueuUsUvxCpfC3lyGEaiGIXidUVVocvw
XbMnT+11r7cqn2A49/VvWV7rP58iuBg6JFOW1bh2bIOhrQvO5a6r/d7o/GytkLuw0Mj/ouWC0xsr
+P1c6xZjiuv8i855xEiZdpMQLzK2JrrYQutDYivHfU2asK1xb3XDnBc4d+joNueXOnwfQ6TSUzyZ
AGQqttfXccFVE7weoBjIaxA4CO6zrRpjVlmP69sgG2RbeumX0T1ac+1dl7NwtxJEcXhAmHhIaGLJ
Vh8bKW7yASMMwO/WPJtsa0g3hb5VstZpVLyeq5Us3dI6KsjQqXx8DvqwBcXQCYghBhReM5sfxtqN
ivFW9Xc9kLxde7iu24ItEm4fGgF2Q4WK5wYiS2iSkSvcqm1v3Y6IK5yxx/AWI0fXTEoeTCALrwtc
uMYhkKA9SQPLNeD35wLnsBxpKuEySpi66SXL6ZBIZjhn18Us2caJGHH0aNOqldFxMRTPoqQ9VK1L
KxWjdlb8/9INRzBrCGwbMljpMDjtXJ/aNvqumlEqnasGRPGhlKVOV6j17ZTpR2ls46MVT9pPWptd
MBVlGkSJ2UeOHplo1L6u89JFj0oW6vC8G53Tp51/C0afqXlnKfiWZF9ZaDcAQGOmPHZHGSiQZDg0
ZLHttdbERXM9Ecuvr5MwGlTo+ThEKuL3UToCw+31kflaRtZGsueHmiTgZF3juF46kqeaCqsuS7lC
JgaR8fgRyx9MDbKZTy24MWQ3tFsnXmuIWtNRcG1zS+u4NCGwnCRwOb7V80tOQ0ctE5flH0q04tou
gUEqXqgna8qP0cmaGuiN1IDuydxK/RwxPXHA0LpdaO+JvSP6vd299HlQGxl6RoBGXXkiL/oEIH3B
aIAZXppI+tQDhVCGJcyok1EObbcd0YLBwjC40EGBbcVmuU0KDxdk0zSUkIkFVyfeUGk40gGjrDNX
MysZ7C0xeJ7YBG7TXM+dXqE/9RCjS9OIqTeqrDxJVNE8RjrTBUWJjUs8ynfXv2hJeyBadM49CFiq
CEywWVUnRqFj5anlE6O61TGetQ0sKd3U+by5LuyC2hX1enSx/1eamNEDd2rYVTFG7SnFfY9uMalu
atDtH+G83KjUPZYnXgG4SR0FleKpLkFP53OV7OGkpfxRJk7yMHqSpyQrH7YQcuK7ePUR6TPLEN/k
ktZKSKlhFUZUo9K6usfVsLLQSy4aGGP0TSO/gDZZwcTtlEaN1HFvlcYk9aYBY8sdzOLdqc1cx0E8
2t3T9dVekgiMBLgLMZoNKRnBaww16hRWASZcMIEk933YIk8mz+mhHpTYo2HXrgR6S/LQ64RxWshv
cNLg80OMTmq7H2tcrlUB/h4llD7mbL6JFfU+i9bQGIvO/3Q5+ceceAy971IVYTViajtxy/r70L+Y
s88UVIrfRvWQR4jnv11fz0UjgX+AIeCs6Lawg7kshWnSYAczZjs0b/eMrpFOLy0h2g7wjuOoAtBn
nmulUCWdQWOVuazdy9ktJpVL6sZeQ/8unnnsEacbATpDxDtapdZgtDU/82HxkGrSTR3VT5MV+yDn
uEMDz0pAubhuaBTBdGsNDXEiPkgGzrPLQbrvan3d3rZmae/N2Xq9vjl88UXHitP1XyGCPVQJcgHR
ACEGGpLttHakJPVq9ft1KctmBzwjxwCiq0e8LDD+WSmS1MQLX8+P6O4G/rzaxSzaShQzc1J9i5as
W2Z8Evufwh1kPTltBoxPuwDUgJDTprGN+L/XvC7+pkjoyWrUYIioO/b5Jjc+WDluwIm64hyXlhZ5
FDDPAYOIUVlCnIW0iSGBiBjJtlbyaL+bcRNFnysLy52RuH+nQrgRnZ7ncW5lFkHIINkA71SJO4aS
nxlQNWFOOYybGRnSgrfdETt25vjX//EDhNNdou4mZTk+IJTyQC82ZP4W0jt92nRt6PfNUZWfLe03
CpXX5S4djlO9Bbttm06zcg1O2kjKQNI2ljl61yUsxXIaWIXgssBYjlfW+co2oRJqbTvh+AEbqym+
Mrwk0kaXtn2auBlGrF0Xxz9Y3EgkotBqzKmykSc6F2fMFA4uggtTFKAQAP3qMMY2+SilNaDj0sqd
ChJi1LYyihBwiMzVq+Kpn4tnrZhXdFmyfFQ/OcsV4gI0NZ/rEus006wB0VrUvVuoN9QPxb8kEU5F
cC1P7N6Qu6zOv0J79oLbi2BkI96vbh+6Xf1QKyv+a3FzThQSjNxObbmOKTZnSm+UZnAlUjnMSpxx
LaBaEySY9Sglaj+kWLmE3ijWy5AdmhZ9lisx1dL+oIyAGhmmk/DpWueLNyazNZvUwpnNrNIZpG9V
VW9ZWByvm/SSpZkAXwM2CX4uUMOei6GRbMw6gWuw0kS/lakC7HenJC/XpSzl7NAVAaQCsN6qCSD7
uRi5S0jRM+ST4l766Gtto0oaZq3IQC1j0McY7Vn7Q2OWV6M12e5DP8SRsqrQzXprxe4Xn/kWxiJy
2hjQmIjQCa0yGfLrOVz+3GGKYzyMTjqi9quXGD1Rukyygb+rMVEydjCyxS3ntVGCS5AnFOQVXDeI
JLHowmJEnHQrsZBoyKFpg5EXDEOz0SHt9BhvnEk7XUtVB1PIb0KMXKGq4hrWGq75woZ1FUB4JPM1
W+fEKkI8W3UjOHm1EJyiZNyNCoJLEy/Tx7lbcdCXr19BkOChu1hVaDFDULXXfjXB/J7f6Dvt0CSu
4esBPEK/8t7+emedOelziWJfUdK1epLJkChPrv5RbkcvuZ8O4eOwRTfdYXSxnG5xlIP4RZkccrM6
d/MiAhXkCyeqSBQqxybkRzvp3n4KX7Nd/Zp46d56nkJ/3mKEBQDsz+odJihdP2UXLkOQLNwaStax
sVMigJwsECenb1FRBZ20EjHxDbu2vMK90dCYJS2DerMCI0WfAfJzj60NcrhOfg0VTDRtQGPDbPe6
bpcYWkE54TIZoVdKucXKm2EvJ1uM7XLjz8l2euao98wbb9RbK7A97fm64MVFVWxkBDELDYArQd+K
takMqqUUY1eQJEo2TflK10q+i6cRHcOoaqD6hA7+c+8IrPogDVxGbZvDlhnoaJ2V+06aqi1yS8E/
KPRHmHg+BltLkYGHsEj7nPOdlP8O/76FlW/WiQzhDJAIFIamBhm6tKe6N5j7hAx+kWtBo960ij9X
P1Xp/bpeK4tIBOuPktmeFAqZNrphvCZLDsaARufULiUfEfCw4tkW7eJERcEucpkWIynB8yJrx4g+
1IPbr80tWRMhmHxkJ9FMQhBdRdYPC2An5EVJuOIul88Vx/cSoA1QquAfcRqkzYhDGeerMeyDhKGy
9aEEEXvvjNqWZjsjfiYY1hrKjhYiS3mvZ16CAeHdWu6QG8SFVzn5Cr65J19hF1qFfBG+YsRgSs1R
o9FRQfqcfo/G+xxDwhn1TLCLDGtozUWjOZErRFlRAw7YqoXcKXlSTUxk2gL86yExd902L9/WOBAQ
w+ncUFgAwcy5fu3cIxNJIUfS+9jRoYdiosBMS0+l6PmMphylfMWTWu0GVfzrwpcuJB2ExsD8oJEJ
cc+5bATFxqSokJ3W1g1iPS+TO5eN2odZkl24dv9exldfqv6POF1kth2JVZeTipltWYThQZ9o7/NC
6ujtI3qZnaZovAjsKAXbsWjlRC7t5R89sdrnepqx3E5qCMEFRtPVmrkL4yYgKn0cAD+7vqSXIRxX
EpOLTA3Qe/NiUFaGAWp9EUOWBYoYZ9DQYdqD/tDIvMkcHKMaff7/N612lyrZFt/qzdZKvW95oU++
QYjhamT3i4zhGySS0OeGSOw2NwvJS+YSdDgyksxMCudNOFrTTRWrzX0+NpvOstgKMOp/WQxUbb9m
EiniQBUFM2zRdokPkc3EpZ039NuE/JS6IDWCUHdKPPsZFqkB++ma++IuUPQbmMXDK6touLhokKq1
JEZtsoSLDKc7Tar9NKMrkceiWXE2M7Td6hzWdm5W6mTb/4+0K1muG1eWX8QIDiBAbjmdUUezZHnD
kOw253nm17+kI26bghgH0X6bu9Ft1wFQLBSqsjIz8I5jm6PvwJ0k2k9zKd4IrGzFelSglpF7KNJ8
oVWMpVGTirJe0gz92FFw6nR4F0wfAr9dbiV+v1DfRxBiYOn7MtLB0jJSjBhZlNojxI6+8ZIzKbP0
Fh2bsO3oy4RpLds3ho+xLL41DbuviI/mTKY9+y3RBJFpMywCWCYvAkFgSuFhlWCpwqVUZwhNTeb6
mv8QsXnfzhWUmaEA6Ef3pMtcfczcIBVkC1/Z3PAFQ6gLTzC4Lezzx5qAsV5DixckDnc1HXdRTT5S
kHpm7QP4WB0lCP/BjI0Vm8/90Fl9+dbGuIGGWj00eoIcTbWo+Xb9dJYPlj8cnAmGTVGGRxbIBbCJ
NVXVTnDmaITAQn+fadMOVULL98dLkfeen4gKr1u+vbbI5UygbEmnaYbFMp4riE8Tp5HTt0hvwfss
avRuefjaFpcwKVI7j+oAWwkSaXPAtG75Ug6CdGbrrlsb4VKmWpeg7GTCyITwCxoyKwrQuz76IV63
7vXT2noIrU1xDlSkbRcCgZTYTavaTQ7iQcjJf/eTwFHxxJuCzio7QcjfNomJDxRsEIl4IuQYFBNJ
T7E62a9gKbbrRD1Mpgz4n3nxwcSqZ7eJNAuQ99pCQPnFLxdBe1SikLfz44up31FJTRGbyC56JfYE
HZ/8XNxoVmqfJHey/YN5Hh0CPZ/spnRmy3/6VtnkMB6jJ/9b9ZMIzngr5jNQz+oqQDwo23OOJGW1
PoUKArJGRktmxiUKhPnaprOCwglc3phYRmPic9Av8mzW9RREOP49eVC84hi4vemMturpu8BLnHKw
7FRwBWz57nKo6CWB8QnjUJzNEmWDommRv1A2lXfZ1A+gKEfU1B3oUaDaHLTQdW4wtCrIZrYWi5FF
TImgGoaiELfYusyQSsg9hDWm20QDZ2uIfFuwuK1IAwAC7lCTELBScUmo3I5DHukDlHy7d2m+BOFz
ZD5Tw7v+TW6uBO0jHBno8fE/n7dwZuOU4irFB2JEjyDje4nr0DIGEfPHZsaDkWGGttFvtnfOTmv6
fiCPGFoEh5oeujQ5Dbk31bu6u5N1t1BcDY8kelb6p79Y38ouF6/DUenCIZyXGJp7ZhIftOqhyCTB
Lm7dQ+vVcY4YB9EcZMvAbMhIadca+2cxujcjMASoZc68qOwUp8rz79dXt21XxysJPQncyZyP6ENe
aU2L1c1RZkeZceoZdaZZuvUliIApkkfpr+sWt0IJIsj/LPLUu36bRb2GyWNbKwLbiC9mJ2oZbaY4
axOcq+B1RyoawIRh+HbZ4ctyw+AuGF5LCkbrvQoVJ1/EVLZ1TyxtXEBkUd39ck/4OtTG51iHm/SF
a+hvQG3ZYzI4Wt9eono8tiQ7y8N0uL6ZAqv8ZhLc70nfw6ox3s4lQPZ3avhSS3cN2deVXRGBt2x9
66tFEm5jQV/VJZIGc0P8WKSnUCOQjP+LL2Ftg/veII1b0ECFDZI00B+2dAK8XxTbeXGcWmhwCcyJ
lsR9eFNmJBNohDADGb6n6AvkoyscPNyqyGNwHPc43B4zJjxFs5YEbdUgkbA7YJdByaz2wRvk0uiP
aE5MzyyU/HEsjOTCxraeQX8dSLdZLmMmZEiC4RxWaXpqdQOY8uves7H2BZOrQuAMAEw0Jj6HbiM3
o7LF8x0VqIMfHBs2Wkb/36E16D4tlRi82JE+QHvpsxXoOdfgaEKRcBgq/SwZlXoXZPopqZRxn8jd
cerVwUEOdzMC2m2FcSESE9haJrBxGvI30EOCrJr7AYw1ZZbirewbjwa5w/iiImq7flWtxCLXNrgv
Q+vLOTdRLgfDZGxDg8QlbWFhVN5KyLT3+/FJbZkV9hTYygrMzaadZODgzBULDJn7CRMko6Zarfyd
oR54/ZApVsdlkp9+Gfc9GSyp/GYpmoKg29Rehg7f0DFodtetbER1OLdBAbnG+MMXFgbapw0IvPGq
VOtfSf0U/mdyp2V/lxxDxmQKXJbLlxpdbvypQT6cmW5VWS2YjKfKMYTKSZu+ogHLDVAdJF34Fv2g
xvhME7wwNP+oSv9U/c5IBS8KkYllK1d1Vxmj/qDGgInOeDT7yMLAsyyaNxXZWP6+slEkdY8pMLxa
jOJXtUje347lw/UT3/Sr1U4tf1+ZqBWja8oByyi1ECzrr0bxHQoVQy3KlDc9a2WHO3ng/cKA6rCT
A5+sPce94E7b+ve1BYMOKBmyS/5OowUqQxjpQBDEFzgB04JU8vpObeUjKFqaCzMsnlBfkv1grvxW
D7CEgp7Mdj82rlHYKXsjoYypst04oFYoQCF/7f7jg1nbXBK/9fGEiwA7BBdt7dFUrGkHEhyLvBU7
8zJPVvzSnE2HCDoKW04HbWcAGpfZiy/AvJRqWUuKpRAgnVO6k1AOyEXN7Y2Eh65tfPE62ZfbdllW
5SgyipvOnN340TOwvGjgd6LHzWZcX9gewF2MZg2KZp+3MfZDpjQjHr6d3TvyMwjPegvNNduw0M0+
G7eyM1nSqfXS3WBd95rN3cQ4mYzJo6X2wPk9IFYB7TREvEg5kvBYjt8NIZHd8uv5uwEkZP/a4Jyk
yBPSAfWEt9uOWdE+cNU3/9x55g7aYw+Bowhqj9tLAl/BUg1l0HL/vJlZRaIwnLEkQ0G+8WPIbqZW
YAIgmq01oVKzDMn81lL7bKSNR/BaY1bNTqWoel74oT50OelfQCtQAk7pq99B3mce/CiWLiyP22Oc
KZkbA+629ws5PARx3b6R0Zffq7jw97ISzF4s6QHqWrTQdkUf+B7msrqjTOeeWDPL5zeIPBMbtGG4
76HpJ5cAohu1k0HG8qaNUvhIQ0vQQnfqTTMx6bau/LEFe8I07yqlCt7VWElvaNaV937ZjGfwzrV3
qVR3qHeG4He2ErDog/6mCZxAVj+MOcEwE6SYfBU0MWX71HVRhHyjjy5FP6N+MYInoUVYNij0DEMG
nPaM2d+XliZkh40bHpCsBAdFrxQXOhbhDAp9g+zDcixKNDyr+hxp2vLL/PjQYzbfUasuz62JhADT
m8XgVVSvPTkfzAz/p2z0jGmQz9TPosCW51B7DtLZOA60GWtLHsGx6vokBSEwyWRyhnyBvw8GE+if
spGbBopsPfEGyIs6ej1Lb6NCM2nfd2lkd0zvTS+GhNwum036LWtDAFlkWXqKkTx9n33Dv8UNRFxJ
CbXOjjAmkELokE3EgXwx6V2oFiiv2qyaTqp305FhyPRbl9bqPwQqWhDmSWO3qJUI1QofM6iOlBfp
a5bQocIQTJH+zH19PMYYfHyJlb4/FLky2/UwZTf4z7ub0DBA1ZYy7caXJuUfZBLhwRjV+EaN9Mqp
izkqrQrNxlezUun9kAdmbIHuWSutkhjpANLGIEh3HdhMD4XatPdJrFUe5gnMFppX2nSUhnz4zvpQ
dmENRI965Oe7ATSNNV5DenpnpEFzSf0qLjEduCTQmFN/DJIsfyjymRZOXIbloQPV+VtAaGhadeuH
b3ER0tFSugaPt0gpzec4YZIXz2l59DtZe8q7UvMPkB+OgOZU53sMieceWAR1W/Ildq+zyj+0CpKx
XU8ADHGrrvIVi+bo+kEGIpn6Xdo0431a9lNvjanpnwddyvbUl7q9H5WSAgrHqvho85jdy34EiBUN
ff0xUPQmd3LWp09FTMZHFXC472A2jwHEM8HiGZdx/pRrffWup6hpW2pOW8MKk7B67YeqedQhV2Va
ealpmIkj2ckYRqB+un700qIZntRqUmsrkOri19gPo6sARvOkQt2rsVMDUAXwwxeYEsoiM3zUEh/k
MJEO/scAlZEndVIlr/A75DhyIacQJPLH4UWrg+Hgp1kNqwOlp6FU/UugtfiACyhY4SuayCHMyv40
DIn8NhWaYqlJRfDTdcPPMK1RsEtWo6RqKfCyQ+VHEkIHrZMJYshzfSS1lNxN8dwVFggkqgO0NAMv
1zvV9fUZspoNhHnPErL6n6pChueSmd0hM1KguX20oG5zFMjyYKpCp6yL+j0w/PCCaNg5Up1NHyxT
K28mmoTiRD5C/oOVcWHN0xScoj5C3cCcqL+rSJw9jgjXnhw34JSAIegmm2XlGZqR3JCyiB8kfwr3
NNR0fA4g5rUMGrZuoGHiMp3m3gOOL3nLzEayyBR2bjYlbD/IDOg/Gui9U9cTQ9tJUZvKAwg98MjE
wBBFqsGN4py4RZ/ow66ktDZBxU702QKmsjGtAVjB1lHDJg1REauBidJLwNytHgwxLuRKWs1mAUtc
qiTpkwEdicbKm1GaEcL0erLnhsylbcpN8gtjhGZgjUXVvlSF6buTVpdvjPjtvg/TxJtI2rxpgdTu
K8gJ27XUtW7NoEKjLZuOoZXywZBnNbMGkhhgQk2KeyAA2TlozeaEOer5oMATMWwmhaIp6K2rVF9l
xdzNLVWIoT5BrlVlbgWGkUZ/Uf7zDMTvN9eftxB3XceJqvVgf8ObtjnG3WttPib+/fUkZyv5Xi3j
d+a8ylJNPwc+toYJlXwLoSLV1YJh4M19wmwNJpxRT8Epfc4GMByfTDKo9sGweISGEKbYQW8lyrW3
0qhlgOd/RrjD6LV0YHILI/Q+e68uwWXeSzZ1Om/orc4u3+X99V3bTO7XBrmTSVLdCED7gpKKrSAE
3c37u/4E3NWdtns2HfksykW3cipMsYEll4CM3ORHNmRDAsVii8RtyoAnGe4M6b7TbwLjdhZRYoss
cY/jCsEjzMPFkrwj4T6oDYvQ+znZFaYj2MSNFhtAQWAiRRsG/E/8nHgMbinaZzDl38e3THF14CWO
rR2prvbTFzyWN93wjy3ez1UFEkx5DFu94hjkMhOvF01hbX5KIB5D9wylxi/aozXko1LFR3O9LW90
E6KDmWANmw/+PwZ0royW5m1BjXAp8fTP+eDR8FT4O6oJfHtzp4CYAmUx6J9xNJ8/WCZHedV0ywOP
7YbAk6rEAuHv9aNXt5aydHP/90ZQPxvRSDrWQ4I3gm4BI+3V39rD7eAGhk138R11mB2CTe1be6SW
uSt/gd3YNp+JYu0HlO/c679lC1IEhP6f38K9MMNImsBk48d2rz3MkScD06SwN9V8lQFLxfcllVYy
eUREIrLlLgCiw1OgJYW+BWe27vKwUBZIqtTsqoWdtRbRT28+1VcWuE856Eo1MBdAqtlN30vl5zJj
bsqgttDQV41+mGl6R1oRZcdmrQVc5ZguA+ZGB4nB56Nt4kZrlPj30aqQcrfwVed7o7NaO7iNPgRn
txVC1sa4wF81LO5GCcYSAxXc6KD3XocbBhRVUbgfo1ef/IyrXwKji3Pyj/a1US74F3WMFlMGo2Fk
afv6Z3ZE88ImP2Qndsdd/iwwt6zhqzk8PMCjDKY8vg4BduYq8DGqaqv39Vlz0sNHZAc3rcWgKGer
d77XHNDqMi7BragnuuVAABf+a5nbXbOew8BfXLROvfKQ/grO8o/6Jd4xAZjuN2/vtSVyO5qbCXSb
QhgiumU+Fi/evIssCPla0Jr8md3oD+EHnn6XILfopX42BNFos2IBZBQG+MlvDmOud9AwqVZJiQO9
KR7aW+OOQMp5V6ECbZt2YGPW7W46DQdqOtnr35ztyjIXB3UzLMxwcSXMo+nWLVJkZQfeOAaOTiO0
Jq+2IgdUgh/xDlIiogn2rY4+Xa+bC0GRpEm47GG9ehnwPtvfKsxKXwanPEq7yOsE27yVWQDGA0p3
pM0LmudzYIiaENO2C1a98C8RdF+o15a7obnxRQ3MrRtsbYiLeyDFm8x+gZBL9VNXf9OCA0Qsrx/c
VvBem+AuybiCu0ZLaJ3ZYcwAj1G0v8ibAeZA1xIaBcvE/+fdKkxU8NQFbGsOp2HaMdM1dUG5eOsS
XrXM+AkMpckaWYF0og31g/NgpMc2SkACG4HFV3Wu79eWKbAIYOYSMAfIp3JnX5SzEQYDsCNhmFsZ
wER0stLCVWLRZb4Vm9eGuLMHS2pNsnYx1LTlGXW75JijbuSytmnuWM18u+67Ci99+n2Ulcahs+6l
NNLsjkSiq3DL4dGNw6tnoYnF1NvnI0xbbS5mFY8Elngy2O+V8CGQT9C1sUdFAFfb8se1KS6O5KVa
IY7D1DKwE2n3A2bIr5/gtgXIIwDVDKJG/hbS0jRj8VINb5tdWVy0XvAQ3fQQdKj/9+/zd02OycV6
xL9f5T/jLnaCHAUpk7laVAp8cWtYDu0EZFwLYQsBddrnc4EjArNRw5TRU3BF6UgUJE8PMqtEWbCd
GbDczFID0CckEL+WoKxnDIe56VB87K1Yy1Bdkq1oMPedArVRE7VFwV5s3bvrH8g5cdsX3dwte9FJ
rwa9C+kxC92wAEnfsSr3mghhubn1q/3gghnKuriHIjQhEgA+ILlr0XKy1WIfoAZ33Ym2IvN6Ycsv
WVUbcjMG4euEhcWYiNCeW+kii4S3Nv0U5LvQ1gCoHJHzs4lBynW0kQAojNVzmChougvRTdv79ccE
56oTqDZQZ8Z+dZgusaHM2l1yD/q6buXQ2+4gOfmv6Kl7NATherPosPAK/29p3JXQzyyUyuWcckgB
X9o7VbJQH7d+ymd14dDBI0mkxLcZwf5Y5GnIojw1C8AzAfnD1HLaPDXMy9NvaXOWMtFo2Wajb7U6
HsboD36bhCZ8Iz3MZ+2kOSiDXky7dKND80P+oVrsPO11ZGYPs6BlJXAZkwuevknroYICAfL5cl/E
0RnEQfu/cfx/j47PfRpNncbYx0aatNsV2oACcW6lLBVcf6Lz4gJH1Sc1UXzs4TRKALdYDJImVeKQ
/nGIU+f/tyQuakylrII1F7u2SCbS4jmjiUUNwb79hlnzL4O1V3ARA1O3pJFRlreTF/NM7kEF4/kY
pR7e2hOUXI79w2SJ3GE7+v45Ky6C+LISMbPBWQXxXsb8Tt3cTMNNRVF4A2GJsjM17/pObhsErB6J
ESQL+ZCldDQa9bRDMvltuACcdE7u5qNmR6/XzWym+xjnxRMHpATg0+VOrIynZCAEdlh0jrKjP96m
mE5TlVdQQnbopkMgV7EBlbMAMPqbwL/g99Ef04wvA5f5OCfoIcF02BzzLrRlNONCEUfF5jsO00T/
WuGcpY9ZokNrHNMJLkBWj7o1e9GxfM1LFwzS9Wk6VI/xszRYQLcfru/t5sW2ssz5TE/ySaLLrWMa
u5jt6qzBvOjfhKmVDe7aqfJo1mcdNsYsAFwewb8TfNKbgXBlgbtggqEsI0mCBRyj5UPNpxdNfP2e
HP/yPQMYAGUo8P0DWfH5es58U53zdgTgwYaw1wN4a73Knvf0xQPPsd3f0G+RF+JSM7zm/DxZzV6Q
xm6N/uJ98OcHcD4y6pEBeCt+wOjc+I75IzrVh3+SMz3EF5BzODS3joV73Tk2v++VSc45CjCd0CLD
GEBuxE8xciAIHIMPbA4LajNtApgunR7QTX7HOILAL4XL5ZxGU6OxpRVs05uwxyS1Y97GHt1F9/mr
fsNCG8RBoHZzI48JfGkz2iwckJCEAnfxF4GMKhma2FhOOtKD+8zQMOf/NDQVOovlGbL2dj7K9/X4
MbcvmJF1CeQzru/6cpC8pzEIgWP0GCpnkHX77GmDBBaeWsHKs1hJYk9mk7wnvaRDB6AEL4VRKM/X
DW59PZgANrBUityTZzih5pzTysSCqxFEiOO5L35eN7AVZEAiB9/F4x9wYe7bSVRSjbKGty3z590C
yCsl2QtQNP/vZmAD1L0Y2salxJkZo0Fpwx7rMENLSUDSkt/OgUg1YfH5L6ezMsJ9hrA9RiWBkVD7
ETHABPYpcruufmq6l+vL2fSDlSXu6xuhixH0HXatHFsbdDy4d2ZbBfRAa9+uW9o6n/XGcd8a0jqa
or2PJ7L5HgTgPHlkzL1uYrNZsRB7YngTMiAoEH32aoK+fSMt4atiznyGZqyTnaV/9OPw1J3C3XVj
W3ELYGL0OYH5RRLG2VLVqmqg64y45b+zyEsYIFQlQDWyNZjvmuRVwcd1g9sb+K9BfpjCSDuMZDYw
qBaaS0egC8E6nAHHc93Mdmj6szAecZqMIOiZqsXOEZxZT03sqD9rw+4BIQxaS4md2rtucdsH/yxM
/XxqZaErtZovPph4NHcJcfL0USOCkLsVgFbnxTeJdbDsZ10FK1r9LUPFuBQ8QEX//vL31eudRXQe
g0WjzR/BAgc23ViUJm563JKeLpK6ms53OPsYeiOAhSOBY491O9nx+FLLBAgcgIcO0YSOXCTwhc04
hAk9jEUbmA3ha3RBWzCgOGDRVM6RDwqB2MuDwRo6BZUQgRds7t/KFucFqpFKur7osYVgC5IAVdBe
rrvZZoVgmdf/32q4Oy83ppzUIyxUmCGLj2X9WAQPNbHzatcBVYVqSHxUAm8ADgyKnLlQL2NZwZeo
jjYVaC3B5/XlheEPGVU6Hx4ohcoQWxnrp2cSSUBp1bFROEXr5+iyjtVDymh2C76opLAX4N6NAkK2
GkR5kHW7viVbX976zlz+vvJZWQORHFv2HFSKVqcCoZx5XfxI/oKHYyF4/fdu5m4ZCK8PfQdgqO3D
XyO0cxMAUaDtrYvwGVufyNoQd8lAdZ125YwtLlQZg/rv6FWR9LEltx1z8iLaN8ZfNCIA3gINFPjb
QP/IpQNMDYDw8zWcaf8Yq24zHFtTcKttxv2VCe6QtMycqigleBTE7JJ0OTRZ40teZ4JvfWvr1ivh
zgjXc29EM8w0fdqedAYBNV9SjvEYUafR46NhQlSGxMGJVIWo8rmZiK+Nc+c21KUyqQzb+JCaln4L
HOEb5MrzvXzS7jOndtUHXD97US1jM7ytdpa7woe2i/S+XJasQS1O9erksQh3RYiBM0HWuBnc/lji
mcDjuOmNoIalEFpeNZGtVqRVIPASPlQzrWAQM4GFlOB1XXoq4M0kE8wGiZbBxWhzVEqAdXFMvfLC
DNh4vB6PNg/E0ECECC4SjKJwX1Mex+A4rGK8itCokXU7A1NfeiP5d5hCu27pN4CED8Z4qKPighsB
E+7cUpJUiVNtIU4ojQmqMKe+/5X6VhFfpBrc+IU7aHuWvU3+TanfYSZOYH1roWh5LYMGKKWBefJz
4M1JEs5RgY7UcG96ZFc8zPsiscihdc+TwwD7sc613TW2JMASbNtFHx/0oUCg8BSiPpXyGNzNOMC4
ea9DzE+P34Hhvx31Jy1pBIFrK6KAYgrkJZi/h4g8d5pFgUqXscxTqES2x/mUxR+jZlh6AdGTU584
TfvP9W3dNAg+cZAWgKxa56m3JXDkqiUK5cC7FKepeWsMFMTHS2gMUMoInuZscsBpLjjLZRVfHAlM
QFA3WMjS+VY0Q+WO5QqoEhKCqZvkoPanqRelfptGKBQalxcnUAnaZ38xjbFDexFV15o0XuPPhyqU
d01A3esbuPmAAtDDxHIwKq5rXFO2HtSEJmwpC0TpzVTfzlBeDevmolHqYnrKC6vwDvy+DxN0iM30
/br1zUUCI03hMhij5Dvu5dCZcl3howiS4zR/k+leqQXTdFsmQNOMEU3wlugqHyUlLUalWkIN1Ixj
m43gH0REFrXAtqLk2ggXWmgyxyTMYSSjxp1Mu3szf7i+UyILnDtoWp5BMgw+V+m9pYy3eipIazYf
gQDfQZueoAwJUO1nh0vkKQqGGi/pxniVC7AgnCb1Ueqe4/Beye3wRrpBFXwWvT238tGVVf6FEyLD
SvWl7jEkM8ahX9qaWaXh5CLG0iWd4L/ZtR3OzYNaHsZchh2lovkuUqf7fnytZ/OOzj8yMJVYLPm4
fmKbjvdnP3XeJ/JEK5ICiWkCERvaZFAHeEgqwecr2j7OLTK1UYPax7J6czcnoTVTq4I6UCh46YrM
LN65ejUUrBm0kcFMiZdaOk5WRj/aYV/KIuD6Fn5xfUzLpq4MkUlJmQo4gg3FKjuY3iF3pFQ3fvlQ
j+CkTkpb1VXc338B5kC7SVMUdINABMZXCsw4wETJEgTTXj62Obv03dN1b9j6vJaOFmTyUA5FuFvu
6dXKfL0YRgy3wQSrLtXynC5nKwo7K4s1TPlWKCMdmZY7gw6RtW9qKSLJ2zhCYEkgyopJWJDv8Px8
tO+ULFLxIJPRLR+KXYz5Bvm7Hu2ur3PD6z+ZWX7GapnocAQkYTDTtpiwasfbllS/2lwkk7zxOX8y
w+1m281VHy0sMWkT3xCw5DEMJS7KCTd14VuY4hBc+Rt5BsNrD/gJcAp9RVHEiiRXcYNnc0yrFyiX
umH3K/RBKzY8wqUwsPNhRoNgKzfXuLK5/H21lRKRBr1q1SVkOfX8WCf3lqWBkDxuBWCpzTNDdohs
BopxIAT5bKhs6ixY5JNt6GTvOiP0oPp3rOZAkImKzHDr0SBhywYZZsZ2V9E7iDClIp2t5ZdyUR7S
frqOLsei/MIjmVq/KvPEoAiHULDJIT1co9qDCdjMakXN1c3VLGJHUJbC1/w7r1qdDrQU8EktpsZw
cDq618YOujnWX3xNgAjiX1u0LfhhoSbTMIOoG6g1gAYgVZ8nMALogeDm3/IzRQawEj0abBtPuhJA
7lwKOglg41jZ+SE6AjFk4isyOWZvYqJ0RMExKvb/fWUKRtihAYTU78tofjxQPIfKYFGegBS9WWeV
w8x+8CJtFixvK/CtLXERaZ4ZxdQflheaBNxL5Jz35gFC5A5umsN/X5QKOBKIOtCP+PL8AZOln5oJ
iqflSN1BBk94TN2pNgW38ZaXQxMauwcMI3J37tKvWGemRYSHv5nkVjTtIHQUGifKrCn2ri9oa+/W
lrh7P5SyGdxVWFAueSButCj76E231x6vm9lIbqE19GdBy7e2+pYUSZUD/BVm9PmWDeauKEpBAN9e
CTQOlk9J/zI0kGYpQ0sUdYws/zWB/Mp8ZZ076H/jAGAC/p8VLsRFiaJV4VIb7Mq7ojtMYJwcBbfC
1qgQdNywBLKIg+u8ikY59lkiL7xe0NOz05/lOXqYjk+SnZ7Gve7Vp+jAjujn3oKY/4JxpdP9wggh
AupvRb/1j+A+qijLzG5YfkQ7XUb9ReoiW24ERyaywV1L9TjUuHFhwyAeCb4NCiiyRYC+rdiHhrwJ
8ScNNLB8wWJM1QRc1biTonj+KLPw3GvZKdFiL02hWFQZlqGEjSCob+USC4Z9qcmAgojPxHTMywxt
gHVFfQnKkEuMa6PKCquBxDstXZAsDKKKxVbEWJvkjqsv1TQoZUSMKmMXIOJsdch+9KXiZqbh9SwT
BHfRCrmTIzWQ0T7Frk5FWdgtGd/9UmoOad98K3r5TTaDwoXS1yUDHlmwudsH+mdzuS9QwnjtmJbY
3Jkp404uUTQB5WXvZEx6Hwv/TS6Um1AXlZW3ogvqXRAMRw0K9zX/upwzdSqlJSIPJzxetDGBgJdd
+7+ux8mtYg3ArpQpdBm2ADzuc6Ak4CoYwQ+Eb1+lN3JC7Smljqmau0qKT1ny1hrZQQfVgB5M+0Dv
flw3v+lFC84C1TtQxmnaZ+u07/saxDR4QhQ/2iSD40SeGvS4WN8xsiM4yM0tXRnjrh5NlyMf1NMo
DYG8vaQvyZwczCbwdOlvcnv8c/8ui9tUHcP2Ma2xrCkEZ4psnFjOkJ2yfTcWt3ErO3XYWsYsHM0Q
rXD5++rWy/GTwMMOu2Fc7kGta8d6Z+ngEgMh8804TTbg2ncB5pzUWN77XfuYlfSWRUNrSW26q5LO
UiAh8BdHTGWQsy76Q+DX/fybQJiR1kO3fD6LdlromYFDiQOyKGv6uG5p80NdWeJWP7AaLIMhVk/G
70SzsnSfogMArIG/TLX1AtfdvEtW1riIVEwgNdKWdUVgiJSnbz46n0og8lmRFS74hEOiS3q6eJKO
eQgX5A4WckLBEW0G19VSlr+v3EZr9S5UoJhlz137TTPbc9hRp/dfMIHlEhq5UfieY1bk+mltddIx
af2vY9ClcLOyGvdhXJWLVSBzPS2KDpBEsJU+d3vW7pHDo7QfO6AVe+h7DRKlpWsE79ATvUv/syQa
HkLrH8KF2raSqI8Js6WxrDokVCG+EO1KqRUkH1spKRTN8TwBKz0UeTgzLIX8npng5RUw3Rtiugcn
ze76nm57yx8T6uctxcRNBAlIRLimD44xCwGzD1/8eRaY2Qwzq5VwUbvQ2sJoJ6yETMGhbsobpX9Q
cvD7j0JNs+Wf4p/fSKNA34mZf6CkuE0jZttIWmgiKwTx+Thas/6Qgo9ce2Hk2zh7nX+rD1ZOwEHR
uY1oynGrvwcQ7R/r3H6GyJcbUmOhKipcBbmn4TE07KE8QUQm7T5AuoLvsYQApwrM2+BeP8zNcLYy
zu1yw4aqq5eXehGBATq2Z7oLos4JsmdIBRNJ4J1bQ+Wf1srdjkEQQikbb007nC9675YA4+v9DjrI
yKseNOkhVZ0xFrSCNx1pASkvH4T2hVFTMtNBNgvYLP3wkNc91MUaNzekXYclXt/NzUxjIUwGhw9B
zZRzpH7Ss8lX8WbXwx4YO8WVOrJL8cKYyTdcW4fr1rYWtgwRmTKTwYjIt8CmIoAALCmQ8Gusseok
/dlWZm+rAYUOq6o/X7e2WQnWASEEOQvTF1Huz999UJhGI+swByQf2TVJeW6bqnD0NhgPIJylu45q
P9qoaqzR6ApHG43AKv35MaOlSHNsKwQhqKMnTvBrvgiOqFmrjciyoGKZmkfSgbC/Yjep8JW14a7o
vy2P4qXzDSIN7s5q46CHtECPUmb0YOTvZX9fQA5m6m2grsLcbSRpaVtc3+evp7pIWYPWb4HWo+2/
rH11Y0mGGkaFD5txZivN48LtVdBDMYjohEV2lr+v7DC1iwNwz+HSZ3bbPU65x+bbmrz+/1azfDEr
K2U8QK7NwGp0UEiEBoaGlUcioyv7dN3OV49Ydg3uuZBLQvKAc84qCiHh1y6rSR+H/j6XbyuRMNzX
j/uzCS52hXo5m+ZiYmQfATsotRMUaKX/mkW9iK93OGYeZZWhR48pa52HPrTgJJOmBbg9lvdBbT7I
RieonG9aMPAeQrUPHzIP6tCUOPQjH22Brrbb+JVo/znkYgWoj0IREC9LFIA/n3oXllMz/m4BsOdG
8zQfFM7+bY6R1OunvuXDaztc4qqOOfBuAwpwNHOCNLUCBs5EtKSIYD1b+4UGGFpQqF6Bd5aL612L
xK2kqI/V5q36f5x9167cOLDtFwlQoNIrJXXaOYcXwfb2Vg6ksr7+LvncM9PN1mnCgwEGA3vQJZLF
Ilm1aq3qdz7okoPxT/br9AqCpxySK+jIhhYUYJenM2ZB8Fcde1zB62v0dew/9YjaPgvCz2Y7BQVV
6euNfjA2ZoCuuZm+FUA694fIxwMPgupIvNAfYRCh2g3Rne3lOV7pxsKnYREX2aUlSywEJI4er3Iq
cXPtzJo247PahTQGaQkg7JRXN677Taz0oTW6TZY+qH2zQwXoudMNX9U4uDyhTGsx2YtlZS+aALMv
ml2ob4GJ4nS6eJeHDbitcZu28qtw7q54om0NZm4mbMtplpV318xBRhO7EklSeLQwBVUF0vPBhp/x
Zq4/JjsES10xO7buVXne5DSdwGPnpR0zd6VSoPOOkN6m82gPhwj6mIHbzblDQZZQlZAndBY+z7Rv
XkLkt+7Nqiemf3nN1r4XhSTLQr4V2BERnRbOfYhEO6ZnwlOHhpnqK/N4cJLqelTarzKRUYKsHZQm
SjAgFifYJahIn67HZMf2GDnLHVbhkAhsVH8wums05Pr2PPmcucgwFeCgGraAFspW56z4jpaGP4e0
hqwkvEE4pRM1bpQO+mO4VOYjTfIWEjBgTnaS5HcWAxxkx7WPQFUGOO4in9kD/7483WeHDz4AP4Dm
KFCjYvuK7jGNep23+ACN9RHF/4w04TT8DJVGptt0dl3/YwnZc1Tjccn8s1ePjtMlkZaiMs09l4Rv
Zd73ngvi0qBFdmCEGDVITRnlpj39rT8JZoU4myIdGhoazDLAXEAIm9g+yXIalyGN/ppPS7AlrGbJ
OTC8CiYzacBiU2JB691/Wa5/JlGEuNYcSd0UdrzEuQXPJh2GKy5D0ZydTKejEOFbTqe6c9hixiKQ
CHAFiAmdVmp017JeUlVb5uPk5FgsoSCJQ0PTEaGFe5xqJbEZkgZrkx4GUCTX1jVwqXTSvHGhuKg3
cVtsLk/gWXgRTC5/f+SFagyWRiTFQVXb635daSBz656ykvmqqQCRKjuBVufyaISC9yUdOPgdF+Zy
c4LO297qH1gzeYYMq7ZqR8ck4u6CngciDAsoglKbJlyJnDy/cePYN/siUGq0w5cyWO3qDB6ZEoaE
Hnu3N/sWEaNBN+kPa9wl2YiUYulxS5ZgWLeF9wSqrrhiiI+YTneGuijhiqYBQfqp+mHH+YHpeuzj
IbfjRApYXoL9mUcuD5j/MfhHku3IPUxb6cpexQ4GrHiv1uRgJc1VE6n7sntvY3YH9ChFCvUaai0e
fFvinKvBeMmLg2wJuCgxRLIxr8IcSQ3Qltd+yqBAOP8MzVASEVd95ciKsIAVmI67NoWVAaIAds+u
1TjddNBczE2ZkvL54bpsNwNpBdw9TfvsReiAm5tHBWwpbaD3OWTVAKbJfT0CKTGhTuSP4EYhsm7n
1XkE4xHqNsuhLp6qemexIh8GxJUJPO3WUFPNSH1LaSXwmtX49a8dEUk5xcoQFkrPvSpzvdz4hBrh
UEK0Eg346OMy+S/TJcHl+LUszpmDHpkUbiujo5emYsBkjgVzsc8z2hdewz5TraSqJQFyyKwJ+b3Z
qdGv5mAiCcTew6dIebTcm5g8IYEQyR4qsskU7sWDVVqkVGHL6lkwKz5e9e2Ma8Fr2aOdWfMzvBQu
z6XM4vJ0OtrsGbjIAfiARQ0ojhZk1KkbBcMM3eQu3yPj/ZIn4x1anb4um11+9tISClcurdSS3qlg
NkITRMFyPwbl4GUT50w2y77DpQ7UegSFS7FuqJeA8tnJhHuCch33r5y9t82VATUHfQeab17uCrKZ
55yG6YOjQugBrQPmld3tDejORYnkhbi6HY8+RphnDpL1fsox4N56LLopqLMr5EIkRlZn9ciIMKu5
AWzEwDDiLDsYfAzYJJMdWY2b6Ctc8qOgpRWb620sVd72M2IZplDrvxoSLgQ3DpMl9Vfn68jQ8iHH
fkmMsE4ZDA11S6seDPjGq2ZJYte5EcgkAICLLg6oAKniLY/nmp4D/oVAguefAn2FqiMbUP799bKc
mhEiiGInkZEZWHswZfVIXasgWE9aGRHQ+dKcWhFih4J20LZvMRhn1v0ifeUQ4WDhz8H8vLyv1u0g
vYnmENwSRNCyM9Zmmlu4+5DW2vaheZjxgqPG0G4HS+8lU3cenjCopXUJzqbBs4VQrzvZXI9kRIsS
3CCenozUc2w/XuTw0gCvAOxaSdg430OnFoXFKmLDyqJcxXlmzbd2w2nrRg+XZ3DV7ZYS3/8kI1zB
t3t7RC/shEEpRv6zLAfylhE73IYZhB4uWzq/O6JqAtg14LXgw0AvyukuymvkDbSJoMafVQc93vWt
cUsanbIPJKgumzrvrESnF4iGF3ARWmrOOl6gpaFnTmHh2jh52vtGfRqp/lB59RWgIhll/vAeed1P
TdbJ8SfZeXqUnNoVFkxrksyZoMTi2fTZOeTX830TzHf95kGDSq5NO1puO/yxDeFn+mwGo9e/NVsl
cHwz4EG7S181z6Kq73rVdeW3wfBmfF2eGX35gktfKOxMp6o49ESWL7yLt/Fz/WYHsef4boAvuKqD
AWnA+eBQ/RGkN/HWoFK6n/MrzOkUCYfPrIJJvBvxAZBQ4vxNs561dE+K+8nASSFx7pXr7qkx4RBK
VD2qlBnG9NzXyI1hBhE0PVQAvvgmrJ94GMy1JCStuvmR6wkbahr6tEwSuN5SpTA6lM9s6OJWtA93
tuwEXJtLw9JAmY6y3CJkebqlABgN+0qxsaUqOioGRXcFnXqQJ0W93/ErGeLxHHuFbXVsT3DvMoEO
boqOW6/MXlpCc/W2qD/x+vPc6kaZUO7eOJ3XyEQB1uIusnJA+eLlAKpYIXCM9ajEWR7CY8Y7yB8p
kJXJo0CDfk4G0JD64siKoWsxkSxFUOQAUTcTxTHdBHwjE+h8vTbbDPzTrl7HULIPzyv1mMojG2Li
iJl6rbdcwcnF+dNczj70oPss+SQQaOOTdq/V5Ko2c191BnQKREE2vwG8KwnJ53VY4SsEB0rzJMZn
YKTDUHu1+ZOF5UMxVhsN3SOJ/joPEZ4y14qSbHnfIQmdS4pHa5vleBYEh8oqzSzcErNgAVPNQCQz
k7dZuzbTe3uUUKWtedGxKSHwVWVfM7vBUFXkHXkNbmvbN7ovo9ngsp01O1vGXrsafI4tCpGuMo3U
bmZYzKbnlG3HwouqgqI647f9S2NHAZQGufr3Oc9TxxJC3oj+ZjIvVkf7pQKRF5HduWQTKQQ4p9DM
pqlhoCnnmEZovFeGnjZlAuBwFRhG+FpCpnouzcfLR9dasDueTiEMKE1Y11BVR7CzQjCFX5EMfPet
7dXx7zTdJ3+flVnmETkSG1APkMAL/jK3aHbKVbhmVHwPbY9kDC3B9i5jCFuPNf+aEZxEZ2Gv2csO
aOd0FzbTDWlJoOpM8rpYuygfj0bwCjNpI7UxYEZtHsthOZSMTVl7NlBdl1fp/wgp/w5IcA+DhVMa
KbDE49ob8zYwkzdr9nV7C4kJMGsvT3jTm2PfMGWQmdXzaWnicsAlqIFTUghnztho1Uyixhtyc/hd
ZGTcLn3J+7K2oTbRFWH/qNSkeYO8HfN73lUHYtZDwFOpdPxqYNN0dBQBQYpK0uLMR09GI7e6xOZx
4xU98eP0uUZrL14JhAR2Ikna/wHLi1c6cmRr2bBHtsLR7JOswaht3vkg54JNGJvTFwZ0NHc/CmPy
Mcyr1sy2TLc+bIiCqQAS9eNwrfbfilNs4P77XP3larGH5ritMSrbNAkfGU/BTQ5ZVPev24Rw8FhY
YfjJ8iQQkSkwEqHnv0U/PfJJgGwlqkWNqJc4o2wVhD2sxHUG/CJmRlF/j+V+4JtauaoKlaqyF4fM
krCNXcgzpXEBS44beZUdlPVzpb5HLA4q8E5c3mKrAfhovYW9HCFNRqBRiGx/vmk5+tM9NKqB/bOm
hZl4SvemJa+XLa4fZUcmhU2NO5JizxY2tWlvU3OvdAE6PpXU8kIOZvQHd0IWq6MSo8vqXPJrIeC7
EODrWhtzatQPdgefNa/y5i2ftaABYVXJW9oticmHyaHcPUCPR2J/NTSD7tAEtZ6rnhFrMGMK7aZN
Gs/UrnGseoPVUchfzektgknNP52oQV/lozZ61vA8uAdLRUOVTFNOX/esf79CmHqSTV096PgK++7O
+gAifsv9dA+MnkqJ1+KOSAdf3Vfer5rG9BvlQXWT+comD1x//rg8I6sn8NGECAuisbnniGuNNyog
dtaHT6RKIHdTTn6nsr1JGn/sTBmGbfXFSo6sCqE0jyI3bjRYBQCAlps4pr8/3duEhl8xHqvAsWIC
wE9P0TqE1oi9shtlz3qZIwgBNoGEepWDDd/LOEVzmzfEflXLlCGM5a577u7/LLQrwMsrpNnT3IQV
cJwUQbfToXdj7X9CsvanSY2vyYuC+i1UqOMn+/LQBy0dveHDePylecmm2ufe4Ge+fBNKBi9mvbqm
NZx++ay6ywANNXM2eejKm3dhFmveXENFEoKhenavoW128Owhbg9Nl6BlLC2S7jfRUgIRvHByf4J3
IL3qG829UdvCaWlUumR6mMew/aj6jF1rfROi88M2m0coSXWbKU6BkNaHzMV0F4DJREydIQMWszAK
IKzJDlFqtjswyhlXFVRQqcoU7WFUO+sJSY4EOWHIHe/CuHbeimYIDxmPpogC/dj52FNIrBvDfFva
br5NuW1uHTYnAVMU9J45XXldoP3FRw4bGKCCty9cMfHgtNwoOeQOce8qdHj9gKaNc1N0c91Br9PR
gf6PC9Sc2tpmb0Y8ZhsztFW/BNqQQk+CIH/cGB9Jm3X3FTy68CEPW6PIPZf+3Bbxs5L2Fs3jwrlv
836CeDaQKkjHTKGxbWvHRBdMO1m/VMzYVcyiskX6sVMjlA1r1aDMjccdwGDhHnoKNsgEU0hDdK7L
X525n57B5cPunXGM7xoVTDOAUWp7pkJhLx969TthOvCoFVc/+lZ3930Z4xdDhxeberKx4POktXuO
StchyogKmdghMnyUvpyXXu3bm5hNVu0zppZf4Qzx2jC2unBpGzB2GhSegTmLck4OHbBNFtXj1i03
yJORjvIwNAtUsrJupKg16RN1Uh1EO2MTPZBQh6hqVefhbQN183tkAWKDWswpPm0ehQ1oqyJQATQ2
V4CHYra7U0lJ7tUwaw9xYSg3rtXmkFxWQSXMrXD6Nmrieko2Dcb2clz8k5u/tHWFZyyZkYbMVOwR
/SZ5xEXzM/Xvs0Po/0Jv8la/q/aJ/zZc2ftpE1NIx0msn2OW8FL5N0CKeL8ibiq3XwKks/3ZIWO3
i5/QKj8/lFT/mAMnSB/QQGVf23chtLURLmUNpKv3ERf9eBARR4VXrG1NOfYxiTKMvq0IbSd2Y5HZ
CcJu+FGkzq+Md9d2iUUzq2l/eejnLTnCNVI4HMfWzQar6jF05VfbAUB9HePJ64SLgi1k5gzK7ScA
x9Q00OPPiI2g4bIlJdnFhLj2xzdZ4VAcjTjP0xifYLPCV2Nzk5HHiYz3vJMlM5fXi2gJCTBTQ3xB
c71I9JUwwy7qcRFI1ppNaIAXq3LcHxBcJhtu9Dj9LAXXdwUJbjVnCVU0pOSqqpSkbNbGe/wVwpTb
La8cdZFpRnXvNlTGLVH2M0TH08G/vLirF5+j4QoT2wM+qaBM2Xgd6zpqTPmPesy+TVX56BKH9lIa
ptVLLtCpxoK8g16A+HpU8sw1RwKOr3a4MnCoTo4P99HsoG0jvBH9frxJZeTNa4NEh+9CO4HrNXIN
WPOjtxtpJ73LF14xlf8sbVxlzDeLm9Tp3kwZJGl9fEhpWjpU5oE+Fl5DUQw93IZjQi31ORrRoXtl
oslS6XwH+DubbBLmJ5pMSnPt+gASXQ2twQbgJmLVp3eTqO7bsvFwylGzS6/iNglq5DkuO8uqGTSr
gdcdFAZnVHFRNxWsD/FWqOYdz3BQKzd6+33ZxvKGE/efeWRDeOMhiQCFVB02IhuC2xpv+z3LojC4
bGVtfx1bWUZ65BHhNBkd02ClH9CqlTE6oONh0H0+RpJ35LpDGMhuAXuAGqoI7U2ssk4VBabMgQfz
gJcEzktcgzzWVHvw7li0RMIy5o5PakN2bK2tGFDX+IcgoBGR9y5Fl1ppLnWgSrmGPH0W3pSR5HhY
W7AjE7Zwo466klVdBxOsnAAzr/0BgP7Lq7V29iFi/DOFQjScNTfr2IC3eKZcYzP7oOJ/Bzj/JVXy
Ty1EEMkJrVtZKXV95Yi1VDb1pci5fNaRk5gZHlxoeMOlnO9Cg2batgejpu7NumfNI2XAkRUyqty1
BQPQCSLAaIFFUVWIx6SbFLRIYKiu8WjCH4sJqrGSFVu1AWQh0OZAXwMNcTqusWCzW9UYV25FV0zf
6n29q+vfl9dsNU0I+b1/rAgbOW0dnrcDrCToQNPwfqmq7JFB+6YhjgetpN4rOIdC0uAP3Hx2ean4
l79gNeoffcAyDUfLF9aapVUFbmxtNr1bI/Kkc/JLMeqdCh1C3spyCKsh5cic4KRmofVDH2K8Zbxt
+9dkfGuT176TJNtWME7IMKPLFr2RLuqEtuCUYREXWtXhHjh32desOl9ghAhMO6NGE1335FfPIF0K
yhTaGcmB6AV1iiyhUJYeqGvFKa3Hr9rRbhIIgZJWdm1Zy10cfZwjxAJI2rdJFGLKh5my5Gp2th3U
ZczGS1Vw+8v4FNb9GHS+6LuyHTT8nS6wji7gMFqmAvTrtC41nyvVnpSlJKu/Gn0W1uD/b0Zw5JFo
A4RkYCbt39r6rptTfyIbJ3fAOoJubaT3Zey2soEJnju1WsjiHhbVYvZaJ8qpA3R41Y6ywCozJPhs
FFs10ZplBu2XzLwdQcBfgyXw8j5cnT+gYJcOCIC0xTMIXS11skieQiITD8nsbUhvoyn1m/AHGvFw
ANIGz9rLJlf3IqiXHQ1srygMCBe+vO46K9QrxB5z4zAHYrdQ27mZOm1z2c7q/AG2bIKJC7IgIqtP
hovlDO5NnO2At89kHyNtCoKz4LKV1UB2ZEVYpcJZeG5mTCAz6+uymfJN1CofduvMVNe7hyoC+ddl
i2vjOj7ThfkrtHBQ8uXaYKYq+pQrP5qu4vj3ZSOr5yuI4EBzuOgSn12V1UjLE8WBlTyLP/DfW407
O27XQRrON6VpAF72UILQG9maSlLOOT+dgDDT0Y5GHHT/ACwtjBCyaGhBmtH4Pfauzwd1p6juxlah
imCaG6UzXuZkQEM4pBH0576O7i8PfQkZJ5fcxTrglMsXQLlAZGYq0c4wQ5ELTbbRzyEGEKiRoSnP
dgAsAFqxkMPhGYKNcBob8z4amdGH4LQKAxLvmXY1lkFXvl8ex/kSCmaEnAxEFRVUbzGN6mutB9GL
8VP9mHxwBpGITtvLxs6cUrAlhPuxjLXWjGCrt/e4p9OE3bmOxPHPESN/jCxK2YDqAUG8fMTRpaHh
czLzBnSBuDZvMujiUGTGNc9utWmLPEhGS3PI/LzKAOJP2/EWmlTIpuKEODRF99C38yT5orPNv3yQ
CdYwNBPg3yJpopGEAwEPeO5x/RvUcrRwbkNVue/cAeR1oyRurm4L7AeiLgwTuPYKc2z0DXhOF3aJ
WsONF2JN125oALzGKvbRJ1a6QdP2XRvN9q1uqDepo9h+OmeS3bHmuwSteWgYtUAVKtKeD0jO1skI
mHjeubQn+6T+TJ13y5YE77WZXVolHFBMYa9YwhYZKm50kO3JPeIMgT7m0JnP/LgB4sr4iEbi/b33
HlsTdsrc632aclhrAbVnuh7k9j0bJVeVP+4pBha4Lp7nGqC6oDs/dd/QdOKxD2MIXdfWgGdmXxgq
UlYFee4A998m3dj8gFJaGV+BDR2hIUkzZDEBzp/3tp3y59HIupm2ik1+OD2yz5lizMj4kSI7qGwq
YyCkFChINq3VPPNYawK0kHIGkEo7BdFsFS+61ZoBaSvtWW2J8h3yyt7lnam+mGHIdnk7FX4ak/k6
TkgBNr8wBLgFVYb7LuJ/X1HC1sF1w0BRcaHSFV/eepyNke0mmIxi+DWM1njv2P0L+jH/02lCHNdF
nR30kmdJrRQcxHxYiD2qcIAAzc9mAjXw1exSZIAcEuj2oYcwZS27fpzdrJYBLk97dImBiU68WTmk
tUMLAH3Pal/m7mmsUauBbjbNlBeV7zQZzcE56gT2ALpUkdzCsQ1G0FPv6qquLkADjh3TvkCHeDQ8
NfPDJGgzaqfvRo7ejp1m3Tr19vLeWTsuj+0KxclUj0tlcDBOp2m3iT3uhkmmgrAWDBZ6BUwmOkfO
aJh4O7R6XmIFoT1bN3s27CZWLCJCAIVL7sNr59ixKSESZFWE1ww61D0nar0hsnaOmVO1yP9DeDs2
I4TyKIXQGo9hJtSQHRnvx+zdLSovnL5iaf387N23OAaoL3CRAw0GShSnjrEQhTXl0GKnGTvbfXRT
l7rmAw+fOsDqLRlHmL7mDxY6+3HhNlAQETsGNabglWsshzSI6FuNuvWTPmPlAoU9NOErpGAVctNF
P6bKK5ydkX039S0yUyB92zr9lUq+uMJoUT/l8660/KQsHi/765ozHX+f4K8Wa4zMjBCFgb7GBbqf
Ntx+MJqfbSI5Kc9rYph4YP0hrIpUM6oVwhlmcKfRYhMzwfUYPNTbfAIRGmUxmhiyB2ZNfqwhcdWW
QV5x2uWfNYq4oZezX6ZxyMbX0hmpNXqq9SDPey7+JR5Fx58muHmnAwA/LpPAiqtJLTD5AXKsyPAb
7nNabCyk+rNdpfh5VPilTLJozSGXFyfYhkDLgr6LU4fMRmCO9b7EHtOhgarb96X5qwULaqZhGhxj
M8okQldvToSgzx8Vk6X7QrCIojIZOhvbDa1ervOArrOyeyvt57j/0bkPCSjkcCluZIiotVgC6Bt6
rf9A8USeiyHXJ9POwTUGQMBu1EIwOWR3FieSe8WaGcvFsMCfjXSo+F5hDPQzKGbnQBSqHlisaIgy
uyqJi2un2bGR5Vp4dPXOmtotIUyHsWgfbUvNdmsXGyN+HsxdEd7psvTu2i3z2JywYIxNZpRMMGeZ
aDGyKDFuR2h1ubKX2FowALMJknYWOLhQBTgdFhK62MEVDi8j66GztufzY8yygGg/cllD2IrX4/bx
R1cCbOdnpQYIKgINQmAqSZ+siEMGEADs6i7SaGagW1dyo11ZrxNrwnoNqR7lyghrWbqfWQVt0his
CYRaOi3IpwG1Q0hVXg6sK354YlJYsxQClqXZw6TOjUBtO3+oblSZY6ws2IkRIXrPQ5qGfLmpR0NB
WX4A9SOmlToA4ckAw/rqimE/oVoB0iVgoE+doyhTkpNpmcP8KRn3Q3LblgbAKr4ZBaR8TlLixei5
LL8S6zqcd7bB/YEAxKkuPSAgx2yjDQ/RddMF0FcCELijcb/BBS0jtIrvBlmr/urUHH2uMDU4brpS
T/D7HGAHF1gwjW9t9nNQnMD+urzU54lu6B2gTfOfqVnc7ygccAeaTfNy6QvZz8r0G+UtATGV29Is
3qtTwJNNbVy7WqBX9611KKbSY/qja77nRbytZSf6Wl7g6GtQNDn9mkbNw0FV8TUuphkUl9GNiV73
TKVNv7fKiIbDe8fHrWnel4U/jP+B+w3mIZ6F7n6wGYmlKAUv9QZ1m2Uy7kf3GVLukOo9jLHkPrG6
v/41I/bLKHOouE0CM2XznvDBj+pdycr/somPjAgB0SRKjAbPZSqVz8aNaJcEaA657D1rsWlhyF50
dmzXEQviWjcOSCoutJXWzzzcz7k/gJPUzv0xu6qqt/H1srm1eUOBAE/AP3VxcXnUVoXeQzRh302B
4uxM52mW3WgkJsSlqfUBvHM1THB2k0cfzAqUcvNfRmG5kDhXkWsSU01TZcytoQw4PubdRN7U9JrL
4BGro0BS0lpy88CeC/Eu7nWNzzZG0Y9PUMWYsmvwX14exVpO0oJwwT82hCA1mRqLGmTJEaDe508C
ijFA083fevLZ9Q85jkWzKyQ214e1FIjc5UEuZg1Z3XakAqU12C/2UfSdIAVi/Lg8rLWTAsR//5gQ
TtsQ9YcCzGO514TBoOzwpjH9tLyd3UBvJMlx2WiERXKnKI9JB1OuA4Y+bTckn5DLuDyctZPkeDjC
ImXdNDSaChssmcAARon9OjkFdbUrQ0bVt8yM8BCBP/w7c8JBotmMh1oNU0P1S1MOefNdA9MbbS8P
aC05gqu/hjqGTXBJFt/AczoAENTB7Sbc7sBej+4fjYZdf2UzIPh1jodxfQtWqO1khjexHT3ETNIU
uxb0jr9AcJEaegTQgsUXGM6+n35b/bNugCz0ALn4ytkkqmzES6AWJhZKYyijgNHRQQrKOD0Te3eO
x0Ez8eThiYfWgTx5sasgDw8jmdEl+2Ygg9ziKS45P/5E0zO7EMXEHgcwA8iMU7t2oUw8rCzQiNDm
tftRBMZPw4+/KiB/abLnGY2+gDZ4a2+cq0lie2VrQAsHCi4AeEFh9c97/OhSkvGWhTbOkSVEOo5f
tNt+DC470soqotNDQzecakMbXRXctS7semSJgncJS1D8RePkFohcEB1SM/FxyUtl2cuV/XFs8E88
PRqTpZdcq8cQbkNSmqdoD032c3edGhLav7W5OxrYnxf0kZ1ejSKHFC7e5EoEUDVSwCMaGv/DAh0b
0QXfqDuzLHEl9mIIc7kh6KreBi4Bo67ELgiYIqO8kAzDE5a/PxpIZilzYWTwPzBQXjdV5xkMHVxD
ElSLlmCfSuZtJfKfmBNCJVTcjUhR4XO5/pUBcproGs2VgDkHB3MpUyiUWRPcj5sdLjolrOmWz9Mf
4OOnhO/GzDf1h6z7vuzrK+8fgioloh7utXgBifUK28xdBuBn5l2BRnXbb/Lnajsd+B6FhT1g5C+J
R+6iawiF3SqfoFUO6m167SPg0CaIJLWvc/c8/RRhmlU1tMrOVqDd2jAkxQ4t6YHM21we8PlegxFw
qKgoSKz0TppzgarziPHqICElnc9AlFDYj7ayv2znPIjAzsJABo5PQFfEd2U6R5VaJ7Cjad+ZHSAb
NbM3vUxpbz0U9uDFpuTlcN5Yg+7FY4vC9CH/m2phCIvG3WfiGe9N8IR+4W0XPP9y6fyePP4qmiDx
gLhMgNWjxE+ua5ofqqdoMwdGgAzdVlbMPd+np58kuHKuDpU2FctkhwHIn3r30LQfrumXMoaIleTf
sSVg904jAliV66Fc3NjkLdlbRanuUNpKNnYbRjdgYUs3iVuYeJby6ovEVvQYa068tTo3e7687uec
LCfLAEmJ0y9RJy0aBgtfMngcKRnQjrhB+zNX6f3k1+BkSbB1rpSdLdk8q1MNiCkQ3eitAhfjqdmQ
u9wo1ASCDOymgShIrj849sdo+oxLouGqZx9ZWnbYUfAtgEjhpQ1L2QCSWNzsQUSlQgKiIrt4eOvJ
A2kl1+HVPXtkUQj3DgmhFmvAomFvqyGYdRscHHdh/R+K7/AipJBRuMUrHxeq06GRMS7HKYch1fYS
Cw2R6HwEPS0Srbz7DsmjmjyP7i2Uay77zPra/WOWCM4bRmoaWeUyPs0HPT/lyr3lBqUbqMNfp5FP
BiiCbrSIQ564giWFBEDFD/O9Nr1fHszK6+/UhnAB0BSlRhtrDLGTRb+6CgoUXtu5CdwwgXLFS59S
Zdr3Mj3h1cPj36UTUf9qYqv9pGFkvT774EeEh3yGc/LXl5vTsZFTBwndsjDrxUES4ypOnzpQDGST
5Cm76u04NlwIUCFfLXKq1ryowtmFDQYqhjmlDkQhICIcIwt6eaVW3e7IkHBgZG7ZhmDrAwILpSui
/IrYjWsEM6dMRtaxEjIsIA8B4NQ1NE+J3ONK2OXubEe4tA+BWd71id/aT311CzgLoG128fdeboG5
DETeKMyhLifEizRGi72TJUiipde2dp+b78Xf30BR9TwyIcxdAuR4OkyorWXlfavf8/6FVWgfvNM7
ybG+Umo9tSTEpJEhjVMtGAr+nv0gHi9pTvtXtENuomvjlrLBIzT+ccAd+K45GCn9/lY/c4mn/OEp
OH3wLUVehEXcm4ChEdMrE5jOnLEDBkrTQPZEydY5qD9YTrPXaptflbE3H8bvsdnokv224qIndoWz
hnUorto97Drhfa4+pcxzHI8YEejjd5c3w1rYOjElOA3Y5x27tjDPTv7dKu/W73hAV+ZEm+5GY69a
ehOFsq7jlZ1+YlJwolwhpHRSjA51m0F7n9Utd69LGUZl+ZVLayc4UD9lzTw5GJirfU39D0PxQ/eR
xY95sgt1yc5bHZEDTm0kMJdipZCQULuhiYcBJT2CjHyPYiuQ6FF+bchA+CvRHrIP/9oR4nA29LqR
tbATzXe66Yf1cy+7uy4/IU4bHB4RZKnvm+IFvmyduNJDCOYAxgwe8m9Dlk9eN+CoULFWkbUW0wyG
g2yRPUN8NNIMUKfpT7OUB3nVBNLIC6IGugaixgA6180Bg16i1FdVP1rQ6rq8a9bWe8lT/68B4ayP
W00f57JA2rV4UHFO6dmdnT/Gsuv92nIfmxHciqesx60F44ib/Vy+2oymoWT/r0WaYxOCR8VRE6GT
HSNxqlcl+YAegaOg0jVlNJcxma+uCljsHAfQYKCnhdE4GRm0RgVQwUzQTFV7TSHrKpBZEAaT4eJa
VQsarsWRgLxgbUpu5KsLcjSE5e+P3gC8rVEsc4HuUOKXhDwb0+ilg2RFVm0AOLhIzKG6JqZzo3Au
WTYCWVGNd4riO9W1UXxfdt+1ewkAFf+YWNz7aBg5j5qM1DBRT7etQzvXJ8AS1zdM2XU180GaINkv
a7FYd4B2B0gA1SLxHAVoRUP1ApW3eNowq/H1Ck/wyVesa8RnJmWaXnXqI3PC+FrTje1hqZk6/HrQ
don9ahv+xHdgQr48ketr9e+4hMNz6B3WJzMMdeOnlW4Z6hVE4nKrYwECZhGKWxBuwjHmMLeAlBUq
30b9PNQvSbwnEWDgT2kquXFJDIntlKwbuqJgCPzqtOuLZ7xg8trrga61/raZF+2g+r8jEpuiI90B
qB14b8+K35Qc9Ng8CVxZ789qhHZRFINSPbSxRI9ToZeTQn0aLg7Ce9R60eWqdlAQldwQVyPOkRnB
07Q2TbU4ghldfVCUdyZrJVy9nqEbAEvsoMCHi/3pVq1SKy3DBeDI5gL0JfGVk2b/j7Tv2o1c55p9
IgGSqMRbhQ4O7RzGN8IkK+espz8l499jNc0jYuYD9uwbA11iWlxcocolkXoAH8ulPJzGPEcNrJpX
oK9rBKkyTu0BWkF1JPjMxQeGtN05eJyTyLTaGabopFxme6QAXFmyUSEFCjEb5KqxPQogP7LJrPux
hlwsyco0wVJ0YOYDpLrPj9H9Y34EDZPyQp3KLd8RSdqHJ+VOeSOOhKY7W/q1fZ55uwYMqITqBlJp
eFafo7cko2TOcdhG66ZA27weHwYJpXzHbRie2UD96OI/IFIPvodzmLDtydxYOAGFslf93/10M4G6
YxuDFxrEa+wPiM5EV9DA20ELHSBd6aD01wWXjW9+08w91R1w8s75fUz3TSo43LwDsUZlwoDBRFAd
taA2+WWEVtdSe9keF3eJTBwEnG009rGxqloFNcRc4kC0oKnqHA1NkHtQeamVU5mJ0To69HQydxuT
ZxpR6L7wHOg4h6zL2qLQlbTGiKcE6m7M9oTGg956RKV779eCZeNtjY86dySOFZTSLX9f7X8DxDkR
yQYUPEL0NAF7YdXBvVSftwfEQyGfk8hG3lD51STWMolV8T0zj5X1ret22xB8y7XCYHZChZ7kqpyB
oRhHMHzZaLZGEe5t2t7OSEE0vltIYML0tlF5ng1B+EhBfx3aa1gfcyQz6JRBDOT4rQZWADTYxCAv
LaXKMaPW2uuDChmipoyupdZHVH7KlP32B3C3Ckw1cvEGXoNs/W+aShbpUnyABt8wJV4FK+LT1JbS
ZzUXeIrco7CkwJHCQhpLZvaKnJGup7RDeKmO3DmGSIjUVnaYqnB8hURt3C2zAls+ZrUx5yJP/bFC
MYNc3k6a2w5PiSXYMty5oyBmXvQekJtjzKIECpM0T7H3lSqH+rtkm9Z3RArQDAFRyFAXnDTuVvlE
YwnZKqNqUT2LAU0RFFasb3P9GtD5DimUSzm34Pyg5U4TdXvw77cVKnMq6tyqtHRezveNHDrB/aK2
gnjSiXrzKXKiY/BI9+AvBzeBG3r+qTiKnq5cA736APV8HdOgktRAwQdk6GFY/PBeFNbnlEnAbVhB
MLeoKcmZNMaY2XGn7PSH8BECWb2rXVT78hL6jnPomBdO8E1+rW20wP7TJoLuMFoW8dxgQ/1Zhj5y
IwS4Fr+TWbLnwSa6TfMnXURxwt+un0jMTCI3PobNciI6GT2YDdjjHBLd9T2KJ75tGxVOiQ9kZZbu
p/+7FZjDF4XQQFFrLJp08K+L7xKEk++12kuuBlcH7ZudiUqRlx9k3TBQuILEFQGUJYB9vksKWYc8
kDLhrW5+j8n7iIaWyr9pRIJHvClEMzI65dBhqnxpFu6abgjqEBdrIF11wVFWT+lwqRZ3nSGoUOJ6
Q2skZrFklLB1Ybtc4Uq5n2t6Gbeo6CU5caladq7So/uyqPYqOjHHpvlV6q/bS8idUIwQ9Y2IfMGw
nE9oV1vz3NJlQmvwYUiaG1ReC9MWvG/j8My0tsJh/GdLklJU08iYUesy1i+1eCc1Am/oo6Pky+ZY
YTB2OlOmGTV08NHlO+NOOYY91Dea34jmtAfjoTVd6ckP7NmJXEQv/uF+Xw2PFYxLRqMkYYRpHPuX
iSJlMx7icbID8j4h661OJ5n8wyWL7jyUPsugIYRC1fnCmdakDoqPCc2QQQcRr6G8h5MbqCLVJu5R
QNrGQjk+att0Biebok6NdWzQBBRX8fcyepQGrylvdFFcnLsTlyAMxgMXmjWQaRc0IG5QcRJS6WjU
7xbtf9I0AkVZJShXEiExZ65O/WjyayAN6h21dlr2QhrTQauNYFNwLxxtNSTmwkGkB8X8voIhVdb1
3Bc2gUBHn8dPZaPd10l3Fckg4Qkf1RJs1OGtjmtdimZvsL5piD9MJeixjAgMf1Aq6cPj9oEUTcJy
H6/8pi7VK0Or8G1K5TbUK7VrOcTT9X4bZTnWX44kpEKWikgDzxRm9wQVHVSlR0WkNb6l3TvUXsGL
LlcXU+kMv7ahuEkxpMX+YDHLGmZ4tuDtjCeel7/imX6Dzg9QNLpB68J7ARuj48dO8UOkHMxzXDS0
XiIcQVBhzyZTtSlWBitZDsh4Uyg3kD63twfGXakVALNSCZHKKYEopFMZqRuTKyiapRXZ9f8S1V8P
ZDHhqx1hqkWfGR1w9OgtymZbR0BDJCrLtSarsSxjXWFAVxtNAQvG1GV2nLyOZeAkoH+Pu3tLVBjD
nTd0AWoGSmM11JidYw1BjzjDBKwaHNWAakA/74yiQgfuDl+hMBdbWDcDkkmw/CGOrBF7rW+j5reT
by1/p1mP21uB9zYAW+OfITE3HPhsB6IsJdWRfO2jxahBl9OOKo8hBFPqQxV924YTzCAbqsnhMav6
9OEcvHbFfkSUizwGsruNwr+3EcVYasQXqS5mVFo5kTkky72dXZq7/lX2AqiLg2jXnm5zu7nV98ZD
534HS6+zjcx1Sj6B2dCyUhZJlxcAbiRrPyuJWxnttd+ax20YroVYwTBGUI+QWfRjwITgWYtCEOS+
bANwYxpgZ/1vBk3G9FWEQHUCCu1g4nvXOtmu6sNAnzXtXq1eQlTHSsqFJVJXFS0ba/jGsJcNLQGo
XuI2Q6QX3ribRKGNWJVLzF8duKbC/L4zEDCi38YoXEQCCjl/7EFsUUE7KtaGp+2J4G7Y1TwwplIC
L7VeBvikPh7wSn8oS/T+3dfSfhuGt6BotEetM2p1UZ3GbNisbLO+aA3E+lQ3msDbN8+Cncl9Wa0g
vhw9PQqsAnEHJzgl3giRCtvfRU/zvtslv9BqmIgeVkJAZpMaRSAH8lLmHF917/nRv+gv0a061vb8
LtuQypN223PIW6r1AJktS4PEqLPIwhz2L6PsjuadYr7qwz/cnWsUxgPzY2wHUmFUU/p7BK1UkNjt
+NbS9+3B8AwJ8vn60p4J1hPWghlD0cSoDFp0XB0IhNo6ZFX/njYOpnEFwlorSy3lUK0BUqH5Ngse
aOVS6LbWdhNfNkXslmCD3h4W725bIzJ7AjJ2FA31QDSqnQbpQhVnXLWn/Gr4Ba10AZhgDlkbZtGu
V6cBYFLxmHTu2D8RwXXGqwVeBDRRkIskLFo8mN3QtpJWTx2CoHrdPJpgpTiMk7ozq/mVFkpiJwNU
z8amntwo6NULy0hfh6JCAD/2aPQTJFFXejbsyDi3gnQtzytC6hFhIQNqBEg6n3sqVO20UF5a2axe
QnAvAkGRj8js99iwWxH1M2+a11jMuatRBy9BiBcJyGqAVAHIW+ufmqiulXe41yDMRMMlCqxpaZjL
QXM6BIpbpP0pkxJ7/qeynQ9eWDyF0UPLBpvh9llhE4y4+hRXHxM7zL9vHwLu4izEs/8HsIx15bLK
sRVQMwNAoKB+HA1ki7qi3z8XmqfkIrZb3s0CpjETsoOgrSYfb5wVWGdpkxyN2lJk8VYOP6thtz0Y
3uqvf58ZTBV2mhn4BC9SRDsD0rih+dhCIm4bhTdla5Tl76tR5Egc+xka+Z0iPvb63pdB7tA7qYUX
7sM2Enc84BhB+yBuYyTezpHSISssa+l8m7QY/NE70vk71RTYDe6ifIJ8eF/r4eh+rzYyQHy0flvm
PoQW8/YweOfFRJcAUbGVkdVmhpHX6MwYY1xTpDrMoDrO7Xy8j/+lwm2F8pWMVkeAXcU41GCXKe8j
qMa2h/FVGAFXlAmGP8PCOxw9Wsw4OrBeB8UEBAOptFw7IrZgdDfRuE9k1/KPZf2CE5q0+zKIUGHp
6nhlbn8BfyL/fIDBJJfBKw6G7yUGsGiK1ZbtG09F8zr2x20Y/rb7hGEMdiBHSqE0GKeihLaFuyF9
oCLXhXuIIOClIqxAUZS4fMNq1/kTacCQhwBNrj7r9YMeHeX8WDReLIpd8m55cwXE2gS1mII4RDgM
UUR1uB6Gp0k6aO1rnR00UWrwq6zSskNWYIxp0Ara1bQCGHQz5p35QO3InmJI+di3V/bLy+zY3pXn
GfaBiNIi3FO8QmYe6kMR5+lkAjlG2nMG8VcZCa5xbm34enDM9o+zIabBCAhy02Vucy850klyqn1w
bXqVWx1Lx7NHL3gY3PxJuwpc0XuW+yRbfQC7/XOrNsJZwp6x3pSH4FQ8Ky5ay+KH3yCWuFXuLjq3
tutrETmuYAOxvJGFOmrNZAFVzULwGSNFemV1V1XraslbagjKwXhg1sK1h6AO+spZrvY5oFraLcZ4
TIpdpKpOZ+rHbq4PUHgCvdhot3UpKP7hmjWLLKT3qKJWkdc+P4qk9aPIT+GaFpHjExn6CDYhEVgh
b3wIkFl25P+Gr2zH1SlRr8zEbcf9tr3hPvDXX7Bs7pUxkKwaUjs9viAoTurozoGrD7syvQ6D6xr7
K7738eD9F0zEzZYEmApqOWbUKFZs26ijeNSgW3DQkJi9jcpbqb4MDVBXG6ACKpJF/kwAu/wsGzJG
WRluDzSyg4+KsRCpZeVZbgCW5kT6BQXLBqkUOlx2o5Qd82bpOUCZ9r5CVziYxmOCB4k64JFqzTK+
DMUUfTf8Sz3lkgyUiYoOZ5S7nU9/F4PUulaDDMKD9w15SWuCNf9rvvwl9LUCYTxzNZ+nNvPDzNEg
zR5eGNYN3KV4EMwvzwyuUZhVTafZ7CUZQ8E7wzYrYpui0m3eHbxGYPaqLyuZnCtA0JO7IUPUEBiQ
RwpF+XzeBUnByguB7uVgss5GYslFVUJE1ZGC+jk26W2tSCdijJdgndg3anvY3pjcifuEY21rkkWx
PvtR5vR6tx+V8W6G4dmG4LkVdGEzgvIjWmRZMgVD8fU+yADRlD8JaCKS0BuCb9sYvEoPMGCj2xpZ
Q3D+sUxAmZHWvVyByxO6uDt6pTnBRfC7PoQvwV35AyEfcm+VtvoL9HJLtjR3ivyYvGx/A2eHnH0C
cxV3RhPolVRmkAWefPCjlUl5FxYS+aHiTd7Zw6gPol5S7tSilxR3Bl4fJvtQqBA0z+kMEgnJJ/bk
nyrrvUTNx/a4uFvkE4R9KIxIAGsDBdeC1XROrcmo9RCcXg4JGIyEYkEmHmwY2PuMJSqCwQ9yH+MI
I7vK7Oxduokux8tyl1/iaRpdmd6Ai372jFN4Idqe3GIFFJWDOBg0u+hsZvwbBWEuq2pwsovQ6akN
9+Iqua6Gh+SYuPEeBYHb08k94J8GkQ2z6gm4aYMWx2EChWcR/OxAUprQX3l5K2yi5m6PTyg23Kpo
kzVEEUY2BqkbxfNVNIauOg6CzDMvymopEMdAhShoI1FPdn6RyCT1CVSgYeOz2I4l3GD6lY+Cp85E
UaVTzgk0uMKDkt6Sut3FrYhRkuM8ncEzV4zcq3FiJDUMjLaTkJ8CGXPvUnTUEPlGlgTuMM9pOUNj
rpoGrc1JEgGNkPsWMYe59cAkb5vhc0dwuyMKd+W3/3C/nYEyt48+QRWwVTHDYXlTQr5jFr4xeW+Y
MwjmZRYQq8ikFOOSpDtf3zWWR8LA1eRr3X9NJC/KJbv+RSDuHYdeGL2Ecbf0KyC045go3Y4uB6hp
Bt+m6tHqRTJe/Dk3dBWHc9ljbGk8uvKzClTxGaqrnzNwYvXf9Xk3lNY+qx+12cXmQ+eOyLjyUu8Q
0zKRDlky7FCQON/WJNKhVGth0qcL+bf2rULXzqFydSd51J3uEpKf3iCjMH/bPPBeO3jLQxbKNFFT
p7KhvzCW2lxScY2Mu8lTv/tvqjeDWyMrdsHv/GTsshuKnX2M70RWmGMtAIzmB2KC8khnjbA8aX6l
oHPf8Uc7Js9GcR23u+3BcWzfB28W+pIQ1zRZKqlUkslITPCyNSrZm+NPNd1NkEwb8/0Y77ehOLfx
GRRzYioU5lpGAahQcVMJ7SgHmu8nkbgA5248Q2EODSicWorLPXOsZD+qN40laizgLgpehP/N2DLM
1RMJmrmFWkYAiKFGFjxF/S4Uad7zLkCU9y9ZmKWO9EsTahjWUh31aHw0I9lDJ69tKV6W/Eh8SBhe
ETQoJ7s0gpKvLGob4p3rM2TGZZJICvZosrRcVncdcuMQ/Yx/IEI4I1lRujUydaIYFxcSNAGo7kTp
DiKsyxZdTahCYz8lPbIlCNWkzWMB4pYOVPottFY7qCx34I3AI8Ld3oycVUQL1icoO07I5k7J0gGQ
z7eFcSsr78b4cxuCcwmeQTBeTO0HM6lGQAQWesqg1Qq96+DKsiHovg30UTzJPGXXSGzGrulbfVBk
IJFyeNS76iL2JztGW2GDRvakJW5L3uv01VAe5MKujKtsDD3FQvGNZcsJmCb08Bj1xg5K0G5gPKm+
7GTqzwh0K6iktHs9vx0H/SYGY9L2d3MMwtlns05K1IeK3uCzewQ11GI3KM8URZO5tw3DXQfQ2aKw
kKKklw1wBlroQ5ETLTmTMWvPEaXZW4BtCJZmjYTwZnVY9jY3wNojg7n07311iK4uCrrolbbkLwSy
0GTMQFAUoWwrfSjkyzwVjO7rRsbvm4tmoQ5WTwzz/PRkfRnVfozfb5CtpVUAxbdkR+XX7TnklBgC
BtW7CJcgWQesc5il6kMvdHTep9F9DfWEZCeT/Ri4RhCgl+VGn92qt0161TrVow6ZZMdRbb3czSLT
yBsupKvQN4YhgwmO2TNtWCrxpGK4VfG7SIyrdpL2U6eKyqW/XouLBo5hgPcCqqtgAjgfbpvmSpW2
FSJxk60/yvvelZ+zC//KvNZrp7XN6+xX7mSX6YWIz4nj9AHZhJSJAW42ivTxOfIsy51UyjDAyC6A
8jjM2vp2KtR+kT1u0XrVVnMPZUfS3BVjCraFOVNq4ipRVNwqCE3doHaricBgQRvDJYOvekNT96iQ
N7ostyU1DQq7rZLw0Te75nGYCywbkRProPrx31/FS00q7km05yznjt2afgFG+3Cxsaaxo5oPTipB
tx1vmdYIzF08VcjjlwkQxuKuh+7L8CDHlzRpbEoetg/AVyOCsdBF/RGvUgX/O1+Wzu9rcDUMiOrP
JxRdy9XBD718sHXLCYX1vIsbe27Pz8C+tObg6qjzpUelrtxMvR6mfVZ5VuIpwcHQdiNxi+Ymi9zC
P1jkr+XO4ekiNYi7GKyAcLOZ/Vd1WWpocY0AhhYgoFaanZfSFEJckmXZlZpdTXWKJ1UKJgb4xaIa
VI6uBuDxXoWmCRpYvrQaKn6K5oAaxjo+qm/+d2KXVxISC9TRjuiYe+2RVzgMg53bF9mNdgp//325
0Bn+h7OyckYkZaS1TIFfpO+BcelH+95/0bP99m7iWrHPUX74fysUPSn7WF9awK3mPklcpQYnofK0
jcE9G6CZQOcMmMvxamJ2bIPO0JL0S6NTeat2+nVIyd7wZ7hUhW1JvsCh+up3Y8+i489Cp7QFPRTm
adZURAqUDkNCixcIoFVbDb9vD4jDWXl+LBij7EuZhbHiWFSn5k4ebemJOpM37H+l17p73YZ26Jr7
F+VgB0dIzqChpXQmO3csZ/Cg8yw6KLw1XFkEysY4NDTFVotFkKurGhlNegjC3faIF6OyZQeYOS1D
6vvK0izXpW43HkHXhXsW6mIx3UmW0xSHbThO/mmZYFzviJrCzLFRozFPEi1HFakTlLumvZXnVzU+
WM3NhI619rdFjqn2VkoDKrMSp5C/N7ogbMXbQzj38GNQ4Y63AHNh+JURxB3BeDPwC6KJ2u5VwcHj
IphLAbAKdk70mZwfCnkuy0Q1lhJZgrb67FqOhCTJy7qziwYJEFzhOAloEmBuirqS5MpP0DADxXHf
uMyme4UepOQ6aL3CcAOa2BU06iv8J0gf8q6oFTB7ayRmH7R9D2A0q1Fpr5AfcXtSpqemvFD+voYf
J/1zkJQ5ivGES7JcBlkGxa6ZvpezeiGFkcCmiEbEHrEqT41paeYKwWhtzDdpfolHiG/8kNsDCp0F
aLwDvR4Tc9o6lO01ibyMCbVX5lvTXsTDt+0TxrPJ6NmXFwogE0XozN4oSx36Ji06li1fQ8lKHf2O
elWyhwLqleEYzB54GkV0f7xJXCJ0SLCi6t1iSbtHKSQRXQrxsuShbaHL5UjyU6HYE70YRCyonClU
Fh2yD9aRRSj7/HiBu14pJANYLUXMV9WMx7I15l1qgmt+eyaXX2JOmQJqK+T/8KZb2HPOkQLZx5sX
VFpOlEe2MkWnoLhFM9NJUsqLkpxCmewsHe7xNionLYI+uE/YL/H7scPlp8N+RCM9oCXcpqPpBtEz
mdSDJBkXTflYB+FlHzYuHF5wiGm4ohrNjuccJZZPWhwetE5zNOXn9od92VgI9SPn9EcPmbnsC+Kr
qHbPYVhQmFZ03ypIKzVydMy74AKx+OM22pctxaAtf1+5L3ABYqOrgNZXR0l5iusLfQjvZuiWFGim
IJZI/1A0Omax82zu46gGXtqMu8wkt6XRgNsg9aI2Po2FmgqW+Utg4nx8bAGbBUVC04ygLt0rLWKv
j3XzXpm/RlHT2tcwH4PDWNHW8qO4zIHTUvWtSeLQruNcugST8JWaZWBRHUfDg1RcAdKBLPNatX+X
2jIR2D3RaBkr20TQOFeW0dbSTrXcErW6HXqMRpMKgLjLSFHYQk2EaEFafb5tqGpkKp2wjGF5nVW7
MbnDHWIb9UsoKg3gbtAVknaONEgmzecRSFR9RnJLGXc5ysBySNAllh0MImPEnUFI3iFED8lThEjO
4TRIt7RRv6xjBaRIcTNYnnZWrw20c28fPRHU8vfV0YvrpJRLAqjSVB4sdfgW64iODsax1kWkZV+M
+bI7V6NibEoTS3mutphELaB3GjVQlN/90KxGMCL+KVjhMNYk1pBoHsKyQWesR2Y3hy6uGpZujr1R
pY9oEs9AmYJWcZEPI5pKxqokZjh2RY2prAgCViot7LTuUJxfuEMOYdDtdfuauvqYTbB0Q3ccZSRs
AK3KilKmCtD0ePydloqDSq4bawyObRa9+nmGCGjTvcc6JONofhVaMgpZGjeufBeVFC8aGnq3P2gZ
3dkFev49bJlJL5l5OXQfs57bCtRCLdDup6Hh6cVOMtwUrbrNIDAAvBmHegfyGYgtwB9hdpRUpDoZ
8xorLReDjS4gD+I97lzWLq4UQWjoa1oBA1yDMdsq7aXC6kf42ll1SSA+ajhadDVkbmE+RVC2py8h
Ehrbc/o1SspgMlsqq+YWvYzA1JSLPLrJWkxk6bbxQwL/tXO14jqQD0nsNbXtt9eTdVCGi7C9NyM4
fpdRICpF5Z3g1RSwNEeSNJGQpPicRg/ehqT5ZajJHoojf/ts+xg1SiRRU77QmjLmT8EbgEQFYGIT
FUtG/g2ByLvtmeVdHQgh/oFgzB4NiOGjLQgTGzd2o102uPxn6VZJnn35+/8GxWxSg7YLPx8ORg3S
pjC7a6RqV5qXupTjxS2YOf4CfQ6L2aNtE/pZilIXB4bIkUc3kFBl+Ncaoh/Ls6hUI6SGNAQzoGSk
VtRIOHUJHFE4GU4W+JclyQVLxLtzQV3+B4YZSx2lhV/NTePM+fVYPxpS89rkpyJtIaQz2qFGhS/t
xT1iTdgakTltM9FyOW6B2OWjExYH+huDI6eptC8iCazcTteLlNq4+1AFNR4FKQxeAowL08IPbbsR
cykH7VWMSiTJHLy0PaE3uiUC5suv4Zhl4VZgjBdTpkEe6BHGF5XEG8E5H2ao8i5rxy93faDYSo9+
l+eC3qENF+SOIItPRWQZ3Mt5/Q3M2Q7yOUVEFAOGrhb130btHgz/WetpEm6w0vOH2ra0m8b8tn0I
hbjMgS9NExSmDXBr1CohGyL3dwXoTtRdWSVoWcvs0gB1k+Yq8Ay2oblncjXrzHHJs16K8wnIJSLf
cn8xG+O+F71olqX7snXVpd0CjhPSCsvWXrlx0jDLhRR0jaPOsgsqB7ya2u51eyAf/vQWCOPYD7Ru
TTq2jaNQqGbAxXmhdF9LV5l26iOodr5Qdd+0J6v42VLBJHKNwWp8zDmRqkSTegpokrZOp8uQtnpE
IKK0a9kx6KGUTFHmgOfPGESFrgHqg1CowxgDvcxjOZiBKJWPU3/dUtuMdn452Cmp7K49iPvSlx6f
L9P7icjerr2lps2UA7E3963qGcXtlMzo2CvcPFyoldAwWyJp99dtNItV0FToGKE2BKJ3jFWY6yyb
ka2vnVR5LsfQpmlvD1F37PxvZHhrqvmwvY24E7vCYyxAhRx9PPRIe+p03pN53KuD7JUFtIZpfxNU
xl5e2AZSReBLcXfQCpYxANnYj0ReYFUqPUv+jz6tQrsl064gb0qfeYNaih4i3JOPrDKuSSiJK2wt
VBdCJK2dMbOROu1UdXxS5vI6Al+WZc2nWHmKlOlQDPR3Mkkl/DfUMFPpRU6obTX+vjBEPZRcG6Et
gWRUAVF0u53bCA1lvl2sW7UzV+M+Vbv7MSTH7bXlXmd/IAxWPqkv8dCZQ0BA3GHQT3CK42Rvaeg9
Fjg6XM9/BcTau043M4TKcHUZvhOhnK1DugY9F4dcmD3lr+J/0wY+8vNpQxt5EcnLKvbtoTfurOGl
VUTGhv+4WI2HsW+50c7y1GI8JpTneoXYAwpOk/Qi8pGdyT10U6sBnlWNqHdDCMycfpRkd2WoALiX
Ww+yX+h0BqfSoUe7Sj3ak3Eg1akyBa6daEoZE2D1RWLFEkBz1TXRL+AHe7PpBS9kLghakSETg38o
RzxfN5Kn2Wgt65ajGmGMyr02GR44agQ3E3fLr2AYu1KpxmTFBmAQV7a78keN5qKgQIVWvPP9UQDG
3fYrMMaXUGhrFvUEsGrK7Sk9lb3mTMH3phDlLkRAizVd+RNGoNTwvQEU5bfxsFcwKNMCs6cgxSRa
I8Yk6SXsfxJjI8gm3tVB9hDK0w6k6Q/bZokPg6JiNKWiD4pl86rKIsyaGWYJ6l/2QCbERx9G0Mv8
byiMociTsg4QUq+dsdUPCg0fpyraxzkVaKNwLzL0XP83GMZUdJGZBp1FYWPxnpzDvebnnh4dWjxT
KqgDil5ForljDIRV+4PWFYBDBx+ko0q1t+NIlPsWjYk5qwgChNQYMXUZKrTcWqVhbEdz9j1Krdlr
UVPYoGlkIB5J5+5xe9X4LwNcVTLixfD12Bya1klhOwxgsq9bT68v584DP7VNilNZXNDWjU27q2o7
QAP4NjD3Ov7E/eh3Wh2xPJirqU8w5llR7RTFlf4ockC4HuUKgrklp15q01QBhJWjDhKjKM2DAUOL
HqlkTMBltjOmXRr8dYni4lGuYJmDYOY5Cs56bBldMo9j2T3PdbrfnjzurlxBMIdAN6KukRssGi2u
6yxHAdujKRQ243qqKxBm64Px0ZImsGI6CG1C2OzYLH2jKrEbLJgx3rfJxSwdtscl2hTMQUgHOcs7
FZC5j/IkM73wi/xtG4Jr2lejYi4sg/jIRVmwuRWqhPL6OveLfWdcR2AH+RcgCCAitLGwUDBrFBvh
4GtEqsEpj96uLA4cFTzQ/ZjbhSVisefewuDs/g+LWaoaOhutQbEfMv0Sb6dRqV3SuiR0ZOVfAt0g
7fgDxSxRk6JNKi8BpZDuigSTE2v3Y4assdwFP/o6PRLk3YfSF2mY8bf8Jy6zbpqcjH2cYDpV2PgO
5FpoFgjGQRDm5lri1egYD4MkdPDJMjoLnOTpfQlSHwX1H62+K2vqCSuS+Jvxc1DL56yM4Nz1HVUy
DCoNvB5pgr7ck+ZNM7r/cS8yjoaSLtIyMoalVq09Lk+/KkJqInnoCpHK8//nQvlvTAr7CMotKfMj
C1gUokbDMQR9apKDQ8+ZISeZJg8zfR/lx0ITNfp+7Sv6sLufwIy5h35DaswZgKMG6izxe+PTYGeN
st3CIQH/+z4rH/p+smlvuUNU2mUP0hmo+KoEzOW9eT9q1e2UyaK83/aWQj3H+RrnramhXARr3MZP
bX+pW3dtEV7E6bNhvCW1IVhpvtEGzYKiIv8F8dVzNKJMZVmnuPNqaOVGUNwpRjsijZ0rxzH/DlVW
m4bOPxi6jyYyaMmhAZqxCGPiq2oE4VwH4Rt0CXoQJ27I70pE7s2Pv61wGAsgdVMcNz6GZoKSIz9m
EGGWfqb1IevvJmWvqLhrf9XdU5XeodHL3R4jdxFX2Ixd0KxKbY3lTgfTT2qgaCp5bpDZ7KxdF6D1
StQNybULKzjGLhhlo8RKC7gg+11FJ610Kusm1wWD4t62KxTGKjQ0NtCeBJQ+mY+63v1Sur9WMlzO
5B8IpLPOt2Mqx7TMI0BEVe2GsGsSWXR502q3vT7c28FawvuKrGlUZfYgSKfVNs7QaaeOxbWkkWsj
k5+N2rzfhuEbtxUOswfRL5F0PoGNIcMLUiSQHIyjHVHsVg88uXal7gAKuBBUngLc5dh+CY6ucJn9
p05S03QzcFHRZtd9deHPxMbj0fXz0c6T2gvp9yYPf5Zxa5eVaeddc2WaYHHb/g7uvlx9BrMvCcTk
yNAutiztLkqtvGxQLJRBtVqVRJRQXJdmBcVszozq5YDXV+102S8dG6eO8bhDHe3wAp7Sw/80rC80
8E3i56g8xXGrd0EYQVfGpZMjawLXk2tElgMBki2wwrCCupo2GrE5YJNW015rfqMCpERDYCS7evtU
y43gdHNvghUas1a0M5PWHLFW8vCm1k9Gf6nS58EP0T5ymZe7qRVJ9IgAmRVLGl/SimIZXh7bgeHk
0rWCwvW6OGXE0w2PiMJBXPv1OUK2QlcPQ4gsqSEOvaWhiJpezXH7uL0z+CUIKwzGqfAblJHkIwYl
p/IdjQZqN2nRo5FT7V0lHU9QG7yR2+ZnTYbZMbX5qfHno2T5iB9GN1G90JnVaewVKfGdvAefyjAV
oNCmviS4hb9yFOAr0V8FZb+lpeZLYWrqS62cmVCKTQnSxU2wR4MTGkuK8qDG6ECskouwb/damYBC
EpYqHo5jS/8lCLT+CMY+aogHIpWKj1CKuwEySQYSmlkuCs9xzfAahjGHWptJoE7GyuPiqq1d01zN
w7MhGU6Uvjbxk1wc9OpYzQLrz79k/pxftkXBRw+dHlbYC7E8X0jIE6WldgqqRKQ7KsJhfDjTkuMy
NnFyEbY9EL/wKhPV9Zoo6s43R+DwMWWk+QyWWwV9SQXqozAc03jqjdluMrdr0XU4eWDJkQ1Rozd3
0ZaOZGjAgPETddvnvkAwmKOfaFi0NHFSc7KL7ipDMhFCCmN4PeQHimJXCRpvuS44Glw7sQJe/r56
ZQURhS4kMv/OZFZ7aRz2g0hXkXsvrhAY9yMNMx2+E6ZytBBUmHel4buJeSg0U3ABc29FsOGhn4RS
lEYzcwjiLDoWA7ZGHt7rlRchcy/DDdU8NP8KoLi7cAXFzJo/qr2c5wtUdacpg200MuiL4922gRWh
MDOXBSH0WZZnvRRdUWSYI5QNCulZuTcTqmTB0msSlLczIOGAoiPSYHmU/0fal+24jUPbfpEAiRI1
vGqyXbZrHvMipFKJ5lmihq8/S3Xv7di0ronu89BIAwGyTHJrc3MPa4EuOIwPEwQlZFAmtXdW5iWQ
VKtVwVV/yVn87Y0xsyKjFZNCk+jc5qqMpXlqALIr7PRIH6d7/bm9JfeBL7uLUhUG2Nku/IMo7vp+
rn3U37My/weXD2VIkxaJ8p11mnem4VF0YCb3JNz3ijslgjrW5XTh+SL5wkJc6ClD5IvLcWPZoWeE
dmhrzmzr9/lNDnUua7bfZDt7qf3QBQEBOvglQTVg7Xs4XS4532ZUjdVY12A+8+j3yX6akIZ6NhtX
V35e39fVSuEpEvfl0dwqyBACiSR7uOR+6l1V3lOKFgV12+h+netOLZpYuxyQ4HaY+whNk4WESdjh
1i6PM+J6TOTaYwiRGTt6616Cx32n2hifcH8GXigqZ6siY+K+GzKnscwSeGzQwPnBs36fvLWu4cUe
ym6bEAf6kLimqznNjj7WrvSjAyXDpn2vYN3Q494iTrJAlpnstupH40PRdh+LHkZrrn2Z1jd0i0Bf
g5/KxDzTnCZ5gjtsvA3iEZwEomtrzUGdhhrcuTdF3mXyhMujCGwK6hAp3wTCjvfV3MYpCnfOTUZj
bV6uqBwOHQpsRnYEjYIWfak9eicyCWohXi2/zPJmsHw6yd516167v07hubeCVI3orc0Br9XSTTob
+yH7Az7St3YSSeKKtpPziw2Ty6IA9bdjTPdUeZnYUxf8ub4YAQT/LEj6rC+MEIsh6eyQmID7c/bn
rHCvw6zGMyebxg/tzaYV0X5YNg2sXHiR4y7uzV1D7hj1BuUrUfal4sp6vruOK1oe5/LCaGSKHAE2
pO8N6mZMeaDk7TrG+of/z1uCD9WoiVnnvMIpxQMa9xjomAbp3TSHfUPJZ2I+tWa8vY64/iH/ReQ+
gMlKm0wLgNjUx0BGFJhDZ0JwN65iKAtB6cKMc9GQVEAjWRmWj4z00W1pDUiPWFrZ/7q+ktW9UzTL
hBIzMSm/dzI6gKC+sKDUujtJ9gTNH4jTE0mFTs1diGrd/w6P27k8nKcU5DR4C9WPjXYXpH46HRLz
Iw8eRrCyXAdbNb6TxS1/fxJKG3KcpLIOsInNaELeNWmLUXBBp+6qNzoBWf7+BCQN2YCSN0CCofZA
cOTIsYX3t3mHRg+B2YkOi3tI6mGRkFQGFKgRVQstK143f07jk0r2UieoLa3uHST/KJi0MfTIp+aN
rp2qLMBdboAGeBpuFNONa9HQ+XpMdoLCmUOhkUrKlqexeYzumu28RfVqlx8ryBclNgq3pR276q5w
pGPuy7mdHU2PCM6PLHcin600Tn4DZyVdr4F0IsUnwH7dQQInfEVP39f7M6GQdatd5tCN4czO9GZ6
vaPezNTpfE3wG1YHhE5/A2dEyI2OeRtiH3qQFrj54NDHcd9u2Db5rH9FDyqIGz2UwRTv+geyHrGd
rJ2zqKwgk97WwIVSkinZGPzbd1vyFXz1qo3akuwTu/5ElfSuQpOy4eWipofVj+cEf7H4k48n0LQ0
tWLg06ejBZ6Gt+AwJB7OXvahxPXY74NHcgvaivDz+sJFuNzFnuhtRfUCZw5G6xgpBO04S55Q4VWA
8h2ln6zOSNH7PapYXdx8JsEeigEpFLnnWvB8W37sFQP+vvpPYAhtAzWxlk0Et2gWGb9VhNnQJrBl
9c8cyYj8ZeRtRR2zq87o79F9Z/hOULVibiI2AbWvvqRAc7MUrDgZCM6edeQN49a/fmKX3EjL4+IE
jwttwyq3pH7Jn04O9I9AT+YY7/gDw4LGLW3tzvuQPztHfpQOxabDsLWTPUiHaXP9Vwi84vfUxsmi
OxVkx5UEu6mh0zIOil9qjq6K8iYiFM4jlWCHZ9FiN3VTgPGgduT+d4/J8etrER3gYr0na8maYmlT
AIqc/GoVr+3dOvpFUw86kHYi4tG+fJ2BNBFT6iCzBKk+2Ke5NTVhwkqjAMGCWUKUV+pDZHhpKRMn
s+LkFbRz84dpZdYuVvthm2hT6jY9Wr3sinSpE3ZzYNdzGr0VTSXfFwFJAlceOpptgzbtNbscxu6m
GNUxtiENoroGhki/+oSFA0KZfPzKikT7HQVN7LfaOI2wT518Gqyhu2KY0v0Umv0IKupmfuytRgFx
gZx+BG0NSfImavFajtv8IBW9dUxlVv5rsQFwSlGNQt1TM9Ayx+1M2MsayxedD2OS4o2kzxgnqK0d
KuPNTlVRc5lMM7CnUmM31w3g8h2HM0Gvz8IDjpnMi0GUOK9AHGGABZ889Lj1ck8loNGRd/NN6eM5
LD+32+uIFzEtB8i9BkAiB7rib9r99kEFM7YhUom48LgcAOckOi3sTAl2hH4fD/SF5dKrH8vo+nGv
L+TiC11wMCiAgW8d/8P3IUo1q/t4oZ839drr+/S2QBN9zxpBy+1lXAAclN8gjAxiHjD8cQWdSgsS
BP24OEDvO3gg4N6WBzVxqn2wDYltbWhlFxuocAheVGvbeArLnVOWdIoWVYBV2hswzknq11QeM4wR
Xd/FyyYYLE8hIEpXlsWZPMctZnlYV0caZBhYU8hOFEXsiM98+BP3UruVtd4MbT2txk+z0PrbYhwq
hCUMsVDQB9JNiQmr+ywt0X3fSXP+0sRael9nUv9ZWdIs+EpXTBfEw+AcWdiH8RzjIiVMhtXJkA7g
PDYHN5bgnkQFwuVfOLvGQcoPSSNwDkJkSrUMzg8MkaINrIFNkclpFI8UHuuJ3RbMboSN8CsHDMYQ
qoPb3bLAZ8t9J0zWkPP9ZngvbVb8aMa7rkRuWbBna+d7BsOF92wY6jGZwFU/baynMLOJUz4a++wu
uI+d7g94ElI0NPkopLi1ILK8DBeW3cTTBcoiEFUzeTUNTU27IE3BYa880SftRvMkL/nUHj7pLQtt
5qQ7cAP32ym3nXinOtM22QwiwpgVkzn7CdxXlFIrJua00OgXH7p5TERNB5c5HW6N3CkmcszoUi5y
6K9FKSaAzBGzNTcmthx5/acueqVcRAwcHnecUZxBlSyChUa7/ljqeKkEh3mjgV3jBvMuDyDjfANp
r/OqPncfAk8h2kvu45CkTM00gqU278mu2MWmy940iMPYymJITveY+v/+rjo7PS48ipAzYNnC1m+i
CVaWvHAU5UJEa+JcSiInepcvaypIutNZskX1+/q2rX/mfz+C5UBPQry6irJ6nrCGugh9S0Wae3zT
wa0smhRexUH2CPyw0PtAlHeOQ5lSRQwjIU4OWQg62qH5ExPRFiayr69n5dql6BX4B4czQB3snhMe
NrkTSveY80R7jdSLLG25Ui/c8AkGZ2mpHpB2ZMCYw8ckgJRr7hUGWkSGbTcfSfMQFzvZ+onxpOtL
E20hZ246mhWl2FychYaZWeQxwTNVB0dVdFSiLeSNLiqnzuqxvMB8otVdE0L3V0QqJMLgzG4q5yAn
HTCa8HE2MTbpQHtUFDusfj2gyDURukJplac2600Sh1qLDastqMZS14q3IL5e+EkN+QWlNS1+bbKn
NsALCm+1PnuWREHgZZVt8YcLvRrys5ih+M4snXxeZVtD5LSE2fe1rxoPLPchSeSPtRPkyJ1ArE8e
D1npXzeUtZiQWmRhWoOVooeQO8GORnozxYhxG3d0oXf4Oec2nmyWk9nhHXWqo/w4SraQ3mT5hvnv
4hSWO9REUhPsAtTB9A3007ejH9p2sx+d/r1+qveGoFS69jmconEJGkNP56lRDBQL822lHdFZZ7Zu
wwQf3fKbr6yJ58FprNyMugWFNu9F5Wrz0WSVnaKAOfpB/n794FZDkpM18bzSilSPc02A1trhBnwf
OLLkzrhFCJTYqNNBEOk9dCs3enxSb9Bkn7gDml1F8z6XKT8Y7emv4KKScuyrLohgPvPdjxjV/nkL
Tq4ny/tNdq0f2M2mwsj8fj8K/OqaT1j0kDXQxBhovOasdq6UtDRlhIJZ4zZNA0I8sAo/Xt/htQct
1vYXhLPRYVbMtJmwts5nLt32t5BP+ZkfBjew2WbYgrJDALh2WZwCcmbaN4pFWgWAZKNkfrAZn8OH
8n2cHUW3IUbyH64/C5pMCkL37/nj82sWzXiaVS/xXlwgeD50yXYQvThXj0nFiwCEZkjU8CKx5dAk
QzzCpS3aQdEigAiKdyZYx5rrtv6C8BR7oxkZyTwDpKueAwjZxEIia8EyeIqNAW+4KclxA0l1ZUM2
Q+9vAtFpLBZ74Tw0aKeCKf6b3v/8NPLJwL00QBquUw6g7+nZBzN8Nd1Nw6vAylZXo4E0FOwEUAf8
fmad3DO9mhjhFODb6Z3xVwcXkduGD5dvk6d4NzvVw+gIidlWz+gEk/uUTLC/MT2ErY2+9ifdD57p
zpvykN3Wu84JfboTjVgun8rldv5dJPcpZbRrdKgGgu1lEz7mL/Eh3Y1ehYTu9c1cdfl/18VPctIq
jtDmCRjmG2jCsVufYjlM4O1EKFzeJimiSVHrZfd+zW74EBxIiUeuqOVFsGXfF86JXZghCbpsAEpy
AAeFE6HfhXmxL7qLV+McNIb9P/vj45xe0bowGYGjPSi4+rt94yEh+Z5thofrhyMw9G/t25MFzcTI
NfSDIcaQt3Pghs0uIC/XIdYezQiaQNAMyeOFaYCzs77swJ4wQ/BNyT4q6QZJX7dk3qQ/BoZvWpuU
/DFkvzQE5dSVeAaoKsijlu/3YuSDRn2gQ1kHYbfF0ObRQdpzWyP7XAryHv+f5RkYkSYWpEdkzvKU
rM9akqfQdNJ7r0THamC+lfI7pL8hwql4UAODfK4E7Uqw4YVz+nl9d1e8xhKR/oNOzn0iS1NZMiEP
BhFbTHqYt4oor7O6jzqyOvCFSBXzjj0zWNtB9wHLQ3idSn/G8VGKjpEotF8xRAD8heHW0UVqhyEx
wKjhIUwOLNrSwP8PW3UCscTbZ7YumXWY5hAWI+B1R7tqFT5fRxAtYjmsEwSpCRsk/bEI1F3s0vqD
jnrIsgiKj2sxlw6BTx3klir427+fKycoc2umUkWAkoSaXWFScakCFqpdFLdI6QJvpO7cgjToZexf
AlFL3YoLPENf7OUEPZVUlkgyDC5nyaa1jCeZ1fvJKGyQBnqQknCTMYchtpvrW7ty95/BctFsnCUh
8qpY9Kw+tsEho8dR+VCbH+osCJUuzxApYUOTyTInBjkHzlvl7VCjldlIMDQvR3ba17e5LtmZHAn8
0+U+Lqz/4M9CuzvSwRcZnK6vu2LSQe9WgF25P1bj01BPzqDu5G7DjPtCpFK5tjCoz0JwBJ+xDLnP
84MbKzCbVpWB5nqojSgvafQotR/XD0kAwbfW0V4vrKAERAUx3UZ7V3vdbSf3OsglUZ/2rVymgo4L
MS2U+s4XEoDnBckvMwU1BJRSzcrJ/1g2Zs1Uu2ts44d01J9SV9Q4c+lnz0E5swcHlTEMI0BrUBCi
w8kdRDH6ymsVEKaGoqSqQNGDLz3VoLiKYogZOLVXPDMfFPJ+sil21iHbtbpdOsVWLV6NTeU8DLZ1
SDbWQSQFe+nrz38B54RzTdILOcYvMJhdSTtKPKYyvEZer5/gCgxYh5YqHsbclq/6/ADxeeXM6mMs
sH+h1l4dfUN+7hXBh3w5m6WZIKZbyI2IDOaS73f5iaeSW2LVeZYj12Dnj+mrwtCDnigOEvZ2fBNv
AjezVQh4HZkX+vmTUIrs2w+fx9fn+NwHV2czaS2EIE5/M/sQYfS1D+UW7broeDePX8bm59f1bV25
GM4A+Ui7l8FWl5gADH6A2HiQnfSV7RXb8uixH33lT2IPtgDy0i2jUArdLDyR4TQpLxGayJPUUMzt
IDUmPSX39S17SgxXPyx0kfa8sX4oTurWgaNS4btizYqg+2xCMAwaOBBkO7ciKk26kgYhrCgLMvT4
BI+Z3N8Os9TuFDkQUY+sLfQUbfk1J8aUGjSZJVVKnSIGJaZW/RyL7JmEH+ZMtlP35/q2rvhRE403
6A9F3LrIUp6DJUkVBXWNg7TK0BnlnyOkGfXq6TrIikeDpCs8jY65aIXy1c9RGbvSsKCOMUKamtqI
0Y0HhICmwCrXYNCQgzvVQP1evTim2MwxrDYgeYoSLvRfKlOUFli5ScGDS3CFYpb88n0xRVau1Iui
pRH46fweNQM4mHaguS4VH3LNKLeKOoUhLIMT4L5teGrUjaEbR+BnuKA/mqXcisJi0YA029mWtWBy
8kAO7iHvCvswItQW7IhW6JkyWe9aQzSgmdBE6gXFAAheSyhDoTN8kFADjed22A2DpL3mQYsoHkMV
1Tap1HR2mYpARM71Ltr0Q6YqLkNQcmiboT+gvN/c1soU9vvKiLV7fdbhsedp9kk3RXud5PIPMpXm
fozNdtfDgMFVouSIabRZUzB6iVotKF5DS/+Ty+Xoz5o5fcbSRB/KNgDVGNRZ3qrU7PealY4+BcZD
ZUKjqwJNfeTmo8VutEzX31kd1RuSThEuYxpjlrNltXQsY0hQz3LWhs7UyOwn4tWk9UmolLtenxHx
NIOR3w9F0817KAcNwb0Fbdy7BOzJzBnAxQkekiIqdwaNpteqbyLfiJkV2qXSERdtAfomitUZRAtm
WU1uCO4HaEKTSLrLSCG/p/UcPJRdG0MTxMCo50Iy62p5o0AyJIE2AQp0UYEp57S8wTGqIMK30uk3
qQlmb+chzZ/jnlQoKFBZ9ou2jf+0ECckPjj5CqTFDaNPUYAI+/cwSepPYszVHxaZyacSNqrXhL02
2hArUQ8YZkSZsdMDSeB21/yDgecm3tQq6DP59FRsxbCfRQ8IO+kS49XK0WYton9YBUEzDEJFYEFj
5twJaUYWY8QeLSmS+cBaP+tdqrrXXdCKC0di9S8EF29Y0OrUA7BMIPv/I6W6m/QQvS0GtL/868Fj
NPWfInEeVS77shokLKadtkpz0yLYFin/rNwQoM/TcCNBawiqWtx+xWwiDLH3ovxT+Dl4/fON/hTN
uacFyub6vl0mu1CTlWUFpThIJIKp/fxoYsBEUl0iCZ7PjjaijiF1mzmRN3FXOQHLfyeSKPH+nQni
PR5FMAW5IYgkY4XnmCyv6yhcxJSkJ1RsisN76RiznR+15+fwlu1jR3+it6lXu/19/hl50JHA526L
5hfXbhNUACmoazDhimb5819Bg9DQlpErR019HYqJ/Sgs16wZ5SkEd9NDxXMszQ4QVuBjPpIcJ+cT
hVXDJvdW4aoP9S4+NLa1E+VJRUtb7OskwqiKzCi7AbihitRlNtlDsbtuNiIELsPcTUqvTd8XJdxr
G9+O5OE6wFoEikgM4ZhiQHYCLLrna+gwA10W3YSQuyTSD4MZxkcRhaiq1SZIXG1rbjM/B+8SLqFc
x4hIFwUxcbuU5F9NqCaw37jdV/HAaoGnWVv6aRTCff9ZGIxDuIgZDv2LhJeAHgkaB9es5hRg+QEn
p2c2XVqSGgpZ9UBeU1Jsagvt4VN1UxABksjPcE5zLOUclMgoagZVvB3CXZGhONC5nXyMou318xRB
cbs2KkbI0gAV6HIM3E6P3Qld5+WrJtduATaF62BrTm2R1ELOBTLACt8hV4cl61sL/nOoQNEV2xVG
brSt1ag2HXdDIroR1g7sFI47sFZJtamQADflaONi7iT/CZjNstfrq1qp/pqmiTISGgeQd8Fwz7lh
MIs20VBBpK33es/YWk+/0Rz0C64T82toxlM38nbYg6P9fbBcUYVn7QpHjI+sLdHIZdOs3o89zSiw
I6mz0dptogFQmUvv+hIFKPyzcypCWQd5NooiUWGb0b2uPeoi8pi10zpZCZ8byedmrtMJK6EYI9kM
atqg80M5zspCrpQHydP1JYnguG8snrQ6azPAqeqvzPhVINCvQKMdJW/XcdZyBFAn/OeE+EJPUuem
Ii2PsPin9Swj1WjPB+TMcAkcDA+dCsw2b00//hTALrxa/GVu4vrEdY62V4i1nxtlAxfSBL2Cmhxu
gpw6Fn3syZMCgrYwdqPS7yZxy9ra9730VUPRHDyU4NM/x7QiJRrCUsOelkWFbit1X/b9Uz9Uuac0
twzdQ5IlaIdd818WwQggRURkoPf2HBIB/aAaA0HMApZeT1LvKei5bDMu5F1l1u8QZhY1Sa0iooy/
9EhhxlPnFqn3ndbWKeLMcsoMNHop8bxNh1j5QdJAipxaq4Nsk499LigKrNxvYNAGeQXGSvE64i9e
HHGR6gMK1kVEd2V/NIJ6c91mVr5yS5FRwgMNMBowNG5lEsqeptajiienae7RWY6gqNmO6PY3fl9H
Wql+LtMRFhouMJ2gaHyCN87ZBFnLCU2m3WbwoPry02JuYSdQFxY9clY+wHOsxROc3NsS+AFI1AAL
FKX5bX40vyJfd3uf+OTOgcbxUf6UBWe1ksA+x+TMUinriQz42JzSi6B2X9p4vbmpEzvqMbrt7Bv0
4At29PLwzhG5yE+SFbCj9jM69dA6/Et+TUOns6fdZEM40wueFCe76XeGex318ls4B+WCwaElJQTH
lmVaT7O0B0vhoDtqh+oQCFauQ60EnmdYPK9JmTOqdyOwpMJuPRkLcwxHeyr2iXtvPLRPoWBtqxtq
4INDlR41UV67GeptBco7cuE0/eTM8DCJ9lyPonO7cJn4l0Fkriwa8ZBx1JdfcWKcRjEg6zj3BSSA
MrsJ3Ch6bCcoIJROSn9FTCR3cHHrfcMtMxG6TkyMwZzDTSF0vogBQcAkRMWL3VYLfUD8QNN//VRe
gCgx9CV5gbId91SeA7yV5RxAbQa196OU+Q3yXIXl1ZBdum4Zq1t4AsXd5EU1WsaoAmqSDnJKbJJD
Zyi7CQn2MD3Qf91hzq2M85JqrEay1SxbKNd+GgX7cBi211d0GVFyGFzkmsdWHms9MEbrZ62C3BTT
6aNtTjddctPMfjo4IJnMqi261STIVerxy2A96t09io1oRHgW/JplA89CCe7XcDaakL4sZQ2/pmFO
3+w1Coowq7cZZoQqfQ/SaZvIft3uo8Lrhfw3i6FcgCOvbEJEHR0mfIOnpNdpaIJXFr3V5CNFLEjq
4VbqI9tU0s0EjUmokLpj86OwwGxbBbnoKFbxTfCVocmEoJzLHTfyPdMQS/CrvaJjdBCDQxJK8f2L
rKPKlKtbCV3YLA9+QlDyXZMF0c3lPYKtByUG0kCINwj57kw5cQ+l2jM9M7F6NrwNhe4GpMHoYo6p
5Po1sMjOKA2vAjO/OY1eSNP3YSi8QO8OTV6KaHDWXMfpT+E+MxpAajLrsBEFSrFh5MnWbxV3Zx3+
lx0/BeJ2vDNzGfkBANVGBaa4V9XcELmy2/JZR55dwrubtXZS3asQhRJY+kXQ/L3dS/yzUHQiv3Hu
Hi25S1kNRd3vBI1agbPyS5UfcsVLRuqlyV003ebEuw66vq9/MRf3dnLEs4Yvq4eciVPH5Vx7JJ7U
zNWTfNg0WTx+MKsaHq8jLv8i/0lhof+skru1ozmucrYEJ1T7SqR9WtlSUNrR6KjyMclEE1UX9+jZ
noJ3/3x9gVJPCamWwKQob6CKvK3aAP7j9/U1XUQiHAp337C56TNtWdM09g50E7dKbxyL+AmkXQ5K
JoLYYIVqc/kuMXQtyyrCcY3bwgxsimUvIzigkWlHsyPLD1TLIC/xbOqfyeBk5WTH2nsZ3PWF4PtY
t5d/oHnF9HaUaGpOgO6gjTwQP+97NwfHRizSnr8M0pc9RfuKiUND2ZmvQRjNKM0NAVJevkaB30wO
CY+o5NiKeoNOemN2ZiZY3GWrHYfJfQ3GDJompQSmnqI1x/AzWXOk4GAmvkT3er2ZA0+X3FhI7rY4
lYtv4mSt3IHGzJT6TAEuhlKdxto13S3V4dydbjjkPWbVOjfIfLybMT4agCrzuvWunimSBKidqii2
8xVUpU2m1Mq1AnbTvPRD8hAPgzNEr5kkuk9Xv8YTpOWXnHibbmSZPA5AKoPMraLIVVnsV1LxH5za
8pYEJRuod5GEOIcpFTZKMVGwIGgUOyCtDG0zhB8tNO1HqvSCIcq17UPyTQWDKf7TeEM16yZXJBl6
shJByBSAqKODKKtUPwRa71w/qbX9O4Xi7FNFlTNUQ0BFUt64qdpRO4P8lVvpdHMd6fLdik/hFIrb
Q4MWEWM5oMoCLNs/iHWvV7d9fYiqX6gbq/MPWXlVgi1hb2X6qIwYDRT8gjWfevID+KxfMaJNDqP/
CH3Krzy/kc2DAgoQk9znsajLZNk2/vM7heLddx1orRWGpdPOxp80ek3xVi915laocplV5DPt3wvo
YHetxTrRWQuJeQ5RSnQpbVmAgyzozmr7F8jAuTUL/suHcALDRU2qGWWxAoUqB1Hkvis1fwZEPNJt
kxNBu+HKHmKSAdP/aECF3CKfQJXi7P8elyZRhGdTXXpQ0wFhfGjcJ50EkvEG6pZo9m0E8cTyGuEO
j4KGhCIHDXydl38oql6P8jwqURKKpUeVWJbbQ1bDv/49LObOo2jI9KEDyUAOjNcjnWvwIOcqHsZ5
/QrpbxkkrmAsDn6Y1gQ929xWRGM7l/VQ8IagWIEBPIpxFKQ1z51YXUKQpanl0onNylYx4p71zO5n
A7pRyKcOdGuR2YsJNKCptFOhFmwYoUe7eNPNid2Ew21cYEpKH7xZN57lUrFNM9tkVuonVupWheWk
RDQluuIJ8ZMtOEHQiy09P+c/eRqHrB4rBZ2EbetWAaKRxM6Sr7x7uH4Ya7aGTngUO0AygZb/xXWc
XCMGK6Q4ZVoJqbcNJUgRRrtweCYp3kTd1sB3/L+D47xuqTSzbMwLXPhSWpGtWLcJu4uCl2Jgdv5f
ngEUZRwIoqGioip8Uiav6nhsZb10QHWTmXaDDHqSKm5LXmPTbuluLo9l8O9DAPT4o78OQxSaAfWW
8x0NSU/HKBtKhzVupyLLm/0upudBFqk3rTj1MxzOIYW5Nei1gs+Imltm3UCFmkKAUpmdrBL2UK0E
VYtnBdEdKJzw3uCtMRybRouBZSj3o3YvjQ7BA5rEzsIyTi3fUNyy8hu0iyXqxmS/rxvNWvwK4wS0
jnlikGVzRprrRqLn0/htpJ38K61/GBR6P9sKXIIUbUD9JhsF38WaKzyF5Aw16oKxaHWcot6CkXi2
nnJVNJC5eoAnq+LCgkhXp4EyQEh1dKhp40th7bMmPtI0e2PRJCI0WgyP97snS+I7vometZXZYReN
evhqojsDskJZFN4hB3ZTqf2TFJq+hURlp723pigwXntonZ4hT7FqlRZ0HS2sNmp3ae3VCXimqkep
/wrCVzM6lNWTYnqN+gwefoH1rBrv3322uA8llggpJhPITZ24EmSa5i46UD25a/Typa0yfxoeJzXa
SCFz0+RpUl8VlonemaLNX37kiZ9NVX0qhwqbn9ZfWfDQ14MLafE8uQMja8Z2xYy32Fsrardcu0Uw
mGahO1VDDxJ/1U5TKI+FBtRIcYvuyWjvg8FPCkHYsHaHnKBoXGIgTYK+lChQqIY7vcft6s/KltAf
ZOkdfL5+nCvRgy6jyRPRB8UUEv9gj42p0BTwjDmW+SIV6UavXidLemrkwpZK/ZBQ9GzTSDA4JgDl
n+oa1RVp6AAKCfOSvdBgn+BBCXFNIh/AT2zrIkbixaFy3yooExa2eRMJS/BAnZsLyhhWSBpELOAM
qTpik2Y3CWUBVqzjDIT7MGiu50GnAmQe7zu80jMLcjaIwUSiDaLFcLYfS6ZSGtWCY36i4xd9fSjs
tvZ1u1jxproMvrbljQrCC97UixqT7amBgAkFXS17tUoPgqsTTZBgFB3O6r6pmorrHckUvIzPD8ci
GLsoZUBVwd3MftfDkxE+URHH7MpXhQX9RVluqBOPMaeoKGUSUCQDiVIIG5ieHnh1/xGqtTOIVNHW
7lg0JyqYwdThKyGvcA7XmCgpkQXOyMF78jlgOBLdUTp9MOatMnhDv5FEdrF2ZCguGaDZQsn/QgGD
lqapZUswiPFmNwYJvWV4ZXjbmIdaiwUOeO0LxtA+PiV0ly5TCOfLM9uoJIEJrDKP7DLdWcpLVL6b
0Lui3S8ohTfwwNcNcs1KYB7oZUXAhP5HbkOnWoce7QBEdH9DDAWCCVp4UDC4S7J/3R+FwYATKP59
j5pDSut0gZKGRQ93K5E3FXIGc2mK6hjrq8ITykJXJ2qCXCjWYqq6GkNaOlPXZF9FEJafZqVI7wNp
q6fWIAH1pjIL9wONskM2z8ZBn0jebRTISO8gc2uk4H5hhvqATn+l9+I5qpkrqxD+u777a18Pgh3F
Wsb1UG7idr+i49j2k1EiQs1gyL7e3lOwNmZgbFDLyB6aj+t4a7aM1hX0cxDE/Oi6OLevUO8rVrXA
i7raTkt0qX+MCMd1+d6MI4Etr64NZV+wUCBrfVHcACFz2avL2ua6Ud5GEk0eMapjE1aYlZ2r2zQr
4y0WL+qFWCmqQCkYQ3wWBrQsJFvO1xhUoAQbUrQtV+UH0Y7EylyqP1TkgZDRjcabVvNQv7u+rytr
PcNc7PHEC2rG3DDNbCsHuj/2nM1uPv1cEnY0y+wOjbcdat/XEddKdWeQnImP0xCOhrZANp4Mrk9t
k8+bpWCpGNtKwXB6tbPCo2a5Xe0X1UNlvV7/AetLBuujAu1pxMyc6eKeB/1g1oPdQT5Wpdt2jyZI
9FVI8SKpHU4CN7WWHDEUFYVZ1GXRwcD3ckaZWsdI61ag+dGDV7OQp0cj1JSnOR6J4qgs6z4GXU23
RMvpn5r21k9rjJjXMjBv2CMqeTutaOk7/Dh+GzjbzEczSWm6kUptGFy9ZlHkNUxP32gkjW6uq62b
SI3yJ5xVZLEUJVT+y3MVJ/jPDvLhWoqxrypQYKiJjMZUsi2t24nt+tqRMGHYY+Y50F8rkCigIKJ/
jY1IaH7tLj3D5y4bUG+COynECYbzLkkdLX6rEieUnSl+idTtSN8roVL5Sox1Bsn5nyFG9E8WoyHk
IWK/5flW6/9ct8vF7riY9AyCC3sqxrJ5lLGrUQROYfRnyIpP0f9u5dt8dpvFWL3riCtOFdyUIPJS
QSULKlRuH6VBsYZZnStntm4mCAEz07aazzjYGMIzW4NC1uZ/SPuOHclxptsnEiBRhtJWJpWuvK+N
0F3dLe+9nv4e1v0wk8kUkuj5Zxa1aCBDJIPBMCdOKIA0g7UGGeVzO2M1OdrCQsCZJ+mzLFx9AUoj
9VSS29MigtSsvKHoQkMrDbxUxbrIEGkdaPxAo1c5XY6KX3GEp+8lyddQb69v35oeosMJ8R/MNWuq
4SyZMshGMGRK5Wi9DhB6QbU+s7VMi9yx7crFnluZRPZkycXRkMxudPMErWtuHU753wLhUWM9/RJm
807MOGaaa/KgykCLR9NDu3yV8XuHmuOcouqyiNjYVvcXVFD0m432ghcYuPWwSXosO1va0g4ouO0M
pXgvLfouZYAiXN/ltZungOKIANOiaxcd0kMYBSZQcrgWdXFbhmABAr9DYFKBmBUFxXoUNhyJvQx8
0CFrstkpS1qhnootC2yZPKF+aqU/VRHPzNo9BzOXCn4rxLWExzkPBZr5NNBfOyb4UYrXasbAgXYP
Rt9cmvy8jHaw/te3cK1YzLh2wf1iyehb4okcTKlpKpDG4w2S/8ipD2/dVvrYBoXEMGEIivVRlq+h
+poUAiK974Iib9NOBFMudTFVfSp3KgRr0uDUPbg4JDex7vXgB8FQyHrcxMHeqn192WJuSavdN/Q9
Dj+W8rYVKe2q23H6KZyxm7o5H3oDnyJhMpmOezkqwEjlri7/SGjrqM2W5MdwcYvZDiVg6x02L/j6
OaypMlIqGtqC4HpctMVRNVBDTa3x06blJfpdFIGorfy4LmTNKiESw5VRkeBAVxxnagntSA7efgw0
R6Fl3GTkR5D7JlPkZpPM+yYZHAPY1+tSL5YGcAcbp8pCMQDaefu+VJYB9h20kCQl+CBA6Q5yBlIL
9Pgb7XymTpACBgMD1EKIjnCHzs0cmjjCKFdBToqO2tnTbiKX7FS3OMybDNPVFsxMidzJQcepg4nj
he/+2DumJ8rzXtxf7iO4xEFMK73RZDR2zT6I0UEm8NM6BG57E+/KnXVj2vWv9PeR2Old5ZqP13eZ
/fS19bNTODHzymJGTdpg/box25Os2qoIUfm9hddEMON/IkKtG3MwFawO3XcY96h9fiYb4+NL35t3
IGu0jYfuGH/mD+Vzd7v8xHj3UHMUL/hxfZ0XxpjbYu5hpQtGd8kqPqJBg1Byn8gbRd3m+bGErbwu
6dIscKK4lzPM5AJ0TxBF7ewD7erGZFc/85fj8Cr9MbfaY5d6VBDkr56iBn8LnatwuvhqT1pMyJfP
aFmOlNCmveVU0df1VZHVDTwRwZ9iHMuFhJ5zp8xc5a6249zvXMmmd88Jtb9kO/pjPL81tmQ5jZf7
tTtW6Faye3TXGLf9IRE1aV94DNhkwE6QMCBspgOfHUrHhFZqhWKdpuzJuC80bzb/lCgtCZZ9eTUZ
GS5w1IyCA/9zpk/P8n6OWd9xO5flpu7TZVsMVrPYtNCN0KVWZN7Ech7dhlbUl25T5vXtOGbZU7yo
8T7LSV76QaNIiV3XmBRLjCB7IqDKOpJkmmabaFO9nRC91qinVJaP7oWqtdtxBFAvKRMp9ow4ngmI
EGL9KbOkBESqLTF2SdvW2OxMkUSp0tUFUxXtNTKwDID+nt/WYE7DoAFXGHqAddmbxyJwtLaVdmPH
BNYdMhdk1Hx97oGSHGpT4DRdWn3sNPC2GDyLJw3Equfic/AAxWkFLs2YkHrT0TR8N2cwfRdBU2yu
n+2qKPT1APWF4RB4Ac5FTVaiJEUCUk1gC2abKkW8iyoDNedhEmFsLrWVjadm00eAYgYIg9OipFKl
csxaMM3PVXtQjSZ+sFLLxODyct7P42QI7MEK2xFL9SG7jq0Emvb7Np/Y3Cnu+rGtarxaTvFs3ZXb
ydUVF7FEbLeJnR47D2wex9A3Xd3LPNilt8IXdZOv7O/ZN3B2UEkx8CYc8Q1DctT114h+IEEuuJ8i
GdzGzqkc9qUJGUtxF/R3YLJI4qfranJpW8+2km9+aaalxTgOiNCWeaMo2RZDoty/FwHkoWYBOmLp
Mo92oQAF1loAEVJCN7FBQd2RClax1sNjnMrg7PeA5G/RSZBRe1nkJff5i3mUdyT0lL3lw3mv7EV0
OGs7dyqSu8ttTCMwOUBktqClP8c0B0Gq8TIYAErvVAKnYiGG06KOCQnNkT5FDmkwRkt/RPBo55vR
BX2oY97RfeHIoowj++Fzn+ZcMKd3CEpj5NSawjEfsvvBRa+n+aEfCOaAmDvqZRBvvSqvw00g7Klb
lYx6j4FCKh4knqPB0IeuizFIyzHK2NaK5+QdlHBo4nYNEOVMP68r5spjYOCZtfAMgIPK4uFlMC9W
1jcdcJDK3TwMtjKFrgzSJMM1A38ODF+IkVm70NhaE3E5Ag3kOM+Ncp9EpVWVA/Km8ATlaZ8nP/rW
ub6qFWuMVf0rg+ntiXFs1EZCTQAy0M4W/xnaNzl0k0h04S5y74zSGjkcxE1ouL+oObZ6xwrFmLIR
vMj76slgakE2tYmJ0fPfFrs5UdyCopEEUyMh2ZzrBwmwszx6MgAZjyxbMTA11qkXQRS+soO4Wuh7
1RlmHLmN8x1E17tlIJ2cO1V1V6tgLtXQyzb7WiX9/VGBXQ49c0h3GyqRuXsWEqOmRTqAvxt88nMM
urUlvo1AEthq9eN1rVixVqeivoPgE60IKq2Ulw6iZqO2p7a4m/vq47qIFeWGRhCk7EFsZV2EtLWW
w6+rIGIcQjcP1PsUzQNRKprqt2brUQ5mY5dQINaxqvPj6TFEZwyzGXSe46ZfHuPsICWvIdnpmmvG
GE9UH5bJGZPbKsN8qefra/zGunKmEWlSnBVqeDrjJD4XbnQ6RWuehrlPDxjVjbGCR3PnpX7qow93
tueN9SAhrAWhVG+/SL4IP7N2igw5g5nkCOkvUJiyJNEhTnXQIechGBBxJURg2LVDBAYWQA8g3k1g
b8/Xp/d6GRiINJy4etXL/UIehO7iSghpyWBdQwoYSP7LtA6Ae7ORKwZCVf2Qjq5lF5vBnh7im+UB
xdFa2vwgW1HumaxdahAfASSBciigvtylXiq97PQaC8vRMt3v31uvA4I1ttHU3Nu5fTe4xLduq616
G2yb2TN3uQMuS90OQTgu+pjLNkwNO3DyMeR8l9Mlb6qsxceAJEix7GTA9IEQFB7dfbJBdCm/08fY
CREkxc7tL4EGs9++0OAT2fwbZBaxkhaQPbynf+a9q4RebWv3/ceX+WvxJwyY6Lbj0aB28kD9ks1s
EqYWV5Xs5BOYmp8Yo77WkqphZ1F61pP6jsQm2td1H0rnTJ5080AeKgGE/TLJB25UmCSE1VBtlkrm
ROKxH8MGLSNK58+RM3vtDdJgd23rpfeTQNjK8ljQjqIJY2SlPD3vHKZlszQVDGG6lXPJXpCtRZv3
9XNcMQVgwgC+iDWmIEPAHaOpl3VcmQpUCE28PUpDmggO851X4TQFqGEMAcVFRZGCp+0KgiJqi5KC
vvu29aM3bbRBjY+Wpaf79D3ywmSL/IQINrV2Nc6Ecp48kaK8MHMIBS7LD7fAtsP/3bYf1Ru9IVty
BwRVs4lu8oMC6yfwNL7zHRcrhm1HagCskPD/zrWEWsuETl+0waIpy69vkp25B0/29JPcwy18KF5j
V9/FH+lb/JT4neD5XDFQhk7QDMcmUUA0l/rPa6VRoyCCb1jcBNFtXN9Q689Itn+tNhh+BFQVLC9y
Pnwvh5nGRZcWKULn+lXR3o3s73UfuQaGNWeV0ou0Q9H23ZxqReFUPQBbqUuKO7UX+GfsFLhTQnwA
KBqSG+jZ4KszJAs0AzRfCPYUX8mfR9Mv6Ztm7GT9MdAzG70V9vVNu7jQ6EKBGCB3GJAPJ3SuFrKM
gbdwzcC006W2MruVUtg09v9vQrhor67ATR1MEKIHGPqGvlm18FvR8VxYDdZPo8FzQfABMj7etZUV
ZGOmKUXZAVjYSHVH4CyuL+NCjb8lQAZ4J9Csyqcuu76q4oGAf3aqLbeoXdN6VADklH9eF7NyJLB7
6APUicIoJtm/nzwhQdlU8J4rZC7rzkZrij3Ob+FfO0Mgz9CABAO8F1wyACyfC5HaMtIbCiqnIlIf
0DHv6oXik1AQ568t5VQK5wzM2Rj0CeriToF5NOiY9ZW4v1OpiAV/VYyK/UJiWUMCkrNtw4R0pLGA
ZW7I9GM3qTcUTN2gtPh7NUbzDiwZ46eXkfE537N5kYjR6AC9to1qw4zTWrXB3nv99C/SBDgY0Izg
7oNMCOAv/pEo6wK5TAOjR3R9M1qxVy4zRoIy9qsE89RGsJ2I8n0XRocTydmAxKxqOnVALYBAwyll
L65+hEHnphhirYGeu/H1WPAasV88M3PIlSF1i8cXNNUUkJPznaRLaVQ6I5M0zRauBByyEcQBaeUb
i/k4/AdCCiaPkegphPEw8k9DFKh90OeM5xAEUH3mVQYYbv0ycUr6koIDXXmIoncrFJQH11YJUKqm
IZDDk8HTcOAtGeO8QYpJbfZhBLZARi95aCfLLkVIuhXThBIHa4TSCEb3WrzWFGm21CVE4enf5Wpw
7LO0R7z4p7dEbWxroliPlwwyfjwZfIyqFWWLXhpoi24Mst0qVX9jRnN3rNpasrtw/g+WCjOn0YoE
EA84ufkXaiRmqwToqHEaYnig/rVNTMEEd/r1a7d2VpjGw2aNIY174dhaYDqG9qB6UiopdVMaUkAg
i4dYyQDAKsrNXBTv/0UiJjWomLWuoVR1fgdq2gxZU4NF0hz039k8+USr7SVswNNhppvWEHGRrK/w
X3lcZNJOwCHRCPKqPP4jR53TFtN+AjdaK9UPRiPinlqxyRSDhv5ZHnfFZ3jXdZZiQ81iRLP8MxA9
mzL2ru/hqhD4fGB2A+3zBdFMUc6WCRJOvMgp2YH0pxt0D/T3At1Y1fgTKdzOhXnfpAkDNEwR2chN
8N539Y26fIVxIyj/rK0HZSbG3Q9nBlWnc51QlzlJlmSGJR4es9HCeFnJjkTGd+WFQU4OxWb8h1oh
//RriTY3gcTIuWTFjeQ3OX4LUFsqgvahjn/k9OH6Ga2Ko1BysMKji1Ll1jRPEbi02Qz3dqn2ND1m
6q9mrD3jdwWW1kF9ui5txQuk6HWGEwDHBrvI+TWNPPZyC/ikk1rWl5SZnlrEgjhgTR3gnqlIdMNN
o3zNHpdI1kgLW4vgdSf3hduP8ycyuUDb64J3ck0f4D+hdxutG+jcYP9+4grGCpjsC4rafQKKVFXF
vJ1tSzJBCHCZtMLreCqFezwMINAKq8aCukzLf0mLbuyDSW3uSzLML4q00C1yypWP0n2GlCRtD0mF
CqFdNIl1R6xxeDJyj4zD7u9PEltsIWIF3QAmPpyvvc/Af5NFIMZUrOBejav7qX65LmH1IDGTXYUB
AV8dD8cmoV5Yc8MkAMUc7wc5VxJ/UpU6QicTcGldNIjyQ2sikW4A+NtEcgMqdL4o9ICpQavDCMdZ
/j7Kb0uqPlSMWgTJ5c311a3pDooxSI7gNQNxJPe+0HpAywjmnqANUk/tStf+WF2+R5K7FpjHtSuH
Ejn2j6JgjfaY8zXFnVqUC5vKB8TFR1mj1RwdE4LFXCa5OB3lhFjxrAeRgZsg1dsgG30MlTMWJ9Qj
20jcslYdLfKFPZ1rpgs4FfgdaIVGhwtnTBQpbOiiA6tSNd0uNtTdEvfHIJu2M+xy0PT7VGvc66cm
EskpyFAac1CEENk0NdqDDXsyvzrM5AkDDzi6Iv4PxhnBMlofWMSMzPj52Q3zPGghGwDQFbHfU/m9
kKt9WaGsRslNN8eulFPv+grXrgBgj2zKEYqFaDA9FxnVy6QnmFnmUNRQtEXezHlx0Eqkyk1dkE25
BLsyraEogKKJFek+vihJKNojyh53APMpMV58tDX4CjTcJOnXRG1Jva2DJ0o2GhWY1LW7h8wlnHFG
mHLRkBYBALmkGgM5tdRWivwePOibADDb61vJlJ4Po07E8M1oLRoJQYEAMXITemH3KiHvXJebCCQf
QyJ4itaOTSfwwBHRoM2Lj7FDXVISkjEHeQIheBuYv6x6pI7UTZE9W6l/fWWr9/3UUHJaElqDCdwN
Tsvo1du4eSxNWqLZa/QzPdyQJfuYFv29ye8SQzSBbnWhOsjWQZBsyfiGc/1M0LQyAnDBMPwYNpAR
u0wwbEYjdm4I4sPVRSLWR4oHNw8d1pwos5TmZVwAZDK6zlT2s5GN4CjuaiLbYLizMM1lSFrTNkaS
3qKVIXokEekPJua+CPI0l2tGOIfLiC9hE4N4l0ZXR32s4AU4yN96o2HPQemGoGkqRP3rlxoLQSBt
RR2OxVm8IHUY9V61kN8M2mNhfE45CGKKLUJV4GgEl+PyDp6LYms+8Z10xarUSYMoZW7s1vKsEm6U
yIUQCeGepUHX21phAKA88ML2pyUNILYROEJrMoDggCFBvsSAKTtfCEYGNfIUAiSQYniTkQ3bnGYb
VRKxdq6IAf4UjwBGh8Fr4FPPs4IXtvpmc2vpD6DifBrgyoVVKDAkAjl8H4AqwcSNKhrCwDNiR5W0
aaXJC3TRMJhVMehLY/YXLw3PDSNZYMtuawO7NgeDI5slGpoMEHx2ffD311gBVAQdHEiuoFGUj3DC
usEdzkCaGGO+W256aEhJkxuzjF2z+TTAxGVisNQiAtJeegqsyIFIDklc4N95phYjbqMkiCEVo+2e
q6Z5JRUeNhmVeRmDpHTMZMtDy7tullfsBJuMZlhYpYEsJO8uqGGS9UtcYn6UvBnUn9k8+gvck1kf
N9clsV86f9qgiP9K4rUkiMuwnSZI6swXjKXBq+NJaHhepk+d4DX3alH5QCSQe3CyrgyAn4XAqK1Z
r4RGb5NxY5C3mJpeK71T0WCP1b0kQJSgZQyoBP5B7dEhpk9tWjoKAPxz9DCR2ZUDexBNzV7TE8DA
/ifngku0KSu5CgwsLFFU5HTfNGtxgsSR9PfcejMlEVv25b0DhAMgC5QuKL1EzOpx1ZsWKp1O2nQv
SM1gDi9J3EKtRoGnvPp6YmYCK8Yw3AgPvkx0JcrMGo4kMip71QRdYhrWXtBGn8Ew/los8ooGEYeU
xb2CzNp19byMeUDfgKwTLj57y3jIBV2iMQpBhOLUxoHMYDoLQ4GEy31UWMcO3C1UAVgEd271pzpD
oqGH/arQDmfP8ph4aZdbNgh+RcSTa4tB7hhMkN/WhI+0UVHLJDCcA+4ZVrau3wujt29HlLvNmPQC
CBXsJCPaY4s9eYv7BtMRmgC2atLbAozT+oHmereRZtADy9Jd3mr6PiDjUZGkvWk2O4mUL3W93FQk
DMFeDFvTRveoIWlw/4Z9SbptIMEjC2V1ENidS/IkOCWgvcJDi5llcAM5Ezc2A6BDaQQKI8nYVEq+
lSPg/gzZrQbLiScMq0gCR56+wkV3EyV0rEHENrZy8hhhTZBdAns3AnfOErVVgArkzDgslX04UDts
HolCBA72uhBMsATVFwrNvPXBANg6r+YQ5g6XJ2hl38BYMk3Eu/uNseYOHpTJhHXZ4s24yA20mbYk
xILxwazEjXT7E13pP8BU5JpO3dr+/NW8PTKob3E4pneNnb0+Sc/RvvqkrhBad4HqZAUYhJuIySiA
9bxb3yd1oagpFlxOqQcucjqzXpBu2oLZwW2a3p2D5lGpGtPWW5GpWt1sBGpMOnw4ns0Bbnetxjpk
a4n1Y546B3SDhywSgTtX7jGW+K8Y9uKc3DK9aMDp1kNMXKLSlBm3XRR/XLd7K68kK04ifkf3jk54
ThKzrpY0l3CeRvOoBbdD8a4C2jU9mu27pm37QOArrgTwypk89ridLKmbOzOY44Txb7hlc5uCIRpp
eAXcG3tN+rQw23p8kYSEymsbiXoCmIUZjASTGM6lpkNl1VWTgfhqiwmC5oPslQ75QDxkuJqb7wY/
/fp1fV/XNORUIrdOzOws8wrgKhRn5LtZLfcknG4U+vdoD9YShTwykL8MYsWZFqO2gDDNcsbcNHtN
N+/qpnXRPyPKuxBsEH/tMaAD9x5QSzAZsOWeHps1ppM5lTi2u+g4bYZdC8Sh8lketS90OIsw/SJp
nN6DwixAmhzSug0627aGH/vKoTkstyAXn4CCvH5Ua8oBtlCGcQTM6KLCMCZmVMOhxy3DXCi1/Y3g
9bqAS3Aao6M9kcDWe7J7FF2lvZxDAohQsl33Thx0CKC2ahuKmx6H/eL8QAL57wt2gLTgyUEXOkJ0
JMvOpZIELaWD0cJIyc+KvleJN2YivVjxRYFuQv0dPbusX4a7WIHekKCZRlCt7pI78+bZ+EV21u2y
lzGa3gFNqIt2IEcSEVKtXS5gqtgEPYCqYLvOVxZgCm8JBACMFthsisawQxUpDmGKesWhZ9Ctf8Qw
xTk5Ngx8o1FTMbq8OzDZDy5cwtIxnwErTH16Ux6bV2NbH6zdIrAd30la/radCuZum16hg6DKsT7i
f04QvNwVxxFma6M+IWf2uzrWGKQEKt4OGEOUzt+kvdf3TvZjdmdb3wkRwGtvxOnncNfRAE10KBv4
nK719C19ap3hALJvjzwxip3N5Fmutq2P8V365qQiHtpV4UCBobIJLUMIeX4IoWGWFtKEuJ3GocdM
sRZNr+NDGrlF8LsB60YpCP5XNBpwMzaYEVwRKMFxe58NYGu1GFGTGssYIzXZZHzoyvvYBKVCEgPx
LXgRV3QZo3QZxgO87ehGYOs/UTJpHvQa6SCQWxYDBoWaXyDFgKEgf90ChqcPhSOA0FhcgBT2uZxC
VaogikEk2JmNtF9G0qEmrU+C0tElKhViAOpgjMEwekD8notJIhoa+Tjjar6Yn/TYuRQjqjD1OrYx
bmxywBKxJ4ot3ZibUISHWDOzZ7K5+1onzVxjiAiujdP+yV+bY3avHvLaNqGkFohwHPDyVS/y23Xr
vvJ8nEnlFMZMayhMBqltfpiG11LEeLNyATBVHqkoDKpCLwcPUiQ9TUvgccBl2HiVjKJKCjzJs9Ie
o9QjoT+LerJWqsc4whOB3GtVpanVVRUTeDD87qgc6WE5WJ70u3VnDJ2w5UO7vb6Fq0tkyBKkTjCp
nkdJAFSoj50M3aTltO+tyUfFzDasPyr9iUDTDhTqy1Q0X3b13MDVAT4N8LFd8DKPQ1GPKeJS+PCM
rXu8zcF1c31dqxqJZYEZCUhGNmzm/DZovRqVOv53QuTFMfg+i3exfNMhWdM7zfBCZttc7gkiwvhH
1vsDnCuR67u2ytMv4A4z1adhqgvQG5JgkfYq7cmdVutf19d5aTMJwH8w0ODuQ3VaZR9xYsNyCfOq
pxasb336BC5ZI9l306HT7iR5r2m/r8tiHsX523gui7tuwCxIZc7s89z/oJpfoPFkOirxjZUIDk+0
KO7VYyngXishqEOHmHmbBC9WgFatx7I4TkTw6KykvlCURrEd6WYLSQKNfczJDloy2rRSAEWdKDZ3
ZfQG6kInyTHUjIIGpdD9efqSw+wpsEQquvb8nOoHZ68bNVVwB6ChSSp7Ev62Q7ejsegVX3GlviEv
6IEDSBTO4vn6Zkue48lirw+C5a4yHWVKXSW+q0HlcF0/1hbEwDX/k/S90yc7qTdLHEc5uFgzddmC
mAwMSIm3jMbjdTFrCwIZDsAEqLSjrsjtW5YqddKjquaEqFlSK/w5gXxcRoYJ/VwCD0FZkQVgkoWZ
Bui3gEvPbR4IjfNMDSGLJNWh78P7ZTZA45bbyNJs0rTbyuq9gtbjrCa2Nd0S5ckwmmPY6nat/mzS
VLD0tRj+9Hv4Le5qJPPbHt+z6MFbOSie1ih7vSr2SRrdt6iXZOg7oMjKAKUAirTir60NfCV0hSBZ
QRjdHBdzjAOZ07FDM0DRWnau7CbFAVdPBkb9XELu4uP6Qa/okwl/hgHOAchFF+C55i5G2Mx5FUMa
aO063MTsxzIIGN5EMjgjrQdlmllBVDlNXNhL4Bdz6GJgmH19JatqdLISTmXDuppkpcVKNLCEdR8S
2nczN0q8/5sU7i2IKguzgXusxZjBuAlw4A5pVmI+X5eyvmPIRIBzkOEquSthKktCoYagqVPAmIDx
6eiOnC2BKVnfsH+E8FSY0dSP8tKwo5duCu0up9tkdqZegD68fGegzsjToz8YRCuADp8rWF3QIJko
NkxqVfjl3a5S62OvVRmGtBNnVAKfjKIS0tr2sUIHWp8QDIDj8FxmltC0sXI8N6aZoJ5qHeW88K1O
ebl+Suysz99qxGswWczkQxCP0q/TOlHmCmxl8G5v5gUtmsHP6xIuvQGWzYPfCIIykLrwNdNobHvS
qIieqBnn7jhgMnsajblXZsuTosTVo0LDXGD/LtWCvdUAMaIuBi5nntFFN1q9XxCgOyBi2k2Sdagt
9SFpjBuwtYrKUpfrI5i6ibwe0BWAF/JQgQWuVWdp8MW72B2sD031gn4/ap+97PztRkIQcvqsTw3G
lX9j4kBR+7aEN1z175PxETS7sH9tyH4Rcf1c6sSZIP7xaMuU6tmI91lp3tGebk+Tf30l7OqfKx0G
MGGOMEvmMWpJpvsnDkCrDUvZdQY8mumwdPdG4UvRWxNu6/FQkUPYCpKVayd0Ko5py4m4MiySvgH3
IEbHzM4s75a58YP4U5owl1YE7F2VhW56dBgApgy0zbmsYWEzmgCQdxb5tTOTraYvD6XaeFLT28DG
CPyOSyPB2PgYCN+0CP6yrzlZmS51SViyV2kcc0x12ozmS1B51w9r7S6x/kgQm+CPxs9zL5PBxGwP
MHP25W99fqyTYzQDqihIU67pHLqvQF0BJ5QRc56vRFHqvFApk6I8GEGMGsPD9WVc2nAEJTDgiCK/
rRC3Vb1cV0VVg8cU9LdG9UKCr1C7U5NdPqd2KsrrrmnBqTAuVkAeOer7DM+SuWgYeLnT6YOuVzaV
d60oF7CmAhS5KfSuwv286ETvRnMs9AgbV9cgIGh8KwUQJRI5JqtSVDY3AX2y7MU4P56oKXWUhLPK
saSH2apsYj1KVP5r7wdHdCKE2zWzHiVYWghZcDnLXRt/LcpeVlKBmNXDAX4AvinyxhcslkUFIvs0
hhgz1Q85SDC2yGC0thZOn7Q3bkgY5IIrtCoRFM8AegELgr4qbvd0zO6TAzxHQf6LPectdWppJ42V
25X+dTVfu61IIv5PFDAa56IGrejapATNaj1v23RXg1nQ0uFCCsSs6sOJGO66GoFe9/0IMUHmGcNH
Hz1W8ev1laxuGmoymPyAosUFTNpKIq0BYv+b8ntINp2+l60AwFBMEReYhtXFwPjIaGeCdeCbfyPQ
5YxqjsWMLWaMzqqToFFg0mbB+716NCdi2L+fGOssHzHljolJ+xyJameKvVkx7K78D6YUbs8/y2Eb
eyIHlGgY+5tCTqNHGPdnvhZL+F+O/0QEd1ORqA4LFHfAcRs+6vFdbN0tkyDfsn78/66CuzOtZvW1
zhS5VdJNFB761K9DcAJqpT0Iw3emrrxDcrJlfBgBBsexrTUI64sI/GAj6wdcMBHm0+hNt6O5Nyya
Wxt9An7dYZsu1v9tP3mvAQPggqEOIR/mtSfPg+YHrai6INBynZyrBQif49SsICNrLJdGd3Jn2VQE
ABboON/eUxvlqMgEQpTQtTpvMDc62VNRAmlVN9BcDCAaMi4m3/2iynMUKROkjNVXUNj17A3ZQxaE
DgVl7nUrtJIfxqN0IotT9UgZ44kOkEV8ZdPv49vyFmPVNtOWLja4POA83Pdb+texMxOKTixsFh4o
nlc00miLHGQF8yo/q+AgzH9TkQVn332h8icimEN2YiWSMOtUM8C6jAJTMX5Oyo/UcgbzyRwx+UAT
6PdKPup8QUw5T6QFUZcpWY0FVWAAim3yURwam95Ifuxavvrr+pmtq8e/u8cZWjpgmMqoIaZtJFA0
xz2Gt0wO/O9R/1nqr9dlXTJ4IfQ7PSr2MScrS7up1dsIwuR5m3uyE79qTujR22HfbDGH6UWyLW/w
ur3kq37zGLuVyDUTHSSnoG0YDnINPlwnavQtAAzD9KYDIqyoH6S6Gch/iDhOl8uZZWAN0ybUII0U
2s+MzhgOR7TN3Ci76/sq0phvlNvJvqJRqQJ6EfvahV4TPOuFSwF7WpLt1LulsS1jvKHRNpBFbURs
AVfuBY8yXZQp0itG3x406etgJTtretYDJhO9/VYCwqfEqRuBByI4Q5WzzWWwtFGYQmgPkvgcfFX1
6IAsgbQfY17a+ShIz64+Bf/efR52gj6pOpWZeSl6NBKBVaPpqsdMooJVibaSMzFE6vRlyCFGLr/0
xKm6Pe0D5AC30ejMlt2K4gfRsjgjE2YVRvCokBfM6Oi5LctnUj9dV0v2yde0gzMtQ51VSCVBxDI+
TfNPVTjF9BIyeWZOLiDIZhAayQAB5tS9LrP0qFiJXSnRAygKvdnQD3FxV2XoFcwN0Y0TieYMSWOS
Wk5iiDa08lXN+2OCQWeUzvtMi/eNJTtLVdilYnj6JAveh3X9h5ePGedoWf82BieXvQBRSK92eIwS
SXMy+UtOIj/Klw2bJ5c3yQ24SwQ5oVVdgQOBvigEzeAnOTfbKloFpyxhN04fPaMevULRQDD1X5KD
4Fz5Rwx3sbXebKxkxp528bDJTdNpxvhuiImbq78jS8TJs1KGgvacVHm5VRmI/GItR0E0+JQimw0K
MHb1TbMNQc2zwwu0x1ha5SPZidABq+d3IpdbptF06gB6C7h9nWJ3eepYvd+B4F1ebFK+Ydr29Vu4
+sCfiFPPD0/TkwXDHFHMDspXCeBh860tMdtkg4ld1wWtWbDTPDJ3JUAYX5RyAb2cSOpHoTuWD/2y
RabFsyQ7xJyoCa2C10Wure1UJPukk6ug5WFVZzFyBW32JzcPUv9n6l7AEepEkupeF7V2aizgZaOn
0EvOz59q+qGbMFMLxizd0ACkF5/EPAZzuSHENUNdIG29gH4ijlOSvKRq1bcQV8NLodouizA40nww
gTJarKNZelX+uzcMgdi1iOR0kbyuRFlHKzYCZwKiafKHEh47ACuGiAlvzaCcymEvx8m5qSX6njvk
lpxy/ExlR47uUxFzMfsJ/vFhOXNigkqYMeKdi0D5pA+NGjarNMvboQoe8YYLHgGRCO59K0qpMsuu
wZNdBUeAIby6FQVvqxvFWlHBectIZDgFR6Knjgs28lAFRYISfbTyZCcissnVi/uPkIsGLCSnYrOd
YJDoPH8u3XOM8ZwxkrDTz1Z6SmLlwQRn4fXbtLp1QKKi3Ekt9LJwp1MAbGAGLU4nnT8b6177exoL
1LROfp87mkku5kFiTltsGFvTiu+iFLX0sJS8YBblI1YvDQqdqN4Di6jy04aNaIhHEKHgjED/YFPS
3s9jv2202K8jUVlrXR/+kcWP1+7plBHMd2UqB0+/evv/PcMCqypYEP/cYwJrT2MEoADho5E+s01w
7/QvsWiQ9gq2EocEOmCcFFAnYEE4v6IoBxNzACLZmR9AkxE8uNNXuQfJeLDJd8Vb6E/7wp/ddBfY
2V4EAl415yeyOftaSG03myrWOLOOmjCLnCiP0Vw2xRgwiLE6abYdEcRc1/qV5wqMhuiQBrk5kPkX
IJtCTyL0uAF0nXnx4GoD6LvspnQl0djQtYAQIHaQAAGBy6gluPuVgg3MyA0LYEC997Q596Vs2QQY
eJs1y7bTfqNifqsjr5XMbEy6CAKwtk5giQA3ZmwM+Ht+sMYij8WYAFCj9Zijpv4/0q6sN26dWf4i
AdqXV2qZxWN7vMRLXoTYSbRTOyXx19+SgXsywxFGSL6H8+SD9JBqNpvd1VW5Sn1lyBzSZ2Xn4hxR
T45BG3l9cxeOBpTq8ElVdCoQ8wVvopDe6wA1htda8Y5G4EGhKGb0fz8+qp6ZERwH4oETLy2kHEBZ
NmpB9D4iw9qE3aX8BHhqThcjXMQ8c3gUzRexcV/c5fdd4JDEP9IADH0cOkxzIa39YLegYDHWyBYX
QjOG+zBoAZgDJju/anwnd7NKezqFCnp/eQhVF4d/DBMYc65/qwVMLmQLIMuKLuwskSN2ERg3WrPo
0YgzJ/1YMGC/YK27gXIk3UvThOrBKB1RdrNuFKRyrsrTHyD3AErMZBlJIqgxpX9Phjj/JMwFgGkJ
RBNin72aVLkYNaybGZ9G/ZRFmQe5IHjvBIlYZ+X+W3LWU2PC/dSjyy1XJoxBoQn4KMmYXNVsDCLF
08f1rV643LEsNIrxcMM+izGH1qjFOC38tZlY5uYxXjd5kkieMkm7ekqMoMkdhYB871c3ls/XbS8E
2TMvnl3txJUoM2szmTsFxnRUVFdlD137qGaHuNnRtUbOmi0h4uWsVvjYwlY0Dgfam6RJW1dnrc/S
+JgyBxJ/bOUjLoQ5cBug7gxMEEi6LWF5zAEraW+Cmwif71iBczyu8wDAnacWkAbTWpsHWPAZgK5B
yQU0O9gULCEmoCqc6/Y48xL1sV827afWja4pySsdsUUzEGXBSUAUvcBvzd1SHARQErG0eqNMgvZk
c3RWL/+FMINi5wxgmAUPYOrcN6zELAw9BosNFFMN364zkMfm2dvQDVCCB211EUK8PDVfS1zShHHz
NowKjcgdh4RGWDu7rDXW8uCl7/k1bIzNNcBeKxzKwqiUhNdgBmAaFDcBC8j4ndG5SgYu1pWTsZBi
IVNEo3Z+Scpo1J+vnqJ0FLdZCpmToVdu0z4KIeHZDaCCycIB3DNSt4ZYvhTuml+tmDAD1NqA7smX
9vfJYQSsjcZpBImQpCG1bxGUbyzC3t/KTUEwnfCz3FjotOcu3PnA3b3xc9qu1amXvrkFjqYZzIzZ
XDHrB9NyqegafkLDgZTq1ZSkffp6PeYsue+pDeEjRhCmZboBG6HNmw0wYspObeMPq2jXCkhL7gKd
HXOm9gSOVoysjKl1y2Z3ccCLPzjQUKadCRlT2iguBkDA0Wf+k8n5QYu6H46nWPqLRyvClHhRuOMY
OP0e44r47/sExpFqreW1VIHAZPMfW0KioycmS00dtib0CosY4oQp2IFdqIl33NO0hwnFgUbyr3+9
S6mQmSP7xKoQ5EwwApbtCLHfocjm18dopbeqUrbfw9Cebu0u0e6V0DR+hcNoV0HU9aBryE053EWy
wiALk1OPc1XBQKE0yjtHYQ0DG3YL+eJK6xUwSEiO8hm3kekPSQT1v25Ike7nqlZtwyyJvsVUn6B6
LXUx5H6Z8f368i4OAIpVSPzhM8AegVFrdqmTMwhVY5BYRSVWJ2uv1tQ+tAjnf29CBXcUmD+hqWuK
KDd5HPoRXMG4jKrexIQY5uKkaE0p4sL1sQ4dXwl8xHjygqn1fB1NYpUV4L/QwsllYg/PGu1Adfgo
6ZrLtZXi89dbRajkzII7s3a5BnZskdMHlLPM0HrAGbQABe9wp3h4WJDR/1Q8aMwF/UPka3tQoUlQ
wbJJuk93mCH1iy0Snd14M/l005Pef1IP9RN11550C2nH6Y8TaYA0pRwkacZacAPDlNpT7+zwI2N9
M1i3lK1Aq5di28lOiDVIkKwbjjTvBPTBVJUMUiP/UobafuylJH+/7kcXNxQ+MeYrMSQPMlC8qARX
TcKCORPoVt3BfjLD35LiFfzYjy9/bwWzecigVFCcgrDm3JFAywQY0Sx5JEfjQ6p96OV4W1Eb8BG+
9uSYI8eZG82FYsg9A/wJsCkgbeemah2DnNSCqaatvbHfMw0nfuuUW0m/UQx35L5pYvhqeE+tm2Lt
9l3aTVQ5cE0Y8GHwfZ0bd3qINoBBFXqBFIwm1saydzNTeIKi1PUNXXpZnTmkELargltmMTuk+dDE
vnKj+jbECsHsCIrwgN6Fvuz9vm5yzSuFtU1YRFln8/mMHjt9VymbcI3geoGfByf/TwwQU23dAB9/
O8CG9fSW+HzHvOy76sb3B8U98u0xhDAd0Q9JoPlRcH11qxsquKjBHTiMCtP9b+uZv7H7D7SFNmik
7I/FZgTn3coXXN5OPCwwxoljJ8ZWtdJQGOiRVuTG75Eewae4Or22aAJ85jMzlYUMXzjbvVOmydAg
95aNCazJMkEVwM+qNd7dBaoifDUMNMDxUQcCUdS516t5n6n9l2ckJZkm/SOin0WfH9QWEXnKfzaK
5Sp66hpFtuUYEImy5Ljy9WYTZ6ce+cRpTi98vSyXO6XRZucE+NfHmMirDAm7wAArNJLdFGR0hv4k
N3ZOZDm5GY1EerfAIl0ovenjifzXqoPzz0FBDLEOyhl4yJ3viAyu+Uyb8/5U+9Up/gCG2Zpvzd69
vuyLcCOYEYIANE3qQalgJivvwtSrwts+xRcwVua8lj8wRiBBmAW5IWhFni+nH/IsaeuscKPMSgMG
vFLqpId0mp6d/jWm+W2T924N/vbelAKa852hvl1f6aVm1bzUk58wX9CnKZWSxlGh4ydYkRc/2xVJ
Y5L/nvzav1cl8jp40ZMykXbn7NhA0pUL+SIPmo3PtxdYkyD0LI6zsKgt8NhAjtzpwCq/wNnIWG6a
5GcxrLzK1yzNmeXJMsGfgEm3ORtvOsNzsjcZR6e1yn3SD7sqHFY+7EWeOq9r1h5DHRDYOXFdUjQx
TCEhC8e86EiKbJy8ptfXJC2WwpA+X8jgkkFl6uIwTImOKXmK3au9NPs2otUgc2/FPxaAGhjEkDFy
ZIMEAwz/5xtX887SawnFGajLDuV+nF56O2j4wUYnDfhoxfKs8HHF5lJSeGpzPp4nHytKQkwAOLCp
4plbYjAYYab6wbQ7LQxq1ePmfVy7E6KQ9FarLjh1SSl7XbEzy50DBtDrv2bx7kRRc67/zYVA8ZA6
tJ0Hv2ZJvPImcoih/wrHByDrpJAMKnI7VJR9BXMezb2R3WilF9okrvd971fDew55n3TlRl0KTjqe
D8j28NUvar/OWKLkk/dQz5N/8fatMi00YWxXV9bQafqiJWiG6XOvxbxoCVhOGMWNCUutn3vlVt8g
dQgULz8wlbCtEbwNRAms+4Q4dxJpNz0jwOy477GvuQXYfsYbxc929M4GlIFsu7cJCQZ74ZuQPFRe
eBv7L9e/1NJ5wIsKcyMzP8zF063P2nY09AGpG16u8ByeHO1/aCDi3kcOPHM4ICMVLqA2scs+qeEM
dAL1jQGhu1LZSkq7EhgXqs6QocJ5A1Mv5uNERqMhy8soB50/pgQouFL4oMj3DD2hfSPXhac1nfzA
erXfF1Mnm+5UxPT1+l4udVBMA4NYeG/jR6DCeH4GZd6GTTnhF1TxRpX3rPFj55ZKblFvotyz63zT
yHuzAvOy/hnafqy/oyod9sdkDWi31OY8+yVCBMrSKInSEV6YvYBZkHvNR+2Bbtf91W8ygDp28cE4
xr7t91vzbg0FsXQCUKKasWLWLNcrfG6j5uC1sWFbQq9BMbYgOEqiF4ev1DWWPBcJDVp3c1lPuQgx
Q15PClCmILBSNs2oBHYb+1Oo+SsfdSmYY4RPAZs5poMuOE4iw2Tt8KXuOTk584shNn5LrOkzEIKr
aRg4SR+CYLXuHnMUVi1EPCnRCVUsbQ1gsFgew2wpztA8PHtRv0YSJzWoGGNnt8CP9RCqhHa50QRS
AO1vbSWNXdrf09qtkM8paddb4SxWDdllR/tOC9CtrTU2ly6tUxtCsp7JfVXHfA7LkcdRHobgZ442
WxmAPBzKEte/5NKCDEjuzMTykMMRkZsYX0y42eN0SvUuYu9yuCnWov/Sek5NCIlhXWkT2g4wUeNt
KIUHbvoJ94D/xiCtja77im8urugk3ggnTaszrbWb2RxTXb1wbuPR8KeEr+QWi6s6MSN4Ql/XZt3V
+EroiALHZzUNodKr2T470q5aU8JYzO9Pg6jgE2qUqFwfYA1lyi5/4xAdi4tvSO/j6rWz/bJE9e+X
XO8AJ1jJWpby3dMy/vz3kxQKDBKWFFHchflzW96Z3f3Ib+X0Pnm67odL23lqRnCSwh7qtpKxwDB7
ilqdgFKz1T1MOXJ9g8R+ZVFLtyIasQAJqcBy6c4crU8WpbORqhEbkcS/geLSjon6nu7Dxyki4T94
IzrrCPwq0p+L8ffG6EwMkcCSbNzY6SZXIaD2D2/MExPi4Ls6aU091PMXGl758FMFT2fjFs3m+gda
eomcWhGOlZqomdYPWEgHsh21b8nEVl4ISwcXhUFQ1oHYYa6Zn38UiDqikWNAzJlqB2OkpOCeqa2s
YunDfzWK8SzDg0ocUXJGYHVa1UQiOqFbs+EY1CzinoAQn4zVpqOZlw4rHrB4QZ3aFBIgk2aKiQsT
ITbC8BU9dFFDOnYjF8EwuW10B9BKM6w4+LxXQrUFtH/giTWg2gYyS+FrSV2UNjFFX0BVMXkINJxT
/EqnkfDmQwu31z3jq0d6aexLLhMMU3hKnH+4JM+iPmlCNKhc3WVPg06KgkxQPn5JbrqdFhTgIaWP
Tk5GCNsfnZ2z6SlxPJOkvt66a6WApToh1v7fzzHn3OXkcJtlmNFGwtrpwd6YLn2O/Ow23IIbML7R
9smT/Hh9/asGhc2OhqmuyhTrT0xi7xLQAkYPYH6DqfEldPNdtfm5YnEO91d23FTPl8iHItRYBosD
IPpEIpk77tPgyNF/oRj5W1OaXXq5nm2pcP3E/TDYRQ17ndcdtANnrkMyUhJ6r7vyj/IuIq9m493h
E8egZUQ4DVYWvBB9zn6AcIYoRvlBOPv1A9rbVg3gY2bwGe1f0WgKLaARQN67RqC54NfouKCcNstC
ISSJyAgjyntqMUATe2PGr4aeaTMyZT6zTAx2/7RTdJuNtwpVLQeirboSoNtHMrALpvy2QKG1b7f6
eHCsp07emfZj1FMQauSe1QbFGp/C5XmffyqUT0GpgI6+GDvlxJkqXuCn5q2fDI9K8Y4qC5NRTBh/
Xf8UF18C+KWZWAPvC5B4XBROW0fiZhtDZLUvQbFWc70jUJRdo++4uAtmK44x9xpxc17ELwgrVyZN
gH0BGxnft2X7bXRUzDZT89vfLwddNRXAblAroDBzfpKY1oWA+OHBJMfRjwJFZ65GK/fzRWqDtcwA
eKAEAE6CivG5CShEaTlKk2gWVu+T9tRxIC/RuQDpL01eDHPlulnaOfQlUNUBs60KXY1zaxqtpowb
DdrOSfNiKNHBjpsXJ6pWyqAX71k0JIEZhKF5lBlgz3MzRd7ZDgJQh3zttzn5TvJstvt8redz6Wyw
guwJ9xgKB4CrnFsxrNZ24intoDcRa75emZGnT8nali2u5cSKkA2CPxDyjXnWgafb9ore3qizSpM0
d0NW4tilK8zrgaw0+IOQe4quUOZFoikMllAGREl3ZusMix8devbOvRSvsVmvWZv/fnIRcrClAfGZ
Q0Sg6W6AkPmVW0A2VkzpAuBaJqiFmQkpHGftAbu8n39WKbhgn0HU0omwymZ6qgqFJD0k+zhyX23l
ZF1kc3NXfCYIB0AWrRxLOFm6xXqoEQLyQO2QmJ2FdxDY2lTJzxCTUXgCvabjDlq+vR4zlvYVlY8Z
ofp1sgXfrxM9ypQGvt+Nd0gz4uYpUnZR8RFXE8CO1soiL/PHr1X+MSfcfSXtVCYzmIOcrJ8ZdxZN
UabehtrRGL4lSVD0LvLW/22JwsFjFRoFeQ6bUfc19UQbZG/GnRn5svVgr70tvlqpZ/nM1xIBQZQh
KQfiXMHcOIJiyTaASXeSb4aMFuGmlXYZuHpT7aCoiJyAmdiehZB5fZmXJUHBsHj0hzo0ITPWuSyk
B7n5nto/yupbLbUucPooTuJ8aNJu6jLSQ9fWQZJTGuDTLbRNG5fEcfogrFJPplpgAm1y/cddRvLZ
u/9siuDdXd2CrkSCd3M8D9TwkZpv6Rqt9kXeMK8ffORAsc0gIrFe2DSNGTYTbEhx12DImaL8Hg+M
MDPv/amnd3hCrXXQLjuFglEhLrHC4pCpqzp3sspv6ThsIF/kVXQgSYIpPqBJGTpcaf1eoRGcGr+1
jN/qyrdclohmMY8ak6dr/NCEdHN9w5fd8GQ3hMAlm1E/ImnqXG1EOVp6VfstY5t8+tSBKaKDH1W3
VrFn/e663cUPDbpRSPACWYUO0Xmcpmk9xqky78dIt4YF8n072gIpvra8i6Lt174DZYDoDjoskebE
QU0RnUYcatZMbgjla26A4wFgU1ABgutSfdbj0mNW9jDxeMX20kU+y7T9v2khhukD2NOcOYb1Jtsn
db3TjLXLYHkX/5gQYgiF9GVfZfh4TjcGY6MjhEDMWFf+KWScLEUIGYNJZTWdsJQaz3gv26Jd9TvZ
op9xaLZ0S233qD5BQXAgSJG308pbc22RgqtUtIuGHABlN8lGrwUBcW62/jAVK3wZixfryRqFE2qF
bW+188VqJzuDB3b56ODqyQ5pj+nobZ89/MsB+PPpxHPXORpaRNjSXPHa4dY0D+b487qJFQcUiwJp
Gg5OpSAXksrnUbtfzSEX/308iWYgJvB64ltRa0F+Y/N5CfS+a55q519yDqiMoekC2kTQUJ/HCLNg
pZW3iBGdnB2GzCSakj4Z1bOpV9vGzG/Y2H5c37H5X7y4k08sCj5QF6ZcOyosmhP64e4kHWtpa5Q/
w27F2RZ9+sSQ8PUHR4ac0QRDsX3ftwZm1Ugy/j1QdgZQAiQLgmkAKcWLLhu4lOpajQA04Hor8nEn
T3lJYvlNnmq34/LK91rKgYGzmtFFMiguRV0jvS/DsCyaeVHbVn+1Fc90go6t3BzzN7j4Rja0PeAQ
YKq90PhARSSyTWxdZOZe0wFXk9e4u1sQWW1RMyHS2hj0olP8MegItbUYbBdJMcBgXW5s9a5p/K78
JUM1Yo3XY82QWFOT7Doa63llUo3U3oMyb5Z9qIrr8BWIzddTVdxEUGmg0Q8mYdQABP8rrCmKprhD
ykdJ7KIXvTchQgepzWSbEKj07ozbIbhL9+/H0HPc/u2pvem9/MbY1AEl2HIXNeSVI3E5I4Kr+uQ3
iePFlTw0jWaCdpPfv0l+tNe23U35kL9qtxXUqtLXZMf9h0wmxrG+iTz0Lca1GZzLqub8E+bhGyBi
IbciUgplTUW1wulbd0Jta69tRi/2wMvI3M7HQM5RI+pmTVD7ss4o2FTPo9yUh6wxbdj8iLirHMZX
+Tgd5bfae6culP5cDOl68V6/wa5v18STL2lIBOPCs25wtNRxKMOC9zNEpcSEupttJHcIhqOxwTP2
kN/Zgb2S5S8+QU73WUiNIjxvwyqDWfS6vNo3SLnPMuK47eehftbvbSJ55q3lyZ66WZu9/sJeXLj+
yTcWcqZuqgd5Aj+zi2GOgJMX634MPh5N0kNTBySmR/necbWNDvWn7PWpD5Chr3HOLj4GTpcvpFOM
ds1ghvgJ6q2mwMU6/5GTMZDcr6NHg+Kt2lh7DVJQ16+35X0HVcA8YIvRLzEbxnDS1EYM+26RFK7V
+hiEIuxNgzKcFSRudZNOQCGltVsEIdo0K2nkUr4AYZr/rItfvc0xtGjDeqjqRGe+6kz/YAHynzjD
GHHBhK/gzpWUJ3DnsXVzsHYC1Oumq1X5OTKK7qMDv2Sp2D6o0Ajuo9B8SBMZJtqGKF69RZDuPuA5
N5/0pSK/ol30DOHuHTQUXuy1DVy6YE9tC36jt4rGlRC2nYy50eBG1ItROpDWOmmLfgLIGyTiAZ/C
wICwjyZ0u7IaE62u1hP+CQKweRT8BySEXeMhJ0bjJi5zy3cUSAYybVaj0lJ2dGpecJShTpLCHOc9
hgTb5/iW3aYNwbxUxAh6/m72Q8NDo7j/uXI6lt6KYOTFikENgpaskG+mHUvDetCwvcqLBeaJ7Jdp
HVj2nKkvKZh5sz1bI+FcvPNOTQoJp5VoQ8xSmGwSkj2wLSb47qlHb6pdth2gqKkR5Q7kK8xNydxZ
S31Q8MTf0H+4vvQFpzbwNsZ8GEq0eK8KmUfYtEU8QvLWHc1vJST6ivtK36CmaAMm0Nf39lpmuvCB
Udj+ol/BjJ8lSiao6mRTU6kbF4A8thkdYH30MGV4COVrgM+FoGNDcluDlNo8fCqCfUDtnTBdbhsX
jePArqYfXJdXsqnF1ZyYED4iTRhSbQMmlLYGSTD3uuGerUn0Lpx90PDPbSFk1/Msz3maYNZ9qiUV
jHBwZ5VR5vdYThYU4ft1V1gqvcIQCmOgmkI9W3zVRUqhtVLfNVDL2I9ID8G/AJZbLSSRBDDbzs5v
q/jpus2lb2SDGB+UDxgJwdTG+doiEB+kGesbt7WLgIbVDkX74LqJpToXlvXHhpBmcSM2aZ7BRlYB
KSL7eH6DYL4inRY0nccnEnEv7sBfvMKOvOQcgLpCRBpQUDxYhFBaObRKHBt4B226C8NfyfhU9r+v
r23RNcBcp+CbGRgJEExA73AC4xCUtrvquQafQqR9WnmKG/blup3lpfyxI4TlmCZo6XWwA6KDTLvT
+zulc6+buAR94RvZAO+iLA7lbWjxnruCBO6fMZRn7yvKB56G82Rs+dJwrQdiW4+2U8Q5wLMVPZRK
vGsc7d3B3K0H4uw1ZZJLAPfXTwHdgYo2C256YVsVnWqhko2Ny/IxyknrWO3LUMbR0crH6nPS6ai6
6VBZBQHFVOaxltp3cRZj7rWXstpFQKNb/OPlhmZgTiI18pLDaLeDRRrHjEqScH6MHIzHJlI1bqBK
XR+qOOq+QVDEhNr3UGE2So6M5FgPUfsQS2b2ZDu887tJ7XbyOFkviYNBGy/Wk/4hCTMFXtyQUR1T
N+7U9L6EsDxEp6vJJmrNkqDMpvL3EEt4OUHZUvYj4NaPCq3xfK6VXt2rfQ9dzuvf8wvSLaRLGDsE
4B6Ie92yRZzMIHV8spupcakpuXb5Dfvsl2MRcIdvW1sh2qTtkVB9RMZvue6e7EklsZq+4tbwCgPQ
CsAnafM9m+XX2wEIYgUtNbbS113wa0DSQYSAGvEs9y74XA4khFwb+NBql9wMgFmUUE4crdfrW7Fw
x55ZmU/xSWcy4TbtDRlWnLYa7nRw5scktgHcJLKZ8J1M2+wxk51NZAHyUY3D8br5hSDhgO0Gl/ws
7wO/OzevK0oqUwmxr0tlUk7M1YcnzfandsXOQhHjzI5waqTQ1qaxwNVuNyBX5gEEZzEU79XDE2Nr
DIwLHw7BAmIaKAbJl2kqhhnKSLYRkIDaOOQKGBckegij6B/ud7gvBs0wuoBDIeSFxhgVZpXyxo17
676SmQf8d4xRllVakoUE1PmaRga5qm1dTAnzWhmYBUIid0xZFFhKHQZsMgHYByLnqYmQDfMIkqhq
rgzEtFvqqz2Nnv83PxGCPAUqgHVZgz0tEgL5UALNmrwAu+BKuWfRHxVg1kxERzSWhTu/j5xOU1v4
idbFHpReGuO20m1iKStFySV/BI4CpDXQqpkfFed+H4djlafzsWtK1EC1p7SC5KsTsOHbGE3B3+/d
qS3xjIUxHtgTbEnO3mk2RtzdylBts6TdP9hB0wyvFNRAgRY6XxN0fgyTR/CTJFbtByDNO2JIrfLb
McESzU2DfrtubyE/cxQ8PKF8jgkLWWTlomOWcMzhIXQVmGPThsdiWKv+LRzlMxNCdGSdXjuTg3ti
AOVoqimBA9nDjrX/EOpBgYGRSaRiGIUVdi5KbKWc5qOsNx8NJuLH8CmVfl3fLWUOcRd33okRwQ2K
KDZaAE8bt7a+mklyBvWBNyrvFOWblm8MGxR/zB26u97ZADl/3fpCeRwbiYccuO6BJxbPFQerEQU4
De8Es4VqxHZogZiM7jJUeGOvZWtkaku3Gphigb9DQQQ3/Pz3k1utYGArmZrZ5athF6b6RhnH7wCK
3JQRO+g6OAe4vjO04eX6Kpc8cqajgnAl4HgIledmqzCSMrPFKtOx3XRqeYcp3b+P+vOg2n8mhECY
s7TQzNlVDDl5YHLxmIIMvcMUx/WVLDk+vpaC6IQk0xB5KFGQy7jVUzweIfbBSx6oFd85xbRixlry
CzzrkN0Y0GnGGPj5jtUWysyqXjZuHyt1SXIHH4w0oAry5CJrjIDFhhnYrB6f7L5id1WeZ16u1iH+
Jwk/kiRy0k3QxYpbFSLBXW2RbgR7pGw00uQ2cZodDSnXbiVUdf2hzMN7tUvjkYSyPB5CZvG9DrTw
68jVFFPnTli/dqFT+HasgO4C8wLJYWgb/uDoQ/Xcpg7fM/BgeayruE1QDLIwysohoYYqUJWmIDvV
CoNEqNh8akYeMR9ie+DSoIrjRWMcHiGNUeOeVK0hyPWRukals41Wj2BoVzEogz5RfGyYlgQy7tid
RMNdVkrqzpIMn1tKCXpqO/T4UDmA3jnTPUg9OCYyJP1g1HhCkjjvy8LvldrmpB2o/VmMuradeMtf
psZUCjJYaXXUOJr+JB/jDlT6Kc1924jZ85iPyqavi+xdihIFwsuJCSAV0qZwJfVeesgDJIaEAoEO
o67iq1p1pJbmFjI+GfynhySsq7t+aLodGFf0F8D1wpQ0tB+9ShrtO8XuU0rGdFqTY12+51FTQskC
MUKc+azZlNZdNT/oUFhi/e8GzE264Y/h7+vnaM2OEHSbkhaVhokkV1HzwDFrcCKHL2lu7weHx+7/
Zks4S1FRT21uoRZjOOGHiXcUiYAkapvcJkNpPV43thTqTj+jsLAcXbxqMPAZsZDDmFmPGe03100s
BfF5CgU1LMirgwHrPDYMeDNC6RF7R23F5T3I50oMh8TguII+y0eJ4ZcwtXeVudYwXsrNQDSC2hze
IxA8FxJrxxkkps05IFUOUBwupYioKHCm+RbNwJXjsOQfp7aEIl3Rp2NhMWxjZdUgAOnzIpBM+bnL
6+YRAG9t5fZYMofh7//cXrg9JjCT1JgWnVPBzINefWNmfqU+h/Haupa+3akh4duV0G/Oex2GMowP
Wf0IpH5DZOeFa+jvJNmxaCoytfVKVetyeeCenHtIKs412A2EEyAnlmrZJRpFo1282lXHtmpiN741
mAaYf8I11YnLSxLmwCIAMVJ0rcDhd+6g4A1N7NpBUUVOcR/0dUb9UFGRVnX6359tkOnpwJygBIp6
nQhXTnCbOLHc1K6iVZu4oT5lbDcm1hZsbyvJ6OXJhinDnItLs5ii2EoCKsNibQtTNuh8C2vcxFa7
cu0vbRyQH4Cr40UJlKmQ74axJNemRmsQBucKAWXITyuWek/l1q/rIWThtkGZxAIA3wL52/zaOv9E
GGJTqqoZMFvOqKvL/Q3LUWRl4a6SrQ0KeneZWu+VrAqU0P65YntexXnCjalv3GLzNDQ+nQg8UVjZ
p7HFa1cNJ78LuV92+U4pWGDWze1gxru5ylZAlaEoDOiBx+nKLl/GMdgHqxcuOAMFJFFAu+lpp9Wa
XEOjm6d4MINeWhvYXTSCBEtPJQxMW73iX1/00pc9sWnMtYSTxLuXGJySKbUbx57TW99lMyM0R53s
upmlgw7RFczyoc6iYcTi3AxCJtSGQrWGPrOzkYfxs8Ygv8GbLar4wXVTCyV6DIugMw2B6/kxITJD
JY2T69zQaggzqC6lDirYuhdRNFcTgA7lmNh97RXsJYtkl7E1pcTLQHpuXVipPRZaFNWw3vaj5RdF
GRI9AQ6i0utDnCDJlZl2P4WV7vJOkVc8aPH42MosDIsWAZ7YwkFNQI1uOYMBF4rTo2mkAxka0GyG
9Q9lUvdpqG16YBH72AHh92CtMCgsfeRZXgfvYrwbUZQ5/8gUBVqo31ioWevm7dCOj1XEH6UIIBTu
vF//yEtue2Lqax9O3HYC2UqGISeY6ipIdU20uE+ZGbtmo4cre6ovRAUbcxJo+mFf0Tk7X5U6dbYW
gXzTBQTc1+rqfdCNz+ur+ZqdFSOPgzE5Cy9uE0Aq4bMVnZHwKVMhB2nvat2T6xs+/eyzbZ5rhLZv
cWfemNG3qdqF41Ot/EwdaKrkt1IVFHxr0Y0+uQb3q2hjVMGwRnNw+VUxfo3uKmpe6KigiXG+ftC5
RHrJIG2s1J6qcNKjeDOpn6mzkqAu2gGgBgk+sNy4oc/tjA7TWPOl15yHxJhmGsOe5Npep+Zf591Y
EZaEYI+ZW0UUFohRvg6HWQ944pR0/NHS36bwfix+XP+ql46jYsdQRLHRsbBV0Ywz8+DYIfjhuyE3
of/bmW4YrtIKLm0bTgI4PBS0BlUR3dr2ElrGsxITq8b8xkFx/rZsVNNTh/glmoY1UpzLgwdSf0yu
4Y4G5dVFzVBBU23keAO6DQSExq7fGKAoMUtr8/d750BMfS41oOMjPiXiqtOynEIzZrS2RfhTzd+u
//tzFD4/cFgG2M6wlnlOREQwQeQeFfGCAX5oeFpFQkxdow6PNjZJ9Z3e/7pubckTTq3Nfz+JVooS
JlqewVoyoDKAWq6ZW951E5fXDhZkI0dD8QeMJOIprR0NLc1yhKhKr91Jue0r5bszPlrqi4rZBWL0
H3i5r9FyXTd6Ibqj5XZtGt0AWVZp2/ZBbGwmwIjGYpOYiQtFHlKtae4suJ+qOUBkzdRumDwVgpGN
aQ+HQfLPrYCRcHggcdnLVsVLF6yAzg0tFFT6AUMWy7vhOJQTRo5r0FcWnlmOrmVLLnIyV53S1yk1
n1n5gjKVl4UPgMV+TnJ1A11YdJG9Wl3Vo50f5oKrnv2Y+e8nztMOEAUJ59zbcR4kjjDf+VGUeBmu
QNLZr7Qvb1hW+w6X/Hy4HcdpJYwtbAZm9VDnxuWHuWUReYA+sB6n5QgwX2Q/470WgcIC4Luszdcy
t8v8F3orIHgClY5jg1NPuAFKUNcnkh4BGDDpQIZJmM+vuHysrejTMPt7aFhaK92jBeAU3oPgXcAw
JxjLMH1wvrmK01B7sFBWogf1Owf9QOJ/vqdeB6WSzI2DxlcJBanVt4EY5GGt6L0A4EQfEPpX6JqC
1h7+dm5dt6XYUIcZsAJ2x4ZEd/TIYdYz/OiWudqLhsnBTXxXPG8zIgXXA8YCRAKfU3Xg47g0ULMR
djsazFHSSlSf1NvqoBF7b+8y97V8K3dZsEblsmwMsjazTACediJ5yKiFvZ502GfpCcDsrePOtLMF
kNjULberNBYLR8aAYtB/1oR4G+dWxE0HS6t9cx/tJRLf514C5dr7d/2Grj3bFpJu7OSJOcGJLCev
FYVhcdND4/0fad+1G7nONftEApTDLZU6t9vZvhE89oxyznr6U/J/sEdNC03s/c2tgale5OIitUJV
0RGoOxANZAUuZKAYT5eVotA11vwcWEQDVYhwVL/bqnat/WvYx277Wr6qaGjknOHMevv9FMNGpW5p
GuWhggxtEG02rXnFUOOHtsd84y7HlzkpiP/QuNXThVXCW+lkv8akvqAyWdJ7AZp0pn5JNyg2oXF9
NIODQRwpJSW6nGVncEFwyDuZ+8w4FHPCiQq2qCLz+HAE5a/0oyDUo55RjxWwhU/jK/5wvKNogiDD
wcU67fItcztXQt4VHuWpStjycTFvp3zE9/25h3JFhLUuTd+dkMU89xbGoo66yZrXXLm5r3Apl22g
h5RyJXBbs3CgjfbrXnF5nu2u6/ahaoYJNUwR0REuEcQiEAyUmOud6La/06OEPnWOYCzZrOzuI9x+
BLt2D+4Pxj7O6/ZzH//iUj5kZJIUydFMD/QafyClAXaqA0q1tmAOdpaQpwuLrXgVECNSYAxC+RIF
v+tzqTSSkomz4/TcdFA1ft9kpX3bKGk1rC0wKGfpJjQbZyGui5ksyDjU9lnYjub5/tWzPGewoKl1
ErfH8Om3Ssa33gqI77jBPrTkk/H4xBq+mD3kxwqjMKSjFDhToFIvsT5UQj0SRZyU/LEY7xPI3LFO
x8qnDdJ9eO1hwBXlWfpNOyl6XHqxUpkovllIS8/j7LJ39DvWVbgKBLUs5Grn4imdQeXySMjjTEZD
Z4AJlnADEds3mSgXFeXCntQWqkBEs6a7lsVkunp14ImJz2v0K2IOgDqHgVy2ZT3yaNVxOn1T3IFv
ybTVM+eGPMPIVRsXSPPfFxdHiD4cIR2AVNqdbIK5jWQsQbBVCBBII4EJ0haVPgNhm3QYscV+ld1T
AOIsT9qU4VZnvVxWYTQUn1EvxWOCfktUGRLV3QjP87mDmt2L5WYKzTHb3D5tq9cQ0lg4zShizn38
1wsW66lce5qKq+9zsHqMusSuZkNkaKsfgoRMdrMLyKkn+cY7aluRwT27drrw3YG2aR4pIbCRXYMb
Y1AMpQaP1PT2blT1TdsYTtizeBLWjfyLI1Hp33QS0rIdgDPuxNTqJLMAm6spuIiR971r2JMCERob
VtoB6vWmMdqiBQ0dxlLPT006lqC8rM4JDBTw6E+MNgsDIc7hOOqx/gDbEz66DiE0H8ZPzak2wYc0
Eem9sv1HfpOYxWfoGCwZtFWfwhcHhjYMBaT2VPiOfTkVgxG/IJ22/XDRPExOQtEL2oi3TWXhUCF8
TEt9zAPgeKnkBKAChIc9tVEKzuaRURZau+KREvjHJCq0hLGC9oMWUCNXHVXBc3rFsHK0RYlC91yp
n0lVOIXA+KBafZ8uUalTwzWZNHUVUKcOcuAYxhN/jwIpS3wv5ugj2uYBGh7sphFNXYSolX17eVdu
YTBFYmRLmYnH0LNwfWwqvPmzKPPgSFoEHqKG1Kx2iJUNBAkxRprQyIaMG93NnaLshO8mbq41B2RU
yaS9RckDs51nbR2R/sJs2Hwx8NDJurakEH1BEtqwNtME/N7FWd56jnLkvxq7swszOIrMob6fXaMo
Oy0QqZ3TxHHWWATiN9G4Kd71d0ZNWqzhpvrX+pyg11piUZ8V3cw3kc9YYQkONHAcI5l42xNWAugV
AvUAFLt6alIfCIWxVUDKz9VW1li3MVYqTddmUFE6LQa1rYygNnlXvQRWa0cWl9i99TC62hcDa3V7
oGUK7Z25eE3P0k1pnfBVDj1I4RO7wpEpJbiIBlK56nF6Y4CtvDTxqsPAHqDQUEFXQodQLQtfSTBZ
6hpn3p72oKU2wTMOBVMSuXhE3MZbO7ZLOMr1SqmQeiXNMG/ZSVYddaags7Zq3m/qirmyiPK42JOz
SRJBHqiVVn+RXVAQRU6lzSo4Fji2Glu6zJ8kBckP4R/l8bZ9KwPhcJTFelLeOPg9xKAyoLcmBjbs
+PSrc3gTDWYW/5B/oSP8923Alc+uKzzKMbmh5cEAgAXtjbswsTF+JUokij2SsZTN1pBUpGRBQy2i
x9GYt3bxrJSGAdGezzH5ne4rDJV4SIF+5aHVsKhSV4ZJZ0rDv0hURBQ5sZw4EUjqMYKg5051Fft8
d+YLUmwG4rsJ2YmEb0FDDDXj28u5etCX2JSDTlWliY0B7PzSEQET5t45djv7T6sR1mD5mqMuoShH
hQiVmPRBAd3X9+wQnJsNd+Qu9ea2Qaxdo/yxaVNQHOawx8At1gsgnUVl06obq58GxtqtjO58U1Gi
Gg19eVRyKIMarRFDIS5ngyanNhsfuSqZxPawrTZvgZO/GkfxMbgf9xGSBPGveGQEl7UcFhxH++cH
UMYGZVZXBjiyTR1dqH71WoKLmyNj/gk2rFm4pf+U5c+pPqFyLCnovxOhrsJahPVd/fsbqAMJJk4o
GvLzIhyj7XhRXWGvu8Ne3fJf6bYjEHZwOsgBeo6wq0joaG5mBu5wNsiztmVxNq5F28V60Hw+ZVq1
/Djit0xGA8aTi5wzmta+szp0sIXUGWYwkQqBVhy15XEVllPIV7XZIS2BJwzUWdtTgDeMHyArKm9C
q91MdzyTlGEtzYwh3b/A1FZnHChE6wHAExi6tjy+dXlzwnEt5xgfFoTFzbX2GlziUdvK8XkWVynw
GgFShqhcVB4RBdDZG/btAzv/RzdWlJZo1LmxbmMde8aPpiaYtbeXw91cIEdxXJEdKfi8jbd6Yy0s
ozsS0OIVRR0Ems13f4dS22/cIDi1k4lHr8WD7UFnxQmWhfOTZHGR5DkndL4KC9tokxVWJaPu46SK
KXCkSP+A9fW2gWvvw6V91AefrvCxojSzp7Sk4a2h+uU3d7ch1pI7S2/UqLtRwSh8qwjAiA682f72
HpM99x4R9ST9h7LoFRJ1N9YNSLQaAYvXYL51eE6FE5RFGNYwfF2j7sBElRv//1bMCbaBKe4yK3XR
R9TAI+Jt7VSk34gv8v1t2O9szk/Pn/n90DWEEVBqo5QS7LKqBtOMB3Wn7aUXA9njmtx1yMXIhHcK
8wWR00yQ2uU3vCW8/Yd0E9b27w+gdrEvozjMQuyiIGAA9tD6dgBGn4ixvKtBGSVASJajzVL6ZthZ
uH/d5Bo3IReImT2e4NOFgLfz9kquflJ+cyXAGsx40z0PgTEkfKvDENVFXcyMvoIAtBDhHWclduL2
W99iAK6kdVBdhFjX/wekVq6N9MgLoDxpKt+s9j15eRNJ/TBu8g2rfXndTRZY9AkokcqrQEBh5jbv
2ard2jHhzYHI2wYVe6LO4pp33t1nce/bDYpX8UGCmhpjiVc2ESQRujBTsYoYAqayaXFceUkpghRN
RfGaoOxqdQroR24v68pTAiJFoEUDExsyEXSyTNZiTLAYMkpEZWVxqlvFr2jFnbqUFO05yBibuGYS
OrJQkMco/Vwpvg7LZSKrUxWg+01N+OlBbcqnEVv677OdaGH6C0Jd223TZXmeoHGwD8GGI4u7RpXx
uaJu/vXKGTxSxnMX89xeTN3WZeQJUdYFuKWR7HPKToN8ZmwUJMvyc1kZ+r0nl+VjmJQKA3jlbkND
G95BaGxAdwPNhdF0gdfqXIpBS37rQyTLuKvwAoyOZfxeN2YcX27bufK6v4KjIrXsw3xNBlw14iCA
fZIr7AjjETHkTbCTt8FWHMQA/Rv6wUCkh6Yc6uBhaqVo07nCN5XbLo1BmcTqgFm5eK4QKHO0JFGK
AFNiZlUIRMhis47u5fQIiXWGr6+t29IUyteDHmEzjgCk8pcacnmZX9hTuRfylDSglrm9biyrKJ8v
1GoccnDVme3Elec0iAe7hQj3pZiMC3h0RYZt8zZQ1ygO2Nx5DYro+ZK5Psdj2soFlKrBQmFcsnQL
eU9mDn1t+ZB8RZSQEZh+ECJ3ZTyko4hJxzq/CxXSt5seMyvjQ5cx3gQrdHPomVkgUWs3eIEA3QQg
jS5Et/5MTrP/NaFuodnKvfzg3xWujFEZ9/aGzf8pvYJLUGoFPdHD/FsMUD3apAhP/B0YleXWGoP7
gDXttnao/mIhB3e9W3rbRVmQA6sZHsJ+p7NKyWvfxOgRn18BaE6F2g2VKPczbQIpiYRTe851k7fT
Y+8OeMsp+KDA3YhpTqjM4I1fMuoDa264xBWvDRv9YEDOFLghlHx47SXyEovnGCBr6ZqZzQFCoRrK
d6AGuEbpm6CckB9DxPAtb7CSOrV8ldT8s9i8NhigHA5ZcZmMP7cdZN22f1Dpb7R0ijuIQsM2Pf8q
EuVFrKBbXmev/xsKtXOYiYUoaw/b8LnpxgUe4Um+k3SOES/WvB38lXNPOjrSMZBzvYTezOboyzBG
4//kyaZP7ydMXHYVZDCxkL9u27T2tYnB5b9oVIgXA1lo4hBomCBR34O4HzUw0GTJ14ADd9cIvmIq
WZ0ftKEZt5gMqm0eHH3mkHT1NohS1eorSLk1cfF1+4et1UfRlw+6JwyT8KAQplY7zKVsTFXwCUyx
aHfNS4tP7jYQrQjcD335CRoqUnatORQY9OK7YyONMulL5Lnat0m/SyDHyQnyDrWis8J7VmFUjFtk
NRQufyB1oDA7raEQhh+oHgcnuutdf5Pgu0yGushGfki32S5ArHLRAnx7ZdYi1BKX+izrAw1D3REq
AXn80sjH9D+kQa8WfsZffA/lciTHsowIKCJQSOgUbDpLC3ZRdOd1UORi1ErXju7SGsrbs6LjIhHj
SGYJbbNqzpY/K8bz7RVbu/CXGJSPq60+9WWBFeMSJ4ofJWRtYktksZyvJR0w1wC6KUywGZgnoTbG
L/p0SL+JG8Tn3tfMqtxWQkNy5BEVF0IzMpoISlaqY822JSi1W7UhlbqnzLQb3VMSPyoJvpGPKutb
ZPXWwm01M1dhFh1t7tdOIaODJRwnAXHdwsGbrHPthpqN3bKLo2djih7U8fI9q1i55hxgc9RQBsNk
Hnq7rlFDre1SUYdz9EVshyXqbjUUlDP1dNs/1iLuEoY6yXqqe3xcwj+Cxp1yC2eadNME8g/osYD6
Q2aNFq97ysIuylO4Sq17/tshR+jcxJiTU6IDvo8OqRRBLZrXzEQKzjmovo2yYzymWGtKOYwYeJIv
8VhTj7+E7VvcutXAmC1ee44u15NyFk7U8omH2IwZDsl9p4sEZJFurVWPVdDZ6B9ibN/qHbbEo843
2gIa3QN7lCk9WPIucbRXybC8h9qZzHGLqqJTs8g41mKwBpFCJFlAKvVj8BflMCWsPSCqCfd7jPpf
WSJbt51yLZVvLDEoq/JJ4GODg1fybn2vm73d7QWULTIib7xDZ7YgV+b36H+6v4276h8SPtIhTySj
m4w6c73vdWkv4ZUTlvpL6KUbIVePeqCwzJt9nH7U46v1Hxzq0AlKrpdVApwgDZ/q8gl6S1sVRIC1
OIJpETwjnCt27UMdQsGkr0nRhKY+Jk//3lhMIMwTm3iyovvoOsBIYSI3PQRyILl718enRHvkecZ6
ru7jEmOOPov7FNK+Q91lwNBEc9hjhPqeM0Nb3fYRmS7tttulTuIOb8KXxzgXazuJUTu4KWZSRcx2
XwN3euLrcYqnnTLVjtfFIcnrgqSex8gh/TzuaDLGkCLm7GZ9KZUyMEa9O+BLyBEl4BnufvGgEcqP
uTiQkWfR3K4s5oyFzyd8XaCThZ7si6d4mAIPWP4AXdr2a5LVfSN+ID9uquB5F9TeRHN5ToT4d6OG
ljZ2R0OpralCl3ekgw3jbvDjx9tOtBLOr38UdVLlGmvagfzQxBeK3ca1zaHLetyOoSWpr1O50fmT
1DJA5R/HB5ggeUTnqojFoMdn+MoYc9CvNWaq85c4VR/YIso/r8VrCMosKYi5YSyhBiFmkl1FoJN1
+djiCn87crsga8ntZfzprtdwlLvWrdFwQQ04KeRJj5G9IKnJJJcMmFVvXSwc5a29WghD62Hh1FjY
+LWTRyhdSPPwHAZItv/BJDBQgLQRhI0G3Tnk910QdQUcY+YVVkqVyI2N0fTbIKvuByFAHuTCCNg8
zW6oQuasGVJYVAl/AnTxIA2IJ27omZwCwjxwiapEFDe3Qdfcz0C3IcZQkXEHzfB1bNGmQS11BZtV
gHO6qaRT0leM8DW71/UFAWmvBQR1QXAlCErKEGZx4O/nMEcUIS0ICZmCcQesOcQSh3qMhWWMVS2A
k2kxHphnfOJOaHkPcrthUbuxoOZVXVwFpZgLcS0DKhZB/K6TohLRSm1WzSEJP29v0IpKwvXyzcdt
gVVlsTqmPFQauU07kkYk+hHMUbZhimfMTJqplYAMXrAnd6efg/unyHzyLdYlvxZBlktLRRC0O/Qt
38yeCRXZNLP7KXd69AMowp7zoZP+ddtm1vLOf1+YXIJQY8x1wGHI6JETIVkaYZpRj/AQjGJb0UL3
Nt6qh85dFmgOhKPSpDYC0g0S17aNKZfOJB0K+aj7HxPLaVYXcYFCBSzDCJMUc59Qz0rdXu82HKeQ
0NsPdWoX+p3fOreNWun2guMs8KgUXlaWBajmYFU+Ev2P5pP0VbL4i/QCQXu/I4Vvcs/oRNiIp9Jp
MKblP9z+AWv3AEIlsl+YZ0DjEuW4naRwQzDCXi6Cjo0fmqFsqizy0tX4tQChPNMf1YD7XlQPHXO8
+BK2rHtGmOPTj/g1U/YgHYBPV7pfeYrBCDJ4WMeMO5f5Xea/Vb6rDZ+h/FV1ZzXaqcXR59yYf/wP
67fApYKMB6aIOJgPfj35lgBda0XDw4hFrj17wS3rqF3iqi7tJg8oZXaS89/yeBCR6ULx0C8yggll
O1f/NccJ/HJhF7VlQ16UoGKf/aLeGdFb2B39+k1hXdkrZ3puvJ1F6DESAQ6E6xjS4bN8gnQpLjZo
6Uaa5CQoR8X6uRNCxuNgJacCiAUUtVF+nIi9lvXIAKCv8UHoyLQJj5CLPsp3VUXSLcg+9sabwOiN
WQknqLQhM4kMFQo5370KiyBZQBpA8nuoEzfFUfcGAnVQEMYRWciR17bbnJELWDnNV3CUkY3UJ1of
A64QDyl3L0Qbgbu/7fArw9yzDNZfkyhfHNSi10seGJVy30OSqALH0LFNrC7LTC+0he5PIzuVvuf1
S9XtleyuDs+1b7UIbAFjdVfG2uff8k2WjtEBjS44CzWvcFMPGeHC8k/SucXO5h+yeR8eukOzCe5b
J+WIt4kP2Uklu+CpZmkTrVyCVz+AOiaZx6ECEuMHDJ7jDU4RWIHx1hmnImBp/DJtpe7bquTDJFQA
JflWGW14EHoS+StwfseHz8iJXnLBCrf+XU+yA9TxHgv3g9V8wjKWuht1PR+00sDOt6nVy5YMlrAq
tUP/XYqebzsZC4m6FRMtH5tMha1g/Om8fZnsxuS+Hh+8kHVxzCeCiqzLDaSbRGWwIclRBaRKPFTy
exMz3tUrNTrM7sno6QLpgj7TPVyHuFouRE+eFbbH4ax4Z4yaDIlTSs6U7cfBgnGSH5iTrDA+vL6Z
xijDMNuNQwHuWgzr0t8MgV/XRTKgPgLicKtCfBsG0AG6EXRcxd5OwJ8axdAUVzdpsfe7IxfsQcM2
KntVOvXKq9pf0AxGxBEE1r4be1aUd/ZUk57fx5PT55Y24QNIIqO8BffrvvUghaeDTBHajE3GmfXw
3AUFxp8+xNZNUtXU0pEU8X6szlrDO0NgGvhu8kUSsiLgiueANBW9L+DskUExRd0oSJigw3JS8A5A
BESjam4c49iENGmpVNZtJ12J7VdQVLDNe3lqEnGGCg+hatWBKSHLFHKW7ltqwYjsq2AYGkTBA/8w
vHftRv7Ug4JTAljSGWRIJ4fnVNIIr1x/yNtTVDTObeNWbuYZ6B88KrC19QjaMQF4MffMY5ZEEh/9
WnWm1r6Nw7KLimoCKF+KWp3tUjyS1qmji5+54kqQFy40fatPrC6bFUCQiUIyGzVznA+6rYwTA92D
nkoLAmmb94ttOL2PzZHLynMo2P9+shu5CBGDbUgKInlNX/9ppoESzjdaU1Q8cyyeRg+dxarTZwzv
WLn3r3AoVywEKZBrsCaamXEe4mMiPIYsNZuVQHkFQTmgNElGiOpXazaebIpSb6oy44m2agQIPpFn
RLhCMf7axcVJUv0swGLJQfvSZJPVFcF9FjHeDKt2LFBm/1i8yDpB59SQBwp49YiEBlQwYd92aZYd
VMSPuMAAKTkQyvR3UdrSiJQXsqX/Ewg90CwrueTjgKAkD72zRtn2uozIyygXM9aKrk7oKXoH5RyW
8K1yDjrRwhiddduOtRwzJv3+2fVvMojFfszKeY0CqhdMtk/HUD0oYwzua/DVjZJVhNkhbRKSBT0+
xnlw2Gl2KUCGIIAMZJcRpeddr39oYlaNct4i6vK8+lHULZKhLakxOKxu2j7p+UM5nnx/n9T7zj8K
sd21l9uLsBJsr+DmfVisQeTxXRaJs0+GvduFBuHCl0R0vZgxsMLaT+oMt52h14Uxn+E4umurcp9m
j7ctYSFQ10Ze+oY+8EDo5Vcvc8VGYPj9Wv71aq2oKKGGyYRZFKxVovCPehRFBP0GIDk2xruh42wj
1p0hzElT3xt+/L+CU8Ej8Cd07vceDgT/mHpgtschb8/pdFeruyEyQIqyzziRgbrqjMh64epH6eFH
8aGudHCmc0FnpohYXmaHcoTeG1MbQBv5od7zze/be7jmjRIExKFRAUYGNLZfe6M+yHUxGMBrje5P
WkEMHbmwVsgsXmIuqLhy0JZY1IL2DagHyjjEJOwBzWsVJDMPxYd29B6exPvqM2c1zLFMo0Kz7slJ
JECA0Ow++VP4rD3Ep/F3aZBir6EOalvK9lm5MOcD5i5GOposjKS5hwtNTPw6ASq+Tu3+DzrYlaO8
BblGQAoWSRfDQoUqFehCkfPZAKyxCq0MjONTZsbRvc7iDly75JY2zRu7CFmBEmFeJQJOKqGSnMj7
oA/NfmQliFgwVCBuhaCS0maGUXhT73cRsmus5P3KwAjGzP86vEKF31EftbGdQTjwz+lu9Ro9ZgcB
sqL5q/wQqSRkhOHVO28JSMVhkMrwXTxvUp09+x8aUd8b0H9xduhCOlsh3O9iLz6iB9G4JM+3zzZr
PWf3WWwb4mZShRWQJemz159FqSYl/3Qbg2keFUC6MRY4fvYN9SihP+9dIM0+3CmZ1fYwKX+ddsNd
bCkF5MF11uc2I6AoVEDBra1CmhXYKI+jhUk4yyYmp1XMu/v2G08yV2O8kVb6YVQwqYvKTH/7zRF1
vaTemIZG0QgYeS1CfNuf02QXR3YiWZjCt8LoYSyPmbdpW7ccLa48RbHLWO75SF+Hl/kHoFEcHemo
T9NfNNMw+UaSyZgc6ysSd2iLLBRz5An2FlRVEeZwA9WePDstbAbyikrONTR1cnLd10P0DYAlU92j
B6+pUhD5bOJ+G8ZHzjin+aEqX3PJrbRnQyGdGBIutyX+tyB8qPhGUQg/xBdjpk/xeVtq7LA/6qW3
mbrY1CDOKTki95rmlWUUEanBONhU70PAm01z9kFpLBcbSYTgob/tZMzlIX1RH+oJwhH6uw6WUK6R
zWF0BHETgU003SrlLucyu+y3Ged60VbNJtKg41J31dGtuod4OHrSWYGihh/5Vpp9+eHeh6qbildF
ika16S6JzploqaKDDsAC0/jZOUq30ejwDd6r2XOKDnNvE2kb3XjOiwuU2kwp2yfjJYESkBBbUNLR
yge9cdJYgqTVQVF3kX9R8wMHHintxUDdfzrE1T6XEgzsbLX8Po3drP7w+kfUTTLjQes2uUq00Y2l
c4bzw3fgaQo/axm9dOd+cjpNtEPwsKevfP2Wa6GJkgjBoyhWj4FuysJTFj1w+Yc01paBGXE8WBrV
x3KBZ62UdzVnGeGnmCum7L/x4ymNzlwBflsUUsQOswC6A/czo/zJK8FV7EzNnwZCCcaB985IY3X1
kx7/6queBOWhAwVvk+1B1p0Zgxl3ji/bNV9vubY8ND4ksMVzIvWEz3VXj19Bc+OkoZ0arLrTSnUN
lGNoo8QQGf8tQX59NlPF9yolaFGjBK33VttWUG5v7ZAkhxrTsIS/k47aU2XDwx4wJMeSV1+Dxyin
IIOhBz3VaA66hi8TBaKiIuCjQ2KJZm/GZnauQD9IXh7Ug29lu08Ujl5qmzV+sDImiBT9Apk6mGo+
qlqFS+27S8izxV1Jphe/JCmerua9ZmvHwq4P4ybYalZhRS43EN7yLdZNMEdbKjRd/Yz5OlpcN0FX
543f42eIMyMIoD1LdRGMe9AhPGUEN5ylHWLyanzdjkw/X0HX5lPXXFfE+shrqJcNvhWk74Vo10VB
Woll3/z7b9lH3XR8nPalpqB+lZL0JJvSPnBi2FlandvY3r7etCYrpbRSyLq2jbrh0gCs8o2ONU2f
SxJsM6eUwauA/KP10RxP0Msze8azmWUl9WpOpAoU5bMba8ZOUlxvOEnc5vaGrd2iC0/B+CLlKWB5
VuMKGJHq/+KVzcRn2yKqoRf2gYqTZSTDR9OLBITmMfF0TERB07MPu0scs74wfxZaIGiDrP88Pjaf
Wp46tVrrJWrKZb2pv/sjKfFB7mQO14FHB9IaIDA+jyB34LYRaB3+gDL7vdhxBxa173w+rxxr/g0Y
FAH/loHfQTc7VElR67kUob8uOcjCH53F1L5u5AKA8iKU0PvUb0JI9A0qutpyUsqRGfH6PSTOMtIW
Bgp7qFlUCYlGGd/aAfEGZPP7YOMXEcR+FAJFNDCTl+ceSoaxLhGhrx50BYqJBReyIuk3CeHVeqDx
9288QyH12j0MIxELY26TwAP9Aol1ycm2kRWfPOtX7A7WdI+XBkHpi9SOTiAW6TRmb+2UiDzc9tMf
gQX7Ios8aKRn1mWV7szvuWBMeNHD03asHBFDpiUuvFo7Mucbfpy52QFmRmJMN+BapfP9RjIlhQpB
FSRDwVSoZlhVWxKd29b8PHUUChUnxU6akgFNv2YVEh0zT3gzkzxys433kG8lMxtIjoIii/mYZRsV
NTOMbmh+Cefm8ksTPRaK0wvmbct+XDyUYZR7I4vM1XwLw7iI57dJXKYvhhLpZyEtYpVAAT4/am2U
/OGgc8ZIMK+5CPjjQcWjquCLpb/AY6ixCt2U9KjTujzIAHnMp1R7UXq9beHPiahvE//iUF/gkyxC
rATd8KaBB7clDI7q+jvxjTNM/6A/ZPfFXjnGW8WsNcJAngPg1WGckcFQhRAJLTooSV0fRl+bjN4I
Y5A4b3H0thpPXjDDYUtuvY1sPJ9ZnMM/P9ApQGo3W79sw6oFoHpsDiFS9q5hKhftvQdBdrDTT8w8
0Y+MDQVI3XicMma9hvE8s1TA7AMhRrDdkApPaCczaxabws+Oimu075Tn4pXUZknejTzQBks46273
mSekBgOpOX84T656rvFiDczmA940blgPitXTiI80qIPwM23A/PcF+ijkeSZOaY+ON7Qcd5t+Ti8q
KstpVo8FJJEhJ6xDxIWu7qiNrhUGlhWv4PZP6/KmanOHclf88u40G6Ju0ym9852mZwSCdd9Z3ObU
zYFptNZXdeCi4vcpXwQrcTwr+SU+TqZiluf2F+NwzMfux+FY4M1/XyynwolJEwQ5iHRFtBg1DUF/
sBm6NQZIehAK4bOcsbI/3/qz+yyucspZuxj00bw4h1N1q773HxPJVSd4KDb3BTgtobbqTL0V7aTd
YAqqNZij9fCv22Cuf4JBvd4kTh6qREG4Ba1syb9z7UUPofH0AoU1hrWrD6OZ829OdUD2jIo9UaeU
YVTjrEwoeGVTcRoGlnriemTFnApkhoVZqGmOf4stHDIN36jz6QdnkgLSuFN7cpS9lIJtvCH+o7KD
HgAaJZ2KcR2vHpEFLvXRFnlVLIUNcI1Q3MrFdECp2vTz0Q5YtFfrq/jXQurMd9GoTI0PJN14CcNn
ObRvn4K16xetLuh7QQcBXknUodPqIvB7v4RL+opbI/Ph3UGkp89cIUtOKavnY82aJRp15FK1mII6
AdpovLS+kzesxicWAOUQqhYqgzADqPqDLHxBvvP2cs1OS8eMbyZxvHHRrUOrggviKElqV/Vmp/3C
14bUWXXoYLLF8FnRcNWSmbP8/5B06qDmA3h4tRhIocR3EM8LkHaOo2Pqf/le7PiihA7TpLGyznjp
wwzUQVnzzHeYbFD0/OQlNcPjf7btInCAKgbqMLPeJnq7r4/a6Mul1GX4PfEfcJ4YVoPOoprkhxM6
lZAVaXjGp+zaEQM7IwbQQL+NNhoqfMihJOsBlGZN3wOjhXYoJMi9C3ZeW7d3dI65Vzs6++Ni3o6y
S9ZSIez5eRpsRFuiF6CturajRD5wqr8DM7etoIEux6TdbdgfdzkFO2//InJ1sagMWFFQ4FQSAVsa
KQRoM6rb2ygs46joIYVI6nQGUKrE1GHG8ARpcEmCuNxHEu89SETdxvuxaZRV898XVvG5GpeBNuPJ
doAMUoA2lxeeNVG+iqLIaNeRwEOND7xrlCwJ+HSc6Xcy6cAPruJbfXuUBNazfXWLFjDUFo0ThvvS
GUY+Tq9aS6RfIELjTuGueVG3zaW4V30i/GbRXKy0IcIhIfowC5TMNV3K8UNfq6FphTUM8+dKRuPd
rvqjqZYmnjvwlSfW0H2MrEaYH2Ft3rcFJvVs95ta0sYCmPg4iaM/g9KSfnwxolMTsEYVf1w4gIKG
ASb0UIaBPBxlXh40GugpMd+q6McqO7bBsZLPTfEsTReIov57d1xiUWa1IjeNbQ4sOQkISiuFZ8l5
QbieccxYNs3HcOH2oSCHuRrMM7stGvwHnZT5V4jiA3pTiIrYDKYFxrW9dgQWltGF6qn327Ly51Us
zrn/W+ueQgj0GqyenzW/QLTnIU0picoP2tQqS/ie08Cdr8wzYMlJ7XcTrhiv2YuFe3uv1k7bEora
q0FOhhzSTgiIEeZkP3htq/i//zcIapuyHIq3YOkBbYIwmCJoBovPEhRDt0FWd+bvktGcO0Ytx6kn
zD4XtrId8VmFYRO8TUPQ9J8Fw2MJtqz6Ht4JICRDVz0omq59T20KHeKa86j2ID5PUeSbkzpYVT/u
+SRDnU16QdqK8ThZtXEWw8ac/zc35DWmIQeCX/UQNZgrfvF8kSABGViJ/PAf1hK8GqoE/mn0SFO2
+blQ4YGgVaaR9UgNmdGYmwbnm8XIcL75P6IfAYjmmG2B+OosWHltEGRMorqesIhl9/9Iu64luXEl
+0WIAC2IV5pyXdVebfTCULckeu/59Xs4e++oCs0txMzqQRFSR/QhgEQigcw850dTQrNUs7ViO6KA
rHa13FNGCd7qvjrDWyb4zGFkZR4M6gg8dd5Bz0dT3aB9Z8opLyXNQSuJLbjbhawOJGuQoRC5rms1
GuDZMYXDid8OuaO8JrsS/TT1If0G1l5iB+hE8D3/F+92yYeMqXT1MDuHF3a11oQN5Qt8vyluu9Su
0Kz6AdLZbeQ2u7D4x3aJYFFR0FMMcVuGLpPLaVUzoqQtLp1OoYBXwxvakz+7k7r/p1YJFE3B28hC
Msgs4cqU6YmhTjOkCNDbMRpHyCDXo0tk5DxfHwsQ3ehgXwUJAzVVVEBfDmYalHnMemTsJ8gFRkgM
ErsBSbd2qx74BpzlxbbRwDYbI7V0YHtoajUOlLVk+cmvloqvAD0lp+DcgEyiOKU6jzOlw+9Oazec
XYJLdrkJi/uylljq8osut+AlkLAlBisIoT2E4Y7aZwA9NpArNR/XF+6vj72GsQz2bNuZPbVakmAw
9KE9gkB0b220bY9pjZx2122CbeiUHhL5YGMlbuwZe7q1PP0koxJZSQwiUa4iaUUXSj2Q9F1+hz7N
/kBHq3GCl/rT9JTOnu/wJoxyIublu/jVOCkHmfjO1+c12NM5qLAVI4OPkbqAtp8TurAY3rzqYwQ6
2mZDvte30+76ZK+t5zmcYL6KBV170gMuno6N8ttc3kol4Z1sHsUoqCtVtWpmYLyUe+vE7OyB2AqS
9sdXfoie2pNyevh/DUp8LRl5l7TqAqhO+9jYa3RLZJHd16PoYpkM9dI2pqxgvp8Cgj1prwgfXZTR
PcuLodQvD+eX5iC234xo54y7aVmffQ1ekCMKeZRNutGfsRe8Yj9toDFreaiwgYyFH21kYn3q17jl
cpzC7SowA19vFnMc0MsRHvXbdhO/o0ft0N6Mj/1uYURm2It0H+1vf4/36p3qzl704cNQZVkL6VwI
Tg51mLHmt/iW4KXzoAd5jDco4M033EuO8UfzVr6QbXz7FJ4GJ97K7l4rRXiXMyF4Pm5MhpEsKzEd
TM/fWqnNbyZP2Sn2ryPoCT6Td/Jg7WTqSsv8ir4QavPL6WKg+0q8ZpakAg2Ngvw8i+g2baGVEhQS
Apw1F3AOIXicQIvpOE+AGEi/K8tgF2G3VJ2spWbtiMLhBI4daBYuckSXO4ZpadsWLaLRWMt+zRoe
NZqMjSeImj2GSHN4aNKS9XSsbVKmIxGzkGujeU1wbvrkWyAbXC58UCtJg9uZm9u+98J5H4Yaat/s
TMag/DXkxvH7B1HsIvErg05dv1yPipegqDxUTn7vc/84m30oiaLWdibe7SlfCqHwMiycTmpnJZG/
3ChQKnWTBO2jmYEjiVTm8zj4jx3t3cKcvl13rKub4BxUsJWGVlWdUQSKEEq+78vBNTPr04pnh7Pv
E2MOCA9Qy4e9UUwEhXjNLeN0S9k3mvou1/tDbrBNmQSP1z9r1YLPpkJY5wqCYL6f4auUdt74XX07
DqVThJVk9KszjhgLqSENVyoxSNetqOusERslG7+brW7raOakMUif7+dx1zAiuaKubhhoSIJD1cDV
QCzRaGk909jCqNLsvdXyjaVUD9n8O++1m9KQOfrVsZ2BCedZxc2AoTkJvHog5rDyZJc0e8odM7xp
2r1ihZKYYHXFzuAEZ1AHdWTUNaZy9n2wJQ1ejHL0MZIR+spGJZxeHTEp6X3skRFdukT7EUYuoT+U
+LW3bpiMv2V175+NaRnzWdjaj7zmEXgCnQJJOgRxbtX+DMZ8n6Js+rq9y5CEo6gheR3R5R5s5r+L
BPTfKjgrnnOptMr6Ki06pui65FwXVkkFvS2LFY77tqbbIA+9bUf0WDTJ7vpwVs84OLD/wgirVGG3
geQDJ0PZJtQFpYmym4ZA866jrNvCHxRhefJIp43VYTBmc7Qo22jsrR/2Zbs1iVNZ79fB1lcIuXnU
AJgI4YTLpzHmM/cJ7Lu1iEM63JLMxtYqZoe5TPF1dVzoHLYWquHlqntpdpU5KppvYvbUKLZr81Gr
XtkImb/iMckVR5GdqWteCU+a4CBayLNMUeEPKp2gfg5xec9rw07q2xrsG6jNnvq3Wpf0HqxNIjRs
NXT7chUqEoJbz3UEvnGOG3wRKMaurwNEl2ocbfPSuE+DuH2+vmZrZriwVjMD7CkUutGXE7lISehZ
GzSOVsdepga3UzBurkOsTB5ogTAYFQ31+peH2sIIamuOIS7JyQMYYGIU+bHSNfH0bMkyxitvOmge
NfAGYuKxDBlBwd7rAidZgYpPJ4zRtDB/8pK4Sg/Ru2jaRHiCZlqh2HSYkMCYH3NDpkuDpxbMlxC6
KiDzN7mORwnTEOlv48LKJlB5QD4Nr1soHYzDdxZMiae0A53tVE2SZ9B9DB7VgmJPIi37bAvLdHrN
L55KY6TPUZnNt8EERrMkJy3U5iMDLzkWOQ5a3d92rTJA2tsoYBGlllSfo5U1b0k6ao7RKOUbNKCt
EOQ0JXF8EG18UDBPPTaVxW7rlPtOVmXhDspR46+oMzPtlscQmbVmvyd2OlPzN1hZkcTU0lDdl/MI
KeNgTvczDVnmtjwxoKOVhPGx8hsQdyu8q6iNsmV1cqcRleKgptfzwU7MgkMI01T10vbnTA+9WCk1
1FRS1uAeMYTgjaBm7+Eq2f/uIfTW2CGLQ1R6xB3XHH+Y8/2kaONNrJDs2KTZ8Gwlc/nSkOqbqmn3
gOp3Y5EziGvReUY7B+MFtMhVaL/Wvqpton5Iv3estZxZKdPHDglSkAZyBbLXKgpL8xHsqGCdj+rS
081kQJNbRs2tbqSaZ8Y03itprnqpgkc6UxvZAZuGeHlfo++g7quD0ffWfuKq2iPpMIZe25Ou/Uz8
TgkOOuotIcGVldahBpVl4VV6zbTDEI4qmmWLjNvayAdUyqZ1UtqgPy+f9DqKEbcmOKP90HzJyhrE
b4Tzzdj7oJCvmAn1MHTlfx+nGHm+LkVNvqvzYITCUuzHGxB3xKVTlX3w1M1Naz2l6diB7sTI1Vfw
FGW7Uh9LxTHnLEF9pDL9pCyAzkStlKWXkaT/NnEsl6vkvlls50oHpopmh1edJJV10IOKPyPoznZT
2zWqbweGGX0rR6McbPA1Qmk7V7r2OKolyw8g19V1d8L/e3lFIRlacNBc21reTr1d5JzNdheVeN3R
hqLfdHmuv0RZkPhOk+b5gWSU7ko/qXdjpRiOVc/o1kEFs44UdKIyEFQF/rPRa4rbj7Q9dVo7bkCr
rh6aMK92Pmn5EbxFkQrsIIldRttg16ZD/Fhb/ryHYirSlfMIdobCb6OtjnYnu0Yx8IQhGUPglinr
932dEPSFR6PigiZO+a1FfYCWoT5CENWr6IIxg9E/aoSkT5QVwy8+d5E38Tl5mIai3QVBPT4raRpj
B8bWfJPkse9mgaE9VI0CAtkMb+C2hjFvjKpPIFxFgvp7kKFOx2ZZGbyrcYw8VhmV1nDv53l2gEAS
QW6LtumDPjT8qVWr4D7T8ul9mJqJbWii8e08qH6+mxlpjhD6YDjmjSjwMrSzP/QlNKzcwSKpcmxp
Wj4aUJy+UYkZ/y4MhIj2MHOkAHW9GTwryMHyZyZWj1b4IU/R8lW1B3Nmk2tkWewlqOGcJNHJ1xop
cBXjD+6OHI+NVCySHzjLDKuB0uvU5dQlc+GMI5q/itDBs+4GZ/s3o/qlp+CYD+E4Ozs5fExB4ebF
yaDjx/Vj6msVifAxQkTWUFo2IPjCyZuCE6l/zvLMjdn3cdTAthX8LqrPKjCOoY+gEwV5EZhaJB+w
dnacz4ZweKUKSa18XB7vh/gQ553bVbmLngkoMOk28ZWdDi5SMw3dDKlcS+Ov/wp/ealAUa6lGULo
QUgVQ6IBZ5dZfySh7oZNuNHy5nup/JyDObI5ctStWQRuWob4xygJRVYiH1TKLcl+Y7n9ic/5kCbR
RshaAb6tQHLUfWCrHPr8kCNbLRnpygPjBdTyKWe3loJ0M2s76J+RsnIj7tG48vC2adfUmfoXM9qO
4aGT8a+uxKwKSg1xh1Y1Ex2WwvQmNNV9pPIQROIINObhBa3zu3mmls1zBr3o5JFMP64PdC30gtbw
X42duL9/pW8iZE47QEYN+qrByxuooUPI3k+dNt5ex1qJJBXUPeFdHbyJ0GFfvuVsTvs8bPQSTYFO
qH2iXctmrXsdYM0+zgGW+T0DgBtUq8ICQNdWEThY9ew2H/y3NIYIrpmnlQRu2W1iJIfCdOgnIJJE
vk5YLtD74/QGDbeT90/18BLGr4EpIdxZnbI/ECJtWDiRqSQDIEZtdM2xcRuZDJNkEGJ4n/uzPpgq
ELr6AzykHfv2L/LTGhp1DAT4i+9S/no9O1sWDbz6E/qncIOIQqg9dDjrK9QDKspbrpbHPmwfZkgn
ltUgq2ZY20/QtUCuE6Roqm4JC5Ro6QTmRxW6uY1i+9kHzUDUfCDh7DXp8yir+Vs9HnBOgS19ucqY
4vYl2TgRtUWCzvyeu61qp3f1q3KLKGpf/Kwg6/lPawxxGqHdlKOQEzRk2FGX1p53Vddoy9GYKM9V
4aXzB2E3o8wTru0pNAiBEJrDP+Bl4xKlC3GtpRrsI87vGvTDgVyy0hBC/PPiOw3yWX9whL1rlLwd
ooRiNFCWpAXbNXMKyrHJSXMqSdaubSpzoSU30PiGJ0vBLEZSD0YcwiwQbhxTaz5OicyTr+0qc6EI
h7DkX9fmy1mbeqojVIApkA5cu72ZM7caQd6dq0i7X3d6f10YRTe0NG/hhq4zHZTFAhZXK2KgqRlS
neMb7jxm5t20kCTVnfmm3ESO+eRv0In7Dbl3qHTb9SH/55kS5fwDhPkc0Fifpmz5AHC7R+Mhz38l
s8TXrj2xn4GgKe5ylBAcR25kBgjZIeyvvFPmtR+N42/TjbkvPv3n5n54rb/LOg7WEs/ANeC+cFVH
Dl+wf4PpXZ0T5Lea2v4+71hmR99DxQn2T7jbqjsoNErLTpZf+XVB/0AKC6oFM7hGfQyVOv0edPad
a973rc0hyUvezZ3+GB/UW3JPd7Ls7Wq0baLiBi+YaAflYjJKNcop1FofHBPb8ah+w0NZ7EZbf4ea
gq1qo1gjeqq3w83LdQte3Y9nqMvPz86HSUk70H0SLC34OsA36qsSIpTFAL9O6J9hCWHzbPW4GwcA
qI95aPc38e/8Jdogr6b8vD6S1SPgfAKFsDHPzSaJdExgBoqM2/YtP0YeQVHlxthytHMkr9fxVt3M
2cwJxhmEQdS3E+ACFOqhFN/Wq8FOh+frKF/bN3HSnI9KMEjcj0um9IBp3ewWZBrQgX8DuxDd+090
86PZRZJhrZBvXQIKHkU3QVrTMwBqnyjmzU4zddTB7t6a52B2Ndnw1mJ9PKPiXgE6QBPVUZf2B447
JWYVzANCNe1bs0Vz4y92su6MgyGzj7XTFAKAmM0lwMcl5hKqiZuKz2iIdsJ98Kg99S6qHNtj/Gbt
w0dd97oba9P+iLdcckasbuxzXMEuo9zUkgDZUPSmJV74krvRaONRYXxEbbbhqLf695jYdBueZD24
q7bDQHsEpUH8hWLcyxGbUVSFRWIuOvS02jV5gid5o53AURPGZI8GNgx/rpDuKjUjg1+19Phprmjz
rRiY4vqZMu4Kbc5PZV3Swrtu2PqKXzj/NsGu29mqc/QWwS/kPYTxxn1Bhs11iFVTxjsvuh5xs1uq
GS/HDwbrSBsshrhm1vH8pz0p1fughrsk650yR2UByBtL+tAboeS1Yn1wfwOLvXIwd6uJJky8Hysb
dJluciXdSga3as5/BseF3EBo4uVvSjG44VAelZ8Nnl9wTNJvVmgHv47kNP9If6MTUZYCXvPnZ3PK
haxsOxehUppGA9Ix+tKW6i7wm+3MUP/GIFSbVIFjVeZ9U+rv18e75m7PcQVHAYIKVP1QTGlG7qv0
oyIHJtMtWZ1R0DwhnENXoPYlqK+m0WI+ZhRy0wzvl8adiVpy+nZ9IKu2cYYiGH4XET0ppmXdop9W
ue9k5fCrURNSlxSXk4WWVgyxQQg30ChA1KTdYRBOVdnslt5XrvlZbfi+242y/NvqiHDFRFyP9xNM
3eU2m80cYXiBE6NXX8BVnFDJPl5denBro9dKhWy1mPOt0UfARhUD6uoChcfggKoe+plKMtjrKIxR
i+NOh6e0y1EMQwhPOGAUU/NYDF413deJ5Na4CoG0F+4lC+WHaGCBYrV9O+Cwq6a/7uK3UB2146H5
dt3CVu34DEawMGvO8HuXE7yK94aeQKBsp5svNJNcPWQwwoTxlOJpfjlPpwkE48eE7TviJrJLwPKx
Yvy4pAr/M2e6cPcACUE+pwFQVObM8ZHW31PmcmUPJnIQtVyfuPUDE9dGZSFyAnvfsoBn0TBJjV4f
qhDs9z+szqt6bzxYua1t00PkWl4PHtIeGgiOJvFt61v2DHeZ6jNcJa9jxawX3MOwZXfkEfe5UwEO
11PrQVfivdtdH+jq0qGJCn9QKI7GhUs8nXbmqDURmHiUYzRDkDhO9nH9MyGlJF++GpSzP0ji8hlI
7/yvkgRECLtyY5k3RvmqTK9hvk9yEGcU+zZ+yNDEHsjqedbjrjNowS1ptTIw8IOAHf8TCVH+Gj4p
j9kpCex8N0Lc1UmIE57oTeFSJrGjVZs9QxbOyB65iaDNITiQhE4xPGbtUetexg5sa8exknVardUy
o50YypkUVYWodBCMlsZhM9QVxtkwtznRg48k2WH2pnu2LXdIOZ40aBTeqY/XTWg1mc843kcXehI8
mgs2pBV5lRgzbLZ1+1f4ftt/Cvbv4Ynv5nsJ1Op8/oESjSgeLB74M0ZYvnWeua1ujY/kV3Ga7sba
njb6xrhPNvR78B7a0veAJaz44n7OoEUjmgat6JZR9i40Zexsm96w23z3/s13ihup4azb7BmcYDkg
lWkhcrRM6obbyu6+d6JTbzNHe4SUgsOO6Sn7kBUxL7eAa0MUIyuKUz1Hd+VCLF+Tm4Te1wPoiFD1
5F1fx8UQvwLhJRNNqCYSWIKh4n4cZ7GPZYw4VEl1xR74Rx/ur4OsBiPLc+l/QARXmph12/EYAiYE
YgPK+Igs5XWAtelaapsUFZVGaJsTLCIp+yyzAmzuGdmadoKwR5CeihGUPGWzzVktyUKsuepzOMEi
glZDm14JuC727VQPNl19IuUmk7VGrz7ynQMJZqDWYxxEKiZu3Gj7GGRhO8Me3fFmACvODUoIje/d
DdmBf+tBxqYkhV7W9Oz4AxN1ihd1QOtb4xM1AgX0sBOPe/pdXTr8QYeca7CfPd/LZbcZ2WIKJkmt
utW6DLPLrR9ZeIBc7ZSi+GHXxZvrVrNm++ezK5gl7wZjaFsAGSjCBHNmEW5VKIlcB1k9CkBpspB+
oL7jawd4k3VWu8SwVe4FpEANzE2Qvtb6PvXtLr6h4SPR7bEEU8ExVp8TiDmFkue+tQk9/4LFlZ8t
JfWHkA3LK2ab3aXTEyoIbNSyIOlq8ziSDHdtTlHKg52+JH4s8cWUgZpxtkaEhtF0p5KfVbbRZGlT
GYRgmaRuepUsEFOhPOQxHsBMf9NCSlWycIvTEF3j+VAEO0z6PCu7HDgt3/L0R0e8WvWC4rdmnFBn
7YaTk0H1Q8ZJsnKuwkzAcgeWHYQQYlPSPA4p4m6gKnVlK8pH3zV2lkG57Gn0UYQnE0JccWUXcIIr
64sI1TcKrj9aUKNasnLRILjr0SiLy51kQldOgQsowZnNuC1ag7nctPrMq9vkAGEb7/qayUYjmEbd
E6ZNLSD67G5WXiflyZqf8n9xZcRATFODtBy6mcV+kWrQuVksAcE4PKEIx4j2uUwGaO2Z7BxD7BBR
SOvnbYlzebJSF13SLg8yG32l7y10n9Wg8tpodudo3FXR9HB9EtduXBfYwmk6qerIjQHYVH+LS29I
Dmm5K6KXufKa8Ftg7FoN7Nr7oXR1+qDJGMtWvNUFumCRCSR19GrE7GYB+JXpzxq0k0kY2H5Bwe7c
SyxGhiYaJU/DNFluXR2/V7Rfeh87Vt7bNLtBMadkXpcvFxwK3jwRukErE7ThYpOWFpdqb/kYmTEh
XK7IkSK1O7TBfYX6N/AMvBc5ak1b5RHZrjtLBzVk8nb9ExaXde0LhJOgyCzClQSjjce+8CxrUFDg
VisOUyqZKu7qxJ4NVriKgAgo62iOwXaRcROSYFPqxkHjEDtVUyfMfv6bgaH4BCeshtZjYRlpMIdp
rmBgRrXXQY5YoGhxex1ifUB/IATfAh2JyicjIBTUhY4Msmoz3luPSb+Nk5frUOs7EHpM/x3Oso5n
J7aihiAUUBB8TQckzvyTsmlO1k9kYu7z1DYO+i59kJ2qK1LKOHSWMmywVIE8RhQd4sqYKH0EzPa5
82IXUi47lMGSwAad+Y6BZTJzRy/blHZ4MG/xgyNs90a7l9MyLpbx1Uj/fIjgAKoEZjmk+BDjLnVe
khuwvUDJTm1d64iydGfa/UjcsrLJc/5N24eS0H71+D2bBdGQUPEb1QZWeUp3oMei2k3rOzro3UHs
acpEENdiw4s5F2yqGOuED8Uy55vSBbnB9q0ZnX4Xu/xReWy9cOGcl/FOrhsX6JXRXcBReC8mKTC7
1aBSKCOOpmk3aKoqzKUeegbjcH9KjcY20JCngqDejAInVVS7UBO3Mz7RqyC5F65uqbMvEVY6DJWx
geYAfAQ65YaTznPwWqFLunaHcCPZUqtWdYYlLGxklUmpTBi1fsiPJ2Rl+vv4vt2Zz7hIJTYU10Es
2P0k7gMkiyWOXzZMYZWpOvDWDAFNGKoWTHTbtIlb150d97/CQbclI11J34Ip+c/6Cs6jjKEgaJSA
m8jrGBp2V+1rBuUA8Fvpz9y8B6WGHVWSMa5GXpZmKaD9R7pBbCMhs2p2RQ1Qv0vsCc/1llk+gFlC
gaTY9fEtn//FPZwhLV9y5hsNowLf1CLsGSDxFIG+Aq0YlEncwDoIWFbASG6hKUU4vSKraRODZmCz
bhEKW+UmbqxNSGV0deuz9jeMGOUlzUjmhAEG2qQxcXP/PmncgUtSHDIUIZ6zwE0XjmmOGUt2xvS7
5fdx7gZ8liyMDEbYzRY6GiYFlC0QQe7bPW2iT9Ln1WuexL+UXgslBrfy1omGIXWxNzQHG7pYRQn9
9DpjSYQqmR6CKwxJ9HvK3KhHEXjjhgU8Vrlh7UsUyORXvtrGJbAQRKlo4kF9WYjrdLdV45sx/TWi
Tfy6kX89hi4xBPtDo0uhZBUwuIqWg7ch22fz1oIIWc3UzWxKtHS++sYLtL8YFc63FDSrun4EWmZ5
BDodnUvznwRSLbOKXh+OUFgSS63U6F0iCiZZWiCrhx4SiGj2KKBUD+hEKo/tDfdSOzo1G7SQaM7j
tPmWbvvDYBs2c6/P7+JyL53IJb5gqwaf/bBMMGKStF6AjvQ231xH+Or0FwR4DlS1gNZKZNjsO7Jo
HcRoayteOsh98Ju2eglTj2mSociAhNPFGElVILnYgEdrE44/9fE2H510cDv0QV0f0tcNfjmkZWOc
mYnZD1k4glvLocUneK5M5qQVg46nxPeur43F0MuJGIWK16QpRp9saqKpIkaVcmYliAn21weyvrv+
IAg7eKIhaF9MWN+sxPYEbeshKhyf6ce+QFtfYLjNwL5fh/zr3earxf3BFHY0qoZDDilxHFnwiWjP
KuwszSuP8jTbgbdX16DFlKmGHaE4/x1kc5mTNFl1Y6aM4H03ItqHina1z24sCASzrfFIh7H8rrdh
+tiTWD9FEaq5bIv30S6bm9aNS4RRVddav9OB+i/dRKcPXdVQE1KNuhtoYeS79Vip+1At00+r5MmJ
9RCkZtMU7CNqji9x256aNsIz4VTgTlVxLfrsrQnkPAmHUAhr9F8hrWJUoiUZ6JeI4cXa+ERLlm2T
ynjSRsJ3eqEaXk2i+4JHRLKKq4avgb1t4ftnoK+4NEeSq6zu1BzFfso7GjUmEtlMs/XkODLZWfM1
pILln0Etn3Ju+fXALUIyuONY3ZsktkNrV/J3Au0Ohd0kISShdC81nes2s+aWLQOFSSiq1Sn9i3Tn
DLXqhpjkOjbCNGZ23aSbKV80Wrt9beTbMIh3E5TOmpa+Xoddm1cLMsBLHT3SxGKLWY5KQ3RUo6nK
b7DDGUqxYrTUlc1H7PMTVWSF7mvH6Tmc4L/8kBmELj1cCX0Y0sZrrG8x7lzXx7S2489BBNfFaovP
RQ+QoPiFVEaUuH36UNWKnRY3qm9KXPJKhh2Er/D7bGmFQYgiwEErdUACpUTnQwJGGf8HhFLLmrua
byfDc0cWjmC0ME02n1rbVz6uj3V1Qi0UFwIdfR6i+lVK9DK2ihacU+pPw2JONL+2lcSdrc7nGYaw
aFVmaHUy1lg0yKRE83YIVJfFCBve1e6nLtMTWx8RSvc0nJkmrqyX28/SkiIwBuz0XANJXsg8/WM0
CkkQtHbsIFf/XxCRojsZdIoW3gLP00XzEubGJq+5929W5g+EEPWAL53kHcE4mjLyQovY1dQ6Zv/z
Osrq/uWgTkQ5ExIwovFxreVRFGNteuWlTRzVjGECsWuVCKOgUngdbNUQzsAEJ6y12qwWCcB4/+Sb
94pVuoPxYaWFa7A91PGuo60ZAhw+mnvglixUYV8agt/lJfOVDtkKMNYGrLbj0fDyRLKB1uKccxQh
OERHu1EYDTZQwW/9BO8RbJuo93Eqgfk/bjB/hwSixUGUntVmg5AgDzxSLh3WdhZ3jqG9VdTm5DgX
39BAzHuZM1ybxSW6+k+AJVJe5lOoqF2BOA7NbkjHExvCW04iK7iRoQizSFiaz8XC61BNnmFAkK3f
hP6v6/awPoWglIUmFLqXUFR8aRBotteTfAJIFz8F85YO32Zjm4DGyw+2WbQhzUcdfosG+zrsmtHj
dfZvVMHodaIWTT0C1W9+RNVLpMSu3t+Qfq8lT4kho/FZncgzNCH4SKGCgDdvoBHyHmmfesJt6LFf
H5F0Ipchn8Ua01jEgb90Msflg9/dqfx2pIXdFQcwATdBa+eFg57/BCwZ14HXnNV5ZCUsYBnyNJ1b
RFas9rfzODpZFN52Q3Bbs+kHa7LNdbi1kOp8awuvgN0ACjt9xtaGjukubfVt03d2rVlgG1PtDpwJ
+XhHFVkf7toKnqMKpyVP/IBDjRGo6jvvfqvtQeXP1wcm81nCPEaMa42qAKJbyJcmPqGB1FLfx1y/
aZTH61irw0FqelGDAf+72MKQszRre71HtTS8L1Wsw6Ab73UkKyVYHRIq2f468heN30uTLNsinpQO
MAbua85o8fuu1H+DBWabjf+cwhk1l+hRxbmCvQRWiUusOo70CvL2qKixdncqKlyG/laLUonfWNZZ
uANeoAh+I590FOob6BpN6105t3YtC8tWzBsAKDqkFHID0FO4HMZkTtGU+AAw8I6YxWCFVfRN0T3P
IGGiPvkMm8xuLF9SdLziDsHgo3L0WoJBHBJsl6gcNCyoHmjB/8UQNVHfHk39gYHxIM6P7bE04ofr
9rdiGBd4oq8KkIkAfUmNl7+Nhlf0ptil0BNuEsm4VjIlsIqzgQlxZx6aZtqEAFKqfanvDXDSmFvo
wyT8hQ0bFSVDabIb460xd3bbWbgEyt5UV7ba+RcwodIaFyNjKFV8wTSd0mmyVag857vr07lSa3Ax
TCZEVVnQ4Xa0rF9CJs8HnYgec/StQtSZ4xWCxV4HbxIqw1OBK49kS/wf4NxCwTPaSdEacWk8yczm
aVC72tEQjBgg0yHWJo1ec/2pQbGUz/YQ1rDRjHV9zKsbhf9BFUyWlKk6UNajp6TbKBAEVh1cDje0
2gaFXYL4R1oyv76QfwAFmx18Lc/IjGHWzamy7qDOXI2SC8zqVIJQQkElJ5pVdbE1fdKZXwblAHOl
UXs78nB0aTWBDl7RkLvleWmDmb+zeajGtqHPpt3rhSY5z1dc3HLxQLkbNFwNRWwPbhi8qMJ1tJBR
glaayg0aSExcX7w1DFVHoSfIipYWfMFeu6Rv2okj+wMSJ/SsTsYGghYSH7O2XuBmAKs3tCRNjOjS
LDOznUgyzDU6SScEkyq4/W/D4sf1gawEPwsBxN8ggu2TFKoxcw9RczAwOWPylqpbCgJU5gwyVouV
ck4QTZxBCQbfUl6DGwnjMUcvMJ2xfIiM17B8GtstB8fuUHppcgrTD5Bgz91uSJ1Zs6PIVdn79SGv
+e7z7xD2QRuBmgLV1PDdGZQftJecTi5iT2iijxIrWV1BA0QbaFSHuIX4DJKgD8sIKxUj1gyUCm4m
lThlsbk+nJXicMzrGcpiq2dxc8jLMNVToMRG5iqNO04fFj309Castr5x07Ns46vHKDkpzBm7dyP5
7c8fYAm6/hnLrImBxflXCNY6lZQObafAiUYem7CchdNVht2GDMl0vL+2kl2+Orfo2jXBTwbuGrGJ
00RLXkoY8OaZl27aGEhOMfWH0RqyW6S2stlBPIR3DLT+LN1zwhmcxlWYlCEm2EABMpiSXcNGug96
xMltYiNDBeqDATzjXWynv+sdOAuP8esvcIzcqbeRq2xxKL+i3ugIpjT3+pyvz8HfHybmbs16qLpx
wIdV1lPiQxp53iea5L1jzUGoCzkiuviWlxxhXWdtmNI0h5JTVr9UFD4i3rXTwZg9RZXVoqzN8zmU
4IuiCQVAs4bhtI1HkXRJVFlOU4YguKCsArlcMgOhyKDmrVR2IkuFrZ6A54MQvEsMLrRI7wERocuu
vgl1b8h+hHQXo5WcHPzmqIySZNWaFahg30Ar80L4LJ654MLIplhZrEDfgJ28io5cBrFCaK8rKKnG
ax7Ic9FvKViBr4e4AcWwAjQAHJpNs+XcbT6j7evkdqjHylzf8SETbmcMuqMF5F2vG/qayz6HFyyD
FJmRTssQo7J2KPw0InymH6L53+DgzrJ0FaKvVCwdt8yBxk2EYU7j3f8w92XLkRtJtr8i0zs0QCAC
y9hoHgJAIpPMTJLFvV5gLBYZ2Pf96+9BtaYrE4VJXOm+XGuTtUmsoiM2Dw/34+cEoGwMv2nZDSP3
l0ezuGAnVqZdeuKwZSJ1Jjqn4LDR56lJW03kVrWGqlamh9bcIavgCwGgDo1YYFY9t9KRuNFb0L+g
hyE5SrJb9j03njwoEoxcZdl1ZN4msE+NjRk75tpJWzIPSTakstFugMLRPE8aD5rwlWyAskV/U9HO
7vU73X9m/TtJHyRIzIx2pV0ZOBTqDclW7t2Fuwicv0jV48pF9WEu9Sh3ihaVILGymG/wMXDGkfLS
+ATvY4XWsMBYufoWdueZudmR13xwkQYTGFvqwg24lA8qmpHLFjE967eXt84Plz5bVRDRTYqZ4MzV
kPo4X1XfoG3pmUC4dFcZ9zed5QEmyQBPtpurzAV0GBLAzjfDLjj70lpA71khF/Z7Ykd71ZK5/rqm
XLs01ycfNL+DJDOm3ThhocYGvM4fg+7bcHV+GfNWgCFi+AcP4h9MfAxqjVCXncdUrWAZ1SFUailT
451kJdTGqN+rF39rRvy1g0S4zkEutzLvC6fpzOzszJKyRUmggtknEJbJXBS8caEdxr0dvQ3249bc
tNcx78EIZH5F6jfhb+YONCxAvKlcbKpvx2y0681gec7lD1uK/vBhUI0AlhI7fp5JF3Ugo1aJD/Me
pU2+F3b93hTcsL29cJQSoicDx929W+spWrhJz8yS833oiVhSRghlWKICNbQKXt3nywNbkKsCFuBk
YDP/pcodawsdFvr31la31AmO2TF8qR4Dy7tnqLtwcU9fcoRhwCDYV74T8c//x0+YLXqSR0zEAti4
wap4A3IrZQ/N08fb5PD+mh+Y2z2DnZm/SbbBmT1cr3WrLEGUzqZgduuaRAjUVjEF0vbQ3ySfhpVt
mbY1du8vmSuH3Eu59JXeG/emq98N/Pvl4S892M7Mz27dvgR4iAYYPru5MSwIknxT7J5nXNy9K1YO
VR/VKnu+ghRcACRj3XWIruH/8I6fezgzApduMk6IXM+p8g0jAbLjMZDCNgqjIBGWxBVKUlCzMNAd
8jXwnX6t+LZ4d6kgFwDxkIx/5i9vyNvlmt5h3scaj1K15pFMOZyyRQtXVXeZeWNUXDSABqXH0Tjm
a+/GpQsFOFaK8bNJSXiWXZB6Mma0gf2OXRuhLcJdCj3orn26vMBrZmZnuEODBKkmhKknwYUV2Z4o
2rtU+l+U2luJUcnCM4Ko6H3X0CA7ybLMhuSjDUNh014ybzy0hvuud2c48a5/MB4UV9220GiSDunn
PfuOfM0GV8mmsgfeW9Xz2qla9pgnnzIbdhlWeickzG404NiC76nCky7cJODFgMEe8gS8deXNCBG8
y/O99DaYskUK0GPQhMSj/9xp9oMi+woF1t6sB2vUe1ciplWXWNo+GbmPfkUkWN/qWnUIdKovG19y
2EiNU+wrvGB/KWXEUqkWxYBjRcTBkz9a78vl378Q1BINrWgK6qALPabywMxOTBck8Yeh5yLPdLHp
FRGHVpWgWeyytaXtdGptFnKFoqiGooc1SDXt0lLbQHDYGQywNwSUD/5Kxmhx7jA0QAFBNwM84Pm6
VboiugZk4XA5gY1S776X45WXx1Kin0B/QzdRQf6RQT23IcJsAPdlXltZNvAAysyjBzxeaTiRl123
4Fr3wMUq0WCrl5SPVQNJyhhJOtUCQeLaYV1yDBMZMOpeU7/8vIZD2kSobVOi9R/6WnmPhgXTu06G
2O29fqvEZJOm8Ubv7idO/kQGD0oz7FKi8MLIecnCPQDtli9lu6bp4MW/hulbhKIWa3IrjeLDEBgg
EqhjgBr0lU2+eMIgKY/4WAU3PJ2/UyNK0Ocl48uV4kXv9orJSf2aG27j37Kc9+m1Jq/pTy8hrcip
zWk2T55zmsdKWa5gU1QRD4AISVXJEp2TqNJGzm568wB6eW42QLFtmn+QdjszPtuafuyRPhxgvOmk
x7pC54jxUCk1BOcT3nsFlJ++XT55i1HB6XDnRy81WNXX03BzYPKQQ/HT1wgJP43amgA7fWGr5VYG
Bb9K8ayteSy7gWSl8QcUhHXzY+VrluLy06+ZvYdQP4mF3ONr9LCyzX5fA9kWMZv0zuhFkKu4LdIX
WUp4Gj0X8Ydk3K/YX4Blos8crggOHdLF84wBi9Aj7ZMG808eSkRD1H/C65aQHdN4qW/MCJi0tRru
0pPr1OYsLKWBouQ9bcHsEt/77cYIrgZJ46a6afucZ2LFMy24WtPQ8ZRGFRBsMvO2GqbLfoqeeiDz
q3hSubgvSsMKWMwNCMblawXPab1m79sza7PDVHpKqYlggrmmApvmAM41z9MhEPcl6sBlVx2ounIr
L1tEbliXsYzyXCYI8EiaRhViSz2InapEKos+h2h3bxL1vms+Y09YbbSGX1hy9yaebHjGA0sGaO20
r0+cRkjDttYYcHgKlpEdCXoYCUk5LR2525HYAQW8RSXgXt5YA4LgaFeo28tbd+FSO/uC2S7yQWEj
CRMzrerZS1rl+c6syRpNyeLmORnmLOKhQSeJbIJNQpRjJwSYj9ldqQUWKjCbmv4DUBSGhHKZCfKq
yS2eT6oe1nrSj1hKM5AdnYyWETwrQfAAtZ7NEGLXKvnK5lmIek4tzgVjEbYpYdtMiE3geXMSb71K
WFH8DzLjMAP8DsXhAGP7zMtL6HdDjybAvBKeZDyXxq+yvFIIXHAqZyZmbh0aPHlHJuypHKZbJBS5
1m8m2EEq7B46P0R6ubz9FneGSSZCQsg7wXWer5UK2bksAum8JaW8ldRN5d2UAbRKLSil2JdNLR+2
E1uzrd6m5lBWHWzpYybfDnV+MAPtrhlNN2+BjlaJdE9oUHEFmVjeV/Fw6yHf4xQMghJxEt7URpI8
rnzTwsUF5tGf45+dDBOSlK0Z4Ju8JHxSs+prIufHOI7eve4pQeEs8jy7kzyXRSEfaYrHvnhHR+za
XbIQ6p19xszfZhlrQmOCiVfpsTXZlVJR5PGf9L9PLYeta6LbFzS7VAcP0/lyj1Waob4DO2joNWQX
eka7DM1Wq+i6pfDkzNBsrSlr+0BtMK+t8S77jasNNVKinv4o/HSrxq8gVd4q0B8ESYedVM8VaW8b
Zj7nmGEljY7hIENbJFlxE4uH62T0s8XOUPjuZR8fJTNO9D3IF4PKcBP9yau0DYDl/PLmWvRKJ+Zm
iypJUiOVBJPdDMh913YPhVXgaS4bWd45WE3A79DXMC87dXKfghsKcL8it3w933hos2UAX0XKynNk
efJ+Gpp5pizUvHaABosVpd8pG2/14K4xNiy1m+Fd9bqVpVob1uwOKTu/CgDvxoFQVbxcuWxWrqSU
R+jQXZ6/6Rf9EulALfmv+ZtfHVkCpWOWALbuB68VsuaxbCd1YtXsufBt3Yiu+869bHEptYarEfEq
CB4JKMpm10jkAbn4A/w/Jj0Uu3quAAaQBjkIxLJjpPaWpIGLkX1vmk+WfpCo4HgJcjk1ba1JVj5m
aY+efstsVUdGiihNcN9UXZjyEnV3uytU36aBv6baubSkp6ZmS5qzLDZCClNRJ3Zxq3ARNLtwTKyx
J9blKV4Z1byNdWjynvSAZltMkQ5ZgYy/SraafnfZyuKFdjKiH4njk+gRuyaG8hHMeFLsNgF9ljJ0
WbDakYTK45pAfwRItk5zezC0DW3o6KDqqSjlQbcmULB0OuHVySQgCh2oH02HJ59iyF0jFQzbuBKd
FWcl12rdqky27+pvgdLfd+BpXfE8S6EDaCMmvRBk0tR5abFDlFL6BrypOqiPZtkEvMrCGEbTwi5U
KBsKoawc1uV1/WmSnF9fXu4Bmx7DpG4UOmSMRsMpg67nfsvWClxTJnTuFyCijPqWjoMKHq5zU4nS
SYGuYkKTWjsE4rsZN1dEblzZj5ww+tRZiCjQ5Dppdpncrni/6Xb8xfikxAl1Voi/zAHPhhKqalfA
eD6EmyBkX6J2XEnwL07liYnZwSdhH8rZCAfbaNEGrTRbOY7tzF9rkV9KBU1a9P8eyuzUqylW6YeM
VhjvVf+xg55Rr91VxI6KK80PrVh+kdBVcPlkLroaUIRPWqZQG5qnudPChOpLhUtRa/DWSbxNGjau
nhFAStco9dZMzbZkwzS0yVKY8g3N6fsB3Ckdqs7mDbTabi+PavGMoyYDHgrQepB5iwuUSk3UXbFk
UmwhWkWjegrCA8RUZfKNGeIfzeFPa9PATzxKKaKKgnsHzk05aAZKmOHO9ANkdVbiikU3cjKq2W0I
3j1ZjweMahAJtOM6HuSfplxd9f5zKykrF8Pyav0c1GzXZ35WkHjqiJRqJ4jNQ6R/q73uplrb9ktR
hXkyqNmuJ2lQRyRAe1o7BKZdCC9CMbq+q/XuRZDu2AwdVNjQf3IdayGI+S/vk0XjQMWidDZxOM3V
11pAeGQlgXEG/gYpt/v+Xap2ZhLwrLqP80+xRp+5OKs/Dc612HKhoskVmltIhrtd8dbUthk9J6tC
WMrKwObkrqjCFp5cdZPaCo6AcIKtZzeAsHLKmfsmHQa7uhmdxBb30n6NumfRX56McXbOW7MNB+iW
wjaJXBZDPZaYu0Rdu1SXg8MTO7N7Z2QKCKob2IneqKNdEYcaDvuSO8Mm/VKAcguXnStfr3G0LVXj
oNf+7z2jzd5rAiTOzMgns08QTPNtaes59NA90Y/ETbdDDJVRq/wEXxBbcWqL8wovPalOK4BbzSqS
aPAMMjD7T6LPB1NBE3RhD3q5EjcsFQeAyvtpZbZ6EJ8LVGXaOWHpsuqGCVB2Alw9VrZc2rnIHDG4
Bd5muJDM9uHycVw8HSe2ZyuaJnobQKoQPV81vR5iGJGLPVhP3DLQtpdNLfrSE1OzVQSPhBzmAqZS
qXMlEMWQAYpgCQALWszhLh4vm1tbu+nnJ1dEn3t5E6cwp5ivuXKXTXjjNWe2NnvTz09ssBhJIyRJ
MXtlgKvhLoFWsH5l/IP2GgDUUPiTVeC5fmFkrGq19o1Ixi2UXseSXebv/po6/XIoNMktkolNis47
Igow0yYGQVTH6mfFgJhAl4PfbHwdpeoA8genHfOXVAHxb3Z/eZ0WA4cTw7NbL4C2UIo+ZmR9kOAz
Cysb4Uhqj3fARWng9Qw19g+qFeaJxdn9B2ViCOwYU6gio9m8J/omNF57r71TigkrJq8IGUz7+pd4
+ae5+QXkp7Lvt1OsEtaA9jfirR3QiHV5EtdszBxVWkIFPpnyHxSrhpeBx+VBXtO4WNztJwOZ+Smw
0jHaTDq3TZODwUpmlkcMZ9QVhF/ZWjC0BLBB59PEdAAUH0Cis/NbVIUykAHTBunFbHSD7Db0XoGN
puKhVpGAHJ4J2zXhbe7vqrVi/lKf8Znx2cHuujpLg6kVlsYQyL6m5CC0ZwYqk57HKKgVe4VB0GPl
tlmMICZFSApaZUSWsxGPRa5XWQCjqZSAEg9dAWFgd4Q4OaO8qjSe66ElJ6tCBYuvyRO7s8H2lW/0
2hR3joD4DAHKtBp4bI3B6bMn9DZbyvCU+gATGE8sWstwLc/0ifFZhN1UsaqDCAihS9QCu3DI0qPO
3ocQCob6VaO7hWeLcuutpUcW9/KJ2ZnXkcQoTL+FWYk4VWjcFY3GmVdsFP3p8slcvIZODM2cjczk
rqx9GPJ1fzfgMWlI6WZqjr9sZmU8P9z7yU0U1izsczaZ6U2PF13/7KsjtMVBzt2sqT6srdmPn58Y
8yOKun4BYyH5VHKnVy1P7DyU8wvJtIZuIzebvuItzsjlQS4HgpOqJ/qGIaEwB71lCcRRdIFYvobO
hADjRNQLIPAl11ATrpbZlsQD/nu5o3LoUEy0NOr3MRrHYvNpUD/ypNmtfNHy2fn5RTOfmJdolxxK
dH+34JHUna69aWP0yflXbMjB8+RKqJVotWOKlWBqCeRtmidTMQvcqhhExamBqRiL11Kobq1BF7DX
brSBonNFd3JQ4irhXZ0MV63Ro2In75if7FT5Xo39K5N5D4X2rTNeJxl6uSHYJv5Vq6OQBJU7t86U
jyouHSEiXmSKzNsKtY+Jpacr9C+Xp3AxLDwZyCwshCBzxAaGgcTtLQgZRfheACZEZVv0w8pqLTvY
n4s1c7Cll7emN709C3Jdk/vK6105v1PqG4o3haSj7PJweWzLh/+nwZlnFaUca7TD7sipB8ovc1vJ
Clobe+eymf/lQP60M3eiKTpkW1DwT9IJhu4UBgikEi5kgL92UWQlTWO3IwdfsbtieNpl57ENkwGH
AKkJ2r+Q253NaG4CzUdkBMB5sK88aM7SKw07Hs+XJvwWIa3Vh1ab7vvELqEfjrLliv1fJxj2J2FO
DXBJMJbPBi5prVqhKI0AvABVVYX81iaSr2lAbK8w7IQNlp7dlrJVxqk1VmARV+3Yv5GHv0+jeP4d
s+uEoM2/8Qt8h1+P+QbJlQ6cP75s07S88TLIV4AFbthcHvzi2BlYSdA8wxA0zDxANxJogzIV4Zh5
jOlWFA9RtuJlps/+ZXknNSoGYWG0vM6mtx0rlEEHtDB74F4eWuFCrM9pDIp2Zp/Yprev0Ney4uSX
hgX4qaqrBJS2aDo+f1NJEJyQO4ph9cNRK1OeDBvRf1yeul/DZdwgJzZm57LXTAHcPMWDyrcMCdtm
FX+1NorZzAVDEXv9tDiJb7XI0Q/HIn65PIjpI+eLczqI2Z5rkBkwJQkm9PRG0hsQuDma2NfVSnPn
mplZANNhPZTpmFl9cVD77xkaGpI7Q10paSyvCLAOyLKAGmCuPJkMWieGGCvSkI7XYhPVK0u+PIx/
G5hTVHjBYAxyBAP5cF+WU13d9+5J663s3l+vGOwsogF+AyFQA0KN57tX6AEA1tNsea1QMw64Oxzv
mHvsuxY26bNgUvR9pHn9MHohSK+rOPJWXhELDPn4BEANAbI2QK43RyKPoUaMYYQ0S7nJjmjv3omv
TPCKocPHiZ+YlVra8Xr8rt7rdvdioPcnhMA26LUu786F+uP0GdSYeC9xP8ybjtRCHQGVAUU9jW1y
1dvBV+0VfaBbjyf7KOOpYz5If19O9NwmOZ99Q2qpX5jossN1pLUP5O+Xbs9//2x1y1oKlXCSxvDV
fZlvNfPRDO3L87boOE6mbTooJ7F1EpidRA2Y0IyjxHbCiPgqUeHiWTAhVIpOgynhMzvSrRGMshbC
RlJMzBFveF5O5AbgDr88liU7IDWALirg/tOhOB+LHDU9dvnUptNqsWuMUXsfe4bfWX6Odyb3/AEb
87LJya/OnSJytUBMygr+YbPpQz4hUutSArwvzhDTfgoNMqkZtr3egkykf75sbclrAUAuo44nM/CI
zCYStcWiUxs4FdqD7snQ8OxZ45FfHBDaGFFSg1QVAH7nc6iPcqgmGq5ghfR2qjkDi3iJriIwrNX3
l0fzY93nk4cWBmQeVHQJ/rpeVR7GcVVPMufmtn4hBxWkF7x/6Y4R5L44eTd23WY8avwxPWg3w+1w
8wrowNbc6uhgRFeCc/l7lmb39HNmp7noRnn0c3zOtIi9B8nP4emyhYXuOYbq+c8Rzw50kCUq8WqY
UDfs6B3QMXdb2/pWPyZXzatkt1f5QeNg98Yok33q1N5KgLV0Qk7tz7ZrTaoC9TDYp6AUiuO9ERy9
TLIzvLQuj3ShyDCN1ABPNbJp0/qe76MwRiW66gAIx6l5kRAOR0Nqaz0a5DXPjRNtS5s65ASgWGDg
kdK25axZq3z/eA7MNxj2FZSYGdqSfykSD0yvB63vgMS/19zMUd6lGxQfqSWOKN4Ona3YsR248s5o
+Dhw+iLc8QoQvXf/ydgE9uUZIdP2+fVjpnOFBnjggWdrXwe60EYfHTuyyzaZ67m7xNIUrm+UY2FV
aB11qF3t1Q9lB0Rl6oau9qitpIaXnD3a3f79CbPl70cPnPYMkgdNeIUcO9F2xhqlztIOAx4YNGtw
U2B4nwWiCcQyCzmbRpl/b8pPk7Ygwr3X2s/Ls7lkRlE1OEO4XfR6z9xUGtJOzig8IRE+SF12icwr
CJYka5zoSzMGzIkmU3PSo5iTgPV6kQwVSL3Rtv/VaNFS7IFGULu7PJgln3tqZOZ4NF+XinoyQnFr
Bbdjdx+3T3jq8qapVu6rJR93amq2CTPhKfFIYcrw9hpIFtImWTn508zPt/mphdkeQ++PlkstLHT0
JQm2fXCDx4iSP1Y48uFL1q1Ad5aejLjxJ+FmxPG/8BnVfVVmITORzskeUhU8aUTlpf/dz9+p/jVI
d5dXanH6TqzNBweagw5JR2Bphm0Rf5PylVLR4uSBQwAnFNU3iMWfe81IjUQnWoQTrH2uxV6Vj1GO
hJ75qkNzbrCK7v3yeBa390nsPvPSaSsPiTHF7mFLnQKVFVzJaBJbS1esmZlO80mQWeqJmXQ5zMRs
R03wD6h4iqw95JfW5jT6m52isVCFJBJ0sqbdc5tfyebj5blacjmnv392dMZIyZN2Up1Vqm3efnZq
AKJyt03WamtL3gCCvQgSkGhCd/LMDsRiQrSzYg/Iva10Pmdk2+KKQqtRvBYOLK3LqanZdpb8NKZe
gXXJVeTPx8hW/efCWLv51qxMPz9ZfanVahHWsAIKsERpLeBhNJAYXl6dZSMgg9ImbjMAFc+NjA0x
tdqchkK+e4WlU7BS+msME4tbAD3S/2NklgIpBVCQwoeRAK2ioxrYGpgAokjhfvNweTiLlnT0uaLB
FqKac7oYkqOcEip4yuhQ/qLeTdhvPdlp0xVnvVCGR84AiYNJ1UBDG89ss/XREJAABTGr1alVMP0p
pDqn6lhCkaviI+K2IQGphCc2WrXWbrN0YE9tz3afMdRq1gHDZJF0tBpW3o6mspLmWfKnoNyByjAY
C3FJTD8/2XrCH/0U+2XC06GjoWrS1qYVSPkTJjHXkwPPqUsvsolRglqza/5BuIV0BDbMFAzh8Xtu
vdWJp48Bbgs9ROQgwBWdG3vPqFcyMEt7RZ3E+dBfBvKZuQ5AE0smxa2LS8lzCNp6RZvZNWgEzWJz
eVMunbETQ3Nm9mLIOj+f3oaqXCkdV0qvvocacCcji5bgRFy2trw3f45rntFBDSgbkgyRhBb0PApk
Hofy1uhxycd6wcMghQQx2hL6myYf1+KkpbACmW707SHTDaWR2dKpqeIpPfTOLA+Jfmp+yXMfpLrF
3o+ITZXvNXjFLo92yeufJhJmBnWz6WmdTl6fdSWXa19YggXplhTg2G9Rni9eLhtcnF4dDRcI1cFW
iGLa+e6MPWUs6KTxGkbNlQe53kQzeFg2m4aA5SIWvB1uQx/0jf73y5aXttGp4ZkXBdCiQPoOhnuR
8ibYpuhOrvuVSG3pUOhYP0VDah8lo9mlI+dmGWkabmtJd0cPzDSuoX1j49okTssyj3aBGIHqgmJA
u3ZOyxI1HaUN2I4sRdxqkD4FY4IVRPG2VaodJBy3ARvutfwVLdnWKFJQAChXJPVXUMOLY4VCImgg
DPCazZPZkkSIBGD5JMsXW0Beh5ngSenka9ff0qHQf9qZ57T7VK4MoKewY9LwixqETqHkX0dPtlsi
eF58H4I1KOaS/4ZmoyxTtAgBvD7z33RM0BvTg4HCC1SoCahjsi0zPMHC3rtV1ezQd61vkUzyLKKQ
NcWtpSOJZodJZEjGi2buAyAvVIXlgKesyr6F3W2bfIyd1Vebvls5+0vzCtUYaKLpk7L6/DGLlhRJ
RARZGc14zqtdGL5CJTDKXxv5fY0SZaF0ixYVCh4jBuA3oqCZnwm7tBngYTCjKBc07WZAvbLbKP6N
wjaGsjEIpLDIM1l7FS6m50/tzi77PopUSQZDMdSzN997607aVuXG+PpFejJKJ6ic8mnFyyyuHgN3
ydTLi//N3Js2xqi0TSwIRoyma7anMleVNzl89NeYKJeOn3FiaebPYtZlRjBZQojFoUyYy29dZNE1
PvkFhBqW7sTO7DCIXld7Y7KT1kBBQ4+eI090pd7VqLbYxW3hWezhsqdeGdmPK+QkfPK68K85DCae
BXRDZ89ZBBGW5MtlOwsdshjaSaJulrkfKz0D63aPvKSrWcpWedhkFrTfjBvlq7gfrdAtbkHU0vHx
9bLhpavo1C45vwPrGIT5mdFhV1bfRLsDPaAwN5dN/C95v59JyNmJa+VYzSIJNtpNTDh5Kq48u98Z
u8r27rMHpbNTSwUNIrPFW2xdo7fE+icvytNRzs5eHOqSKsWY3ZGQ22iUNyAzszSAdUbjti3K3Y8B
/8d7/5/iI7v91+1X/fd/4d/fsxwJQwE42fm//vdN/pH+dhu/vX9U/zX9xX//wdmfcz+y41vy6x86
+zv45X8Zt9/qt7N/cdI6qIe75qMcvnxUoB/78fvxmdOf/L/94W8fP37Lw5B//Pn7e9ak9fTbRJCl
v//1o933P39XDJyO/zj9/X/9cBrAn7/fBvX7W1Cmv+2q+C39Xv3yVz/eqvrP3yVwyP0xhVy4y8BA
SkHo+vtv3ce/fqTKf6B+Ck0PwDHpxEDw+29pBrQe/hpR/wCoD4zryGUjoQ4a099/q5AR//Ez9ocM
vWqKYjN6HpHp/v1/vvJssX4u3m/I6t1mQVpXf/5+fuTB6o5iOCjkce2BRx5NCHO3adagj2/S8cgg
qegAycPlUggIwIBMQkhSaJ1M0l/mT83N6gSTPQMPJHRMTnzy6FGbOc+SJn2ggHv/KIFtikuS/0lY
eTBj0x478hWSl9km8+rQlbzbJEF3XIH0XkEG9/Jn/EgP/Izj8BlokAOciCjAaQD6rs0cQTaC2r6r
suyYqz4vRjKCyBAKmErS+9dF9VYlqeeqARqyMurr27Jkn6Lq7lOA6G3aN+yY6tVdk5mpm6jdg55V
Ae8Tqnwh1NvW6C3cAB+FRtBSLZ22llU8z9pgN74SaJ9BxbLLVpKiaIs8i0sxHopmVMS/YOzTdShP
y+eOLWeFn7C+IAfgQaYMecmbgavvTAvR5r+h5KqRtzS+otFO1Juy3sbVXSB4eWvmu7BBd8SWSZb2
kV0lqP6VbpW/VUBeE6dEw2KEt/qxiCJeHbLDkO3DYGOkID3jlcRTnQtqM0fsNHAuoSuVfklMXgoO
Hjst3UB5Dwzl0kbz+XjswBqSbv1n5Ws8WIPuBtWVMhyQt+mKXYYemxszfdJAk6Rm76lypWnbRt/p
vYMme2+bNZaeWyy2zdY2ZVdJ3MZw1XKT+Dbgp6Nu62D3ZZtYg44pigKWb1qg7c+/NLclMhkGj+/y
R/1VfTV9Pgiu35odRx4CvWCgX4gMjip75tlQQZX27UZzvwkAKjkAe8pzdic9m2BPNy0Z1Vew2EvO
UL33tdMSNIweRtWq34OS4y5uqZ1c57b3tZC3zOQR6gZg0EjcoeRM4eQQHvQds/V7gOfUhnsflb5B
7R0sENm1+IZVY/cVRgUIuG4VCdcfVK6hZkRd3w3Bb3UInkdhe8N2LHZhxs2b7mnjHcx9c+0dB52z
h+y63sT7/sUEtvGQ4qksbLD/im9jxw1ruCo3bOd9iVGID3nkQ/jgALYf6Aept9ANx9se7fUJj27M
19iF4tpr8i09GMxNcjvsLbFBuO12nyHote/ifWeZe3PnO7JdtRxph6/Dztj0T8ICTZKlORjjDoQm
BRQfHcA9fZDhJlb+GX6aPQ8/ISMBpGhrWOyqBCltdo2eGRy+8TY80MzGhL6mLrOCXVHbeWhBlcSK
voOm42UIXfOLsR9d89A63c78aI/x0bxDW580WPFxfMOxBZ5U5QXq8OBXvlWc9C69o5FlNnaPpvPI
CilXO0uTrZz9y6n9rRvwELyXWZV91hfvv+mevK/Lj4/68JbP/+T/h5cgCKlOHOt0yZ5dgkDL1x/p
hyiz0+vvx1/61/VH5D9+MGBPWCETWc3JD//r9lOMPyAxNb2g8eQyACTCT/66/Kj6B+q3uDFBdUjB
TDURmv1191HlD4CewAEG8mm89EEH9nfuPvLjpfXzGph00ycUoK7jlp5qWPPeGYlJhDVqHFmx2spT
D38pT2iSmlbc9/u+4H2d95AXDmriNO0A4iMRtvAyPdifxTZWSKg5+dBXTpvkRHZSYWj7qfd6dMJg
AFHjGA/yAyWoJfBEK/XvkWp0Jig9EjPeM1J3dhezJLHRl1tYtKblh05B3uBSydQ3yVAzGxITZQEC
Qz+GxIMA/JumNARB0OAlYOpSwuEx7pnMvaAYPd4Uxei7RgM+9QzYytGiXa4+JonUFrh1mp5Z8jiG
0Hruy6+DwjQQmQnDR2OsXj2qtDADi2IGJEv3qAc3kme4/uME3AnAh6LsISksz3kuJCgJqJJ6l6mU
fmhFnEmWQsvsihZSAGIAPwsSezQC47Xu0eYCUrg6Q2tjqOu5nQJ8lPCOsXyPeCm6MuQ8b47xUBPD
1YvM36plnIDBGtQcuK8GIh7iURVXgdyMPcBssR5ZeqQmx0gbtdLyMd2vYFFlz1WlkpoPzZBd62Pf
DjxvsqxHvjDMCyc3AQXoSI56Wjggt5DLiYbnRgfaHRnaPAx3fNE+FpKGcN0X6Gjngnm9zk2vCgXk
8AwMIqdD9Bk1jB561kc3oqXqN5Y2auMmicHQdZE1JtiBm8QsD+jlRtYnQO0Iy9soWzNRYrCpmP1d
RlujcdKxT3YEKSKft52vSTyQyuo2zfpNYTbw34Xwo70Bns1n5FvMJ43UMnMaT1av9KaB9FQcmHB6
RVxLA0+Y+UWPpPgJGzz28cDXvN4xpKgFfZsHxl5eeSw37bqMyvIYgS7ndqzL8Zrko9HbZpC1jU2x
+YydpOfKU0JiBdufKcKJu04TjmBFEToCjGI5GCfEm6x5TWhLVac8Uk1q3wIEtWD16GuwzseFAJon
ammtWQBe6YzngzmJROd6+SrLIy6fsW76g4ikCkEK9DxGHmVR/SUS9f9h78t65LbVNv/Kh7keBlpI
SrpVSbV29d7ttm+EdtuWKImkSIna7ueXzR+bp5Kcc+KOx0bmboAPAYLAnbaqKJLv9izFeYLqEZ6R
ULR5VVzJCW0e0R6k4i0sF6Kagzrq1lVCxcA1t9DZQD4QR7PqU+whTTfxWkV1CvU4OsOiURObVqTH
ExjBVZJKSDRcx4rAxcs3FID8Gh7neYd2EtzBZ098hRV6pQ+r143nhPTlkeEG2kcBAXAX1CUlM90s
Vh41DbtDryNptkz6tbpIBIZo83ljDWMWF56XYgKzIDHzXTTFPUsTjI+xMQWVwEdWvYeI5XnqsMJm
DyL1hUULMTDI9R8HGQ02xQU68j+6Tf8dnf4Hxh8/i04PX+1n8fp9ZMIv/BmZwt8QlODQkEDoBKHm
gq37d2RCFg0BLxiNQG0F5dW/AxP/DSwAdO08/MDD5AVZ+L8CU/Ab6NuQ34S0NAoKbKd/Epjg7HOp
0b+LTHjV8PqBlcrvboLvsY1C9CKJStz93NbjEYJEJB9bzY4kKvVrqH33IbATcswaufWwzJ/CBNdw
FQwWuuBFcSUmQT8Xplvh1S7iQ1st1YeqXtctcyu9QhAQyDHDKHrxa93vurZQ1QmtKHWbBANSPBQ0
36aSenekFeyQrAO5ZkVj73HyzbVf1xPmM5O79Xw6nGfuuud+JdDKnKo6n5i7aJ9GJG+GS58vCQic
zA3NusErD4O/yC6dhMWw0ZvNXcwW+kBtt+5C0tSfdQRoVlSJ6RCGsCadO+hGTMu0nmYoVe7noQqu
1spfc92vcss47kndT2cgKG/LwM/RMbtv/UKg7+E/4L6MN0hKwnQZZodlCIvXJAYOzNN+PhcOhBkB
eP56mR9PEp+9FFDFcJuujY5WRgaqd8O29hH9Ql4dg7C94eXTtOh7wuBbWcGJ+9YhCm8lNKeT1Cun
6YOy43KlVFzi07vhazx1dCfaVu79FSiVFikCIIbT8tmvK++BOmkOZKGPelXTx6ZIwo0sKdlNMOKb
qvC6BpZ9t/pW3RVSB+dVx93TBJ+wPOKO7yNNxsdSAFRheVe6NPDa6QiGCAfPsXfPQzgzsZmqFjZn
COw3iavenJG5X0udyouXYFvIcEPisEYNNxRvrhqrnTThcBeGXZKqtiS7rnBj1nX0hpGCZoEebqN+
eCEjmdLKhJtpCZBQzPSgJPQZqckmVrlr41AKdLitl9nblI37HIXinjVw5EJL+OwVQXeMl9oDk2jF
hI3WOtdsPQ3jfDKkgh0a27Sd/QynKwV1+7LJlRyfxiCubNqXrroipgeqGz0LfIjety4LFNdZ1MQH
iCK5ZxfVzcmv4ulUxFidtJzWtOfSbMQiw60HDjqU7G2GWWI+mS+BiaGxmqBECoNyPkTo1GE4cLGT
6HODdsjO8imLB7Cpg6oojtpB6F+NzdnCxnYjEsjic0joxXVIL1lR/AbZJPiMGloEaV9FcTb6vrtd
JppSXu54rEBejJad8BaSsqUdYZYG3wpLco+iVVjBEmcAT07BKMYZPe9NIMwxGJOv1voHMscogevh
5IOImc7hAgWxIZrPFfR2c8vK7Qhhxnyc6tMYuCZbkalkaG2gVqLNKeyEfxxblGQz8bbM+iByhSo8
iC4Mr3vdXfdjTO9mZFJpE5m3ntinaJz0DXAEdyrwBIp96Cwvo8RI3adrHkXkde5sc9VzUd9bDx2E
egm9LKJ6E9BZbOaWI0mO+BKj/Q89LhwE+7oOlJ8s3GN2zeJF6YiOQzMU5c0w4Bt1dfUxaKW3G1t/
enZwqN06bdyDC9h5AO5+U1ckU506RlClhxfYt1qKg6WVOPNyps+NWoOsa28GMPyzeBE1vHZAugun
6U0thYBXihc+sxk9GWdjcUoM2YYCZOuBkpfECA8u982aebZ6LFab8UHonVrkPvJxmrJYi+hKCNE9
0wXBvtb2ra3qO6aYuxU9TauEnknoH5DxP+sokKmAknoWDd1DUYkvaoleI2eu2dh215GABBRvMbSX
uthXraiPrBsotjq3B9I247MhUp7RESQpUIIKtbGJtsUMTc5wTOyVKAF8nOZ2/WZr3WQqbKdct7w8
NSLqdw4T0DDtPTDzMbErNp1PyXHo/HbbwxMsrasW58l004YCgbGzS+yl1VSz7VyB0wt99SqbRDTt
RQsB2alvqpxLfb1OlIOxPaptiXl2VtIgPi3I3U7JSKr7Bb3PT0JTBpFp2Ctcj1zaGzD1jrRs7orA
dCpv20Tgd9dzC0ucIolVmCqfV184afjeH5P6BYPv5Tqyvf2aNJJ9nfHajs2a3PljjcQunubPrCbx
6wJSMLTdixO+CFo+LXAdpSkPMUJRPhrmH2xctg8yEl+GwY8yqk2YkcFXz3pYx/sukO1zv8DkIODr
obJQ6CnLQN0RPfpis9RJAJ7Wyl/IzMZUJTK/VH5LpJ4Kic7EVK8EOvdVcT2a5m2q4HyCUTr8GmDw
nnlVi57bEpngtatEj4Y+CfpnEVfguQNYUHmpCMtwOzcwMU8DZcy9WjknkB1sSbzrF0IPMZnJx3Ds
1BXSjyaGxbiKHqlHYpYK1bmPEYa+e5RF6nYgbjwkSQOrDA0odw96MlooQkK5OQQ1+SqsLyp4fmGD
p04hSI0iwDUgpBs/Oy+eYjQ6x2LvN6Z7xniZPVJfD3Cw6aoVxUKrOJD5uiCvxgl3DzUl+0DCWN0D
oNQ/IBWJ02BSfNNy1wPRV6Ij5IfAZni4tHTC5hvOovU8mt4dq6btdqxYmydN/WdtBLaYk/qUdHMI
1zQ7v2I9KgRgbvTXZe3g6rZUIFTgf1qyVvThU7TM5ZjWZYAbcixBcvRteNuonfaTGHNZNd4HjoGM
ymD4mHgig3P7Qw3kTV9718YW96SJEIl1sXGX8sQl7RNf2uKbsBOHJiIGkv2ya9mXOFYZ8aLdQMes
EetnL9iORdRkVSUommVJsdyIVhdXcYNR3FhPB+qPr/FIZplKXBRwnCLd50u6eApRBN7Ksh/QN1gL
YG4r0OYKp1/NWJBsKd3FmqA4M+N2SYQzOkGiKkiGcUfWkj1R300Z0ojw7LW4jj1wz7cqqlKgEeB0
6KHhPNY+f4ISB3K3cpjNQw2OYx7XNLmtStVjWuHQOnMIM0UbmNytDQqfuo4PFeMaWxDZXzl0djsk
E//Ko/7z0kbrU2vchMWRdtd5jn5hC6ty5F49IqiVaCQjSQOC48T02j6wpom2ojA2szPfTXoFA7fy
P0e194wq32W2Z+paJxZs0drgVtfF/LEtxN5bzC7AuWREXZWx3gEnhVsyUXO6BtR7FnjHsCxAuX9C
EFJfoTaFLGUFLmYNOpBCCzGFad3W5RfTN68Rie1NIP287mZ2FYaNumcdsOAYgle3YO4EH40dx5Mi
o34qeRveXDzn97wFH6HnM1yDppnuUD3XbxBlLvKxR+dgbcLwaSpbjVRAmfhbKFvAPQNm+C7okM5q
XWaMyk3lt2nDx5ulPIJ9pDMld2yKUKtSvpcFF3lNqva21LY6rjqw+7kf0F1GG+HGi0cnc7HKDqrg
jmR+WbgcDt4MrhUCOtBL9IGFVXI9rQadHqbhNS1GXz9hdtFrMO57h5FhBfliXOMiJDm9uMV6Jf4s
yEj9aVqafQhdt8gvHtBbEjHgsWk5c5yKYTXoK8cjOvJhXBxqICy+gajY7ztZnSIRDkfgHMOTg4lr
akGf2Dcg3R6s7dxhdVEAgKgvNyMSYfRaA520UFbjGApL08dpvAqRu8iio4/aCJjSlsH0y/UXwWiv
LpM8EIV/RE0OO0260hCWiRABwCmlYMWWwVL26e/7XOil+2RngZqcDbtSKP0CbAvF/ljEJOGuhqTY
8waRIovyqw1W2c+CXsERBAcNoKLGUg+VRxXmFi2BKQ+mKZGpiRLymFiyrGhvRGBZgJgNyBMMC/dd
b4YpbXu4FdBudR8maxQsTEMB229u0bmPhPMeFWAaAR4kRoyi6xb6sO3kFVg4L372h77JK2jq5UUX
Ro/wGvQuDaeyuZ/BqNqRuIi2pVp15i3UGJAISIg3L2Gx3cUhWKICgmY9ugqP7XSBvIW1vMH9X27r
EolcP1gvX1spbgpixDYsmX0N6hkHmtSN/haQfn1tNNhtQ8mn7azN44jOXZlOiZ02q0KiQQdkc0Ht
w7K5MOE1qfZsXfiVZIhJYWPlNbXOHmvVtY8BygBcTCjqEEDoRob4AFNb0k9YHXeA8SzPKjQ9N7on
07brInZV9O5jF3osa+OBXFrsgu2h3bYenCxw5SmPq5vFiWA/VyD5hF15sRiqkaqEZDz6CM5HM/B1
1xLpZbHV5DSRuIR1IV+3ro+9U4HIl8vChgdVV2ZfM0ryqjYK+kaRky/90rFD3cVr5uI+QQTxl6yL
5LLHHyGgehZFy66fGv8Dny4oZxSs955JPkvs3zRY0JIcpyUdBlnmZDDthqMdhuLLoCyqZg9Xz0CX
myouw02lJ5LyhpDTyLOuf1ir8H6y9Bj3NcsH7t+iYPjkki/hXB6Cut+NbkoOAu6ru8aHYpc33WtU
fOkYTskxqcIINDMqDtgfzWYYpuEFH/RjMSoG7Sb9gUwCcyNTD6+8oV+nuoLnjuCbtQX0Uq5bzDTP
EEwmaV10EuyX6lvIcCIgMsU31AUoGJKR5VENbZ+4i65m6sApgfxMAyY3IBzFea0amBNNTl7bkCrc
QG28X5c5htd2XLFzNOCuWgqWAT7gPXUBxlo9iooUpByVeXNUZAuyy1nBQP2iOtKvdXhFndoJ5asT
Otib0DbbeVXswa4QESIFVJWMzz6ORRW/4CJs9pNoPilP8WqTsLqim1r45NlTy5p3gWY7vHqdFUHP
9kPRPE4jKkRcbZjK1gmUrRoU9GmADOkeknkwt6SlGiC55nvtTndlAXCaN2IA6V0GeQWvd/hFk6/J
/CDq9W2JSxh+kYFWKdRQs3rs4MoSoW/bmOg5FCrRacSKGmSF2n2uR9+DePIAfxEcnTzs5m2JRnI6
BjO5jqIxuQ8STAs2tojP5mJA44azaGR7w9C1OYVG8K1ZHN/ygeaM2TidIgMhyhDVUdgv52KJYMXD
kGCa4ToxyVvtYo7kR42pvPiAkeAUCgONWG6SbInNk2PkwRINUzDDDEJQ/3EY+LRHUYn9yvA6TJK0
GHzxcW9oGeMbIiBN5XUBqOtxZMt648/tp5V64yYKx2g/jChAUbwAxisxuTDiOiC2PMyol6MOf0cQ
ix1wlhU85W0HSWcvyGvIkwruZx1bkPB4fowEBE8fe/9VQJoCF2vwqWYmzhW0Pes1hK7g6AqQZAuV
4+2FyIjR/o1HOeRxbJpUt+ud79QDoKEH02GTEbYkWVgzXMLU77Z+Sa8Qb9OCFA9N8JkE07iDgOOy
hXmq+DyX6BKhzXVsx+hT1I+nAem68f12N1kEY934D4gV/Y1rXXeUkUabQgWosSZ6KopgPUQFcLYc
piqMFtvRDrdGJfmC9quckmXvmhEDlQneOb6PC6dU6lCh37cxAxt32G4X9xAqdm1RLNtk6paM1/2H
KWHupm+Uh0FL/JJQ3CpK17umcEAzNcW5QT6+7wr0skGdD9JQ9k+TrLehra+0tF+6GLIqnmaoVPG9
dsss1qPqzUvoK3sn++hxKJhMWauRx07JsFM0xgAU/YLNysjeUdMfUKLbJo30AvMY2Lm1tISsf82H
FGjVJXcyuEusiHCXEv8zyrfPEEZrkMzL4NC1YZ8G/QpV4qJIS7RgKNLoXDYdzhMsCzaYjc2pMIxd
1J/MhiA8w1nVO/gc/6ErT5wCWd40nZ+GSYnxCUSL8kaIEi6s3Dt3rSwyFtZPcxFee30JTLd1FCcP
LZ5ktCjp+TJn6yirN+E1yqUWalOvZSiSTVOphy6YX4eQmxRDM5tCrx1rVK5wL4DqKhSI0MWwgz0Y
DlfdThUJOhTkPuDmWJoE5SbHBFiH5b4EhHznQZY2q6FgZ5fZ7PnF5axk3kcfgeeGyvjsIbFOxiWr
B99sGq85TUp9cNav94R7YsuZFVd+LLFtXD7hRrkOCiiMXPYJbB1m7PJKFsluGeI7JB5ezl2y4Op3
G+lHGLaY5DgvIa4RjQITMhQYMxXuW4Wk7Gu8VG+QAuXp2CwYj5VQHMYVBc8IL15uDGx3QNJBdVom
YmecIlmVDPdstBu+QpMHV/ZwLwdMzUT7Ega1OayBlJg2YLRn/SuPdHdc8Z0NCf8WX+iwotg13frR
TkgnxIgCY5U0BIhigDBiJewOVi8vAwvKT0kylvArKTZh0F51Y/UWISimLsS6RUjJXnyJhR/RLOAt
26z+ON7puT4FAwAnXWvhGMTcZpjDXUnFpqvmNisjpR5pI6vdTOdTX/YxAgcEvdYlfDUNP8piuPKL
T9GIfQV3lq+t1AIDRexAOqJZCSdM33bI0RlTw4k5HmU2DpvTWvG7ecTrSiabF32F1EnKXTGsa15F
HUJtU2OGuKo8KLaCy0fBk4PfYNqnW9R9bVtjrDkPC2r6IIGcO6/Cb2AE+VfV4lMAGVi4JRW3V85p
chX3nzwzvhAKnd+yDjNmzZfIqHHb9QBjO9SCebDWMqumDmATOqnPF/9BZPTNZgrhStao+eO8YhRa
DbPKrPlqaZD7fL5GEzqNmvbN9fNLUDOeDlCRSbmswn1ty/ospmq98k3AHldwBq8JlPTHhn4grn7V
wRjuk/Hs5Or2pivfGi3XfDHefDUt/Zy5em636H8jbenTJBqvfOGdJodgMveA4jTWQEKEX0vJzxXs
OpKqWbF6HcL0FKzbgHHvo8CsIZ4DzCG7ot+Hi9zM5Guv8x7738y3NIA2mW93QfNtWZ+d93HUQSYQ
G9emVZkMm68LU9u4a5FADqq+5WvfZg6Soykf5IgWVvWhr1tyKAlfsR+vItzmjx6hQEsByfilcgHP
pAq9YxTY9Q7tzDCrgeSEmqxt0cIn6oh0tLiacLIEUQ9RXVwPhE+7MTDi3EaYXnb9/DQVyNBZdarK
Ene/IzDNnTEoxMjgJaBy79a6z/VKqhNt6vaM5Z+3xLF94Sg+qK7Uo01m3FQddy+OvLBk3AbLnNs2
4qkXyvEitl5nC/XtA5WXZlocHEt/BRomhtcor984EXnRlCfPBtC4HL+oQl/D877Yojz6kmAOE2jA
V9rWOxFd7tqkxIqt4GcGHRocPCdt0KS1rzPqVeuRrywGTL4Nt2vk7aCE4Z+qmblc+x39sCBRghXi
NGIHYpTaV71NNeQOzmWh4/1cwNQW5VSLRLvr74KxJgeBiQGs+lqF7i0fELpj+rVngGWhu+JDRBs0
pHIbdXT+2OCwowCBzff0sJRszwU2oU6HiwtEc/BrkQ+IuKxEARt97BrQaYDBihx3x3KqlvOKSdG2
G31AJpoUJPmNt6CjgrY4LOlR30l366JwuyT1g3X1mllVyk/9IE51QdD7mu7dwAA1KyZEZds/KWRN
AjLjQK2ZcSNZFB3nEWMLFVu0+0X0NreUbzhSicXrya6ODDtZjkiFJpg90UXl5QSkHNdoIJgIByEx
9GTQmA0R9YSGJkS0cg+RUWHGbJmaYEq1BovDpD2CJinaf915Xq09Nd64om8y4VIZ0Z2DVVJ/RoP0
m+6U3UAnERevj8wvh+RVfzOMHofQNCHpQhEmgZMp90s82AzJ2mPkSLgfiDR7QnwBooWPvIf68QQT
rGlIudXJuTejw7S/TnCuFatws9ZFuzF+HT1FM+L05JJkA560OowYncNlxPCqymTk1LnwNS4mxKAy
98wQ7+oFpbNvmgUSdX5yW6P3/pl4Bg7mY9yTjadlt43MhB4/jKteqXZXRPKsiJU4JD34owEbgmxM
cM2Ps3HbkZr6EEAkclPMeMTijw8D4vJXvFwDPmMMFGAUj+CrNLX3gbS99wVivKxLi6KtvmoDm6/E
oSMWQwN2s2Ih31hPvauqjbxXK1a+42qYXnQ0z88Nes9ggYd6OzRde6yAQHRGbBjaoSL8GFDqn9ES
YjtQnNSDw0V4UyTiSa5DcTU3ibqrUN18Hr3egPuIOiFjCeTiFxdWz0OtL7jFelyvlZHNGQavzdaf
e7OpYSB8XibXvbhoTY4Tgb0CulM9stp2yMK+CM5qtjaTq3otjb2lAvODykMvqWeGHKq+jq6xIYBr
SzBPwAvz9APSvu7khGQfA/DfRqT05fQ8J3V9dICUos9U0JsFeJYSvcjJOyZ6pSd4Pq4Pc418hLf+
jLxDwc13mIPyJmqRD7e65LuhjWOAGG38YaKz/TKy3mWyiC/4Wr7kk/XW7bgCFOeHDmFxWjMJ3Mo9
bWJ9CGDc9KICtlwlzNMnLdbiiw3QOkEPSJU+Rx/RUuxqqb5MERrZFDzZrFv7p4H4Hq4byJ9+cRA/
SYnwix1apeFJz89135DXaB4KVEZ82AfSc3d9ScssXmfM5JSAuWtT1xveJ/bUF/2MEHaxsuuny+GB
cTDASHBjhuCVRo5nguJWFOO09+ALc/JLF22WmSlkCFH71mEBjqvC6BUthgGmQivUzmNgUO4tKvz8
f1IcZCtjdG/XeoxSOSbqVKw9Q19zLfOwLOOsJWWFK4baP9ib/wiO8f8bDNBn0Bz7GdQCIPiv/6W/
/df59XsM/R+/9ycUnv4GhEQEYQ1wEAG4Axz+X5ALQn+DjQ4DAfMi7gG4i4en/YkGZPQ3CD3AcxB9
7gs7/oIY/xN0gR8BIAiKDNweAIUH6/efgC4udJr/IC6g9QHaV8KBRYyji86I9441YfWkg3UoCdQl
a6C4i9fZdpdC3YvTQQt2F5XgFM5JlesOst5/Wa0fwOLZBW/+7uHQ2oMONZqP+CrvtZm9gCQymNAf
jamG/ac287axfVWmGN8kW+H50BojMwjuXd8Vh96AZJI2zrBL6OLQqoXbOeD6Kr7qkRBX6Bc3EFZG
nQKwIW/a0zDhD6EV/DIuGNZXVWW8E1YaM1P4eGCwDJU4Aez72zQRPWcFpFZS2XtFXlrItVsvEEsa
11Cfl6CPfxH+OM3oBoZjtRUj7nJKYKSYx+3SoWthl6uiqADNXaT4NKy00mlJMF7C/H6any+DXU5a
9ko8nPe0xtQA42W026tL5F03Noj0t2XwGeDHU0L/GwoFOsyFrRJRMOsBmY1hkIOGDE4Ktvf/nb3y
v//XhbTyI+7KD/+iPyFT/m++D1triJzBiRc6Av+BTCU42mBtJgG2bkwTDpjVn8eXexcwL3y5AGPy
oTfw1+Ob/BZHAfgXMBVlnF5wvv/PRBYc3gv3AZgYL4JrOKgx744vtY3xxQiPsUDPSTo4N+37gR9N
bSEMS+Ek+pf1+sGJ/Z4388fjsAQ4rRf2CHQ7vidcDNzAjCyp1qxO/CrvdByk46Xlbj1ZQPE7iH5x
Q3x/O/3xPNiQgMcJfizkid7xdJo+hAEMg0FfRPCvafKHMzAkgGC185LBQQhe24VeBtgUteU2CVZ/
//Pv+w6P9vvy4m4CHg2fAGr5758vnfBjDD4yDkmAg/FgZaBq1u5+/pTvaSy/f0tQnRIGajW+IqeX
Vf8LAbGxZecHmDVlQTeprA56vXUK2rDSE0v+80f9YEFxzXJA9Rg0btFl+f5RtuvrOOwWdL1oPOyH
hMA8h5kkjRfd7n1R+RtoeqHJP5H1Um7oX3zTd34+f3xVbP4Q2x7MHVz+3z+fxsB9GYa0y2DiB3wL
Erl7jo90uddx2JAGYiRrUAPVqWe6+ixpBYg33rEDmJuY6mHm0AbcNA1tntZJw7ylHNGVzqQj5S3G
qssXUbjozeuk+NVefMc2+vOzQ14NBCpg5uPff/6X11Qna+UkEsisll2S8woO2cYNYM2AP3orZ0TM
2SPnQhU+Yk0NPz7AYw/gB6h9rwn65PDS2gexazOCVv7h5+/18t7+E0n/+GwY90NMB+cE19W7ewAi
DoPqimLNiF/1sIKPuh0GkpjcF+NG9HDXMQKjDGuCf0YL/teD8T7R/8Y/71n5GshlFHjhmhUYUm2h
RLceBhe4bIIsGpjQDz//mpfz9t3X5AjX4UUT8uJzhYvh++3jTUijVDvTbAHHbjtO7APqxK9L0yan
egI2GhF++IPm8h3P86/cvb8dzt8f+bsoPPCq/P2ODXrAspNxpRkABEc5ju2N8wEjgjbPP5IExkri
Qb9fdNwD1jZ8z1lfiw4z2AqYw3mAUUvX9/KcyBh6951dN+sauV9cBX+7y39/HmIGLgTEsPeZH/Fd
X4+2Ztmoi+l2Uq05jxQNnAT3UYaBc//483f3jpT/5xeEzAiF7Q4S4fcvT0K4lBqOBwrZLGnbqWZj
ZSkyhBmRDUvzsR/L+eS4GR4kDtdeqj7MCVO/ciX98QeJLxTUKETm+15OmPFJYgBIQOFbybp3dW/O
6JSHGP8CNCchgHUkjgzbEl6f6Qp+4cE2kwITBsH150vy9+3sw60NGQLECsHKfC/cwzsIrqDUZlln
gA/mwit2mmJYRDE2gpN6lzZDUP7qCv7bVQEGOgLN78zcAArz784QVyGKSqiiZgEBtKeJCwAX0dvG
sGhBS7sGDmaialdeRldJjHaJnHE546VuwwoKSryAS/k4GS+rovA6NMaeEl6GGVL84Rcb5gerkyCv
w6e9lEfhBZL+17DoDFUcDV8PZMf2nnMMz8qwkPdtxz/qQcAbyrRx9Ytn/i0+gnwMki5g8AFOICRo
v38m5aIsYtxzYD4Ycxp7j6QIpyLTuF0fvWp+0wQbJYlNAXAfKH4/3w9/D494PIo6yGaCL4ww+S48
80BXiwIWAN2THiPLzgSPMSg2mzqCOFprNUyswTwDYpv4uYibBINjFE4DPHZ3C/ySU2w2lrO5D7au
Q7/KTojqje5czoFwT5MOqJKff+IfrReqW3BvObIKJBTfr9ey6E604+pldRgkmCQSe71qtMYwFumy
RoPSWMYbiToaeWPzC/7vDzZyQiEmAi43ymj2/vQA1izQwMG7YjJurzBrrDYNRnKnWAYfS79stiWC
4qNyza+cIf4eEvCWQKDgYKlzFAbvNmbfLS4YDBqkbrJNDq1uYB8VvH6JWkDM+Hd98oN8+0dHgEHw
G7JXv6eg7/aD0eDbmNV5GQAaQ25sh9RijuK89P1qx4JAHDHZpb/YhT96p3996OXnf8lzgJNLBhXh
oQIGMDufdtFeFept9egt7yIMtJvFZAApRhhBdf9I5OcSIxDaQ/Q7EoDAEhzA75/tXNRjcIwzr4HS
zgyulyt4RKhDo4AWV55gv9hDP3qVlw4MUgp2IWW+e97ST7w1oHZmVKro0hFodkXDP0Pc9ldeQj+I
OvhqSM9AU/cCcNffXS0Ecx1tI+YBPieHTDQl+vVqhPdhT+UugXvZxqAhv5vjUWUzAR6xTlyUw+cs
+MUav5NY+XORIziLwHsiuHBUv19kRj2pVRV4mCNiQgL8FdtgaBBvlGraPNJdfEPcCKKZpMu2ZSrK
FsOKY9hoD5z6YT5qFMyHn2/0dwoJf3wmZNUe0hE0t1A3f/+Z/g93Z9bcttGt61+EXQAa4y0JkiIl
2ZZt2XFuUE5sY56HBvDr99P6svcRIR7yOJfHlUoqnhpodK9evdY7xPNgJanyIh9t4HFxbIJrrp/M
eTE3bbgstDsKCSIB7SUgK+F2biE++y3BD+U7+duZETuO5MChrsAaXMskiLxt4UoO1JbMHBytC/c/
XCISenvsN0btpM/XX/7SLn893iqIpmzhpulGI0jaJt2aeQrNoayhMjh1cpfOmvvULnN/I928tMsR
WEf9XMfN+00Qc4YxBtUDtr1IIZU2cDTvnGJ+1HpQQbaeJztg1GjztoNGn6TPbmUhb7NPRRjzKLyw
BMlCVpENsXxuQh4bL6pK50iNsH4wdM3ZWxJ2ikZbZGfn4wQpkqth5Mr21ItwesdvW6iH+5ISXl3v
xzp3jljjoJrDZfFGGLz0hKooigi9MlJSnPDXYdB00QDMMwgepZHZP0c/17e5i/xYM1ZyP7cokF1f
BW+PMwzqbItAT6lY1XXPx5OkQnPGnZmGVxxCPoEYqrfldAxb2EtmYzz6DgIUnRF9uT6uCnHndyrG
pcJh245AB1DVt16/J7wdp1kqLq32bCYfI1+vtiML5sYHf7vcGAXdL0tYpjJJWM9mo+G3F9oG4EXb
/eDVjrv1xZBt49zqj2E2gwWr4uKutsMf3uR5N8L822+pRlcZisX1EQ2y83ccxrSQlc7c+lrsk7na
ZhBnXvScl7WATpHe8um49C0FVH1uqCT47lrRLezmENd6LM8tvyg5xmJ/YwNQJdMusOCzgWD2JdQ3
Gqfyxqq99DUtshMonB5SM2ujHxGabZHS5At0pD7xVzS8oMsg+F1fM2+PTXVpZHv6SpPAXNflBhsK
fVcOuBVxV9gZduXStZoHYNbAU//FUAbpndK9Vrpx559OwBeAUcMLxXU6B0ZRj4dp0ftgqH6/uqla
ELaK+kp/iLzifKguor1s5TONXRQD9jLP/orHMAoSp6ciNoMK+hdvRhkDZQeTFHqtaLo44dKPdmkG
TQquoGu4i5p+Gm1NgDs3hrpwvHLQC27dWMdwtumUql9vclOrG7/ogad0Use2zKsxM+P03Gu9XLZN
Nvk73jQOEk386XAd/0NdT4K6mKqt0bb/KIf8X0sqF1Ih9TQoAQK3c+031xzoXVkrbMRkJrLzvQyr
cRd7Glmu4c04FhTATTzfhfVS1dDKocM49ayUjjX9lpz226PXZNtj88XKQo5jHXQrzQHwUGRGIAtv
vKtgkfR6ryRYH9PCze6KPOxvhPlLW4den0G1l6Sequ/5lyjTwk+a0DeC0B9Br9UgEOcxKQOvITRc
X2CXopCvamU6rUWO2tVQQFezkoKSiuwzoO9Kq08mtKgDEhbtE52DcUMVXz84CJVuro98Kd4SgpRa
L7cXqpLnL9nE+LfYdWqCOzSBZAztvCukUQZDXMW7MSpvre+Lk0qblBIkd1FuDufjyX7CKkHjDBOo
V+xEMdh7HCDiveGy5K+/2qUVQ/L+P0M5qyDhzdlkJCFDDXOSHIU+hTtWCcl7pgPvpLhPFTiJb8zn
SjpQpcfIvqCZ6brcUfhnNWqWFHodxSbpcSe0h8LHm30xIG8mhdMcpxQkgb90/b4WcHHDUNh7AIqg
ZNIsP1LeAkzeINoBobXdju0IcB3S2S4GPL2/PjkXvsPZY67CzDiWZrZMrLhYFlng1Gb3RDGiYqho
2V0f6sISYyjwLPD1WdvuaolB9mqzuubCIKnXnJC//IzaR/alp9xHMFmW5MYnuDieizwCwQIl8XWF
XXdxRtVVAlMVhvdU6LK/60Lf3rd1ZB6WxbxlYH9xKlnJuMrQaiNAnS9pLSo9v3c0I+haI3pM57ze
ahRWYW6BG74+lReWNDHYE+xUTgduYOdDLfTn4ep2uiokKaym80eTD8lODI0RYP1UArnsxI3pfHGa
XqWdREElW6ziAziH80G7Lmz5SOiGwHwERRgvQvsICVVGwMvSFJiPYT2acvgss2kMoOAldyLU/HdJ
3tR/1Ma0iRvzZzp0xmM7+eh21nEaPywjhsubRrT2CWF5zw3CPu7Eqa4nH9xOFVORqrGNzfQ20Ca/
l1vpGhMQr2KiVRKGtbSBAYajuem1cgGUj3f0F4A0JkdkHNonWEmTuzU0zCSgKHfyw+Qn7cnPS+i1
DpDnT41LmQI/k9x9F2HiYe3LBWPMPDdzZL0j0/lu5wIpstkWxohwQJU3BwNwsL2PYcdBV/GNwYMk
H4ERtN2s/+aHefYrzY0W6HFlN9AdrMT/apkUtgK3dOY/CpOOxAbQSbuv7aEyt57Wm18LwKs5KH0b
pQAR1p3YJlra/ynTpvmkz7axl43JH+uM3AKX5dbf/DkxPvYDedVGLuGOAsyCrJMxzSiqOQIkURHF
3Y/IHgAvzOTYgFt19J/AQ1fdVw/GNsWCthufry/LSzvAUgZnpEbKVE39+qs6lJ0iFO5ZLEu9HJaj
aH13I7DGhKIcN/9iB1i0eenaGB7+ZtZqqKYJPXPsKTsNBJOy1ruDlUAfnWzvvW31iMMtTNv113s5
BNc7AKgQRxYhBWUvcT6oGfNeQz2iKOdnbiD83r7XixjCROQ/oLYzvO+LokS3yWv2/hwZu1bM/tai
BnaasbveRgk0+CYXyzFlEoGhxv2NO9uluEAejL6irjolb9wmvG4y+c56EEZFFYCYRnebqui26mGN
pGEmH8bUvZGproRkX046leWDmXAoDnAhPZ+VAoXopjaQ286WZIgAvk0QnmqMryCysjHeca5BDytM
QS9em/L0XSwEO4P2QfJHGdctIPayeIgSB/BNBIryHTA7KB+u232LLdt/qpc4AXjpRPKvRuvc56lO
rB+DmFvnxptcODC47rrC4FIP/1ao2X29fD12XllMFFigYe7dZP6zqwdrO3mQKvzONm98rAtVPdPk
Hq8EUgmrqPmfjycH7BFcuEkBh5H5kLnL8DdUa7eGX5WylGuRZs+2h5zIBjXS6HlMvenLPBfhJ9nk
cMKiNOrukROB/nJ9nV9YRaapzG7ZXR4A6lWlhx0BBLhYjKDsdGuXuxO+JZEOfSKMnQ9Qq5U4ALv6
+qAXYgfKRFRb2V6+4ykc3+vJbxdvbJB44Q7TJBFVywpLb9ou9Kat5sZQl+5WNItM8DwvVUNvtY9d
JNzGJeEFwYeASZ6jehd6hHBX9nCDNDMMkEoNd75cuNcU3v0kdTzUmzmFxYVc2/UXv1BnYamREdFn
VZO+mu20gwwb2jkZWIkoSEe9YwPHaDnVyYsIpSzvRy9FXymWKIXaSPpfH/4tSMJh0QNqpJ5JqeVN
WVG6qW32MWVF0Truj8IYkk+LtdggW2V28AtbPGW9R4E3K9pnD3GBT/VSt6cavY6NiMH0QZSYNnCt
uTV0+i1z50tbkt6eugJzJ4Jnfr4qlglqHihnuONFY8D8R36znQ4wgeNTHqXzjRTn0jXXRAH5JWlU
3cTVAYa6gIDKRD1h6sI6oGFkbqAgNWjhFB0sL4svQA1l4/Zio1EGKBvDCijHRTcON3V4rc4ZFX88
zlLiKviJ87c27RqJJQrpQaRCD5wWc5PI0by7/uUvLDzlD+riQePyYz2K48Kw73JpBnbuGE/VbMJO
jqAM5GM/7dEbKwPIAu2xBPp/HBqZ33jJS5MNQIhUlX9wQVqXMemVxPk4dwJOHSWpcJmWoNQrF7m5
IttbUPSDSh8iFIeaP6bGo4HVDz96Q7tlZntpAwiigau8AS1geaubGmozrp4M1KuScMHlssmd+0Ef
FafVKPb96M13qmpNUW7yAI9CUbLdFApVCD8ylY7C2eY4VCX2R6+W9Y1Jeukfr5cC6D3aK2AOgPuu
loIIdVPaJUbuXadNj3XfHHtdSzaiTfygaJCb0qChohlx9HPDf5xr3X8AAf+se7W2pwSdPkRNZ8HL
6xHHiSQiQBRVN7EBGH6x671YpvRO0jM56HnlBKNInvUwEne6HRvPprbE90kNp8DuedcSVZYDJu5K
fsUHidYBQSh1JJmbwcWkxVzae1t6C/oy8LMjYQw3sq8LpxIXK2YB1BSwzrXPe6IgPVUkzGB26zGI
0U770LK2j6Kj45SJfNzMy3KrTHFpUNJMWo10FajSrk6laTABSzloV0RwU9s2eyfQIN9DI0ju8mFx
7+f+91t9oGJJP8Cg87ZvmhiopCitLEb0pfDB9pXp3tQnlH2KFpsfNxaq6YjSl4iLwzJr42ZM/elz
5rffcx9pBM2GN3o9TlyIwYJmK4LoCnOOGu55NMrRtkTjCsw0VEdkdlxnOGhj/dzVLaojBQTK68Nd
SASYcBIAUHFcpN1VVpRFFGsE0llBYkA+T2ubC9xAWu34g3fj7Lv0dSnTuDolRWL++r5SQ+DN+wb5
pQn5sa0+L3KD2gTioJX2PtNzqGl5Pd4Y01DhZL2jubfgbAaEC0VHFfxfZ5nEvTzycxHQyO7vE7um
exP36VZOBqy8EX21SuJSnrYaJXNoQMc6RqL8+hxffHEAEZysDqURa3XOJZHddSXY/GDxy4b4W6E5
srjPpQ51GR4xdPK0+utfDElhx3jBCtCNP3/t1EiqCTYtp80S9+9KQ6JnEbZAXBDaCRBXntGHlH53
Y+1eDO6AtxV81cBpV6w2cNVaSZsZIYs3E+GxybOaKsncnlq/QuGvSQyUYCtvx00TaD+C/t5+AdKH
bECJvtoM316HHL6TwoVP7vKBrk/Kpa3FfcOxVaEfrYLVpPT5wnUZ6mxgzUa2c1rxd+Ih4ePbiXZv
pZN/K7iotbVeewCjdQ8hUYDs6yov5judtSitGD6CB7eYOomDnd8eulV9CEX9E8mc6ZRF0OTrrOqO
iC/623r0SuhiNurrIUSPppTH67NwacfTm4UcQnNKNW/Pl4Zdy6GkfGUFi9X+WEITLFuXz0HvivLG
fF9a9+QbNIpcsKg0bc9HivwOfTyAg0GjRe6DayE0N0aL0tSaULfubf0ePr+4Meil1/PA3/ON6VU5
zmqzWfD6Y+zarMDJ0ZZPDARL+mJAht9wut31mbz0fq+HWr1fCkQ7iSyG0mCO7dAlOyCjnO25s5tA
R6rPpu19vj7ixZeDzcDVAVtI4uj5jE7GmKdlmwJ9iNx8K1HF2A5dAwewS5YbB8NLsr9evURp1q3P
XFJ/OR8rEXFkG62EzJ7pdL3wqrgDJ3s/pBG6qfVACKVTs4u5Jx8g15nbifQGndNZ33v20LOhECeH
EFAfa+4yyFsjd12OpFBzFd8I8mrFvn1SzktOFZIHe/0doi7Ksq4XgafhemA20fdyMNpT3CKUG45Z
dhrsZdwYVWzswAPeymjVpejN6JQUFDNBfRoVBV6dMFCAyyGqMLyIvBnFzp7oPnT6+HEauvoA00B/
1Iv0s+NN87/YyAoNSZglTXvTvorR1E3sMGfg2Kb6pXvRvTtpMuCu2N8Y6uWYfPOSHnuZVqwabzXF
sZdDwZjYRhVKghg5DwOIeQTtfXRDYq9sHlGLTE966X4XHXpzjWPPWxv+7CFfTPCNAzImmn4IPTsK
ek/ke7yHNkbe6huHeg9opVzeR5wWh8hByrKKQ7nVtMb6F/uVFIDLv/J4EdYq8s2tli8o9Vuq9z/t
47YAy1tazalxm3Y7RN1IVtAat/bRhQwE7zgOHVWotelkn68Poc1DhvoYU4d64j0dMLEpQsArk1sl
QdvrcyBy68tQoAaLY3p+P1ZQyH87bBAxYPvxBenPvPQaXi3RmC5fmLkEKgRyO+BKRf2+9txvyVQk
N6yrL10zz4ZaLRTIheOgh8wx7I7sCBpHYBxQeZvRllCvOn/5gPiK9kCVBElnA01LtOHSoEhQwrz+
zheCAt18VyGFgEcrGtnZtpx6gy4+cLqgb3zvW+4NzwiOYDqTVf3BHdB+1ouZKoyjaSDYhHbr7Dff
RgXVVBbwwMArgeo/H74q5lhLMgoWpcBkByRKvZUm1g0l5/7GHsdlL0jQdpIK9zFHAmRbozuOHooJ
cbKYrRuToWZ9tX0tncoOmZ3Cj67PDT9GNbONeBqjRuVoMQgVy1xpj+DZNUTt8uLGeBfOKctAE52i
CsvNf+MRm0x6O4KQD3J6MWhVatkxjREJlK3I/tVQXNgBLlFJXhuYdpE7l9JsraDVQ0KHHRMFbXQu
pkYzb0RBtVPXs4i5yP8OtSqPlTKf6ZKxjVIllgDDRt+ZnbzVa7lUqKZri/uXgtvwTqthXDQCOw+l
9mAuZ1TfKMOhO4YwbWf7+rEbM2Ij2kJHHY+BgyfQK/Y1StXJAOITtRll9YHQ4vXNdHFbc0WGig06
F9r1KojFU9s1kzpreF4HwBZowljUlGnMttmbyPv+nYSztemXcnmUVV0pGQ48iiQOKdef5NJKpkZH
cYY+vw0Q9nxfpUIOMWxkVnKJMhGKoaj9iBD16UhPjpogK7o+3uWvoZpsFCoJF+s+bC3s0G4m+E21
/sFCWXljl9OfkSZRpptTj4vjUj7WSuEJYQhn7+IleJRtDDt76rIvcSvjG7jUixNAPKP1rdo/6+ex
Z5iLbcVWjtMa/cmiSR/FgNhfTKrByZnZNyLZxfEAeIKtQPiXY+x8wuuksvOl6lj0C6RsP0Shscsb
bMxwa9zbaNnecny+FDuovHFnoh5L8Fwtf20eq7qrRhHoKC6ciryUqGShN+Mmza2z+aXYuN7RJi0X
8jbTg7SwejnXQjVJM1owjtTgdzrEp22MJtAuzu12M5ZRFzgVHQI/6/2gmkkd86EwlHSbtm+RQwlo
J0Q7TFvck93X9bFEGOTBs+BiejnYcPRhtEDSbdiMqCXeyRhivhlJsZ2tvDo0Nv5e5SS8fay5zfsc
Vuc+TkoTZI57q7B5IUdFgRsWlcLWg2ZVH/lVArBYHgKH1iKCoiqSwKTQH5hx7BwaKlkopPcU+dF3
PbbD0gfX98+l5UNni6PHA+rJbfB8ZJhTvociuwWuVWmR11X3IXI0TGfNNOSioOv/YntQatHVxQVu
1Hr1ZKPjJqbVsD06d0aFeXI2ZoUVg11jXlQlwrm7/n6XZvb1eKt4JGp9sWMg1jCgBpTjxxaxWS1+
oHLbHztLZu+GFi/BCtHEG7byl/IbBwoIhTt18RCr61lsp3RPdfAvwJOzX55deqd0Jo/1llk+0yLP
MP3DNSdp3GgvU9zqrr/3pe68RWIDFBShDUQ2VuOnyKcO1owi5WKZ6R1K8D/E1Mw78IzdgSI42lqu
JzfhnBbg2yZz7/X0VWBR6w8o7CD+P7vpo2xq8U6PuJiPtmt8uvGE6gnWm1upivBDQXfWhFGj09Bu
ZVQaR4gTIr6dW7uqQKliEfNe4i4SADDxvuZR5uyFRjXXcZ38vR7G7Y0z69KnoirGlcPVFa181fLA
MsToJyWIZBncTxGIzbaFliHvvoTRCd8O5zCM1rel1/U99gN0Rq9PxKWA+nr41ZcqYrudEQmkzTZ1
1nPIdXyHHutCn9vTn68P9dK0fzPnwLEUf52pX9MWkjHVfTuuQJ1lCPFLcy52A+LIQWvZ1XGAn/Ix
8szuAWldBftO50Okl/ERhd5sO5Wh/ZHs/Edhpp98rmgnO9Pww+Wwv7dkjIa968/ftdwBCp864RZ5
QgQqZdY/YAFlfBtmywsWfcSXvHKVGGBWHSZ/rA+NGZUPIU3fPYII3r4pC/Fgky6c7MFs9kNuDjs8
V+X2+kxcwmkwf2Bn6WvimrbuczENVmkM4CA5BYanOIbI6ycYEHBiYNHsWeJhrAf3ZBZz80jqUO+9
uJb3S4JPViKs5X3lorZJrwzNw8Z1g6Eeli84uZjvo6EuD8JJS2OTpPNP9NzNnT26N1sjlyLb6xdY
LRutbbUi492CJR186LaxFwD+wzSgR9kO0JX2oaLCdoxR79r2nYkMzIRwqrR68w7lw+Z7aCEd1xUI
xOn2ONBS7dytlG3+bkyy8kYUvrTEPdD8lPjpKBIrzk8ZcHvSMHGwCbAOSYK5iBEd1J3sQMmovXHA
XCj6ITiERRDSIoykNIleH6W2lYzeMNK/nIsM/S/wRqhvo55cU8TfuNNQBjPE4cfrq+ni+0G1UsAV
8pT1lQDthMKwBppCtpsPezHaxRcp3e8G0LkbF/jLI8HwJbLbdEBXib5RuFyjNEZqW9kfdcc6gcPG
L9oVtzKDSyP59CcQFFKw+zXkHipuA2GYAwRN9/poFmW1W0Yj3Jmu1G5sxotDcU6ihgORgFvD+Tdb
GupngAr5ZlYFFBF3wr3bkQixppsb6fKF5aGIQtx9Ibe4sDXPhyowSmhb9ISDtov6Yx+JCNVkVJqB
JEMCR0FyO2s3O2sX3g8ClhBwmzmN4a+fD+pbXeSVtW8GjvT8XR1ZOTg4GzXs3L9Va71UCYRK7KtK
lkCpZH2171A9wfyCJgrOM+VhdoCaJuB3dnqsO49agrfxBDF9r2mt/DONS1xqPSWa4MVZQAOWFNAp
ZAA0WaJrgFAO72Pvl0bzHgBPek8tTXFa6qL6WZs9RQqkog+0jCJ8ges/r++pS5hxICU6TTIGBoey
+lQGYub/QbtAfaruElgWm1rrooc2b6PTGGKQaA5puXG7PN2jhDgfnEnPHjKSiu0s4d7pMu2DtpDi
UcBB27meh9dsnt+qB1z4uA5lbSDOXFK4e6s4/Sp398YklXrF4h2qWDvFcZ5uLeo2GDJgi3x9StQ6
WZ3eZ0OtZoTKnaHYxcAfZvDoljvhBRCjoHp9lEs9WSrWlhIvYDi+wPkb5bJI7J4iLdgTzAoiNxsP
bTV8wL3DOcARHzZ1G+sP5LfpR7/EWhGUcnFjm16aVC5CfHrodiZB6PwR9GHGzG9GlwFdxoSZxXJp
sfq/Ndl2h+tve3kkdgwtG6XSsLoAGb0A0aMwVXEVVZ8q4cpDO8SUz4WQ//l8/1+LCKoL4f8y/t9Y
CR8wRS6VKNlrv0b1R/4RDzQMZAAB5FNhJNqC4uA7/sevUXPN/yIVoORNR8illqa6Qv+oj3lYCUNf
1hVwlxbhi67g/4gH+v8FY8+gVAqNC+6t/TviY+d5v4rFEIg52jhKObkNZxWWK6ef6b+m8rGZhgYy
4OBhbrSxELfjgm92kSDqoYeHZAaeIxIXFonLRvMlRBG/vnFbfDkC/s/WVs9Cg4hsFJqMQVl6jYMg
yqYdahHGI+mwY6a7XOgxHi99IrVnXEZr5xH+ekfyJPuUms4hmpsx/Zrkk/cZwY0E5EBfZNVR83CZ
PfhjIrynTiuT5fjq85IQztCVX6sJvZky+qmAdE36Wp5QEnHn+3KcdDecbJE/angXRhvDH8BhTUQB
+ZU+WzLTxsVHDUV/E775iB1BC1SLXuvX338Mro58OSB7TNjqy4m5qVDAyfPHIsqS8q9WjKgamqJI
M0T6USHYD1CqHCTjy6hGWkkf8/6E+VLl/XX9OVahEnYsxRoqJ/BpwGPyLKv5CNM+pSaJT0iBEE1s
nJyqRzvZ6bEU1u/rJFrMz32SSZRNmlkDNVbGWa3w7ojWhNhC/l7kfnkcMih6CNSmBXSrVdicfDsK
ZSrcU12Ybvk0RCKekTYuMBLdILDXldY+Wrj6qZo0zQHkc0c8fei9ZkmVPVVdKuYbmb+agNfrmmyH
r6SaPIgfqB7X+YLJxZxILATc4wAbHZuDKmra6JD2ESRixCVTt542ep7PnYmEsF2kv+y+1cZbV+yX
WsLZY1AcJYngYkCSqThC54/RC21pgVovx3D24xKx+lZ0idLm6HzlzhFqCXYrpt5YWfLORcEa/7HY
8uvYwgLIrdGzygbZpL90a7L1bTlXaTpvpaZVlBxHJGfBw2EzMs/3Ue9qzndMyL1u11L/oqI49m6T
fS9SwaVk6/talX2n/8a/eyxeei/4vRUJ0UEoOKBPoZ98BKGq8zfV7BTcbiJROIaOA3POLYCVVkdh
dxlPWXRGqSG+HjWj+rV8zAVGTA1+Ou4ebJCPWY/ZtkrA6/pjrZYB3W9o8ZR44OkT4jgTzp+qtjFu
hN8z7os+BUKpmZAkTpqxRDm02Mh5N8XsXtxhYpyAGm8oo1s74/yYt3kA1R9AtIs6D9SMNQrAlqF0
K86fvUHVCftbb6HcVcyz/cMypZ4/xvTN+w9tYvLTbjb1X+Ioq/VNV+aI4PXgwOVDxJWkPpAD5nMa
5Pq0fEMPf1pu3IXOC7IEEk5CmnIcmkJQNdRXOZ7r5R1o+xn5rlpzvL3RZWYMZiLuusey6PNP8J3G
6cYmXYcxBSxUBXbOnRdVxTVCo4fWpbkyHrDvXHTvHfzxxHkOU+o77624k8ueCaiiT9ysrebObcsw
f2xa2+qw7i7IR28slpWMlJoDwinkW0BJdEsAbpyvltBMZSZF3u1Rcfff49KO8PxgJGlxhOqGYUw0
xeOTU6PgflfEjQEYMh2eirTtaLN47vIN8mbo/MTG3Hk0Oz3Hdw2dxmxrOpkA8ytrMWGN5mJbI6Kk
137vbFIPDynKg1ABfpoKsLqBvroPGHNjSWwB2j02Mt74lMkpdcNtn6C1bi9Tb37B0WuZ3uMUklS/
5NhWaO1nnv3z+oZbsTpe5pDdrxRA+bKq0n7+GMCedK1hn9PoQmZpyoTxNEiEXrdpNDaRsjuFPLjL
AdzXD3nSp9G9jeQ/PNwpnCZMhXEP/oViVyerWxFqvRWZIBqE1GZon4IDWzNDMV4dUhDw9T42KTyd
6o5SyTbKGyyeDDfG7Fez+1kccL4tUcoM46EJetuGBpOnVo6/poVBYQSlb64/5VWe2e8pv9jZe1Z2
0d24hrw8y6tzQ31MpXqNwBKda/QwVnEL4neuENzDvu7c4rl3Qenv5rwdMao3ujo7FZgFI6tPTxoa
Zgj/UjizEd2ZNdzTr+4sUEoqQlHg5VBIVFc6O9670hgweA7x57OsZinx9001nIDCxf2OjkgynSZE
Ij5KF/OzXZPQLcbvZnROSVL2FhY+9aSlj6Boog506hQ1n1x6rngw1BYjuGXFn8JgZ+m/X19Qar2s
ZsKjiMEP/sWmVBH+1bKOyF/a2rO7/WRg7/ekw5VIN3nfNvYHwcdrjsliJw+urhXP/2Jg5AVpbSoi
1LpD1QMBhSQqhn1fFhm9RrvD5RvNvnivF2UznCxkB3MSdKP/PYmhly3kwQShyEp/1aK3ev7Kbmn2
yJMRFSEg2dOnIrXdr/7UFj8XlPv9b+7sUkPvpxr5hYKjGLB/2EJ++O3XV4w4Xh5Rb8oLqwSqEnj6
aZ7s93miN90ep26kvzUbB/htbRuRfKrhjwWZyHBH+f2RaStTZSSVZO5XmYTRTLX0vLrfG9AXcEcb
wyL81bGnUWSVToR5iGdgJgMwpr11Hql68GqxccGDgAIqC4H3NzjlLBvKafa7vWsPqBfTgZrU/cfw
T209oDamayl1b/iE1T4y3DA/dKOGuhCHZdjdV7rO5Pz+XFC5U0hLBHHeVNVS/LaLMpYdcaAq7YfM
8+ufuVf4D42pafXPEWfV0+JhnHjj66/zJgAU4DnAmihuO8C41Um41KVetzYnoW3l0gvmqfQ+t8gS
fJZ1o2F3RYcu37aRSdk0Ghwt3V1/7fW1lPgHu52iCMkkxWZOkvMtACswac2l7vbZ3Of+gK5XM+5G
SI84Nac0hcC96NjYpSYec1tMfbX3FbiK+0r2izwJ4tD7sa99+owYh3UbY+5uSja8jUtqeuBmQhek
WLR+wqH1hloLY54woTkXZJnjzX8sk6EdfT80uj80iY194HnjLSLIpbnhqo6HL3008sq1koZVAK5A
9w7qupDN5yHqY0zI2Ezh1jEKBzStVU5fM3z0IJqnikaFANaDY0Tmk144C3z52QAO9WBXWfzdHMbQ
u3F4XcjqwJ/A5aKIZ1HCXwvW1vG4LJYMm32fLNnfo4gRdbbnMgMLjY0HfSzbTL8lfPiPONOnx5wi
9bgVuFbeKpGuqgZqFam7iGsgO8LjrE9Rs89GpGKLdh/5TqyxljHxwMGpMjV8dCuDjpC0YfXQN+xk
fYrMEPFAC/zUxxurmULUKqyQUSJXyz1UrZZ1WPFRYEIsXKOr6FQLEPdswKQ5HSFVbnCeHb3A7cLx
r6qRhYtD5xh+KzPyoP2c5+VjNrkL/pRLVuIBaLjDrZCnMonzkOe7aClRc6UQDflutdPjqhiawl5A
ayGOhQTIiCaopgNLaHQ9uie1KJ6HPi2ftcqb68DW+hZzRLyCDkYli59t0szJjZi3Qphz/nFhogNE
qxiuF+W41SNNOkifaWS6PNkJIAGY1T6HfmflAZpIkbNZJs86DLmT/OXJfHqEL1hAY3F0ru9lUYE7
z5ue6RsJzs22mlyM+qwyRQAhq+J2uxSFvh8GE9OhG5/5zenBQem4L18anizXqfOghegiytAaEhKW
dKCNB25BRft5gDcVw+7sZvdjP0319KMXUZl9b2XqxR+oY0/tNxx6em1jFoCC/yn+/r+KRqnZJA+n
yWUr2Cl01lUoteqy1oRTJPtOrypX20xdPnDP1kxsAt+bYe45p2HoNI3TfSYv/JJXizt+XOSAXeHO
Laol7feTZZXVp+vTZaoM4mzlUVDlpEW8j68NBHWVYeDsuoyuhW8IRt9tLTaCGx2VT2yFM5lt4OTb
1l1lzjF8sNEF/vC9hIVJ9QCdD6dDqNfmp1K9pqKRYr/4jj832Xe10dv9Q51IaZ1mOpmtjS0oQj93
GE6n+g/H8cCWbJoOL7fixqH15kRAAI0agxKDgUfDbjr//PMClgLDSn+3ePz1+wpP6Ope68uw3WWe
bJMK2yrEGIEVL1V5Q6gPJazz2bSYQ8Q+0PUhzJAwrJsn6NdNgmCSHua6mVL//ZR1C5PlS23iPwjU
RJWGDZ9Ph+rPRIyWOx4zjoOmgrCZlu8dMAT9N/lSM0pFR80ptkbJOjGGWBXJ6MJVk7fV9CnS0zu9
7qNpOKB1N2j1HUC3YvkylVOV/hJureWfI71a7G9pw3kcbqiSOp86HEaBRU6g42ZvaxRcxcJPxTKG
Yb9FoqlcvoiZESChZbnFp8Ew2A/9XZFWrc7mznr+2m1mtRj5bRMAH/wWWVR6gzVdPjS5f9CHNOOP
z3MLUR5QYqaGDm2AEx6q7E3YeTiaYcGBPTL3qsHfJX6ulg5uWNSnarwq+Y3IYUUUCwV+bF1yiFIN
paQNFfzSmT4Wo+vIKajhcMx/4oU791+NKpqN8mQ5FJcI4hhR8ldNutOE4hCOmpZO2wgSWAGfOS8t
aytjs+E1igbwN5fLWMu6dGNnITMXDKOvfq3OnM5519pJrH6O651h33mYmXY4A1r9AmjLZbKn/D2+
ao4UT5ovIlM/pE2PpvSxdqwwTJuNhoqYrb5Pws0Ov2yTHfZBN0ay53f/PC2oSVoC+2WZXGpw6TTY
dow9UCdNSMmDkyxfwplSiwtwLDY0e4NzXMfuDMGY8soso1xW9zo2Z9l3G1Yw5m+hbXI13UcD/uvD
yagGVM65rgqfqZ9EqjPnmDSmTGxsTsvAjb/teWNFuwTCskQdOzxz6vQXVpkp36n+Z+9XEi9mjL0K
ZPWCsARkjLD6f/6vmoEG2HeIhBS8vWM2fvXFRH3W/uh1Il++YADdYpuMe+8vh9ZA94zOoqy/J2OJ
2yVqSNhfbLhKDsimNMYSWwqO4sd8yyHT1KCwVzimoEhCYLHwU9aejDlRFUwgbeprtVA4MuAW5X9T
dma7cSPbmn6Vg3PPAw7BCejuCzInjZYlWyr7hrBdMhmcgwwGh6fvj5Z6d23vxq4+QKEM2anMJBmx
Yg3/YPufA5fG66mXq5kPE8oc03OAJC1fuX77roWgf/st7LJ2LXGtrUg5PvbubFXxWVu2M2ZJOW0d
DsEOStXsCg3vniUsdE7jKImiXAX3cbzJ2Lty53XvmFZzjiD0tS3aWNd3bhdnXpJJfxhX7G/ruoMX
7QSdTEwWzuOD8UsTtEcpbR3ZSQ6Re7lVxtJRhrM8saI8qNi3zDkffI+oUOywbz/F0CD0P81rM3TP
zuAgvSd1RwRKRqmrZUlCd+u8r1uHgz0IK/YSSe/SBVuFk3Fv5mZCOq/jGnEFxCBxPWDR5ZtHWL05
Mb71VbU998iNc6/nrWYdAO/eXyYUi4dODfAwp3+IHLmxBGuwO/ylw+C0947IS1aBdV+HcScftz7b
jxDZIo5zKbNcs9hCH34N5tRYpvNHZZaW2zlacVX+fNtlHrBMfklQPLNv3S0uDaob3uxYcUKzsa++
TWiC8j39Qq7sFULM/tClgDFLWOsG1mo5lF75h2Nlg7rEmxDmqyH0YWldoCEfX0qxyOyxNe7uy1Bx
4s1JjX2z+2ovuJywjvJ83xeL3xM7cwYJiPbISgfGTfvG7Kcd/r5WlE4lPcSPMf5E8rl3J7s6O4qm
cZTg4OPgCiG8bi2fiID4jTurt/EvYYWWV5kUpLvdbaaogVT6/pwQHWAck/Bqm9DeLIYD/+2CZYHF
gUFIxJnju2nVivlfLfrpR6iXfHoZqlyiBut7M4NB2KHtYieR6kDtHZ25n/qjyFlDf3aDo6w7Zxja
qj0xNoyGj3qMwSYE/RIUdlJgAYo337RZN5WeclMcohqb+4vJGZvdD7RdmWVlWaVL/FIta7aA6cos
fxb54PKFs7KhUfu+JTz8IP8x0+D+ta6VOK2bL5/lFnZBk2wAb7rq4K7Dvo9mPW3rjYqV5oesy/eZ
z5SH+1EZmchZb3QIVfkbYM19GaKzqfyrvBp9KHy4zzTxo1Zi5FcZvSw8U7r0+1xjxnSQG9r4mJnW
adbSMp4ILJsOaCWjc3PrTUbKWxZsiysGZDIncZyazs3IMomiaxygIza0mEumvkD25R7j+lG7HHMe
ZxHmsy1onpou6tvBRnLhL+Zc9B6+yLQpB6d4qGFizN/xLtzP6/dcSTjZHq7fz/KqLjMSzBYL631z
ravH+7P39wnR+/Fb7nAEvsnbkeYCxGBrDo7Y06W3xMvXwX5eGfww+LVQB3sQb6Zu3xP25uxncank
fqi287ifny3YOx5XrbNyv1Ui3Lf++6kHfgXjoZT5bibd/zOrC6xij5shLt0xpqfQePB95a5vKNy8
DYkA//96Z+3uOyrGSJq3zP11Hzy1ESpfVlrWNkmMbuact/Jb9NitdAhKtqyPu+mYP652ttXD5xK7
VStIZ7vq1KlwuqonOosRT9SjiqycaCve8lLm42gy0vSY43Y9jOzByLsuM37ubrRWAwFisUTHL4SM
DDhDbO0z9ErtbNxzCuft6KvCZl835DX71pOtCKzlaEDZ7xHo7RPCCpAreu0rTQf72Mh6P0B9NLwq
+xx7S59TGQZgfjSJhB8o/blyB6uvnwfwI9yGOJOWXX4tXKxGsandwoFwmU5LneEdj5zyOg/O/dS4
0UBsNHpf5l7n7Mfy2C70dU6d1za8ZDWVw0O3K6yDkCJA/4Yb2bOkxaW3jbc5D66qm6H8hjOVNzgf
8tavuBWdND7w88TMFu/eJsCXyf0kjGvz6061Rbh/fgGCK/sqrWBU9fN7WuDISurv/bhCylstz2Mz
Yqyj90Z1TUmaikbvYVgWody/dC/2nNDbERIaYSbhMUOVZcGxL6dOc5P1GlQ8jvfcQ7oDdlIpYkH7
RTZFTEb8NA8qMI9DhN2Gd20Qnc7g8dT7GwLdmrgcHx9vNhFoAmshtUriEZg6E3UCRicEvA0v3leF
b7f78FIqjNnXfbntbxE2JLvd1dDrjq/meyNw2HQtxoYtgidXx9s4nURdd2fPqsHc4QCyr+d27PZH
lwN23lfFGyCkL5qA9/QajzzAk+bXx4GG4C0rWh+MS3zVteVP+FUD4EkyfCj1+wrZL7OsB41gLr68
lXtT1/koIVzbsrKbo+VZYX5P3t/J59BYQ/tHXGSReg1jPi+dnNYW+hyHY9/+gU+7zVxflUiA4zNm
N0NvLs7SoxLgN7U/NmwcMs9DyainegEhpmDNwiXdwLgUijZnl8hxjKeHrtq29QWXZA+V72koNlz3
2qFyScOM4sl4d4WGdzLiYet3El/wDomV6ciCjor685KvLn8029CoABtXZLoXIJTZEsaJmkyzHNXC
kClOgHbWWG5UNQvqgff1aV0UAP/bP6UujEa9v3C3TCXcmyp0bhEZ6sr+MQKUYyMDadfG1x9EjODQ
dO4xe3IIdmh2fHQcGlb6UsXj/vnQFKKlPCqr238StdOLC7rsVWMdG8iszYd+NNLGRluh37VdR+Gq
W495/FZ4Dv7OQyWzFC9LoZwTs8Fs5Yxsy668LGNn890K1YJMkEm8bA7Tn8YrWmtAu7PdF8rM8t4j
Hsh285i9Zc3vIbvHCRRYDLmNVROJg2CP8YxzYmc+6qhcy2/j2PtFC+cYoQDnqCmHmqeyQbuoIDjX
uY+nHMzCl9KtIp7sjDhnoJMp3hzcDrRTz0HiW6FdNwh79n5vp1EoZx29RJvDuglkNowug3VH+neu
P+3patMNe9nmvR1y5cI5U6duua5cgvf2ktbORQSjsdksXR8Yxe5FGQXISMh4q039od3fSyBytt4M
rc/uLSFLbctDli1iPLFoY450FgrJ5ParPCnj8te5gH30ejP13n7WeyttEQ9H0b3SdUW+n94wKs0E
Gn91s2450fjNSnn/Hi4AYbScCFPf71GfxC8bcFLumGJCQBgbYO7ykToxM04SVAIthrRy5F6vDKHZ
Q/s6WnuOWUbNfgCHUc5OJV6FRHb4+m6mvyJwhBINvLLqV06agf9XyTtewg46yiy04/eAF81TyJkx
GpsrRHDBcE/dtt/BImVj9a05VZMoh+oSIOW4RucYVNlyRKCzVR897SmXZz1x24garBrfziqXc9Xp
l51+8naMt0G5ECNXP/h1X97KGGscc0eBkg7GFhRzZIqUCZEmstlbzCpLtyLe+C2vA8R1gQC7h0BJ
3kqB9JY46zymZTNY3g7IadFs4AXNW8jTBZwB4J5vh2vWW5IHUkWW9ctDuqGjknRZtLGG+7fMR+ps
j3neau+pghvle1DVb+l6njV7OdgxrdkLitWlRETeZW81YE6/n3TRJCcOiGh09kTLVshmdcdaWnFx
M/drtrpfVyte5u3sc4OX+cAKieInWyiNLkyL3ET+ii6Azp5is6rqssnCyrbUlJbxEAdn/TQiEYUS
a5rTonAG/AujKnqlTWB/Ul2mlq/FjMzWcihyHuNZNEYCdTd5tj73WdXMiC5u3nbOe+1tn3gmm7LO
Yxf7i7xeaTQrBAKqbqueFywY7C9u1jjt0TXQaCyay/GME0zuTOOAdNJcTd2jbNQWlImsPRld6Htb
koNsW9fqqGHRfHOyenGvrFar8nupEcsusdwJz623xKq9Rh7HBFebNpZ5apjIZR9MLvd9ObZ5yU1f
FAnez2wzZR4fgjFqq4MAshJQs6Dc4F/WjoilD2PT28hJcUyKTN7tpRlyZ86i25YeGXeO5BG3ofHk
MW906lu/UOP2/b3ies+ySQP2rOetSfBWr1heth+4YiqoKvO4J4EPscewWrQjJwB00DbbkEU5vhXq
OdfbHd7W//KWQ0FE33fVsm60G2e6RywPCfiy+vZWclfZtqea73nu+5aASb6n1cpu9izc8rSyv9A2
6L8rs8qQCYvYn/tp8xCjQ/AinJrehZOUzYag7UassEOhzXs6sqfWslR7tBirbShvNS2y8kPnRsWE
Cqlld811CIm4Cg5rvuwhg57uXgdZFAh8fCx6bNKRy2oQNUnoZVBK9qpyFCno5MQV4MiMJ9yhntZj
TXqo5OTkP4lLNaFr61cnPlZqkYtMqcrm+hNbKih2X5F1sGfY5SBFrjKBj9A9D7Cf7/Oqi5Dok7a3
YfOGty2ix6Avl/EVy+FpfCWXmErUP+BxPeNNZLMMx2HV5XddWghOJToE21NxXgSDmNJps/d6Sq7z
jnuCJ96uX/Fb29tfCz4GwWsJhESW52xsDK8Tq70/Ljtf9vjdIQPssMp/NY9CZvndAHQKhGOZVFa/
345WLTaBdCBjIDdS0ucHM0ZDcI8xzn4SLI6LCc7pPYax4yLaE8VoPDIc6SinQsDXz+IycXx0QpoH
xSiSBxa8nUOT7TV8nfotnR9sb682MPbcw1fsbOSivuWyKRDmGRuB2+f7Ib03nbjtHRpntDUdnzZI
MLtTMJxX3wa6SNM06t3b1u/2xSeV3fG8kec3PGh39PaGhgr6ceTDmOx1CtUQz0zlIfCXjIW5vIMH
aQLXMT2PBoecQ4fUThwn7hRXcBjWtx5AgzaLuGC7TBGNTDf7J2uRbgjS2NEYBEfaGPtl6yUdd4CW
fXAfyt7ltiHBmM+fcuFM5tP7mWq3/a/m6QzQcz1mYdav3zORK2c6eoC59puGsCX3emYuwmWTcu+3
KSsWi8hs2exyRN/ydexTjsD91Bwcd9Wcmp6gGZyGlttwM2w5OKNOEIKsp/a4xMibj/wCioDzzTu0
kWHsnmnQgKgIDsN7L48+LJmD1uEeRN6LRcTpR0qKBvbJBqyknaMFn01lFhawNmuwnkPlmYg0eV2R
uk6H0Z/37lA+0hG7SLefeS5g+QOUgGmNRig0Vigf8UeLmBekL2dREP5YQ0XDoxsAcHAJuRXsCX4j
W5677Lz9B6tofUoAGUrTaJWiwvHr/KxM6N1y37v+vtb0+143Wec2uZezbPeicGdTpnDD5sV9+TWe
+W+RBj51Df/9j/13ftB5pFAs9C/T7f/70/m1u//WvI7/9kV38geIre6n/v1V//TO4//69c/5a7fj
/f/ph2OrsS7/OL0O6+PrONVv3+L9lf+///gfr7/e5dPav/7P//zRTa3e3y2XXftXFgFC3H+ZY/0L
8+DudZE/un/5hXfeQRT8VwidlylS5ALZAD3xD94B5IH/gjcgIrB5ePTROf8H78CDkuBAN9gxToAt
SHz+8z/eeQeO+C+MDMAkgqhDmYhZ9n+HeLBPoP4ycUNVFUgNZnEgSUAs/IvbMYMYRwIFV3fFTFZ4
UEzXnA+VUJX7wxrws0pqlDIELTDXt05ZPZA+/eVePbx91F9h/L/phWC3znUjwgasDbIY0KLfRrty
lnXBLMfcdqOiSnXNEMRPIietuFoxeu6vlxVMyEM2DMtoJWW5QDSsG09jGZo7w960DEaAbX/rE/Lb
hN4OmdmhqPKLuPn/+F6u7fmas8m5dWEdjoeow9A0HWQ0m7QqsRxMKCc4M8bFo8aomiWmZek1qwT/
BQ/rAWdY5FeEQLHh2u/Gyfmb0eJvAooMSEGC7RhiyA9Qvlgs/zxbRFhVuL0HZFIymZkOdmfTHfF6
K3qwFrvpfy4IJOsbpwJufTIuOOxkEWEbfSfuTANeQP7wGFduZG5yVzcb7oQmlngXG+k//M0T/m2q
i7oPWDHULHcJegxofzckdDoSVGtxnZvNXurlyhDwdsXHiOZdroChHougaV+7rpg+VhiPAF2Z1ehf
lFi0/Juh6L6Y/rLcgVuAvYcrgrYAC+9fSCOtLLKlDpz5xs1C+N/KwVD1bp43z0+2air7L5LuWZH/
zbP6DXSyf+oOZsaNmjksJNbfx9r02APQBho8mOObw7QN+MRTSdk2xc7mq0+bP5Q2ytVCLucOQAw6
Z1ZJ1vHvH4T/LxcPgm433GHHQ9n9fcU0oIDM2M6KGV3pWtecYsF0JZpy2RLVd7L7G6D7b+NnrprH
vhPa4YAIJ/7dEIp6ui4K1Tc3dNmqak2nvhOkCSpui+X876/stzk7kESx7wEGpzzYPTT+815QGR2X
XODIXpVoqB36t1voFIF304TkOp+HllTraqUXL/4GLfMvHy3wG4OXzP2Ee8Mf//zRFvqkXswg5Tqw
nHI5Rztn1a16N/jQyY0LtUqgmEeVT9bfaUX8/jh98H8hJ8COBcY57nfQF+1PcLde21+PJFR2qnTD
Tn8LR8i/s5L+/T3Gt+23kAjEDHyGg8YzqALAeL8DuUfZLxnWV4bC01q7Y26N60/K0dVcvBw9MexE
sq5NYX1s6RCXwbGsjbhp6jDzj1mv1g9eiNuFqUR8tfZrfQiVCMh4uugmY3B1nN12TgfIUpA6tbmu
ReO9qDiYL8q2gsc5DmS6DK1z9CZ9v/hZ8bQPMXuR1HEGkuqkKFcqcW1bINutV1PXYzqSUv+MdTZ8
76fRnHLLqa8Kb/PvWQ7fG8B6Z9+u9B39yijtfXtIqdOdC9qvDe7Qyo1uBkA452iLo0/W7l8iu7gF
7d2JZOlhdtkgxG+HpVOYvdmIZJQtsqW55bZA+uVnpBGHxyJ0q2Q16KZ3k19eB8ABzm3WfJ77avto
Znc5BljZHgw19FnHY3DJx6741k/6Z6hhHCTIH6s0nqstyWZrOzQMOM9xvIiUJq6h0PaZ77aF6O+p
NEXigEUtkr53LprucTL7dv+cOTPNoGCpomRg9P1tqCb3nK1+eGr9rPuUg3s5bnbWHjieHdBTTNiT
VeEytoJcuBN+9TAivfTRjzTjq0A7HyOIY4+ms81PxpVLGpVIYV+jtRAl1erP7UcPAe0k5JvA5cpX
e0z9NqCBOAGC++pnVCYpTAp163arf730ekv9ItNnxKpiCN89/cbWu+6KgP6UUPTFOgX/qeBl7TRq
dQxAN1g3zO2325KJ2qcsqoovpWnr7EB4KD9UdPifnCjzPsCFMs+NcJBtLgyTG1oANyoQoJ1khPvL
GgtnSBRKEGem98WRQk53yYD1WHCghVP+qBb/xkWHfwwOoNPyknm1pUq/eVIYutfj/QIBa7rusvUH
nbLd7Wh0cLtbR7om+XJjYhH+wcBDYq+EjeSlAE2VJ1qG+tLZA4gEu/4ToQEHQZNxPpeeqpIiqM29
ChGR7+fyZIcV1betGLkuOueh+u3nVWwSZWiekBFbeKpdSQXIrPNUTiHGLC6ylMO8bneCbhMNKhQ4
wEBmTUJX94kRy23pMopcw+7PgI5TMvf5ldOvzRMdyxdkjumtRwC74KPNyeos9hdHRmf0I7xUIyRy
u+aTnQo5fYD9Pp+B+S5Hr67oSucLSh9uBQLXylZWHSRE+tZUYBQi296jjc+uW4IJavoOcNs6PgVb
1txL7EQeGOGut2XuqeMA8/XG6gNAZ2NoQFhs84A6lkbACcVD15j86IdNNiQh/l0mzYpiefVoaftp
N1Uxs6SlvnPAjVQ3UTHX9R9FldXWF2mwZeFNohlprTUOy+Kuj+mm/+lkpfNT8eQgwbTe8NiuNI4P
c6u0vo9gRQYvMVOy7BmigYtVotxkKa9NYLsIKHXGgIxz1zF4Avtn/zlEDL1IB6dhezAiypHIkhFm
S4xpnfr0lpi1VjC1dRJQPYurpRB8q3EtvePClNGW2O/MQqbRaAZ52gcb+K+XBVndODGlO8Vl5xZX
81hnUdph8SWujGftFgOrrO4KJweSgzT9FN3mrY2H+bi0srpGuBsYUdoBgRpuoSoJcx8SiYU4qg6P
N0BPA3HleSqqhbozc0Mb1wCa+alXN/l4FMRR/InCbha3fl/71R1IGrU9CAZY08G1cLd63Vb2x13T
V+KbO5A4XvfruH1uY5ZYnpbU2sF9EOScSiA9Mv+PRTncmzEidqSjBQ92c/Emz8FWBXTNkn6Dl9g1
CX23estOnqNpRjeNylHlLaBYPeBnEgWfmiDq6qPjxXM8paxO49PSxIUz4cFmgBwUJ337utuFAatF
+bm7ceFXFlc2Cj95iZxSJGdm8DZPqDiGrYyHAd+AoL0L9Ox6p3ZU3iOwOZ73rbLbVQSpBaekbO6c
GhNjuEkT2tthqubFELuI8sw5Vm+2ebhTq9rTrjzTYkzSmZG9byIP/6+IljRzrKrqgaoW9KzpAlR2
+CfgvKhoEjS/QuwbFqNX6xiWownPfo7ySCeLPCwPwohqOiMlMkeJ5RVRd4srTZVfx0soxHO8gCR8
bdqZx2JFdm/GA3lXyWk587/lTPlZRuqYd1qWty7G5NNXPc8tqGfV2TWjldVknXgVjb33Ibwt85FH
hl9i0xB0vKH/SP/R3q4IkmJ8pI8eObibk7ZfuqLP5edeu6DTsNLbuFOFozygysPaErKyqQHooqCZ
I/c4oqQiwmSmqBJtUq8FQxbwZtgyA0dBA4hZUCZUpw/duO7NJHAkU/nJUnHxEualc7RktiR1FCs8
a8dKXeVDnY3ppDJB185fvvo0jz87q4mv+7Zgdi+dHgSJEzyTlr8o2OpXXF57mltqoCT2GFXB17oB
GzfXJzXZa5b0Tacf4mn5pgzz5Rp9ekSIywgb7yYDorCyztx+vAqWzHqygWydN6SpoDKLIQ1E2PGR
i/0Ru63yEI9x+EGGhpmejIMDcEmfYadykgEJWMCncTgdFdr+J0iN8fWuAXTs43wDVLYQWKJuqVD+
t3X9iMdUjVI1w1LcRBi2A8cq6+siimovmZjt3oU+UshXgIzsKxfg5GX3X714jgG03sC7lcX87CAb
ECZBnI9p3AYqsRvh35hlWK8FaKMbFzJYwjNBTLhlVfuae130XRBBEO/9727e12cP8Y2kXqaNKdzU
Xuk2Uh/pHC5JBMToatjkeGzH8lVszfCocr9NRkDp9BZBcThLVzx2JW+Hvm/42a8nJ0pbEfW3g922
XrIWffihnAcMNVrPzznwNieNB+2Y1Lcm8xloHnop4MsWzjxoA2vq0Q2zj4OenZ9xBvqwXIX3DGYZ
6mfddnU69payk9jGaX6SozYJtdWgjhiB+88VzUP/FMZ5E30RA5jCezOv5ZhEBF+qTn8sSQHHoji0
ftS6Sd9GA8mQOzFs3UgPwMzWU/8kOayv81y63728y24qb3av3KXuTGow2D17PbJMSeS766XS+Wod
hg5OaFKaYbpeco06gR66B/A5JFRcfQR8iPlL0gdh9akFBLLQ0jfuiwS3/VmG5YI4+dg9arw3roq9
sD+IdRmvbLXQahiGUR43cGxVKqUvTnbQ98ERuKFmTi+q7E+Nesmz70gVpcHUazuZ6FrKhAZP3CYD
OOA2UVHRJfVU6gtvHOWJMrasD6OmEb8soXZO0zAhrhl7cdJ7HueWKSGuo5c4yCkVUz/drnIYvppI
Vk9ODSIiidW0vXg7LB/KEIo4IXx/7z4C0gjvxm7UnMLmLBn4sO2vo2gdP2sK/o8EdKweHJq+HwYE
ZC96wrVnWeA4n0amJPKYY71aJhZM8ZSefzCd4mZd7nIvyMdLGRfzzP2lyctgvPKtXU+wvnHX3Do6
xbZ8A6sbHpdBOk9mGuMUtEqbIoGan8Zh8c9DlnenMWvkpwqRESA/jCvl4JsU9qz3wq1V/mGFfHRw
O4kyG6OBAOZ4gShdMeIBS92EztqUH5QXegwQhrow9zH54YOS9vw5kOHcEo6z+fPitfoa2zDUgaaq
uevb5g7/Mv1jVjpDY1lFHxja6ZO9rP4FdilgNW8OGQHI/Brx5JIeUyXg7lflcLvZJUtsdCFfEi2s
S4+27ge/26xvEYXKktbWtv1gs7rNwfaC9kst1/4bnef5LKboT7clweRypmg6Wpsn8LfMZ4orGZcX
ISnHmiGy1IEpzquKyuDamtkXQyudcznW23k1zkB91Y53rq6HI9Td75Ou5ui0QICFNmucp4Aq+GCa
prhQk/fHdvVf/cUqDs7Y3OQhBlJqzuKPdubanzQ1wLVNFpu6Qzzf09UW6RZ1LuaCmz4iFRj+4Y/Z
eG+VoE0jSxfnTlSw40UfXvk2yn2NGP2j00j7UEe0yi2hbpFycsl+gDiqZR7BzjLTjqqgvu7mjD2i
WucL4Dr71DOYuwKLbUOMrmVqovGSZYFHNmb62Dt5PhnVxhc6RbLJkA2sfgxeWAAms3D6ZtJOoqPX
Sxtk9WENJspRxvpHtOy0Oi+ON/9YZ/G5F0N1XY1Bfu2XXb5DJh6D2gt/UmN1T4Y68p7pvD0emS5U
7XGOrPkxEyTIh2ic+g8Qx9vwbm3YXXA08uimaBZbSgCpkT9hLKR9XM+6NXiQrW99Qkgpjs6RyWR5
KVukARPQtNlXch8saHW8MYoMmkfbs90/1kGN5072oDiivKIoc5zqOVqwn8F/ZzhUu8yiXeEvslVx
fSU798s0m/5xLhbyKJWZh7ZX8zUsh5yYHTo3WbCCkiJPeMrsyKCuCJZHLg4pne9FLyoYohQMtvVB
lu5zqR33EhQrTUC7LgKG//XdBKPzFA06vFFgtw7a9M0PQhmj68JaXjocPisAkWF9te36LtAAwSeA
Y7GOdWSW+2UI11v2Ng6WRsS3iyoCwHjVd0rjEqu8MIZqoNyPLao6B0yApsvSusEpt3OSMtZJQQNC
VVcNyEFIabV8KuPe3KPybPcXA2IghRXZfBXK6v/olVL3AtJH6vSNutRSWd9onBLEt7o9saLxO0fJ
fDvRst4Y+HuZ83OYhU63MKyPvRA55o2+OI7xIAMUTwYP1FcVjlR5RMaj6CC/aVnA1a66l0IP1YNb
1cNjEHgVWtqMMAtrtVtAm9VdLMnNbGCVl743f0pRDTo1agw6oHsSwGhY9V+3sBQJwH8K1JZzm/UH
nulINvwNVM/QpBLP2qS0nQc4tN01SBcUy5U73nhCRXeLccU9bUXv42hcNM62JnQvpshuAHYLuFRb
HaZUNYUHJM/xzlpa83KE2qefijJqP0xMar/FtWYDys3+WdDQILPPKFdnYIsHGnXZk7C1fd8FxsUZ
hJzwthWuPg2yN3bKSD247jM7hP0Rz2fQJVfGxuAwB/2HLMXoN8monU0klOj6daJXvleT5tAupjvX
ndiSTZTB17Gy3W8bvRj4jxNxjHyfGxaN4WkgZT1yA15rEb/0eQWEvhHxo9icHvwyjppr1tQXZ0ba
wVHVeJ7VUF7lAruQPF+WNRlGZ721auTDyKN9/8V2lf64o6dpifg+XyG8oaT1P1vDunwLMHc60QFu
xHHxho0qKuy/NPm8PkRq9U1iWYAHwBNikXug3Tglq67qr/VWz+MX9EEYdG5ObE5OW3Fh7dCJH3GT
L68cliaFH5vfQm8rgW7CR0r8eRVPk4DXA7bI7m5rVDWImLA7+9SL8vkgO1PJG1pGWX6bBRF4RkzA
ne/2nPfhxSPYTXjMB/4LXK35c1156JM7FC+x1cZJ6QRa3aLpk036ZQkcMyum/8K4npKpdiLdN+il
yRH1GVLDZb5bncJ5KY0bJ3YvXgZO2jt7qJpXeiWkHD2Ya/FQaUctXQZyhxl4n0LgtMpr86uGGQo6
A/dQIKklgenV4kwHZnfOQ56aoyEkTbpRruRfXdid7Z2qogGo1JrxN+tYZAx5GcRtih1mh4OpQerb
8f2GPx7WhsoI8ymPtbirMasO7vp5sIOvU+u51d02z2t2zIIaB+wQmkR7Bse5A8Q3FfFbKz5k1rmQ
IGxuY+CM/uPqeguTqRYjF54JX4waQTK6Fuf+V/lM4M6WH1aBTjjjYfTis88D/B7v5DAIGKE35lHz
KuNRb4/hBidCEFMg/qawYNbhvAFRKm6iLd/KG3TITfjgWdpFMtIroPXQG3AL/hAOVBQy/TxSBMOl
wXD9KlrlVF52vud9DZlje9hKP5OwNBqPlma2UTxOqzeGiDO5YxhdA8xwlw+uN1L4Iy3ruTeAlnZN
Mg/ATYM889jRnugVTKM0gmXSPMyb1dunLhQjXZCKXPpKTfXa3ICYpvVtxzOggolIw2zDZPny4udl
G4nUgYrRHRkTZOIcOdrVZ1JTmgV5tdjO1SqRikmZCukYtwt/bTCOifmuIoxFdTf/4pdZcugpggwZ
+lXvYP152iYbAnpCj1mvP7GwGDb0VvMtCn6GvgeSMt0Nd4J7xyn2kVnXceM9a+D/AAWBwfl27VKX
6mBjshdkYpT/m7kzW45bubbtr/gH4ECTSACvherYihJFbokvCFHURt/3+fVnJIu+3izZ0tlxX44j
bFkkRRQSmYmVa8051nWBcjW7Ki2Ha1ceoe0XNuPMviMWyjoiZKv9aNeF9S1PqPu3m5LTWscZ3umW
XRpzNGblNFRIIh3LmHIFpjFMOrHbuWO0cQJD/tn2hjXRov1VvllMvpaooI/Vk8XFtSg3A3BQgqfS
iziNNPSR3iQRIebn3opi0sPL6jcbT83Zpd0nnth3UcYmZXWDcoBvqbret1FjV3vC5DXb0e+tcjdG
LFV1l2UZ95n0dU5iUdmQOC+LNLa+RJk30DKij2c3IY6jShZKpsaRV+AcXCtCXWOnC1/iplK9aDe8
+JX9MRE9GPw5Rb+bRMgrSHP5wR6KQjnsW1Nx1yQ7giurGxcf6uikM2d5zMOEuIFkLRqICPapI+eS
4lhWRdu5t/IknNuG2IqNb2kvq0nwr4Q3eT4xHzW3S5SFyr90I0xWF0Q89EzBC6SrouL1sXYO/op7
uxiDMmzx7LUXUeeaKCpyY1LXRl/IaVOXzTDt17H07V2gprm6nfu2L7bY4IwrJpcRwGcX9QViV6/7
JGjO1nwLegsbxuqBDyaRnTWXHDXt9Yoa3Ih/rvNldYQZXZqfEkQnNN1eZldtA+zc2S3qOzcgrWD1
1c0iqmCLVrqJ9opgnxi2CmRwzcGoTTe+mS8lZkSsg3QOsFOSuyLo/jgJ00/6ONI0QxDmC70Xvoss
xxRtial9XtEG3cUlj+iI3rHrX4LAETlBac3jHuOuRDAPJvYPryhZb6iKOEzZKm5eHB71N3JEuXMc
gqVe93IJfBSVaR0525WNIdrpFcYW7XOoPyKRYWoMWbE+nxbn0FnMUd/sgvZoYlBMcsRWoJuO1WQh
DE+kTWIQXanqL+2sdOd9QaAo90NHJpGiEEq2XZ712RX2gAr7neMM1TZB3rVeytXu4g+OGdXtVWZU
Bb6hJdOWuD6pM86VQ2r5E+2xZ/qN0qnbS3cZE5eW4UOQjyHq4uxqWoM2vvDQiP3p9eac/OnUrqXI
PNuRzBg4QWaHfjCA6yiKlOUX0Y2s+dRutWe3K7X6Na4LSnOhcri5O9ue2Dga3bLuYKsyPsw2tsJt
T7NeX22AArbFwR28er3kxE55WFu6Ufpm5HbyS14DMr9x6SONKMk1maZ7yr9k1g23obdkkwXrY0tv
l2t7zSmKU4jo2D9Pqqslr4i7s25u4zAPPFleuiozISzQuwhB8dDQyekx9RK3PQSG6xsWiXIibfbp
Mpo/FICA0w/Bkib13s8wEu3tYUidw1JM1LMSd8EAHhZ9bnAPDQj6cgOXrygu+9I3vO1s+tlRISd3
j1ZSDNkFx43gARyS0L0aKe7pBskD6xWvbrItVd8+m1PKsXvoaR66t0iJfelaP5q3As6xHZ7eEadS
6VKiy9uBWbXu3VTW8Q2D5NYfa7FGpCwopg6PzZoM8va0Y3otXuOHqUPiCA/ITN0Qi6PtKAyvzpQc
jH7kwdHekMKvSLBtsAPDkT/S2EJlFzaP8qKZEpGF6+gM/QuW0GjYQhXRpXlZdBJssT0+4DL2dS+w
ov/aWJ4Jd2T1FUgor25mewiTZZREyjxkk5gtRoF7pGM608JaI2JiA2JZc4fLieRJsQ6LcTCrdAk+
GGQ+MYjU8eg/FbSoKG7EksvvpBna9bo3BkEnFV6L02ciIhctK5GvuotsBMWfvXhsWb5LPV2IzJDT
dVHFpvqERJBvUjWWI2kQZlJ6ERldIr5nlVy1TwZx/nDlYLVof/A+KXJeKCbS1mJD/loZtyB1rOYw
Y5QyjzDVdELYGG3hBluO0NEyh8mE5/R7VHYxZjsYefW137llnehtylJbw/RrlWzrxTYwblgBBYX5
qkI22mAg9OsZp0jplNNOYuezn7pycudtBMCHRUVxIKBEkAboUDYWaXPi4c5Lqum+74qp+chhYsWy
iZffv4ZsPoswy+yyPDZRmX3NO6ghTFFshTqHvVDlOFZl61u35J/KdsdJb3AuY4qmJNsx2qrHtxjJ
NUeHqGuNsTD1wOZ5daHK8AZWcVmq29jMpxcrXdkBDGlpkSA9M6LmqXNtejspE8vzjbaEL/d+A2Jz
m8Yj86zyKx6ameFUuSB10TRHwzDiLizcJR/vlUlMczQLTj3HSXnGI4Wm/jjP5tqEAqxGdh1NLpzE
MJbTuiDdMeIfnkft8xtnVqP6EgMze0b4mLXfTYS6nAPnJZHesJnbZCEGoGaZ0AJqKO34GRP2nHyZ
g6WNvrlrxNyISG8Gf1JgWdrjOiTRdNGtWbp1lJErctj0YyAiqmA43QAlt/xdNMnevF/JZzX0jmZg
j9AqjeG6woxQ3UZoMdA0o9jP/3Cp87PR53hk6o1Fy5i+2OtO6oLyIUHXS5KkcvLR7NdISau1paRY
ZD0nqt5KYsa1vHNwG7N8PRVMh5WPPKeb0ckz9RGNMq/VmoYH/XNZjd2KsCqeUzQ7VKHGKyhETX3s
0NhZusiSqmvVDbZ9i4PfrzYGaMkV9OjM8SzaKKMe1i9YMtuU7EjlzjdlO1Ti00RrS3HE5Mbe3HJC
z2+yYJbqcpqKCj1Qg0PaW0IjX/v0Iu2jOrjLIk94t74CzEWphYhFkhRp4JYTygPtuOLMMNLM0CIn
8ofnGmmwIw1cjv3uTRk8zm5HrrCIy6jdjgOpl47MaS3jYleiqTCaD44xDfQON1CDJlqqT6A77hSX
pUXJr7UdZypAfXx38Rt40C8whqFoeS9icYmpOzl1y2GqS+ncDwLg1R9VJlAAL4lL0S6wqLjfqYIn
9CUoAoLn1w/wt6Sl/1US+k5r+r9Sl/5nler/QWkp9vS/PKmfpKX33yDp/eMu/dF1P/4B2/ofN2k7
/ijey1Nff8eb2tSV/0TDKTQmiyIkEJ9/q035FhBIX6JbtEgeoCZ6Y1wL75/auO+Bnw5ck10W2c+b
1lQgXkUoB/YSjSpyVODnr2JfZLZv0k4Uujyef//9r1JPCp3Mo7/I7wBAsYJNyUW0egi51vt5JoyR
gyqtXQ+JcvqjN6d/cM1925fXXkp5RWAf2GRqJT1mDUnoJZ8AClypKvL3/pQdEpjRO1Z/cnSzkq7U
FoKSmQQaKomdqHx6r6fllSjVJQ5cXXa/H+viiTYif4pGhCherkZpXOISwFJIinSTLtkLzJGLORCP
1ECQq0TLsLPHGrujegysJgj1/8liEtp9lrA7L/FzCeH6mHpqoujnL5vJ8Z6V1f8o88AgTYAJq518
Y5ebFO5w5Xzkhm8dUT2lpn2s6Y4Lxz4iOCQXt0no5MhhKQiLStVbhAXqRq1KHbHIYOYjkKJKySdI
sz99wACAOckSxm77pWjKp6Aud5UVXQ68vTbUFS7Xydvzflp25ZA/m24XHJDExrvJqprTx0p7m6xH
S0ZqqpqwzuKHwPiwNM6dUj69lv36aV7lbRLj3u+H9AW/J0p+PgmSzXpbSapF6WA+lrwG7kQbUYcW
yPWXGROWTa1v9LIXSJgZ+fbnroxLssMCW0sz3ora+qPsDcyY89Mk18eertrgDOSyofXK86y8C+Vn
TQirpoFmmTZhH6GpVfSXT7phV1bFnRGoP9TMONkuzwi+6MYdx4/j0NzlZtuH2cr95IHiMIUElRBc
80ksZFnjcIk5fm3ndl96/hcgpGFdjLTdnSRcpXQEAqTMcBFfiec2NBKh9MRWv3Hq9Dnql5W8RdHs
4tE2dsEqCNVrDuSBR9NNtYqPkl4umaRam1oG5r9+IT2OL5lzoTPsMR/igned5bKIMEaSxIXmRdvJ
XKuaVqqkm2rhIxjlBGgHswCB/BoawTjsCEf6z9j+FkwqDtjmoctCFnMa4rKtN5WILrPOhNSxiMMS
AYpJBdFlMTkbWQ63q0dKyYWgFBYYrTeJYrJLCgReY+1mxwqdLLjQhVlhVU8KEAdVTrlPWuvSEvkn
0hh3nsnTT9rhrsTqHWd70uG/aaRxJr+F6RqgNdfMdhfJonveG1hWZi3i0YsPNAkmvVG7hzWTR5A0
xJmi+I3+9Cfo3OvVIL7plxpa+XPd8TRaHM+TKD54PmRbGQeHzhsPRl19gWqvovx2djkyYrpiQvZf
/rJP/y9k7adbZVOVyOZcQuSzra4iV0RiyaZTb54/O65Zb6VBlzkSKoBs2GteH0RJUT4qrv2qvDYQ
dP36I5wpU18/gWWabOnaQECd4myzdVyB19uK4ZxMN8Iur+NEXrRtqXsK7uoo/81we2fqUH09uifw
voA5TKrzHPddOWbfIcmMDxERxmbokIOsj13+gWRwsuloFkBmO/iMoDEIE3d+zIS8GZpnuwWZQeU/
HyjPReneHSrwv8haamNbjldtNj36tb8f7fzoNO1tGbQH9YIVuApbvLHeSppesR9Vo/OxWn2fkNC7
QMz8LZtR4sX9VYS2j91oZ/rJD9kueBTH4mkpDPRCjnUNvb8L+eCwmKdhl7UWBF2EVUkyf2ud4HMJ
OIgDgdOhYVZGOM3ixWu7LxmWxg09EvtDM1pkvESPCBV2QhFDigBA9Gi3bJ++/Ziv/udEmY8rpJtN
2vm3GA5I0/rJZZWO+7rRRVvTDf9+LPWfA6B3gdT/X7j1fzGW0mHrf28Q8lClw4+Xf9wP34Yf/V/d
Omi3/1+XECn/iVSVHC3uD4zvRB//cutYdAlxLZuFRKyMxlyz3N4CKM/6J2vJQ1QPuFwHVm/RE/Ye
KK0uIDtaoVssjr/l1HHery99RRYW+GbI6NBf6dD5fj0XVob6ec7dH74VaZiR3bzSLlB8QeZy3ZFg
/ZTurNq1X+lmbS9uwpmljsznuOoERRBq4Ll3GdBddNwSsVTtET5c0d8UbtkYnJHQvDbPNCHUBmoD
83nmhLHnCeuHRxpw/FQkkMEwwdIh87vzSp2IT1waWm0g6AtFwwH7Q2KZw1xt48KldxPnLrcsry2P
A1+wi8uS8+UpA2b0r27XvzzS/7Dtvt/zOG3SaAJWO/J0yeODDPV+jAChpRStEv8HrtYqa49DKQpx
RPvYd95RcaRNMVKnTZH+WWi8TPSbLdfSu/q/A1yu79EtBpsXAThP6qeuFypz/B4GavpCfhgzP6oD
YGGEcoGNdphy8Bzje+6SISa+I4QCqkteCEksjkGh5OxcDjKp+nxT163TWbe0d9NEnV+P0fuXMPRM
/B/YNQOkibQjZVq+H6MlSVGudI7xIo1uMu0tUJDYa/eFLwYHDWg3SPmUAwEYLn593bNno6+r4Z02
BUMMQZir3l+3GVfUpIbjv8Qrc05uSGcV/ZdERHYVE8SmY/qhIoYiiEmS2rbl5teXf3/20LftCd3R
XgcfIPHPEaKAy1HpL4nzQkLAa53QnXl3f2MhGcNFrVKvuE0Nq7aAOyNwvc97U0v6+wSHvPmbT/Le
uMEn0f4J/H5EJjSvd52zgRhkinIHccX3KKC7ZneodfVr3RlR2QfrYfW7hafyd28eF6EUBCMgnIGo
nsUCiZdEaNPN7kXImVW+Xy2prHzvdvPYi13qk8h56kZGnT6MEq/eU22uU4fAJa3NZv7NRDhrlK0H
IADq9rpQHbbTc5B4HFB8DJrBeE7SziuN44LligWB3Z0qVDjOwAYge5coQWnOHmCrbMGPmcl4XzaS
bicVfZir+6BMyo7WoG7d2ZAY06p//vWYvU+K0B2EfpyvsGJwdmR/zu1S4xz5ndmq5XkhDmcSmCMS
HQKJBRErLoLOmYz7xs5bvWiGudZ/0Lpl/LuDhWeOg7xj0tyH7lA/ubZ8lBgDUvP6GWDVK8WK3Yt8
6bSaw+penVhnfTxCKIMKr8ljHXhjjYg0YE9Ae0qoN+id/5WaShumYroizdxQpP71cJ21ytDjxSAB
HMUNxRPG8Pp+fcMapbFgpZznHt8oXuts6JsCBZwa0gb12wmPaHilppPUa1tS8vBzEl33c4MfEC1M
kdFLQSmQLLTS0GS+NyDICD2q+CTRVKkyJO+h6Uo2xQJc7W8efYg5M8ez39zQe3gvOxV0dQptpCuw
WLq8Vd7fEDMTbUA1NU+eW7uZGzaYHJmKUTQGQRda5G7Z2nH2v+6exSj43vi6naAC9vnWMuMCh/A8
O79f0OJ8F6fjOcGIi6USISgbydmbDtF+X0ZJ3TzRAS9F4Or0uS9u7FNJux+1ACCIJmgDcBNWegmP
NJhvk5ANf5af4lZFxrErAac/dsaIgNtPpQ4QFjFpakpO/yMeT907mpxDcoHyQ/OaN1eF1Cjetz5J
EIK0Ub+uUF/S72rtiET8ctHsCcfF8EhhTpkaDNK4PXl26Y362eVLnBJgINTn8oEf63IVqmcNbKsJ
HvjkqVFpCsLwCvRdehB5zT6YYE3eQzVUw3XX5ThBCmwXdhkaiNKXYyx4uX4l9R6Jx8nEf6LbLGqm
zgRUiqLAr+fG+RbO6EOh9jDfkhtznfODrBOtVQwgoXiiHNx3SPc5EjWkYuqMghIk15mN4tdXPN+N
bLT8dCHkvW0RZvx0xb4zAQOWzvzVUTjJ3HAeKYJXW8QaOS9vObWufIoyRzEJZ3sc+viGKpDHPP31
x9Dh7F8jHMIbKTnkkUCkKSKd184WBR6NsTUCWWKtogmQsxkwthk/6jZBwXSV5D0GvS7y6vRu6n1d
12kSt453sT/YnLPpcTEX02aw4/YKM4u8RwZV+Oumny10F4NvYIVpXbXUV0wiTGOZCRmm2YhIarYK
fUOZh/WUEF1c0BJIUwbzSbjOB9oveM26cciRLdPvfI9ngYPv8IIi3OCuuVuHM8H7bSCXUYJptvce
plEbZHanIr89KT1vBUGWOCbWvDBtl5N6Iz5xXAzAtXpVjNkM2DgCLsPntduUBNAxbWwNWsxa1VOW
aylwge9Q7qrhFNFcagSRtfoglJFVogz+zey1z3Y2nwhI0wjY1XiClnXeK64F56fqrLIftHCPtTU0
aOlSoLN4K1m6r+sY/IAuGb6xONgr9ZbSNS0vGiOxCOOtxdVfgkMFprcIMvQ9mgjIl9p1ruUtTCN+
Kk0cfYsnUGRu4C7bN343OT2dUauG2/3N/DyLMrk1OPHCtlgqqEWJ994/rWHJLcqD9frwBg0fXnF+
FLzS+vtg+rldoarDyPTo2ZV+P5ZGbfFAFlkW8bpTpbSGGK6JMc4PRKmaYDl7mcPscybFblKlUKCm
g5gLTdfqR7bNfzE/BiISnjcYKpNNjjOWxVCUsWAo3ggj2B9I/mySwM4oJZ7GR2+F+bdfD8LZGvUJ
F4iuNL2AY6f5U6hrzUrIVbbG56n0anaHU3hrJySSc8R/dhJXv9sWzl5H+pKCLBa1CIf/ivODF21O
CCGbxfvcjxYzBFAMpf4D737GR2SNqLEAzwYdOTYInzUopZgiOMklmx6jNHdLMdwhyvSjbB8NAus7
pxAbDCO1EGpQJYJySPkVL6q3xxa3M3SXzVLQzdjZsIr040AzNjP0RpZa/BGsWTB9Muuy5pO4OXXB
x1wO+pz669GmWPZ+T+Tm9UuATcIip//ziYpwsDdiJPufk2SVBX7DMXfIadPNPruVZKRx07ZJJ/Go
BVRIMrJhYIfaSzDlVFQxHiWtcdXFpSFuIjp5OHjL6iX+jg3DPM7RiCE1p5lS8SKyQnWfSgi23bcZ
cs/8QUwWzd+2flYFbhO2xI/9uJ9n159uuxbUQU1i2Cyta8fsrGBbVV1ghdkyjF2Ecclv4dtQYO8E
TPKFJGG+mRT+USSDtO4T2R7b+SjuQdDBrgpNmv3MUA8DZKAR8RtA5Ysh8YjMQg+BqlIca5mKzcWS
r9G4afsmk/sp8Gic65bGoj7PsrbTx1EUcbR1xGBbIViIoF5JzA59QMd7e85h8BTxkZYUAyQSc1ZX
ERIC82DNVmJj3+79xNw1UK3Ew+pOiHUfgtpcls/LsDjDDeyryvjEG8MbX9xOyu5BeSiI6k1T11bS
f4SXiEYnosHYsle18Mt6E+TQZik0dShU/GcLN171klBMnujeIgdEEiTlqcyHOQpcKzsOoMZdTQI3
3UIeImQx8Lctz8jzwyQbuy+SH4lfOXhWw4VWNp24UU49MaUV8qsm+ehIc5DYASvRYFwYwbImBUCn
JW9jhEp4g6br2QWNm+6NWtSp/ATnsQNinokk9vfMFQTgm2ZSJq/1gkLUHMANEhArtknUqWy9APNm
JOlhhjMoa6ois2CDnTQf70ttjLDULpgcs4GfzSFsgbnaEHUFm2EFPCc/FLBm+GM4fdFI04LvmdTF
uRzaMtE+q7EN7Okyk10T23A+DcOjw3Xm5qN3WKrMKouNKyb9XjSpeHM7MX4/w/m2UNMwgzBzE9qC
fljnZm48CuhGhvsOKLVhNxc5TiV/+iAzB3b8pg0CHVV7Hc6Q/NGLAS2rKyEKwJRwlzBMYccsmeLu
Fbi3ziuusTilVoGWkRYa0W7O2AhiRETYRLHnObb+SOtkFKa9M+NkTdut2eCh8YHPmYZLQSDGD0Oh
CHpd8DAinG0hA3seI2sDBmzlFNJAVv8SPj8hy6ZtAx3TQy3j7sMmsSpH7gGD6xFzCowwwabuk8G4
r0pPb/liGmLfQ/A51EwAVRFv4PenIzimqtOtJoOrGL428/hPCAtAUyGLxOKQWWHE5rlYDXAn9w9c
IHqcKxFk5JIMuBI8CqPK/UT8aFsONC3a+ZRIi4IYUss2TP3EHSH412Jsx0cUJmNaMV5GoupDMqJN
XW78jPocJmqedKPuJTOLKzh8q32mVYaeYLIz9JN3V4OvFUGph2aiqy6uL5pvtTOfASEvlw3f7qfr
HKd9JuGW8DUXXoK8z10RBU4o5oAE0KbxEouxeJs9keoBcG89eHB8T6tA+aMdmTVd+BbjBq5y9d9e
NckOzC/j/m2ojdOP/2uQTz9HpgABt2c3JR8AXnEyPeepbNLukGJC56ZBPC5cJLZpvWjecwCPa6gs
pwdVq2lgqnHyHrv4orICpOQYNRL4Xx8CpIuM0mSXBT9iN+TYOjTQToRwKQfKweOOS9fmi4UH8+85
OI1g3bCC2NdO9wSYkTNa2NSVnK3jOvoa3mqeHu1pesgoLxgfieWeP1yv0De/yDVhnr6BjxKRSL64
1q3pJQ/KSAVFT+7U0cN7mkgK9SKfkpvUv4UWWj3Xceh5zezqh0R/9NOAGmhp+EtdOLXwdobpVnl2
oWzXW5pDrDNa5m4GosyaDmD5kvnoZ55vOnl2+2zJuGL69C4RKzdPFYjp2pPL1r/QhjDbhWKKac5G
rRtEKVR05ephqkZ6580PYxEXcbrHCsDvTVrHih18batnIVU7zZU064PBO7wNOVD+jo+zpI5WY/IG
qLl41lDESw+ThbLWfCByg5+DPp1mK2lo9nHExV1I5hyZhqIht1mQMCBlw2NKxgv86no5j7xf+Vq+
jjQm2ecEi2hOaVYBKfFIw0OzLMMiEAV1WwDepA1BpYz8fDK0PX8QNLrFbdmO/C9oRJJoOCcsUkUt
ufzidsoHTamau4yrI3mqp0dZRZr0GOGgYmagQ5AkiRentdlhsJ4Wo78r0DfzI4tR0e7oghafnVq+
mnLJ2G/ioqa4eHxLJ2dDkXTZHow2593vq+iF4xwbKALSPDiva+bN999HMwTLR20kn4eH1pmTWR5B
eupbX/AJM0R0IFI5d5THM746qUyLXW5A/sz3oKXoWUO+Sk/xU/7U7/OZf22Ntr7fAfsgfyCcbfl5
+ka6/C0tFHnlQNhUuzekLDCh3ThwUPkJCXyCST259By6f0uyKAsHWrTHUQ+F7CKOWsXvUKfUW8Sx
nKxh64qcfGlk5Rx9wbvmsGeGggbO7tVbX4VBzPDDwzj3B7ZKR9K+xLqFhU/ThD1nPT14Y4rNBEDK
6Ofk4jNklPxzWm1yl19nwrPIuJyjvuvS28DJdJKyHnnd3cCWduTwUZDGwh+ygLFfk72cGxdSGKkL
aF0bjySQfNIgM47kvAwDHr4yhOKuJOo5BrR0Iz3mnY2ol+6Nr6mjbKjJRDupiXHnclZuGXkfczXO
xn1HME1WQTUwcZ7Yb5lfxtxAAzlk9JTX06gBMtGixkOdiK4MyYnOBQRlPTdPEmhIaz0L4FfFrZQt
RFtABXU/GH9ilc+WaMcbzSno4VGQ/zZCrPNeR25GzPnw2UTRSkvHyF2dZPk0e8Q27QuN3afW/tpH
PqmJA1SZqQyAYqg+f1QCzWi9GXk7LBz2LQBgxcbz3IC+V8zyMgtoVc0XDU8LL6hMLdu3Ozk9y7bJ
SBCHrutoZGP0ut0UyAqZbgFKTf4g+teLN+1L/RPVa/Y+ymz9NdcyDX5ijVf9g5FDdqLccXLXtY20
iBqWcky0GN2qYcXjhU/e06syKPV33qYsMSU7UYCviG+d8uF6OzXgvy0r7s+NZXemfzcm9C2okc6C
7H8Sq4oCxESgb/lHsaF0OrDXQi10TYRlw0UL1tTA7Eb9QfOR9SfPcRazKE4XQrXDK61lqhj3pxMb
TSOUl8MVwvtA997XDQu0uf7NaFt1Mho0hU5C9p3sUAujvNFgl6SVo3E/pm7DPQ8zVbzpMrVjHcYl
YuEa3lTojzW+Lji6gPMeoS/SqBd5Y+syIwr6Rc9JL1J2niIq6ZHC75KsYDXuTwNCHlhverkvdYgl
cEJkV4ntFHgyfn28OjvQk8vRaEREBWxuEhTj2YEepTfBad7Y90ldSz61h/GO1TCj4bxtDaFXUDGR
eAEQkLb6s//68jqP+peKnr48yjeat6Fcs7j+WZ4Vm0ptzL1Hquq0NWbkgPX4U90pTiLI/6qPO0s0
sZoAxJlci5QV/3ve5HX2cyTxhJL/miM4P+o6bJtIiA9eQM2KHVnS3wMXf5rxhGvRwXAI3zbHX9/2
+xSCa5rMH4Qr3DzlcOa5/T6NEk0OnFWW3j0qQ7axFB0JW3Tf4/fZqZrQ+Xfj/PMF7SDQEkNUgSQX
z8U6edLBeMYN+qldKl4UNFgJhgtvzdnm3lb2r2/wXB3EHZK7he5oAeSzKEedJTIXWjjH1VBwyDrt
GHOidNJ+lc7qurS36/1pnzWR6j6Os0ObddAXej93OrYGo1eC99FvPtH7mc6Yc5TyA15eNPEEJHde
FlsD05hp1Nx+ogGfXlQzcR1rfBlpIU7zbH9KeQSJGFdWJuJA/UZsDfohQcVsHJgL4dRyst/DxKld
XuVsLWvIVt/y46yPyLpNIWk6bTif6lnNaZv99U2cP0YenMA77lIxARX3U5dY+hm1g70Y0y08Z70z
qddAqOndavy4Gv4ofqM6+k/Xc00epP4PoPmz5KxH90QesDnevr32lhiyzMakuwYqdOgY8d9KraGF
RUTuk1lk42ap/rQdOLNungPf8/b0WiJI1k/DywvWBegg/cL49YC+33/IzyKVZaJqUQplW/7+fiHO
2OHSTrn50YOZnruhV5ae8yQ7FszvluDPl+LR+ZS9UOVzyDzf6mBAlesYyxjyhi6KTy7ZEeaRjWfj
dyXwM+orvx2FRkAxnlHkHPCTErAy8R5kSxN8NzPS1G/Lypa5DhU7B93VcZr9qSpDsxSd7W28rqDS
sSkIRbGSO9XiPWSzySb469F+k4j8e8NHngxDkq2INKYWDPjn7xvTpF7kpUl/6JQN9Xtnw3PnEY/I
Gsf6z15VFNrDuo/hPAdws2iFp72ZmCXKK6IIpEExKtiGjNS1LciJmHe46+K4PmolqlvfRlAKrWVF
8Uop7CvIWwBXuy6zRdXuymJU2ImQLoO03eKsIQV47WDYc+QdUC29A+eSQ5LzAWsaZumbHMZdgJRn
nGQKdAZK++wcOQB5abktjKxhirwFTp7BP8Pccgp3ODn4vMSgTbC9no5A+etozklp80rhyKrDkxnz
CYF2jXWguK3skeEm9JOjd+v0hQ4yjVPM1VC05bmZkG8UcJl+KKHuVX0XVOlWNl4B/uZfqZiW1zl4
gVOA9RrZUfGbGV8M1Tq48NrJaS848+TSpp93zSXLnNPOdGlSRYHAWyylbsRInaHIigeHcBy2DB6L
QDQXmTQNnaQAo0b+dz2dD4N57R0sbThQSQeTGfKofmwy2Px1FBpjHc/w3VqapLr2XdAGjTfv4lYK
t/3srnTEqz9TB9GVNmJT05a39dBT3PicNmTB4y3zHJnDPulay8L+YREM/7lyJO79S1cus/1kucs6
+LcCHFPzsQqCLLd3WdWDNt80bGgLnbQGuPj2rqpXnu0Warfq1o1pkDGZQkJGy0XEjPdtvqa7DB17
NpTJ55RTfuB31GvTxOwPwgQE/izNEgfvNhIcBGji4tGy6QutEX1j3PinUuDbHtlSp4/ltQ8YioNQ
lRTSHonuX+M/EvI6foXfoF+Gp6lRvEaplVfkHCUBe6b0IMBwJ0uIVjSy8vgY4P/szYydNvjMy6X2
75sqMIp9mbq6a0wcz/fumrrZdk3n6AAowDnqXgEXZbdMRzIs9Sevk9AfAjeBJj8U0EzF1H2OmNRH
Ebt1v2H1Jc9Z1xRfYjNFkT6aGJ+ipBN7DuGkurAzX/mN+VTnLEdagclrEKjNlr4C8NVa0+j2mbeI
XUaXtA8qKwZzx2lh2Pmr6aDw7GX5PWnGe3q5NledMOKrcuqRY/ekxhHIxMeJ1hHbJJj9j16T0Ow8
bdKXtG8jUGuN7u1QVVs6ArSXvrLLPUZFqtPgswS/2l+rkO4v3n7mV174nBOfQYaOB/QY0UtLa9ND
DpxPASfM3H2SmfV9A/FV4QtC3Q7urY4f5kX53woDw3bgjOXn2bfTnWkP5iUdYJN0UxuGcy1IH+67
oa9+9JkXfSSpmaKjGpzgxaIExTnLaqxPADySdN+sFUykvhw+9ZMgEcJWsO3XZbx0+m6lDVs5+2Hk
BVHif0khNqwXKCPG772N55meMQ1NkuK0pOnT5Lj+D39wvXJr4DIEEYVMYiusIfu4TJBKXDQEV24/
WG2IqLb+ZmZ9cw2yzrzqpaVnaOTq2m48wW0izL4xvXy6ICtvXKIHT+ytz+73Ys2zA3QEBgKGD/SO
X2eQMz9aw1ggUFnqW99nYIKCqEHWSJ87Zm5SNAW4tLoDT6DmfLmEy9TGGwy/6e1qeWzEHPWQ8jqF
cwkbr2guu6XtAEeM9pVblOizHfcResZ3c4yiW2GxfKZ+HGgV2yL6jxdAUlt3rZ2d8IYKj5novq70
pt5nJmV32qyMOdqMPPToC9XgnnTENyrm9caxi+pAMw2ax5oliBAgHh/7BMAHyuchfmiTtf3SLQ1o
BUCYSxhZdBTaZHw+KsE+uUAW3pIoPCj+fBdg8S/Civ4q37ISwATFp/KxqtN20zST9T/Mncly5Mq1
Zf+lxgUZ+mZQEyAQiGAE+ybJnMDITF70gKNvvr4WeFVVZCQf+SRNyjSRKZXpAcDhcD9n77WvHZob
e0H2qNc3cniGXUx/bm1zOqb0IcABUQhm0BD+RE8aNlzP6GjaEqmg8HSc50Zis7Wx2TcSRJu29ZU5
mhBG1dokAYIAxV0Hh+AK/RCakzFu7tWqFMHQT4ChxGA+N1p4P3J+v19qMnoCvHSzS5JJ9ArCygji
zsIUx/Z0vu0aBz9eo9d0krOoc+V4GPYmQRRBzf4YxIvVOvdO2TkvGj6Vu7QJq5dhGZbXngm+GaxK
xQqfaoHMl2JTT3V3y76XWEgQ5kepabOfi1yVgZYrIYoxytwX8Syv6dETKxJ0OJs6lZGZO2xRoSfa
Mg0yo2/u0Zxp/P5BPVPkUtumptY+US+sr6BWNztlzp3bomiWQ9Sm2EotllyO50VyUepyd9b0+ngF
iLC5a2xb/6VlMHZctZ7BCEFv8tF0jpeK1vUHUEXjPhknraKeZJcBnC99w7Ed5SflGGe/wN4/hixv
18R2xvc2JZ2nerG7Oz740Y6XzTpfFKlDW2UmW/jHxpHOuwKotXAABi4zZD0Zjdx2iaTqKqM1cEUI
iQA4IXJ524xp/SS6XgfRaCzLsXH0/oCAing5qYAIrC0ObImI0DTNyuydQi/SG8SiX9pDpNExaKTf
UkhWoHycDYC0oHSLiT34xuoptdvHzNAGq/PlCitohy5ehMdREhFoRSW/kPS5fMi75pm/E61OI+Wh
LdjBpDiILiYnRRZqCCU5cyqh/uylsIcVF4/yORKk/j5Rh6EmKTjXdJxZinWAc9vYW0cuSuesiG2B
8biFjDPQh9/YDqQivBYd2aWFFpYXlYQO4TBLtcW9NuWxa461M9CAUoBDjPtSr4tLbdKla6t08CGR
NBlXfuyI5iaNCOAgdrSa40ORZFWykZrSQKkZhooUWEPbLjezXTZ9HKxbD3njwLEhSZq7Vo24/DNq
BU3uKRY7F4ilfTicU8VJW0/rlehuJPsbT4Ccm0dkhKGyGRW2iIeOAkH3QOjzgqfZlRrREVIJ06VE
7rQbOpNUAXWSy/Ru0eZQxUk01bJDtC6Lnby3dToVQU0aK6mzQ2v0t44UZSnKoAijAuC/EG4klDRn
gmaImsdVYz2/htMvLcFoctr1ZHz18nF00qmEyUZ/4dzKWU43CPeWTUXF7Swl4MwzFSs76ySIhOll
Pkums2jcfqKUC4zlapGt6jGhGsUlGU+p3UFIS82cJJS+rXgfSO+qvV6Z1cLXlT6Pj1lM19gtSsrP
3tKtdEISFWhIWSR578oEmKsfjXh2s4Ty7SYloQjyuK7YG/yLsUWpLm2UfRbBg3FFb1hkMY505U2o
MhegNifCD1NwLq6lgzPyZmqJD4qQmt+Dw9ZEa8SsBhWhfpofEZzVE45nTrFUAS1YJXKwqGPzZibP
02Jj1gPUyT1W0o7/QyXDeU5+sQjVtgk+MxeuEdXKRJxPYSlW7At1qgzjXJEGs7+nyVyEu7S29edo
GH4uSxzdR7H4SVaVkcLeHovbEc2JH9phE8h8PGQWCbOhLWcthxw02UWj4R4ZYqiZohYL2Bfko8RC
FUZx25S5uQG8O7u9TSqx2wxd8auLwgUKY05HLZrCczqfNmitqYUosfCx0a+AXmq3FsKmZpMM1KCY
D0wYooiT8bdSiexa1CWc8NayYExVZXXb122HF3MiLGdPNTuyXIkEDOBpab0hPCnfZnVo3JaZrPhO
F1eHLDSkczWb9IMqaKZWUUtT3eFYtAFQPTyXPcasZVJx22AtygEWOkPd+oKs6gt0jWO3F80IWLId
5cmrM4yGutniSHeUIkTbilCz30OYjbDXUXy/XeDJ/w7px9dBSt9v0/BSArGbs+aCrzwf/8TM8g2E
3/w3PyG84asDLdRyCCgrRfyQQr/5SUVw2iImcgJQUcXWElZ6JaWwqIfCjB/lsrjPUxRqEQe3raWG
6VM1qgDEDVxfTwBKmrNe1UDWhs1Exn1C0fYM/A4XHclU3pNp8DiEa5cpx5KzYVSSX5CDrJ9ZGCmP
maKNR5ybCCdEXe01StkPNAXUbF3TJuGSm16fk4W8Rp6zOK6TUP+lZ+shfQZ6wFd7UtuXCh9q4udm
QoOWIndl7kujTCqvbZKpowe2VBQxrTHFF5izjrgmCXDGeS5a9SWGtw5OPOc3QDy1YgBM/LtvpL3I
jWdh7AuzVy3S6hGYQqFeWcSwvbsfglMb5GqhafJPPrwjhnbJHocdkYDmphNgMZLaUO9XPcNWWYYM
uMvqczcMspX6wRZ8Hjh5gsoPUWlVoaEdaSk2BzEjdnGbiC3NcQKI+JKpHdFkLeXPwU2GfPrVdXBB
Al5Kzmm9oLr6e6CbRu5eOgx+mQ7aGcXzCClXMi1s5pGzvuKIHsJtYcXdQZ85v7kS25FukxP9a/hS
XaBFhlZkPHRtnj9ZYpiIm9dAK8vgZS/60VJu6fpBNqJVzc0yuzHOA1iF3RmrXzn60Afx7NfE5UUu
6hKputDiUZG8PlzjOedCNoTfiAHnA0oZJpGnx0Wc6tmwjQaTFk+ReWnGJq3x12MsvHMsZCp7aq0M
l8ey7cvsUq2Usd1wqghXrJ1jVgspWUof5XMgyaD69Euz17DGZYQDas85claJZALJntJwSyMPvtZ5
Fldm5XictidduP0SFy1QEz64Bpge+mp27vaozHWyGQdAeNlhtkNKOuR0T/ijr3CeaibgP+TnTr9t
elEnj1GU6SQiQtZsaO/gEtJK+KQTYIMO1iJp1/s+7qXiL+BK02D4MbqsovSNmh4g1EiIeEMgEHCB
/GlmndTiqxRjE89Bl5Bx9SkKa3oTA/J7Lv+1kBwLGLBoU/KXHRFPxqPRGGp8+3cRWRJrI6TLnbVk
q2LvFgfHwUJEK5h1nPoF7+Fi/Y70UJ7MAL33wvtWK62TPPVijLEElzYFOImTbZiOJp8IluPuoY8p
KNjHjg3ldAHmQ551j+zHvs6Cha4bT4tPHpixF83uy6HYGHnXz+VB67k8aHAV6o/WQ4wDTPdW68gx
N33SPONEO5N7sC4g8LSkY4/D2SGqt0LYKeux1BHThzrqXEVkxtZdOKyYs5OwibL1IOmsYp4J8P4n
gw+pV5+Puh+Vk56AnBxRAjnUDsrKPi5s/QB7SDnZpG4HuEf0rqLXju5b86LpAf3I4kHYfX4vofrp
XPWNJ6j3vDs+Kpjit/zGH0SVHzeZX5ktyUdDg35mcpeVfoiRqSehDfX/mZNEw5WBandHfTo5El+r
rdHE/XmqzDNUK61ARDY4NKiFlAPcnDBv1mzhLJdcE6jhUzlmZdB0sup1ky3GEtPQkP0WBFZkLK0r
Rd/kO9pvOm2ZbwCTwJ6MRin32YFyQgxTYcD2NfWu2AAun16kBU6aIJdirJUbO0syYzMSf/WrkWms
u20K41suF7AbrtwQpeGznYDNAr8bDEwkTWvFhR01AR8L6dxb/GNDKJEUp9iIhlS4dV4o6xUAz1lu
d8A0rSdYxToFSyuENORRUEwMTqjW3F4UgBrA6MtG3z0iySDHym1A2cQeWpOa6ONeUdE7Udy6iDh5
F65esw8/n2gETkDUM8u3MlC2GFwrJPa9gekDzZ8AyoLFuCetqjQcWmUrKRc/BQ/GmiLJ1dD87WqR
16nXUzB7WRBSMDeg8PZESnKdi9iaipiuZh72RndC2/FTNB+vhBGxKchSER0lluH2J4fLMb620qJZ
d10ktu/YwZhnjW4ZyQtLpDYH2qCnN9WohefIN6PfUaNw5+1xmZDRhT2VkWUhHEOsfGQS9vorQA1A
k8UbQHm0iorV1MI4DMvZuSETG+oyMQjjXqFokWxGNDs/Rk3H32hkLcgdPU2RTTbGLVlA1bZTS/nR
hM2JYx99ZNzkC86BdpldfFnzBV5PFfZx3xKZDTUc4b6TDM6wj8wG1VxbEhLsRuGIIfkNST0SBi48
UkNndUvniv6vDNW03USQmFh6JXwYidsJC9kjkQ81m4Jybs+1HjR2pCoDmZtGJADCITy5GyerQw3d
laBfUClYP/UmhoBZsAG/rN943K2t4y5mTz0nrpmFDjKZrE6AKkEJQxFGueRqKagAuIspgH1nA8K/
jSYXgMDfmOCRgcwPOQuk8EETf41tTBAsRANv7Iz5yWK1GA5krDZik9eDfUOYJyDyTjKMFZucUAUq
1Opcy0P1QLJ2ZiFfCmdivJXQOeCmV1+gNGRnkyTaKzSE4AkSW33GrUPwYtlagAygcIJRt96Q6v0b
Xj1vABD7fZzYOetvo+WHVFlB7J05Gg9SGIvpgsoVDAAEJsXsArhQnhIHJQboMaW5qFC+yL41GjOH
AgcAnFuHslH4hZLGd5kxNdCAQKB7A/vzTaw1tb3eN/Ny1EbK0JpahRcEdGiPNeqPyB36/Elri+qx
IefehUZC7RGlJwKuaGDK581TJI1yxN5qkjyJncd502M7aqm7/CyjXto3pBrlmybJrMuu76qzzsBS
z4k8O1IXsHaAr+wHKsZA96MyMl+EupDyocvtzdDM6j5rSXT30sEe192aXCDpKSnxWG1r71qSvE3y
XSQ2TkXiTEFpqEN+g4uXcF+KW8RWtjrRP5rR+2xflEM5VzGaxVF5jMN5enTCTnFF28tYOo3ML+w8
/Au5s0y0j97dkzNTB4oeKi8VWeyPMn8FAuTEjcOK8IgXyD6fEB8EYo0/mOz+GeF0dyX6NRvB7kgu
Q7q0XDkReGtmg14EfA+gZPZ2q8GlQzTD3z6Otdr8SCl2bOyJgwoJ8uXiTrFSPUh2rt+msaYXnk5V
fy9EqdCiQwGaadqvuaf6D2BPUA9qXvhAZcWwoTePu+qREy1wxptGbyvduOzSuGaVb22yILDS1viy
ES9MM5gveg00QqtLfUbiM4PwwkNC7H0lTx3xH31cpMsegfnc3YfJNBq/jFKvsl1a2UWne6HeyJ20
sQdDHxsWrwyVDb02+mCpoyQmzJiuVha2jTZhrB7M1kae9mTzUMV0TXUytjpkdfunWRJn3Lm1yPIJ
qpplxLKxYZ+HfmIjzWYUIbTR0X4hk2Ybj9prxqPNS4O8XjeQqMaiepVrabbaDY1WBIR+K0Yi++ik
JhEYVFJjw1XczhysaYNEabTI9fWg2aRug82czKZ5qOwxHNINDWKbcx9WJkg3F2lKCCFxwiOIIMWX
hda39UufLYMyu/wrIpnpN+tsyYCLxqwMOzCTRuqA5pvXK9HNSHbyAEDMYNU/eilaVMNNSF/iz9Do
W+ZEZnPLgflABFKYm94EYscatl+35z52e+kaWvTp8c7CKKJJR0/mYzM0MWasSVFi/QYQvHqbir+F
H9B3ch44oKw2/6b9+rEnv45oKgCQVpUDjXn8oB9HpDhndzJ+idfi7xFJuVkFGJpRNrTm4eXqPSK4
QZ4kLB9JSlPw70v+l8hY/wHz6r+HfPj/kubwbmr8AcZyXzG5vn6kOPxfiINt/YN4OqQrjgmTREZN
8n8gDpLt/APHNfwE+kUOBRP+5J8QB2ANqzsd/YWqoV6AqvP/OA7GP2x0LZqDtcixHMf+VyBYH6cw
SiZOGJiwVWYv/5ZsnUzhXqW4QLmmxWwV7+3Y3iRlA5lw+eZN+Thv/zkM+mkIATpOc2W1rPx6vknK
qP1f/0P5n/OCgl5d5jboJelQdfIWOmuo/dam+CrXs29SNU+sv/8cDRkGiaQ27vI3g8y70TIuSQnR
/gV2Y11E9Cu8pB4fE9xeq17B8Rpd+BO4JleflU1DOTodpJ9KWNyWVnIulng/gdQ142wbRu2L7Dh3
lNwe3s2PT8gQynpj3/f13248eydETdx8xTp5kxV2ouqEdxg8zQTWXTE8TRBaJ2SFSmKO8Fip72oy
CYxIuhEZh0N41muHe7oiavooq9M+k2IA4kauUqqvCF6Yim8e2huS5/Q3MscwnMtQImxjfarv7iNa
nmrJTEIZkCYAqKpnV+mb7ZBSSoBUdkbt8VGfCGuAu+0tKdknsd65Wo35QivQAXMOkKX+iWrGz7Es
b5eo3FXktLkWkQT+17fzo1bt7ydO5AszmDcNytHqMHz3SyXD0sAocDepXRQBB4/WTwhzw+3I1qly
rB3GSALlmpIAnlHefD34iVDl7R3Clo1YDGc8epX1x70bXO5twQ5PtEEOdIfkDd4j6enrIU5fU9RY
FKjX+UwiMQKckyGAsSR6rKVtUMj2oZ/bXWJkgVKZ38iXTlVoyE0YB7MekimUhn/kL5vIRua0XNUm
TvMalbY4b7Mk8Sstp6NcWHSH7RSu6JxHm3UDgD+kufn6Sk0Wtg8vxvoTUGrJLH9oFvjPx7tpFHT2
80xqgkx3iKVJ0tGHxDy8UPqYt11RNXDEunH+Qc9bcgcpVJ4inBwohQmck41MxB7eyeR1EHkmIO1W
Nj0ObdovM9GdisE/tTUxyP2cmvCcoM4LQQPm3CgtJ1Do9y7pIjZwedcM95SgdKEESm9e9kLqAy2K
5M0YWZdDVm2ndAnvq4odbpdGR0dWtR0/4yjJzeDD8Ta2oTJFd3on695ETo436pwxaRBd2kK1fD1J
kQZnHBJHduou0W9H1Aq5P1rVvsPmSmdEdk3TijxKn9IPaZSyrexEpY+t/EUvaOMpJmksoSz5JsUM
dVR9beicIwHV37xY2kdvLjOOx4He1TF0iAomc/3j46iK3oaK3jZBXoexT8c+83AQxx5Lw43FqlWO
yU0XO5grJ3sqN0LEfWAhot7jnJBfUf0+9D19RsTreJCY2Z5OIyzgxIOqJLIl6PvRecs2L2oiFmQu
WfoxNfyhaCL8vUT0/QTMP7soTHd8RIxNRFqAG8n2X19Pu89eMAMIHvZorpii4cfLnCN5MpYWSn6k
ttI9/o/uPFraOzIDXr8e6HTdf7uffLo1qDNs4LSTNXWkONNUfdcEQs5pItULCZNk3IA74mgDjbUf
O39o86eUefDN5vGzazRVjQYUYlOL1/vjNcpa1SiiE03QJlX2Srn4HAKg8hQSX/PNSKefey5Sx5BN
4jLrqvbHSLinDFQzoQiQp10ZPTUIwXErWrVBi07Kpvj9L99UE4Hcqp5FJuy8UQLercA0skJKczL9
qS5hGwwtXSFFOqFluQmFcq5nClaM4puL/OR2MijqA0SYwAdOdxkUgNN8SjidFZGWbRwzPeojOpRV
ZvfNSJ8ty6B5eHAohLGSayebBTySHC+zuglwtL5Gc/asWeMSOEbvDU4TbYxx2o+E9KLPLb22yH59
fXc/vVAOfOykLJVzzsmUpaQ5WA2d56DRWregcWgSCdbW0zdX+cmkMYGf2Sge8d0w3sfp6fS5SSmu
BEC0qMNWXcqHpMnp8KKfMXPljiwNx/v6wpTTLzfzdKVH8M0GRYRper3y9/NGqfEvNVIdqJ1j/IB1
7Kmi3ceJw+o75zfzPMUbSTPF3sTh4ttqkz7ZrfDHzqy2hjkue9pP5jey+88fNm4leE+q9efulR6B
sMso5mGH8haBCvZTe35Gm9pMRLZayyT5utxfGWvRbezsf57w/kvZ/6ePweGArxorqhHG7od7YoVa
CocJrqExpjcdKUdhAfDfLC9mCN6kKkSbrx/CZ89AI+mFHQdrEiyRj+PNJnIhhXJfkC/OmVpXP2As
fvOcP7skjVWB+YsNTDndoEVm2ufhQr0pAj6/1bsBEYHUzNtRmdHvRQfsqF9f0x8nkHVivRvROllq
IycuCQefGbESoY+1eLgUKKg2RTk8twb9d7+x0PjolW1sLNKyDLZyvZk9Da16kZtih/puCkKrfR4K
9TyqEb82ljbtUit5/fqXfvZu6wr8FgTy6yHwZOM8twr9waGvg0xKH6x8OsdGeYEz8fo/G+ZkUmU9
GDyzRy5jtrW8oQHrRTm5oiGJF9+sIp9sH833F3Qynaq8QRVGoFiQEDeIa80H8HSZ9+ZDV0zfPeX1
Kb4/H61P+e07B18UquLbm/xu+RgteRWqtLT1tWq1QBOiiHiFlPaL1jbOZTvfS1m+kxO9CqgT3Xx9
Sz97b5DGmygQVoPOisl+v3aNU5KMsmCKFXQX/BIh9ktbTOLxPxtl/RXvLpGU3kmN2ZnBgSNAKlL8
OfoOjPvJjsimQ4GliYWfw9vJ3JicsA5JORbBqrocqvEJMsKN0qZXUOJu5brIN4YTfbdD+XSVtakZ
ss5Rv1Pe2ODvLqxEMjAtwhJBuKAVlMop8unZlWxr95PF4kdeIabSVgHLn4P3UfS7r2/sieXgbWNN
xYelDUOFysbz5JyTTnM4qVPB8xPKz6rOf0gED3ngrDwlKu6nOnvSRfJXh07T7zJCCwtC1L/+Cc4n
Lz9nZWctYvIz/nCrVAnTC5+pCCqjCYOlyV+TBVkubga3MSTLHeJ59rB6X9PK0s6KIhuDblD9OMGS
PXFO3VBMQTY6h3Gg1OVZhOAJK8KQbwnowbRrkhCM9nSf67PXlBDLm2qBITlE244OeNvE7YHW58Ms
oQItibefJicLALXA4lLSLLC0MPEUbZA33Sjt87pcHvsk4UwXJSHQvRbJLk/MlJZ5Y0poQ+h/EkIp
ssmdtewWAUS+MSv9SjTWHqd1TLoN8R4G+FAvHovzMhLdUZeJEFOXxEcqezcN5NaJTDubmukY2YkW
ZDHgBS2ykdIvZDIB2KB5QW2BJJmlBQme5NtBqm/NhE7cTHrVPly0y3jS8K3SaUBMMJZPCj0il4Dm
Q100Y9AuBMLSLDgO+AW3syyZninI3ALlQqAY4uSzjJzTtVDxV2FYL0mbXWjlvE+kNN9ELc03hMTG
YSVJ7ysyQL+eD598Jm1MRDb9Rtx2/NeP73qYlppTkPsRwEtNvYXUInSX8bXcJleRk97wt75Zqz8b
kAMXEAg2G+tZ4eOAFhkWEv0TEZQ9nTqR2yQug1TB2oByfSDGoiu/ucQ/Slos2djbVZKksLWBLzwZ
kvZmPqOvr9hk1uh0QVz5FL7SW3oGnTuUyXNf84cmhXxfOMZ1URSvSImO/LTyPFLJvwtpR+wVJ1U3
RjLNl/ChyxddIqm9V8wWhXSejN/cpc9WCny5LBOsUjhO3yiv75YqwFvZDJVDBK0ojrYlzvpJIq2+
iC9tTbReY1vEC6NxRuip/oWi5laHo/nNWvHJUmEbWLQxX8qsWMr6KN/9Bh2Ds9X1VsXXpvBQkGDl
7gwvXiz7m6tdJ9nJNxWtwboeOlwyJeOPA2mtED28oSpQs+KniQmBA8c3O+y1ZPHHEFTU4cVhmcPe
+XEIqhV1nzZDFWSj+tCOTevFJTLgKiZpOMVezO7HjLRrqzXaby7us08daCb2DLjF6d+cFFOw5+UO
9MWK0OLkLLONV7Tcd0ZbXM1xeYVdAWl4Opx//VavM/qPqzWYxOtxgprRyZMjetJeZETyQZYZqEzD
5bamW20lmbMlbv6bwT67tTQSqAev3Y4/qhv9nJPXajsiyA0TfWJPQG5feJlmHoRVHSTdusWwRd9V
/obk/9mNpXtBKB8SXzZEJ7PGGM24knQF5b/iUun1iU9LaQQmayakQv4rSs4my358fWffTqQnt3Y1
QZJ0bauUyOT1pXn3UmRDW+AkjRl1cbK9LrUkFnNc01vjRYMq6ZK1aLr2VLwkZrejvLQps+ygzChO
cexyWywHk52VF9sIWZcXNZphu52lIfirWO6b9JeuC2qBUusjAmhRPGqGp7TNrZUZLyR2ogNcNFwl
yr0GIRPAARmiViYFreSQgFXFz0JTCexO24hao32gTjO4tLLjTepksd+0KBMsq1G3a1rIBrf67de3
R13foz9uD6U0DpH4F7Gefbw9Rq6bwpnCKpjaYpVwS7qrrgcw0UKZWCrjTJ8JJiRO92xedwexpNY/
0Yhv0ZEut3IMMhxpm29VqBLAA/qYZXRuRk3UVqI/mXZabJDCO9vKjL+rlH3yYXI4+drAFtf0Gv3k
wXYRQvesEXwlTNwGE7/H7csFLXw7RUdb8FT72ra/eXc+OTQq9FnoCUELB90tn5zF8nwyVLy1VdAQ
zrztibv31JwKhOC7TAmEOFNgjYXnGFK4hbqrePAGWUrSEiN+qN0T2fYC4/WhH0LCTuTlOhWmfoYx
scb94EjffEk/+SqtmwQUldRPUHecvnICxXVt9XoZyEi7mi69QwvaISckwaAmHXH9n/mZiDeUXKC8
7OtiN6qj8s136c8FRwGqSAeTm0ar6nRFndJ6pduOZSDNGWp0+UKWkfy2sw9MaFPOznFESWDYOLG+
ntx/nh+wCtu04ld89YoIWFekd+++0UyJEcKjDvJeJIiOnUDEC/aCzvbk6KUJ41tmKa73nhjfb675
j2/xydAnXxGEFkpcyDmfSJLes3Dao7s5juJfUzdwQPk4zGlJ3B7UHLhTxkvgDOdl3lNcbQMgLd9M
pD8++OswChZv1lHWiVObN14xdMEpN3Kc9GYPWqA65Oh5/H/neWG9X1vmKjvAk42futg9+aBpRZ8i
26qdfhub+oWZxC+D41z1EdI+mlqHuql3Kpyjf2fwFa5iEX5qkdjwcbII0jc5DEQMLqSzNRukD9Pf
c9YRzyie667eRykOOru5Q0K1/2bsPxo46/19N/bJhaeSlMRYXqsgwqVhOLnfmGunlkPfTMz9MNzV
evo42dLdhB/SUYxvXpQ/ltJ1eF3B88FpFyXByUcgQoeL7dEpg8F+iWfVJY/pMNaXak78s+58M9h6
LR++OCeDndREFrKdOUBbZVCUOCNs1TUHED+GStX6OyXOd0Ot0/rd+x/KNA85GpZBi1uhGgu4J52r
DDcqRfmvn+DnI625Hez99T+IM5rei9pUeEH6ztJ9YRJiTKto4ii7zBeqSTDlvzHeWp/gjVSJIj35
DKGhJW5htQHOTtOjKl4FdkMutmFTwB2YtPybGfrp9b0b72SGWGM29Cr+8CCJxJWljOdtU+9rG/CA
2u3+nUujvUBmCm/7aR8lnakO5ymRugqxb66w9QsHwn+TFyPbw++a6X/sSdfJSF+B4jVCLfuU3NBK
KpA0Z72uGZOXaRZ+QtBw73R+Wy/7NEePIGn3X1/gn19lOvfUA823FroKwuXjtEQ1KMlduD68PlkD
2KVNG8YvXV34SiT2kl4cQWPjG85nv+ys23xovjlcrUvZySv44QecvBe9LnRcUbzvdYLsJjd3Oh2K
3B5vvr7QT74aTBlOcJSsaR68nfPfvX55beI1nbi5LbHpZ+zNa3C7/XdTE8HVn5dDkZC4QZmdoPIm
w3r/mhN8z7KdsYc1VelnkgAE0tPChEVrgjwtfRxg8TV+69GftfnXLFKat5T8NpmaaBS/5NtMqv+y
8bq66JIHkr/SZt/11NfyWtyuAIettTS7WW0PdaWdp5N6TX4cMtTEnPaDEg9bYkUlwqDq0e2HScad
6EiwOsQ99an2OFeRE3SUu7dRU+qHsCi7VfLSI4HoVvxcHzLPaZbjsRTEvwTtUNh/VYMc7RC3G8dq
SKBkSldDrxWHjJE2lbmQ8TfKZ0qv2Ztl0A74cLvt0Dr91YJNfxycbDc0ihqUFlefFctv0WX6RR3q
jxH1rc1Ez7c20ERbRTcEti7da2meH3lIP2HUTrfYSDWvIjnBVTWx7KaoQeA5h9bOBD3pquSg7sdB
It4Wf4mnknHfI9CvBFZBpyAjy8r7+hpfkh30pRVe6nqhBKjkUO+baCx0g1OTqXSbKDYS1KDyE+rj
O/iyWA1K9dIKMWMqAtk/ud3GtmmFid5AtZ7AmOboxNX2CMumo+AnzedzJo9AOpbwOg6NwQN91pzR
LLe9mjfsDDoUzuC1eDjiGHqVFq0+M9VZXMgNW88VWg65hpzntANXGKnp0TYwXMCO2TdybPi62cn7
sYyOikTupFHkuK91BWuYptzir3sOixGz/XgLL3Y8w2pQuIPACtDZ2a9Sz8UFXOQXjtkLl+1sNOrn
rqMvXaBpJFWPOCdGtAW+jiCMb2AGhx49wA5MOSa6VNkNwvYIMXE8IHxYS9PU2NA21naSWRLAvfDs
kOvGyKk7y136ynicBfAczJdpf0CcMzUuOuhtnnZL6aVqNfpFE5+NTdLeK4hciBDEL+JYhRpAejA3
1qJXZ3rfTruCWiIB4XXjp1H1WNnk8RLEm3mjPY7XNsYfTodav5daHKGkQ/8Ypcg4i9Qou2pCoUmw
HlLMHc7kSrMeroQAHbaIPv5E+poGJTe+9YlIH7XtUJpyvRsmRTo39TprKB83Rkmc5gzvGi+pFcXb
QVva677s1cDC+MfibGZomA1U+xIuX2MR4lDQqtgT0eMbQB2CFNobf716sORup2BgfDZ6swL7b9xw
js4e6G3KqjuggNzXg9k9x5qAp69Sw3ZxX4yvRhyrupvr41CfOWo92sivpdTL0v4umZWdRcHCVfHb
dOHkC2n0Cs3ptjm0ubNJNZ6seFIONdhLtxe5hY7bWi4RBcLkiqRt3/BMFrj+vlK3fbNRek5s5L6F
K5OB7OJcqSWWFGkcj2oUPXfyaPphx/e1IBRD2+BgWIAsIy8LIntGXsix5wJveMia0fQ4l5W5jTyt
WNStvFSUPe2oWbCUtUiUoqhWA8nqx9QTzYT3zUorcSlJ5XBugbc5axXema2S4sYoTKm9xV+p7PW8
0gELFHrya6rCSwydrbcMrelXWGm8QQ7la2mgvUp8BSvZXJjlEbvbfhhbTIvRCKi+/A1BeFpBxwlZ
yLWzNJ6UGNQkwzw0seQYUUvOYTNeGKVxk2nYJTpO0A5VmEOWxfBeYdhtsLd4cqZfZn16hVTxelT0
bRyKHwSL/G5mIeFhlCBw5Bd2JO+sZDzTFzIdLDLgwezEsdc3yg8JG4TH3Is2vZ1SSSaRfkZmEyxt
dQDId43ZiUpM0pQ+nktQCEr6iB4BLX2J/RA38g/L4ItRs/GBe6Fd2Wsa6URQZDDF3RU1u9+FzbyY
2nncDGMEplUfPT45D2rO/wyC9i8G6j3IpOddPRzC/83cmTXHjWXX+q90+B11MQ8Rth8A5MAhyeQg
DnpBUJSE+WA6GH+9P8jusphii7faN244oruiuyQKygRwzj57r/WtOv0kehM30uMgF5SYbf8ISuYx
AX7ASqBwSFbr29GTd7lrHJRS5H4uiUxPnc2omIiemttBml9MBz3QaI+baJkZSuOl4pvRZu9GwTaj
Rg9e3+IygniL0H7ruv1B2PG5g8XL17xRA0vcW+Hc0Ei12+QyElYQyfJbBlbF9B4S7J1N7X0SIt3S
6z6rzOQ76LJdVnaHuEguErwkmD2+qYX4RLxhiEl1PF9yfW2WUsXjI1czrOGacsHuH2gcSuH47Gie
XxnxszbJgtc8eRxqm9wsR1+zm+DL5eKoG8ves1kLprgQt4rGm54v5YMxzP44uzusH9fMigN7kNaa
hvqaDJgRczsGuFKGZqo9K2Z3YwJAPGOd8XvX/cw79Tkf5sBx8o0En/LFo+EXJ+WF2rbuLvZu7cje
KtrkvpRVfpClfWilVmC14XEcW2U/F+a5jCxtb/AvJiOqjlmcFGFjWlPo4OvOrWGTUpCEwpNZaM62
DEx32ZlNd5uL6RsUqeG8YXZPrGw3xva0S+wh7Z7mZBrSG4s0lLa6iSpnSjZoJIHzpvlyTgfz++/L
sPfaIKuw3UBF7qxgzJPDQjSBt1dmOmUZbmhnwDAI/Lhyn/XxetbVa9S4D7E57nH/f3Smfudgycyd
di+pQwh+T48pjQCKymNU7boOEGvi7gupBDkYymK88iL7iIfzLFKZqHYNz7n9TUut87l1biSkjqV7
UQsllB8pAn4tflHp4i9cm0Lr8eKkKYSrVYljXLa7OBqCUe/hDYpAQQ36+2/916JU40OTKoiWT/3V
BQLcKlrDlMDJgGcjN9BXFFaJ5RZ8iK8OePNgNPz+ir9+MBX1DEBQSPAcKe31138qt00VGoxcuyej
ZZ+52gDEuD8sihX+/jLvHAVXwSmBrEwgseWfPE1JlqqC0Wm1A3F0HnvWrkwU1JDtVm30Dz7Re0/u
ejCj+NHWMZBz0kUjB2XMpMO1MHdSAIBBnl908WB29RIYAjQK5rBwprUMRu6Da69/9C9npP++9KkQ
syrbiHRQvs25mC/ilPmBV6xbf30GdHWlS3XMQZ3zAW7SP/P9/vmZT9+ZTpkUIP9JtTMi7x4v8dYS
9bZvxJU+yfPfX+q9J4YWAig3kHBIQdfX96cnZsLyN9WCtpMiOGoa2g1HFKJm++vfX+adVQAQLjRe
VJHcx9MRTIzt3l4Y7+9IA/Ft71EvsF/2xh7e54Z4n7+sjzfoeZPGyopD15nD59tPpdq9o9eF5D2Y
u3NbHc7LaiC5zM2/LG1NC5Gvlwg241PcJOe285EO9J3vlIsyuSZ6Dwqzq7+9eo4BdsAGye3Dcgvk
YQaE5RDH3faa+cGb+OsSo+I9Wvt1pJYydz55O+a6G9KpbYhkGBbrorbKZVuW+sDwYUz3uYWIa+mW
aeMu0v5gbPTOyf6nK2vqySivVgRrg8OHdDr3bJ0eRgAFfv/QvLPMrD0gbqPHOo016+33GC92QwAT
7581ywth713jyuA4QZ7JBxd65+lEXISyRkPRamIXfHuhEuZ3Eo2sMW7ePunNLUC7r5XibpouvnA6
+4O3+73HAx8KXXRcIswkT1bPBZZGm1Nd7xiZwXG0ty0sujWc/fff3js3aD0f6mjITZOR68le0ILO
n6E+VDskCZ/bVZpomTf/xCUYCdCsx51FR+vt9zYVYlFrMuZ3Uzof7LJsfF269/+za6wPyU8LVKwD
dk48FqistALGjr7MPxo6vHNDyP9lAbQQM7CnnbyvqF7GmnaG2ElPJTY8/TrUhLORY/bBfvL+dVY/
IAdVNMMnX9cwEXKo2lxHOMvDUGZfBkMkPqrxze+/so+uc/KVOcARG6umt4dUh/iDfAhH172HpveB
ge/dJ4y2298/z/pa/XRrlHE20ODxebD43aiOcaOUyUejgnevQU7lDz+VZ51aBvrZbm0POAPHV2AA
kb5v2o9KjPcvwWSSBqLDYnPSi63d2Z2QJdAAlsp5JsXlMJj739+Rd1YyWo2IOrARWnyWk8VSHVa7
vke7t1qK72bUH+Yy+dJ05SURHn99XfboV9gmZa2h/TKn01ps1Nx+sQP/2fnJwkca/rJWBUkM6hjD
1rn5WKrXb/SnG695VU7Cpy126JCuPAUm1AD23GzITMncDxrV792dtfjDUudg4zjNf7ZHSYRNpXIt
qd4s3W0cfbTCvPe6mNhDHBP/LhPqk5tTaW1lx9bAzZnLy/VUWUVQGZz0A+3Le5dBggIpyNE17s7J
ZQoEJG4csckYTuabFUSyllMPRLnfP2r6O1Ur26VDdc70hCy0k7dyoRfuRgUPAE3oa/DAUIC2uuYA
+WxCp7a2SoYCzYPD1VpnFu0cLdZ3Y/ec26kvbM1PGxHkr+Wy1hCLbzYleB6iXSswiWV7LkbzTlTL
RnFIkDEgABlXg2V9sEG+sx2/+QQn+36XdCgBPEPsCmnQXf4iTX0H4vagm+3G1NsP9sl3rwZNyMBQ
yf05PTPFXq+mTs3DnLZpqC7XIFR8JSGWs/qeeh8NCd97CKg0/rzYydJcTtj3CM1lyUzo1boQM3so
5fbj75+B9z8SWfJrYYiK8qTCEEkuO3fiC5wsMA2RC1Yh2cXo3klUrmznn9jWEGj/ebWT7XMY6DnX
FVdbKmdLRNTOUh4S/YNl7f0vDh2HvqrjsDm/XXIi+BFFWSNjgSyxUcSN6gG2aj8Kb35vnaZi//Mq
6xf708JWEJJHaIfOWC6LfNW7WCQ0H1q9mvk//Dgnjzgk7XSYDS40GFXolq+F/mw1+gdLwbuPAUol
sjk5QVNvvv007HXuAGZqrQO6nTJ+N+xmVylOSLsrUBrvg0PXu9/df1/t1EuDdiHtu5GrxWa3mWIv
XPCDzq7OI/6XxafsP966myITYa54+jDYjQpNw555GEB8YUXYrmFtv3+F3n3efrrEyZPQkeanDsrE
k+DoIV1lmPJQgv6p5w3DLsUnmxsa/7d3iHlOGjHdEJxTDzBfcG5Um1rlVPyRCfLdm8MGR2gJ//hF
8BmbsyNsh11UMnKbHHszazKAd+Wb5f3vv7hfr0RvTeP0u+ry1qzgtx9J6LW3cpIpci17a0Dl7zom
JE1/nXHw/v2lft3puBR2MaTixg+n7ttLDToJij2Wt12kOFu3mR+QP+wSLblS8mRXkqTQXYhMfnDR
Xx8MLkqPzVaJr0P6vn7+n5aIfPEKuxQL1UK+bFTn0atIb+vGDx6/X19drmKxH9k0Kle75durkBCH
ZrvkfgHF3mApYQBI7pP6CFqdroL9wT179zNxbKYjiiP4F+V6g6kM8izvk1TyUMNoUijMC+El/f5+
vXOZNTKHF5beIQ2akw/FFLLIEzBPFFpgbyrlkk/uN734YCFa/5i3bTv67czOyHRe3QOnRwZ1QeGb
5m65izvIkSF8f3nvZnb2kUr8vY+Dn4wMJcT2gF1PdtlYDEUqPTgWZWXemVYdaqN1xNzylwvgVV5v
4IXgHI8+5WSN0Ja8IB/LKFGQ5iRGWmgkU8X6YD9653mzIBXxX9JVTAqht8+bdLOhnuRS7iD3byy9
uixV73KYm40Og0WY4svvn4SPLnfymThajxFz23LXjDOQ+Pba1XV/nQJ4DdCyqnv+Jy4HcQR+D81q
RCJvP51IKlUf7IHL1W0AYWcHwXyXgDsvUhfYd/fBy/vOuoTkhRXQxhnB+fjkwZjhIo+tWpa7cSn9
SYtfrKXZIO8LHIswpXnfzwDf4o8K/3cW3jdXPSnDervOl7kS5Q41QlCnCyo3wMbQvvLS/s8X+f89
XeqQvnK3qu/yX9+wov79X98Apu6rkv+c/pY3P9H9+49fjr9VK9Tpzf9BAJXK+ab/1s6337q+kD/+
9P/6nf+3v/i3bz/+lPu5/vZv//Ja9UKuf1oMVfVnWpTFUvN/fv7j/+vHrl5KfgzPnHz52236+nL6
M99eOvlv/6K4+h90MjA2A1vA4Yx55r8JU84f+CptiwM7B4CfAVPaH/wAqgS8PKw0jE//BExZoKeo
7TD7r34jUGN/BTD1w53086rJ6ZrehIXjClYCB+GTgkcpl14tZi/fAn3WdJ/qR25GbLrnCo7cKvDK
Gb9fUuhXLbLdjaLYSYhAAMlOmVVfclQ6H7yzv0jk6JWAW7IYMkFeUiFsvn1pl5jJWj64zmaeXO0+
6VzjrLWJ/E60mriEfiC11U69y2pVBTWzGj0K3VFvBLFXH+yOqDdPdhSbsem6PdIf0vnKT9XrYHaL
bk0o20hYDv7ilgRGTEN1JuZYu9A17yuo0CmY2hYXgksu6W6aqg4Q5uBsUPmrl4sltKOFICIAlWs8
6ZFi7ZoWENSSakiQREH+qpSwxTFqHqQTT9sOaQ3mC/W2seQrTHJSqYuhvzRhsB8QeCZXVTer5xxl
ZNAxmXb9qk3bY4fj7NZJKgZFJWxFr69B/iKlwmODDei7MZn2rsz76KKwcnFAnugEVV9cEOja7XAi
VEGqlP0OQOprKZGlDFX+mb8ImiMrmb+iVRB4LBREJYTEBrET35pFcUHAoUk2wxo1Z5TTS65B6Z6S
q6JAudKoxis55892pl6NSf1pHKSzbZjIBrpID3mVFE8ucVNBUWvJDcLcxHdQ4gNs16zLVo3XOIpm
3oxd2x2WxlpCctSmbZ5Y3Scxihz4pujOurxa80c148ybgValkzkbPlVojsLBuPagE76iWko3Vj3Z
yJ6y17JxwaHPrqJeR70yIijJkKxVRpSgdlPnb2KJ0VaValL41ZCDEAZNuuKt7dZ8If43Lc7hm1wq
WpJG+5bM9nxcKGSqfTcoaqAMD7UFRNbh9tVxQ9RXQjiFYpdflLklKif5ztwWG3EiN2zrCahxqe5j
ICxIx6r2IlM7e411FuFkF68e2MkQqTe6MRC29TzNPqBJeRCmIXf9GoMzzCbgdmu8gCedfNJTl1wY
Ex5ltuBmGBYstJXxJfNI35w09QwBXRnS5MQUSK7MvYPSxsc7e5kQR7RX6vlrhhRsQyscQ8QI2UkH
aUqgefJNy+p9NYunvFs0xGmR3Nd1Pvpdnsl9lFt3xIT0vlk0e0dREQo6LonHo3NtoEMiVMd1mzNV
quqGSeNt1Lc6kdXQwMHcqMe6AN6x7d3IQ2Vmm8c4iuf9vPTeJ83SuaWNAnm6JigB4HmUnkepql1X
dj4dU0MS8+bOTn3BgNQ+ioIAF5Iw2vVJxpizqZFHW0Gvg4gOe8Ve8oAcgOSiYjUJU90dQyHqGFdx
P7+kqprfKI29U2C5g8zMTcU5EFFlaJCecju6sL2hTq6rgVF0kKKQolXW1UJf/GicUbpNuE9cP6mb
SbtRK2ta9m3VztXWgTILSmesCwRhbn49RtvJivMnsVRnVlbeq2lthXKIU2bKfRTMsojgG+MgW6xF
5bcm9blhjtbtTB5JEC/IePRGx5isNG0NDlV/KRxPe2HBQ3tnJUXlRyVauAE3TMLgf7Y+l2akfCPi
or/x3F69VwbcsUZU4meIIqf5qlTRQtJ23mwVmG1+0c6D36p1cpDa2PrNNOl7Z+zgYrgqEroImrBT
yGVnjEXZB9aUpHvXy5ZHpF+9P05q92lObW/nesNe17pxr4+p852YonIKVZjzz5UYmrtEEN8StMQh
XIxtnWZwQzWEIBlSxoFSm9QBsx7C1KJ3INYknqlB72PNPGit3kK/de0pvyVMr2RN43E9lpMlH5Ic
2Za/DHB5t72lZGcEeEYkCnuj7d5nhla6OzShrVx8Qu3b+tviNtMq+Mu06Co1zWzreR2N0kxm9oY2
oQpfhhyuQy1ULyhR69oPDiTb+8gRl/ocoUXj1H50rbElFCXOXN/MTe1p1pdN2lRIv1ow6q8k6/Q4
vxzjLDPEuJLtAYtpqG2r2qsNdqxsJIrEGkFld1pAapV5ZtQO1ZroM7LHuqnaNl40nYP+X8SqsdPu
MW2CLm8Gsqh9xYnp7antNB1jK/5M5DQc8XZ2F9YJEV02uVN8ov2DNb9Pe90IRJVlr7Nj3aUtnRXo
eu50FLijjjwy09HBbHtJAHhS+41IlHbTdbV2v84u75WU3+S5hXW2JloHzcCCocYcq020JXeJ2457
murlXTyXxZ1uK0fe9/Es4fs/9ISOksIVqe0htmDSpp2ibWLW3GBEbbxPy77kJgrq46pPd1M78IAP
S3lr28MQGo1h/giScImON85qksJTf81Gum+XxnieERr0AekhmrxLV7Oh1OZ4CyI3yzH9SXSiSUXY
EOI6sz44iWk/1qxDk2/3VXYY+IoDhfj4zBeOBT5MlmCcYc1Ht/yvZje2SRmkIseWtsaYGEIiMxQk
dSG6bu0bBpJa76NjajWftBl3E5Onci3sxkECbho7zVaMYmPnRnGriHiju3X+yapKK96TAMYyMEzy
vpydy8kcjC0PoXo2p27Fq09ekEfyFO/LMJLjp4x9fz+3WX6Ms3a5EUNl+ETlqLvSLpbLUquVB6zm
RaDo6k6JYDqiMLTOtXEhi9DMm+diadxwjirjmYyRMVDhwu+riPCuOE/EPVn3zTOxP/YBl1p9nOHH
XWVK623t2ESvN08e3ynvXUza5XZm20jR5BqDHoBWcCBhIigkSItVK82emNHlt7Bj0DSpY7uJiSu/
WMhPv1P1vMgCu1cJPakLxThLqt5Aep0R0eQlTtcQU2bWzx6g7MtobO6JJqpfUrPnOZwcz+dlcF/y
WWerUzLywwj/UAv0xF2znch5288jKTjEwg1orIVu3xht0xPZUszlYwYvBIF9UVrnVqJgnI2MCP2q
U7H329JtQxtvL4xqAnGIfkwFSe8kdXyVUxyHubQ3jdPmW1PJomO7mO52rK0u0DRD3HiEvx1UAFxf
Ewy5avjjHdSXgoclETaUQBMV8yyTZZ+xXV1kUZ+Fbjyre71oisAg4Ae50lCcT6lXP/9YIOI07S8z
z4uelwLFcSG96KrWyE+lglN506JcpGekLCVmwJNVbcidQNeeDaYany+j0ZsHtSr0+1aWbogeRL8v
+s5MU59vdvLg37uGvIuaQn5Nh4GlwCbjEECknI4AeLr0U4JRFpZ9ljjmflBs3jUDn11Yui0P/ITS
GQxgRFVnC306/tiWG70D0zZ0jfddJLF36SET/yo61etJrCNZ6R5KNd+tNlYqIvO21arQcLQBLWwj
I2IQuiKbtmUcz8eWHIoQ5db4RB8HS+YQR8ektJHNoGgFlGjI+tmolu4QedqAtLIxp+OPf0mlwQOZ
WQb/tBGeG7wtY/0MPKQdwqq33DSgqcUHqEzE0ji4qRaSqbZfE6vMv9tGbp4hX+DHTELUyA+MAcuQ
Xj4dYX3Uz8jx66cORzell5PhKNakzS/ZQ/08L4N6HKj8d/UE+Jx0eLcJZN94GkkQ7EN35VCOF201
gB4xVRammGQF5c41+/joZUAMfnz9sTd416bV/OdR5S8dzN8/Tb85cP/DY/n/wjP3OvD9x2fuTfG3
u5diePlatT8futcf+vuh2/kDxzGNTXrRJCIjivzz0O2pf6BI41iHn3VtIP987Db/4Ny5gocw6686
HePPY7dm/LE+5Pj81NUPy2Hw7x2B43+ep+lV/EOKG9bSk7OlBVKak67Jn6layMbWs+dP/WTHXKaZ
jq61zYbovmfwdZdPSvWit/ayJ1bJO+uEVVyYaBGJM40suem9mnera9fFdxhc7bLVyvYo46oI7NQl
Jk2a66vR6QpRV8IkvaHSuvnCtmteajTg03XsOlESqHAzIKTIKRSpJqi3i/RzZBvilmQO8njjpNJu
sAhxDPW0/ILkxmTvEMl6hgNnIm1tAgXgoDwLy8pxvrTSy0LdSpceN/dgE0PWFu2mX9WTDDVU4zFJ
FRIwLCufnwSJnnOYJ7Z6SKIONEKzlMpN1s7yptRK62udisYMvSXRCRciLVXFOpESO5gP5MRARuhi
LBRLUe2NggNNEPE5nLCwUsfbZ7zBYPRL3SauBdP5c1s5y+Wka/m2QcbwOZW0VAKpFOCbCtOscHbM
lvdYj7H5kpfWfB4RJh8Wrhg/czCIPL/uCFtsSjPMIAH4c+fWXxVRLKh2jBm8a16vZiZuQImRPZbX
hW60fPTJOGiMXLMNIAn1HMv3TozynHqCnAbb/a7GlryP9dLIfMmcm4PaMhNPMemAZpFqlgeNFOYr
UZdHE//tV8AJEz6j1s4WZpIVyyC2jxi8CyENn2J23Yi5fl+9EGOo4hMZvGQvBYQxdZZPU97UlNRC
2RdlXvuS9HauObZhlOnPpSmNOISiQBS8pVwRttYO/jAM8ffIcC1QczQOmkz7lBOn0XGCO7RRb6Ab
8MzPQ5t8xqKxBNJSUgITiTC9cJQmISmjgN7djFhQG6pZI63POUOI7UgZfaCIOMx2TzgNpAYnL007
IF+n40tBToAwA7pqqRTzTbRWJbkAbbX65+6ZhOSvlgQuZs1jme6sGtsED5DrPi6LZtARyijE6vl+
Sap4ix2+3ktDRguRgC7AKUPHqkcIMiE/reTMnSUWtrIiuxugq+wm1wricj2Ku7LYlIb4bo/4WZRJ
HzZxpyjfLA0OBgFiL63IyIjv5dOozzdFBeRDzTVEExqNmYRzY5Upa+RS/9meypqjYSdCoRlfGrsl
vCKxdUI9wTs4HU2hhuMxMZquss+Kfj4DTAoqOKm7rfC6Nhwx2k3SuyGii9+faeI+b7xvNEU48Fak
HvZVe6wtmYcVVYJfdTynika2AvBBaL+LZOQblIpDkhnqeWVTm9q0H/M4/Uwkk/rUmvqyjfVxpJKb
a7EjCDXn8K7fVGpeBcRGMZCWWrrRJ3W8liZdqqK0H2Y27UBWk/EFkY5t+YPWGU8cGC0eoKjtQaO7
eR00glwrDlY25yZdO7a9xduUKybP6myEs1VBPFFgKUpA1YHW4Nhr7XkIFlfRz2MI75s8Iv04q3sT
bbfu3RKO0/pOQ+ojsV4e7anW82cz7rbkLVYxlhFbiXyOlN6DPq1NGbeeWYBIYNtMUeEaoQEN+d7E
k2iFS5O68ZU6YnM1Z9r/ipESzEYr/tasF8GUyInkkTM3vq+m6R7x+UR30zyP5hGuAuYfDdNToqRf
chNpzKjO+bk3jtOxKDL7Dq3oGgU5UpzkaWJnYaxhFlu6rrqLay+6l4Oz7M1ccjhuZRfmJvGXrlp3
YcaqsUXzngblTOuO/liOCWJCxQvJg0xLgmQwNc7CA12TTdcDFcplNRX1HDQF9Tm/LOB/YjzyaxsK
0mJN0TldVaKYsgz/eUYZ8s3q1zcMasALib7sGd4kou+9x6HkGMVu89hCI+QNtmv7TjROp10WpP18
hPbUfhmWMfdDhYDoUYcX5az76c/bnI4FZLbSwSKAEph3XBt+Y/cbVebnZaqf27HoqeBzDFwu50QH
ZGqd9yBmQC1UzWMuGAvZ7tIdf6oV/ms3/pvoyyMYN0mCwQ+h2s9Nb2udRjJ9tzTQ7OzBJ38rI0MX
lmBN2vZKYgSTEj1axfiwVKNNxFRj4O1d7jXyn9RevBprUlNTVCQ4Jcp9ntpXNPMpzquMInO1qXuV
F5pWWfoqIlgDszqFbv8dHfjiY008Xx+e3//1f7AHT//6Gnpl5oPQvhCvvv1S7dYhBTAy+etz0N55
iNnRux9iXI/uNNAggVple9WRzBcis/R0lxWqSedpItKr2cAx3RHEWe4x7XyAyPm1pjEYwSK+QH5s
Ww7RF29utkmiqydRQW1Jf5UB/oKHIikNX1ocm2PEB4Yc9j++iv9vhe+b8vgfBaf8L6yOV8H/P66O
d/2L/Fa+FG8GUuuP/L02dhkuUfHAt6TURZJO8Tl++zGr8vQ18gQ5z6rhYDC8/tLfM0+cP7CL4Gxa
/RzYK9ZhMf5FmRARYvwBHBgNrYXIhEErRKaTYvh3xTGAZx6Unx5w4HKorXQWQBs0A3qSkxlQPpIF
TPsrx083pRvxY7tbNz6KiaOaulRd66aYZ/F3d90mVadVVmjlDXa3fZbNbaivmyqk75hsPH0+i6w8
PtNzh93XZR+O0ImMojFif45Bg8C9/6Iv0PFns6b0nMfPVUYOarz2hIXV48A0KUEUxwoYM9/k7vBE
PlMG1Gl8YSaFzTandHImd9g085wE+th8tyhU0W6QwSwNO1jAXu5IPCDABLMZJG/Kjo40qE3rkshH
wiWCnO5H5aKtRQyBnTA4R/U+XgscI3WMsFiLHuk1KpmjsSlSsixwcHK4zl9nCSlz1mZjyy/bB32Y
5huSrfDwGxDQ99G63bk/aq4xYkmC0Xnl1NrVtBZm7lqimdRqw4+izYW5mEUt3Ya1ojPGurugrUqd
J4gw2RGWZn1u1lKwXYvCjOqwpkpUI3zPZZ7b0OSV+Dv4K6rJ2vOuqhhDeY89PaYXoXO2LrpQg8ru
52tJmq7F6biWqXk8QidID2bXLluzNK1Pczl/suDI75tRjQ8i6UtOQwTHkUNKskUzSzNM2bI/FyMY
AqGRI0nm5tCdW1PxjH16/mo5TXeZmoV9hsV5fqoapfuiV82LSti5uVbvifQdo7FUiGfTsGOA3rM4
Ot64MAEanSCb2vRstBTvGucXW5ZVNecOLTQfCVBzL3UlDWq7U3xy54Ku1ounxYzKMzfX+nDImOeQ
nmaTYej2vmjt/GtKoUT93QBSuUlsYSgHOTa02OSkS3+UbPw0waSSbSwryc+XwcqsYJiioWW2CCYV
YWkU9FPciP1QKXigI7fIM+QEurhNYioRH38YwxWywYOK0eDlEhOGi33+lsMnBvlh9X0K8lXbhXRe
tXUf7bG48lxIrIoxB2VdPOpy5EQ31w8UlR3JpfMdvVXzjllVfuFUieBY1eQckXposn3AaGGeH2uY
HM3ToBTVwWoMdy9b6iVL9N3jpIzEi2mp80p8bFaH9MuWO+LqIzZ9bmAc2/OjSqG8ncZS3mVwRC+J
o47u1ar0yGB2BNTMyXIv9JbMtz5DY+6gkrzNq7a4nrq0fDJmXtmir9RLR10yY5P2c1Zd6/NIvLYo
jXRLuJryWJU0b3qhK7T+OELy7mNzTriHSrZjaFft6e3dMLz9rkaDGsxjpQWO9BzfJs00XDRNI0TF
6M9TmvR+kpTXRRQ95eoUKoOj7pXxuqmcPpwsMz/DrJDiUCi/9dM4QW4wxLYZ1G2ZgVAqYXOFhlBy
H5udF5jCnO61gjFHlAWd0+obArG3fUaOUJTGV3rWfY1UQ36TSYv3L/U05pGmmYMovzC1JFE+5Z3t
JullGytF0V3VZp5aMzGmHcGOm47BOsg924p0dLLdWPcPyEQvFs73rwaExa+Md+0nqxL2MeoS87xp
CEhp5XFZFGZmsXRxrdsgHNyl2JM8V+7rpWWUt1LmbrLUWpOTgahOnh3okEREMngbEkuZh8XJ8NAl
kXEllFsSiWY7iGynDkE+joeefHtyM7Ps0nPz5DnzZHRNSshwiNIyPpDQCwFPh063TVrFvir7Tjab
TjG2sJ4vpzG9lJFz4fZt5U+T+KLPTAdVjhNDJwAt1X2gE6bOlKq9wzuuhZ2n3ljLhNleOOHIgTEw
rCYPumyatkre5OdV89xMSZAa1uDHeAWJRWzcY1tE6aZP6uHay8qckE4je2BC0tO8xvJKA2bNyNAy
VfEl+vktB8DcJymQENvIcZDeaFWVbuCChEu7vBYYrqa6oyesGuNwVpe1Tq8lMb4PDuzIomcw3A/z
zbpmIg2yD4vpDPAntQvuFyNym6lbKkg7tZqGiR0elXubWR1oA+3aLRSxF5M6fdWtvNiOHSNQL561
80mmd50JptdhAnlv2IzxK7JKgpoCMsRXPcLcbOM9tPV4w/Nbk8SJj88XUr0rWqW6HTqaO+nUPKlE
L17IJiMzNo6/sk5tSWNWGOnzxlUTqTtO75V6wPx4uZOa9wA5xdkKkWypDnKYNMUj6YCjT/hiHFIn
z2jQ5/aInYvncZpkUDA+bdvo0oK++RnlGTk5eLJ9IyrUrb2MO4CbIqwmuYu0sdgkpcdhVMMvp+ef
zGKId40YUoJnmmnrmrm77dgr7x0Zf4qIguQ2d25Y5c7dMC5PyzDmd0NHxnwE1+MSfki5N4cuCaqp
T7Y9NJKQGgT8oAk/A0gJMJ7qKp76q87jsK01unvhZTW8UEDCZ2hm54sEme2eCJiW/Ef2MRWyIWyx
VXdAt3iTEsHaoYHkNDyo+CmUG1cl7s+RswiMLLrOI+0qX9sAVd8N29xEak7mYXuh29HERIuFqV1Y
qWROP3BatllvPi1gSI0U6Elzm6w9ezagjrBo89wYEnNIfCOhtejrs1YnG0ZvqvOgFHHOGdcd9FCn
UyJfmOiJ69mrroVGHi3NkbwQDyzdFiGNOhPoQWqbKVWgmLdJBnJWp4k0mI+a1K0dabD7yfMOutPc
VCIDfT7MB6MyEdPFCTugfcAQtIWvHQoYG/T+fQ47ZziJWx94uQjowmwzYpjX9N1yfKHDBHOFOG7P
yznj8li4E1PTuWmptZAmq/KqWyKal1HC6H0+E0m6meC6dEP72tdxcogHb7pTxuRIKXqbAmDaJpyR
9kpeqaHe5aRMGex2dlgA6fB55lm53Ch/bapEuwOExLFkrdOSrPf1MbI+WWOdhMhz5jCueu9u1NHT
6KP3zfJ6cei1jkVmMl8n5kXbanLaG6XtBzaRSNbQXbJLfJ4qI/XeHEY9CT0SeLNNX1B4b+oeFoP0
qypJl0PbxnofSneq8v9g7zy240ayNPxEqANvtplAGjLprbjBISURHgh48/TzRVbXGTGpFqdn3b3o
WlRJQMIE4v720kS0Y11kPcRKujIosnf2iteNI82y4azszTlOh6fMGxPvO62kMyki/x2X/i8CPkaS
P81Lu6r80Tev7a9UwvGP/DMvAf0bpkeqg8s/PsxLVESinEPCTyAC6rlje+T/zkvQeKaJQVsOMY6G
7O+feUn/Cz0Z3ylw/SMHYf4n89JnPAAfF+4YSZUZgBqnnmwMgX0eZ7a9meZxDkCoV3CR1nmnpjeG
Qhw+0V5+H9p0mrnglvUTjKt9tkSFvh9IHAi0kLo4tk2bQktuf7mOv0Na5Mj/yyRnoS2EfSGq0CQa
kSDaE3lh4rSj3pms28uohd/ysAwRSxVZVK7h7rKtGNtoCuDiiz0YppofYC7JvbEJ+N2roTLfLcks
gtro23slHlqZ3N+avqlobN4gvK/1rtPIVo3i5Dqtlk5IfsQEWKwKnVTnlHGpr8LwJ1o9j2CruIFB
CVmHD4pJmOmff+oxY/3kpyJcZ3jjDmhE350MrW3cGIRoTexj4BLvp7Lvxk3I55tEJI0EtaRPSAxT
KBVWCIFulD75VlhCGVbtHDMo0KuXXCidnl4lxM5sUUa5P1CFamzLRPDFmX4C5Qx08kiUZRY3/zj1
icXMeYPqJfE2HZfpOi2c4sG1vKAhReQMYmy8GlCUPEzx1GyWZjCvFk+4+3RxsF5VXdSvw55+yy6s
knN7mcfNF2cnVdkfriMnhLcDvyRYAwTeyXW0KzRwzA3WRoi2u6u6egIDVN31qOXFrkiygcLs7ArZ
WUiAFTyYhfvoCyvB33mzJycBiCXjgzkPsI1T6XhbYQVpIgPc3lbyC/pHIuMsKlwRpGb2HKFW8mcj
n9dQ2o2PMtFEylNlKyd6WGCtsKiV2nlWLzpb8lE9KBbxvPU4ro1hgZOIhuqWyVtYq0qZdzb2CEh2
S782EmvcTqbGdJm+zG2jUcmhpo8Ez+dSeJY9tnMDZOwQGjbq5rpRxnu0F+KiBi9ZmQiRBtLV++Q+
NsaYrUKkY24dKucVl4eGbDfT802o6Fa1RmhT+nbYxw+FWudbtVEPBIku7goNIBh0aUr6ZI6GfdV4
mbKK5k5dp7gzn/qQPQgmOQyaKE2BRfJBeBtvUANPS+8JW5p8tu66Rnam+X2k6fHF1bJ6l9R0f7SQ
6WwJI5U86mVyeJehQ4Ixt8BARDwWPxUl19a1llkEU3J9x64JV45IITUH/AGPSCJmJg16Ihd6WV48
hJmXSiEjWrBybzu9DwMRMrfH1lTtFLNuX0OSWtIiKQ8uQRibeh6Ksz7TCVsDGVnR8NHsi7a6nMqs
YG9aW+gIh5RM8dxmcCa+XAyKCGYbiVo8a+WBBPX4p9flGcqeethrirgz6NHziwZACAJwA706btV+
Xp6dvBLYd2zvKq+9Bh/ZkIAltZ730o3hN4RS18usDvV66C3jvoKjWaPZuk/GSeR+7M7efUql3HuU
izQ+nxTPvkTrOyFk1LSVoyMtGhSSi1ZzxrVH6T9dRnoMTaM0enFnz+jo5lKzt1ZToa6auru5ENUm
c2qUGS2tjWjV826F//U+jlPPZ2qa+zX9QdMqLyol8BJu4qTTFY9kRdszpic/IZKttaeWeVCNLlKI
Sqb3j9/y2FN+UnNLHt7Uxgg0qhfa28u1XXGRFyIaAzu1wy2A13dlhksJJw/1xdhchXP3xgZbX0+e
sNauYyjrCoVRlUZDYClEMNI1VwdLWrZ+woNUtJN+PizKTVynN3lotdcZ+3yzsft9ni3Gmrcx3Jh9
2P3Icuva0sJlO9bxZSGicRPj9SAB0vmuDAgQiWmTUYMutHtSUJXpJdwxPWnWOlVKqzAONRIIW/18
GsL4HRikvWStUeHZ+lj/Ni7kd1ZaZm+0sBp2yYIPaF0tjUYlaTTvm7FhvBPeTz7V7YqUu27NMzle
iTlbNlmadPdzDo8VVbV5XdMiUELjkEGZD75oLEKOEjC8g1U3WbGyykSFenKmFxIdvTejqM09Ukn7
GZmO+ULgvLmaPTM5hAXU77rPMxJyE1rNdla73Fa6t1yieyxoeTDsK7cuST6dn6IWuoj1zjqg8Yt2
BH6HG0VU5mNjLO1dHIdnS5gvZ1VRhDfZBH3eFaMMA7V3mix7ScPZpqVB09Nd5qWgGVbqJhDlVdy/
Z7yjLzoRFy4RfzpACaqanYyr2uTdyHA1p2Sgj7mvRUu67RoiMdHMTOKpL1H4pcXI60bcWp/P/btq
LeMlE0YTWEtTLkEV5rDRkZ2l117bKmtw4+dUzIcmHJ193LKMEXdZrxB+1mexXdAnlgFZza2SXbpL
ZD8laPvLdT1O5XlFUg1DY/Kt9eD/GyW+pcmvvjSjKN8xt/bxqhjLM81BhOC4o3c/loQkse5qty06
Ol/V23Zj2zFbKBXVpYfQIBY+/fJXUdwbm8pJnio8dolP3WUr/GLoifg3cXR20aDoK7PUmm26oDau
nK45U40W17kckngmijV2tipaIU1E39VR6JS0hU/zbbwvtDp9HlMteVCzUn0H1h0vGE/f8CMm547l
iT1aX+t+Qljpl5Gn77Uxfffs+q7PPeqIvP55Oe6o4kiUm5iolouIBuF9hisU7btwLmoHcqZshvAq
tYubYukeU7NiHtfsOz5T8ZlhTMih6f7a5563UfVKnNnNeEjt9sqZLSNg/L0UwFQrpa2sdZY0zd4R
BbiYWWu7LFmcczNazgDYbso+78nZHcWKbC8M1k3TKTcD1RfEv83h2pgSBJBNEm/CNHwrSZ31Y7Tf
66K28100R2DJg3hq6qh61epaPCR6mgdIBquVZwyNn/WmtYVBpEE6N1Nig8xpbZCaubMzL+IFNfVg
8oZ4b8a1c2N2buzHS51vihzFsX5UpLqNedUXKWK92uT55ss37IjKzM4rdnwPs1dSjFI4PyZdISsw
eehT7NTaHF7XwyCCBr3j+2wWqCNRll2koYNKerJKxv9wRB1BHcHPsk3ydyfqx8t6qCO/ER06VAhg
SPVSvZ5ST7SEYilF5etUNKCUUAQDYjuEExrlqGP50rB89ys3mgYqqhham43Sl6173iQD8b+lG0H+
1sOsmhDqg6JRBzZVTOXku+bG3Zw4DbB+EuYlbWJ1HfujkpT6yuo7UmVzAPd82wuj+F7yccov6iEd
nXO7MPCnay6NWj+IXAXMTUiXUtcqD1C1K6kdNRHEFV12B+BWHLQw71mfPADjwba67pK+lMreRXUr
NR7ItaK9qk61vdFHoxmJeJ0hABTCbNnyOC1IJeTThWaO0XvfzNDjXhyPd3rF/uqSx7xngGnoWZri
ki7ldiIHdeJ66IhWqXZAMT2yAUuHg6zNLPxFn9snU8u1h76BfzGHIb8UpcuiO1uK7ySF96pmnbFD
PWEEZeo6xKag3nN4YUWcBTA/tJOTxgxVQEjG2uhjM+iXGaXV0EYzdWmGQwmkBo2+VtRhghbRq6UK
YvJYCXytHJilruvSB4fQJ+W6MHuTwF47uu7jJNsMKFoCVhn1HP+VcWHYBgT8WIXfHITaTdDpTib8
wRmqOYjjhLXJa1Io3kmgkwCACM+UQg3PMpAZ1bfNttyL0h7vjMGsz/S+J7ZZV8Eq4oSK+sbs5zeu
APu0vgwFe9DUvq3qKjyLk4G92VLQG6cTBEvT8PCG9iw56xdFa9ZNmCTXuh4aTxWA0Qt7bSPgP1ne
kHQtQehEJVmSSuX8RCgdO2snac07pxjvGskh9FX5WNRN5Yde8pRw3QgKQ4atp5fUbz+1kolYTIMN
q2QnsFxPgZ61t0M9GIeqnOEwJJvRJyRrd6WaQXHYdXlLYmaS7lJ9cSFBRq0qdyIcQhQlUe6nCmnp
65JmQAvBipWeFXEXpoHp9ENxEDmBq1YYxqQDZz3Rw3HYtfpNsngxVoSkyX6MHunIKtvLHyDr9bnq
Uk0AZFbsG8nvxBA9lWR8psVJCKO2xb1S2RBApLKeiYEOOZnMcqUMKbxR18AgzQIyKT0SS5rkmOwj
3ZQeqSd0X9BQul6+juPYvrm4EJ5pqrT3pgNv1WbN/CNP02+T5LSqI70VVwJBHZ18L3ZSMQAvTRYR
WtLprynStT30RnTR4d/bJeFAul1jPRiSTRv76KKVmjBNqsPKo1DMlpoxpZPyMVMqyUr6z4ngtWPQ
4uQoNkPnjvAMq1D6o0CMhpgoveT9LS7EUarWc/oRDJ9h+IoGUL6CbmJvg8CNpiLbL5C8DUjfgLfV
MxTLyOE8qYzLpEYuturuqpa6Oa4EEjrzKKcLj9K6SarscJIQWYPwrpIKvMKoFNTgUpfnSYWe6nY3
RhihwCuhYX01LcOn7KjnU0q320LFCN+Z+uJqrqBRpVGH+B17RU8KiGSKzcYdBmVNKxFFbcDFk+cq
PjSwttYaT1mZQvmJ2266ytp0z3eXVS4su/fkKC4UzuB6u942O8dvlM4mFbbsql13lCXm+YgjzJkz
GmW1bmn3whTtBdf8vVQT4F9vtnZG1apruL+gUcxq5aLfH1sj3iuW16EtL27GLsn9LHOforpe1kjd
2UwazWvURiMieN4va0DXEU75TZZm2sVEJcODqy8E9ZhSXRkdhZa5Z4b4ILxiQ9jx9MaKshDWmfmQ
2gg6gU73zFhinYrRWnk2M2rbu/E+YgH2Q6r3IKoiF+AIvyEPPxhxZJNN7XkxGJIUfiapkz7mY5yu
rZotJ5vv4VBJhShbuuzclKrRupvGe4rq9/nUIVGt87sZ4+VKz4s5CIXNMIc6qXwQSzX58eQMA7q8
1rLJ3laMu27KJFRM3wQKVrVoVhPun/OYIqqVXrOae7NmXU6pqct+WiNodWKF+eKAvqYEJDRY2TdV
QiMl6aHOK+D7o8ht59LOwvStyIr2vBi9MYAPitmytvsILaCpuNm3kAR/a6vmabT3GiP9jqqxfYon
d9wk9hg9srFVziuv1w6iGMbXfmmbq2WuW181iPSRZ5bFe9ElBt3mpcH2Af/bd3WMAOi1WbiborGd
Ya3yMSBcG7maTO/xsXBV50mqpz+P8Ml/FTH3f/ZoU/L+C84k3eIfTNqX2LN5WfoPkpjjn/kH49WR
sCAFp9fLU9Fmy7yFf2liXKTkMu1MlXIrgDAZSPkPxmv9hdqJTnsiF9GMuTKm9h+MV/3LoaOFger/
pYk5BcVQ45BqChzF8VHGnOCoTk7DPZBXu2EoqkFOLOsOCXm3McIy+wL8+qTiQhevEhVtkr6HCug0
36KyDWGliddsRqfa10VHUVm2hfq6N3H3dI7yt4Tr30rhPx+OSw5eqtsm6T6fytwyoboz5RbNxu6N
ezN0AwPtDMNwSmXznF8saR59gTB+gj/lTeYOy3J5HPSnQO3QtFYz9xwx5hPEKlwH01AHbIu/CjH8
XGfKkUD+Mf7zJEj7P3f1F5G/hbc3Ld252dRR2O4kA09oOOJrXL/RzKc9zs4tp+3uMToKSNSBwvrx
jr/pZTDFczHb25JNh75yRm/BvdRcqWYoAlsP9yWL2K3VF/UX0Y6fY5cJ2dJVDyyLZ0yyEx/PONUJ
+cm9KN+kSndhV/VhLtprJ/JmkvEYVGJ18AcQ/1XBzBLgWR2DX97K3xAGn7kMeQJUgPGyyeiq00Kq
iWGavBiX6FwNB9y6hDY7r6AlNx7fqMRRyhWpoHtPU9Zur6yXwjmQtn02Rdarqo7nVTQp605dvhM8
/FXRq/zpHyBhCAzPJUwAJS1MxmlSQuLGKMidotiEekYOPqIKRvbIwE3R9aUK6CWI7DEEoOWoW4Tj
E1tmfCFctV14qw8nwUJELAJrClSPwUsjlXO/PFEShMfi5SWbgr3du5Li9l3m2YoJapB9GPjRqlUs
ncFlkhfflLC5D8dl8UMMiSX2+HEIBrFw3XQXf7F0GgO4qBs6D82N4Qz3vTQk99Ka7PKG+J6o7plp
9rO0L8Ns6IPh3ptUFikBOKwJPUvo8EhsUOroQTqn1D9TZbj0B8RW8KBQMeqbLTpnuI2MXHtzyxx/
Q0isAh9GxfvW1En31PK/JyzJ6hu44iiggJvF8UtGDBQfcw0/USaFzn4znDetSJFE9w17ichupZxM
LWk9KcpLZ5zZLsTUW1OSzahGQ0If1munbbLXlmaExyajqJllKDMCHM7LtuzyeYPAWNkSA1hNT+jx
tHQ7h+osOZDBA4dPs71jN3KoJCbwkvaHKhgyRfwsONi9QWGOvSpdNz/EtSZ1y2r3rs+YT1aZ5oaX
edtVqMnb5kATiGqyuZxra5WzbdBXybBQb4t+KT8YjdO9x/oIDaBU3lPp4bdeOZNSPJeOHV7SEDJe
aA5dvoOW6/u8S7J6pQhz8EthoBLr8PNl64ZEpLM47gCbBrOad2UeQva32P4IrCh62hRy2h7Zm9ne
uI1h4PttO7ogIm4khjXkon3wlpa6nDTX2zeRxMpV1Fti3se0j88UwqClDhBOgis0k70s69BI427D
tZSqMRNg/qyo1WZPup3gR1puBgmP+qSe94wiWrYHIMJ6knSxtYYTdzY4MbL1UAtUNcT/F+6VniQz
mCSdBKE/GBlAQG9Xyxr1nNasTKN7MCMrVf3QaKdX3axh8MkmoKslazTPDoalm6OLpY2UlJkgJcYg
y9KbMDOFhwCxUO6jygUhaNib+mXNxjboswFZtrW4AA/QTTbx2XS8VJSoOdbNpFCZvnclUFNJyKZx
ZvOne8Rx2hp4O5PgzgIed1FbbnfBhUvfGwkCWbN7Hc4owIw8evBc7yKTgNECciQkhOSURXau5F6/
SwyC5PFHixwjDLBTCISyIspgXiUSlBoHA0ctjO3NLCErlOh6YEkYy5SAFrkI03qWIFcs4a5cAl+u
hMBiCYaxo0Q2s3jVQyuhMlrDnxTIq7VuzPkuFwAZhYTWUDK8qZGLbUbCbrkE4BYN3K+VoBzRkSjH
UwnV4fbnWs/mTTVMZ64hnPNRAntKHPd+LsG+tLJNVIek85KbcEnBghEoen+FT/igSbCwADWM0mLa
p2qjBUvcLbtFc+8IEkVsgVNiNSjIK8pcuVIrgxldi+JgajttP/ZOse8qV1zkE/5+A8KMTFMATd2m
Rbis9WsdqBMXNZhnwvxvSRxUUTUBUwk2OqXZWy3RUrU0lvdJIqgF6+ZzI1FV6pAKf+jKGzo9bISf
BSt5IXFYTSKyLdfEFxKlJeTGJoqtb7ZwdoC4icRzS4nsTuHcCF8cAd+xyJ9MSzVwUCdXukSFW1EB
EFt/g8UMHptGIsgNUPKYJIDKMEDePdiN6RNogkFMQ2psHXFohp5LBFnxbUYnrwNYbWa6ydaoKs9t
KwPKVtPFeqrRn12G9DefJxLzJtWnPhvirverhNFJGStnb8zjQYxEypRVnlyWRXIzJljjVvYRVhcS
YXdbMV4OEnWPFdeQErIWMmSk5PgIzh9xel1C9rbQcLtF+b6QcD4Dq7OJRPsD2sVZu3pTX2lZI0qm
LlXZIrbp3zv0vN4qP/IEy9zk5EmwrVgJZLUYcx8n3MOB6k7LwZxs76YsvPlMs7uaMhUzPXNSx3iM
WSy21GLSXwQAc9C6CYAJJiOTlMYoyQ38FQuCmuXWo9Rj5yoofvqKRArdmKCEFkmP1JIoiRwok2IR
83NOdshZLgkVu+mmF6JqlsCj4qdYJUplHDqSRfh4JnxXXPJJtoICpuu6YleYSvKGSN1lo0lCx81z
Mm4cIw0GBJR47iF/RhzI60RXyffVJTkU4YjZdFNbBVq6GKvQiL8BvhrbrO0XJGWSWeKTjLoo8Srq
nxvCFYq8DdxEx9c8hfz9cbxsE0lSmUb9NpTL2VAtr5mAN0U5mq8FPwEYIXxrWZ4CtyhvvdZYGGKN
a6PX13kcN68FBTtbOqAgb0UFKNFEgTYkzfUS21cwrnel5NVqoX+PDIzxA2BCEJeycCzM6KzTtDWo
D9K/AZ+QleYZ5rL6bZb8XSOZvBBLPgVWZyY6X7ircFtmPYxfwnc7t8dyzeV8KeY4hussSSYTnfJT
d9LbiCaiyCPZRLhxHgiNbxvt2clPuxbavpP4f+LF3k1PtBLSO3eiQAnXEhKtziQGgd6olSpYqHLT
7jcpwICNRfwNAKx/jY8s6GwBDC+SGo2pS0N8pjfmM7sN+3JZVCq8Bp1XZjf1af6QKF2NvBrqVUgO
FjW+cT/kbl8TMdRfh53diyDOzIbEK6jcJiJcDbgkv6O5fHjxGiVBVNdkPYFJVZKcM/WjRZlj79uS
LbYJzWiS79OR0vDIm5DsUZITHIKAs/6ZWS6PkBdb3fMyk4GkKeO0TUQYOX5VULGyEn2mhaBFJrb5
ZDBwampLh2WeFJuavURisKdLBEEyGA9RHlFd5RESqGdRXazF3OhXVmxV1wpGfzSeRVM9hrYyqb6w
Jr2GPvfKejXXSXJfJSmiAVJb8Ou2wk4fjaKkDZN4j/a97XsCk0ZlImjJyNykWjVWK+5zqWpASpMT
Z1T2vrXkrEJC0Q4wBeZlAvhhnmVG5IRQienUbu2isS5cN0l/IOvIowCa0ti3dmccaKZzdyIyu1tv
LshETvg+P6WsAevW7Mq7qa8CozCncwF706xstStZstTw25xRmgBNOZ5jcBh3yH/ERYIp4A3BIzvM
ldWW3gv4q/ueF/W05SlfbkYnCncljXaaL9ra2OJlxrjPe69t6JKavRUEjkO4R7kAH/f5EgXunM3X
qR7Zw23iuXPs94la8Am0LT9yOoO/tk2H9dQ7nkDxXUTBwi5HrHudRabq0uyQUSdJz7Yop2dtJOBL
rXsr9vyw61Rj1QC6EpFLEUDxAEY5fXcYrX6K3p3vNGBfz+9y0VDlU3uWb00RuKbeqOpbgoY2Rc2u
Vnd1VOYkY+AHR+rr9bO1Zt3gKzxXHvcynKvbOueB2M7Idy8R0QBD1sWUo8Acy0DX4vZZiXXvueXv
jgPUcIVvd/lwozEjnCVV3N2WyaJs8znvDs6IM7LFw5iwoV5qlK/wHY9iJnaGTVVPFxcu1MlCJOxV
1d40qshk37kYy7oIp8F+zBOLjRjd6Rf6MWUHe7gdSNQ7W3Fr001xTOSBbZwRfMQWST2s8DK2Jzlm
+BgCN9K92uZx/ojvGDL5mPjjTR7pP7Syd4/ZMRLomA7kyKCgWpeZQaaMDxplkFAhI4XQmZLwHZEx
s6RdmK2mRCd8SFf4BjYykcjIPes8OuYUMYrXd4sML0qPOUaajDTSvWzcZXO/q9WZKUQGH00yAsmR
YUhdIhKSj2RCki3DknS3jP0h8qq9LaOUhAxVipWlWbF5iC9A+Ae+CUDdUdnUm1AGMnkymkn/O6VJ
Bja5LtFNS0yI038Bwv+TBlTaJP+9Z+76tXwtPqKD8g/8Cx10nL8wr+qubeICktY3tJz/oIPGXyAV
oAIYGzFcHc10/0IHvb9s07HABVGSAaXZUjL4L3SQv89zdFoBTINESNUm/+E/cMzpHP4jLOAdMQkp
AwWJtGVa5K+wQIkZszW9yQzqLo43Hujene7MKKXo0vF1d9JRSg3dfmCSMNZhicXak/JtC8z7YChq
5us9EjZC6QayjZknui6qW8IeyJTzWPe2dszfE9GmTKHeVO5/udC/wXyOhT6/IisEdbiajlSWICEk
f4YEPX4BNYg9IG839IwgV2z3uojD5NzDZJCui2hO/K60vlVpq6IYl1owJyvjsxklxcoQVLvgNKBi
MHXjcjOoyQa7tBlMJsWYdVdkZ4jsRgkFvLRxdWvBIT4zxPJRTvhCwA2pvpYaBHLpkO9rlshpWxvx
cB576uyHfHD9wqMpoSNI9lIdimRXVUpLp5OCfL939Q3GlvS8KYrpC0j0VDQr7yEPEgiYA7DMJ+Xj
9bAIkSWfEaTCxaR9n4ukJX2yr6Pz0Iub1ZwY2XOtLvq06pvh7c/3QoqST54kG5MnOmbwSvAuVZ7b
L/eCIbSgIq/Vgn7k/xbiiR46GoX8yk0mFJlUyzpN7ju9RFuG4VFh1D7Df/D9z6dxCgrD8iG6pL0I
vbVHpNcJcFrFyPXpzSGKdDCQljT4wNQxf1cc99HUi2XPdUhWfz7kKSrMIV3LlNi/jf8VjO/jDyfp
L+y72ulg5VX8Tbb7DH1927q0bf75QJ/vLgcCenZty9JofzmBWEvB6m4tdheYKV9XzPtLtQ0rq9sw
05o+RgNER42r09+SWv8pvCt/JMglzxf5M/BMJ8cOubORED0plCEtaYWoReDaZea7beQEudrcizKk
qxCnZqstj3LQ+H/8eHmhDVgUQuJPr3KrIOXC2NgFlRU+q2H1ihjkOTXYKNfwz2OnAYN/FXMuo3Q+
Li+8RuDw9KVJKfrpI52QEKWWZNIQcdla+ySJCGPKXPHw59v6+flhk81irgGdekQAyH//y4vTT2bb
lg7aDYcsCB95HgLNuWthqs1k/edDfULpsZaAa2EtUGmZdFkrPh7LsUecs7AYMjfjnMCVh1qzfirM
butEVcVqSZuATQqyNuZ2vWufvjj857eTXG4ykvgc0nLnWidrRGsu0GUGh+8M/UeTVQd1al4ctXsx
on6nheA5xBPgJrN9eOs7VfFexhRrmrWQ7INxd1tHSHtIxkzWmfPtz+f2m7vw4dROHnAgULphI04N
bdyZXnrXntm9cWt2fz7Mb5ZJLgHkDuwfyxPr5cc7YCsE2KBDwVRgTndO127dynjM5YDn9j32xRQX
QIy/Gqc3m3BqbCeMWn8+h8+PNacgw6h4sE2DNraPp5CwNU2rfuIhcOsqcAA7MTwa9Re/9BPhAOWh
Y8f3JEknjS4fj6JWKYkW6sBRUuchmp37Lu8eS762zdQGf/5Bv3useIGgAFkerU9ZIamZe2pt9U1g
LKLZLZHznFT4TXWEV1vyby3Eg/r8xUX83c8z5M5OAzgiuuDkPnoNIfxT2lIwJPr7CGPayo6bt850
wNOMH3/+fb97bXUSwB0N24VK4eDJa1sTR6uDGzYBmlZ040o9rS2XMsBoBjaKRTpuUREMOMLd54om
bRVo5ou7+dvnFjcDv9Z0Tby/J+9HP4aKWne0vDe2eeHxiT9PEPptSE3yp7n/OXNbDpqWJv5EYxX7
Vmx2jfLFNf/tSZCyxvqP3piP0MnXHSS7qvW4ROM7Vc/0zN7Omn4xa9290MQjWzvyr+wF1/27Sa+c
MVWvX9wHuT59/CBQdsDMSKo3SRc81R+f6aFIix5dTUN37QC9MSgHL1OrLTKROOisctPSZDNkqPTs
GlnQhGFZYVS3Yl/RlaDrABXLmQBok0KvsFZIr6H2gvqCUvX/fKKfH04shKrBvpSQOAy2Jw+n6pZO
vEDQ8+EyH5LecM9Sz9068OWrZSBO9c9H+7x08imB9WXsNHlGT4vKMGrZfZfmaNKtdviRZckdgn5M
y8pX29tjq8TH689LLgPVbcfSLU0/WVPSNNSyKTPVAA8AgiTxvJDLuJ7L9nqK2FcmIc7NqJkx0Rcl
1K7u+XRMjzsyT/1eRR5fIipFNkSic5k5L53tDrtuJClOlAX2VYvNBE75m2aQhWu0r61QFza+6Gao
pd5cO+r0PQKk+fPVO71XGHt1g48/exq5cz9djce+jG2BKTroGaAIcijcmykCOXOJhsAAUn61Lp+u
/n8fD8klkyeDpCr//S/bjbjo0kEVDeFf7M7Pq1S1btootL94Ak+XZHkUU9NcVyXASe5ZPx4lp1u9
APZaApzDoL0iflum5KUzxaEt8Pzg3/7igKevJgc0mAOxCmoqRRqnOpdJjLELYzgHOkHzz6LO9CDu
61e90b5rOdhvMRBwmlZm+cVxP+kO5IHZE6Nr5/geq+PHX4qboUs7152CvMa+LPgK6ZVxH3YOwVwI
9c50+L3USh/c5T223Tt0fVe2Wx5CdkC4DZ91jBHYlOLqi7Xy9KXktBgUWKMcypOxUJ585Emw6dqS
dyHwaiwv4RSZe2Bib+2JWez//AR/qjvgWC7mUTkAETNmHFN5fnmkslnpuxwxNmtglK+bpYzWkUGI
g4OQEmV5FixUUvj2or1aRJrjT27XTH4KkeQm2uEcTH78KurqN48DJkdUOnwu2GdpJ3elr82YY2VT
kIIYb4B78cPXLUyrs7zCaD6nPVKFKMnjzRfXQn4Cfl2iUAjxkWQStFiC5dDw8XEAs2E9n9KRJpXs
HX6YoD6POMLCJ0aNjDw3XQ5j2Vfndk7WB+HTjUNcZN39+PNp2OZvTkMnChmtpcqCeXpL+hz0MuqV
ITDz0fhhifBbNiRXo6r329DpfmZjb9+TBWpFuOu86LbBGrPL88UvdC++UdxmD6rtHvohq3ZT40So
lCOpA1HIqCFStyHoeKluHKWJr1CFWHtC7rS9VxIkXal5+c0qamtXGYv60olF34Zm5W1JK8Lz3pT1
Bn9Ku24ndUVuTOHn7VBcVmO5rWHd1voMEQEJpO+RUbyR6Oic0cFs0JeiTbddUXGSPVmfVENtSl1/
rEdjup1zAs9dgnx2ut1alzUabpQSeXVVUG25jRG4BCgtYPgH0jr8iBS+izyDcqDECFTEJtfmfBq1
7CFzqtTawt8ayxcv46cNHOAQWAQBZxIpgDc8eRyVmfh2q0dDGpXGvRWZD1zUt8oRL31LgF8iydGl
3UENBtGsfP/iWfj0KPBVRhKFAIg31DNPdm7A7gRe5M0QoI+1frjYXx90LSx3xaI+Wo33VWnXsS7r
4xvA8VyM7RriNYIwTjYfRbKUbmznA40KUfj4P+yd6W7cWLalX6VegAmShyPQaKAZA0MRUmiWLf8h
ZFvJmTych6fvj650lhVSSdf34gLdwC1kAU44JUaQPNPea32r06Tu5bFtrtEZBd9iumgxnIVKWemZ
Mt5YQzB8gvOd3EVZbR9Cu7T+7JOeFzEZlUOb4171lAyazgp0LG20YJnNUnUab6il6yv6UaAobH6R
ajaqL0Wp0doFDv/+LXw9mxgMXIScJAogpjzNg8rMaXLrAQ0USmWcObKOr2o3di4dOfLuWFFwhgsy
XMwXmDzevzQbgeUBndxQih6sXnwCFwf2yQ2NtKANUfe0myBC0rRNE/QMmunkZ3rp0P+XEgB1GYP3
8fpwtPEdxGbuASvKLwMzL76PThx/CgvQg8MYx2dFYwLyDsyAChLepwMd3umzY9Fb02X/Z9aN2jGJ
nOagp1p2dAaNk1MVFKaBhg8de9vlY79V4qm8wvj6WGjaUbUzbafrpXGQTomYZMjvZzd/EgV+U0Jw
yjPRNPon5BP2F1pMciXLcvFFC4xhqGZgKenVVZvp9oodi3tDQok8DobeONjfO/T+aPoFsIus3kVO
ot+VS4b8uldwlLDe7jDbyMeoVTU/CSw8cbTVPFHIqvdilpnPUV4O99Rt3E2KHgLU7lRiGKqSMFmR
Eay4GylUbkROp/M8brLmcpHwYJQp+/IQYHLvPbvp5ycl7ZQn9tnaXTMI88kcK1q9ipuyamsNzJek
1eTjSLMWaugworPvsi32wpkYE3q9WeBM19DMy1UvwY8qjW5TJ0/oKEa6bdN97pAcKqJX3dBzzNnc
SAwCYt1URXWsQ6rJ27QqglU0JeMFxv9yTfJjWG0TiUV1FSiKbiE/a7kXdIzu8raFtTOEqnzEmyi3
TZWXsacJxT1qsSYviPwhNKSOiy+OqKKDifprm5X0j92QcL0lAMLrLbtNNnWJFgqMUZE/spcx6TnW
4HkiZA87eMb2YhrrNpMAcDalSbLT4yr9roZ9d0V3z1pNqUsQsDYQ7JOPyX4yoEnaSTzQQ5gTLO9w
RRs151WbUENEUsNXo6LEUMo0Wre9a8GFbxxlD9bOfB7bSTZsJNQQLzQnXlqsLWUuH36VA+EeHQl+
tQD65lRzKN6W1gKtB6eSsndHUJXQlXaqnUrbb5OkETaOhCwoYlrEmZNXsW84cYdb14r3URI6u6xG
GqIqelTTQHdhBoVDNu1newqvbYtNy2xK9zwV9ObmJL7VsFScVyZY3FbW6kMNwQtpjTTxO0+k6NSq
lm/UuOj2Y51W66qwXHqObr8da8f+EncWTXW4XtXKmNNoNabkEMRdAc1OKaaLQOkRhegKdC01d/X9
AHJmhTFyo01OB6HVUhhkkDdA48i9Udruw9QD1iLTYbypFfYXmMmc6qKesmBb9ig/+snmjrTasS3C
CimnblwE1rQZq2bYl6lmH8uyJvs3dLS15baxDzGta70a1YSFls5U9u00VEfTSupbhsljZ9dibSF5
WSucKfy21u0zt03dverEym4223g9Qz+8i9PWJuA1cD+PWjLejJE+f5MZD7MPB2crmTRvUurLF50q
23WRpc6RaBDrwraD/qLuZvurzirwzS0UHl2QJ5+lmeroynmmQ5Nam2xcTH7xiBSLo1p50KQbjTu7
TdN1k9cc/aa4by9AOdGtwmqh3dEnZ9OA72enoShexbFaHRx01ZdKSp4GSsGrLtfHG9jF8SEYk3Lb
U9jf6nZAkLDuKBs8OxZ0KjhzeGDRLOTJ02CNbudhG1NWqoI1MLPMaytvWIxk7W50iCJXMUfUqyJM
wbJTayTnQJ+V+bItZ3ExtHaCM0kr2SwmKenl0BjSGDd3Jy6s2Owbz8qG+0KpNmgb59sYW+/RTnh/
uURN3RRuu5WksLzruiah4McqiCiJdldPnBgHklgvh03AWvuYgYc+4vyUj3pXJweMRNZ3PM6Ibqqh
PAhbxn6OxmyTFzBdPPxtZCwO3IjPpWrwGbWxL46kr+zqNuj3VYY2KHLCy9516i1YimpvUE48xmnm
XCsJIo9i6qqbDorCl7lu4k/WZEzXhRvdFkOpPFuzbTD3oJughqYdxaQSA5X0BR64ubuyAc1pZ0qo
dRPBOrTZO9ks2G4CP+xLmSQ1wOS+cG4opsj9nKf61pocfpitmH3f2xhnN6PqwhUvurAfdwWkqWvw
EKO7hdXXrbnDg8kRUSu0NVXaZMQPLhVvqOA2+Lgt0ZqmyCc8zPRiXKVVT1DOrMktfLjiWqYWEAan
sspVndT32agOq6iurcsSVOZzoinjpwVxwKWbftj22hh8EgoGYjBX4BGGpi8/J1THbXgaioXzk9jt
bePWKerjqHXxSqjf565cwuDabZsSqy4QjBHVFZgX+N+TTwtRwY8DG+JzBgUVQH08XFEc77/YqZI+
pWqOQkeO4TYvBIJZdxz0FsGm3sAjrJX5UTH6oloDmHbkil+f78xwZr5Rs7PBFdk1/dHyz7kQ6QqB
YAHpz+2Ge2sU05VUeqoiIUpVggLKnGwvKfZalFQk6RTdobfoyaTSR10/bCAJGE+Dq7ckvovxPghc
OW9HUkmOQWmIZ1WNv+KNsy/D1qy/KzJjn9jBWrsfCWHC6m0QwyG1kV1NKh37fp51uoelqR5B0qdn
btLpFB5bkIhEq2C2T4HPJUn22M1kMPV9DUC1aPDawb2vy/BWTfsD550Gt7iiAcQID4BQry2zLzy3
J9paGRmsPcEDZ1QdHbGxAg44vgZb81xISGSKORY3uJt1X9WGdh3RgfwyJlDoHhC2PE6xEalbFmm4
sR0JTyvX6HlATcnojCJ3P43gytn27/KxxlFocebxUbVcZYNSoFwxScrzIr1ilRONYAo2RM3Sbhf0
EbgnJC8NQ0DU0o9dkNuFqE8iaZ6VGPRm1Ch5tdPGeO/wGS/YrjRXTKSZZ7f2Q24u+5g6cw+WAMKg
Jv31oIXxlqU7ORDfelC7HB67VZF6xW7azNXGtzu21Fhi0TdF2Q4xds4EipmPY17jdbr9qQjyzRDR
m+oUW2NB1v8MeKd2plnMnlRzcwMafZMrnbWVUU6oTFBAhyyHz1bSkSqApoqwOMkFzTR64A6lX/Mq
KoB5Q31IHTs8Vm7F7tpxz1KTQFIn1xuo8o511i1Fo7qKxk+Wlcf7JguZgepgelBVaIzAEbZtidJ+
yBC3aYNawhwdUfGNJQLQ0UnPVCH8qkN6JZqB1OxyF8txWhthcsdgzlZpOB/Ju3fAlch000ziqrWI
s0vxI1w7gUYwjjkCWBynuNu2cVRcpoOcrvRZNvm2rmV0nIivOZg0DK/RaJX+jLfnOE/JJWsbkFju
DDtYtHN+XrMdHSy3gVuOG9Rlors2x45eKtlD50kTVzeDICTH0fJvAcExhyyjgLW2Oss5H5e/UOs2
CVcGeUYeUHttEwGlWuSnzqYZ0xq/KGAGu6/GfTSMJvWwsLvn9xx6RtceAmm7VO219inMnyYblDlM
9WFd8tbCuJnYkRFs6FdGZrBPDpJzvSOWe2gkzzAMqk0c5EfoBNpRMXg3SSqDcKIXu6AhaDFq3MID
IGrw48M3YcEGBLY7HcF7zsj9tOFMHVJxr+DjOM+KcLrpQb2eiTZVr0I8F36vqxxyyi5VrLWmDmO+
pmE6Mn1q07k966Tx1sZ0bwHn9BK3TG4A3iPrIGyjWdm9DloGsZZ5IcIiFR76eQzvpcJbP3NwQ2tl
Vwd6JHHtAdwTtkdCCIOnm7VkWkFRSLdu1EebUCBrWw2Y6bCFi/kZDI0c1jlpVfyeMOjZp1etdYXM
X/DqOHX5JYENeNsrqTxD/EwGWxgMDtxiHOrXjeScu0pUwCTEGKEWK/VxSyAfUZMhfhF3VdZzftdl
iXKeCQP7QzdbbABKohm42Z8l+pp1Z4B2DPD4IfM1xht8LObT2OcYeCrT2FLJwsw6qnCrY9VG1OaA
XkaVMsnMH8h1xxE/KvtwFslWS4vkJs6QnWmV5j6SmVR8ynsFRsGS7lQua74WFWxfspibOqMztrzW
Lh3UvewEIYJxCAMef6laBV5Za453TakXVHJNuRkzpYIL7a6K3iRvoVXx6zemA5GXVKWeXtDUztMm
B9mw1VzFCVYNrMrNEAt715OCsrGmTH6beL3Wamib28Ahnt1k17iYgicsGxWMwyszD1GZK53EOIyY
pjVwBaRzjh4OqI5KmElpra3a0fZB0ko6Y3ACJHVuALwttM+5INYkRqlUZfa6GUw2dWKMMH3A4lbT
sN5mOg8Hjv++cqcjrT3tYZbKd7tIwod+EPHXvlXV7dyF+bdOyZF3kH2BwrotboasC/eNWUbnk9Iz
tyPoX5OQJTzTGIjwGApXu3UNnNIrOZuAk5eP1FgUevrs3GlrTXqmqAuIQvAIaqWvzntHJ1KVPV3b
SmVXybTaFLrd7VWq1/5ousFem0Xmh0pLgjhYvHXoSAbrYkTXw2I4dExWpJvUnF+UBvWoS/t8Fc01
OhGKrjuzdSFpsmOw6YeUaJW9tArbO32agY5buN8GL82japMOmV9TErkgv8zxakFQHPQVfxY129tQ
dNxFiJ5nw0jiRigmC3Kn6D8ZekryqFRgfwRNxvtbwDaiwlYclNxlvav1dR/dzaYR7bFclASlRGwY
g8yhfSNZT73eqdndFYKDQHIXDnFwFmhquC4oSVCBmG7DJrb2Ux8Cx3IA2C415O4sEFq/LUSORwXw
yjZVmZLcrMwB8KqzXHHTSp/KAKnE7N03STKkmJqgbklyMDrWqKTR7PM6bY/dyHGRZWfVw4b5FtKp
x9QWPLo60vApsyhGIdi7Chd1NZURw1uYX6s+CM5dG8GZ1TbDdg4SdyOU8myea5ZsQ/kM/BbdcvRc
aIt331gOcUOpr9tktjbjDPKJ3YLr1y1Ino4kmSGo5ru+4IdFlBCYM5L3F5Kvkqg0rzirrJo+JbJs
CCvKINPMiHWTjYxsZVuqMNgkjIWIVoUX4arzqzEdzp2EAqNugNkJloTYLJhICRTFWrXxlcIctC80
ATyNgNhzUaTxhqwKbCWRhj1gUmmdxONFQWIPM2B2E2Ac80wYKLxiLfvd0dct9Z6H8NSGyQM36mEy
091g1P40EtmJ0/SiYkU2Nn0dymod4xAKUMwJly3KPLmm19kIjB1DGa9EljR7TWcTNM/ggpkpB68y
TOBQMcS8K2eux2sjrtCWS6g1N9ALKq8KE/3ocKJ/jl2LgB2t+DTToyw9I4Uu1gC/2bqNQq650Yar
IA46Pxld4xvjCXfGMu1D6dJxyAiA6pJiEVGHul8UbotuD9Z1ZsGc03rxqdfEnTPDzhvyXB5NRH0e
Kq9PGAxjHPlTit5Lmw9ocnEm8DR3MZr+VewKTmZu37ATImM900LO87Fwv+jNfJ/hOttknNpZRckJ
InT5O8WJdFW58b0+Kh1izKhfEaD6vQvg69b4xwaDwzXlTf3K1Ht9E5Odc0EIn3MtnM45xhGxeZrs
kh3auPwYKtrZEnmESDkLIq8Yuoz1IYsfgmkqWb5T89hGrX6RkWp7VCvYg20VbtVBfHZCDfZWwd4B
N6B5YY11zuAarJ0FQfizrY3jTuuaVU+j/NizNUDd145f3UGRN2VCLiMOPKISZm3eU2amf2AJqmXm
aEvsSFWzw5uaH5UqCS7aKHO/2iVsMISVZA153ACqaRmCgnoVVoXCShGpVnzfUuSBxuGgU/9mzjYL
VKZZwDw4IItjrxpsiENiGKXaRU82NZFDxZi4tnkGh3CoikOhislZO7PdPLvWFHG5KKEtMbXtrkim
8NK2MTSZrMnfwc4rt7IW6Z+BzKfzMQvlY5OL9AbxPe4xW6WiZVc07KcB2CaE8Y6Gf6OvF876Brgx
L08ZmmtRVw5DUa8/h3oz3WmkjPsjXKj7ZjZKfIIdXMS2i6NdELDxCRM1ObfxSW1o1csD0atBtuG8
M3psfawDrsGQ83lrrHBkwpAWUTmvdS59QWxXTAet7s6S6gffI0G61ZA+OcFjQRbYt0eIycIL+ym6
6gIlv4U5WO/q2GRX46Rk/m4qnAq0IDgfjTfEuuHVJZmQQnuq1eZTOMcUKlBUups+H3lMHVuG5ACY
FTCHY2df3Zp1arYHUsJG03TvKgunZiVyuZqz3HgoJhF+Utja2OXkbpy0KmEg6UJZO1W15GqOLBP5
rLgrCe7pIW4EZTR7DG+Z42+o6K1UgyMxLX+2Jrcp1Uc2aua2sip/hLuN4NiBQMIC5jiEPmmRutI0
XpPOzb60OcWHBvgyTQjlT9KyAk+NJBVuUmXmuTM2lLV3Ec2GFRbBYq04JDujcSQJI20fYvKnGbrd
t7qjWFNnQ7MuI2tJLyhvZFlREQzAfFVRbO5JBpEeODPixzWFpAvbLTfzSJZ21qftWUQVe22yyD6r
AUt0a+b61phN83kaAfqbHeinjo0eoEg2JoPbHwCJy/NFAHpGvV4hcVY31zWW38Yz+pw8SrfIVhE/
t4cJJEpuHZU+SrDNbYcr3qN81V/IkIkCN6x2l3adu1E7ASC7N4uIXW7IwahxoNlYDUB6RKsWL9Po
XFeUtc5/HLinqBjuw6jQzoUg4RZYeeupUxntnCQzWXYH5xA31h6IbQZEXN9OuIhJokPb7uul3t1q
hpb7vTH1W4rVmUL+R5n4os/cnTF0kJpEKx/BuNhPBUEpn2utbR6oqwG8H7DxJutEj8pD3o9EGdAl
OIATFWdYmrXjxI7nvJotCbQ+TXzSNMmfLYjQKqbo4f2Gyyv2wqKLWCzyjmXD7UBn9LKDO9CMSiNV
rzYkahkrIj0Xc6l7X6TUpDN5WQSavDX5VPf0XJ5Znti06LlqI9UTmflkLdvpIXQs36446mdqdg9Z
r9w35Uz8X1xE1NdM94PP/EYH3mSeR0giLBq+NLxffmaDClMwiBT1ZpkY91NM1lc0CsJqDJkSXIhQ
q1lmHL0rv0eCgdTQNDgkeWNcSIeYgllH9Mnm6CO08eu+mWmjxNYEGAA+lXbSehRqgZPWDolpoOTd
oDShH3VNri7LURVBowKp7EF4yz4SJC0dsZcdMxOBCx6JpQsJC+Gk3WqbM290G0MCLbVs75aAHieL
hCtYRfadTMQT8vT7CT3xyqmTniMCG3WThoHXVk5xlc0yQ7VoPlF6SC9oRDrHITbKM7sik25W6Lbl
s14in1WXJlWt0UyA9LSm2fFnjfjWo6Jts1OTTANqqH8L6uoYEDrmaVLbFNHg+jkMo5VJex73fJF/
UyZcAzaU3T12sJR1YS45dlvWHeUYaNb93D/WqTav6yDvfCVpiKlztYzdTP7oYD0ACpJo1reZsYOL
nwK4MYfT8/uD4pXyDhA3dBf6j2gbrNfKXXcqUYwOyEWlYk7roZ58FyjLkUp86mNypBpUWXZ01zlK
zHRDco1mqYQXmEP6QT/0lbABYYUO5wORDy0c2zl5tD1/I+NOLTftJKxri0Q6ehViuPrxfX8LhvRv
Q2//Q9lfL/6juzLnn//1Ig/sf7/8V3Ku/vp0C4Loxb9sfriUrrvnerp5brqs/Wn4Wf7L/+hf/gU1
unsfhsRA+vdOp//D5wCE9I+n4vs/vKf6a/cd/eTzjw939p2wvL9NT5b2BzosGyn70v830eT+bXri
r2AE0cQWCCjxMBg8359IJPuPxdjkLOJww1rKrH+bnjTrDwg/guBbfheaYjJ5f96Dq3+O+/diwl7N
8Et0H8I/ZFFwmRBYLe/YL3qlTqfMJ5N6YpXO7dt47Bo6W85UrhaU/FchXdiQZp8G20HV4HLOTj55
7TBhoE37yD7r41DexOkw0JHGegcnCF1VVDkuCkQQMl9TPcj8YIawCZCjcI6/3PO/vs2vGYQ/TDy/
Tm64yLRlFPKmAwfCIvby0yvqDGukNId11JnTE80Z/Ta1zImjtIuDOnLd+kHr2eOWRNNAt8z1NQj5
7aQOCM24K8ZZTakm9hTb0UqOFNwqr1Ooy4URBRUWsqOtOdNV14rhs6i1yfSqWShX9FPmLVFW88ay
s7rzEk7an2cO5uplmBWU21V4RddWkkTngV5QoMe9H3NaMsbYayf4dg1byY/EEacitx+3wlKxgCE2
Z0I4EVtpHduiDO77mrTkgE1kZHvdqCqI3HDivH/bTwWNy6WwJtiojVhU4Nq8vOtxmRsaxjCQ8vaE
DruQ6r5RAlQsLh0RuwlsP+yK6/+uWehSPhe3bf383F48yZcTy/+T88wS9/neRBN2cfYyhXD5ib88
lRYhGNjMsPYBWVi4aozfvzyVlvgDwRHCP9Is0D4KjcHxc3ohu9BFuuOS8bJYKxcF+0/imkNCtws0
ihkGOhKz0u9ML6/WStK/mcaw4KHYQTL0I8H7l+llznv6flYIilJAOjBV1Dd01TaTLL+VbvvViZ3r
riLvNdJTuW96YLGTwZH2lzv2xjTxSnKGS4y7IAySJQz2YObplpBWmu0A61l3QlUPndPvnSJ/bpLk
blQaAIIKVReK115ZlOck1QwfSKZ+GLJeTFNc3+YuL0owPDOnglzGv9QadJhwftgUrDn105k20upS
5mZE/BUQ0twTijYzR1m2Ch/YqRQT2H06bIesIDArh+7mhbQ1JWfVJFpbVZd5ek1TLcukLNf/M9ja
aVmYF/Hrvx9sy0r+9L1sfl3Kl5/4a7CZ7h9k1uPgQaSOt8ZZRtRfg42/wojh6K4gj94xTYM58+dg
E38IYm1wDWLCRKu/HKJ+DjbxByZJ+neMYGE6mCl+Z7C9Wsv5UC6/jThexhr90GWJ+GWwkR/dFLo0
lFViaufUusN2nVBt38ypGaBP6kaEiMJ2yLZuqdlnq4ajj7KKDLNuvZyy0j5qp+ZPcyZikRa+qz51
nLeh/7eijcH1O6ZXw7e4L80iuaitbBb/HCf/DTvN/9/m+OV1+Pev3eppyp+Kf5w1GdvJFy/f8nM/
3fMuW0J2fSZuRTYi6DD+fvkcbXkvAaD9a0v498vHT5kc3jGHA7dktuenfr58LusD06Gr4TO0FvfW
b718p/sPbKg4DRbh+/IptB/u+l9fvrEfikJGtMrpVvlFSIRBKh/SHp0F4V3Ef7BXWrVCg8akGt8d
+kFXmEgmev8wYCttXsm0D1Dele5ORbq0eFcS4UnsatTb5uAqDVWC+fpqF/XGt6yjfBkHmrGl7dV8
sFz8+Ki/TtfLVwHaaZC1vdgozJM9cVRlIPhFTY9LfMOFmd7bGAVA1A5U4Kwx6o7TNPkREar6iozc
AhuNHEl5CEEWRcgJL0s64X6mjdZ5pYxir4I/B9RDEdnTQCPf1qS934yz/AQ4YPXLe/PGSvdqQ2wy
NTEB8bQFn50/v5wCdPygFQUXsW2AQ4IkMeo7pwnHx9KAQLTCqQdjcZTlUzkZxY2shvuoitWLAmXR
MUbnJJBbFMlVr+byIanmDKx/4watZ1kwcEI3H54jvXcJlWsfp7IWZ7ka9U8QlmlUOBP1jNbpSkDu
uJDWo4r81i0RpMCfR0daknWEk6iQ2ymKP6lWRmAWZsKFewJDEYsaQJOv/7OM/XMZ49D33nzSfX1x
Gl3+65+ziEEKm2ZZDm66n5vCnwwO4w9eHYKrMULZ7FOWCtVfS5jOVpJQEJLHOV4szA2mpX/NIkA5
DFY1NiYMFfE7k8gysH4deOoyIeGqpDqm480+HXhl1bZp07a93zTOtK2FFq5jFJL/3N1QZQifyzcG
yelMtVyF7S2jQ7CaY/x9OUaSxB2wnuXg5MnUMVsNnJATGKsQgd8HfraPrsRt+3VBRp9MMwX5v6/I
XnhkgKZocaOEPB7hbn55wm98qeXMdXLrli0E1iMOwgt69uWlgOFlBn37DqSbEsL0NJVzONsNIM02
kn7vutIn56bZsoFpHgcI3bxBf69Yb1z/jUdnYq1Z7qqNydI8mXg0ncCCTBk63+p0y0NOTtcyEH9t
TP/to3vrKgBOeDlMDjavjNQgoBxlRlYEAk442yTpIowArvhgAXjjseFi+9dVTh5bI6NGC9Kq89EI
KIckJMElCKZqLbQy++BdfOMLWdZSYUd0BsLGOblthSCTk+Z769OmIOjKaO1bTm7FB8vCW1dhdV4s
E8A5KLm+fDk6G2JiJo3Wl05rHJCNB0Axm/GDqyzlxpNXkB0Ax1DmBwpK5klZoGx1ZyhRV/qhXtRn
aMVoI1eqA3A1s/chZ9FVZ8PuwgsZfnDlt74fC/ZyomUDAqj15fdTE8XO26Jt/a4jhkspDYmiBjX3
+6/469cClAvMEg5yfFig3i+vYs9qGVe5TmZzQLWoxLdzjtbQIjljri9//1K4XwxsgRzP1VM2ReBS
w2rkiGZBy+39rHf2WV5a9bGyzY/AQa/vHXovKsisBwbP7LRuBN62k5L0Yj9nPvZculYXcRmmu/e/
0EdX0V7eOwEXyGjzTPpgHsSupON+QI760Xd56wn9+l1OJkFCdyMDHSpXESr446bOV6WiJ1tl5pzz
/hd681KEmeLnpQYPpP7lF4rzZMqrMORSdBh2ZqQPnquY8RLgG6/fv9Sb9+6XSy3j7pedNSlqbYBA
AsDNRJfXDs3Zt2L9+f2LfPR9Tgav1YlKlhBvfZnkjg/Gh+CbQSELvOnbD6bXZX19OU/wxnHmhYbB
cP1R2/71+/C6B8gLnNInDbH2wzY3d7Ha5tvYyb8xG2b/mVcPQsJyMDEEltyXty8KFVB1jg0r2o6V
LaEtwIch5/72Q4IygMHWZAPFoeHU1Vj1CmRi4kT8NGofurFPN9I1Por1fPWQluoC6wXHE8Yhe6SX
XwUioh4HrZr5LRksK0uL2u8iamHfydrKP3hKr966H9eCkUOPHWf8KT0qwq0rXFqGfkVP+jFA8Omp
AQTTDy7zqjZGYRIwA6JJNp5EM5xyukpOM3kESNxXCbY/KpYbnxcTSPwhNfNz2KPdpUaUzoUihuqc
g5l+mbqO+YnEe7xTmuKQBCqi+cLulIgNx5gcWAGa24JInA+wT6/e2uVzctM5GQqHhs1yv34ZhYHe
xWZMvIzfhZ37Bc+HiTSyrHwlNGy0k/1HRfY37j9VWADiEKbAIYiTZ41JrC8ASmW+rikPdCzEOlPt
8XffWkG9iFM7VzL4n3pykXQuAjNVSS9Ng6ze2nnVbwKz7z64da8KU3z6ZclUDeeHDdYWL+9dVlF3
VWis+A2P6UkCcZ3WliLITSsM/A2YWUCoy6Em22fOR2gmketXAMbuWJow2+mNvHW0UAcMW9kgUrkR
XqWQTA/JoJk31CPK7SBLlG7q2Mvr9yfG189B12ny4l4CJcepehmTvzx3ZMVzyaqY+mk2OR4msHJX
K5Ozff8qr/ZOBBIQSUIeLjQilQPYy6sooat2TtWlflDjT59koq1wzYXbqbfiAzql+jwYpmcb9Pft
+xdeegcvZ+PlyrTOGOkkVUAIeHllaOSF4lht4tskmSKWHRNxa86T+VTKeqJr1dl271FRGK+nBKHv
uoLBn65kg0fgXDouw44UMPdLClT3SxhZEwYh7Mc42t7/nK+HH2cL9neGy12y+f/Lj9mZuTaMYZzi
JcjEesiSL2ZUCK9o82mFIqb74HJvPQ9qsrbOCg8855TORXpH6dYq2O6URLxVXpjtxlwOBSurjQPf
SqXxpUtTy5eTVdy//03feuF4EdjFsle3NOdksER6nUxN1CX+SDjGBl0iID2D9+/9qyy16tPnzrHD
ttnJLrqU0zeuiEvUOXWW+FVSQ3jOVG3yLJRtN00zGnsS9MR+Aqt8P1O9IaAVZsZQ9YGx7ot2PEOO
4P7uMi0YACZ1CQrizOCna1tczppWSgunZa6mvPygeeols+/9r/3GzRU8TzbvlOsN/vDyNarnaZy7
zIxBMKCEpUgpYYt3yX/xKiePUIuDqcN5jvhpsvNNynru0QdWPpgz3hq6jFyHfcAPCOop2APrWOV0
E4pPQpkvHYSdt1Ec1nglSYgj/Ue1en0dTUUpPC3XtWs90JXPFWzWYuskloquzyqXP7r6d51B9acc
7dj57QWGycUxqCsxgUIOPLnfbRkrGkkIpKR3xHPkszNfGRk25/ef6htzmGCk8CoblAV4f14+VTLC
tTCJ59iPCfHdm25FvodLbYCde//Bo10m4hebV15TcKLwHOieUlI/+ULRkDU6sm+ka/1AIoJ92cQG
Qc6tfb9wPRNH//r+V3vVQcWKReGeniwXpjp2Cq+JHK1H7I1WDs566ucd4kDgTrR2Ko7wl5o2D9D9
rZasBhVjmhkWW1mK6IpHaX56/6O8vsvLTEjjQaWVSoXwZLNAEgWcCbiMvuyz+c5yFtO+M7ZUbq38
g8ng9Wz/8lIndxkjMKpk8r59nW311kYKtjMxv/qQ/sNzlNPGf/F6pwPWaHqVePXIp3QNsayU4nuc
piPGMgv/DiTQD4bu8kK+fIt4qsveDkHMssCcXI/owLp11TLyBWnZuypVMWjFSJujVTD12oVS1Div
bOIggqB1HjNYX3++/yzfeq24xcjSWUodZGzLRPnLtiYSqVIRJk8+RKVX1/XQlQ828qZVFwTiMPCU
N5WdZ6DLjXTvhlWwAdoP2E/2Z+9/kLdeKoH8SUNiSn1qKVW/+BxYEknKqiMf7Izi0Z9QcZksNhoL
x8x/4lJcAmAehVKOny8vBUW91sISx2hdYwSeJxRBKYCGVabjfXn/Um+9v4JOHVsrxgur7MtLtYv2
v8vs0K/UiPjnaBw2EPwD4p1ixZuiLPngfXq9rNFiXvp/CwSaifBkvKTwBd0qFqGfzqiGSaLW/lTt
ovigKvV67uMqfBuqzLoBUenkW1VjItuGVGVfLYP+k8wIc+lCoYEDIH525Fy2lnXy2yVfRgeQVBqU
7Md0sgVf3sqQ2gtbzSL0M6HK27nshutIE8MHE8Ab2yH0wihhbIpuJBuf7roUxRkRaSehT/J1fp3O
6fQt1IwGSLYIjvpQ2ftmsqONQYOdmlJSrPrCHq/gL+cI+nH7vv/+/BApn04Qi1pFZ3yai2bl5beG
gccEApDfpxhZXpKCIOCFzgoraFOt3CQVN6pTmLVnTqJ6LhPSmNR8MnbQF5MLic31DPNS9NHa99Zb
hp6HozqKVeiPJ2M1VzXCrpUq9GvpLqb1glAAq4cz+MGXXwbiqy//Axu2yIY4cr/88tMgcFy2Ueh3
dKW+/l/SzmRJbhtY1y90GMF52JJVrB7UrdZse8OwJJvzTILD098PuoujYjGa0T5e2GE7QiiAQCKR
+Q+13njnAlrxowfI/7GBUnOPBFGCU1avIInTNB9WoL9HmeINaIiL1+CxL5GZKMdpWxw5e8EbI0dR
QgM1zT+qqYOYALH/BFOnD9pxcCkBe/lpWLPseU2dCm6YV//x+lLsrDglB4SQDY/GGBvzeiWQboAU
CWYoBIuYf1BcFUY5JiUHm1/+KZv1poFHaAXNyGS3KYY8doldTUqIwM5XBcOdpzSB5tRaM/HL+/T6
lPYGM0CiExnlFbgNIkbaGGsuBiXEXGoMeZLCSxGF9WIVlftI1M8/vj7e3hLS9TAJV6YlUTHXS5h4
qEuMxcjkDG89oW02BfA986f/MAqdU4A/rCEYoetRxmoicRo7JXQwpPMxgSEXjOajco2786EQ9+f5
y19cL5sbLC6WDuY/D4lsWM2noZmGR1jB+Gj0tfndMabornddcYmayAlfn99O6EfV5n9H3uR+tFdg
zbbMT3RW9hIvLuowvYw6KkLgY91Ojx02b29fVNlMAk7CS417ezNomhlDn1H5DrWkxARGEPUzbI4u
r09tJwNhM9L4YIJ8wS1qKs1tbbI6tFC00i6CuVsRoKsxI6+xTw3ePhT3GNU8pBFBLm++H/ozGsbP
Ha5KiXC/uFO7Pk6xuT64arKcXh/qF59kc6hJcvDTQHiO96Epp/1bgodXmtqtyF2EdmfM4WzXSXnW
oqz2q3RWfxjaVOHzoKY/7cwtVmjBIv4Bc1V71jHluzg2tNqFi/elHw0o+NrqdJoPf0wJ0ABrnpLK
wkdpHKcD29wbBVGCLmBNqJTSIUTina5/tcrLJnKi1AutvGieEWzso8uqGZ2LeEaJBBobYEwWn5Lm
AoN/BcrmqUn6I0cs6yOOotFLsji4fw2aukI44rtDOjVrowqWKR7jl9fXeGfnAJ/n4WlK8Wv3lyXH
b0s8olGUeXQ4w1HtuvHk6MqSkBzU3nPklvb5PwwmkQsyIaAytPme6oQoGXZlbuj26fye26K/h6Y/
PbXzGh18hd15/TbU5tZpc2+0FW10Q0VUKBk3IOSXSSnOToetwv9tVpvsDhZdFDk1qgRJ7vafq7xT
7xy6Ne/aZDyynt25CABG0pimq6rxgN0cPoWyj5iRRQsHNGYCJZHGdZNzlLntj+KQinNxq842dykY
fsk61o7y/eh7Va/4TVKVB4Fk5/3IXP53lM2y5UjjqXMBr9ZADOlrO7e0viPFxBVdg/swGM2K3wdi
Uupol7i72X1+cB/sTpMkUOLNcNK9IQaicxiZcL5CpSsVH5bL4mPaaR1Mc3cUUi+bBgKo7e2LbV29
XEuRPApd9Pou/FvCipbxQfqzPwoFV9J+euBbPw93yZZIlJUbOrgM+FnU5KEGX/igCbJ7qHhqyx6I
fKrJX/F7sKCMw4uTYJG2o/mcJErxdVJc69I30VHR7WioTaioO/xQY5tDBYO3fNRgkV0Gc1oDHCmP
pKZ38gLSHZ12GAxjekiboUwn6mxn5FDZQhTh6hRtICYoz4uBrJOhzk0AlrB8+43tgkSTdzYvNpqu
10upQxKWWCM3FGpc3y0DUgk4s6Unb0Jc7/X4tDs/NFyBhGKlw4e7HirCySyvRMZXm4T10C5p+lAA
X7sz8Sn3U93tHkWVNN9eH3QnRXY92Qtl4zs8fTfxV4wayh257YSZmJqzbImd5yGGEOCgmoBhUW6k
BxF/f0SIaHAbNXB8mxVtOs8RLjKAIXpi9nM5TUaIuh8S0QBtn5zEKN4ePpD9kcV+2XcCaXu9rAKh
tUYdONhD3VWYAmLsatVTe3C57MyKLYlNA5BFybvY5I8mwXBRBaNoUPrP6IC6J2O2bGBImvK59fC3
ev277RURGJCzAKiah9Q2Yc3qsukEixxyueKICpe8/6DHMNlRe6jcP8eCWGk2RvUSg6MPm1S21iYY
Vo9VHiPiT+5y8It2IgFavdiq0VfHamZr0mCoo7ks2GmE8H7TUym1JFQ1akMMo/7LJyVFp1aBujO7
V7/+pCZozS5HCCFsgEB/EJOV+GYs3INy4U6s5iHgkqnj2cJtJs/rb1EUf+9J7bncw8Fhe45qVp7S
sU/efu9g8ES9iWqhrE1utmc8rn0WZYzSAJ3Hq2z8e+1EdRDF9qaCSRjSU1T3bxEjuYP1QFFqTpj2
2XrGWRplIQvyxut7cncUSQ7gWc9j+pc4+m8L5nqrDr1sckLDQwXJQybZn9xkPPgse/sMWArdY6he
GPJt4oehKUVnJ70T9v3i3k0oVT5ESlJ+4ErvTq9PaG8oIFeghGQbDyr99Q5Ycew0MIh1ws6pULmK
7fSs8BIJq0Q1D77Q3lD0eHh70nsGuWBcD5UnmnDWGflLoAvNaS2G8q7RnPIUK9NRQrdXj6efREpH
vQvAzdZTBrsYANfgPUKtw14L5Upfr5Uz1eo/HAW5ISV2vlSeOwborRAzev0vnOG/v31lqf7QSQPo
ADJr8xEjBKYwLPGQdyVahbXlUt7Lzerctd508BF38leZCkFmcYjO3DvXK2vhSge9drHDvtGVRyw+
9FMDSSSoI017slK9Qhexas/dkIgPbtvH/+H6od8A2pHmN/WaTRSJUeZVOHp2iJmu6TtmNQSCWHkQ
fG8riFLpgauHIpdNxXwL7q0Vr0Jvt7VDnoQmekOJ03KjolWDinl9avrIRlk6q7+MkylChJH7FzOT
joSvf9abCMCvIF4ClwHBRNFt81nXVtPnfEaCcnDV8tG00+LBFuq31wfZXrWIIVA1BwcDAJg9vM3U
48WbGrcV4uLgo/XUk08HqO6232JNjz9WlMaOisTbs/lrQMrj0OD5hhBWr3dQY8U5PW2oAnbX9mhZ
F7BJBoFRc9e/1VKLyh1JGHQ/UKMci20P20uUxNKrVdDDNpd/qR3+XNWmOZVd3N7lthvfzWs///36
em6n92tM/H1k4sLA27OYIATW6YL1NAtk4lbU1xDtqd0ACNhycENsPx0FIpJ3T3Z0AWTy2rpeScvN
lNioEBKKiPBhoTG1EYXjE8/WwVfsyjsgRWzPvhyPcjMIF0CF/HNz+HT8yEohRoSLKqO/1LO+3osY
zSZ/TH+pG03oJxGF7meulEfawAgCvb622wPx6wdQA9A5DZzK7ZXYelnhRnbRXnAWxJnGIvb6pTqj
fff6OHIiv1fg5DhSLQ3LEQnt2vr+uKNG/qtDvPDcFKuEptLFj9kWEhZfV+m9q43GqQTreHl92Nut
w7CQcSRjhxtlC+wxpeqoTdvgkovir8J1s6Br2s+r5hzxaHbWkWoGpCDaJIDWtum10biT0moLcoJk
e/clCtD+EivL3ZunA5dAVgW5mW7NjNZ4Uu1GdPUFUOb0bTIi5Z5+BYJ9lZIfpsv6zScDekeslB8M
O+Fts7Fq8ZPGhKq8oLJtL8G0NGn7wUSJcDmDYon6ALHuITrn2GYhZymavvU1vut72a+jDh5N63cO
biGCRY2WEv8H3bw0jdHUAVbkzoPa5/2MslvdfLdqJ0bkDtQiFcMyGh4RPxyXk7eibRuUdPR+UsZJ
P09lN98vdbmchap37/Ns6gxf0YzeDDEJqcrL5CyIKRlpIeo7pVmNryrCi/Wlt5YOIp7tnZZIM/5q
DZ6wgJ4NPCTsVv1buoP9oyymFNsZkM1A+8dTvyetsmjnoRijO1OxVqSKmrpcfZE71IZ1M4a/V3VO
en79A99uI9bck702GNIg7eR+/i1DXbW886Ilqy6JApXTdHrNByV5RLS5jXIuLUsHVRUiqqlv4bRq
vagpEFWEc9F7PnkaCnJ03RCFQt8P8YruzTGG4WSbi/Mhq9lyo/02qTnrmrzi5XdRauGhxabGYZHP
RxjhnUnxOEFbwMM0G6zBJpSydMiEJlZ9Ge38m41ZfJDl5l0/lLheKLo4vflDcbKoXFHuISPeglaG
dHAsMrX60s3q+sEY6iWcPPWteFv54JJKDehZQCWDyXa9cmakWEJrtfrSNoX5boJG+9Wo1fbg+9wG
SSluIRHP3OqgXzeXXrFUaLIMJhyEVY1CqFGUuDWBpmxpHNGJd/Y3jEaCCXcdjZ9t/pWpVpvnCtaI
okErRgUYSAN/XMO3fxx2N1AJyrEwoTYTUihuW8VcwN+YJi3Qm3WAiYB28Ouj7G04qeaBcRMoO3RF
rj+ON8PnrRqvumCd6/6RLNLievHsc+6JPOicNjp4V+6tHeVFhA0M3nsAsK/HK0atzFt9rS5jRifL
dZQkKBPlPxxWNgLVBNiL7LhfOMvfD+vYTHqFzsYFCVv1XPXIIqvodr59y8m+DXkWcYgq0eYLAcGN
0UczUEacRHnHo6M8rywbSNTBOxjq5uXBIeIhSfeBOiT1tW0bDbm1tFQyrmZqqIPvZi7oZeMbnePv
XVL8WxbYs4/VJ4QoH5u0e2PX9tfYEGEgjUjFuW16NXURNmseFzbq/EuQaahiJk51NMWdA8wfD20E
tBP3tdQ1+D3A6oTFHi81RqkRt+0GAmzWFx9StzsKe7f5qksaR6VBKh7Bi5b//7fd4a2trcCSqC8A
YpIQIyb8KHsD77iiz56NNdaDGuDHHXjQ+GNbHLok7xwB0jmGBlJNaW1L0cBaz2naMa0vTo39c6fo
VkiDdDjYMTsHmx3JFQxIF1mnLbweBmKpWgL6UjJY/Uu2KqC/09VseYeTNOC/rYqDEW+zY8AfVJuR
ROb9Buv7ellzrawUQRy+FP3SPtpI6vlNXJtPnZateBtBI/aBO7TdQVK+ezSozuI8x7bhNG7uTGuO
e8R0E0LYvNK0GlPlS9xV+YPb6eaPuTZTn3TPeBnSqnvQSc+/jsB/Dn7EztwBuJM08zjgpG4fr6lZ
TtqoeiWmGp7ykM1Z8WSqlL97a4BYmuniCajAEfhgZyMB3pO3A9ZtHJvNiYEJP3RTQwbUASm7W3I0
FxwlHg7S9d1RePTAWoKgBhnu+rOmRGsXbdfyora4RK0JNkYK5Ybz6/eQvGeun1ZIXVFil3uV77jd
ronjVGNVTOUlagf0NtZGfw/5szrN/ZCcogYyZtYmil+3Y3x6feSduIPIFu8DaV0oKWvX8xvKUc9Q
NC4vZaO3uIgkCOEZSx0iGzodPJRvQIBEUlggiDGwUemVbPtA/FdQRVNTXhTb/sE7452lDE9D6p2y
onvRB3FnT2iPQxy6b2Gn50p2bo34Do+qb6/PeeebUqamBEphUsLDNuVwHeXSauDSgl7dEQHRCUEH
OV/fvnPg7lJikc9X+6YCamRwiop4hXBoainZsmGFsd0fgYB3Ah2LyYtDgp8p7GyiuYrpjNaXIJvN
sV79qiqUewUwGgolse+4ylv75HxCSa9jp5JdcA9vls6IZm0cGie/pF2jnqQt7p+mmNYDHcSdeCJf
UDC5uHFRJt2kFqWDOYCh5fnF8vL5r2TW+/OyYsBQz5n3ULRCe8hErB0xRG+UduXkmBmFPwQZgAVv
JpesXlYlsDkuAFVr7EDGvLiU8HjunMIeLlkWY7RVLvqHVSu1E0wF2tBKV4RTb9qBYrlFEPNgveDk
5hykIDeNOH6ZlNkFe81dRiqw+cqLUnBjJyRXtVELP1Mih1c3hkTAa965ZvaMhWQa6ipq50n5Lqum
57J1sXCx5p9vPjke3p+wNqid3bbHs64yhdXCWlPsQXsYe68Nl2UUB9Fw53zKR6ZNn09W1LbIlkYM
82hVSnYxW9BxhWF3D9Fg/Xh9KjuBj/Ku/NRgpGUl+Trw9VWBtcZiZ6h5iuY0J8mKdRTMqdEbD0ba
OaL0d9jItCw5PNuMBxVu3V2zJbvY85pjTEx8652Yr0fmv35b4/zoMXjTfGG7QKLSgGWwoZngJqj3
1ZQXIoUL565p/GAZM5pOZaykn6YhxgXXm7H1m9Pu1BcuXg/Lkjx2S50Fq52WBzt371OipSNZxhbJ
3haLIjOlWcPY76Lh0Itkc4nyOTjPAyD/3rdEthOZKHogiPpsjofrJHGR1GoGH7eOQ4Ts25MHzOaE
KJR6EJpuJwSJkSxL3tQ8gI1NjFCXxJycCAgIzCzl3ozm7/1kqvev782dpI5ReAewNcFwgni83pyL
2mbZoOMEk2fN+k10nv1nm1lK4GpK96EpE+1JQ3qR+6TTH5xKjU6am7+1W0haxW+giIX4Kpnd9oDw
Hip0nI0JgfYah7MuMPdq8AkbTOcod95bVHTZaaCBWOJxvIn345SPao8XzUXHZOBcL1F+Is3s33wh
A2Aj1XGh4ENV2gLgvcawqtbrikuSR8adVU7iuYAAdrAX9+ZCcgP5E1QeVI/N2TPjnCVdMdgpmvqz
igfSJYpK5SCVut3wyJv8Nsgm6U/0JU3yhUHyNKv8PnPzS4OxS0Bj94iKszsUrxoptc57cds0rmLp
VthheSdiVTq1tlEYAXJEjHcZDmZ1GyiZFVASYr8MF9tgsQIlWRBS4wN1TfXQN4Ne+EldqkExYsLm
F9V81HW7TTQYkTuG6gL5PWi563OWRV3qdRkjWm1vPDnU/QNrmZwTZrO4AxmYWonMeHvhhEEl+k9W
z6g9bkII1rsU1rykuNginR5EbaS+A42AS2E5atnsbEZoEGx4YiKkI12+O35767vzJFYcb/LLkpbT
U1Hq9t956yhvLwnC6ZBtMNqXpPVbzR2nL2tVxVjlslj69Kz3df8nNrTlQVTc+VicKG41kl2b9+Zm
05PlcsFAeLhkdREHSdNq94j9aXMA+Vd7mkRqn0SHs/3rsXh3VIvLBWwoyHMpav77EsLdG20s3vNL
DIcqbE2jDbRhzp7tKFfDOjazr/bqWZfXB937bsyRFhB66QTfTUCkHKrLKkl+GRpN3KXegJeCk75V
RosIj30Dt5kEHpFmb6bGUppaXw/5ZVrb+N3cREXp19hKHkREefteP26vh5ER5rdNuAyJbc6o0V2s
wc3ubfIuB0xv+QP1E6z58By5FJkHEn8pE/fBGCLzzdUJnNU5ahLWy2Ns23tGQxZPP/wOL9gxS8PS
RQ1mE5PkWeAzKnqzu1fKMv76+hfcSdnpI1ry/qYpq0KbvJ41FuVl1rQtiguWwK2Ci8Z7TpsO79mo
N/6d8LX5ITrVeaQ9h1+wms13CXbfFxsu3pNa5tHBjtoJ43SkfmEhTbLDLcyoJHbiPNVkmCtr2FUp
WXGuFk09tYmRHJzTnc2L0ITU35Bi/5q6CTqlGy34G/FIYGNj55i0+bnKxqM2296EHFksMYECwrPd
pEhmqnYqHiPk73kC73hdm7BSM/fJsKajttTuhGTLVurVUjvdBGynxnKntRgqab2/YtutHtQ0OSIH
7cQZtIo1mjfcgRqp3/V+GbHOlrrnWOq4UQq0uZ3xil/id2ayoGkc2/Y9eMSjl8LezChZ6iRFFClI
va4HzaKyHj2WDQp8hAWTq08fZ1G3X14/Czv3Or0pLlmJrwfosokzCHBFpl7yAHKsdHqfx3H3UmUR
KhwjZmzBEBnWQcTZmxZbAqEG8j0qLzIi/RZxMtwoB2wEechrtXuxFLMPpRHL+fVp7WXpEhlqSsMG
CRXdrF6hqKUwc5FdvEJMDyqWrPcT1tq4Co/5SxxDLCaRKe7rYUj/7vuV+k+CPUzw+q/YOQcsLUpg
0iVBKoJdzxVCGVDcNSbOuKv51VMybFNV5BW6SBxB/neWlcOGtQbQBXDI21roOI3TjF9Gig+aWv3t
pSa7E1/Y0+sT2huFbIxODudBgkmvJ5TpEwDjJUfSRNH+aktQg0YLn/71QfZWDbAHT2P2PoyP7SDo
6sV5laSXOY+VgDKTCCrNXvxSN4aD+ewORb5nYxpAmX57/ZTrVNld4yQXLVH+bOM5OqWT/qIoWfQf
dgL1VYl5R07N3RaRuf0asTjIp9SOHQf10qtnY04xWYsOaQS734iHNqUgicTbVh1NdEGg/6OCvZgt
9agOfKWpxO7BAdtJHJBIAhTr0AQmJMpf8fsx7ixR6pWbXmhKIW4Aqj9KQweD9v4M2WA+T5gLLEEE
GmP1pwLmAXgOxTrgudwEL94+UuVe3uPUL+xN8MezxxninvOF3mP9PhUZ7oggS30w0M6pLKvora9U
OR5wc1nqgy+hb4KKN2gdwkxVdhGOU4aeOo2+i8Hlwf6/+YAkkKSVqH9KeS5Uk66X1rSRmeXBnV40
b/rRKqM4qVoX+a8fsl+/9Srzk6PAH6AMRd2L2+t6FIrTlDRTfLEVagl4AuKajnEwomxF0hsf3dTL
n+0pi0662SkXJ9PG1C87vXxydMTw4r7PsdDWxBiufdz7RYs2aWdMkEeAE4aFpSinLsWTMGnHVQkc
o11elCW1DxK5m+Mr5wA0gJuL9xovgOs5lOgfdvrASpnJ0Pentq1MsmTXLlJ/JqE9CBa/XmTXS2ZQ
sPuFBOfuQsv+ejgT6+oMPDb6IbqOEkG8tNnZjSjZPajUTqKH3plq0y+6Gdx7NLc/u3WJn7Fgx+7H
WWoFS3bNfYBaXP1MbEO51Is+l34fW/VTWjniOcnN+DyOUfpUr5MDuhQjIwFvNaiM1bwfhsy9VELt
7srJNO7bSPkbyO8R6/t27zFFiSImO6a0tfVQSTUVs+KUkF7WhfW85H3m52aTHpyjHdV79MDIO6Qf
gMqabra4nRmxVqCofIn01MMNXA/VRv+YtAOobO8rTquPsL1e0IsrfLM0Q17F955ZCD+quiCplpe5
Ep8jQaV9UifV76YubIvRwAI7DWpjPih93K4JFSkqRhZwJFLmLWEJerKH6zo0S7MS2F5XtVniazeO
ysH+uo1mjCMfAKAZoCBu+W1xjrADZHc3LKPV+JQ6WfW9pgxd0jguyo8raMCDAfcmJjkHdNqAJrnb
4nfeO3M3cjWEkSeUey/j3YU5d/HWhI/kS7bePepTdAzszamxvNQVoNbgazTddG+OQ3qSenD/ZS4A
F0jQZTVg+w6wjXpYm5K5ZMOSPMVqO+ErnKcHz6fbgMOrBo4TVQ6yLc7JdQSw+qEwU7D0YazBpzo1
eqHm2IpjAekPVXcElNgbDYkYTgiQIYpvcsP8dscmrl6LfIIkMbRYONtt4gu3/qcCm3GweDs7T+aO
lPUQ/pL99OuBBiMe6qR37bCK4+Vxagse/IbDS0dY05cWC8f/NB5NKgm9k2y56/FS0xrKlpwuLCG6
/DWNiE/aJcJIA2KU56nWrIN7Qn6W68AtH6IQXmSWAIx4E27WvBo0tK7s0NUH/TFKLIy7W20OX79S
dz8XiRcQSTzzmNv1rKCXe0h6yVkZAGcS4Bh3vbHMvrXYRwT9vQ/GzUeYliCvGwMUY3GR4zNW2B7U
mh/WtTXeixmA7vrO6rLmYNPfrp6U1EOJjb6yRONtvtaQWnVtRKkRdjp280nXSVc+xTi/dfVkEwqm
DqVXSiFbYFydWevMMHrott731c61wAL1EXbqWBxUDffmI/XIyMW5xoExXn+noRU4Z066HnaeUgDM
t8ZTGRfRm8Me8wH3SRrOZ/pllvb74cWBWZ3iWHr1LtiMp/mofVF6bfz85lUj1iECQyWSIu9Wjd5D
ljGpo0kPcY2JQlRS0jBrLPVTr1vRwVA7ywaqAFUs+pZcg1t4wWoiEFy7s06W3973wrQex9I5Esfb
HYSPA/geYxzC7PW3mdtIRbaXQeyiWugtOO5DOilHPa3bAqDMO2S7l8Ijra1t7b0SBbqnZamFq1t1
n7tkAJHB1TIkHxSTZ8SLFk197+dqk0PZijAd9BsYxvE9XuFFSl1ySmo6spY4Coy302c/kvfLy4Vq
6DYwqnE5TClcjtCM7fyfArwh3W+1PeiT3kYPivSk/NR9KGPfsGK8cin7wqpUFplunusuSK/HxTuR
tE1glUV3cLJ3h4PZSF9W6ntvsdxqpsOsKWM15MCs91Vj6mFqo1cUizLxZ7U80iq9WURWTqYbZFKs
I/W66z0kotTszMq0QlPYeP04WnVWV/PN4B5GQSkC5gtkN14gm1EadUWUbXStsF/Sn6YYnKDrFxMG
/fBDUazy4KW7NydKIpCnMJqWBh7Xc5qbNOvbDhf2uTGLAGX25hxjbngQ6W++FHOiQ4QQAKhhWY6/
HqWFuZc2immGXmLHl9mj52CKdbrvGwfEpJkcSVP+WqSri1lyUEltJJMdr6Ctq/DUzIohqECGJqDM
5by2o9b6U1fiDqGKcQ7dSlt+0gVRkgeOXAuxccm0h9bt89UvizmmtmCmeEAPU41qkxhUT1yE1Vf/
1pOTW743O1Dju6gRj1wjLXbni5aLT3Onq1+cHhHOs9Dkk62yNFH5CprTBwv6Sxb3ZoJkOdI0GZSJ
uoln6UgXbEQkNczaiMZss4ohwjSkL7pgbU0IOqbZNAmVfh1R934tdGxfu3j6igOHlZ0SxTW/iLJx
vhRAmjTfTaZBOxe1phjcjm09+OM0ALoupmY56hvKtHz7y3kLglWH8AE/aXPrjxlfLtNaMyTmzd8q
cBXnpVLsk9HAD0QryX03Q+Y5qErcBmY2BLJMUvqehxYwi+sdOM7uqjoxT754TYrnehHeo4fcxqNb
uBietfhG+LldTycrbjDSlMzGkNpq/WzWWfRdGPZ48FLdOXfUioCcQamjubBVGoiRdBBmBjHfqxLz
eUF6yVeLpX9rrsCs+cOl0a3Mwbf9BSqQA74yA0IYg7m8M6fGpjDo6G+PIbQukPlGkYike0v79grP
LN2lMMNxNbITtqhrYKvpEbt8J4aADpNhUZqVALa+/oIZNSQ1nV0jnPs+dgPk1BSQs4r6aZgX492U
u+bH11OgnU/Et4FAhV4nBKgtQGXOnUUrDNJTha6sD7KDUz143cHi7RwHV9cBjEoKABfnJgBPlTmq
7ajqoSnFvPGBb+oz+mraKZpIV/yUmI+BoD18fX1y8mWyOYXoHLA3VKjHvNU3q2nzuZDYXMiHtDn2
x2UuPmfT7Jy1ZnGpD2K1WbuR+iFyl39fH1j+wbcDy84TvA7WdlNaazUHqXJDkCTrY38eRDk+58jR
3y+jrR2csdtSJIV3Ulec7qGRys7s9ZZJG69k9qsWStKR3y3R0ATorfXMem6U/BRRv/yRmJl1Aovt
nun4j2c7czIzMNd6OCMg1z0AhFlPQ1di8khL4qGIE5xenAFxX4XuozfW6WPL0fCTRceoZyk69SB0
7WxDbkzQt0QLkBBbLpmHFJfKp9FCz+rsO2XOsyCiAXV6/bPsjoJWCKRCifjZiqz0palSjRq0ULG7
9x321y9DlGkHm07u5c23hxFH8IXwzgWwRTjUPYXhWR21MFVWQm0qvntNqaMtJu6XnirEf5gS2a5D
d5U6xxbxXaVGMkZ9o4UDtie+OhjOfb5iR/X6KL/otNtJkWjwUiIASiul601W4QTUFXOjhmplVVYA
17z7ExsxyqtUldzvSl4mX+tEz9JgNhBtoy47T31YCAq+fpyNKnxHV+v/bY05avwOkc9/DKdf/56i
TuT+jBemeYbn0KWB0plWEXTgp9ML6nbcWIU5rg3y2p79t1U2nncyjQURM/4Gjbk2NJHyvIiMyk8z
s/qrnCL3p0eH9B+N1/1nYbrTl3lQUhP4k2H+iVFDPvvw5a1vZtzDC4DbMmi+ChUP1KruAgUszFid
gxJh249uLlQ3wMCENhOkzfpTkU75n3HXznFgmKUu0Myq1y7QGneuJBOmGHx++GKd/8etHSdx+wqX
1ajIbN+OAf/6au1W3w8+zc12AxNLbOXTg4qlD339ZTy3aFZAZGqo8X4463PR+LOSNthBzUcqTbc0
B3YZ8hEQYjii7k2oUa2xy/u1XcOEZ14b8KJd7ylIVFy4ZZl293OXCSXIjSQbT8UY21+xGmm+6/VU
Po5pFY3BUkxUm828qn+8eRWk9DSNLPkeRd31ehXmuW2yGj4S1OlWDzyYjicasZqvN+1RI+M2tiNr
JG0/wCoR37ePCa3pY6+zkjXsIm06o41rhorqTmAvxdGC316bDCVLE1xiMqfbnLpRHZTBra0Fjc2I
F7XWRs0HbTXx3DXNWHlBnAvTnXgxEKt6fTlvAyVZCIJtNF1Jvum8Xi+nNVhFEpnzEi6Ttz7kdfSv
Z03qQVJwu5DIWdAvwaQA+iNmfdeD2DgCCVcvGISCM5npMCIBWrs9JU3riIR4O6FfqbG8j6WM2XZC
I3WRScuaJUxr0QXxaHrvkykpfr512UgMHdSf6TyCSNqmOVoqltpYqjnshPmE2oSd+15PFHjz10G6
hUcfjjc4GqCUeb1w2TIqotHUKVTBW9IdAxZUqcuRRtrtPUbzFJQv+DISX337edx16HFkw1Xcg4f/
VGZJ+dKVXvGgRZYRtrVrHADqd14vshtOs0iC3Tlbm92+pq2xWlY8hZOJVrslkseyE6WvGfNXBbKK
71atGbTI8PjW6nyKy+xDZg/vxu6tOvb4xdOnoG1gyIzk5nd0g1h5ReoDTLFsupsaRHcr1CTe/BEZ
BXoTfTxmzOv2+iPmOqCT2JiGEBAjmOPO6U9FjATo6zvy5owRqUlEKBDw+qLquKnd185c4BEpEImK
JvGUFeiAEjOsyzCnRfD6UDdHDO17+h/c978oLtvyxzAPTbyKogzbwemDLqnSl35Op4Mj9v/7atep
CLEJtRY00CGb04W/XrhmrYZu1rw+jOop9+5ab1iUc2lqa342omX+y7RaREDUOjZq3x48+6tI3Uwl
eE426hltH0WnpJ4L7SSsMtN9BLkV008Ho019TZu05Dx7jaWfeSzM5jmx5vbz7K11EkxROmcIjSCL
c4e7KCX8tvTmNoyLHmUKC6nyc1VEi3G3TkmTB3NP98knSyw6n3ZYFgdpRB/guSlLvJKWtXCyoLT0
+I92Ea4SNK5I3JNXNe47MMCxeWfHLVB+p6s9v8kn/bM6jm3sI9mp8GqJslichd2V+TmKy/SDjQpI
Sbs7dofgl/fDKRrVWPUNnbekj/5S90/TaVFxMrTFbvw80ss/WrsrPsPbKT4IN7Z/ttGofAIRTEuu
VRrtk9Nq2rfRGF3ImU1llAFWf23lt31t2ZAy9OnJLDQdtoY1e+8rTmHke7mTWcGysOvCHm92RMcd
Za3flUiIgWlZa4htIlXGGMSDS/WmbVwvfaZYU6poETriE1edrvk4Y6hfWuEWaZA3hsgRHVrL0l9T
q4z81EDo6NLaTVJC59Sj7AQWQ/toTl1qnKdC75u7MunGr4aVGH9TORuQR5KiLWlni2dbUZLCd2Ns
BL5EadM/psmqr+fW9KZEMkRr4zIw2Spw1dw+Ze5cur5pxea/XhfZFkU1awHXayaxgY/gor0XE2mZ
n6eT+tVEdqULebfE3pmd0n0oakXUuG5oGKxpqz5QJbYTb/CdJVPu+hb0h4/oqxKRGa7Ln3mftyya
q3C3J6Oy4LfX9BRuhNdw76cprfyitpImwGW7psETr99F3C4J9S6Xl9205v07qsSrETa9MD4L4RUj
rzU1GcgP4skLbH3WbQz4xuTfyqjNd7o1pS+gNRByUQo3fSl4s35047YogsJzKnEaWpfOpZppzY9u
nfA3G52CIDgqfVQH3LMTlgOjIR7qJLe+5wCxgBPQAGE+pbea5ziLl3+bLrc+6ZOwHSwXdIqTy2Av
02ly/h97Z9Ict7Gm679ywusLN+aho30WAGrgTBZpUdQGQUkUZiABJMZffx9QdpssuVXXu7voE2HH
kakiConEl9/wDrQDAsyUmbxgjZWQztRuv+xBNnZlEMlYvR1sBZkKG5BUoJcJTdtpTKLJL113AmyY
peKbXlvRJ/jGzVPlwjD2u9E17jqmfkage7SakOHR2qvOvnGG+LJJRfQwikb55hZTlwfN0HdVgBqz
8zKaU/uEP7Wu7VqvMOetPhhleVHYppT+mGbtFwiKVoWDZeImW71P8tRv3SG7riA1ZIFjzu6zaJrh
JaXNfMfqRIj8sHWmQEUT+aX2kt4JkJtQKn/EW/cZU4r+YZ5HVexqRNT5r443yNAoNaMOetTdI38R
efbADIUQrQIp0PwKYY3PnUc/dDNjYGuF/RyxL/LCij7ysRQobT/afh6PWRKkVuNswFrbVO+W4hwk
Wuf9mZXlrm9onbwtDIFgHx7CDpuxS1ZXh9TjGXSVkwjfgAFw4Y161JxFuAUMW14k78aOTRf7wGkG
jmRqdRv7na2D40gRw3R85gPjA1UTQu48wjGj1NKMC7e254NRZmowZgbE/FGdzfNm8TQ2rZa443mn
jwJmO40SGaC3HJc+NzjiIunY3YVi2eldZMupCvOqsHBaGlTzPkqi8s5Oms7mEdYaJn+21PYWk8/b
2rMh/zlMi6nE0AtrNp2JCYniyQrMcZ9eLsgUPzS45Sxb2xFWc17hQ9kEXTogvz133uIF6ZAnl6uv
E3vDHO1pW4vSGbbLJOtqN/SZqOjoV261z1GPBamXlsDsp7r7WDDK7IIEIMfOjWKTOCsq7BbKbrQu
3b5FkqHQG+1aBVhqB2OZISzYdAj9lTii7vC4JXhWWG2m59iYxxIHomTUdpY9ECob9J0e2jwrviS6
MsY7K3WneCuHrEp3xbiotEwogY1dao0e5axIiEhZnIpPXGBidpNQyUA/97R7rHHywecBDV8bq2k/
maPRDv5kKnMeJIVTfDRsaSu7th8cdY8FtJ74Fk8y5+GkQg8mr5ws3+gjt/ahOMuPpZuqyJVkKrJW
lWMuH/GvxwJxKaV+5+p5cWb04Kz8dGzqyTcMVDg2mROn3T4iDquhHveO4sNrJJfDGQCI42QrTyig
lOLMcYSi4h1gFoWvZ1XxUqR9a9IoSOMngEbtRY2WcwTEVWuZ5wiHsn1exHwbeYsy4BVVlYTvNrIm
38ky5BMyxax41Ij9nxVTZPk1zYNd3zhqsMSkkH3S3Q6jYqnbhdIv83XcADsSJTGwBKi+YAoYrwa2
YHH6WzOd4swHZBs/dZZS9oHVDvCOmM1n52pvia81bXj6PVZvZX5mqhTklM2KCIusomiO5rnR/FjY
dRrOs6Nc9iWSv7RfreTJMKV9tczNmO6IlsYUCkXnKEu0jIUazNIOZNto+VnUZNOt1WfdU1lHRR0Y
tZPOBFQLVXQ6GSIKF+BxuV+PozWEvDSFt4nLQT4vzGF3yM3PLhOhNN83LedHmDnUtM+5ldvLJs3H
WDtLKiX55KiDKUIjsfQslFps+2IqtTVzrLddKpBOM4280YJqFuUla5nRtknrrg7SRYlFoEtXvV4K
WOefzXmqRdDn0n4QrWW8JJ4N0d3uilHdFNLFK6LiZns/0zipfdVtCRGytrubvG2bF9lw2u0QGAUo
a3TRTC+I0Nu9xGPvcjSpzG6qSJ0fqRPKl2HRdBKDpp3Nh3xQxi+y/ZoUWy0rl6+4tLtPU7FU5HKC
KdEUSUBxOugt11cGx25CnpsFDgTX2Lumd+UX2RfDY434XOE3UPc/pJMzfKWdQWInbE2M/qx3JHYm
yqHF/ZqZ3CX9rCS7oUiQhfWwxht8iFTQ4FpL9mOAEM6UBMu0QG1UvXR4aFvdeRSuJT/mbtr118h8
VF8QAMjtwO00p/XLSGmvnalLv1my0j/qhikoX80o+kZw43zudJMuLRbLZezze6pDb1ba77laOvdD
M6vgD0sl6QMgUEUTToQ6JeRtLLwzEih72uS1Np3ZC9sJ8sK6e3LYWSgOJRDH3Vg6d1jr5YU/JSKB
RI064Z1aF0YcjoqsnkSUWy85cnqkz9ng/a5YemKg5GGVL13kKTdVO1dX2ahNm3TQ8nlTaW25mpqk
/XNZ1s2XuZEwYcsoEsvDCBFYO3emUTxmpNX72uiyp8kzzEsnzjUHW1ME//whYlDJzeQzAgFVnf/O
yuXD+YBM0oekVtICQlmtiGvqN00JB5WZRugQ/IVPq5vTKctTy9kJTWPUgchKbFFyST2lwdGV2Y06
2nP9e5cSPYKuNcwlzCcVqDkhQd4lU9OKoPKcWfole/a6alv1bi4UG/8ZdSTOkYdVsy8YnlCzJjgp
+26febOfewig+sASrHive5g/Ygo5takPxEX0m1y68Qdspb2vNVN3UMvOlCy+BHt8nzc2XlnSVpVP
JT5FC9l0kRxGnSPVT1M62FNrRouvJ0w+/KmO69pXIp4r72UVV+eW1KYEI5nBuC6ZH+i7zu7Tb5Os
ejpyeh6FXjaVDhTbaS0/MkOTATYyog9aBHeV8xGXuhSFFjd5yJxiMAmEszJ9wOd7HvYe3YF5U9I9
wjRVtRsgOjgRc+Z4umIx9LB7sbWjJa32DXyqS72Vcg5zI2PCtBRevo1Sve6Q8jSsb6sXO4npWLnW
Wd3X01eA7o44L00jbv1OcSJaunpcBjk0r4+GUfNK5dLhRKnbfupudJy9y33c9oUXtKOV5qE2LdOH
ypD9cwQEPA7yfki6QB+leE69tI0DEOLOlypbMEfuq2qx0fvl+QUpZveWbyqyfZQqcAGgqqX7XNQ9
gqfIQdKnLksrvsSaoVE2qrS1bGN0IsH+kWPa8CdoOXFY2Jkah8oSDyzPkq4KqXG+lLtBL2GMYb+X
pbgXoeuzs3FgINbYPYOaOKuN8RoRmWq8HTrH/l1x0JEK9Llc2lCYo/4MBm80HhxB14/lnpR9o8/y
gc5/bAZqahT3rjJy9tJ7tpmxRi5NcfSnURaFxjcD66fNHljx0Kj7pisM/anAdKi/VrpOuAHSZtVV
MsdNfeblc3JdklvYeBdUZuVTsconpLrkbas5seVPS21lgaeQwAZEAljFi6X3UVDZEkGkQgeB47vN
nJHqZ0V+j0pbYfj9UHk47HZ9N/o2Yu1VULpeN+4ku8LdpR5+OYEbJzR89Mrw5guyKRxZHKG5Z0Uj
VEDDFbrMQZE57X2h5f23KieChmM+N4dRNa27ss8pFLKYSvIii7qCWAP5C78/UcvkUhFKO4F9aMWA
2WyZo6yfTryYUzLWrY9il/mMgkSXhLltidtpwqtor5A27PIcBMumHtTo05zzQMKWdDAPXNmod6Jv
SDSNUa2zzdAPSrsujdPfMd6qvVDmvex8d/Eaw88qg4WThh4LclC17sl5JvYbLWTwQ2CULe0iT4lP
58nQypqMJRaPjqLK9CyHX/nkqoiThMsSt0tYelU0gB+YEaQl45I72TNcQXw8wqlXzs70UiJxct4N
FnXusGDA50PhRbBLFU0ZEdXccmBEWMdXHdT6WzcR9p2uuIR4rYlLdTO7TaT7g03GzZQmyx1aKmni
ca0+F4GXuJ7w9WVUv7hDiySjLib5tckgye4h8kbbelq8KLSrrvrSd0arhv/HSIZa4EU4bvO1dq5z
nWSzUSb1lAHNj6NeJuaooSFlR2tIO6ae09Qyy45+HU27ghnOwMljZ1+maKDyV55g6YGJPwXE/6G5
hjiX6q4MQ5hWzF+P+rBFj5OjVC1aeFWWB1qZKaEDqi9ABPsf0xmd9TKMLBDQA4t7fHv60llLZMl5
a+JC46dkTrsFuM6JbuEPLbzXq0CPgdTC3Pq1Q/sGMl1kZTX2ZsO8QSjLhuN88Ret/sfCXOtV+Ge1
TQeucowgjUtndDRZzYxNJtu3KKy3qcS9cemUPxSz/+PL9J/xS337vS3Y/fu/+POXWswtvrvy6I//
vhEv1b1sX17k1bP4r/Wj//1X33/w31fpF7zv6m/y+G+9+xC//4/rh8/y+d0fNvjuyvmuf2nnwwv8
Kfl6Ab7p+jf/X3/4r5fX3/Iwi5fffvkCU1Suvy1O6+qXP3509vW3X1aU+X+8/fV//Oz6ueRjYV2m
Vfrl+fgTL8+d/O0XxdZ+BRS/Ivw0G3QEaii//Gt8+fNHkHPQuluFt1bpLbrwVU12/dsvmvUr0y5S
EZNWMirrK6qhq/s/frSiOxgO2qAR2DveL39+t3cP6a+H9q+qL2/rtJLdb7+8YmnetngJGDjhgaQH
fghZ8hgLzmgjS2SqNaEuaQ0umQuvvTB1xY8U6NdB2RuMmB2BqqlvIkzo+ajkdKGlRXbY5KUj/FGq
7kteZefmMCsNHS1xq1WTvnOm2jX9uazdM8A3Xohzg4r3V05p4OeaQYikD6vtqkyqN1kKbNFPsti8
bN2xv8zcYX4UNbnTJjGH8oPda/rvVVP2O+zllnOvSaeLaBJ1Q3uVzBvDVUds6qq8FZps+u3r4/xH
G/t/3K7vtvhPt///hxsb+MfPdjbhOv38LNO3O/v1I39sbUQ0fkUbH+U4jSfIJJhN+n1rA8X71cIP
lyYk/waFzcTlj51t/gqOd5XfwBUU275XJOUfO1vRtF+Bda7/GcFZ9EYYHf6Drf0aQt9sbViBQELA
ToPSA6CnHjOrSVAh48VyuJ1J6zZkLFhbD/PXAWTB16bJnTOtkVZY25UKgNrswgwNvGDsbfNCB965
ebN0f7x4b1+0Y+wQ3waXYACxIAdQDeL/vp+laEyByiRa8tsRFIHfoiWKvGjxYaLJ6Ct4m+9LrVpd
n7RyK7xFbuguwT/SvL2yVJ+MjJ6j7NwybEq3e5iMot2RFjRnS53LIJlm86IxinFTDd7HKVVO2cu8
EgbfLyWDYwaUsO1QZIDG+v7LT1kke2dQsltVdGdFpe6qSmZBoaFESBs4v6vbIT5zF1eeS33wbitX
i7cRfandKKzxAguX9guCWt0HUUTX1nReatrLieU9ShDW5bWQegOci+gPk9qjieZQF6Y5ofZ4W2qF
ejBLMXyj42sGSWtbG8KpdaG6i/AXlVJE6ztq88XB1J72B7CAIky6rrmBwTfeVXHdXTvVUoOJSQ0k
w8fYb9Wy2lLSF/vajdWbRvbxpTehBWCPrh0ylYlOzet1FvTtggP6QIMbaDjBmQHtsfhA2pOA08hC
3N5Az9KHTWkQTHvL3LpuGYVxinv6mtYe6ItF2gWA4s+NIu2btNMELd4BjX5fxsXOKUSGNU8nrynf
Ze5HNW5XzSKUL6RQbkTk9NjzhbJTJqu6XZykf8F8QafpJpfijnx48dEbUSDCjd2+aVK5WxazVP1G
thSx0P/yQBFFfQFkUm18VxjFo+00buZHQ3OteLPyMcpycV/QRq6C2lAyz6eQqz5FdbSEmi5feGT0
6ApJOub3JL3XoNb0KvRkKj6aEov4KB6i/rxItfbEljnKwFbcJ7AA8FVAeegZHyNm1Ry5prhL6/tF
m+n7L/ChpCvMExSG4yj0w2WOoBemUUrLrZP6Xi6p2Cno+O6KpfUSpqFx5KORfiW05BObEKOfLC4/
0GCrHjyjfyhZvJ+/JK/S9292lUPGsIoPoWkMfnGlObx/jU1nnDKDqeRhKRdEyg17uq4Xywltt3Yv
e00rA4J5uxunhJppGLVvMz2ey5LQdZG3C8qgjPPPzcazAwssq19l4xCmsyNvikxWXaA0xtcJiDmi
0OO+jEdel5b5AnLl2p4ZjxnEBhAb+MLLvlhk/piow3QVT7O4aRk2+U6S1XtLdOqtV4zagX9KX2+y
5gMJm3sCynmsbghQHF6JgQgm81MYs6+eu2/y72m2jUgmU3QQBl2lebnKWIeOxiq5fpCO9rkthiCW
GR6H9X1DO/jnj+JYJnQFquMKxxAfDTpcl47xRkJPpS3N3DxEi9mcW5ECj9oZz+3CxiIvmov9qEbp
fYrn4WZMbWaj+URfyJAMYRl5BsguFZc56m3/DOD9/WtBakMmBloKSen7HZJKWgxGNxmHWpsfbalr
11aamGc/v/mjWP39IhzI6H+gN0Li8P4iM9J5sPQW4xCnrrGzESbGibk961t54uU7wtVwITA1oD5A
dZGdaK+khzcPGUEkt6NzXh8WBrawGeCOMsXNk7CDkA51QT9FizoqjbkgsRq5BdMFtoaO2dEh3yZM
OwvNkIfY7DbqMN9MnRbI0v460C1r0zJkdFGGP1/Nv9nKiNTAdSNlgvGLXcj75cyEilqgNYgDPBh/
XNr7ZHbpIPe7cuo+I4gQLgwe+2YdpCffdFSof379H+8ZLx/YdhZ0VcwCjrVjUrs0O/Qsp8OoJHE4
VPZ8l6d9FTiDHG86qX/mK+nnptsPp97howhOr3X1DF/llABLMnJZD9E3j9fEHAyRHKO9McdquVbx
kCgVrT4fHZ1xkDbMpV906bIRUY0UdV5Gj8AJhi3NkWbPzKF/5jiqb7Oo0U+syLHNOKHlFRjJXiDB
hbd+FGfpJfFmkxnf2HKhhnVxSS0ZtwZl2UX3y9j5zE8jX0a5sS2Ed+Gs+NF8Gr8CgmUK6VTpvidv
2Sa1BXtPdcawVNlHjWVzPAhxyiXjFbj85lig/ATMvnJZ4L7BajkmNyl6kWlKvjBGqIegA96rDP2l
Zl15xhzq+HTSuN+OCiVhcUre+mjvUPvCUEAIFXSdCtNjrYDfPsEorqqsHeV8M2Or5crZ3usdUb8Y
FWhchWZt62bJ9l4znQi/RxHo9boIHWngzgySgGNrRiQdEJpCrffGGNMU/G7dbRQHsALluvxePr5r
i7xN/NdbeLu4KxQM50BksXD20tgM72+xn0dNOqmd386Fqlw7o3JZLQpyRFT4aEisyBFzevr5G/lK
HPzrmhCSoJeQDKOOwfECqvVo/8FKM9M5apfDq6qNQQ0eGqCJS18x2lWIeik38YC0otH0Dkh5+0uk
tvG2dirtHGSBhr+BMiBpjo4H6lRpdqL1dSRP8vr1SNKh78EHh+t+DF+zpiSrOL/mQ1nJ34EWLJu4
b9Md/E7vsh8MK4BIAsC+V5OPWTqPlxGT7Ou079swpx134YCz2yyTmaGBJOyNC/cksDvNbQGbd8mT
OXT5GSiOwM1SJ4hSW1yXerZctbnZ+HIyP/YuDI7c6Kdz/JizU9H4fVD6fnM2Be56vvGvY7matEMy
R42H5VBkhR14RtpfGOOYbwSzyN5vElPZMvTpzjP3c1+iGpKIKfC8vrxjE/2OyGBnBAh8nZKPfv+i
8a3WOniV4oXqZLAtjl40w2qGvI9m7ZDJ3PhqAePZJ1XjBE3ZVZskVaYnt6zbrRappzKdH9aDK6/H
ovtqDuAcx0LVmczaAv9xSCOn2LaJEgfT7GknTvr3L/R6f8CBXWhV8PFJ5Y/vDyCTPWqN2x4IcQPM
Guux6RoHDJ59Cq/9/n3+fqV1MQHrku0CF3//PqMjDvvVqNuDJbP4o1Vr/caqvAtdSwEETJ1PDx85
nBMv9I+LCPQY6Tt0Zldhp2NRW6D908Bp0B8yaomtrST6rd1U3WqHKu8zgs8mYUz0oYdWslG7QQZu
gl9IZ5tlaCCbuU+rMQvzzOlORRoaOW+i27oa6xdb32FkU/HPOFqNZVz9CkXUH3TVJAEBefYp1c3+
IopgUNdQ/S+ivKjXMw10iYogL0dLRvcg18Mqmi4TqrBtAe5vZy2Zfl508nMduy8ocOUBbevhRCx+
tdB+FxjXHIk1RJBCZZv8YLNYefTADdEeWn20tkszomtU22jsOcCvXIbu57yk5c50WqjFbj8dhsHN
8Q3Tl+STDck14Hd2Z1BcwS4ZXXxNlSU/W40sd6jHRBdlLOoXvUrL87gdjCBv4vTCE/QJBlPqICwt
7xLiS7Ux+1Rct7X6Sc3z5gOBAcAN3THn2igSjrtlbK8TRDoOg8SnO8mWjpm21Z2LxmzCBA5IkPbl
KcHNIwbw66MkPIDHXGMzW+zo0ACC2JeYyDcHI7Jj35vraB/NjXk+1m67V2ohb9BHV/bD2N9a9bI8
RkwWn0Bwgadoyy2RV26Y6sW+brVzgFLpfD0rZnKObOwpHs77tP77N13l9laxI5DJ6hoM3uR9WV+V
/ZIo4lDMptx7cyECI9UFzg6FFcrFWjY/f/1+fOXJ5o3VlX3N7I1jGkomC8uOrUgcKDPUj/2s+rVH
4wPZZzox4CzPYNLpJ175HwOaS2MVWDw0IDJ77yhtKB3MgCVmqod60my/1VM9TODcwoWa/plAwOty
MlxDCBzPHTbAD809ZRhss+NSbgnwinFsfF1n+Qj+Na/O8T3Mw58v54+PDw4KepqMDiHC0u19//ic
0k4ScpD64Hae8jAKILNxlMz+rIphoymZOMF2+OHsIx9nDmiCvnu1ajnaLl0nZQsch67HCOFx0Vrh
u2kybG1Ug31hw3bPRFmfterQn0gzXxUj3sWbtcuAHIL9WhJSrby/1QnfSpHZ3GrqKePTxNzis9DE
8kFW1rXeWFgtEla3earq10qTWkxuhXVWJO24EZrS+0ql12FBf+qxyPYLjlpYzKQDwIlx8hnz2/zm
cJo+KRrnTuR27b4yDQU8Zd8+AqeKH3tnRvDcA0Uw1+nWaGSV+vQGx30xyv6iBi/+8yf7w6Zdbxe2
J+39Va/k+HZFi7/nCFj6ECcFM3l0C7a42rrkuMUpB9Qf3smjS60P/U0MiPq5WiKNGOAKKIRK0X0U
1ZJSOXiPMmk+AtnQTmzbV+Ll0cNcJ8K0ZCkcUCFb9/WbS5qDloGzdYsDu1U9n0xX6YMC6ZOP4GK0
cOxTIzCcBGtwlDmbdhlCOx3nq1atbsYOcCImfa0JSJTd4GVLuhWjYR/qLm1p3UNpnC1U4hZFvqyl
xMYelFr1p3aBlQleIbto3CVsJrc+l2V16s6OCkDuBJ7WGvGJcLTOf2xbWCD7GHHn5GjIBS4M/SEi
S0C1ohu3ValMoTeZ98mAvaWft9V5NJ0ijf0QE9ZvwCwT/hsILEql92tbAOzplLzNDxM2ZBmmJrb5
YmRGvp0GU3uYxzLf/XyrHnVNvt8zDg6MZJAZWI2C3l8R+cBGZklSHIy0sc/dIdoalLdWzVFcjVq7
h49lXlcDQCNhAlxKG3PxrWQ61Qs7agR+/x6QhRihrTwsCIDvv0ffYvTQ6nFxaDNEcXvPAwxjOnWG
CCOIs7570aMo2evx5G6ioUP3lQ5qJ4ZhQ/vAusMSzX1OsunDz1fnxxeZEd4K8GBpSJjco8UBKFVB
kADjqKWW+whDrgiX0U43Vq5odz+/1JHE4usC0IKnGqRIhmF33H1gQE4DiyLhILoVR+smYCNnpitA
6rvY2AxpGZ/3hlnBc7G8bQpS61ZzE/7OiNI7IpBg4E0FxJcLMmSnaXHnGwUgb+5BC2IdblmCiCV6
+9Vk7aE21/+MFv76/eHure03+JsM7Y8ikakpEYozNBmh0tl+NVXplubmKSrsESH4j8usxTwKZwSh
YwQM4cCCCTTUh0GJX9LB2Y+p+1g3xhxYKXDH3lKkXydpdGcoaQM6sdd2AAzm33M6O0GBT/KJBOXv
XiBUsdFDNBkrrJKT7zdutDAKS72qPigVdXaZA3zOZz07T4X9QNK3XFXzDcLSyoXTLA96Ofb74VT1
sXY230RkOjdsU4ASpC7sUdxS3n+FWNF6XZH1eKfRLNj0culDM1e/lZaTbUqna3cxCkJboxr6TUn/
qiyHE+3yo/KHLwATb7VgpZEPusM4WgOoZjlTPLU9CIksjsCxZVN32YcqU5/jTihBhxVemNkN/VhD
OyUOtv7y93fPxeGmUviyK2igvb97tZBWZtuiO8RT+lXHuPqSDnj58PPX85Xh+u4qa8K7rjE3iQDi
MRzKBnK/CLCTB/qp7s4wx3i7MJKG70YR7M/gSkif7PpC0+N6K9Mk8c10HDdKkkQPtljyQ167y7Od
1fl15WbTDku26OPsifgp7lQEcTUDqk8y9dvKmPutKyWKhL2+bNOyW2ln/bSXIwVIWcU3UTTSLO2H
7gLx3nznaMnHwS7KnTE53gZTpfbazueOwnJUNnOGj+uCUt8VcOLCd2Inexgmx/DVTi/QPOw8P2qA
2iZJ/alptvV8MaAsjF6y2VzG25+v4XHm4DLtV9nyq0EMrRBOm/dPqgST3RmTsRwaL/2CJuIIb0pR
z4vSSyFIlFAYKOTdys9SfdxFMejeOOme8p4mcVvk6Wccx+XVIFpx5yY4rcdJgha9gEg0ZK59Iare
Da2yHm+sZPbAmFpVaOmRM/o91IQrY4j0sEMcaY+cgHri1n7Yg7hN0ryl+l8l96A0vL8z6PBOObqJ
eqBgkCvAWbmr0iS6/ecLyFzFXnU+KKmp/d5fxk7V0ZsiyId9MYX1lG7iGeIV3XE7abeuJu8Td5Uy
MXdo0u3yETniqrrVyl0Vf4i7m6oqwYDPV+6o+YBVN/h7Fq18gEzou2MazA74cYNSwBg/WJz4JwLl
3zx9WrEacklILPIaHZurjvMYL7Yn3UPv1GXo1HkcYA1UQXBCQuJsMbDZbpFqQthvgHfo68wG/Rac
8pXZdKZvm7RzhtlNAI6PC1ys8XxJ3C+D54gdvBfvvGGGfTeoTBVcFLK/5h52lJxCg5/qQxxascVs
U9fHfZ15xYmz+7hnwMZe8zUKR5SG0KpwjpIXLTPHIkk05TDh97mN0LZlHhzfFssw3S7LIK5aJUEm
2Z5h3Y09tEVntq7HZlhQtmEcnJrptlHVufGbRQfYTUjJGBlNdghH45TZ/VFOw3ddZRpxnSfLoFt4
zAJ38trpRq/XD7WiaHSXa++sFQvEV0VX9j/fr397KZqEIPtWi7Bjn5R4HpciBttxgEAAhHRoip0H
AmIDuXE4/PxSx/nj99vivqDU8T8OofevxgT3YFykMA4Q//o9ytxaWM7xQJ9IvaDoRQa1Ts8KN493
s+Z9kN6s7z01akKZxkuoa7wdalafSB9trvn+zGB4jFEUrVgAYsSF99/JrDHGtJbWOKTJ+I1cWlT6
brCjO1DsTvjz+//bS3EO8kDpBjHHen+p3FITxwJ4cJi08ncFXVs/r/BwshUV61Lo+Ccktv9mxxOB
UP8BPOAw0DkekMdmzY5fKu/g9Ub92VZQhdBiNw+r1BzgOwN1+DiNOgoDaVLtl8hVvrrW4IKiqeB/
Q5LPklsxxxsTHNejojrR2ZLi2qXR8WTWVmfziTf0qExmdyDHzCiJtuc6mT5ueI7DBBdNLNn9YiQV
ZAl9/GJowtiDDTKYsOn9WVulp5xTjlPD9argxUBjMfvimq8R8U2lPIgB7ulQNvcIpNtnWc28qaxs
sZ1LZb6BoJI/Vv1kPBOWRZjXXnuzlEmyMYG9fX9c/4vd/GVtz/7PoORd+1I9f31+i9xcP/AXJhlX
FCADKNdauJeszpB/YZKJWSsug6e2yodTzfyJSdbBdAIgWiHxWDoytf0Lk6z9SudgDUBrs9JAE/6f
ADffR08LGPKabpImMTLiTDkWdGQ45FbCabLQyJQs6MzG3ija0O2tSZ6KHkejyO/XYiCnv/prrSH0
ffjQamwwJzzrw8bylKsCdokfRaYdet38Sc9XMlNeJJtV55dTXNy20yh3I4ZA1HkawzsrzoJcNruR
fvSFDo1n1a7qUNlR+t1Y1nS/6iwUeetBX4SWWrl55wOgMwOjgNJoJ6IEMF1TKhXSOPHmr2XnXzH4
9c7gFaAmQ6Oc2f6xiKJTxbaXR1x+UbRiK6lSAtqE9Ua32sY30E71i96zfcYd1j/KCf+8MniMdYsx
ij6qyjCoHaSH+UioaVW8wX4FSo1qzqfSqveR//UyPDV031D+JMK99hXeBJl0oLVatx4g2XjIvopW
V1CycUFDQpJfCizBRSoC+gHRF5Tn4qdZLI/NmM1OoOWKfY9axrkz5/oOkRBonVZRG9+S0U3vUCCR
ld8iOmKGmhKTT7d5vxF6L42wr1EBQTqYwgcpDeNCkTMEddODAvb6tv5v3PqF+evPAtdDjVr0c/82
cL1+4k/IuaP9qgHnpuKlU7mCkf87cqEBRXxSwSgTmkCvrQqUf0Quxf2V92CNKQQ7k37FOj/9E3Tu
/WrQs0ZkTAMSSCNO/yeh67Ux9uatQ/cRYwxUHvnSnH8g3N7HkzVDmRdbqPe6dmc0N1UcRtusupv1
i1q/GOMzQz2I+HKuDBQeAN8iUbPpsu1ybnp+++jlAYPFwjvvq10tzmMsihDiiL/VYdkF1kO7HesQ
Fjiy3850jeZBX4SxeVMmwaRdSPt26K+8cRfPm8m4bDzT1034xmjxEqJmfMj9LPo9aZ9UUFIiaHY1
7N7BfVBsgf5IGmjZOQDgNGWY8GRXN5N65S1op9wU+k0Fak7NGZrYV1r+AckFxl+IAJh7jOWK+D5F
liVsbjpQjJp14iX/AT37up403HngAAXpSb5fz1HVJR3BEp341PpoDXEaTrHpXBiL8wlRa+ipXlg3
ynZ8VCZpXTnGPITZCAn5/7J3ZstxK9u1/RWH36FAk+heAVRHskiWSEqUXhCkRKLv+/w2v/nHPEAd
7UtynyNZ9+naccMON3sfCVUoIHPlWnOO+eoZvP7x+73W8LwrsulxsfFBoQO3xOCYOnPdsl6tNSXd
0BrztbzJYv2TNmjOR5Pm13llnJtJej851YNVi7tCnRVfd9odk27dN418uakwqslRu/v153m3tmPo
IuJPcEPWoHkwfOvS+OrjVJWDQsZwpptWb9XtAFRk20lx3xvLrkitMwRpyoE94R8ehv+/Kv27yx38
RTU1PHx/wn1cP71el9Y/838KqlXMhM8FJ8FLJNZfyxL+r/WJoSpaZaGsPKwIPwsq68Mq6kBzx8Jj
rn/sr1UJ/xf9TDrKqASZDfBb/8mq9Ledch2oIBsho44LcSZ7+7jwaFruYoxDMBfa57DVpVcJwm1Q
q8DnxOr16t78k5flRUX+ag2kSUMBSdEBo4xdmcDnt5cDaQ87INP7oKWS8gi0c/oNLYTpa1Qswxny
RyJv4IRpBI5Edvwdnnpd7uvW0A5qJnvVs7REjb3EHvQvrZ4DGihDhf7SmKme2xpbMeDrJZYl+Won
OHRRV46E95a5tVMykR9gj7Y7/NPqNg8bB+Bxk5wRb8UkO9f12xiuae3PPRpvdwRIPhfqYVnk3PmW
icclWEwbzJi1MF8ocNlTt4Vjdpri2IGI4Y7pb4q0d4IUihjuFXFDAAZpb7FBvXuTlTCctVKu98rN
m69lW9R31kTRvuEAC12poRJGLDralQfT/Cv/l4i2ushhdyhl78IlSpHQeDI1AiD/aunZmYVd28Vb
cMdQG8N5liSdT/IYWShuC2Csz1V2gEz06k0ULzjkK0v73o1jmm4H6kFYBOmCFTw10cqV1n5We2hn
tpU652oC8GtaDOWiArK8lbbMVipRVz2hGbzFyBzRp8KcLcNE/a0B6d2Kt94nNnXwDxb7PKfud/dJ
yjavaa51IMik441jrlHrRT2KxshxRm8BOHmBn0PZaatRShuwz/cGyOk8U/1+Us0dNnqQbh08ODVT
P5l9mHsAaoFldXO++fUL8O74+/Kjcuil+4OXzaYBrr99AfLInupMz/ugLEOoBNIJ9+Ps3ictuzmj
lA4jLhWjMasxbQPZb4s1+znP2vE3wof3u+d619z1tjGd4fBP7fP2g6Rp03AH0j4gLhVsl9nOgQPC
DRSH6PyuN+b9avra8I0AVskoPCNGjY2rIvlRy8PqN/dlvdq7dYEhGVGZBCij+3i/a6GikUlmRn0g
e34bfEsGcZnd745078Sv691frbQMLcR6vsVI9fZLQ64rbb0ikATCWHOhV3l9gE+oT35sTpMXxlNx
4ohH5Q+jyThLQUX0YfWoDtIMxnaqhm2KYSP2prEMj9PQNr8b2/x9NX7JXGLkjJiA0ubdjzKUemY6
0E7gLKv3yBYvemtSzwbnamLGs395FP9ox/4f50pdW5j/ejPePyTvLKnrf/4fGzHHA6Q26ziQ2TUn
0L+2YVt84FSAzZr3AeMTOQl/bcO6+mEVSaNDgsLLG7O+zj+91s4HBNvr1EtQ+vGf+aO+xlqrvn7+
2Xnpe64qSdYx/te7WYl0WkNhVgK7chx5EpMqqXYJ1g10kokIvUh3q+Mc6lHv8UAsu9Fp3N9Jr7gB
/+QjMLIhxsHlNq3//lXhqKdNVsGhsjcRSJ9t2xiGL+JS28Co+c1k9P3Lvn5ZtF3U7brOtV7Giq+u
ZDatEhZgfjZ4PZtArXm74jL/nffl77eU66ymT44W9IDfLymxk6uVPgixUagOrtpqUTuwtRUagFTt
VbHVi7zHtlgql6gbzc8A5PRk++rp+yflztsOK2srFdXaFQOGzQDaeX9CAeAIjyvVgaq3Tbeprc46
5kvoBnSVit1sgTM01PB3A4Yffe23DxPUaLaW1Y/L7/neP+bqRdjkamtu1LJOo3XyH6sHReQA/mSs
1+7GnbU2OmDTZGgUu01pe6FqIqt366y6inpF3NVSnRZvBG14UdYWGBJ1tJqHLOldqKFVFCVk8rrG
eaNJEEp1KjlFzrLEqO8acs4QOofSAkFaRq63aqb6XevE4lZ11oSbxJx122vtNBHf07gDDOCQgzJt
4XhzCjU4NPFjpR/t3BCPTtZk43YhRK3fF6kGgdLCYvgxWtzkq7Rn0zr1MFaKOyxwNK1dkzTTvTMo
1pfIXEKBZhbu410mlnxHuIpEx1tmmu5rFrgsT+2L8bMNgK3caLNw60siKvWbyLKxKy4kV95JSzIy
JLOThpg1xTioUAABZyv1cHiAtqR9AymDy9kqJuO8GpN55uQOVM2XQoUC1KijVsNpHO0jWM1u2Zg2
tx2wDExvb0h79LCpkyNQLXgojG2ZKnUV1HWmNMHYI7gFu9DrNd2kqYmDvqqjA+5Ip6GNWBgIW2yz
2CaOzZYthkVOXh4O5qUTJ/NtBFbNhQUvpesBWnMu7AksvN9qifONwCEz84VjtgUJTJrAAKalOzXJ
6I0tllxm3+JFoUOZ108K++mNzIgT8MY5RYqpEzf2zJxaxOBM5zlBV5ON12U7PlaYMRovTysxgOU0
KZGFMzffwj4sfElk3L5VptHehJwtTnlvxxduZ7n3bTTGTyBjoZ8airpSWR1p3OfG2OzqLu93tlCc
8yJb7PE8VVzxpamV/FpvjKr2EpBrZ+CFbAgUs6Ef59l1QHZKzT2NuHtbBHYYBz1tjuA6ZRX2uorJ
yybslwb0Y6kK6Y+OmC5nLR4aXxQzyjm3GpLEM3Ul/lRnY3yq8yxXNomo3WEfhY6V+HmXRxvYiHP6
qRi5aaUXJZTVZ6AL6ZzWpCGViP/SUF642ZwWQa0X7sfEdpvBj2EepX5F6NOum1vS4PTFMZtgCEsD
AdWgSBl0cWVVe8am0SPADAuxmZunkH6gf4EcHHvhNW6VfqsZExc+7A212NTmCPBJLyzFuErBWIf+
UoIy2WS0cy8JYuhnPyGJ9eMyLNUXp5f6N1IyERbMjRKelip1rmKk/wQHmHV0h+OHZzydtO7JJiHh
2k1wL/kwPdLTkmh9tElDNW8DPSnSbuuYivlJ4AH62upz+eyWPfw+t8nHrx1F7aNGekPD4qLBTTWn
0mq8TmSFuue8aYZXY96ilMaRgC6SqKRh8NMcMbPHWp47vqrOq7G+ynhPNDt1ry1ASn2gjyVH1CJE
Xq2VAzzfqDArGHFJqV+qPYJAz3Io74NsWHCzW8T1zEGsU6V5wLk18trUqhaBzgRO+GPiyi+NglvC
G/O+fDCjCp2lHvdViqhxAIjjGgqJSdVIb56X1Wn1AENqHEN0bhfNkyX6ZEgNzHKvjBopk29kxegE
llNPxW4YjTr2lEmFdlnHjQI0K0mmmBSqEfXZojV0zXo9Ql2ME0vMnjU688M8tIrNyMuu8WkAMCn8
3jYUydFSRNGmSVtjCuZxUuMzEVIr+zU815W+5ZQPTiSKa8nTCxyWFC7DM9pKXlmLUmo+mVPhN3eo
0zUEaxy+5JGi3jaKmYe8EejMvdm0CUhuVR1ibJfWWhQw42wdXy+JTw3cts3cYOpK87ao0t7el5WR
tkFpOSNuyqHnyZyz1robNBdjZa2WDuhgq8PV/eut9H1ljISJDW2F0axJ9y/l2+vqRFZwq60uNTcJ
ROdr6HsymCbF2Y5GLo5x2j/9X1yOjg2TY/wrf0sVdioWPHDG5kZpBvOUd6cK3v5ZKvP6IwLM38VN
vQeAIJSgh7m6lPDlvURGvq292raULUuI2IwyGk6xk5SxF5uDDb24dbGGmdDLMHbHaTptUmVRyzu4
nkoY9CMP/qZHQJAHjbDqhX5tJ47qUHaIhyIjCn2W5PIJx4m27AwX0EkAdmPGhAGzEdarjcvkFjBx
/LvMjHe6YaIdVuwG3a21P7sWleup/VWRR+9nACcVOZt8mPB1iY4s8kcRj4irmHa71jll06wfmhT/
ajBraodgTK7YQoTw1hC8/Jx/dNb5X8rpWavnf30iOj60PQiqZuD5/wG0WqlV1IR/HYss9QNl4tqa
pBr/AdZ5NfDlwIR3i4YFpxN97UD97E+KDw6BZa5L65Kj0zrL+HkuEh9YkVaLOyZHh7JX/El78v1R
AVEX3S8+mcrQd42mevsUQRhE/hC5iNaszg3AhqoHdVF+J6B90RG/rphfLgN9ByUENDQciW8vk3cD
AMEKFQTGR2Cf9CjCfUqCyOBZdABvixHOgTFk9naeDBnE0TB9tmQnnrCrhA+1Yu8HsYxloNepS9rk
rDdgcJVd2dYV6TCzciPg81xISubbJEVvbE9pvhv0iZNAVpdfm6FTbysyU5+62jxFkd1YiCfVMUCp
1Zynox5fdYUZnsEojH1oCCgV9aUTl85K+7cL0NpgLx3tu1UM5j3N3vZ6GQ22GFqXN1Gtd5Bj+wL1
mEwMHIEYR+iu1vnzUnegqoWsHYIq9VH5pFFafQeHYI/exGp+audi8CKj7vHnzUJQZ4CEBKVrkguS
96NZbY2xAw4JD2ITGpG8t6wQb66TV8eK4vdrWDQ2ncUJXrXqxvZ2WOwIDU7fxYfKzfTveTVGuyZz
t8ATr+tw0u5gFtbfDfpenwyFImeFs6p7Wy9df5ZMcYO8ttHvzWlzsFrLQLrpLsU9kQ3g8pd5mFBs
Zsm3P186/se1SVaf1i8WhQre21PbPvRvFwX+0M+hhf4BFswq6SDHEVX5+n7/VIHoQOtWuRD/GEXH
y7z056JgfcAFZzDkJJyMfjVL/s9FwfqwWlNJxLTwdWFA/6NJ6guA5fXr6hC4vgqr1/9aG7/vmqij
M3XsHdkcDJbR3aVjLb/E2bwbRK5i7W617Lqa3O5Y5Z3yCIbWumYTFK0nCNX7NtjlfNENzXLphqL4
qOiy2fGY8Sb8+XPzv3PL0fn1fvF0XcNd7Kt/+5h8q14/Xi9/6ufjZX4A/kYxjynCXPszbCw/Hy/7
A7J1ZvRwQ36Oy34+XozqyYwSFKUIS+nhvXq+7A+M9tFtMo5lQ2KN+5NN58Wn/fr5wpG+NoxgMqxy
tb+xkMpkjAjX7goSXiwFd/4wBaIr7ARycJ6A+Y6ptiBnnC26feOoA8zxrNzURhozSJIQ44SV7O2E
g0fcO0wkoGldWHn8uMBKPovjxvW7sjnXBiLwEmV0ryIGfWdNvvSbV/f9v9F+QoCL8JY3lEYbWvn3
JdhUCy0JtaQgbDdsfWUZuqAIk2uTigseE5lOQ6pNPx77f4m0YM1400Wkf8mWrwEtXa1aeDDe7qRE
XcAkp++zCXHuBIabP+t2+dVViyn49Zd7Xxm8v9C7Vv7gzjJxQo7jQuRfW+hYvlO4t39+Db6NusqV
sLG8h1H0g0Ehjhh2A7vY8dqpmwK41PVvfqa/zYT4KrQqNSomnl3Lfkl9fFUqI/UivrAulKB1Bjcg
nf28KtzPYWLu3KG9H9vhru20jZ2RmJlK7VQ48/Wvv+f7w9XLB0CmjWMfshzi5Lc/mlWNmlunQOnd
rLrIAesfZa+DnRkxStKO/p2h729ng5frYYxiP2AQjFH77fWAlBudLNcEKNZhv2qSx7iIiD6JEMOG
uX2FFb+D1S9OhCs803i8+fXX/SF8fv2C8wHYutbmsIH4nln62w9glLMiJMfoTeLWZ4SQXObIXzfC
Sp+joZYnvOonEhjKXTHWZLna+SPJUc9Gkl/Ueo8DEe9jkC1YbitVxlvCQ8T1IJxLXLqnwi4uHMW6
lGn2rFKjlQkC4GqhObms4Bow5uCHMoq5gki660zTao+xA+BJJfFblf9BK/AEOs+AOpfcmFrzNQut
284RcBRNoHtcWdgMcI2JVqiZPtq1DbdKtkw/uRoNILKh+Bj40TovKu3bqaoQ887aSQzRY8hhzXMH
9QsJ5K43rv/KzHTzRg3nfmPpRGTlMX4aq5t1P065VN6VdDDJsAg4dMqTaKHF4IzuvHosLpJUP6Ud
1pSXb6an4riMzXIumnXNS5RsU+JFPlPtJjsmWXdP2iTfihwAJI0SsOA8OYFCeOkG3+dlY0w0Ck3r
C6id8nPvTmFAeAwUHFKRPaUg9sDMRoNv1Lk7HeWiB/H10crtSwrfSzPtq33WoZXMs8HdLqZza4XW
TGcHtAvYvtG3YzKbTCNKtmVCqBI7z6VmIrTSF5faWSEYXtrGqc6Kx2wxPmGo1wPX7u7DIs4xi/ER
tKRc7tbfNbTLC9ogjpfPeXw1uOEGHrrmD7WDDKsq1GCshbIRcWt4oiPLZl5v8sttnAVtltQhCDPu
o+XOjgx9o1bchAVU+bbUSne3xIB/nMS+dOPc3ZntsuyaBcBbHSePoiTmyMj6eqtiyvQiF25pp5B/
OXWG3FeVeapyyzwHyMBxWs7m+cRtiJGcbtuMK6XSXY5hxJS5UYwsMDPyOeml0bEu2eKaJn92pvpe
j+3Dy2dnTl3u1NI+lIUcfYDiD9OoP1uhctuQ4wB3gteV0T5ZEE38bC2R3JJ6pPtRh8mIMf34NCRj
T6d0afbZmJ8Ki3mWU836JjH43NAz5dYNu3v48WqAUy1baaazlxPJHmgw0T03TqKtkZbLjhMBT03Z
30uTB0Axk2clEmjglva+n+1sMzsA4CeFNjonoRKAIP7jzkXembvaydUQWyUjnwyUJH86LC/Wl0Yd
+YsxZdd+WPOP19edQCkaEBybvFER8IzjkL96YPa9FNmzOfKSQUZ6JL4M+oZ21MPpqlHd22IYyPaY
u+zYGDzwknV7l4Q6TI5JnGQ4un7TzU6AGuCyLIkpLfPERjvhXmqLcSKPFkqLFT0aLjdmqTSuEbb3
pl5dCKW+VxTu1GInn+1OGQJ14gfT6D9hD4uV2zSxlmNsQ0YQWZgAZFxfUVt+o89DQ85xbtG5kjld
KLeU8bO3/hMjArnd5Y9lxCtrC/u2w5yzWRffvrdR6XXtfVropzapeWlJAIA5yIOvhljJtDbc0N9F
FQgaheQSQrRgTfQbabfzWZ3089lc1E6wdqFJ5FF7urYivjT6QYY++b6pZ3f8NCYe3kBVlPSoMrrx
phyu41jnjzSi+AZFPNLVl9FWaeiWt2NVfCtkfMiEk/huzRvfpe19a8ePozHct0V7jyiLey8qso+t
lkXZ5jlxYj43osDnPCEe9+U9VWr7tshVuaOJmzC2GAioqNpqD2Gat4K0lYAUT913RuV2XjIeLsU9
c7O83jrVkn0cRZp/Gu0QXL4apssud8MnlZi3QJ8NZaMI/lSo6qc8Kww6uk34QIuS0/Va9oXuujQ2
s3Zh2ISiEAFjajuD9D5k1vZ0pfX8lnT75mvHYBGk655tGKkZh7Xf4U0tj3bY9N3i8aMo+yghIChv
lYdljuJrwyl0P2X93g86C35mwhlISsFrQ2vjQhBEvdUiqX/UZBKuD/TSno/2wkprZAih+1hR8erH
Jn9SG5R9IfjIRNItWGIXPsQystIXxqmNaRTIeRj9PqszywuTtPvc4um6ypQy35it+QDOOQuEVnQB
5y0nIHhGvadTYJ5Drau3YaPWXzTFmXdOGS5HJWfstIIGH7tIgSegKg9aQ6CDT7obv1+q5oVHCI2y
0SdN34xTI74zDSPlUTNGP0PxyoLO8b9Er7KZifwJGBg6W7sZ1Xv6KY/zzPa8Lk51xRNssGGjZ6El
Pbb3L9sidetpmVp9U9Ll9jt13RezsD0nPoUMFMe8NCTPYWnzGtQsGAapuIFemO250Hrcuh0WyrFP
vlYlK/jLGpEl1qXa1eWNUqaPUV6HZ3XEtKNf58gs8euekt/m0Ie91LIJ62E9hiAE66dKnodav66N
4dhW9jcR519KOzvPyCxigkWV0M2EZcEspzMyqjowGV44nSVuOyQ0UCo1h9dPGpjHzGE5nxs1u1hm
m4NK6LRBhXHI46U76Nl4k3ZjsdVzdQj62ZyvdYL0/G7q5rOyZlmnorx3yvVr6mrHRXkf86yRX4fE
BYsfPybkd8N0SJ7XRFFfa9aXdi0wXsoFYoTuFyt7bFLuJqlJqHYYCfi/rtTWJvHbOg3Dx6rXURFh
4ypBzfG6iWwUHPUwR8Wb3GGtsmyQMFyJRTN9npJW92ViJz7ajeQ3131p+L25MO0FYpFXFjkwKOQd
by88L2U3kCdKkoQ9XsWJHfR9fGaI8QSyyvZqDWRVVCaqp7Z5QD1ytHraZ3Zzn4p4Z2f4NwvBfi6F
QcmWpXTxG7JQmm3ayptoghoVcXDzAUsfwl79hghSIeJF+Uw35casgX5oTr1tZpOOX3SndcP3VM/3
WmQzVeWxHvPwuW5T2N5FckY+KWVaPs6XmPyzs2LhXS5DFm7Dtg7TWrtPCS/N+syZKQPxklUnNdao
1pwVsuuzq8VhwO+1ZLEASzCoGnOXV3LqpD85YDKLOoOhUktjMyj6bxxz7/URSF2QKdB25oxtgml7
18epahtNROIogaVThBBaS5GmWQdpR89pzerJxvr86wdq9Si9faK4JM0j0FDofCCTvTt6QLAt+ybM
laBc7xQ/jjjAiJUnI3ajTdfJL4NjM5RgVylysRtD53ItJ3XJgl6gCvX7ngOAho7RX2smdaIEWn/l
lmJgMbLH1XweFKwh5BMelmQEG2y3h0rPn5u6vTdqKp1Bcq5JjdPssM67HYEuuPyogtj29TjJN8x5
T7qgdFzLTUVSORQU4Z3K25nobBKMoBcvZvBD1cah5aWmG9va9aXu3Dodr4jC/pRlrbLXmOLTazAv
a8l/koPU/QzI/rYC9pl43bSqQSP2ZBmyjf/YGTlzRRMbw7SoymaeY+Ks3a5l8j/VLKxEDRIuxK7g
Qu9eC7su4KjyOFhTFqzlFriUe9LreqDqXXgWpab8+vLz/dEc57Yq+O/32SBvwhb+e3233VO1xnR0
7/+q9dP8lU3y/0bMCG2yV8/5GmPyJmfk9j//o82S5elNv239Iz/6bYJhzWrno6j70VLj3/xot+lk
iawHfuoC5Fio4OgM/KPbJmgBswYyd8G9D6ZqlXL/o5troEAHzkmvjXElkfH0Rf4gi+Ft8wFIIggJ
Wm1cnUWeS75rPtju0KFCNwQMvPTLEE8XY+6eFw3Cl3l6eHVX/klDjAHkm9f/x8WQ1a/fB6MEHom3
63o2dHpfNiYlTaUU8qZg3l2fdaXG5HzoK4KV9XrWtSM0mfS5JWTN2RWxMYEe6wZnr3YF5VNMZqvw
HG0I65PiMB4+oKBNO3QpJpGkZULW1daUWakcmq6wZgIjwr7ZW/ZkH+kgNNVVFvf6hdklfXRZxuhm
qJ3auTmPTbK/tlLoeRyMhRPh+YVX1201NBatp7F1bDi0yTKY23z9Q6aOAEeQAp8RP9X310nPqrcd
aUUaZ0NdkGWQc0gu0JOIMPdrfbxaooG/iSzXMfWtuqi/uJmDMIPYlJUM1tmN8NoRsZiXDp1BzzzC
HkToNZMjq5VETjX8Bf6kQw/bYkxU6Q2pKbFgvaPGynGaZ/WAmaAagrafpoTjvCqyZlda5E1fjHVi
liIgq8l2vFRaYX/Q3TIlZIDgAsrdOhlI9Oo0CPNAsBJOEBPyDR/Ij6azSqeuzfFhiD4RuSVLki1G
8RkDqPDEGCmPUVpsNE051SOZ2KbOJ+2KfvEzKCsA0hE26Z1EnCQUZEbT+jdlYRnUClccHXuXTMNG
vCgltK4Phngm1LA3L93a/hjRmgu0sP/kcmbmxlkx7BL9nijhWwuFGjCGowCZj2Qo+24qq/FpyMYD
efVBQjTalif+0DBoP7hM77wEuYpHS4AoPC4Nz6M5S6zhzF3Q3I+YSAFoZJ5m9LuqaAqfg66f2srV
OE/7cZQTPFuxp48A5zabTnOTniP/SYI4VbYdKY5Ub2tAyEycILJAkkBabyrARqjdkzbp6WZSRxR6
YbcvZKEf9dn8KNAa4zyNHuJOP2Mwd6ydHMd1Z43EX4TFTiu7rWjMa2fMgzW7kQgU5XLUEPdDUl20
6DKT7DBkj68OCghzZOSqdoftKm2Plkj3hhqnDDCXnT0te7mUV5rk6nVlXVTWeE2o1RPMaT+K2/aW
qNsbA0gPwY2XC5hLrxjCO6Mfz1UR7hVB5OLgEmjXSRzxRpoeUHaCwrCTQBJj5qmWXD9T4lc9wA69
XwBkyLvCFVcI/F0vsmfHK3vZ+hobKsflovQJkGuCvIw/izZSCKMbrkZnqXy7x6LAPDxwIdWUivtd
U9yKTst8aSdNuovN7onOWE79O4KrWOIbDLZBm8ttKDGs1FlHXENxa2VgpMzGPYcMCs85ua4wZCFB
sv1RqpdzWGIfWcyJC2ViW5RpSROimldARuFRFX5CoJmjNerZZWW3cwgQN60eqZxyoTt8FZeC0aXX
0KhxdS2T+Jkz5A0Si8XTXOi2jXVe5sO9hX6/Zzv2gAfglzG7x7h1Rz9ewmFrDGSfgPBUgqU1joqr
n9sLX1pCIfYLRv0bJGHpsa8bGSxWem3Uldi5dX2Njk/3irj5PkwZ2qd0TOn+yP2gVDgEYvsJg+UW
nHR1vmTRR9KWZsJnrInTrik90eCLHVpkRVUpL0SEmqXQK+kbRvY8LmDFx8Z9REXqj73Cdw2P2byY
h9Adw01YmmRh1k8gDgns1QlDcFGJmAK27kwg71gks9cSIpUnMUWNrV+N0uCf9Ml5FxO9mCjW1iiS
GJSLg3K/IEc6lTBwi7N4MQ5RmJ2r5K0RD9pv1DE8ddkgPNnwqup2cUrDtKU0Nid/NPPezwzzU+Ro
Gf9ujPGOCLRqUixBMVs3YWVf62bmXIcYBjc9WItNWtm3QmvdfewYW5vUTtxN9FCiZp/G7caZmsMi
uZrRWgtecpH4SqzJjxDesF5H3REWNd2krI68aC6Iy+nL5yUvP1WW/b2caIxpeESkGht0NwfwgmGs
BKwa32SuBXWJu0m4M1GpRCBuokbfYsuaL9SuMX0hxvRQjsrZ7EDK6Yly6/yowfkSF9DkBnvYhlG9
4SiQ+EgZT7kNy7ZovzUmD3oFyKJKYmJzEKIWnZkg2QxVX12S20IlyKubbKSyfey3ZktzCwxu1zib
ZUFWbhXxTEmplpc89NVGo3bWjshTgWRMnXKlGnQR3AHlqJGnSPaI98TLk21zqzuzXWXetGFoeqk7
nldNftZgufRb1342poylQcsy9sVIzzcJxB+H29IcnFI5a+gvnnO8IjNahNmeXFNweWVyivL2C9yu
Y1Vot71R8FhX9q7FWjT5UtqfSwIjn7q0UC5LThEe6K6jjaihjHGPVoY0/dxctk7XPLp1fKtPlXha
aDGhUWmubPoop6xBcDwbdJut6lHa1Zd+zSNzi2Y5pIq6D3VIRTBj9zGGD4Ipa2eDueRAI1b1Qjt8
pMeznxrzeaz4cfWxdvYcK+vrsUinc82qjU3G3JItsixuo5Adc8CgiuE3N7hR/EilOt+VZDsQ+Blv
CPjkVE+si475LRCJdpRV/lyUkAgQBdYe4TyXCdHnHFg7MrQTFIsK0eEwSUy22Xagxd1FOn0zwi+j
ovwMqkP4dd05l22aUS+4w6cQQ79vZaQzl7GpeGURLmd2W58PkdseVApX3y2S85Rng96NqtKpS7+U
5N8eatW8dzDS0QaXX6O6OCmsUyGTTNpfbnuk+aIHBkldF6oBp04nPd4bRaMEBduLjLMzp0pOQBmP
jl3emE5ibLQlAs+g29OG5CzxkZZ36BmFmvuRVMlmteQXcx502rxiF1Z0mypDTfZ0/JoAIslwaro6
PSff7lh3tRtweP0S8UZ4CQS5C8tNF5Z1y964U6F8n4z82zDP1SXZXR/NZE1Psil5XEfRPmEp35Zk
4O5EXSlEJltfZFnQtifAetvHOu3Ugp+9URbjymj7XUeuPcOebNqQcHrIsD85AJyFPlzB5HyYxHzk
CRcX1lhADQ3z7ZBHWNtM93IokFxDDKvATLBLgJehZLbpL2cR3m95rmU0Xaty/E7DiNafdp4nZouc
NHuwMuNKtu5V2ie39QjLQM2PbUxMdVTn3zKkEEqIJwyxoBokUt3LxLxmkn/qSdBddHE/SwxyNiUG
hRzLICMNZObqQ+8kFQMu8xPftoLwOj/SeL9TbRAKiT2dF6126/IgFrranokBmTyBv0owtFFyVRQF
j6LbMmromi91Sg+M3rF+WfFh5kPaRhRlol7yYee0cx2fsIiSQB07TG780ZrKpwRVb3Zgts4RPVvy
4mOkog85sjBPmo9atoiDVprmeZ0UKmZQLSwVr0rBuO8ZiqrlAxFG2ecpHaqRyFyUaKSqR65x7Aah
UhICPfXTtuMvITW37K7U1gjd3wzO3/ZC1pMJfYY10JHcBdfh/397MolKnduXx6pfFTQvPFRfVVDx
0F2UYxxGGBKWufVTM+x+Y8ZZ2QevOiLrhYmFWaHnq/xtnYi+vXDd9uNgG9aAU2FtU+u1IhJvSskq
RzvsMLJTGtdO/XRh5o+ZtuB3J5JYV7nPeC4N1c5u8N+MO6XJjfss1OPtJDRy8+yijwKZ9U4eOMtK
rM1SaZ7HhP56hZHZqaeAOtDpoJnq7dBWZNVHCmiwX5/4/n5XOdli9IMIDMUE0tHbL4e1BZz0aBO9
XrT5p8506ear+V4pdHZhZVHse6vJHHXz66u+m+i//JhYnPDwkXSIDf89FTxTZI+maFJ9KyVSMBBl
bdwZ/0XYeSxHjmxp+oncDFpsIUKTEdRkbmBMZia0cCgH8PTzRc9m+o5Z96asqqwqGUQAjnN+KXVr
2PXLUpPcZ8xrgZAu50mq64UtY1nJVL2fL1XIPY+2/H/+RP8d9vq/dxe0AoGthF2Tantfwv8ficGc
UgIkCAQIcSqY59ptvPNSDuKhYAG9ia4TD7J1kzkUSvxvlR7/337/X6ADoD+Cn7u+9D8QN51o/MlH
RBhWrkp/z6nXcVygd04JzKdjOezdzfnfBJ3/eU8jCkNRQXIPClVC0v9TYKCMpUfCaaXRVG2nGtF6
MsVT+/k/X1PDQ1b035+dezcNOiQENu5dymT/x7NTFjXNFWmbhORKnxFPvGYUh7EzT3ME6ZO80G3d
R5WwT0tWXrvaPnYj5x4w2nAgmR5t/0DOYJNmkPYjZ0zr+sNpcWFUxXRM0qkqw3qE3OZFVT4Z/ZZB
jlYFA2P2MXZuyRlrdXvLqSKXhrhtcHYDG7u9ti9tZZ8olrkRCxg5OmYY0T6OvXGAc6JgSIBIYqLB
t0VNX1OvAWEfvCxNQMGC+eziOaURw0Pcx2V1m8zks9cSaPr6hdren82sz97sZRErxGPlqI+e1kab
FFl+8vyRTOrLGJYvbe4+EtM44VE4C462qECo7nYsd4suj3MtJLy7/wppHNUpJsDkHnXu7FtrOWq6
vPozSR6D5/0UBo3EY1+FKgUS2gYCEaH1X/SsfsRKsltztR9c71SbeC8WFZFC9Usl8iUbne9cJhdV
podVETZHcfk054T5OMNXrTOZmf0HV+W1nacpMDRvh9dpT8ryqRb2J+PRwyDSx6xeoxU2pxHpGPTd
9DHfofRCbwK2o11qib2diZ+SlxsVHwh/u/lva7WvHJI+Mtdtr3J1SnxKtnk00Dokb42XQlJ2MKfE
R5W5+5yZxqddZlSL1u+b356mmggVBxt60C3DzvWw0HQO6SzlsUX+Onf+F1HFx3TjGS7ko7EWHyrN
74MpaKzakXnwXSv6qMmfI7tavVREDMrajLVB/yUc90CqPsMjX+xcbddhqF6zVD/VlqxwEgzY1mbF
2exRiZVuDYtE0Xw59L+EacH+7zAjha6WvTDNvalxkBFwGKW+GncRqe/6E7a7S6vG62g2ryndRjsp
yZ7Pk776wTTi7npNvyRFu9+M5oxUOW41BU9ianWUiPxibe6JfKU5SGq+Y1iZLZYgBuRZ7gVV6UFT
jvuu2i6rjWeIHronMZnjI0Iexs6xeDS94cw2ehUSkZZDHO1OZNapcLozu+HJ33jOkB8Xuw4HFWGa
m7uf+sqMRWrkhwyL2bVsu8tMSnSSTER6W8U8BpoqDtWc7dyJuFlhbuvR6sWbBTR1tOQknoBI/hUV
gZUsrR9jNf4iOsPF7rZuoUZy1HHiaYux8n6N/vjq1FjhqBZcooFrobkb6VL2iEeSzO6MQ6Op24ug
voPo7ivXNWqwqQcZsTOhsy0zSpV2DmS70O/RM3RpBv4pufaxVeUPgO2Hqt2M93XZCv7E6dXveL3I
NYlqe24/8CRpoQTjuvTKT8KWGQ0B+FhFFfG5aFvI+4ev/ZcYNo66VAJ9tFmMtbMM6Dp58DP/WQ3T
hxjUs8p6NB7ZFro03YeuCVCFvhxZU2J9Wr0mT0Jmh81rFIAAVU21/9AVa4xD5JVWgLgydJeM002E
NDNjerKvmjPT+Zp+DaVBjYnc98Zy0Gt735F3Pw52R1Wo9bG1Kw1P+jXx7Z3BnUJo5XfbjSfo8NhA
GjEDEAi57DpPD5u1vE5r/psg/DhrtUNeWbfF0QhV3c7DmtqBXlU7zW/30tO/pu0be9rHtHXFyS9G
q99bdSWyj6GnJ2hUaD5ck9lc9S2lgBNaCdUTENIZKR8ul/Hk+nu9dv46QmGbw0BKrIi+ukFe5Nsx
QV40xM7UiW+3Meg87VMVolNoXio3t58nVfTgsVx0n7MxNbqzLubmSZJM9ogKbNmv/laCyZbvFM8O
3Pxr+e67mQq6YVnCxjCKV90v5Q0E988o9OM2iwQMQ49sJf6JybFB5ObFjhwzH9Vxo1QxVv14c7vW
I+rN1P6hp2+MUzZCvxeoKAUSEe2hLRnTvRLumdhwElioZ6iWkseHtQmQc9afNa0YkqDO3bcpF1Nc
DIRFoNoxbk2hV9BE/JZnbAkMk6Y7/k6p1TrBD8P9Jxry2SotExj21YhSb7wq0Iy9rIaj4+fnZtas
UIyElxAJvYUb9TLoypyHfJ5lTAntxVPebVSGFSYsJxHhDkOYJaxk6VScmlS3gtptdbAHBkukPO/j
YH5KJAHB2JdlgMUNGh1L4Mn05OOwqKd1Hi8WuSlT4Lpj+0MnxB+zHtWe8nJStPAOlkEtE/AlJLTj
l69BbS8UFYnfVUaWe7COQJAzRbjB2sovDXbs1IxUKQS2SZi43peWtZP0dUETzqO6+Kx8w2Ofuv6v
RNE2kotcpJGW0uGrGV6HDdDf4GU1ZzSPfSKMjt6te9PHxqs4TlDDN/B85bCXTlk/bH0nAaTqQZWh
L3TuvcGWhITNBTYg29ca8+D5m4mp+159WPQm8oVVjF0Oap+rY8p+c+1Vj71C1iLfwkS2NL5us8Tt
Rwz3n16RBqYrq3ppV9WcVt3CxTVNDSW9NvwjYHz1OXm9F8vOKl+XYTMuhDuDH3PzOD2DJPfi0V9d
J9tZevfKO8+7GPxuJzwdJKG746I/Vo2HZq2HxmAjirB0emdHMhJ2/bKzJ3G9C7T3nmjfZ+DkxTNF
4G1GgnCvyeMCaJDU427vZVRBtblQH5ndP+v+1IaZ4uBD8OU8SVlX4TC7/qcYMxNUKU+sfw3w5uvY
Fzbk6WrtlSMe661lHHEelybT9vOSMSL42rkHhgaVb9o9lRPiONyVj8HktMOzENZByM07NvbavJWJ
/eSYc8uWZvjj+0SSMDj4CHfNk98fGE2BZuy+uM2Ks9qZHwYYfJyskuC1FL942g/nweI+sDlbdspV
vNLgydfQxWrtxRTgmV+KeKiD0dv6Nc9XsOXGNel7Ups62qM4aGk938hZ+DtqaRsVtrAupHpnzIbc
oXRFjByiA2+smoKmQIdQ2S2r9i6rrreA8J11n8xaUBEIbNrjL2utf43Sfpy88Yd+kX3KUGHohRuJ
xix2FG+k/LduNh9xZVl/cOU2FPAhtHKJImLO0ZZjP/XJPvXr6f7GnDdrZxpzdV4MDk6Ku9J7pmR/
hpRBGz8QgJOjYoosNW9Hz7MRVyDywVOLd961u1vrrnsvyYenxu5jtdXUE85+3OaktkBGaAG3aHue
1PZAHMsa+vrUY9dURI335Tdv/PowaSpeM+nt8rb8HtMUrsqnBkoa6jbUXZRRRQ4W7wapmv6mjv3s
GGJgV+hPRlNclKGo0bamGzEcP7Lwt0gUEx7FnCwYe0wD+I8VUkc/FMSR9iZYqyi5+USqHrSmv/uo
/VMhQG9FNj5Iz7ulpQjzbSgP1uzLcJmX/WLlc7ykcGiwCLwBc6pFmrwjkG/b3jw9eZNVSYAVfT1B
36jXKmlkbNot79qmanQAf+YGVA5eMBCm+0sxeJH3xBRpqgJJqJPCyBU5skPKwTautW/nt0lBcg4b
3im7UxXSMe/WV4n54E7C2ovZ1j7BB8dTMlSh1dRIXQy/ikfJzBpACLKzyqqZQOAxd9NNYrtHrkIT
+BY67qGheGLxaJSYNu2n77NsTslUH/+gG6v2AnzgOjbIHitreSwbz3zRlCgDuXg3zP71zkYy88tR
w8M9l5iWj4wCJLE9yYbpFJnem/SL99HO18BOigmQ0rq6VFMSEyQVXQArtWoArqnqf3nOOMS1Nvo5
LzV3uBIiNv9rStlF67x8FcXsUrBIBvqgzZ9NmbAgbGV+qdPJiRJNrgebBXwn+xV16MCYqlKYpsHI
i8hKWm9Xm9MW1HN6u5/ZaDTcx1Zrqz9DVy9PhlG6ke52sflf633SHjdb7sucAsdZwfvW4z3l4X1r
3Kd27rnc3S71p9BJcZTn5AiGqAB5OSC9acYqHjRse0TOZuN+EZP3e8xb9kSRoIpu74MIB/kxq+Yi
j2xedCgzeDxfMOhVL6tlq3dnHhueYIDv6TY7bVsG3diIaBmrJN4aRvhpBZxzLN7fWkQUKgwl70dD
JY+6KuJp9vfM1N1hM/MniMMga4ers8krmrqY9vnnyYIcBkfZI6Sbdr0Lh9EP/r++9Doi2Jrxw1KE
HKjFDcHNOFCXROxWHclt0VJ+Ma1ptRuKJgmNtmuCDHkKoRX1Ph1FfnAgaDhavmcd6SgvyIfWsLDL
tCegnB+4Ayu2cqT7qWvFnsMrWoEGBo7bzVju5RZkS38j8vM8IQMO2rl4qZr2YsIz1h7xdj72BrwF
TWh0EFhu2j/K0ehvBICcfbcvny0yHgKjYVygk/I4S3WrnBSBIOuWBPuXAbadiZhM7SNfx+3Yp+Zx
QaSH854Eid4wvmVlvBFgZT9DdTNEWaP6cvXVCDAELVwYEv4LVZNjQFiKWsevVmRoRY3KOub59ipo
VX/y04zh3jK9GM1gG4xrk+x4fI724LdhbqQdymhgACfBta05dL4B7OmPiEyXkNaiT61lRPRn+rxc
u7iYa1LHk81craaH1eSY4Z6E0W8S52w4s7kzYKFpDDOe0sF/TgSXXbr/etLfQ6IXntzFSeNcUqew
tBM2bsFabjePfrMa+4oeurjSFJkT4y3b/LPttPUxt+4WCaJO0Zml26nq8jUu5pQM0ZyTwulH/6+Z
ixs1fd/TZvcovppvc3DOsi76W9mCB8zu+9gRTtoopiE44GM1mCe9gc/RzdTj4e3f5UoyyghZ8mx5
xa2E2HmgtNYDtVVtSJ3AZRaTvU/LHh4c3NIIJ39zz1L1AMxZd1qdpAwsYn9JAVqJO+ub6pBOxnpI
5vQFOkEEFvEaBwaQXdI5Y7rTCvGU9/ZxEnP9SboreXEFhcirMPl9myTqM6jDTuXBqM0vo+wRM6TD
Y1UN3utsF9DS5ZZGCCHyuKs0WlFIM+AbHt6XgRIT+qYdNMcZe9RAaHBvz3aYNcnBaJH9b83yp1VW
G6iGQoel3H5rveGd/HYNKYT8ktIC+nG7r9rsbxstmjF1p+JI80YVlyrD8VV2r8hc/pIZgbqUMzZu
avMb+WgTdsRlYKzVHodMuYj1kRAsgwy3Lj9lgzQCY6GuIW+K0Cv5mkYhdsSNPrrrghz3PhhY84u3
TFeuUB7NTn1Y5ukwTBAsme2cTSOjfiiR5R4VcwzSey3mpGWo7vwryOgvbd3IA7S8t3XS/0Hw0WjX
tkfyx2+ZPlsHo8w/K5whe3ZeMlhI8YB+cppwwcK9V6q6rWkBzUG6zcGvM95TOcyjqcnf3QBMTYy8
uKciPg6WdQMalmHTlcTQdnVQWFx/skt+2wQQfVYI1Y/k/KSh7LpnLCZeiEanivRJOzf1vCfhmxrm
filOyP6bP1VFW8HI/zI7xedk8HCmyr20PKoPVbeQAAu4LQmPoGGqe8QzzSfZ8nsKSfcmpfa2+u4t
rZHj54iPC4uK+cQWfYhH6lW38+tEVkhAT8cTPPMvVPEDgUbFuTOXNVSmRNcw5Wd9GRczcMoKlWht
ZKG96Fe7K/9QPkBCiS2irDQ77h5461pqqH1yxNOYDJdg7e+bDbEt4apmK+RAjteNN8ra+2Nk8e9w
H6yXYe3eMlm9bC7CBFmI12GuPlorO3AVsXHb/M1a3Zau+VR2dfQlW60r7hBiv5RYdkTPPeIvkTSn
OgQ6g1QYRWzL7oUB+A2LYx6IQT4VeQU1hdK1kOmDqanDVMz9ISE/KMi06ZYk+pkyugfPH56bouqC
frDfLUQ9YS+ymj2p/mg0G3S1uhZb9uZa8EVdPu+sdj0uSfVN9tBbUWh7x0cFlZv1p9NXxbtGJjrR
fdou48JcgOcJYaHcMXB4awfpWFyWqUFFAbTIN24VRzyoP3KhQywbi505koA8ufzc+dNmQB2KkvWi
LqgiKzHGS6cNhWGBm4EiLfYenvrqpIgOpgHxSkpolrV8z9gOVjEzeRRdu1OVP/OPALItmdBzl73L
bPvLw22drbYqImifKk4TGeNsSkDFvKeyml9c7lwSm3TqUnTirObxoE/F1VmYKIXdJ4G9iF2KxyJg
/oJAZ5nfZX1+gzrO2YY2k4nFu61WLYGVqnYHRRnXo1N++oWhAkk7WqQ4gkhHZPUfCyc2nVrGJC5w
OzXFd5UOF9Ry876uKCk0ECDUjSKpcplv0pGkAgz2I7DBs/LsT+kjnqsskng4+vC8RJtT76oFTK8l
wzUqfHAF+ngZnR3/0FYlw6PV97/spf+pMkIv2bE2TkVik60tBYapTIOyoqyxxxPabzsyTILGgGpu
Xq2DpCe2Dm2ZXFe7uqzafIFjekglkJTZTzU72eI9u/b6hu2sj81q+qpL/Kneau41JzkhoivwM/Ei
bHUG+oQ6Gq32ssdsm33UcM63N+kYFQd+bJ10SexN6gmrshGMLronu5JjiEDgVPrqXWvT13ZgYfVl
fXGQpke5Vr5aq5VwQzSHihU5morEDqE7gULVQ6rJx055j11inrVWmFFW5RUquPlnvDvtsql6yRpt
X1kQb3gSGJjkfFTWdpLlwAyVQbrOCWVAVTsQpt9q76PFWz3zSLAtjHwM1SqBx40qmlGCB8IrRZR2
bDLo+kj4g1hdAGU0fzgsAnEHsosnY2uXuIKyedDM5mWVyuZlmXqHVGchwBK7cakMO0685V2IJizK
5RtDF5KsIVmumgQxs4jIMS3zlvqZFaxDoz1T1QCOVRq5OK1L8mcm6ygwJJYqcofFgzt2VThpfkwE
3BkhnAny2azPerKBX/vUkfbUEcyyJZ530Pxz1lbmvulEFxIedh0KDVwssQEccw6b1Z1eh4TGu6qa
BOq9Tt+JXoSwqt014Zalg8xxonVwZ+ZOD0HdQF3wO/rUAddgO9zWSktuSuht3PVUkVxIM0JgopeT
iR4dEXY2u0t69kY7LsxPH/ZuhxEJJIbh3nNNpOzNtaihimtNuheR8XpnZyRVmQFc03v8IV5JtUld
26zcY/FsJwDIsra+q8JbD/M9EJb5L9It7bNZkp9BtM5R2vbbJpF7ooeSge7R5FSneZj1G/nqjvra
SnQXW+bcykVbI92Y3lNn0mF9UkSbE3RuNlENZpfYK5WvYumP57kbSMCDTIib1QF9F4kVaauOdSRr
fqCJyrCouxfMDmRlOQXveK06jU5r7qaMQDWJ3Kbvh3+bjW3TvX/evnJuqzPHZKWt524Q5EQhI19a
UL9iS/PDZrc3b9Hf09rv8f+pSw2VHolE/pWIbZim+nmndai1x/yLvjI3trb2rHGtz0OZHgtTHtEp
/uh1rSjHrudQbgCedeLUYblkDrjHXVZnrd/KHJ4l3QshkoI+nFu9DUmF8Ajan+1LzezCu6Q8dct2
JiXsxqP9tDVt9mwo09+nRMTzJbkzJKyo5t+NldSR0A260/Liwbblcj8VkFcCZzxb7fBnZaMGASzl
0EYTgdLjvljamuYxJ4ff0UfdoPybkkp6X/ktmBnJPWPRNbP8LMigjEjELeLkjl1n+sDeWnYHaXSP
2GMLtlynjTe6YgMgfjMcHfMmO7gqjp3j3Li7Dv/WI0gPRsrGk6B/OXmAZsckpIOrzDoLrstaGE1i
jWlY5MubP2bh/K47bHOQkySTtf6bIQfuJ/9FgJtX6RsoxNWf6upxRd8aTasvD5z0JRJJ60BCnoYU
CouykVktQaRbCVhm4AyCEUvwnAoDj6Q8jn4HplF/2QkW1gZDZWtXD41tuQHmRztwxXis8SsHfrKg
s1b7vvVfe5NtpdwM7s/53VfNw+ywWjgsS8AW60Sq3WC7Iyqk9CPJ5s9ZkcnjAXwutaft9M1/AxJ7
UboI3G5aI6A3YFs/XppmP2YMlenwC3uhBsFFC0uiuPFGpHuF5a2hTNp3NCLxODfHtUgepln7WUzj
uce315kJxtGNYlV/HdOQXMLHBlkPmYORsvDDdH0b2G35XNUD9/SIuJFP/A/B6iMmt2FfJfNTqbCS
NU6JvLJeKn5kxdNnHtLNOyc9mjC7YEYry/nbrOlNzGY9ou/3mEiTx2oBfurmm5n9qk2ZhSA0J9H4
sSeqiE/2AdP8mgx/1cray+aUiTq0+p+0GHl3+SCIIs8OrWt9Km7v1pXQbSmnk6zPKfDpYAwn1srD
tPS/9G2jmXK751wAJI3QrdTRyQL0cBwfSkdDVJldF/AB7poji8ve7shX3waSCZFwHKvFPYy2jjhy
OWa6dawxW++J+3nBhNwHg9Gex2RtdhIInB1yQw2RF3+rJP3X2fU/kNRbYltXpvKPMq/Oepc2kSvM
91SrkHS6RHKGqcXsvgm0Im6pqwuFHYhnbUY+y1BvRb0+MYWR1JzpdEWuZ7+uIkt2ZHm7bevsCuWQ
SGeB+4altl0NK58e9HEFZKvn+UsaDmvBNEk6G7rkxfJ4GINS5WW4Wvqp7Ho4+VHnHjS7OrIKoQMu
4LFrhDtVcSVG599QGembn/bprtwk2ZdkdobNRNzFMSGLhlPPjA1wYiPfNqSqZEwaEL39hBxBaW4X
mXUxU/2jI50ss4YiNJxA9x0+97IkTBL3J0mVfGkbYNJgypyEciCb0FbsHhNZcXaMXJ9ft+hM2g43
El1nxS1puzkxOKazhG4KLFOpbqacU/sFXNrzNGYHLNPrFcc7R0Sn6Xsmu5+hcv2rZ3afmwWNoyX5
45gNTcB7dEAR5hU7bZwol7S05zw17MhcncuGwAD9A85l5DWWi8a567sXGpMLZN01T56lCFRHfmx2
4o/R5V7UOAkU/YA6bLG79jEjtp2BxN8jTd4T3j7HrrFlKFntH7yn3eOcWq9ukj0lLqNcv/0AZdqx
3koRb1bm8hunwH/3Jch00z8EQvaRGNz0uGbG1SnSd3e1jpXfvRCqdVLdFGKTvR+TWk25WBZOnNBb
bpgwpzb2t3TCPNd3EBvTuluWASgAYHZvFpP4XWyc4H5jyF0nTcL+pRQ56jWnHojpakD7vOHJqlZ+
fDo2Z1Vmh0oTuK/X7ILfQAYpMmTRImotEqc8ZCOmjpZ1MMSRjMtbkDPbXbXVVeFiwO2RPgnl6NjE
CSw6F8qN3Q3a1Sp8YhdU2Ue2wY6x+U+MBhEJexNpu+ZLXflwQsscpaL5ICbhR5Y1A1sLIehe6s0K
ktQuqDfiebXGGzUJRuxWLuaBaoppkYeOcBDvp4XTBx7VCwGT6LnoMFaY1GlSXFK3sWb1p02omIq7
nT4mSzwaEL3d5uMjlNNx9cw65js/YfqXx74FIi8S8djPxUlY5gclrU400MK3y4f0tpnT/CDW4qvP
x7dWuetxHLwERKJIw2yy16Czx2eMlDu/ylpiV7MlnBqCKA2Cm/uudGMbvASiz6rpFEBlMBGUpukT
gQK0KyOoZZEkSEREnl6Rm2jVG6bIwj0Xo9h1U0Pe6ZomL7rnEvDWb59IaKhrz6tbUek7VToJWh5r
+aNN4mMdJj7xZKPa1Cdi2RJ4NRaqbM/VwB3reQWGZ+0veQ/jizU3mAiagQO5NDaIeDQh68J033B9
GW7OdoGa2KzJA13L7ZZnqflsoL8fg3KwedNAWoc9cvkwo6v1fsS9qT672JsbIjpk8m6996Hup6Dr
WVhLv4Q7l7wVJRhG4M3rFAF4ksaWGeir5MnBO4gFUeDC0OpX9t6nsnbqKPcrYz+sSI7cxhZ6iKJo
KsL+HnaJWyRLeqDfTkO5JnSL/3CyjDnI+J3SM9/9Rsl25yIiThBMNl961SFmU1Jf1/NMLAnIKo3B
9rnK7kiXNpVTZCIvx4pT1r1xxYhslw+rQxpR3GwLgxRRDnPYyUnLXxcDcDJeSnwfJ9h9341J6BgJ
b8Cfy+NiwomXeI+yiCFo/XYNd23jsdU7J9YdNqbYVnPBfbA6E6xp2pbXGa/733liohGy49CWI3/o
JbfddYhdxsW7vaXkURx8hgtWqKL4S2Zw0bw3C883Rge0RNGo59P0t64GXvU6CrADbOjWf/RArdXY
Vu8Ao1z3dBrvfyVaVwuoKi5XsGebaamRujAPS+2LNgT3+2NNpgGDU3Q5L9ypjRJSDurLknlzf4IU
Qlakk2z9lfYNn2txZjqrU4Tlv6U+FuuPMubZ+1kQm7xnKtFyShHLeziDpTmHLZWqeZ6V3pJwu9Xl
g0ns9EpzU9XuF3wNK5mgfmVFHirqZu+o1JQx8luMF6ivkGh4rEnE6tIorL3Y+jwSsuJO/W6eMq84
8M5cuO6bppJd2TureyMU3/fP5aZ50xezXt6GA2LKNkyqWvMC5XtKfBYDttZgcTb21qwcHQ2gIQOA
E8PGGtFvFb9djpw9ttCJlSg0sK+jsjU3aqoq9POwlvqr5SZ+HuOm0Lf9XDVilME8TPlD57giO/qT
Gu4h1Hlb/wGPyZZ9Bi6DqqhwJgbbjLYnwoK9spkTyhywtYRLpSRkK26l+mUQjsNIBU+8PFFKM60n
mFgK6SpJ7twpJR7IeFAupjRwEciOpCsARcqepGqytDQ2p0VX8w8IVkOBrut12gPrCrO8huMbzFor
De1Zd1b7c0x7tcamnBAomEPh37V8omoQzxVq56VODxmaDTrqCakb0XQXap60ach6qFuiwdnopo5e
G8+aDTQpBruFcdWRj8/PTrU51mFIc76ZghJuqu07r3UvbpWiCUH62odcSoO1f+movyLvuPXgt6pC
XO+lo+JSUq3Cn9W767nVKJs52oLmk8fNIdHiwIGOEtnX21kdym1Aq6nNA8CqyAjLp6Mg4eBANpi9
WMR0AgqUTvfW9GlmQ5dVW/sgtc47F+h5/oi1I0aCF0t7gFRQF+TxFA9DPga8/1CZzGIen+quHrKQ
HOYOLtFex7dNtNbj4iGQjwvN6/L9mA4bvofWaMBJ2xlLcj00FfTnna70lpxXIcU+ZbBkI5wsYSAN
IxA9jPnMfajXvxGH6L/zgtdJQHLlXXrJNCUiyxxt672zZ63f4VP3uwejLHKyd1f2NTTxXJlbzTF2
hx+7f2ZDdtWeXCcOSaUtyNIKlLPm0Rsc40PYWAaIMXExU2RqYUdNB28qjihI2dULOgdQ8RVkZx46
L8dCMDliebadjMLpBRXsYmDkUiR+KwNBCbny/1J+Lu3oICXAbFnFptJb7Zwc6wyaChuk9ToAcUhU
WSWiBqNbxYYLIceWDnyZ/biL9JygKciqmhrd+65JNrktsz/cbEuA5mRGARsHdgW2tKSkEtHS3Ya4
0kfjuhR8nBCCi+KkQnks2YU1/rSGgbi7X8jKf5iR9R2sqsYRsxFshuXMrscTw0IJEzNoHJzakpYn
ko1LxZBmItZiXBZDiCAd3tXK75FTprZwbOpoqDAU/Je83MlRva81ufTe0CRwHv1dPb4mCx1MUslH
TMQcj1Aqb+M4YC8xDfqTh1aW8pCvdEKSF7Pcv1xvFK827pw0KkzTPCRmnV1GwN5bq+E1ImCwpvAR
8YHcjW6tvxIGNc18WC3HDyKq45Co9WXKWv1Gkz1AeSdBKcNea+rIq3Li+Fvd5LGcQf8swCngtb0z
NZxqsk7nKyKs9hNhLccHYNKAj36zmCpNEsNouaEwFCXF4iak/9er+Rebh5lFZp9b4ZiXOk11ySr8
yEzRTU85NB4QT9PvOs1pL32+eePdgt8ea92ZP53/Q955LcetJGH6VU7sPRQoeFzsRmxbmqZEUiJl
bhCUg/ceT79fkdKqG2p1r87dzEbMTJw5IlUooCorK/M3nQNeHIlzziDUjzqANTmHLQruhN/c6j9V
Vh6lS8tInZz7h2n2SFOJ+iYYLfUzkCby/ULJqVcYgf8GTA2/ZhAhoJUMag7w0sVEYVECE/mOf6m1
fFGFR60VSqwThYjH+hO1zDWhZag2YQZPazFCZIykiWhnrYuMHORKdVI0LgS7AeWZWnlKpqj7CGxI
Sqb3wy2cYsdZkdsnj7QKk3Hdixpkp6oADaW/64NVaS3it1AHw1sVde58V+uied25cLNIe4vXOF5x
aCJzjRpuH6XOxy4findIirU3oQ1JuCpZCEuoAKylVEugiYZ+bb2tMwtwJ2A/+HLG6Dx5U2h8AE3H
z2Ya2cMtjgokHfg6xnRcPCW4d1H1BYRQ28k7L6h3RpPUzZrbNzl63QzvsmYMPrh1WYEftVMDhMmA
aN8nO9bE3aCo6mczAW2QdC1qUpYou0Vkwo9WYsEFqkHkduK1pfd0TQDWqUqhr0AzSbkeZMwu67ay
voeI4tyMo0pG0qS9tlG1IXkEhhpA+MF4Yen1E5CcVO1UfdWLwXzbJiX1OIMWy2vqLt1a6wsMJVQ9
6O+54b7De0kjWBk9oOXGHKN3Y+Vl39oOK06bKq9ldOkEOuyeZN+/1TiJ7hz6hfF1ZFcAwYcQRxAr
cKG+Vla1LOmIgizxorVul8FtGeTtTs9zd0UlMcL0o1Ga11OYYLXVByL4EvquB17EqPOHMAm5Uk5g
epa0+GIotx1qgCoGI3fAI5yvTNu/M3QPYFHj58rOLGr1oWptZEhBmigU/1Dr2nS0g2nv2WZjgCrL
28vQoVxOJqCgyeNTzgU5qLK0o8TgONN0yYLFi4AyYg0l4XXEZaJaT2CeB0y3dALOCzshHJBL30KE
ozEsUnGrWRPrkkyPdS8Qi7EAg+LuoDsJrYaxRlXjKjN7Sii+VkdvhJ9EVPNVWMMvv4j7AF1bqBf4
P0Bvvu7cwkV1pxFf1Any14qKXHFvD2i5Leo4B3hH27e6jBWVoBEOKSEmyXTWMcjAYKt7Ojib2paS
HlHJ6ZNzPAM2MvkxVW4olOPwdrHL0rtsSi0juiNvsDAhjd55JXcYROHItoPab/nbKQ9Axm1S6gY0
SLTPFWialSki81otLcJuZyQu8iPUwq6yUgHn1gDV+jKgnFZvmtZMsmUKQeAbtwrvJofru7LDYdyo
PrIoaN+1S3IGeoD2RJVxMaixA/9FGXiXIqnxPwY3NW5SV+uQI4IGm61hQCaf+4wL+4peQvKoAy2z
NyPAynbthq71HVSyZqETLazHnp1MLBNJ2UOOtQ3ktRxL697GGBHRu9OzCuxoieOQ26ud9rV5fllN
MwXTIwWU5JEdbDYAnkbQgnbSDNRbPehP2SRaDk+SZ6ty0OUPE95II6hn8Y+OdwMwXEGeDWmUzHWH
20oNxyhaAIKGcsCzweyP0xwGVxr5mftgOb6/hdhtvNVyOqZDO5iPgaWTWaakXOoi4iL3wRBDBoXQ
cIAsWU1wF9TD9BpolXbXT5ZfrdQmk/B0eJrhnQUmlqq9qZbG2lV88qNqDII7u8UL7Upv0P9rS+oa
Cc2ix8C14RCE1UOVA0munDL+KqbS5zgGMk1R17qZcL2GrqfWiOohG6bx2xak2BIKe4IxBv18ADkd
yyUbEzbQ5HGxW+Q5rcBFjgHFvUjH6gpoYfia9uYXgcZGu1R9pE/Xfoe+xWOuxaO1hqHBB03SGHuR
uGo0A6BkoFTrl+MfIXSA1ZAf2VshaPZVYYzD7dRKDUfHq1jhHeWV7trwBcxydzC5TtrPDDNXnjU3
Wa3U+iYdvRo9yyygsvz8F1D8Zkfk8GDBGkR5PdxapU/Opbvy2ma1JqdUr+X8G2MY2Plx7LIuoaoL
dYmVTKA0SwBZ6udYrhUg9ZAJTVUdN401RdqNZbtGfNOMzuBt0Kw3r822wTLRTDpeUOyV/CUQLDmh
+mYc4gu9Skp3jVaHCR5jarkWa03fxRdFMPDzL1HAF4pnXTmQ931uR3EJO78yYpiVzxEMToE9mhSg
utBZeg2iP2gYGh6VkSTUGAxcLEgYdCHrDZKzMQZB9tRpol06WZsb6gXgTcDzABVolpCiUEyLryYz
5iKB3B05VEJ9azQwjMJHl/f+nBHWBB/1IW2muLimMqCntwDT3GjZtEARlzBRtXjjI0PjXriB1VRb
YUkgZM9G3U5eRvAaJ/bFpRol8aOShmW9pNxr0cUF1sOqBqD5za04UGm0CXwv266x7GXbkEkhpOdN
6jILuFQtQyvkS45qkWS7YhxEdNEmjI0dS5wFK0XJq/esIYtaZj6Y/npIhpaClFcBP9EtKkhLzXD9
t01deWQzTeNfFVgowIOwahVGcxhD3Sg1bZS4age67jRRKNkGIoT1vQARqDUPZleAziUvolPUlhYQ
Kej9rJzI7pLHl2+IshvhMqn9uL3oslg1FyU/nS+5rLpf6Ex2+pYCEM1gVa/rWy00E0TahNMgKRCo
KuiVdoAFlASeSfNKd02Q0jDF77gwePbWGkIVJkKfpl90i7omMX8cMXSaRqqsZt+o7/ysMsq3A7Ac
74prPcvPqAZaL6Ch4sdad1nyIWWXDLGq2Lvk8Oq1NwAsvIRLYoAWBjVF1J1Ir2HMu+2QuRf1IPRP
pPnOh7j01pGjTJtOmG+nLIEAEypbr3f9Rz9EHSrOk9ddj8eV0LnzUINYINPv3/sRrWsoZQ0Qpea7
VrkfIekRDU2Tk3rTqMP7Z36elGfyv+U/5H7QZ5rJNe3/3/+FUhT/mSs8HfzIf59YlApN8c/q/2+f
wqz55zrkbvTPU/b1n9ffurA+UI6Sv/9TqR3jdJislotDqGOZmg4tuacJ+z//h2JprzAxhUrKJ7dR
/JfqbT+V2u1XBpRbJN8RhxK66sAJ/aEdJexX+AxLPq5AgsmQ9gF/oR2lHZJLpfY/Ks4OAs8GWisY
7kki6B6vlUoamFLHp2miNNGNlRvxvZ7pNMFT29duoyEGSeHkwZWZh8KnUphB4KMWUX4SY1BvIHwM
33qlGYDZ9uJL3gbhRh3YIBw7GYE2N8fXWiMqbhTaBLylN9zqqrKR7lxYQsUdPQsAGNmUgr8Zwvhh
WnOwfA+cxSV79FCEkMjMG0ahS2gCqsDh5Fwrx/mkHybkPErvAwRd802L8CsgDbX6Sn2px6lEwQ58
4WbiEnC+/tZFA10sVBL4z0bhPMHGq4bl3++q/zQ/DE3Ahz63I3btlxA9sV8uOc+/9XMfqPjdmCZl
GvWHitqvfSBeqVhaYPANtxp5XSmU9nMfGK+QF9e5HFoGm8CVfq4/94H+ylahDbsQiC2NXeL8zT7Q
52aXrgZAReBUpbHtIKjMiMjViGtxQRVsFY76ht493e96UBCdYO27KEl+QbSsfIuHYbNLRNXLvAFM
fjzm1xTEs28oQ4Awtcko7rKp5EoPGH9C0MGnYNL32W6yOLMBF5WAezQvaN9AsN7paCzdxormPmVe
GN76Iz5zShiKpY8BYHlDjwGGkYO4L5DpWuGuUQefyA/VTap0IzhVs+weSQdQWqdTsFQTDwQpkgH/
HyxXqdHw5+X6riId+fr09Tl6v8s/P/mHRhvyt38tWwP3UddB5N4V6oHRhniFeZNh27RxqH5Rsf+1
bMUrHYU8hBMI7ljBSkPcn8sWQ1xE3NgINjGfn/mbVSvj1358Q4mFqqBqCTyXcHqXlrz7wVvl9B9K
33SplPbttuvQkEVFrnlZAX8Mo84sjIKxQ1yLpFgzMQdH8m+mfWB12jS1NSA3xRbuDVnwMK6TugOc
4NBf+xgHBpQ9GmWlBQIqGiQVjiUJLXYYQBNyed5MnonWq1VQ/l5b0ocO3nnL7V63GlCVARUYsCJG
+ybtEP6h/eQMn43UA6eooAq+Rb2peeTGhwMSstoq9KFSg1xSJ6L+OCH3eluNOPxd19YE69VDpucu
CVsNokHSVg1tZneEk8ZVihqFiqbmpZc0TnsZIXx8G7GLaV53xfBaWgJbawCvrrIdrLGkFuMZ2Y62
a0zjOctaysWTF2BsaDC9pdq703f4Ztz+UGFAlFAJwseQTx4tqaa2jyWMBIq/1A7wzVGycddSwNEv
x7oyLrUonq5G0ITTwkq1TiJHTEg4KeaPlARDZDiWeUwRAs3+nCtEx2wAJBnZuxRIp7LKTVDkgd5C
KgFaiM2modA4jKfE2+hZViImR42PAnKTUAAK6WMjxkJD9TU+vtrn2Hdo6dhIjAVnJDJmq9FiL5ia
KfApwuhZxZ74cDXG6dDQVAQpqE+1zHZhStDbaDd7W/VHTnpwqB8qUJovw6AZgZSHw6n+bAW4l7EA
unEaJC9BYddZfyk1AOqOrk/eGPU1+It6GXqedy0iQBVsW0DJXnTOlniWND0/gi4LvchEuTp+Oocz
9aOCik8q6/5mUN8kQ6VfhHUIMQSVqXUbWtqZHSj38d4+fx6PIMP7ZS/K2HE4XmOA1DVgUCzhSGEn
MZkNzPM6pqtti+3p1ytj3Xws28KeijNVvmKZr+7HFIA/EAYdhCWLLhZfqUAHkAm1sP6gjJ2F9BPX
+Gah65kJnS+PALZaZn2b+6r6rc/TMN7oSaTvMCgMnCXsz+5N2fHwW29yG3dhcNdeNn0DbR+7szJc
lWMm6y1OUL7H3rG4ryjC74LMtW8ibNpe//1J9v92V/mPS880DpgT511bxS9XleUT1dz6n8s64eJS
H+Rq8q/4cehh9C7w0TFUaamjvfi5/7iz2NorUiTu+Jpc/3ID/t9DT+M8tPhpl/PN4spi/jr0+CPS
KldT4WK/3IL+5tQ7lOLhioKrqMGBZPNXWfTJZ3q3I41yKH0YHWhI1z2OqeHT/MrzlSWx8sBfv3dV
BB5Z5GfEb2c742VcslR808gI6LYd7gzRlgJNe8blnK3uIxQfELVXcgyPcSNe732gI1FuFkufxwLg
gDYwTlAc8rMdz6tsu64b/U3i+DTgU8w86I5OZ+IKX2R/rz+PgrYPulkc7uBKZm+ypkScWiB5NlxQ
03VTp/3G9kR8gQdDdtVTSduhubLWjG1V9+nl6RnKGLkX0+TYlkoLFYYCaQyR7fBtmn0LhjNh7AFV
oLUdGDvMgG9ytQ03WhXSpS3wSzw95JEPyGUBZIvpappQZcK2H9p0eK9UKhN/Q/k0RLhH1Xm9kipZ
msEZUbAjb5YgajtsB3I04bBN9ody3aCoelrza6UuwlvNg2PowhlF1QKfAqUeP5mxeu1MXXKRNNZZ
e6gjq4cdKF0/yU1tbjaHo1sKIANFMZW16yTJKmsqDJFHQOLYcDoXaY+eka5NNriPsd2E0YQfQNOB
9Hf6hdmJ9CJycCmii2ueeSnH3j92URqPZuE7SOXi4KVMgtMSNx/cfeiBbKxyolOFwQwW4Cj7n/7U
8mI4X14k2BaIIhJxotjsiBYlfJ3ECIMNyl35NQ1/83OQO8knDEHNBxwvupVLWb6gJHjZxjswLOqS
hCqCqTmgId01eFgJD0zG6cf6rdzCqscUGSNWAKZ8GjGLIXVbGb5pmP5m6um6Ictqyy4Ohd9VWIAT
4bqXOO/Qpxcg0yfaKAUqucvU8zBbzPWe8nqvvG+tgd8aBV3V2rCmpZ9lRbnTWm2DHpyNp3Hqr+rK
MXYhXds0HnTgcAFlG7UPtMsOv5P3lppSBj89NfH7hnZULjUW2xmlKxA+h183tnPEdlDvWFdI+G9M
sFfXthsB8axzdVCXXh4gmuLl1gIxu2FY6QYIyKU7dtD2QazQ2hyC8SYdFJKDAp2m92laW+Oq9P0g
QAAHsNrp59VnSRwBSDppoqpmY4iN7eZskyC4jDCXaaHrQhPhGqqIjj5HhgAAliXpdQRs4b4Gh5eT
/Rj+QwBjeBWkiYNWykSnOSzV9jGJGh1xqdGDhi9KL8UVSG905qOB3ezjulniRc+/aDQXoadBU1CK
cOCYF/nU3/I3BHcV7gMw+vLBvg6D2LzFRCK5p06OaXy28bkJNPilN8YWw3PtCs028z60PGdYinoY
z3zA33eMFJigQmlzlYWMONsxegdr1tcN9IL1sHtIilHdwoswV6df+/FRHBJLl/QBaYXDVVJMAZhW
V6qh+Q6mN9r4LS8s50ygl3/J4dnCVGzmIgxudzAjDgdR8GSaSrP3YEPJ5ms02R8qTU8Xvp9R4Omw
AWkLmMxIsmpnTrV5+syqcmXqIyinStPI+VusAitUAtoNazA3PkKPJh5TUIRza00jG71Xt4JimgpV
Qa2tT7lGYgt3kQ9pYS57eDO3QdOk74JYHb+iE7Qr0SDHHgV3uUWcJdU7T4uU6y6w9XcT1CQ4+1kW
3NO0Sb9YiWK80Qs3uh3a2Nue/mhH3qfA/lLVaBpymNmzwB3VjTuGGtJnnalH8SLAzAkAA8SdCoS7
bz/0fhU80su2z3zH309RVwgTI1D0QSm1/GYiU0DaLQpYbUHhQk7t4dngNXhPK42Qbg/thgX2Glsi
6BLKEJ8Z/NinFIItZWFhg5CpIY+zvYtmPBmGYmAfv87jot02FYgD2P0g5nHE2kZx2b1JFNivxYjX
nhLlHKrCjDdTouq3qeaN6zJzHmObntkQeNPK0KZhYat2doEcOHUGfKxoR6LeV6jFN19Hqgthlydg
Ud7rRoP9ePoLzgQ1ZdJMGYqOP5HZdqiYzlI9fxhEB7rSXpe+Zt9PsU6lxEA2CkkNQUmyt4uLEd2c
VdjAY0vM0r0MEz+/TRrg9f/iUXRuDpRuKQeDEjt8r0OGCXYY56ymClp8obbVEzghQDB6W186k1De
2AEmsCVY0kVZVx3INXsnUPq9P/Mg2u9hgmsMxqTQ4B0kTmfL2uVr4pcX8CBltcta7XKaTPUSFfZw
R1IG/5HuC6QlfzfWaBZRWqCrHuWQh0LNPLPYjqx0amt8JppBghRp9k5QMfRShYRhDRNOf/CD2Lmx
CBDXtcgQ2jd8e2v7ApJoM15j8Fhen34TR4Iy/iH0kzjBqR0974S9lZ5jsGFHJaMPrufdeDU4ID01
qpc1+FftxP/S+7c8xv58/35pGD6G2Rd6I89F5yb49s+2+pY9fQ2zb/XBPVz+VT+Lz9zDYSPapMuO
jhyrrO/+7B2KVyw+Te6hl7s2n/Rnz0R/RTrDvRhHGoq1soDzs/ZMLxI/ZirSxHJH43r/N9fw54Ru
/5SVxxsFOG6nHOXYPM9CiucqFT3sOkb7GwwgfemMToXldjVYffB7CDihSvigWEP83kVN3EcBJ3Bu
O+B+DyowdLXXwHoZueZB+7XqaBsJxb3BzeTCyyJ31XJTUlcFiPfPWd97CHaPwePY5OkIVExD0b3W
dnsf5fblyfcrixp9poO0QU6I2gYNKFn6AkJ7GJhCV+EUiLJ4hUdavfJHJ701CvhgUaSjEzHC9/Xq
2n5Xu2Dj1DFPbvSqNu5ap4i3AbETwrpbAfcNkQE0HwZbGTfoMaCcEoiH2PLhe0/gV5usqi9OP/g8
8+a5DYMygUu3Uybe+uFz49eumvBPkY/Q03TT9MC9/T597KesW4ZpCcwRKsCZgCXk1519faDchE30
sXSC+OxlRantwqfBqcXtIu0hjsbHokdtSbQa8ko2uQiEwPWg1foqcdxekobcM1HrWXN5/gi2AxKW
ggzC/M83kr2wZZfcjuyORyiyCnsEWMELWIfZB3AWsJHIvG7UGlhMAIViK5RIWccj/DCoqDjhWWNw
HYS0fvUi/lKkvbKIJC/h9Id5DtuzJ7RkTKWAQ5mDS+/hl5kQwklbrARWrv4YdnBjcxDwA/BAsehQ
ASsrqFmIT2AUManDlZZau0T/ijn7IoKMijQe4rlbxU+3JBrLqQVqBfNWdz+ODjJpxvtisDkglU3o
vq1a4yVa/7HrM78esagsR3MpXVAwUSl0Hz56GdDySPEJhHIG62IaqnSVIwa+dCUSqlOm4vL0u3q+
+h6+K0tn+Tq0sTTKvNZsQMfsDBfMHSphsGI3vZNc46XwpReTfwF/Ag/2NPZutFb/3DYAYYs8HdZt
IqDz1pa1bbwuOfNAv78AnodlJav84M3U2ZHcuk6F7yPPg7kUCjABbolp0BcXBNh8BQSuXj2/gL86
Hv/jCs8Ss/Lngw9zhKew+nZwvsnf+Hm+Oa+EbFuS9Zr8A4fJr/PNeWVozzgXGZIFfcVf55v26vnY
2Ssm7x1wIGYoaFK4JtVF4/JvDrh5WOVk1SkNmDwB5XDqeIc7oEp8KlaeJlZ1B17LHDV30/i9fp37
fnlpR3mzRuo6PXPV+g2IwKgGmv+qKyhTUvyVudpeUMtHlD45ebCgITN/H1gg3uzYGLF2iVxl56Z6
/sab4hQ1cXgqgCAfeXD1bWWg8lWHlnNtush8Y8j4wesNbIAR5wdAKmqPvoAqMGkLJvZSnwC+7dFR
2NSdAu0VOCCSdmrzxdBi66FtsbGAQju4H2N0Rm/81LC+2W6PZHnbNKDsGiFuBqzPbvrRQkIcxC1o
uzTY8EFou/Z57320azG9/fsN8l+aP0pk0p+30dunz4e4GvnjP/eQ/ooUjBYk5XuN+o306/yZI/JH
4CtlGVjaBjyn9T9zRPsViuIsDJJ9gGnPnhU/k0T+SIY76WYhq3lI9v8Fvuy3MxrMG8VOzTa4djoS
J3G4nEUE0XDyHG01NfTVjTG80P1kXFlBqSNv13+p4dl5dlStBzuRXjRvQhWFtaCkrYoiLNJW1OgV
3bgxm49/v5r+08KtDJB/Xib/u60bWSE4WCvyV16WijBdDCllSMG59iDact98RXWAuh8Vc1oy1q9g
q/A7NABN6XlB2+3FCeLHSoF0/so2aPTbpkOdRlDx+pulIs/TX+c/Q6toZZImqaST3FLmjWcfzZrG
DXptZ7/B/lfyBIZl/yEHIxiv917LkUSf6ZwciWvVfoidfM+IbRzfd7GDbKi69nEBThbTMhevq/Ja
MczF6fEOM4nfZyb/fC+kD6QwKnwPbdfYb6jwX2II6A1/5xLyMog8qugvaHyReVe0MAyki8tR7ICg
rKLkk5Z+qSAABgjlnZ6NfDvz70TtXIJF+ejWvHGX2hWElM7XduitXpbokTpOgPXoSzb0x/TzyCh4
5hA1bPAkMkM4fGcJ5CsTJSBj5w9d/64Z4fklKjbSMVKWZ65P8kSdTYihgHfpxESW8mwoG0HWDD8z
g2qr5ixtO5lWgxF4N6df25FFYBuCgAxmW3bI5VPsLYIu1wou+7oBdRfgA9X2d63fB+upcIqbsavP
pe+z6uXzeuA2iLI5uBHuh/PspXN8pZRlgh19/lZqI9gpOhE5rMIhHNC+okwJdwhDqw4COOIGV3Hs
V09tlUKqqXO4gNwhTa/nnjFhHtLZhf3URn3hbwRClghhBlH0Lh+aCXlANfoelFWPUBuMv49+aGsI
5o69exEVcWyu44E/PLMIZ/XMl+lZ4PFYiQDwiGqHr7Ote9XwMf/b6WjhrWETvTbi0F8FigMXBsEH
1HLfwGj7VHgNEqoQWrhsOfqZisHsEvz8FC53YNnJBunH1z18CqvwSqvpeMlUbMVKGyB+us0NOmRQ
yUb0vtVybRaYk7nqJVpj57b8sZcAMpEtAnDW0vifw+GN3Fa9Rp/MnREXcFX8AvQpXasKLSKjaZJd
GFGocFQIW1YE+63S35j2YJ3xID/yFDC1aXZwEtD5o+N9+BQNRQB4VK25w1y7/ACD17sgTfnYYQZy
EWoaCuJArW8QcWu3StkUa+GFAnhYolye3mG/7WNuEBKXQbGe4jK3yMPnKHS31nsH2RULihT+D/bw
Fnk170xg+v2bMwx5FqGJxgBtiVlGoxui1mutVa4rXBS86Wqwi68uhlWAGWENRUGx6AX387IKb/yX
DPiPQfHYDEGFcEgSRmQb+XCGA2r2Pd6syrUjripBim692IP/cYDfgpSc268BjFlJb5z8Cs5ir1xr
2l06XnXVsnWR8TwTCmVAPQi4XKrk1cp0DHJPAu/hNPLEFq1bo3/RdDr6KaH51kD2NKyo5EQ49Vz4
ThKsT6+NIxM7GHK2NigDVWkd2+61/SYpPwrtwYkfav3h9CC/nVmzec1WBrpFftfllnvt46GUPZni
sk/uTg9xZB4kbxpIKpMWI9jfw1dHLg+0A1jDTkGmIPKdpQv1ePDvOr3bnB7pyFo7GGn2kXq0xQVi
UsGuFd4mN50t5sjvTw9xZB3ITJQ7BnkfkDI52b0jsXQ6bUjRSdshLhVsuwnL0dhH6ti3rmMPzxOk
OdUz58axWXHYg0KT+AvDns2qS8a2KSkq72hZbsux/1hZ9u3pWZ0bYrbUusofy7xkiGqsQDjbFSgO
81xKKXf6bAtRi7YpvlMkIf+eDSImr60Krw12bFTP764cZTtynDcsA+qsTvm2QRj29LyOLT0b7iHg
AKhKdBEOv1YLgkhLdIb0tRvV1+SqU/o7tKj+zSf6Nc58iQt62HZn9sHOivET6gXk8xHJ59OT+e2y
Ab5B5pXQTmTnwpod3HAlMCXuGES8kSRpqHZj8qaLsMtAX6c8l4wd/Vp7o80WehrH9hTmqJml1HK1
NoVQqH5Ng3GRu/rKg29f1cUSnbEzQe/55P1tleyNO8tsBXqiSixV1KrgXi3h37voIZVXBfLymvYB
rP0qlo5OAsJyiyR/fB0k3/zgIq29Zah86qubNPzSd9g5+82Nj751n8MwjuGXx9taN7dD3iC9B/pS
ufCr8V9Euv0vJL/gXnBoVLt0kG4KdkVPYYmcgle4GqQ4Qvp0ei0cC0P7I80Wdo9QeGuOrIWgvavU
4nU5BV/96r0fogNGmXd5erRnfPpvH4UePCaldPCofh5OrHNbpbcnPdh1mD+jvl7n390aDUkEZMb2
o94573wupEP5AeExXLS95C6SBg9Y/eSTvWqzq6i7s6IRORhvgVGubyZn9saRY8y29x5w9uYxBwlU
PN+I/DkwPZUE83U7qAG48/HcsXwsVsJkpAbM1Ys75WxjhCqqQkUrgl2SJ6g6U5pYtIZxDmp6LHLt
jzJ74+DWcZU0B7ZB+AQC76ZXPjWjcZVq6Zk3d3Q6NGXpw2lcCOb5OLpIJjJE7LdYfRcU+QrizJkR
jn0bsGo/RqBmcrh4QjWa+gqTpV2DuAviGQunuvs3eQwlO1kZNIAGa8/Iub2t1+YN1gLoUe88gXSI
fpGraKPrxZlr99GpmDJV51IsmUWHU8nDItOLxiMEs/SV7rGYPvXFmbvJ0TFAJFITAQtKj+FwDM3K
VSuMrGAXZTce2u04gEVmeeZg/P0CxGHi7I0yW8U6niCmUwbhbpDKTmljaKsa7frLSdrAh1LbAFlQ
/BWWtW9+NOsmXft6NZx5imNRbP8hZoscnr7u0ScNdtNQK4syMdzVOEDKx/bYXDiKv1bz/lyR5uiY
sDBtWblwoTAfvl4vHNUybvmElykiuugFYTJmLA3tzXh/Omge3cF7A2mHA5mD1VadLUNSh80F7hvU
hTikprE/8xbPDTRL4SN5a+kGJ9jl7tumw1Kb7ompXzlFsT49o6MrEzio+nxX5Wp4OCPONlfvKaTs
MuXBj+x1NT4o4bkE4OhswPXgTy1rQfMGORw4va+UKNxF2nfbn3BefQ0ifGXgenV6NjO4NYUQuQUc
isSmrALQLzucDpqIil3VYbjrAMSWY7Ny0m3Z32Sf44DyR3aBFhySLu5KzTbSVEg589mOvE0YmhLL
q5MVUws5HD7ukyi0BzlR96HRHwLuX+dCybF7/8EYs6WhVYjGDFjRUFBDzGLn21fWiBvNphmTi7Gs
t0ryVXG0M8vE4MFnyYIjkGuCrgCMgAr54cRAuiDQb/rhzvH6uwg0LpyRc7y9oy+PNJhhgENTyjoc
A51KtLKyNNx5rbnhaqzo8bryyjNL5OhM9kaZxQpkN6JmQKV8hyvHorVL5NzOwUWPDUEVSkDy4L+c
XYcTQacqGFS3CXeTc9Mi9uZjlnh6nR/ZUFxUqa4jmgB2cY5RcLsgQaG4xkJVfZTilkN+H8gmVXKm
sHjskxAaJDoRgA07+HAmoe7VQVKarGfrm5HeK/1DA0319FyOXEpotvwaY7Zn8pruBypeWBcEU3vl
x3j8oGtTbCnpX6WF/R655PhOdcq7Hn+KM2Ofm99sL2ENVSptx9i1c+t2j5H5sXG/n57eDE/yHJIO
5jdbDZMTCmSowXIqoCitrXlhjQvpjowivv4txR0V7qTR9guuXnZ67uUeWyj7L1e+gL0UCgRv3wa9
Hu5iaMNw9UvzfYg4lRt/OT3Lo+NICAUgLKYsu7/74xhF68RqYJJEfbCGp75bG+U7Vb3/F4PQ6DEF
2BaGmb3JfDCsyJCHohSrjLfhUtjXybklcXQme4PM3piVCSXQJ5sDccRhw6zDe6vSkAuqYn0ZDrgN
/Js5gdWnGgSufU6dB1KhpIhyhTs7QKbIx50bP+QyW6GoeWatH0mS6BC48B2056LTLLwOBlbXFVZZ
uwr4BRm1FuFjHLaIZGEJ1J7DxB2LgfujzSKHGD2vbCNGm6qV/T5VKpwx7+Ax0WAK6us20hfF8NAj
I4QEmY+d6Ai//PSbPRpX6KKpOhcIuGezuJINRewJmxg5YCW3hm5iLfEydxZ4QhurSrjeIin1aVWN
cb/NvaI+s1iPhpa94WehxS01bEPk61aQ2Wsx7PFQAT9Xhn3OZ+bnMqxJ2a624bzOmZOIyToKwHUZ
oBskeGE5h6zSmyj9EHK8udV7+0Hkl2RFK/ppZy41ck//NjaqKJC0gW8AUDvc861qURQL2nD3OOZo
NGNfhHYlggHX9qBvYFH//T0NZZRfw8mNuxfK8ihCQhvntJ064Hlq3yXVtyl6PL1mjn20/TFmlxcf
/zEbYe1wV6Bdnj+F7d1onnlrx7bh/hCzSOkoQVCWnRwCgOFNpq1L5cIZv6EafXoqR/NE6Ml8HXDW
EkV5+L6wXsMEb2T910G7JCVe5Ch3SVeKVvnaBsUOlWg8vLvLJo5fCO5/7N4cH1pjXWquzILmQ+NH
C+tZHulpgasmwuEYHvVIdoaicLa2igsudmjVlvqewM+z7reoBftn3vPRc5d7jdRFoCnIreBw/pGS
wGwTKvPX7nJrzDdxW66mTv+ahtWNzgfAlPZSlg31QsUCZNv1l2GmnmkxHV1Qew8xq+mpTQUO2xjC
XSluXDws1frubLPs6D4EeA0TXd585oVqx6zjDg17EqgK6ffMc61LE4cyUKmTeQllCCk8ZP1VszC+
nF5iR5cyzHD4PLTQzDmUwMKOIe8SBsb0S70SnQF0XuBpklndyvZNZwWJdbw8PebxzwqMjEsIUR3q
weFnbZE/j5K2JKybyk1bPsTdhaav86bZCAVs4rhsnUcvNtahSNZUldbdx9MPcOxgM9C5gToo0/s5
Q6ZvHK+1OnlLwWTIBoFPe+rM1j26aPaGmC0atJgtq+q5oqj541Tg46ne6FZ5Jh04ump+DTIveyG1
Cy4PTc2dkhYfyE6j+O2Ai0Zah3dd+CVJzqyVY2kVi9NB6A2WK7osh59t8jyjGt2COaVX0zji6XZF
tTlIz5y6R5ckKgE6ADKa8HNQUCcmp8Rvi9XhoMLsYrZkfkrMbCXC8/vu6JRsDcAFnS+pSHQ4JZFE
1ZgMjIX49TIMsQjNvxfaiIHFuVB2dEFI0RWND0ZInyW+SGMXDTZv4S5P6gWme8G40SAdmtdI7SyR
pMeS3UUnMFsYFlbXBnTMbtOPX08v/HMPIf987/zN0BSrQ8HGi6InjFOQN7+aws+nxzi6KKkSySIA
ADwxGyN1ikAFwhHuXNIz07kYIrEMyls/2NjFxpvOjHZ8Rr9Gm52Qvhcjd1RxTzeRRa+qVYrEexHc
nZ7S0XixN6V5SpEZyIQnfLtGw6rT++QX/2on740wO+hsbEhiXEhCqIO4y93jW7AOgmmToNvkPlY4
4p6e0PNH+C3v2xtvFp7aAZjs4HXU2FDn0YY3sdSlwp09vJStoDbElA+LRFO9j0Clm3q7CjCZ81mR
8TnIz5l3Ow8qsYXBeZgy8yCJlpF952EGfXqyR5cI2jPAbABYUZc6XPTTpEhp2JEoGbbf69ae8Bg2
8XPU8zM509FgsjfQbOXjhmAOicVLHeInAR87yUipU+Qsu/rMlM6NNFv1wqsMMHKMlE0mLoX5Fa0b
YA6r7JxOzdGvszel2cp3kCor9KYnYPwf0s5sN25k6dZPRIDzcEvWIJVKtmVbnm4I221znmc+/fmo
Pru7KsW/iO2NhhvoNlDBzIzMjIyItdYcDG5k/kqiesv3t9ZH8H30b+Gv6LAxW89ZqO3z5ocCKOF/
cwLB4ekRtjTUjEl+siiJ/5uOg80gbn1VQFrAXra854T1l2O9yfQRR8uU9DigzCplv9GmObfRhqOt
z9i/hoTl14I8dBBXJ+FQmQ+Z9sue7D0Ayg0nW72HbWJvWmcX0Xrtet+U7WCBICH4HqGRposLmDed
30AYFWNfp5HyYAdIaf3JMv1rU9irBXTxPciEiOLMd1mZ9nhcCU3ZbSOrNxRdjrQ4A14HcygMTA5C
XvYzr4rid5Ii4N2jfvILScraPIy5fH/b2tpiGdCzLK3vwFtFr8jbuIud0SHXH6IcXBWSvkOSYTgi
JrAFMxN4U/7OU1I9WSAXVF1p0L8eWdMlgPfoiaQlab5rYJ+1ubSSdN+ExbEoj057WB6RsInsk37a
WfOTYXUf2k4/NXLrIWmQuHM7HW+Pf21XQJwDJfALGaohbG/VRh6vSPimCPF1Qjkl/523kjt2Gzt8
7aiCnoO2Ikq09DMKm2KIp7Id7TQ+p8H7KfhNEez2ONa85vL3haMwDn0yT1IWn4uczh5kDhR4EoPP
5QQyigsSqO9te6svcHq7ac+Et5ZKgWAQChe9mttlQM5QHUBf6Yc5MdGqHwvrLihVCMpSJ/AqM3Hc
El7LL5NDj+7tj1hz3qW/jdYw0o6vkLmaBT2GYTJoJfikBmgslSfJ/HTbxtrCmaCKAJkbwONEsEYC
5X47q0V8ztPsueG179IeVv7BYcaRbAJjB6pEb/H1zqiiapqKKY/PVZPrXoeYMSKAqKWjW/WzgZ7Q
Sx3z/7Mz/585lDWPoSQLrxzFWdKIgkeSF64nuZhiJNAfg+a5N1IvKb4qfuZl2ePkbLEmLVeYGNNZ
S+c2fHuGLouojSh1qFGEXXy2Y+tTCRFX9zVWUQq+i0b/nVK+4/254R2rFkEiAxOnhZSn2vWkFpoc
pRLCaWeoWIl5EDni3YIyF+I+pEwtN6jGLxWU+bf9ZeGLFgYKnSDIBxAH1DIpal2bbYwyg9Y/oFDx
0zroKRJPDwrU/z/8X2RoRsVzxnM1HWFMBYnQI6RgNl5Ie0uwmY5/7bl8CG86eKPpwaKX+vpDBpoJ
0zKowrMDJau8U/KNi2olNYwB4DEAv8Hd0eJ8bWAK5UoDAUET0MCTo412851U++9glKWT+hm+9Clf
ZNcrT5P8NxOSmLdnenWiqUyCy6d8qImQhKq0gLbPTXjmrnGDpHYHKvK9UnuoBuhfqStu2HsdcQAB
I47g/FYW6hBhuKkF+D4H/HmuLKhX+29NOXr98DM1D2EWb1xLa7ZAhtM0RDWcq1lIZqQlIlFQulOI
6ks0uT/MHyVrphUa7aL/On8ICQQ0EMQtTCMdyteL6HTQNkFRw/tD/50AN3fSk4JQ2u2ler0Voabj
9KRhArIozuprIxkaVRHKuDxRI8oj2XM1xp7zfTK/S/kv9bMzbLyIVzwDc+BAl17rpa58ba7O1NFo
JmoWxZBSFZF2aGDr/kFN7m10fc3+r9ujW9sIV/bUa3sSHSlRDh/nWTHTQ+krXl8a92loHW2l/6TR
NxyMv+f2m3SfRq27ldFYyVcuk/vvaIXJrUN7HOyJtIkUSneWPS7kzQffKk9NdIphEnA6Y9+U9p0/
tAdVLnZlb3i8ATZ2x0pAwGcsBSKwSguDlRAQANBBBGHJrJjOeK+2qoeM9BR/mtLo2KSNp2lfpw5d
e23r7nwdBLApHfjVyE8vcaVg189kBeLDlGMOeRjb6V1KONS5t1x4JSlBGz3Njgsggfyi6MOkayNj
Sul2n6e/5GMIY0uI8NUizqUr7pS5z8a9eZz7u1xyi2aj2LlyHHDMknxf2GcWAqdrB1sOiGoKIrJW
1k8FDeM0/ljXv6BAi+OfG768nCzX9zRreGFq2coXSTjb6nRbGjBVDd9jOOuMNxHUX2bw3pqPunny
7UNRfN6wueyPGzbFLIs+W0pJMYX9mkCi+CY07qLiIfaP44+2fh8aaAzowM3IoB03DK8NlhISWReS
njyyhXkN/JrpHtk6YXrW+19y9T351ciahxKPZ7cfdTtAgWDrsb+cqOJoUdgg6FoQkjwGrmfYL5S6
m0bex+jHLYld34ZHhqqGmm8cgyu9aguB77+Wlgjhci2TZlaDJY+2aGuBYpSaz3mt7nlyaQ6YWa+Q
Um+SH8IyfKeq2TF03vvT+F83+PANS58SSBT26cuxcfENY+PPsbyMtpeQkK6lAaVaiwYRU4u3WG9X
tyhvkgXYvZAAiE1LyHjNYaZMEVDawoOg8i4t30KtZlh3lQ5jsm5/UpB6S2EOtfRsv1QJ1TQ5h/G8
r1V/40G2cuW9MEv/51uEuTfVPta6grpcTsqwzB0U+L4nVu0ic+DOKNrFIVQ4W3fB2ll4OQFCyOsA
y1qe85zBSvLslPZuyK2DPfy6vW1WhwabHLgs2uh4tVy7VVOaBiASh+06K3e1fdQ6Z9e25s5G3Ca2
d7MO4UEn3902uhLNvrDzIODDk4W0z7XRIu87U0ZZC3UBYBI9SgBepmndxi22tjcXDqD/WBEuE7WQ
ArsaSL6oUnpsQ/Wuq540JAc2+wBWDSkc3CCTqZ7LwnCy0eg7v5NwDxJpe9r5ymNhWL91NuBBaQJ7
I8pbnb2Fl2l5C5jke65nr50Ne0DVFBTVRIfM/DQV3e72+qwOaEEeEh5DwSgmkpIOjTTE0DlrKsfT
jEdFLvZScNrMLq7FGfBa/2tImLlukhCEXwwpoXG2snBfhaoXj/09VYKd0vQmmsooazvxT9IOX/+3
QQruMUL1VbfLPWzOd/F8qNJ3ZRG7KLFvuOHqcvGuQp+HOjD0JNfLZZdgBX1Ia87EUx5gHQ1d1dsj
WQmRwVaARFweTyaPmmsLWloPKVARkA9qDtvve59I2VS+pG10KCk3W+PGVbt2MoHlgH+FHnrMCSeT
llYJ/xvkQNzuJ5RF5rv2v6+kgP2/MCE4BnKyfQyMMzpP7fu4H3dNkLrqtAVFX/XzCyvC0mhGLqtw
xYOr/F0wBMt6As4xl99vL8/yK2KMcDkWITApCXZhHGAso4omZFrtq/EhGd+MceeV8YYrbI1IcIUM
STCLUjMna9k82vF0KsJfY/VZjev3twe1aggeFagn6BmSX55RF6FAl0i90srsngrVNb36pEzaYyPv
xqD2bhtadbYLQ8IFRRtXjbg6z81GKYnNleUF6Bjf/LwyNm6l1XUCn0oblLMgRZeNfDGkOisVJ09Y
J3gBvEk7oTsdf2xjymp6Ef6+ParVLXthS9hCKNIp4xzTF2Lpzfx2yH35mE3229ZSftWNFR3zbPph
ynOxsXNXVw3WG7j9CFiBHFwPUWnUTA87mhAsuS32VgBWpMj9D7luAP0P4/FPjj6HdASMTEvPjzDK
ZpYnvUKD75xa5FoN1IEOPRC+DZ9f8xAy1zZv1YViTXxQzbVfWmWZ/t3qxx5utaftU3zLiLCxosTO
envpskmUU4uGVOEgO7jFD7J2VSzACTJ9pHAIjK6Xxy8revMdch2NpVUflL6qXORpi40H6ErtBv2K
CzPCssRBp7dTPnLrOk5xl8cVauNK+i2t4+yQpk5MV7Ey7YIaerXR6cy9r8Jp2iOCvsshAt73ELm5
Q2pqd0oYOQS/c3CCOmYTurLEMeK5efmZgrOOgWr+3QQEhyF69nQNtPsxgKhCM+5s/dT5D5oDpXd6
bjdzXOurvfC9QwAGREyYIVjxU8dBHOmM8Fe+t6dD/nx7/6+dNWTq/jEgjE0zILKJZrJMBDwPtBja
ezS39tA7ZaR3wrf6HG3s/NVQa4lPYYWUXzK91741TJTsgolo2ChLZ192UrHLFoV5KR+SfaLWiVt1
Qe7lNo+6si3Kr7VRbGWZV6eVk4CID9JmToXrb0jjwexCX+V2Ur6BnXTi2g2TH7dndu1kJVsPPJMm
Y0QShD2E7pk6qH5CEdDayeqp0pqdxMs//0bHQtBslMdfso+vfPTCmugoTmHKucbZE6kyKjQQ409E
ytMTRaB935YHqf6WaRNBWbe31eb+9lBXjwsDLheysXAbiMowjhKVYY5U2znvjzXCVX9yfLNW//y+
MDi/n9gbEr8/+tlOWSSRo63geDk2X83fhQnBI6RxliZr4IbQq+GQqKjoKA/N1N3F8sdC+2TAPb8V
vK7uvAuLy99f3PKtMcRItzOoWP+ZjpLtOmGyg/Fph3Dlr1g53F6iVY+/sCbEfpksqfYw440xzctz
Vb9dLo0uqP8gMcOdDgeeQlaGrXU9KF+xezl+QS8k36v4Rxyf/gQRwq1BUhgVKRAS8Glc2+BiSLp6
4siawx0luI+5vauaj+MW68TqluKlREP4kgYmcLi209FGkYYyia407h7aovDi7ONs0rDbmm5q6a6t
DdAphKQoou44ZfZWcnhtyUjkUb1Fv4HqprBkilnpUTHwmjfU3ymdThRROkzf9ouVU4pfZ6mIWqir
ifUuTcsiOS8wUveU1LTGRasBCbodSYtdERbukG+cFSsbDYO81ehG4QYQgyTaRiZEsqhK0wLnxX78
Vpe5UVVoBCfnk2FEp04+tdZW2XbZvsL2ptMVVP5CowlVnXAY15JZV51ZxefaIXdnmtLHJkoeW6ny
d7mMiPrtSV1ZOQ4rWtppCIU/xBASI6hAj6k+Ji99GSklylJ5HOyn2zZWjo8rG+q1dxrwS9uBH8fn
lgLlpPunBFmdcHwcuk81Iuy3ja16yVKngC2NYohYpfQHQkUt6OOzPr/U8bPWrQw9PKi+nB4Kefgu
VQFEu6P567bd1Ym8sCssW6vb6WxLZXyW0AIKHmX7e7NFKLJmgmGhDLlQKL16iRS8sWQnHeIzBL2P
gd8+kDHvx41W6JULkhcBnGcgAEg1ysI4GrPvZCfAiKXSpfOrgAj89kSt+TfgAgCvaOc4BO3X3jAq
jQFA0orPS5QIRUN0MOnAzP33t82sOd2lGeGWbLTc5+FG90OUQl+THlT7Xr2L4DbX4y+3La153KUl
4XYk7VZp9cSArOkg9Sigp7L8ZTRQZ+0VN7f3qfbfQxrRY7iYwuWLLu7jHBXYElbf+Kw53w3r0Yz2
fRW6AG3+t4Et5+OFGcea2oZoMT7D3KsPMCdJxXlJ9iSfkqp207LeOG9X/fvfYYmlkrjXjNbyEXJ1
Zqq0lt94zcLx2GW/b49r7bpk/igkAlwiHSc24s2J4SS55NMZk9OhZWVfVU29l4f6DVTfP6v+0Mu/
6l9GSEpwLuQtYpdVd6GzYZH6oFbjCKdh7fe132gSnWo2TX5Nme9MJQeGHyNWbwFWm+Fw+nl7wFsm
hXwQRFs+XOCYHBTlbdoRi+SQM8YweTTNvZ6W+zAo/uDMX/o3/jNK4RiBrzMvezVJzokZe2VoBoca
QnO3GBTJrcMUbcI+2TC56j6LcjwPdbhsxLpiOUMYWy9NxGq67yizx6QnG3OjkLBqZBGTAxwFsZzI
jTai8ghQhTKM3n2nZzPsnjfLlqurxbNzwT9BmCSqJqVlGEOKy4svGlQvmQCXyT/8klcnbY3qnepv
nMfru+HCnrDNE6kI0ZLGXhnFT0E1uHN5sudHJTr0arOXfdXNtPsk/Vpuva9X5/JfwyKsDqU8GSIH
jYS1cp/rYBRNe0/x/91t51+3QmvhcmWy34TD0m4zv4lGk94b8uFWcarTGuqp420ja7cmVI3IbcFn
t3DnXR+V0PdZUZthJEbWOKnTh173v982sTaOpaGOZCu0JzBoX5sw1XAg64KJhB75Kf+uO8+w8v2B
DQiUwBTwxa+K1bmRFZ0RRUS87UkC6ZdNtRuTfb9tZS0CoN/4HyvK9UjsoIerxgw45+unXJv3IxqK
SnYyJGPjQhFUWZaO65fO5n8sCWetOaY+bOMtF2UY1PdSaqDBSSPZXduF476OynoXaK31JEswKlZ6
Zr6L1fSpGYav1mCFrhTM47FQgsgtdXQ7wymqXHnuZmTeZGiVa/uzbQbA7Bfl9kYLnPsqjsD3RWl4
tMa2Q1pM16Hu5CHUB80Wy8qqOxDfLm3y1NjFnhG/1KCiIf98nuPYs9J2T+S+yMzfXqqX7iHxNcKj
Dq1DbVHvFYnONH/mPRbQ5mykB9qdT442ebaeLTgQc4+CxbOaflD1peuZLq/6KTTjT0pceb35Tst/
dHG4Q/70vhnewIuc2U801R9k9TmQVM/I9236RoLnzMWpD7c/ey1dqy1BLCTFlMqJKa5dLIthmJBD
onGzfIiH7Cnq6e6di3sjjBF0ms9THD62GT3ieRU6bh9Co1x0x6pp3MKKdqqlnZBB3PvVtCUUtLps
Fx8m7OJEM+OyMWjZNrvRG+PSjU6N7t/dHv6WkeXvLwO3MXa0VKNnu0kjT/pUjb9yeyN7snrggUym
W3uhKxIBk1WFyrCj1sSG4/vYiT1Z3jjuVg+JCwPCGMKmaiYpwsCQ7qA+xb1U9UMSfLo9U2uvBPXC
yvIVFzNVxH2RNzGP7dG+z/vTMJ7gdEjfxO2GQ67d6Zd2hDdCjSQhzsRBpBpvLGmHnFMAIWgtOdQN
/sIDb49qLXFNPzDEALQdsQHE1elmG9mDCi8jFEIA2hss8LNjRsPTe/TO4lp54JHfS1sPhiVSeHVY
XJgV1qzwJQW9WxImdbi3obHUCWjdckbENrTcRnM8c1TcTkGn7PZ4V1fxwq6witEQ2WmyJDE0/61M
5xMDUwDEGc6+JqL+A1sgrBcQDxVqMWEyNSBNJoOV7K1T2ia+myig8tP+rvEjEr5b9L/LlL2a0gtz
wg0WW0bU6zUO6gTfqStBNPBcZBu3/moECBACakN6O9F6ECJAp850oxjBJiBfbnpKGZ5m21Pm7z6I
6wwWl6A9lpn0CdLcvI6f/2Q+/7Et3mP5XGX9OGB7SN/5U3PX6o1HJ5Bb2r+c6E+yXRcDfdEFvNju
YS/VRWmB+ZB4BfEsSYtjR9vsU57M2R/05aLRAZfSgnii0ipcQboSFnUxkIh6QMnWU0sYh+Vxo5ay
6vgXNoTbZO5gF0TlnYNe7ty2tb0p+27W8W6Alp5y3+2VWnXFC2PL319MHtthKiDSjs+ZVX5WpGiP
xP1fsmPubptZP7xAP8OpAsuAbAu72eyqoA1rIGmlVruTkb4tfeOhzE59UdxLyfymzE+l42U/Nswu
UeernYagMzJGxKa0M1wPb+zk3MpmzFZ+sytiy8vKZzi22v7jiEaW1heuRgnwOFdbPXerVylVAhLM
i0j5y+68mFc0j8x4RmUDVYXM8qxoHO8HX26Ot8e3ZUUYnq+Ac67VxQp8tZ5kldPOTzi+bltZ9RE6
QRaaVLQLxEoiXZ9dioAguTA4a7u9s5BNzxu1+GX9Xy3UhQ3BD/UKdEM28kjR4lBdcvOGhxQzl9yE
/jaYpP9xSII7tuTZTLNhSJp/sofvyi5JtiCv6yOCSItKM9ldhLiudlbSjUaoTZiQkTPRfhsQlbUf
43xLcW7NBZZEPP101LQtW3h3TaZuRcPAXZK2M60K91Oo7//75b+0IDiZGsRaoiJ/fjasn0VDx4P/
tqo2o5v1cUDMSC5cg3tZuK6kaJRSaeC6r5sTSOQx2NlxsqO0u9N5jU3emD4q2Z0k14c8eJ/lb3L/
/wsc/5/YwbVzF4gbxSFoSCHKWb7wYstOydyj8sKC6Tg4DPbwj3X6vjONXR6Zu9lInv9gXi/siS6f
Oq3TZtiTMvse7LqndeWjVEwb74Y1KA3QPU0HpQznEDWv63FVQRql2cjDoevLXW09OsPkltWJpBpM
gD1EiqHtZrzftHwnjdCTf+y2tAeWkYib+/ILBB+NYrns84kvsPNPXW0c5szx7HiLk3fVgy7GKfhp
kUTJaLVYMY1DZLm2vHEvb41CuPu1cq5pM1jmsX4D+p87cpDyjXNpfQz0pEGbYZBOEXywV3vJSFqe
uLav/QgD0/bCUpl3f+J4/xoRHA85ZDn3F2AuCaGoUk+28bP18w23W5+tf40IJ2xiNLk2zEuMG5V3
fmDvylG52+w4X7Xy0iUGPSN8CMsT7WLP2n0VF7ZM7FeYFawfHRR6TQ+55SxJ2eH2rK0eD4DqF+EO
2tdFvexSKcopiDEVKube+oJiszsWd8YQ7PU/mjsarnDmRZ5PpPRNw8IgrTUvNWrZy4NvS9t5k20k
vdfup6Wr6z9GhE2p6S3SjzKRn6NGpqvMA2pzCDIfND3L4QbTtjpyV+fPoApJ6wStTyIDWGTZNXJg
Mq5tSgoJyDb2QNCEB0lJ6l3u6JRMoiHbyoOvvdFBSv9jVbhW9DAr57am/DQ39UltZs9U5OOkQG1V
5Pu5d+6tqd+p3/XeOYyR8xfokDeWEZzN+N2cxCdNelq6lRZGmdvOtOq3YGCpN9B/qoj5a1oBKnV2
bMJusm+Jdaz1wLOpmP5vVoTBG2nTTEblcKPJvPWolDrP5rSVJV/1I/oMXrQpgcEKRoYglzMi3eRc
qPYO9kdfhnrNmby533DY9Tn7jyFEy673ul8AEpokKX7JlSe9fpKt1kVk8E9Ox3/GQ1vKtRkekXLc
9IyndMadGjh3pp7s0k2K4VXHvDAj3FZ6E0tL4wvsCL56oCD7Dti8E0de16I/37hgPv7g+oJWEr4H
2AqAsgrXV+YnsSwl7PdQfjO+VzLG9AfudmlBuLzKYQirWebYCocP4fxrQjE92spdrzkB6JFFMA84
DuXe69VRizKxIbsmGM3ju7DQ78BZx0a44QNri0NvJvhjAveF3OHaiiRZTdAlcXKOmsmFh3qf0AFA
NUORck+qZjeONxZn7XA0FhXLBYtrGfoy7It7TAPtq81+m4D/6SI37yb/r2COLM+uetsrHaQFVF/5
kxOZvi70SBY4Dlzl10b9MXVspNmTs65/KfMDl+lR+mSEXlSXx9sH0ep8XlgSPMMY8nrMgzo5+/1w
WDCooX+o7R76Cs48pxqCO1nb8sZ1mzy/QKItEsqCp/TVoBbaPCTnrqJnmsJscSxbLb2fnQRNqmSU
9zze91ESmxtZ9NVcB7Q1/1gWTsSp8Mcyh170PNUTEF8loKN4euw6BWlBj+6w0FVRcqrjH3R2b9x3
a9uD4GTJYUIMBej5eknzFGisWhgJKgfJ5zGfpnt9Sr5EkxlsHMargwR350C0giQxvZDXlqYqtIs0
IlLVhnJf+ITcodcnxcH40WjmQ19+ygZn19h/3XaktX1yYVWkkFAn3+4zndC1UB7D9iEvJTqNP4zB
iUbNjalcu9cuTQn3QDaokGEuVYSMlpGGlraqfmyigKLg8+0xCSLbfxc0Ly0JV4HEmORk6c6qCzeP
0n0V0WA0Zr9ocEt8MlRWf0jk1NUn6pD+8KXLjvF4Kobvc9G/Gba26rIVxbcaOiCAmSirUx8UbtnO
CjIrLEjdmnW5Q99qzMrD7fGu+eilBWFiI0pjkMlgAc7RXZdYeyZ282Gw7p/gACkTEmu+AjHJvkVM
GY3E0KFxTEGkFzJgImJO398Nc+8W2qi6bdc9SOkWZHvVSS9MC5vQrpWo8GdeCnV6UDi/g9F1shry
+NYbzE1qnmVBXi/YvwMV7irbygxCeeLq0Hmmf9Uzg+jQNgnahap8bPTjMEJo6chv21jauO9XXQWw
JZVTDQWZVw3CfmypgbG0dgXfbf93EGxsjNUdePH7whFTRqjSJDUdcejflHX91sqPRljsYYfeGMi6
oUXKcpEvJ0S6PsviKXHGdCLjrqvFfkxnBOuU45wfJPrxb/v+qmsQgcEYtbDFif0ehh4TWS7dd20m
e0shF/XtfdTY+0ozdvUWBGR1p11YExwx1JqEAiUTKDmPvk3nB1z65rfbI3rFE4MovUxVHm4Uhc4m
0vvXk6fNlY6CsF+c2+6L3FIWrP0OcY7yQXXCU8Ew1ajZ6VBv5dF7u3kfTn69u/0J4k0vfoFw0ztB
FbWRTh9jpx+sFiVsiGkTE85JK3voA303S8fbBsV5/dugTYAoQ/tDJ/n1kHWZ/Wb6DFlP77re98Ls
zre3rnLRKRcjQOjpDDLJ3cHNfG1knGmwHvu4gLH7L2188IvAm003MDbG8qpO+GJnGQi8dzCKiYRX
ch+EczK1Bbs43dnqF8dLlcJTEJZEnfao/uiLD20Ybey4V3feYhV7eAxVV17BwhSChyxradaLc/BJ
kk7UuiCP+Cib4JPyncYDfXSrv/zoUFXHityvvmu6w+01fNVN8vcXkGChJZqtLwpdyLNe+ppkFefh
9BY9DXf5ox0c90vhHtTYbU/l9+hL9fm21TVXRfd1gVrDO091+3pRNRJUg2IhI5Bqodumb6NOp+e2
8LLoqGqP5Sbmfs3egiGhV402dlB21/ayoTHoCNDKsz22z0X9rBfRY55+ycvQtSTnbmzap9sDXNsa
0JcBGAF/T7JZiGWU0igLpwirs0p8/2ZQp+4+HSiq15Nyd9vSi7rk5cW3LCCPFrjSwNCxSURTiQPf
uxVV52Xdgrv2PrgL7ur7Ya8cgsb1j/l9eW+fgof2PrnTPf+uDh+D9Aw0ez+cw020jngNi18jzLRS
z0lup3F11oqvPOshwPkC033sW8fGlA5lZZzivHX76vn2LKxupMtZWC7pi5djo9uzPxnYHcfxoGe7
PrM9CWKW8Zk1RtjAruD3D74EhCLv+8kzi7d10Hrd1nZaTnlhMShloKhOOhFgjSNcNb0Z+3k58BmJ
M+xi6xGuax7OnQu5hKcXG0Xrl7TuK2skfKnBw9aniNAoJ0BBQDLL6vwAt5tbfWrP/c5w6wP5WP77
2w/Fnd1wF+zDw9//JN6v3pu9aafsfTfwDA/mQG/cTzvVlV3t3caSLI4nfB31MtBhS+8FrCFCCJ1M
fTY1I3Oh01boNJ0DXvDrbIzvGoiwZcKwcn6U7O5+SKY9pfC7trI2JmhlNQBTcSVTFSSFIRJhJHqa
Z/aQNedueL9s9YAWk/tQeUv5ceMgXzlg2OecL9B4LfpSwiaM9FCmC71vzoP9ppXGnZbCftB6+Xyq
x7s2vL89tSt3ItZ4PLzQI5Pvv3b22BrUsu/nhh44Vz3OuzlzN1s8Xr0cKNZr9gJIWxjD1FccokZT
hEnDCwVW229q2u+SOxuh9rTbparlRtXCX/rGVzb28XLfXfnMYlSB1pMMHfqLhnAfRlKSO0aLirGc
yAmJaTU/SxPBrtXXyWOeqYXXqFridVrztknmaKP6/spfKAzCNvciygDWXSyjhKlvzsWIZOyUUo8c
LMWABA5CfKey6lMwBKabTF22EbaJzwfmeekxtOnpBDFENCAs5kgDbprDB1Ooslf5ytex6bci+1fu
udggzS7jMDipeN/6etONPF8Qhw73ubGHbdlyDj4MpggKbNxHK3N4ZWr5+4uDWEtse7ZLFFxxlQ+R
Vrnm9M7o3yNH/k7J39/eB1u2lmFf2CoQIe80AHAAnt2g/KB+Cf7yUZFvNzb32lYw5KXlA0Y3yuLi
wwjU2GQbOQLPU/y57kxPD99Y1TF9CMiIP2TtfDeWv26P7FW1+sUrLkwK91lABVTLFpagoiRLrckP
NKrR5mjsFpZbO+iQDGkPnT8+yWPgmpY3678QaD/e/orV+b34CME1+6atLUNi3IW1K5pDcpc9WtI7
aeOUXn5F2POEngv9KmhlXlDCUPsmnstp0fxt6DVIs9mLrKc52cqYv36gLXvgwowwmClp89y0Fsds
jmpRH6O5cB1NOiLuEu0eFXi0i/f17Gbhhve8OqwFu0KsW6jZIDk+dkP1V2jP+3nUvSFys7rdOL3+
jxFa8Bws8BrKAtfbwZllZD1nOHgSWw/2UalH8OOMkQfk7IMSK5GXJflXpZx+Fi2gX61wSm8K849Q
2Zkbd//amAHxwdkJRTPkDuLVX4ckXSvGnKjlyYj2tt3vnQFZgg07a2cnKkq0IWqoiL9qp+ucKjKb
Ak1HIymbY1eon61B3wItrx2el0aEEy3OCiXWJui0kjr5ZQ5e8bPUE29RIJAjFBfLbkuKYHX2Fn0A
Y6F3hM3heh27JtGiUWVUjvwumb46FtqepteqH27v7tdPXjyTqgfRir1ESbJw2doGjRWxA31j0e8g
tAVQD5HkqafdcvowV+6ketI7td96865NpwoM11mUlonMBC8N9CjPjRq2mUS+C8dDBGD5Rw1TBiB3
BB1vD3HNPy5tCXsP9VKYP+inO9O14A0Zf7ZYabYsCM4R+KM6jUiUnx0ldiUITNJuo8SwbmGBeyyZ
Mm7va2+wCfbUtIGoJXL9nbQRSa6dvTTR//Pjgqul/RTbKJXClVTV3mh+MwzUoJqt3Niy3cUT/tKK
EK9C6hOi6rYMoXbnzyB6737ah3Rvuhuxx9Zolqm8iAdktTYkWWIxwuBZ78iZyBX0EMr+T5zq3zkT
HDj1nTSf9Anii8RwEXncpO3eWnHBa33dLOy4YLp8NfDy8KnZJHTesiB4rVa3LWNgCIuENeINELxv
VHLXzjD6kAg5ASaSABHOFklRwkS1WYpKsbwKXbM8ples+VZttbutHidL9gx8ogaVhTCU3ugbvVr4
4Hia3SNs/snR3jbae+4mXvfKY59sNhIue+KVN19YXL7owstmVa+MMsBi+E4iq6KDbf6QPkw7GvsV
z8zdfquQsurWFwaFuRxkAPgmKauzYj0H6BNRKBrMLSMv+ABxWOQQLBPhe5pxTMGtKe03ddUggKM+
mTRCPSyltudgbx67ffKQfTOe9EPqDh/j79YpDlzwgAdzw2decfwuQS/PIBmWVvIZUHJfz2xTSdmo
LmLX6XQYnuaf2c6sHhz/NJdPRqqfJ+1TQxbrrfQzCEvX2mrPXDzl1QRcWBcmoEEVfZg0i7Ow+a5R
r4pa2ZOrRyh2F53t//4MIW3OWxPtZspOgi0nLEIj9/Vli5uOWyRDtkOiZAtusLbNib7IsS5gKfhh
r+fT8KHPN0pAyKYe3TlOfJrQTrw9kLV9rmFgWTASBbqwZHnbdOgb2hztsgwv4iH4Yk6fxnEjnbp4
uLg0gEEdVIppjYbc4Hogg61FahuAX6D+POeA7MdDq6NXZ7gp3A3z1HtauIWnWX31XRoVhoaUPKKn
Jkaz6Rt1G3ALbn00PpvKLzOYDjCX3fv9p9uzuTZOZEEpJToKdQgxbdz6iWL6sQOhduRKJHOD/Xy2
31XQ8Hm3Da0ObslPooS+1FdERrvEgNG/aIBMWOPIU+iY5p41RTB3Aw0On8IRsZ8ocIet/OgLr5C4
kkvPEpkymBkZ6PVKFk1TmUXLJtO4dSK9Sdwug5LWKFwypFXwZvosKW8rvzqp/hPQY/VHdt8jQfQr
Nj9a2hYA7QWA9eprXupXtJaZ4MKvv0aynbQZJeZ72o8f9E/5k/1jPnTvUWh7b95TRbtjYnbJuX9C
sTL4QYHi9iqoa1cJ1VbKTn/bF66SyLZmR0Jg4pwWrv9o7Iyf4zuEjt3hCTnO6BvV1wdnL+2zwe39
N4E3PeT36Z35fPsrVp3u4iOE60Vt0AaVK/xcHZ4rU9qToXPr2auzO9U6hNQQ0mCLznft0ua2RpyI
Bh1aZ4TjrwziJFJjWJPSWTuZqtdZ3WOf78ArH4J3W+intXP90pgQTjnRAHd6grHpFN3FHzqVrbV1
DK6+pWA8gVGLLgDK54InRUoHg0wHlrzXAtfITM8w29/w88MJpZ3KpHq3hKXwU8Jt9DVCNeT2Eq5v
KwqIQLyoQvOva0cuygDilRrYCA2nuZs8FfEu/xB/mVt3OA7v6uAQvZU952vxQfoqfaUjacP88gZ5
tY9MQj3e/JRpxfVEKEiZgxfk99N4HyU7/1MCf+QX/53vVvmXvzasre4asphLcQHdDBGmGjZlIo0B
SJy6He/k4Wl4tH9CTqAWtisNz23tGbvnbiO58v9Iu64luXEl+0OXEfTmFTRl2zu1XhgtqZvegv7r
97B376gKjS2ENBN6m4jOApBIJjJPnsO9JHBUsOKjbwl84vkGWyg7g+gfE4/9m7XtnzK3ugFsgR4s
wVZyb8aJHea1B0gkuGVSgKAM49lZ0K2zAQoHMvFN2g2tSCaM/xU4sbbu9Ekqa6pw2qSEtc77QFnq
EUCk43KNhqWwhLre6C8eAtoNgDrx5P9C9VksnROCIxqItSJ3pzhoIPzhNvE2sX1zNzxP2ibPSPVM
rSsVbVLhUBMvTQEF3D/mmetZSssY1ivqN5h+aJsOwfyyT/Ld4/ffZwJ5ZoGFyEjw99UrfSaOWRCn
vLKsR7x4oKhAGoG5/+fgfttjYjakRUYlAyziWFLtPU2tTVkXu86+BTrcDY1dOF2DvEMF+9HlZQpO
kW3pDcoE8rYCZrUgO+5NwV/nfw5/nxI7xFeVSRrSBrs4BLMfvnWB3hJlR5+lb45nb6I9Zgdzmcw/
w1frO4R55Ks5yA2iNpt/t0rmVqjDUC8Dxc+IMigCSt+H4aZtRDWRNXv8ciGQNq+zaKheslsppTFC
5nr1MK64f7W2s2scupfEDQ/tXfLQ+CLVMW5gObHHBBZZr2Q7SoDGy6pNod8t6AE59F4br4z5plKF
+SX3i3BijtlDQ2oH9NdgzltUkg6kuNM3S+01Rytzjfq2HQVVMm7DBHqR/+wn80SoeyeVoUyLtp1b
+PMdEok9Pf5a3IhMPt2FgsyNe99PrK2nexI4K80c8I34tFYfIYflTmT4MNyPy47IjVonVtbreGJF
Awp1tluAN4utfQvKiUO1vWzgK2wCD8DTXWNyIzAYlmWswUL/BhEC0l9Nh8Kv/RTgoyzoNr03beb7
TDTep4m8gwnHkIvDsziGd+gbZXCz7zopPeoBqgZcAuY/wHlNmkfQJHsv0kbeaq+x22yqrXxAKWJr
eDEJ3TnoBB4kupBMCF/GxixzG0ca6mBnzgwLVFoFxHwu7zjPCnIWoCI+8yS2wQ0ybyCfYsy7gEnJ
jcMaFQZB9OJuLlBV67wGmpZgjDv3GpR40J9IHDztgkFC/qfvx32zGX7lm/w4PUSH8uigkkPddkuP
9ab7qL7RTfGo+Z3f73qvvo5+1hthaWe972y4O/1RzAdLA8t3lE/4UdJNG6h+7VEXcnl+/Ga4tasH
lzeZGwxOrLHo7VlNaprjJY0Pie4mbgJU28+SFC74KzczkbzL5rQ1tlxY3OeJnNzTRUX70iywuN4v
vXE7ffulBDEcOr4Z37Qb2e9+LC+tDxawjbINb2p8ttIrpDsqGbfRpnuyybSVNgVgO4LfxXe2fzyB
bSQledJrIdRyjp58Jd1IO93VdhpYC3ICiP3ymGyz/fysbcs3PPr25gH4GOsu9i23fjdrYP1R7Yt+
aq58Kx9TEl7HAkf9ImG2lvtOT4kJ2XQpDAn6zMgmgFZ6btZ/lvu6oIq6fxdqGgsckKUetqM6b3QQ
HR/lvUMSom2CbwoBuZf/JnoL8pKk02UxUdswIsAw1vuX6+99fqvVH4WoVMmN26c2mLjdS5B8z+zV
wRE14xuJDCQlcTAHkTe5mYfqzeb547I3cd+YpzaZoF1prWQ4FDYjCCDUfe0mJaBmIbS0onlbh8te
6uk2Gbu7KetvbCe+HsYwqPPJk5Z5oymNHyn209LfSEJ5ynW1l+4fE/GmGcJodMYvcx4yAOBmX9v2
frHJCchA3MGXvPkbeFUEt56bg5/uBxPSetBNxOOCc5Y3yf2yBSTjTveKoPE6Qa7ISzZODLHddMz1
hqbcY3mjbxyXg06cTeqPJL67fMBcvwUpN/rpGMnF2Mv5d4NmVJ6lIgKtadJ6rbIpLHCti+j2v9AW
fl7631Y+d/UkVupDSI1Kwlyp0u6S9EOZYuiabh28mqZ5uJ2SmsSm46pD7aZl7w7auI0VtwhnsDXV
JF+Kx1GyMBnYbbSwCpa6Q5NP32aN5Edp63eWduPI7VXY5A8OCGAG+qf8jvj5QN7pyJnAeG9+oSas
lRGo3gJKoXq9uDVGMHQtdtXoqRTRVfLcywbEbx0qQZHsS4ug6CZ9mjILULiu2VZ2fkPbIMl8R96o
2RO4KegQuWouqj9wnACpA/QywbzgAHDPOsGct3jhUcgsAvzWDnGgmcieq+X2j33t1Axbr5ojPaM9
OL9B17KPh9Sbldjt5FxwRXmLAYQRTUGMs4O3Z/0+nvgaDrJXUh2FNwr/8Xv5Xdiq5UQeICR/W2Bi
fSM5FUi90EjNl/IwVsa+sKegbefnpZeDy1u2BjEmyIE0HzxKgDGhcs9qNYXt0iyziq4weO+yIfHs
WdH8fFq8PvUnk+abIbYFRa81on81iZacBWg5appM0SsBwxcer9i/cfJLdSJtNvppD9kFp9wC7yB4
U3FPC9Lb/7XGvFAVi06WUgGLoI9eZ75l4Y9QlBGJFsS8SoHltGkvgQ64s0B/GkaW40mFM7jgXHrv
DRD5pbouKvJzbWpAQSPxxhAeSxulxC2VpBytPsy9yfFV0FubZglKUUeR85FAX+y3GcYTaa3XalSh
d9q06n0JGU0lCl2pk7bTovhNLSUrtkeaZMF7hnsBdBQwHEjtroTj51csV4s2NMB6D6rW8edkLBtH
jb0xwzBhhjGWv7gBqHADrYToq7OfDrOi6th0WGKi7KCSAbSs5tYLaYJQNP3JvWsnlphVSbo5a7RE
XwYjVEr01IKgUzum/oxR283lNXG948QS45EYS+iqXkH/dB3WKn3IetulG2ZPY/g3sfDEEJNsy8Bc
6Xa2GkrlTVrtuyXzi0YA5eRBEO2VZ+6/R8RE3LEZHNDY4Yhivd8kqhFUb/GwMe2jon3Pi01poZ1m
xiSis0tFis/r3/4SrVbKLGh4YyKCffSZeiqZn8Sg2vK+RHeTaMZE9PcZp7C0kHbgCUD+m3wY8nfh
t4T391dCHTRHLSRhLFPaYFPLmTtoANK6eStA8rufVGcQ3CHefT01wqTKnVHklVGnn3cIeK8ME0Cp
fmv3H5fdmhfLMRK4ggtRgPjSDtPnbkygUww9G+cqy95bVTR0y7s3KCBaCsYgQEyuM+uYDZuWeY/N
Qu3KbOeNHEkE0WFlp5CgNnB5NbyXKrKh39aYrCjOrD60MyBw0niEYrASVp03xxHGaPLOIVmvDn4h
Z91jldK7xWqHddxovO770vBGpaCQah6f7GzJBYfJ9ZjfP4ulAbCXFhImqwihkkSSO0JBKchaUMNd
Xj33LFGwgioRAF0oKp2H+JaC3HcwIaSeaZOLUCg+TN63C+N5/1hgbtbQl1PX9bAAzPJDlWeBNIUk
UUdi9rtB10mt6hAb/vPICxJ4UDbgxSODSZgxqnQgsEIrF18uU3K7ITtQWt/2vewq3TorFEfbP97G
M3tMpLfsYmqaBvbgRyTGiIcVXc3NX3yPz6wwYT6OczxQFFipnSt9usr7jzy56kXTzhyXgGooeqGg
qsTOsfQz4LbSMhm6WMfSDre5ke4wQCaa6Oc4twPCKoC7VQg4YT71zO0u7z2vIHj2x5jN7wF8MzMd
3yWa9imoE5MdleLolkL1dE4ThSRZWQWVVX1kA3Q9UvBSHRwteplbbdnRqReNan+dugXZFcAvpgOh
DQvPyPPF/ceMjEQvcnyNIyc/lCZoCKO3OgtfkiQLnNgkZo0CvIbRTZDsVPhe2jOxIfGUqRsryw65
Pr7Kqfnj8iZxQiq+mgqQ2eBJNvTP+s/Jawkk/12Ra9gjSOomi28cmuERlSvI4f07O0wwTcOm7uQZ
yRXIWvdDrm5l8FA0sbFTKuXQpn+qcYsX++my2M69nJuFMfZAHNkTAcxuCL0w3Dci/SrOd/XMCnOg
1LLqYo5xoAWRw9tvmfUcaoIAwjehg3UZg3Er3vXsQvxHSY0unFrsm5qiNDvtRy/XvmnD3eXTEVlZ
veTEC5rYirMhhxVwR07UBbA984VRinu3MV0IlidkalCVZ4xQXU/7lRa4se0eAguG5c7ZJIJ3rTkA
kxDiTH5bYXIE4GTsUldXUT1nb9mjq1NtEy63FLIMRmi4XSLIfvkX6Lc9xrE1C2RmTpWgKW90h9Ss
n7L8e53fyiYFilukg31xcas8y/kWFkqroxYLVFOqqUSxMpLkOZG/9dVNpsausBzFjfgGal/rgCRG
M5m9RLHIQmkIaxtrF99J+jqKyNL19Yp8OS7M2CEDXuWjLMYpBt2eKrDBo4rbRYmfFlAfjOy4cucm
k8g8lOljX8oG0fsM3EBpkwWR3XybNDoSR0p0otQ0dJG9pETvmo95AsgqimPNXZIBCodG57jLNL6B
DBBs4kr5HMdz5llFGh4AbrUJjbUownhnCPQGZE2fnb4O3UGJ4ptljBQQ+mHqtG5yG6IaQ+ujKAIq
/smcQFQGyggd9No+WPklUuqtCaoGTQsu30r+9v/eG2b7Y7vJljqN0mMdj14dD9CwFTgv995jcAzg
JkziyewUHqKO3aMsi2q2AbnsozZvc3kghijr4pU18X35bWdd6Ul8MfvcSisZdsx94fh5SCTDDXXk
yvvkp7TTKsHGcSPNibl12SfmqiVFJ8KCU8W3pBew2Ii2jHFYCPR0Kx0dME1AjOo37X55vXzqIgPM
qZtD15rVjL2K0tBvtad2tNxIvZ3S539nhwlcZa5pddfATpjvu3ZjAxFMr6Bl86+sOEzE6itIuRYa
tit86q/t2+RxEnTwuSHx91kzGeN/LGmo8gZIT7RhlYRQGXOy2/jH2PmOaMO4kf7EEpNOArsA5ZEC
lhQoB1Wkh1x3RDBuKYumqfn3/p/bwrJVqpE2o3UOQxb6slMCNZ8rXB5y+WC4q0ErAwrZK0U7m4zq
dOxx+uvxt/cOAFaS2eNW2sR6N0WUFdz1rM91/Ic6B5vDUCkqq3ICcR2oWJH+Em0qSCPCkXHXY6nr
sw4lV3Rrzu98DjYDKTFAWWePnobBv5JaBGxuBMN/jSlIl7g+h+InqtZgqsZr5dyW04RhUVUoCtHC
TxN/GgIg8KoCg7V+LcI4cWPZiS0mlqEcD63qHrbslgCZFgu+AKI/z4QzdRmKUB8BYe57VIVoplte
H4WCIMB1gJM1MCFNarSitWSsoZyuO+PdqPY1GBP/wp9BOKKvk60q4OXnZwIutvXVisIQKu7xgpHD
XCFtHpNKhhCL4Py537OVoRx6ZxaeqwZzKFHdS/2yitioaJb487BcW2MjbyJaKl40g1wew2lXuj3r
3txPNZlspRZEb96Wri1bDAwD7oMi/PlyU4OupAUVtnT5lUaP01/MiIJW7/ffZ74Oph3XZdYCbg3t
Eq/MTGKVPxoh+yNvFRg9W8cqFYyjsLNfWgOullhDR7AeD7ncNC6q1ceuu536HLT8DSmtxLUqIFhw
oFlxl/Z2MBodmYxbK0kFAZH7WwCkh+AmxtcRRs53tK9SM5xi/BYFuuceakKNW+X5zUBFT2GuoZVk
BZB96BKwvFS0ckLVzmfM+yzq+xKWjq8lUu8luHf+5TuxHhKbXJs2FANX6RlU8phDTKpuimsLAqJh
lT0NdX+s55tS3sWL6lL6rcIo4yIiHeeFRuwgGCDBKosIyeyiMfXZ1NIJL8ksCopt65QkTt0ZZK/h
HBFIPF9e4XrRvqzwxByzwrjoKrVVoF6aJdZOcYrHvC4AMlAaaIwmu8u2uLv52xaLyBjUCowAA5Zm
V88Y1yfx2JLSgXjivabeafHiyaL5A96ACchH8DhCawXUNKxPll2TpEuC8cxyCgwlO1RgS8rvbWXy
bacgeerFBzO5aZJRcBd4XwUL9KGGClzIyhJwfhdKRTUH8GijWtMk0Qfq8Z0rjZXyFzHs1Mr6NjxJ
0+XUWfB1w+qMId3WGp44KSQZRZSrPBc5tcKkbUXuzHKfw4qlzt9VCmrQZQ9aMjfRRTAX3sXGNA6I
r5B/oMzHfEspnCPWZTyXQ5QLtrQofmBQWXaTePqLHgD4rfBsw3wnEpsvor1QyRrC9Y1gLnbnF0sW
ezlttL/xgt9WWCSAOkcWtJxQsJE08PGCssEQNXS4JVEgT0BcArwLZBeZw+lKDD9qHTpTRuM7QPt3
QfUkS9eQGq+0g9O999Nu/oVpeGP+lkalmy9uUe1Uenv5ZvNyRxszkZg1xcgsULrnjqgtUt9ZTY0h
4GyXjFEQV7smuR7MOdBi0Xguzx0xdogICfI+kJcwEUuy2rarWyA6hrDYDNR9LfLITQZTcHa8OHxi
hj27WLGLGgoXwFU89RlZScB/ya9hepOJhnx4UfHUEHOJJ2icN0OPr1n20b7CVDaR+0XyzdATjRfw
rhfazIhKpozOwOcgyUm4sBO6pkKI9TftAwjkBF8Srg+c/HWmh9ICY5CHBv56AYzLIh8t41vWol9j
vLZ/qma6FqdB3meg7I5kFc+vc3crpAIsa+uEdjm192Zj3MdVtzWk98tOzduutdOAkTnIln3VdYzx
VzsQAB2LLgV1KtHHB+h9CNyM22NBzxdoK1mFtS9iHmMm0ykHuGZq/QZNC63pPcN5zEzbLUqH5PPW
KTZmvAHLCSm1vSRbweVl8u6TY0NJe2WCsC2WcyKT21QdZmym1aY9hsSdoAY2y8uKsiWRFMV/XP5B
2RXT6J8z/JhqY9x96SUQeDt4ynQTRIE7ED0243YtnBi1IN34ujBYwocLLm+rFgjIzr1k6R0ralqM
XeEBmIBhBjQzctL6EwYCQ5GOyVdfObfFeORClZ7WKWwVz2ZOlpU/e/Onx7RaQHq9jp+DI5UJ9IUt
1SU18DzLRqA9U0VLt2VVUDKYiUNsK7P/pT3mOi8g7TboAKJ1TcKEi/OhlR+4YULGE/7GoTgOMio8
By0m3e3aJqoGfcbrXKrfgF29LSk0oKE6Jrpn6/6cJ7pQx0DXGqkFgtSXofWwtAu7jLAeJS+JGsWu
VcjExNukiVKk8R0xnXSbU4yW0Le+3nW15f/5AZ7+AGalUqGO5rLgQZg6T4pxlUlXmj+KoHqchBfL
xKsI/V/MFEPr5Nzp5ZLqEsWj+pgnftfWBC3QeEy9CAJXWoMRIB1CC0ZJ9MY3RNhb3lGemGZz3irS
7JCus2QlZvHyDcAbiqjYwuE6QVsbeq2fpL2Wyn7CDAunVk/Q2k17yTfarf1aYw4enQ4Qg0CO/ec0
e40xuODt1nCifQaysXCfFurL5bPkoPrPfwdzO8y8HpuW4ndkz+/UNfetZxx/hK9xUD87+yaQ9uZt
8WA9Rp7A7hodWS8+XT9TpIHItjIb0KcG83VU+qXurjiPmsi7Wt3LnY+Zs1JU5+TUarDWValDQ/XR
AhyGcSmnqMawxM2Jyg5T+FC2nwgw1v6KhTND6C02ROuP8SKoR3GmNc7trv52kq6YbTcshYI9rohU
kZvB3MSefts8AY2JbK+7b2xiRhBjIePL/EOwz7xogWYxpIJsEwwt7NxLnWSg4ZAQbXXJIHL70+lj
P46njepMQR9XV2lX3uZJoCoDFp5/N8pZlBZ+TaewehNZPagRgO1lqUbaegibNIYyAwR2r+UW418O
/YEc66Wh0hUd9FfBirmehWIsYIgyRmtVJnD0S9FA3GYBPYBceUC67xNpjMhc2/fGk526VH5pp50B
TleSyYLd5n2o4VvmyoOA7wDLhtNaDZravYoW5g18ubzRSj8XNDm4u3ligvElC3lMGFoQaVBizy4y
UrbgnzKJlPRuIwILfn374+RObDG5QGEuWjRbEE6gvf2zc3SSKNL95dNaD+NLGIBGjwbECc6LrdXP
ZTug2AXnWJAVap3ko/lUDeBVU94T6cqWelKJviy86K7hhCAOBFI63Inz26iZyyzHi4lsysD1N7+D
40lRe0F84x7TiZH1/59c+RRa3GDWt1ZVU6fyU8eM/MGRyUKzlNRWF5O2KURyXVzvw6TIJy8Gim7M
d7lNbXw/CiM9TupzKcfEzp6t6XsFEOLlM+OtDQTNeGJp0JrDI+x8bQmI42q1xQWbsBIPuMnhOIfG
4OnLkLjqmP0C24MisMmN3WtjGjxoa+7xJQcO42EuHHyTR/PQvEzzrRljIAFCRFrpQBV3bzd3hSW4
a7wN1YEBBKk+3ATeeb7QrEyHAbI6aB6DjklyQ+jSgf9WrxTBB4K7oSd2GGdZMnMychN2hqn9IVcP
kK3ZOC8grwxmKXTI5dPjXWqQ7AJtuZaDkYCcL6pZ6iqTuiQ7Wi8K6BVE0vBfqw1ohpz8ecY5tFpV
p3JVU2uW72MUkhoM+LX00Et7tYvdeXq/vBreZT41xxxRjewJ4NcS42SjQarxzgZVm5DkkxekTo0w
50OdLm7ydgUGDg54qm7DMfeU6c6YPMf2swiQLyGQfi2rsnHx1CRzl0upm6a2hMmo2pTtNo2eszYm
A2rMUvvS0Y1ifEsX/e7yZnL9/eTsmC9nDWrLqejyDIUP8HEp95jIIYpys6CWc9kQNyNC4WYVkXVQ
0WYL6D1Vs7BbKigLypvWBO9Yl5NodCA+0sc3s5RsEsP0p7Fy22w3yGGgFItfPRigClvk6iCHveAG
8twIlJA2HqUYsEIv9/xSTEreGZIBZb5ZvrL0JzwRheMDvM39LCmilQYReXbJurTqcOXQpENNgijD
x8p0HVGTqIpod3nuilYaCmBQszHBmXe+GFktHagzmpAiBYVjvIsG5dCV0WEV72zLvbZkj0P7/fKB
8oIK+gOoTaCAC5pt5hUxWNosU03Pjq02kRRvUiEAjYPBX+lv11QBIDSEYyawtK0TjkmDpqAd3WDa
3k2lq3VKdPTG4vtyUGpMV2loTeBFKvt0DHrzj9vjsI+84VMdYB36O9/VJpamulgfhVlvl0FcS0+l
E/55YfPcCHMD9TiZI/Dj4VUYloHWZqS1JlfM/8pz95O1fH5sT7KTiDZOZ2t4COVU3UXTHWqTW7Ef
cq0AZLkSkmOihc3t6toZ7RXxc0wXDGqUCgC4Tam8SU7/5/oG2DY8bz55jNdBu/OzqZ0ejc9VT6yW
cnfMnU3soNeug3aYIAptehrJEAiIby47PfdGg2kdNJ5wR0NmrEaJgRaVvKYH7W6WrEOD4Y8ex9X8
1fJW8QbQUcpguFHPl6fhuNpyXR5A99tUs7bg0DJSPG4SLSiqGXoEonSLe3QnFpn7LGNsNq4M5MhN
Nu+0ZtPPkGwxBOkVL1WAFhPIZvEUx71mWotG22hhN8A/MvMbZmdoYIQ7ZXxuanx8WkFfhxug1s4S
1GwR4lkp2y7O2wJtH5R0rLG7jQpVuqmKpvcvewR3RTag83h2whnZkrBhVhZQWsitelQZ1/7HPJLr
noJD57Id7vGc2GEcQqZWlsw2huhV/1Umgm8h160xRPKpaAgaAKauPRhRX0HWFHVtFVOW6uJ2kw6Z
rNuqEKQbGu9DBa5faAtD+GFlxDn3axm3dlHxaDnadLRfOykzvDmcHBfYmXgfrsOq6RKhbBAtRyiQ
qi6INWKi6715qAfJR+3d9OS80LfNpDzFkgIRpFLNg9pJ850ya5iVD+vFo21KX5JuMgLwVMjETlAh
rZb8fijakVhZj1JMrNY3Q4rfEU1QpzXnOtlO+Zi4lQnInVyZsw/0T7YZqiI+RPjLREsBjoLikSnY
+jVisFnfqh2FZzco8pAXnW8ISJ4buzKW7DhJ2cPc6Q8oZZh3eablXlNH8WsstYbAJPe7CoQzYBp4
XEG6iPnktJFZm4k2IS+ZSespIEVxnRfl0XrJ3uWfxS/F8tLWBYLusgfzV/qPVbYpmRRKJmsprNZe
5dD9ZL1G7bukRbvReLpsiXfzQfLuYKQSbQcQKpzvaWZg3ptW2FO9AeCwlbPHNmxEm8hL19E2/qQC
ADEEmz+ixtUqvTRnGIhSt1P3kjntrQx4kjNtGmdblCOR84b0yePltXF6bviundhlDi/BX5UGB3lX
XEk1GeXsaVGS5qY2QvlQTFF5F5VRirGXcfZG25B2oap8KyNF86a5qHeADIjUTrjv9JNfxPLa2UDB
NRLGw6ChROqj9SNSAvXn8CaTvvJsKvAiXqhC/w26m+gB443OLF+iVOn6GMaiFCN77S4vjtpS+D32
+vJG8w0B8YMiAFoRbM8qiaEf7SDqHiG1I6P7oHQdsd7i98tWuJcCmEXQfUD+CnKQ565KZwr2zxZx
yCI/QCjn7vPNZQP8y35igflwzH3bDyWAWejuadCgueu2YDHZav6vmMye5NngD/qXFpkYnxtWlg7j
ABJl62fro8iX6/2rVHZbJd4COo3S5WxfGQP0naEPYOVkKEXKP7yP8ooE/e+uMkE1j3pjntZdBXmF
BzrVXbZJHmORh3yWlb/E7hMz6zf7JKeepaYIUwozE6IoMaC8CO2rTUKi7yjxk4AeMbCVeC+oA/po
A3jNLroZ/Kf3xRdB/XjrRdENDWkkNBjbYNY7aAMIS9QQX9VmcVOw5rRgE6+b51n3C2riZVYJLgcv
G0EKjCIZmODx6lwvz8nKUSZMdKVIc4whQxHDkZNfGLC8LjJRmYxrx0CeAGw3xuPZr+PcAkYAgAns
0Lup3uv2DvSql92VY2KlFcaumWs5gK0yWnTJ86YaoY/pGy/5IRYx7nJuuIIMHirRAK5Y+BqdbxVa
Xn2dVFO+1j10oAa2zQCNSFcN//xIzuwwR0L1wSpNZ8iPRf0BjDXoEIRodE5IBJwEM/FYCCaBWcHc
KMkyWzLn/FjnVjAPV+vYKpXfhQhr7pGYzgpuRrfbZIfc48iR5Lw38+OobAx6NaY+gDh/ceonJpi4
G9m5PbUpTAC5Qss9TIAD/7IJDjOGumK8AItRV/oodsgCNd5OyntgcMKNcQiDNMDnmnTuvP31JKr/
8LKCM1tMlEcZfdBiCltp+mSNe20EKzhAoo5WETn2StMDdXVb+WN+r+U/RSUMjesYJytlIn4S9aXU
rCuVYuL8tHMyH6Lr4Sg/LQFKtG5++KFsO286dH4S9F7/kLr5tvGqp34DzePDHOjb1kcjIVmJWx/A
NCeM1Jxk7Wx7mABZmm2tFev2PCue7E9k2amwZrkmad3Qe6luZdC8PDsk9i/7ANeTTzaGufwQ3VnS
GvnZMR/DTWv4o6xu7CW4bIQbYU6MMDd/6qFfbdYwYtSPSK8L6V6eXhR3dgQO/YmmYr53Z7u4/pCT
qD8ldqUb62oUryfNdb9XAntnuhreD5Ubu+lO2WbXdbB41sH0Gle5/k737S4GI99G80Cd7smeHoDC
ze0foP2lBvmdAm3aeDsTEzuvkcxLAjEn5nq27K9eW41r6RnfR7aKWDvh3KgrkBU64u12XrzLu89D
rQDKh48uyowGKICZqxeHcm/lEsQUagz0a2QpgjDD5HH3THM/akidE8ssbgpL8N3i3blTs8ydU02J
5kaCZVmpFXQThl2yST0qZv9mDrFIsZSTYGCNUNNeq/crofv5yZtw40gzsMZMNXcp3aDKppRRkG8d
I6CWIGXl+TPepijqIcOAWAQTm/UkDI16nUulbeumcnlAbdun1V0iT+Cx/vOKFACZv40xp1fkUG4I
B8C2tXi+Nix6FfWvpjV4SdsQWcmCUReJiXEPDkrRoMxYsRE2ExPsCDW/usTQVUoB7ZvrBqTLJuaV
ylZXSIrZkO1lB+XbQ0HWgFgFAP3MrXVSUJE5A8aVImX3fZemyNemWvQaXr2NvWQoYaCZgj4tCklM
DJKTKVLpOpFUK89yXQcDyjZq8qA232J9N/a7SI1JjtFfK3tv9G3RvlxeIy/Onppn1jiXybzkYQ0N
hdAEbLdC9SpcHqKmvb9sZ31dfl0mOuBr2RnVHubS1eA+ioCsxeiX9qrLxkFLu21bPKj2W6Pc5mnh
D52IZoK/tN8mmasXAS0MAAhQU5iXoB4o1t71Dhi/wmwEa+NdO9TU/1kb45eRVkiLUuAI57TddKbj
1fNw19l17GpmQyRoDFzeS15cPrXHuMySSCGGwla/BJNRot/39q/LBkQ7xziFPPaOEq4G6kejj926
etANQRAW+cMaN0++iE2KEY2hgd+VPeTJctDB9vjKybcg3tOyHLpKHxowXpeXxT0nBSMmuMoy1EKZ
c5pR3ZRUDSDk+nZCFhO52bjNNNLVb5ftcLcPBUKUg/Ey+sJiGDZyFi4rhC2l1o85HDI3VMKraRJR
dnL9QMN7YiVxW2eSz/fQaHLDLrsVrjY9mf1WMh7+Yh2glwBGAZoLkN0+//tJ3FcoiQFvNIJqqjCA
XAGuVB5EtAO8Bjcmo37bWX3lxBdCec4kc0RvQ1JgKgyKDEyTGN7/QBluM1oqYDON7uat/Yrpqo6U
9NbIgOpWp2OBw4wwHXt53by4ryIYo6qsrqhrZt2aNDVzNq4dMtQKjR3K+UtGbJEQEN8Ksk8ImIGG
j9UBkqApLBkLVg1kMK1/dHgS6uOtnglyT64zglruv2aYYFFE5tiBVgmNIzAmQuA4mzAPlItwi8x1
xuMfMR29etAzOSaGGpgtwzQq6D9GQ3mg0fIY6XulWq6SrHFnRTskOcCjpexLKfX/6KC+WGUcB8JY
JSSNYXXM+6AzoyAMEy8r1aAbZoEpZhtZU2wXeJKq1LFGRXnoQJcw6ss3i14vuiV6b7HP0S92mBRu
gJ4RxhqwJLn4KKxvQ5vve8Umi1L5SaWSJpe2cacT2VyCStIJALyumYmkawSn+fk+P7mQBq2GKhp0
5UFCRSwZjT2e/Nd6ah6MbvCMpt/lOfijNdEes+/+/1v8ykMEviEU3tZDOLEbNZkuWYmkPNSvU4e6
MRnI4u6HTXlXA+9LhtfL7sM+QL7YY+5Gk4KqDwUIHGpsb2voPdaJ5lfF4E41JgJ0vLFQdS1AuDSB
QJU6SSCwz3UqzItD+ftzrplJoR0nM7pmsJWHskd7bU6vxhlC2dpwvaD2ODjjxpjx5JvNA12AhEGX
K4WAY7I1pYX0mqBBzz3zk9/CJGjtpHQTaLOUBy0PRhnQX7AEedbsoyOyoLyQCXrMTPT7360HPRJ2
F+BSvCPOjxoUlE2OcVLlYZ5eQU07LoECYRORHvTnZMBJ2vnFDLMqjL7RcrQq9aHMQQkOaAVIzeoW
kFJdTiH40deYkHLTkTqE0jR0CwNQCNrVo6/ZleNRe8n2Kp3CTdxLkz+o82tiTc3BArX/Hnonur+o
6JBaWbV4gMgP11FRp7vLTsJ85D9XAOYvPB1lqJQobNtmjBx89PRIfcjC5qZrq4eot0XzpDw/RLsG
PKprfRJ6mueHkdhpPwAmjV0y53mbaJG1s6mCydUQMnGXl8MNcPjaO2veAiV1g/lSVOOso5xUqw9W
pn3PUjMw882oXqsaiMYgSZCoXi6/xU3i5hn1jQmlh7Jy/Ms/gkkEkc2g3QwGAWSB+Ifrd75ea6qX
MLEofcT4GRKa3MXL2Qu1j9qMvEi9v2xsXdCZC4KJHANpeN0hpYWGPGNMSqRZV6SBPg5Z/SA16l0y
Qfq17npSy8tOWur/Ie26diNHku0XEaA3r0lbTiWWKPtCtNQSvff8+nuoXdxblVW3iNmFBo2ZEdDB
dJGRESfOwb5nB9a+b5XumVnGCKeyNMwumQe0jl2OMQCp6pwJY+M182SpbW+X6b5OXBw0ppmtdnqr
kY1mvaA1e663h2YzQ/1Gao37n0HLvfx+BqoEaMNHBMIB+HP5GUkDFthJ1Rpvjp7nYy7oQAmkva10
xEdvpTnZAWMqOTAgxdJ2sItkK+PMzi1LM5S27QTJQlLtQ86OBIJykV+AtNboxh1Uvjvm2DytPRHo
ytS/vpcXQLsFsDbiGcovhUolNEnlN165UT6zb+iv6xVEsmbHN9od+1ibAu6jxqmt1hqcbg+lmqdh
1xrzkX2YnHhln3JXTnlhsT/7Gsp9MYWYMGqE2eOhLI1Ujt6ZAWH02MA9oPvk63syYvITGM79Vbtx
PnjQWqJRHjwtkHFcfn92D2fdXAVazrYeFxkj1LM7/nVRneUKeEz4zvvGrj0CuNghBooXANgasWmp
LVI10+C3LXZq3JeOktdenrxrdWknYQu5lGBfJJwxc+D8loeflvnu1NchXcNwXYcey0eIC8YCiSX8
UKc09lu+Z0q58RJQ3BdyDSBX7AauVBixyOtTaxRMQCqtN/1qWJphuLeVWbgx53gyopcfJTUwFKrU
nPtRHrFqHrWeGL/60JRkxuy5EQ6a3BClPJZJuBlfmnozlIcyDZw6bPVGMKTgLeJAtseLK9EAXfxe
zoHAITEk4umA5g+aq54ZeKmrMqH1hAaEQMK+qHUmsEdEomNMCk0yxu4nGm05fqzYkaBr3kwEfqW3
fJlzynOi52RJjYEDC39Q15I85HXu427ygqJCgk8DmEgd+LUy43UUiKEiXyqjHiuw0HSnZr6vwwnk
m33noUuyCfQsMRP1JRIelMpKB88vDLRGdd3flfVeHMnl4BadkgXuCYYvOEbaqgYMFRuH0pM6O8h8
Tw/TqIsjWASlnTYRRANI7Y+jM6++ZK7PG+qD6I9WQaKDZyegE5enmwGFKK9UvPpkMI61+YxMNPUR
Ttfl3YobuXb+lCXqUKW81EpcDUuTXe7rTW6M5DsnkCVH3UPUQQuuWxyUmFqnRy2jNyNbNWRoMnFm
ZITbzGJ3gTU/rnXk/HbxXcw89VVLNHTm3QpJ6CQJPuCp0yd9NOK/6jbf5JA/AyM6EXack1qpUejf
QCKgxGkANI3yi2wxNm8pNk8m6KIlVmmnK5jpK19PfRb1GJlTgW2WRpSnQQeHpq6YOSmBfVgTraGb
WCElc7n81MbjQKRUFPGvneIFQscYdG54Afl6/VMTnzR7n7BkZbfT4uH/MopkGPIpgAShDH455xrL
DJmUS+rTbA2Yc8GRnNmJdG4bP0xGZqBaoS/CXMYW82rfP2nLeKjlXjjLEX+gLI5+G8p0zlctP0a9
9hQWnsofKkhqxfV7VB5SFBHum7qxhMjloAeKx72J07X8/mxnDUIvh3WMDp5oIkWlA5MZoGehRMwC
mWuDXVPVWr6cGtm5OZpsfubCGVu5Yp4U1Aiq+DNr/vHULQUeUM2Dm0fAI42aOqkaBa4GIsYT2pII
UkPU0kLzrI7gQeeCtb6S64VagIdgOlwESyBNQR0AkYFMNZIfsAaknS+Ay+adfxWb3bSmK3nT0K9W
FE45dsby+7NlSsWpL/JWiDxerVB1NDOvVNEr71TRyi16vR8wZwBSgruB1eBuqQusGwtAV5ko9pSn
VEalVkzNwm9JxejQsI9Y3gQZxv0deP3gBTxYXrgvOOD8pKslU5OkKOMkiL0WssDd4VPcTvoPQ+Jj
pqNryE4g8fbOGq1d4ic013KaNKIR5xzmQWIG6DgYK+FoLqdWFVu2HYU09uTnSp8NaNo5jaV3ryuj
vHqwUmaoK2zgqriOwyz2MkDHJADIJrMiof45E35Tm4EtkvChM2pgyFIU2d+fSz0w1u4R/iqFQX0E
dTpSBCxKE+EjyrfAYQg0NfSedHDdMzQTRWM0H2fIaIKCmJS2SuBc0YhwZEm+suS3dvP5lFPXmRxn
XCCzmHKFTNxRUHQR6oblLqmf7k/61TsWw13kBdBToSAao51BI06ynCdt7ElICqp5CFVUkeWJwrnD
BgKd9439vgsvfdulNWpUVddF4B9oYq/5k5ip3lsawXbSVZPXeV2xUC8knVWaHBmN2fg8AZtpy0CB
RnaxhxYbEBMtad5l0m1YUtuQgbM7/acmscMYsQ41Z2M0WoPZqCtrQeN5fve/slBhsWhywV1HfXYY
x32d8GLs9ZZg9LvNTAJHIZ07Q8eVB5Zx0tlta5Sbyo6twD111mDJpNiwlpDi7v2TGfl2HMlTZDCP
axKiN9cPtxO8A1TswYx3eTTHocVtES2f1mmoljttNxttxTky4oxYIBl7ur+Et47HovvHghsS7Qoi
ZY9XEy1j+ipBs4q8yedUL/yNzCh7Zi3Jdx3AY2eeW6K8Qd1VeNCNsMRORLCCyqo6y1d2aWWLBoO8
whtbbP67sVFHP6y1UmDyEmPrIDoRPnbjQx+NpF2BWNCVMWwnwLWXyxdMpSC/o2UmoyzJOXQgxx6v
GHW3y1IvQDA6bwDjJgKQqp2IeHTe9Ywz2MkTh3b572bNp1+vI74BsgMLKQXiKBoFxM5DKHFMlHjy
5NTK0Y92fnXguc/7M3pzqNBp+MVyo6CpUbHTyI94dbNJ4o2WdhTeKzP7KR9jg98kpmIDK2CCsb8g
1UoaesXsVfJhQJdHANrwxGv3nS26hdsYnaWZ87azWKvcKgY8z5FfGey1y0aAiFO45OiQ26XhoGka
DGnCj4kXMpZ/EB+axJl8pBe4lUImLSC67B9EHjh9sgxexauuQjbCu7cM2NSb9437ppCKINCHXoAF
+k1ysh/3+1f7+/H7238bjsmRKUm/Rg97Y6jIK4MnG7lrcJr8tjWdxVoZlJ7BMVPlnv+RW8wfzoTo
rLGyda7DLNQd0auGCriADl467J5KrvL7esy9aSu+dB/hMfgIn1A8cZjT9Lc1hyf/FY71kLCkKI14
7Ywu3uXypoL1hcIEPRXg/KST5/UgtFkVCrlXGuMeFYFdYANDCPED3PTpYQ2T9Ju3vWeOcqvcBMWR
RJJhbpM5mTtC8FVnN9pDvZM3EIxzBKN6lh4aC0zudmtHT/mz5vkm63SvSkzUB+Y9fV5dgLUpoBww
q0UxU2rLNwEjWloyFOhDC5hNgzcKy39Y0wG8ud5nM05537LsozoqlNxjmJbMqiukB2k6ip2u1c/C
oIPf9f4Gu442L1eYutRLpldGUAXmHus/8H1qCNUuEv8ha+hyVNEEicZYCYVFZEKpdY3kYBKUmg29
BrQW3Gu5lua6MQj0FSNsg+ofHsECNYg+18C4xnOhJyl/x/aRye3I78j9ibpx2BH1g+UPLcyIE2lW
w1HKtFGUi9g7CoZonnjSrDyorqsaeFucW6BuCaQlc8YvYYELTmgNIGr8yKUHdrIL6a/KW4UnBjvQ
uOj9SYOSCSq49wd4I3lybv/qukA9KuP5CfbFj6DSh5fkW7LmXfo5GMGBCM4Um+ImKjfls0DkNc3X
Gxcx5pUHZw22CfgvqTy5mOdCJ9QVHj0ZGfDccWpXXsNxLEfn3LssgjxLxwg2I5QHIJ10GSQ28xA1
chEUXjAxJJEeVOREV6aQPr20Cer05p2vtEEGE/l++GG+MJyX6oX/k23DpwivJWkLLer5J33IHgeP
XclIXqX5/2UcTTGYSYyRzjH09VAX6hTDuCfsytdQD5/kfWoyjzgOIVm7G+gzR1tbzsvZ5ZcUY1WO
izX00Bpju8/8maTRSpacjusXI4h+OQjFION0hSMCzcpcdSJbwPmqslU9J5k+zugjWGN6vXrb04aW
/Xk2mmpos6ys5sITCCSig13xnO64bfmgOmuX3KopauLkmS1VHuwlHrPzD+UmPQZ2sA9PMVljCLu1
QueTt0zu+Zi0BI5XhiFFwpvd/1sBpJ3YKzt+cd30oUJhB60kC60blA8ujXAyIyQ+xxXesBXBJ0f6
z/JVewbv5LPyKMUkW9kQV+8hLBTSnVCFQioSqTuRWqgad025BCWecORTMpwaVz0i1twJP9FxzSnd
2H0XtqiVasEBHYRMWnnJLtq2xHcqq3tdYyFb/hJqAi+MUKsUyuoIMmwYCTfpo+CwR36/tuVujgN0
LNCLw2sSZa/LNYqA0uSTsqq8+Wv4IzyEn0JN+Ff/z/2t8Nu5RI0ElzxKuhCNQuMcXQ7npSQFlrOo
vPQt1MfdybascUcQKz745FV3nZh0zn2TN+YOFlWOhbdbqrnUvQ8asKQL2KbyslNQEf7Y2th2K+y+
N07RQhWPtww229Iscjl5Qc4kVcEwtcdyhzjVCAv0ZhCsXBy3jKBAB9ohYDdYiKhdGkFff8b1Zdh4
ULSOgQ0D75cKGMH92bq+//BgWvL3KAfizURDXqVUq6uyyoEMUUqUHFMQ3hddmpr/nRVqKGzHoLEU
pK2oOD4xfEGKcVoZx1WghGnCQDT4ABQ/8CSiLnKpUKO48WGi47az+IdlNEvmdVlGQuqxnMhktXpf
6FqwZQQQzWzyfGVL3JxIEVTd2Ht4GNFVFy6RE0kIssYbe6j+Qp8u07t64taGedsM+DpBVoJqKo1y
kcLOn6YA4Joa7WkSeG/1YtbzXodgAQCS/BubfPTzB6DlkIHj1ugg6IBsmWNgbBbHjj5FwBYvd+TM
ZAD2+UBnlFPtSOyrL0P2nH+BbOrKMK+3/qUhKmTiAGCb4kFpPFBT6RmaXfoSEGj7/qa8qovSw1m+
4uwuZCSukMMCEAiJoKfeag7jZ/Cdg+d2kzvAKKEqGBml7SgDGa3acHmyDUlHJGPJvwdItT91+M/7
33RreSHAAr6Chf/6qlQdzoWUZaCr8holCk+cxmrGPIfNiou8Kpr8jhwId1wioOTSaK+szNMcqirT
opygbrlddjIsVs8tbqcg9wQEaurIO1R9eUPXNiuX9S/86/JGwNqe2aZ8Z1f1LMCwsI1G99cDytF6
adQbedsfGws5YavY/CmszHhhQTiQmk9/70/wr+bWPfP85aKnfSlwXRB0HgCYlmqXRwlJItYuN35K
kGW3JHt0FH2wUMY48fvxId+u1b2vUAL07NPHaMjGgRUwA4GqF+2n8jo2W195a0NLeY1FnQvxzGus
pCINZ+fMbGctpH8MNv87CeAvLPZg3JOVAso5jFE0MZp1dZkxMg3/dz51gV2M3xII/AcwRheOxlr3
J/BGqIrkAJDvuJRA84nK5+UESkMsh1EH9EhQ6lG5bwJTZnaM07zmB22/dpnfOg+4+cCZgoTX4nsu
jZUdx9YVw3Ye2/3pRYirD5Fxfzy3fBrCEpQugLxB/woVO0ZxJCpjnHQeGqfS7dgW+QZ0WrXOdppG
AICvVuzdCFYB/AICB9gvEdrONOCumRL0gKZZh+eLRA7xk3RwngBo+7k/rN9qA73Pz83Qm0xJlZyJ
YWay0YO2lZ6kL25nWQfOkB9rx9/b0gexCTn15LTRzPiPyWxclyXhh9sB8fFU6hP5WRm6sJyte9+0
rPaZw2XrZpa0Dt8kTyRRd7ECYNmJDS0NdQzUE5FLdLNn1LVKb5as7g0c3+AAAR5bMSpnAhVTY7bP
Qrzjflpu0/CfmsFLpN77kxGuZcCuap3LGT2fPupuqLOmzdsm7Twe2u/9QSh19B7/BFaua4Y+kGGH
/wLnPInN2KxtnT8ZbsqtHLVfPMO9+aL2Jj/2LMP7RecNmT0lNmDpBfsJxFZQ65rDaG4jbbXMzYZj
Vc5EGHZpuYnYz1JO9VQhqJhkmS4wb7OqJwelNjTZmLRTD7R7Yop4MIvbgbeyAbSIP+WmHtCmSzjG
rpNjkZijqkPamesewvJh9B/jBrypDaS50AU/kBRyDN9JZnd7tTRn2RI20VccRDs1AKKZBOMqX8V1
BoVXwL2Jf1BWW8rsl/um0ZoenMxd4719HD8Bm2FIu4Ho2yNDPiHlieLzUoBGfp9Bv34AHpflp9Dx
7/ifDGBFDw9bc8uS7Z/UeRZMEIfhan8C0zlgVxOS1v/6GZxcxxm4fwxv5F/w6TjlIKcAFxNECy4/
vavrLBuVCWGhsklZ9iuSu4P4Gv9RGEfWrLxuPaZzWKBa43pt91wfNtQG+KXzD73meBJdWhaKKPWR
uGu9Qepn0szVhxhrb2wcHLRoZleO9q1bAWR9YF9G/Qg5XboOLMR1lHfyAtwV0l02eY3UGCUrGgrS
0/JbLByznjTVWnryVjBxYZY6IZVQsTW/4IW1IzgZykexIulTsg2eZWMAeE0wOZ0nzIY1OGTamE0D
7obKCf9pRQTOAjWdJcu8gGyuaPQHJSpFBhxxHs9uI6KpFh8HRvs8PYEMahSAUjDxRjyK5UoAu7hL
yj2gpMZDJAIgIogiUiucTXEm1ixCGUY6FHxAGn4NOHQFnfwd2ZkJan6ZsEJaavRbr+LsEkuJbv6e
D+0+sBJmW+pFiQh4+OztYHi5f3BuJA4wp2eWqfyEXMa8loUYHN4xVr0BbSsO83dPvr4AcsBycnqN
eyowNPysgTGuiqT0sKmwgxeDfO7CEAjZg7jtn8ocbiXYhnArAMTzb2jOAnWbNa3x3l2hBmm71Dt5
UPw6UBlMd2PWwGuEuqxzwA0mewkweCHDm8QnhZW7iaEB/cKvVE+vMNCUefpZoGV+0Beg3UQWstwz
D8qDdhpflQflMNrdp/YYHtYyd//PKiOLu1AR88ilXDqpOuB7ORhxcvyRZC/JqXwKrdnR9OIrxOBD
koFb/V3wnhqTDUhm+A+qeX+f3XTQqE3/7xdQS80KgBVkIpa6FEwl1X0bwjyZk4AhLyY+T/wjW5ns
8HfF6q0bDV0qKKAu7XZgL7oct8qwfi40iIS4r3Ejy8C1E/GDNUXBioIN2qfZR27aq3hfPomp1zWA
xfJ6m6ys9+Ifrv3H/30EFY4NjZSyoYzJV9NuMEMOvnqIBNSS5PL1/nhveqpFxRTPBRVcrpQlLRg1
vigl9FfM33xxYOtWv29gWaWroZwZoFyhJpQdyE3Y1hv3zJvkSHgL7eZneWXCbt5yv2qs/x4H5Q65
uc4VYeBaL/kRvpi35Ft7VvfiU3XMi5UB3d6XZyOiTsY85eUcCTA1d4T/gNRWdkhDvQJmeMfux4MG
fqj3+3PILX8lPYlg5EAlDCq7SNZS3kdhQeoAnrrWK0GF+Q7w0nu2lSQw040vEKZodoqXvQY51KRW
kh43b5kzw7SkktiwDMIKDa0geIfXe9nW3rQdhDfwKvjJrOhxTVn3lttZsli4NBEXYVNS6xjnaEPN
eTz62uqAd3Uo17YUP9fic13NTjuaBYpLoJtPgVydyMg6oqjXuUCgbdkV2zrz9TzJnSK3ijUKj1tT
cfFl1LJ3Qy1w/oR3hxg7fLWT0ILSP4b8e55AQePBZ6zqvT3M2zT+vL/4Vw6JQ+MckMiLzCDC1d/0
6tnTrFbDoe0QTrloSNOA9pd1XIKnbnqs/NrkBl+Hrsfasl/5HwArF2JOrIAKhhuaDTQKGhHV87Jx
Q+YYTK6vMcYoHvMWsJ16O72G4IuS90VnCSBI1Yx4stnu+/6orxNh+ARgA9D6trDsAPF16YeLUg3D
SGsbt1PQd0wYcK6xHynfmmHBWpzE6LKC59ZDNG3SaqOERpU98szPPE3o3aqOGtQX/gYM2Cn1jllZ
kCuPtnwZ2pAWqgRcQnRhepbarkbjaOMKTWj04r5iftrGG6Y38K04Aq7L+zNxay0gUw4OXEAlAYCn
3iltkTGgcBwaVw4SUIbvNDAnyM0a+Gy51i48zDKoMys8Nd2SmqWTPDbukP0obU/aFkzJfWU0LJJI
7ClJrJh3cj/Tq87J52ewZa+41dsLfvYFyxee7XO2CyUpQP+z21V6HOa2wrRmXOWQbpk2zVwYXKSL
SUlmVCmT9/ex2ovJR9s+t1Jj+qHhF1tRaYgWP6IBjQty5z9YBORjsSFZMEzS8VfB52wkxzOY4oFC
6AJn9Bs97Tf/3AjyXej8AmIeAqnUY7pT1ahuFb9xe5X5bJqodhJlTm2U1de4Ha4TnVhuEO/jxb4c
LuCoLye7EboQBERc6/Zs+yFHvhmMhzkCVFm0+aDRQSextB8JTp4ZjXDqu5MwbqXOiR6rXeyjhSpr
93P6FPIWqELCj0iPzQENsZl/7KtN0duFQgZOB+lGVa2BNm7ukyU0W1Cg4CCnqWaKEcqks6a0bsJw
O3CjmMzQkymcThE6XERIzWfqI9P8LEKDYYPQVPnEO5w00eMQAV4MMY0ktfi3Du+TtjRSkTWgB7qy
l69DBEyvBg0uBZ0+KMb85rDO9rI4TXGVSUPrVoMBkv8EN9IebeS+2dekelL+Asc5Gfc3z41r4sIk
5S9bLg4kuYZJ6Ctmhw6QIway5pPb46GS/xlWmwaXzUg7jAUSjBI1qq0iXe6K4CCRdAo6t/tpW3TH
y0Q7Zf5pehzGmiBOdSJppSvthiMESwNEB9BTsvRiUu+BUQBUNZeG0UVCZzayckDTSMAnUIZT1mQe
lyiDGtzi3ZFGR+8xWg2oqJgttDrkpnl0AbsySh7CL1qgF5XTBSvcUzfHdGZo+f3ZRuF6PqjLlh3d
vrWVtCRtvO0mfuUGuYrxEUCcj4aKqdSmwR3bYDRD8hrEn6X/cn/rXSfOKQPU3pt8To7iAAYkjnCK
03d6OFnojUDlExyS80P/0q/E+9cLBCKDxYOxPIrjGNzlvIl8lyaKH45uUUSFHUplsmsHJOvUeSoA
T+fX+LCv73xUONBFg4QdGoChQnlpb/alGKiMenSDSHHaYyoGxPcbM5s6Y06w4YN4rQ38etGAYQA8
g4dZpO/oJuxeFCYO9bjRTVUNmdMIPd9JrqxZuX5ZgArh92EBeWI4LfoimFKwqqmRhInsK2VTp5lq
AcrA6wNbJkZXZ6UzMkzipDXeFs2U//RqN5nRqPQkAFG9yYZJQNBn0ltA6QWmmoypLQT1Wp55md7L
84ivhCyfsGTyVHTnX05/1EuRVoHc0dXKgWhapLMAHnKDaqiDFWtrNAC3pv7cGrXYjaY1Ej8h7u2r
wggayRGbfAU9emtAPI/+U3S3L+zb1P6FEp/YDWIyuQLwXv5zJGEbHWThheVO988mfx3YwTvjoIho
50fsQqsLJqkfSWLWTW5YFlaYfrC1BaVjErf6eKwflQA9DuprqA4G1DhwbD+i+JQFdqztQHVQogG5
/5Le80gh6kLKMX7e/7pr9wcijt+CuoRMOCoJl+s6QE1Xm6phcqsk2EcS0CBaNZEqzNfYjW8tKSDx
Kh6WSMniCF8akotO4QemndxZbR8CsXb4LHy+P5abJtBEiWlGSQGGLk0oDGgDxQFjCbkQT5acA0dn
xa6K0i6BOH0UFjgsLqWlG5ZGh02FzFW1LE1u4YNy34dfsAOFa41aKlo97NTpVYqa3smZsNazaWpM
iBRm27auGx0y8rxxf9C3FhDvM2g948WOg7l87dn9laZDUdYxN7lSoxwlbJy0y47gN7Lvm7nh7hfh
Sk4GHReK2zSqK00V7A2ZndxoCE85aDGSOTfr+s+0Rjd261zKUB3B5bLU0ek4f5Yama+EZHabPv6u
E83I8QdBqcjgZ82r2matPHMdtuFNf2aQOgFtyweCOgQw2LX2wMU6V36JuZeywG4TXv0SevP+VN6I
TWER1SeQqgB6D6d/uWRzLKhZBqySm8VbrhMMntv6cgpKs5YEeFYH4t+pE61pDo4KG2+aPFh5St06
J+hI1PCDzBHi5Ev7Q8xVQlHXswsY5azXQlDaoMJcI+2+TtjjYlMAOVvU1hW8qKjjONUhk1WRguSF
kjhcafSTUUeEbw0/k0n8JCg2OpdBw2WXjGaXXWUIM78DtU+D6myUfAyyE2fVtm6Fp5X5vw6c8WFo
zoHuHniDcZIvx5/xTVvnEj5sZI4ykCy8oIeMyVdH7lkorUj6GNZyvLcOKSYCmCKgs9H+RL0reRHV
8kQUZpyewGR8wQKsYpOnay+QW4d0acuFLJQAnmm66MVDv3BM2Xl2x7FP0WEeg8JCrWoih2BQGsK/
9+fxRkSG4BtkTshQYSPTIlRtWCba2AasyxUtaxdR8qymjKSzgQBwex5ndlZzitmL41r3yo0TC8OQ
5YbOJ7KxdCwCxLMqTk0Iw0/8tvYGmx/0Od+2P1z3fn+IN9btwhIVh2RsJnBljCFqWb6pJPB+gFsy
nJTH+2ZuDQjFjoUJbWmqpB2CmKWz1ubF5KqHVMcZqV5OhaQLoV6w5L6lW2t2bom6LaYc7Dd+AUt1
YmnyN5CEes26CZq4WdVr1mSwb40LwCFsemDPr6nVgrBkh1irJ1dhU1MJA2CxOENQjUmF8it7yksU
SH3vn48Qj5IFjQlenKvWKcgrQw414zFCNCWI7oS+blDH5WCotPp4Ba93azbPbVEJszRQVT/VcPey
OvtQAMoPrgp+V6xYueVI0S0AODXPgk8BREGX/kpsCyVTK3FyJw0YxK44FkNuSGNs+bG8SdJ9zJg1
QCjDoxQNdj63LwwyDv5fTX5gJVBC67U7qX+7+ev+RN9wNhdfRb0IRoYbGCZCGDQGaHtW+w0fgx0H
BGEJuNHvm7o5z2cTQB1DX8UhhObd5Aa8mJImR9WHDyCwhpcIdm48YInXlCNvhCEouULkGT3ycDJ0
vDPlQRKncwSP3bKuH9ilz5pauOnTT+jr3h/dLSezMC2C9B03AxpkL5fX5+akr4VidoGv65zBVyeL
EfEUjIW52tw3dY0Ex3MWIg4whP4/uE9qxxaTDL85l7ObpE81/5Il36ny1R7V2Ijmh7Z+SZnXvNy1
mQFYJajsYvu+/VtDReABsCKaZIHLoO5BVmWaIUwnzKo4JnaWN19QFQxMiLunK1vmluv51djBFaHi
PqR2Jw/uPm3icOMOo56dhKdiOgq7mY/AcmAF4doGvTmuRdHn39aoDVqPcxkwhTy7UoXaYw+csBqZ
VResvFmvkXdLNgIXO7oq8KJEE8flVmknBOiByMyu2BtQQWaRbi9dTXvP65JkDbBepRlLTs/U+hD/
rRvDR3YkefQFEifbqtlUfEzAkZ2WOj8/SKMXlSpJBuUg5yuPklsHFtlXgNLQv4omEGqd/bESR1Xy
ZxegbZYItfDYxQmaDJKa07Uw6o0mY2u9UNv/IEuENgNkbJAXhboAnfatpqZsFJDnucobWMFFvjHU
ACjxTVaNRvb6jzczoiyUvBFLAo5Otw8maHaa8Phj3RBMgiYXZhwp2yIy6y4tnfumfrMR1JsTZS6o
2OJRhKSbvEz42SsvjrVhkJWBc1Ul8OSUzYzCR+ScjhyEvacaolsMepHHmkE3/yyDolKaOaur2cwJ
4MhOdTTmEIuNajJ3crJTEf1aSt8PlhBFAalTrTvEvJgbasrVIDovVDOvO0iuzLLPvQn92JnINgsm
sBDZYzqx4WkMAxXKjH1hpGj5WvFSN24WEFwsD1qknFASo3Z52bVVHHa54BbdPmvrQzY9qg1KBqq6
sk1vucNzS7Q/ysKoqOY+FdxMsYBfAIZ0RiRUm2FeOFz0oKSgB4OiUhKSQgys+GPyd10+EWVk3u8v
sIj1o9Z3oaHFmxAS4MhKLb8/W98Otb9a0/AhLJcbjYgE+xog7hq3hWNxbmLxYWcmWiabRy1PBDeR
dnLxoNToMUAsMXS8rYz7sXlQgAREUjWd9q086TwoimJTAOonPv0nY8VzCDc6Lj26rYpLmqRp5Upw
JZbZC0yvQ5N37Ym3PKGv5/P/bFBbKK47lmvbUnAnPReMVLYzvUh1xa63SW1WvpG+/VdjojcS36PD
Ks0wpgipdwnILKCw71u4xtcAG4SuFBwJcPagG40akjDW5azmjOg242aUfxrxtSXi9N1BIuGr4k3G
um/v+kqDOXSNofyyeB2WukCblp/rECx9LnamFeXHMXPYtFkxcr3toXzIQgVGhotE4ZUKfSAD1cgJ
qDzdIUT3+pS3oOVGVWnlmC8zc7kZwD8A57nUkvCHTOVbmCZTgoKRJbe15Ao88vOe0ZnIraW3Zy5e
w0femDd0VqINBE3YyHYqVCiQJn3QJFEguXKV7StAxxgjF/p/jKqFqpOC5NEiGItbjt5v9aiwg6A0
GJJf1hbEXOuTFLeggoV8xj4fw8iUxVm1qmTgnKFUwPfWKeGDIrSFXfFB4QxSEq+s5TIwepbReIeE
Ei59XInUFVXPMeiJ+lJyG1NV3hiWVOLXALgZY9/fmMvGu7SDFjvsDBk5NPDpXVFJtbMMTvKGc+fQ
kFiBFF/yaEnTWpfD9TqKQIjjzbUIEKC9hhpOuHAgTZnM4QVZpTY41SC1VguaiXxa7dwf0RXPNApM
sLWcawF1QEBtMOQz16zhCmWlRuJcbn4tB+ispkYdjhthjM35k+msJGGNoTF7JdK7yuvLk8pZ6GFs
1RkgLDvvS0MDfWUKPh2RFMUmYv5G3MNUmbVoJKHBhC/VSujzSxBCLwKIJ8ATv+Ak0IB0+cWVDEb4
CFUtdwDHVuuTrN4NTGEx+CI1+yqrN1FX6sjm6tHpW06vkN3MATwE0boOElrCz+hVOYbD3zH6bgKM
yqq7Y1298jEyAtFfSDLb8vRQ7SvATUoh2iXlAXVIPSy0P+C1uj/7194B8CoR8w7nisIB7YO4fhhq
kCfyLsdslawgw1RAVUZX69Aq5peRIeW0cllc99lhvRE4ssBQYIPhVr6cvXEIci7Gb9zsVDLvizZU
lhq5BAjV/KzN7CdSMmV/yod9glcZC+AVG6ukf+BO+YvUQOqvHP+HtCvtkRRXtr/IEvvyFciVrL2r
qru+oF4xZgeDgV//DjXSnUwnStTzZjRXuuqZDGyHw3bEiXMOVGwUk/lRbx/K0WcsiLs1JOBn2uly
kcGiBDriucMMVMjyTnPqMu3FSI0n0UTuRrPTfFtHKlZ0rNun0qgUrypJBFya0XuRU1p7Amw4ml5F
/+f2Ei1kzPElCCwQIQebJOSaLicsbdrcikliPNnq4Jl0Y5NvHO3ercM8FYTF2T2mKKwhDWpvblu+
do5Lw9K9TOGprbcGpiB1K1BYjiXaa3K8mf3cPZL0saUrL7zFkSJhhqT0LKKryEnzyCEq4FaN9URP
Jf3SjQJc4zvyxJDsJNhDvPBM4bWuvlWqFXDHQpoJDNQIrNCWmNunZdx1qucRifvOetLtxEty3XON
DxEBLoPoo1DoimZgtdw21UZvvfin3Xpls6mgXRhV+9G4S9ghjrON6wwr33V9rsyfhWMFNC2QYJKR
IJqT8IIZwnoiprbX20MVg4F7UoOiNLfR38NtVVOHVrmBvn8DribT6PZUNYRujvZTh37b+tSAlnXO
W7Jxy9jLCKTxQyPuSuNA2Rja6tq19fpsM3UAehTkaLD+V4ngThQoxri9/cT1jQCrphW99NCE6l6y
/ldWP9tvA9i5i4Htprnp7B0YsXFY6dWfzzVp0198gnQlU9D03QyJsJ+sylfJVkvfgHJFmvbO4SED
Jfnt/XV9yl4OWNrYuqNOBSGT/YSHtuWLCupQdjUCteKUa6mBa/gwlhalKNw4cZ9F2la6BoqCT5Tn
hv00UHRwVm8URT4rVCegxo2SH5AHYYB42EEW3aXd4+1xLi7smW1pViEjxECGq9tPrr1Lqscyeo6h
y7wSPD53qLR2wJDo2CbgaEQb+TzbZ/cIgCXMos109mwQBR5SZ5GRBLEd9SBdKFpW45qgomTNax3o
kYSDHviubtXhPaniqvYY2q6j/aC0yfca2jjvxHUhYINyTnHP8gHUEX05QhbJxb8cB4WSoQOkT2gR
7XnKFMevpmxyoMsB1HDQx8L+jT7opPJBDlzmfjKozatjivyrQUfyvZzmvAN2wWTvmJ7jdmCKybaO
YCfBdccwKiQk1QToQ58UxvyjkID2Rcqz73xqIYMEehFwo+oRFJmyBpAni6bDu1C6SARFYvXoCdXV
3C+Yjr6gktd24adWXn5l9tDh7WeW5DEHexgoyVCKNf0xiUbncWjwSvgNRnQdTiAG5EqANR9/NLlo
C2/II7O4nxDr3ru2y8BZjwaRU6pC9NyvmigPQHQmwGbYOdkAPi5OTpOix9CpQi6vDSzMTRoIcxI/
LIu2ud/mPco8naaV7o5MphF/z90KEUfpzLLeJqUBOs8xL3v9dWyN7DRGwMKtVBUWdp6DSw+khGZ+
TeSULn0FJ1BLtZwlzyAMfmRIV8bpd2IPv277/fUDD7LzJn4fojcWkLvSnsvNvHbT2GXPxDTf0bx1
74jEWokhC3sLZTMAayw0qmNrz39+5vWRrvaxMRBkuXLm9zTMxdFxh6Dpv9wey6IdWIJOFbgl0Fp5
aYeg+Qssr1n6zBlSbTHdOkloRIC+JytLIxkCuBnVVJw9860TCV+Z/XTS3KLtBxtSjuyFK4Guf7Dk
yF5vj0a62UhG8Na/HA2gvagKEweCqPF30tzp2NmatWHDbzUWewIBpgzqV7dNyj10/9i08HjDFQ5a
wbLMBYsKCobMiJ26AZ23j0RH43UDoVnH2epAleNONHi0sauNWYK6GqomeVFvKqdoj1W+drNbnGS4
pYtQiSS1XFSLCFNT3uJbkjlbMyV3JbwH3Zx+itay2+OWNsE/wz4zJTloNYou7VIXB7lCd63SgLtC
XXkUS5ekf0w4M45wThBBHOxyNUe3osIaaHrS2zuNQjkD6LzamvwsYR6x3m6PZ9EYyOVQ7gCzIzJ4
l8Zcp+sJh7T0qWnp22AdudFsSdztSHpwqk6szJ4UqP4ZGgBjyBEhiID45dIaDvOepy6skXxGkqDZ
6JhNun97SItL5AKchqwzhnXN21q1qWknkH3n5MNk9vio2Pna5X7J5TAcJNRmykHEq8uRoJumNlMd
OqLKVHgsv8P9H9koKCFD627lKrA0achCoQoOhVs08cxLeBYTW3eCjDNr0hPUN9GR9VG+356vJRc4
/30pFgrQvhMm6vQEPKwy6bsioygejMdKKTciW0stLY8GhS8HZFwYlXSKuHXWm0WHWDUolpeX4HNg
rt8Xqx3dc8w7uz99uhrACv+zI7laoYwxSVWDnTKc7WXrUYX7dvtex4mnRvlWdRpvAKk2khK3Z3PR
MUCziaooEhGQCr5crT7L8opTxKKiP7ai9Wn9TvNf2bSW01rycvtfO58p5jOvaHpSchOn8anAMyZ5
aNcgX4vrpAMLDiVHhHe56OqkuGu2CUtPtXpXIdHuZkeKxrXbk7XoemdGJNfuaQldwBpbNS2CKP1F
3ewFBGMtJOCOgisriVY5VfOPS5xZkxw9ygshunGOdeO2IIVHIXySxr76rWp3Vgnqwcl5yJQXC0C6
WDxBjdVv2/pQgTScakESf+TNU94dbFCGqH6bPYO1vFNs7g21+Xx7WpbOc6RfoeWEZOWcPLj0oaRQ
I6s1MPdA7rrkQ7PIxuS/CPTJCLgd9Nf4b7WE51vKuUFpZhzRGiDsSBHNGsjhuSDT5qlXjH/3+v9n
/s+GJW0Nmzr2kIAJ/sS73wWyS0DCK+4XkwVZJVYca3F3QOJ5bm1Bcf2zY+tsdwDcnpBhRHju7ein
m+77dvh5e40W98eZhfkLziywCLqqTt2mELYuNxWuq4EeVT7jZrK5bWgxoAByDjAJCE3x2L00RPPW
SVqNpyeXfUQMBUxxFFHnr1Hayr0L/6zOmR3pRFNK4BlNgmMmBz1UL0C2Fw7guhH1rmr6zYjiYfaD
aq9dV/jjELrQq7NZ/MSrdl+MgzeU7coEL8aGs++RNkFTA+rOLUzwENiUocphv5QED+G628UcL87b
s7y4nKCfBAoceUlcay9nGaidyCJ9iS2HbugKUFVwyYi1tNy8ja7OJPA7A8yG9lCcTZdGCr1yxTRM
oLmwxdcamUg9abclO1nIgtXWltnJGl+AnIP8XNW5huPi7xlLL+3sKQWpt9XDZOxAjJfs+/wY1V+J
jcpmjdJxGRigV3da3FrQAvzt9pwueS6uYciOI+nsXr19SuGOOckK2CaPZOoPbsk3Q9b5hdL9h1fW
v5auHkCWQVrSKFg9daqPtCBbp3kSrvk41yf+P2OCvOXlEoJimqOgC0tuxkPdHR+ymN+RvPOVJF3D
xi755PmoJJ900zRPQMGbnpIJbL/ko0Fio/j+H8ajA4mEOjSKt4psQ7VpmefYZRwNKeiHjtu7FApn
2dSuRGRtaT+jvvk/S1KSwmwI8DVaj/08OtDlHVyvtDduFBC0A6it9SsW4102NDs3zx9Hpvm5XTzZ
WflI2bRRJ2Xffkey5jVlaI6KwZig2rtUfKNi2o+Q1/MyA3UUwicP9Fp4Aipr17rljTTLxwIBhRZf
mUpBFDG47BJ8fiGmV2ZCtTbZNeNP1aE+0k4tScPONO7N3AlpzD1F1VduL4ubCTXFuY/fAo+LFA67
sqsExEewmfIo3anMsQ59metv+qTW9w2Bru5tx1h0PhvNgHgVzlmf+c/PzjeU3geGpB6cL2vbwFA6
a8uLnCMo1tr+tikZDvFPkEL5G7T0aHpBs8ilrd4adZ0R2CqjR4i17ibbKYHxqF6g6XlUnPHViZuN
FUF6KV9r1V+6KKDs/j/TkldyyodqrNX0lKkutBnNHprwvbYG2FmcTCgzWSj1z0VoafG0iTLc9UwE
fuRmsZM7fqcgnXl7Gpc8BBkDHX+D0wQHzOUsTpGC+0gZ4Xpb8MNkFweaoue9A6uOo64RQy9N21zD
A6wLKFdkAy9tlaneIhNL8JDX0hcbLHoaGDpXxrM0aec2JA/UOCksKubxoIc+Ge74VASrd9LFSZuv
Vo6NOhHK9pcDcepcy0EOjajEh20Wf1QV8UH7iQrR2smxOGVnlqTlGV0shRk5sKT/cQqw7q5VVhfn
68yA5GRVbUQpjTFfibJDOs5LEwVVmJU7/Np8SfeJjtossm2MgpM7PUOSqLkb+62mFNvbzrw4GHRy
QmEMNXVgUC7XxRQl50qFwbjNUwmagWZ8ndjbbRuLK3JmQ7qORbGTjhmFExfktW8TH8FgxYUXZwuC
Gy72iDorU1yOom951jg5YP11WgLXD9lrHc2ZfBNba68EGf44x1C8dXQkzaFMCSXY+VPO4jV6KOO6
cCGlbraJ8DSKCx1ajQXIsXtXRXkiTsM+jhSfZg0JjIh/1cforstYE5p9mgSlQvKNjXp04xDrz+15
XljLi0+THNMmw8DGFq98pQeYeTjyzPKE83TbyPIEAGWKdjAVHUW2FJJQ7s67oSPspKhxEJfGnsWv
gng1SkBl9NaMnjUcCWplxsznayG/EDIBHlhtWlnzpdGCL3juR0NrIK4KlwuR2Gg0t0tkGeyGbDnZ
uKnm6+Xr7dGuGdEujaClwTFYDyMjUluJjiZyJ/W4vSarsuC/UDMAFylKrDiW5fbYjA4JWDlyhHlm
B11BPDoEBK6s52uztmQJzWcolMxweHCIXA4oys22sQgs4Ts2NaEB7aqtaoemWLvJzd4mPcLmpolZ
sQNS2cDDXFqKAdzihOM9jYx4EmjcONpFX3oTab8hGQZWOFRQN3+/WucmpTDgVlYOvWxkI8BT6lXR
+JwZAPmskhwsziHQ6+jun2lv5GsUAPmgc4SO2An1UHSg9rTb1/2edg+miVr8fxgSRIoVlClmbqv5
W87CTTQKp44Z4rMxvvJ9Zn5Zq2ktBGeU9XEBtQApxTtNMqAWfdaZHJX1jELIsjA10x/cVT69hX10
YUUKTUpW1UBpJxnuTNuhG0AK0fl8WOv6WrSCVUGXx9wTKBcLzLqpVXVi2SlSkVacnusGCIx6BZYw
+63k18DN/WtEGoqW0SR34hxnTWmLzSTSF0U0JiijueMlRpltOOmcgE1s5QW5PDjkuueGdQiASzdo
oPu7qXeRZVfUIQmUut2UXIjAXlMDXfBujO9fO1KEyIgbAw6ASSwqtneLNzq3jJWDb/f72669ECBg
CJ2nCH3gUbCk3Sqa2piSpslO6DTfRzlHkDDutUxDL46qemO61iKxOIGfJFUWJKuRLbncSrrbNdRu
iuzEc22Lh3FAuj9tttaXupTfA4QWtNKAMyMnKkP1s4pOGrgEAFUZYgRxtAdw6J/YqXJH1dQbu+he
OD8Es78CA+rz6Uitfou+OS/94qob0lavkAY+3J7pxSU9+yRp5KZLzQj5k+w0NJseTyKQDc7nGLAm
K0CoxSX915AMsQaW2RnHvs1OffQ6RMZebQXSXaVfDNsc4gG3R7WUKgD+Ha15aFya7+NS6KLoScfU
VtmpHAl/6/KMHWqhgkkKQA2f5Hnx5FRO9wx8WL+ZWMoCtEB9N4TBnmqo+X29/TWL3gWhTnR1g3sQ
n3TpXVauZiWb4F2A430hSo0DCM0hRboKyVpaTFUBOQDSBSBE+ARGn50IzqTxySWY42gCBgjJsA6B
xyzQuVU9NVq0VVi7i4xuBy4e8L7ujPRPjiJw+pJmAHGtxMKlQZ99i0ynpU99mg0aHIu1eNUBlkCH
clPmK1fOJa86tyLd9AC71ErQlyLype+k9AzD642dbn5bq5ovYS3wzv7f1H7qDZxNbTnkFLn5GoVM
r2t83ux+g6QexFbQlh5fbHBTR8GfNUWrleWUKyiG3uat7iBcKCAMzlEFyFnr1/krCpwrF+bF/QK4
wwwKQNhFh+6li3JmuTFRsFp9/QSEFWqmCEiTeVTZAU1/lLwQe5OqPutfbm+NpbwTHgz/GpZu0ZUu
cJ4mAvM6RFvSH0W3mdCEMGwt/lkQBLug19dZcNvsonOeWZUOzKprspg6HcIDszzSt+C+Arhs7T20
aAVCZGBdAzJMlzmR4jYf236Cz2Rge4xbx3PFKxH/ZQeg0A2ME9gcAcC5XLm+bUhjpdjznfpB9WaX
4qUDwGdFvAEA49vTJkPY5xcuzmNA2GdEFWhepNVCfwdkx40iPzlGt+GaegBKZh9PW269uMohEv0m
rjdm/cH4f1gwqBrgLafpsC2Tdye4v8d20uanqLoXMUpvwvGyNSNLwWS2YAM0MANK5j8/2+Nmo+ZW
a7v5qbGtX51QvrRVvx1y7UsF/NaQrF1Jr8whmgC9hY4F1KN0cBFcmitSRi2LxSjkVQ9EUbei7Tw3
vYt1Y8fRaHx76a5iCYxhXDhhoPGGPJt0BkGAKXWSSIgw0uz+V600CcR/aBy0FYU4Z+qIcs1XrtAf
s0UHAwPZG5Llci40iRsIsTmwOFpujROpJLnHEtEeOHHerHH4VQniHiel6e+7Piq+Fbr9fnvMSxOM
YAZOoHl/4BF9OcGiaMeOEzqEeacjAftRFKaXufXOrUIFlf3bxhYmGESOLtriDAdnvCtNcNObaRWn
9hDaw73eM/QOmXdAwOyTwlqptMmtp4C+AfUErABwaTMGW34+Z0VM09GGKf4Vwip3xLf95DV+Te+M
R3ZPjs1r+aP9MT7/9fhgFClaJFWQEr46z8k05I3tDOEIgN8ooG/npBuNQPkFLXl/bwoOM5Mkz7td
ftiOU+t0Zc7HcEh7UI4dM069Sr0r0rfbduYluXiuYR7RV6iDBAQ8gcD5XfoHupMsdWTdGGrsPa6/
sjWwxfXhBgNYLeQ4kESFWIcULl3U0nI9dcawbJJtFlHPKBLfHawHJysCWqgbawIsXNkIy9ndHtrV
0SNZllyf0tK0RwuWoyftJTnpv27//NLMufgLt1mki5AhkGYO3CR6p8IZojZSPTepp0AQcInctrKw
pdA6gmwiMqdIcMj3Zj6oSZNyIB2ImyERVX2jY7OraQnKeOTBbtu6erqjexqY51lNEWxPSBZfjkjT
pmKq2xjSvg1RAru2jCAxSbIFrXD/RvSOhfi/0Qk9i51/2/LCUs0ZdrxSgMVzATi6tEwnOxnH3BzC
Kus9qvLZ1WtrpXS5aARdpIjJSOUgZlwagQRcqWYaHUMFCtBtbfowomnf/8NIXOCsccTgNiI/bwso
CraDnoxhBVCDimeOK/yKVyvztRDVkWBDBW8mIsFrXVopqM8YTVcrY5hZP22yNVFhy7KjAQ5Np1+D
pMx+LEUI7Nr5yWbYFiAp87Se3QhohfOUs2QKdY2AqMp876f8OOp/GLonNc1HE0bnrmGPl7werItA
GiG64/Ir+UOD+vzUaO4Q0vZoRneN89xHSLOkK1t4yQxCORRlUXEDv6O0hV0AmLCTbCwW0DaqBQmS
bKzuu8oOQUq8ue0YC+FirlCC59hxkFiW+UtKxWiatJmm0DKy4oACO38pa2b//QkFbhQL3D84NrBm
0humHTJ0jRjmGCa0NYIK5GBPjW7qD32KY6RUufZxe1RLjoiWdBf/oNaAYsOlc8RsaPScGlOIAkYA
7jtW9b/6xmvsdNsl9dttY0tnCVLyc3IPfGwYouT2ED517dSgSoi+nYCBU0OdNkUKMJb+ZrW7jO7B
PYY618pmW/ASWLWBTodG6MyodjlG3rGW5AxWtS7ftC7U3AevqH/r9d/PpQ2yXnQNK6AkBrPApZ1x
spEOszoFB4paoVOIGR9laVOIQ1BnRzIje1CmqF45JBdi/lxQAQAahMRIckvn/2iBWLSwtSlMhien
7bZRBo5YkJxGJh6g6E1c49xfmsxze5LDVHjNG2ahTyH00MEpE234jq2dYwtOeTEm6coxjpnTRCWc
sjcPdvYkuNi42s7K7iqerUzfwpkCPMVcKQLG275q6S9M0wbJXj6GQGTtSAt8ct5vGhH9HTP2HC7w
GEMsnAF0MxD60jX4UPNiNKoxHAc0qydR8zQoG9b1Ia/WqqQLC+SAPEBB5hCxCgijS1N5mkJaLi/G
sKv8lKevxMgVz2y1wDHjlefC0uSdm5I2VmmPGm5QMJWZz2qqejhXomklIC74ApB/s/wnVglQR8kG
evMVhbNhDK2u9FTjwfjZ9UBW2B4aDm9Hp4UAj8g+s+0gf4rDUvK6HCOgZorQG1W6R4BV1abfty0s
xT+8O+Y2YpxYM5Lycm0Ip5o6GOjbs+LqqUweo3jvQD5IgZxksumhfpfYx1T5ctvq0iqhvQqxD36H
mCsdkvDJKc+phiPFhDoPSaa9rqeJB03fp/9gCOp6wLXBA6/2EtMZxABsjA7uEEc1Anzmmy7b3Lay
PIkmTMyvYtiR7haOJZrRIlinqmTBSP6k0XexTR4Kvzv05H5VZG4hwKJ4g8stPGM+lSVzPEZqzybZ
FAIrEcQKYK+5R1L0qIJndByPVCcrA1zYwDCIJ4MDooWZoOnSSSKlnGjWVlNoDCZgvWX5mlBALyKg
NbbVpP1cmU4dPyddD0HyDWQtmGjhmLKAg6vF1O6Gdgrr2hBH3RYQ60P9EQxMQuxxd7SgfMpqL2mo
E6bJoO91BdQ/lp1ZjZeMLg/TfCpWTuyFrYgi/qwOiVsrEo/SVtTUiYwa51NYdFTBDdVFE2ddrfE5
LmwMWIEHgUlgLkFLuxGJ6CKO624KxVF5Gn+t0eMvrSOucGhwNQG41+V0H1ec2FBKMYUqc0+ZnR5E
lCloFOHpQR/KlU2+ECYhTIeLBxTlZ1ZMaZOTDhHEskfMmDV4UVsE/ficFzgB2gnMCD9WfGY+rmSf
ObMm18FE02lGXvRw0aP9tX4bEq/YgsL1q9P55UFbs7bwgMHYcK1As7CCI0A6PMEcCNdtMZGNzcNK
U/ZoQdzXkfVl7H5m2YMZvaIt6k5vA3sK6iqslY0m2KnOtxz6ILn5nCtU2SdgkL49C4vrO5OgoB4P
2neZnw0KuxNacuE+uv5saHdMMA+SYyxfG/71ZIOGBh0bOJYgPQ8JxMt4EDuNDgQtApAlXg33xUbR
v87uyuYPniBvkOP2Hfchso4k+vuHIwyj3mdgfOB4l8W+4nzqUtusscrtj9qFtgRutU7vW+bv5oOa
HprWV2b0eqGBAsG9BYcjyBqvWlRGxRqytG5wt1SKe4RGVHA7rGB16jT0a4gDq1SBVv1xJdpcx4HZ
7AxBmc9/lLUvJ1i4kyhsjghoZe9E33H3ZUpWouz1ITLjWxBiFRvv1KveS9A/okGNwkQJMpwRMspC
9wz3zR0n4DfLbfTXQGHwjs61WnRHIrEF8rHLIXV21hLTQDhQMk3blwZKx3i40A+1SlaSMtd4gE9T
rgvCNlw40V16aYqPkzHgBJnC6mdRF7ucdEFntKeGDyCVoIHo020L5S/FpSEIBQWvn/LphDe0X3Yx
JKI64RvZms7xkiPBYR3sF6D48NflN6VIIIF7E0eomn9D04o3bjsUVbV9G5+4z8q/vgbjRYstChj7
jJuRU7BTXDsWg/pRGJX3gvxBh2O3VoW7PhAvTUgDQv2miVJDxSQLpG9+6H//DEI3Edp6UMNEq6Am
8xjw3LIKEGyCMElNt6DnwNaj3RuxkxXY79I+QKkUQRNpSvTYS7GMd+jpTuNECSng0dauA1DlUDX3
wy62nm5H5+sDcRbq+dfSfO05y3pNDjS39RqWNKp5TO22EKgJ0LwUjjF06dyVELI2rnn9zqwZaZeo
Yw9rjBx/a9yPdd8cN9Uaz91SpAJCDe3OSGdoqCFemmlGMzc5+HHCqmBBlFVBhfrhMEYro7mupGNP
A3aAmhMO3bkie2lnqMwGVxckFQhChpV4SJR7jI7gPKF1ANGAwm1e1KF6EGm80wlk3NyVk0Am5sGD
+fILJIfH3i0iXGdwFHC2JbQ9zVHTjd3jmG7xeMkU/pYlEGaIAi3bgEZ4UNYwq4tzDQ0QzDOwW6r8
8Iw66Mb0YLwMlereAVihNE+E/21L/jzKmZR4TtDijJVubTNBb8V7JDos8b2YntE0tZo0X4ocWEfA
IeAvqOJI+0AoBec4J3BLCfp983p7k11fgfD9Zz8uuX0Owph4cvDjnBzT8rmid5OFhs/NbSuLWxmY
NmTWcAe6ZvuKUf6skgh322Yflb5JQhR6WeN3Ynvb0NKxgWcr1nxu+AWm99LtldGOVF7BEGo5d4RO
D1mU/gY5wJuu7aOo/wKKJduzy5W04ZKjIbuBbY14NdeILq0ykvWpUKCgXaWtz5o7oj0UANj/h6Gd
GZFWylQYgDgmU8Khd9+quNuUQ78Ft4FfOZrvpNqmse1tXqa722aX4iKeb8Bb4BIJcggp3idjiwS9
qBHvmy+W/WjVnacbD5hZxvBeaN5vW1uaSfR9oaaCch7K2FLQ0LJqhLPCmsuHry2JQzK0p5yww20z
S15/bkYaVOFSDgXNSgmTYmP2fs5CViCN/XbbypIzAnTw2YaBs1KOwbGbgmlcb5Qw3mfqvVZ71rjt
NxGoY3fxmrba4sTNr9RPKUe8Zy5dcKwNqxYaji9TQ8qYxhuVvbs4Xm6PaHHeZqJ/QBlQcZWhKW5X
1JBwH5TQSfYj2rx6/cFGga3/S532z7MDfDdg8UGWyL1imm8iPWZN28/sjw20eQtPxYSpawrQS6M5
tyI5G/St87qjArWMp679rYLedtxpf934gwMCN2u865EAdfDMvFyYBPjPPisVJRy14zjuuOJH3S7p
VrLTSwEWDoaKDJr+UPic3ePs9kKw+tU46gpaT+8LjAGaaf4Q+24/btbLkfMnX+YOoGJtAp+E/1VR
l5lDxpmxYtCQ1xpIH04Trsx8gFQ6K5rh5bavXZN0oBSjzbISOLpnGIY0c/h2pWFj1Id1Htb2V1Fs
ozIsqpOjfSPqW1MHETuOv41HwaA5ESbgCgHJufOSkCPdl+hsAjGtb/zQuwAs87c/bSGBeflp0nQr
Y9sCP4FPK7/3hyx4nnbj9ptyMr+t2JkPjuuZ/ncKZg8+m2mWukXkUNjhoDqY7kTMPL0MbHdT6AcK
mYhvIn0y9D19XY0nnxeXW6alkzTF0uuih+kG1MPKQY92ZoGMswdZM7Pd5+zdAHTrK6Egq4y2UPpN
voB/r9qC66YhGTRroVfgkfiU7idjo7m/ubZrrFMz3cX4j0G6vKWv7LmKwX1a71tyLBx0f0N2b02y
QqY0niPJhRNJvurYAiosvduHLRrnk2PDXh1ARTTxylXLS1FgsW2PId/U0e0koNP4u7xr83Ibk+eE
7VJA0Fl5cIavZkUPBrTpv6r1YwGZHqPweGWgpS7IptQ3O69wXhn504rYS0BLwVbO/s/C463VmI+a
M0ew6GC79RCL0CgeURMcqmDSLc+KoUdYeOC69MtX+jP3moMdBRPiZVd46YNZ+hZWoQ4zcK7RfWLf
Ez+N30cn6N0D72mQsrdS8Wsr5A/J03CIj9rGQAHe7aCnDMU2YLiOav5SbstHMvja+GA8OS7k7V5T
cj8ou8oTL8NbrULW7aG/t1Kv1LwBfYPaSYke3DwAXY67plJ9Df2c1xNIKX3mqZrbtS8nohohNjMg
5RCCcisO6JhDiLGpZymQMvadodBCVma5F+vWQzbm4kvediCAG8a1TvVP1PPlisz6mmhLRTFw7g+R
9oea9XXXi0SEE9wFIE5fNfsvPdLcyKz6U8ND53dtG15jMa+s1U3mWhtdObjjR2q6EDfSN4Ppjcix
cI9kkLAW6QYkZfs52ZvR1KtBtN4Rn+86q9k7c0IfjbZOHvLW2ivWyvV1dSzSpGpdqdWVSyENRI4j
9e2v5p5gW5QQ14nTzQBRkCHbDMPe7YIEKn8Q2PAKVCTLQ6o+sAfd9gyyTzYJ9MlTP9KCvvwFSdQj
Eoz2rPbh4bjwzL++wWH6gWYDznEms/7kmDjbEBBd7YVu5SL8MA6P+uNfx93LX5cmJNEpHpUZfj3i
IGOHtGuu7bgD4Hvpz0UMot67/bThY/6t009tFePRRNdyt5+d81cehvYcG+2JcDX5/HNYw5S8YwJA
khHIXPIIQjGvFPSxTM1jkUxepTVAPyOMlSgYjFqg1H4UZbtSc587Z3qh/fgT+bs72jiFl/XtXV9H
exRrnqM4x6L6iaoHMZofydYd1H0xiVlNTXdCu3sWBfDUtuXHZC2QXR1omFigv9B3qbmA4kgHWqXo
fZ45hQgblgNTyQJw6KLYsYlQ87i9hp8Pk6vpOzMlbdCqUY26iRuBu4P13MQFun4BVSktqP7lr7qZ
BFlBABy3A0Uf73qRfe3TKiieOf2dtdwDXc2+dxSv07+L5qjnhq+Zw07L9ytfeX2XwoTMwAJcclAP
NaVLThT3TtnSSYRxltjbkfTbolDbII8tKygIZydwsd8DdI6Ynxqbjph1wI2eBaQdXVABF6o/tcTA
xuu6bQ0cydYAj8WJxgXYK4ai2CS14yFK5sizTBaejNzatprBn28P4xMNdjXZuEsDjo/wDNKJy7CM
zgnwaritgDhfs7U1sEZ2IBolpXkwpn7XmgfH2Q3jd4NAKOqudtnWcb1CFVtHHQ8VbjIi/a4BvXn7
q2aj0kcBVIPaHYogaEqURTsA2lPnqRWhcKLnwt3x8kmNjW3X5nsgXes+pBNfuRkuLCdMopF0rkji
yio9w4YaDctuqsBk2vgTO4J/8r8MChpcrgUYG94W85XxLPBV3IbecjaIsMAFgNId1+5tLfPbfgcd
l7I7lmuUwtdPCyj2nhmUPBQ9loVZljAoho2eeCDnH8zdaG76tR27cLbPltxPngdU5WRsd+OSQWQD
Jg9a96xke9yx7sz7WLlvfzZvfRZtY3UlSMxx/MpDzixKL8Aoc6J8imExYfvWL38Cv37okv9iBFcW
gGptYOVlLecuNlLHKlUROhUkNcYPNyLbBOp1tD90+Ue/VghY9Pozc5KDFEY+VSXFmLKDuFMs33lo
D4R5xbFdaQCYY/XV5J0Zkhxj1IyxTkcY6tmrVua4jf6yyQksXyt7auG1NWtG/zuB0murazMrtx3E
SP1rvut+R99yX/9joEHUa1eKG8sueGZKOp8ybeJoQocp9tg86opHNt0WNODb5ogDxF7ZymsTKJ1Q
E/KulT3A2AgxQ/AAiAfQUNwOgQtZ+Mu5k24yTEdtwW7muXugjz33+I/+vQvoUdl2B+DYuvcVe/OO
ueUU0kGQUrNpS9wlQr5Fs0H9mu/0nXKiHjmYzIvWuCKus14Xo5PrdkU9uKVhjwI1hn3f3bcDfHEN
JLB0tp27nwxegPYXdxMF+xdU7nXi53tIOBRTMIVa4cMvqEdDsnO2ihfY/YZ+rOyyxSHC51DLAfob
XcSX8Z4MSVGQCOEXHQjH/yPtunYkx5HtFwkQZSjpVVL6csrqavciVDvKe//197B2dyaTJSRRfQeD
MWggQySDwbDnZC0s/UTcQjaJuK4nF2IEXXSSPI8VBZeZnRbdL393pT8h0zBsQSfogCtjrmH5ow0A
sjyJCyRboKChlqKRJOFPppFu7GQXmTt7mWXXYPWqIaOMahiQqjBFfb2LVd6zpBs0hAvFwdgld/qp
zFzqJY9N59LeLQ/ZRh1cJTAaicO7blH4/JnKp8CBaHItuQM8SwoAEqgosiGDtuz7r45ZbqziZKcj
YGMxxVR9A+iaNxqhxL68tZqLl5Ej4GBEkk+UiDFqtnRt1YUmnrc6Coxs19IvVjbsjAI8Bo+mDtRa
9qMxXCMBnJZ2T+LYN9ipb3dj82nmH+d8U50tM/YfR5kF4SVonFF4wTwS+oEEKxHG5QCM2QzDJvG5
Gv8oy/d5/CyxRGt69a+Md71hiRZHHfpuplNyZ9I9wPm22Sl6oO60B15VQJ/d8aDvbstcFcmdTcCH
oU1EBB5SlcJiFcGy5um11R6mcgdektsi1jwWtN//I4J/woX7Z+mDVveY6DqFL4a37DvXeZiOkcwV
W/MhLqUISmsClQrBRzrB5D1bTurSRNktGRpe6K5RD20H9jnZy7suEu2g0HVkVMSxCa0a8wKwFNMJ
aBubcs82KC9YD/W9eXS8Zj8cp6P1FP9YtnTHHvXD7U1dsw6cS/B/sgXrYOWFbS5LMZ3obkD1BNN+
R/pyW8T7yX2u8qj68w4isL2KdbQcCSBitJDR+Giz3tuHeNft053lVTvjrGzzrS0pCXD3S7z8lwIF
PzBXU2PqKggcvcmVQSet7tjFagTfr9Xz0Uq6HDuWj5iRrx/J9CNShgecoOROvXUf3VqHoPFTE87h
NGAdyvO2Plef2g17BUjTYXDtw7KPj7WfHumhPky7bK99TR6sb+HDfGqfJAq6erfRVgNcFuCjYkLv
+uJpSWh0WooVm4AHf8gU0yVVIXum+Jm8WyuoMxE9QpQqlq9t9CNWOj8zZxu/dM/G0d4AsXof3zUP
7aEfthKd5I/6LXHC06snNC3LoppO7Z927zx3uHn6Nt6QU7Ufn8av0UP2+oz8r+TBX9Wdi0UKxj8t
liymDldM4P2PG7RLenn9Kf0gORMy/7hw/4p5iyouLGWuTkVfUogZ7L3SPA/L42I8YDrp9h6upZmu
xAghJJDiMdZjlRBT7/Pct3fVgdauC9Zln/rk2D4b7gIExidzU3t6MBzJ0f7/7afo28ysBDZbX2M/
6Vd12kURcdNmAg6uxJ1YvQFvGLCYe0DDCT/Xiw3FhKjqlG03neplhyZS1LFndXN7N1dt1oUIwQvN
LSD4hkjwnyYnQXfqA8FW3paw0hjF1YIj2f5nFYLOl3E1JLONVeTBWLvFN1Nzs+K+GM7omvtNVQyL
olFeIlQk4fuvLv4rVFB5ajFKsg7rQvacufqP5W5+tXfNHjB6W+te/QmHl/5M9kf9G8IJpXJlGA+S
VaPL/PrsjK6fUqdt8AHzY+vSY+vRX0bltiOSOS4m6V972YN+W1uQEbuWOLfNoMYV9hkw+Layi+NN
20leuHXzBVUkFrgV4XNdi8iZQo3GhPmyMchBP+fsuX4CWLErreGvOvG4xf9IEs5PDeuxDVtcsfTz
eASc7lY7VPtwX3kAOvkrowzny8JMLEdBFh6asF0ilfY9DIrmP+qDCzY0/ev4sHxxmEvvrOP4i/Ze
+LP0EekWTGLOVuNA4O78I1245CyMCkOxoKlJ7oEFpvzjIOV3YL9TzUWW0X6uf4E3TVbMWQ1ULqUK
9z5uKq0e0PKDPnVUNh12p+o+SCGTx0lXPTtrXHsOCufAsi8R/eFEEeaQt+F4iLufKSu+sOIFHIYP
3azvZ0tydfnJvnsiL/ZD0LEa6F3gROWn0XwxNAVAS5vFcrWfRRywzEv/LlK93ApB1coYoN4LGaBq
4UavfYJXufYOKMPjuUSlxy32d1Xux5+cw98Yxn9XKuZSSGgkyxJipUl9yJ6amWGC7gtttmz41JBf
dfZ9IHC57KCT9hqs+8YXogVb0SsO5qMSHL8ahPc0aD3AwXvVZvRtt/anY+NqEsux+s5cCNSuLUcH
1nKg0KjTidkl8WtlwjBiqOiS1M2qo3MhRfDAY41kMyAqsKxk32guQWzhpEdDGuny7bmho2Kh0JzL
NGU9N7W1Pxy04VuuPvbEcJPQ1SvKy/Kl8qjPMpZPrvq3xAqGCj6Poc4ZlgfgpdRzHsKtvZ87t/5y
WzHXHhKMYoPBBUUVisGS67PKwyZKsm6ZTuUce3TaDRW8RhmszKoQjKtgZg8QWZB0LWRSSFkkrY7I
XTs6Faitu0AzZcMxMiGClYtKwLOYoYYQV//MettV6aErzrd3a02zzYuFCPYqqQww1WuQYYfPYfJD
AVPcbQFrBvFSgHAcYzNiToJAAPqr7NnrQd5TbWh9wKDIVGJYTfIgra4HuSvMNaIIjlnF64NJqpb0
pIS46qB4MkCI1QO5+HHhQKbITNKyx4+ne5QEvyqyNgLZ7wuHwbOR01Tj97X73A2mxwn8Rm4dJK8k
YJ867w/+Z3v7dFZNKZ9P+t9+icdj2/bYWQQRZPwCXCE05oXHzqq9Pjd9uwXiVPsbeGnF/FzVDVoE
VcCzNr07s2+S7+BbJxgHjKHwr0CSz8GI9/W5NSEzusQycKGyOLe8wdSrV9uOo2OizRnbGJlJZzce
VTSVkUzNn8OoMgBakRAyHdLGcvYDxpMzXzFqNQWuW24fTbOY7jrT6RnaxCpZH//a9/JRUmwdbM27
GSg7sTOlG7lat5gOLvpc+VnWdbbTmDN7RWhGJ2vRZcMgq0K5tQEtFYacxILnpE1qDMh4RFTDiza+
Ou2hrgzEPb8q4/n2eaxoIh8fR9wD2DW0XfA/v4jdBpC7ZGMGSemkG75RR3SfaE3pITBwJFq/sihg
gQF2HYi5iH3Fk2d6pfSGiq5akMeodYp5zuUOrF6hcj/T/NPtZa08QWh2RTMJUiV8jEHQ9tlpjLA1
QjTeD+oXZF7RauU88JE8vXxQk8UHfkZwW+LKm44RK3AJcrAJ3RGRtQdUijDVTlRMMjhsmy+p49tg
xzv0i7NvQZCy+wtxfCORUMbYrBjbR4VdlGOB7mEHmJs6iiRKZ+xS1f7NrEb2PK0cHOaS+CyLjsn1
d7CtsZ2DlG3MCHizQ6APN140LV6KAXZqLJ+aTlZyWjs7AlA+NIygSRPj+dcqWVeRRTs0tANAadnG
875rG8ePE2VjM+vYWsXXmpLfH99NjuuCnURfORBGr0UOFlPVMLfVU/pHz/U/eVeDr+In0cw/fyEH
R4amE4IReDHX28WNBUrcnpxy8Buk8yvm0zvitm0teRxXbjVMByJfIAsT3g15vR6i1WaRdgM5sTL6
ajnVdlxMH/ipEiVcK8BjehjjtYBq0BGVCkdVtmlL0ZBETppSLYFp5p2fIwrbkolMGxvM9pt56trf
tpMowNkd2GEw7cm/vacr2sk5hjkCFgiq3mEq9Fo6sRi1wpON9tQuHbaZXW1txu47R9tEMliqtYj/
SpxgWYgRlQb4L8jJSlSvQlGysmrfmH7AhDpZuqN4gKjBvKmg2whMph93siAdRAFocURvoyEERNNM
wroAoOupJKVrhXjylnA3Ojbape+rapepxq9MqSRDsCsXEu81IG743A0YfQShNoB+W+w+tLaIPoGS
t/hSDPpBUT+VZrbVaSXpOl07UJCUY7yXD/qY4v23SRGFzoCG3Q69wkWC5vKwuovrdJu3DIysZihJ
4K8tD44rpnw5S5EqwuBq6aKpJc21E4u8RUUlFO2ArL4fGKCnm7sEDSwfV1jM2eL2YywH5UdBg7p5
7mmJmvOpXHqXIyc7d2YW73N0ZedaLLEEK88SJnL+ESYmu+kyTnZttdqpHzD7M5AaA00IavM4jp66
4YOEjDZwfFBUdtC3yJnm4cBc2x09q2PQq4xGEH2Kh+8UW8f0X3k3bJJqe3sTBfefS8JMNkeLRTUE
XpLgt2gGmw17SmjAwqU5oDsMbckZOGhvSxFU8U0Kcnt4tlGTRoipXa+naWzS9EBNDVjRawBIMIOB
NB6KBwDbQRBlxuzrbYHCcb0JxN5xlDHwA7/rYjcXI6VpkltBhbkXXwHxlGfV5gnDihgmmGVzsKvS
UAlBOhGoRdrb/P+F89elY1uWLaTNnRnlHgJEEI5MZjb13qQt9g8AnkUy6m3htv1nhaDEhoeEGXHb
FLS/72N9NhaiB0p9r2OWesE0SHFICvuhDNF1wRqJoghP4X/kofsUE+O4byDivj7COkdbfd6aehAC
YIKWr3k0ecski0ZXd/JCCl/1xU4WerfUdenoAfo49AF9OLDMY4kcrQyzVbYcYfsSdUrNBDPHATEW
dKCR8pWOiB2tsJZOVKwpv4VrjPADvgoyv9drqvUxKvuEGUHRTTtjCZQ5fqrZgP7SDNjWD46OyY/S
rcHI0NjDaTYf9dFXmBdF+yUHOlRd6xLDydd2ETr+5ygBVw5AD/SGACj0+oMKLW/UsAr1YHHwuId/
5kzz4gdgDSxhULU5GAVGtv/4fcRLhOcIsR/al4VznepSS2lemUEG3AQLFGZD+pzPvyPkum8LWjlX
zHxyvFoHyEgIXa7X1hazpXZASg9m5cFGuxEww6jkGV/R0SsR/BMudDRZ5gqZrI4G0bLEO7ugh1RN
BwzLZaYLayMD2F6x0OB5sIHtA2J7jMELW8eGMUo0OzQCrYzZyZmr3NWLsNx8fN/ecEh5aZxDlV8v
yp7BKNMNqRmwLnEZklpDEwNzUuZ3rdwFUEQD2IJnAmEuBTEtTZd4HgoziIxNYmFqB61+CwgdeuNF
BSHp7TWt6DmEcVoZzI1rGOy/XhPQl3ogSjZmADdoV7LOGwe/a34U80ubRVsVpA7p57+QiJlaVJYA
ZoWi2bVEcA6zwSghcWbaix5F6bHP9Ze26Sx0FYK71Mri6DDMiuIvQAb0bwvnyxGuNXjM4X/peGep
oQp6WcwpC+OkNANqbM3wVfcVT+33Y39MZE34azcA0wZI5uAoQTYsLLO2iR6qSofbrOhurn2f+sjN
wtZLneD2klbVBbVwDBgg/QCAsOv9pM44ITYOzQAd+ZtO/d3pr1Zz7oBqMMqS/GuiYDOQvtN1C2jX
guFwWuCkwETRAMX9+4W5k0cdyQGJYR43vJw28B8Zwgl1tpVkJC1oYA/zNhnrF0YxY9r8LoscAMoR
qG2nXcvCpySWmfy1E0PqHbkTngsAHuT1RvbFNLLSWWiQU4DjL7rla2PomZ3zaJP4z+1DE1Okb8u8
FCaoR8fiZimSmQZUC8t4hxScqm5A/VndWQNxfpJlpMAai+mTkw7HAd3090rbp9/nQbG3EbHhzYfQ
cea1qeZ8uf1tq/tgmACAc/BPuNfX+5BEI4Ejn9EgrMufc/ddY5gsZfn3PJSyRPKfEq8jnGtQPSNH
AfBUQXeTsK7/80yAmsgF7JpC/LCw9l2neAtxo6J2+7L93U35ViOvt1e59mSAQA+pEaQjgXElrNKI
i5kCDYQGGHrcZaPkqVjbw8tfF5x5MzQVQjP8OoaVMXCfgsF6l73cXgG/CeLmIVBWCW4iYAepkHjp
7KWdbaAuBnb5wDD5N2lH25LEx2u7BGA6Cz/PreW75l0z67JCLa0gzE8l1gKm4NuLWNsowGwAtYZD
4OFRvVa2eJ6YReraCpqIg2DMbA80dikywdpW4aWxoc/gjkZW+FrKTMMybeeJBg3dRZgIeJby26za
rUsRgirPpMjtaYAIVWE7y0b52ok3oY1h52Sj1cxrJvUQN6MH8DlJTmFtCwG8iVAOlDe4RIK/MGbh
0gGZhwZluGkSB+zllgsaSa0fJLZ57fG8ECTG9042KOnQa7BZGJYrBgwb3ynEdnWlcdUc1Ae6pEC+
emrAS0VOAeYB+PbXp9brzWyTyqFBVZku2r62zA7RVSZDCZWIEQsgpFv0MVkgJgKnx2PeknE/jdNP
MMRKfK21ywS4MHRvgj8SWCyCyVHAmlXrXWYFncXcvEu8sZGBQqzpgq1ybBRMcoJ3QLA784JRm2Zh
sAlK5Wlj6y1akGuJ20lJIlYkQd1wZQEGjMMR+57maoqQ5FVoYKmfR/jbS3MCpgGY3STByorPcSVH
UIKwm5Y+T7CiDLgC9hnzH25v5b6lBbP1QfoJ/ij/Kwv9aYIH4Ix9OBZc4dROdzX06NvAkTf2H7Z4
fFoc0QryBEghCwta5mhw1ARPAwyF4Zd6UQETbWk80syt22iWrNlwResAyAM8QUA5wrURgVKcjtih
rSHxUnc/Ufz3CvJ8e0Er9+dKgLCghAGBJTQgICbf0uyh1TGZxA63Zaxqm4NyCdJV8NvFfrQ071hb
zYUVmN2BmH9QzYuroEXd67YY/qnCk4ql/CuGf8ZF2GoMOlGaHkvJaBxuzAZAVhjUHtyiJLHXtvNr
X/bmoaal8xxllcTcien+N/VD1AzEf5QS0aQvqB+YN6MQAwB2YKLOpg3zvgA99PKCiNMFgtM+ip61
/LU3z4PRSy6Z2Jr5TrRgmrRaqZfYgmgdMoneHZtm2ZEo9S1YqZ8FYDZZOG2YbuwLJ3tsw0ziBqyv
HQTVKtGANIA2m+udH1PQiNRDis4uIFn0EzuCCv2IJAjwDe4wlHTSaHRKqgogP3Z5LtOvt8997Y7g
keEgn+jWBoratfQ6M9KhxGsTaCBed7NMS71YVWXu7sr7iaZfBzVUqDAyFdzUXWjXspRZmdeNHcAz
dKfmG0BCtqNxTgDoMMbbsf9ze1FrMQbg5wBeBB+R9xsLF9NEZ70yhaqNgXN/mp5T2y9LIH/tKzXc
g+LQ72jjL/YnZZheqtptnAiQLDLSjDXzzVngTQp6BL6312uu2h7a2uVOcM+6bajuQbluK34mq+Ou
iQEOCio5SCmgsCr4wim6Diw2I0WvjHQzOsMeRdZNzzYVpQemSazEmjFC4zaCekikaAi7XpPV1yAZ
HA0aZFMF9ICC9Bh7181DrlV0q9m57AlcM7DIIVgYQkBriKkLejPPClPSWEdg6qArXDUr3UVOH3A7
iYzGZXVlHPYO+Wv0M4iA3DZAwkxnwMrmoUMt3MJs6VgSt2Z3UUwl76DYj/5mc8wLYcKVNzvQRbbw
aANwW2Eud5wzuq/MEnBHCmg7fMB6De5QG62vs7jckCnfmFqCPuRO+1SGpYrx13LejnqkeWNokSc0
FtWbKav1I6KiYq/MCSYsY9lw9pql4FsDHEJMg1MRUj6KS1NtAHMb1OX8AsSCA3ZL8g6si4BjBWo5
OApiISiN6mK2ESsHcUZ/V6T+PquzbBhg7b6Ad1nnUJGcZkG4LxpL26nrTOy9OXpZSHZ2358mO/QY
aYDmEH2sCfXtqJHT5kEKCmgI965vzJyleQxEGBos+UjuTZ2DI83OuDNAw/Ujm6YhuG361vQYYSva
lqDDqHoKy3P6uaWDA+c0Aj6FOaO1oy3dFqhaTrG9LWntsHBfgBCNhcGlE5Q4V9DxNJbcDR6seDs7
uJaU1rIR89X1wKnXAUeI0EF8OaoW7bW04i5WMe5SrQRwFvCdKkRhmawFe3VBF6L4I3bxSNlmHJOJ
ogyJTrTBj8O4c+2cytp210wanFEgyZoaRclDcHW0JB5AGBFbgRNWmqvQrnUjaxmAyBLKQiKZKOGE
xjEbUFXlTn1Jd2NObbePMc6QTYvED15LAYBbBv2hqGGhg09kSAsxaJJSI0HwVTwlwx/F6nya7bJp
G1spgKrSjRM/Mdl89apqIH+PPk74rboYvc4EAEZOAqFmVR7z3nhq7PLJiIATR9vzX+g6vAk+Q8pb
zATViOpwnIcMuRrVyB70CCVB9YNjeW+GAtExn1DlLIBixbbLGG2cfLKCoe4Oo9Nsk5B9riL1Dpjj
P26vZs0EXogSve1stNN6sSEqNUAuR3/H+hetr7e8cU9KvrB2SBxFHn9zvBwRhBV+woAkjW0FY7lh
wMfMAYq5yWSdnDIpgqYvRMUwIxzPgGhutZyryUf+uiq3t/dtTQo6gsA3iFgZOU7+5xcGAmskFclh
8UCDdhfHR43p7jzVnqLa7m1JK6YIRSlYPATJHLlAWM9goV9g1pGqm5ribPYxIDzmuZBElitqAMcR
aUEk76B4YpIpdJg+603kBFMb74rFgeOBQ/RmpfSmtP+d62EmcXzWloXBRSi5jsw3OKmuN7BA92/d
T6UTmDT7Xcc50DwmRYYkvxLJop0JbiBWBBQoW9i7Nm/MfBw7J2h6T8uAyQiFAMTZUrvV97La3D6o
FRNr4i+OcgVUC7gs1yvKCZwJO+6dgCRL5aqJxtyWxp8qw9zdFrR2WMifGQgneJVcfDZCJ6qXSG+c
ICG/2+LoNMqWQlhWap6lf7kta3VRgIfjwoBJInJrwhOv0No7OwHrz31xLsh9KgPMXblKPDz7RwRf
7sVVAul1DAzxAfvmGB7qI1sG1EyVFX48RpK7tLZziIF42IJ0Kjzra1HaFOf1WGM1g/VjSPRj+dJg
om3h/fCyOtqa6qE9BWVl0D+jPVl4JrKmpM6AIlYwxCAi86J685Ac7Q5AnSgk3T6jtbQBUKD/lSWE
YnNqN2xuVOxg5uXH5QcoY51zfIgHd6MAyUUGSbF2YP+KA57y9S6ObC5LBVDLgYVp+Pak1XfTF6r+
ur2o9f3jaIvoPUGZWrsWgvZXpbVnwwnG8XsbfybGS+74YwtCdPaoGak/yYCuV3UDeDT/EygYpMEc
TZtpi4NGMObaFCg05Gu6PJXq3VC3EuO3dqsoGF64+cP78Tb6eaHy5aCSGdUxBwX4oB0/DeXTWHfe
7Q1cOyV45PzSAskNhYPrDVzoNLc5oNoCYO14pAjMcvJD489HOX65s4IGIUhBZxmyAWJVqUCnfUda
KHoYdalfOn11dho1vy+0YvcXK0KTKiIMVMlQJrteEbi+mmIxQuid/hmN/24Zn5FSif6i4MINBEoH
CLtRVxQejcroytFRmzBoQj81vd5xc+vT7ZWQNe3mLGlI5KLq+v6tyDsDszYquLhNM9lid9uDTbrW
a4wi8YAUWtyRLPmiaXazQQpt8UZADR6L0ip2fU5ALDuTwTeWaNnlka5u9CFFS5auzvdaBLiBDjN8
m9sfzK2VkBJ+699ADgvktmhevN76GsheU2c5YdAt6n3YsKdCuSvC52wYdiYqUrPz7ba8tcvI+0X+
J0+waGESsXIA3mYApEMHmKSoTrfslclA9NeClct1iS6pqmC/iBmGQWRqv5yQgJEiyf0GCRN0tABN
mSBiCbdJm7qNIUsHrBkB9J3xmh6Sru8ujr1k6Zyi1z+Ix1fAVblK98OuZCmONSsAMFCIQSiBZIrg
lFhAA9XjLgmDfLYAo6qM6Y6k+reuNgBAp1AZGM3KuaFNnnc/AwAfcPH8cy4MGxk1J+wiGB3TPGvx
H+Ay81tKQXRTyKgrV64QgjDemgF1xDyi8Ao51YJm4CpTghQkWUYJuLJ89shwN3PG5cQz0tBbStmr
vnJmSHUCLcvh4R+e9uv1hYWdzVll8XswoynMjRTmypRyTQamKzmXDbLVWN61jLpRpkSZDSVIRm03
ADU8LLStk25u37D3UniHIHLFnNwWdCLC9jFSYyCygmJouF8sMlwdpHSa8eHOiWsp72xpSBw08IQB
LUYvNEo/kvHZvFdwLgHVXhOjjSAnEDQuVHk34liEQQYoLP1rOEa+0t3nw9PfbNe/YrjiXyh2P6p5
qMcl7lGhNKfYMZYjCYt9WTgyKMr3V+h6QYKpjafWiHsQNgUW0B1aP/LNnbObPjjDg1cbBSZUX5Gm
0cEsL/r1edzCARk0J7DH1zy0PVXdWmikSgD1leoSb2fFP+XzeZBFeIcTckLXm9foU5eTqoIWdNu8
f1TnwTONu3nMPSXb0vQp0z6xUdlmTilpCll5Z7lkyhGHTd7YKRwbIpeqrUxsZtn+IMlLo7uFBbTu
HDTiO00/L9G2rdFYF9uP4VPRbFVlA7R1Z3pUo/SrEdqfmlz1byvSe7OFL8JmqDraInVUg673AgwS
ph4jtR80yfcCwL0x9YbyiMdnetH6yPsgDzM/Z9RyMZOJQUnAnYklIeQUmw4edgiIDBjFZlAiPykr
Q+JrrhgT7qZz9HcE86A6u17UqKgM4M4ttnmGuUo3cAndevr84Z3D9AneFvh2JvwyYedKK05HRYHB
X+pp67ReNnzG4Bt3BKvZn+efufXrtsAV74DTjAMyyECXAmqWwrLAumF0RdcoAXIwU7OpFYK5VgUT
Mpi3X7rpBx2aRHMx5pF/UlCP6r0aXbsdpgs75+P9C1yBHQtPOFhw0Xh9vcNmO9SKXZhKQHITNfm6
fp2MQTa6JELOcG3BxDpnO7eRjcYMzrUUJDYnZy51LNjOXE3LD4YFhg14Qvpse063zQpAB93bevqI
SYVtr7jO8PGeQXwCb+AFWxNQmsXQyCwsylDPVYJROybNFzD02K0HvPfbR7umsJdShO2smjk1Q8dS
AqX62tpPOtj4qkUi473PjJXwTBAcFBSqxEvRK11DGpayM1IncbbbWeNLUvrzc0klVm7lCURlFw2k
fFgYuXdBTReMt44Lydk5YTv0DPtpde8siden3z6+aZdyhKfWamnfdjRj5yhBv9tcH+um2diV5LVY
ef+uViOY7HipW2ZSbFuSLKiJHMthH5rULSJAF8iOaFXhLc3B5TbQ60xVQQ/qqa56YrfsvJTfMn0D
oLaE2HtdIU+mcYiqDLTrT2ZWu1PQavWhn2pZ290bnMl1ZIV01MUXCIdHQRBWsbZj588xddGAoLt0
9POgP8WWG6VeFSN15DWhdwdkPonerO00XmWeHwAQ77sp01rLOKHRwM6cn2neJO1/KbGmWXIT1m4b
8JIR6iAtinyBELgvmBXGAK/OzlnzWFUbu99Fo0Q31+7ApQghezMqplaGi8HOPImo6I1L9Qcri3ZS
CsiV9xuXGl2FeMP5ZC7/8wtH0AFAqRWBv/3cPc3xsY1/T82pq2ovZq998xiqsawniNtcUUEuBIpx
TrGAPrRRu+hcUOoOy+9aScA5hQWGfHj2riSRqwG6N0ta9/Z1X7NfmJtHI5aBJBUCyOuV8nIrmIgh
OG2qbWqbcJO+jKgezwZKefd2L4OzWTvCS3mClpRdjnfTaqOz02NCfw6WNHQ5sqFsfuNtyFLcUbhE
yCLhVcd/CAurMZo8tcUYnbV0b85fqvYU0Z+jXbqNdYdOM7jCJbvXQGJWnMnyfSqeW2Vb58Murv/i
Xlx+iLBiK45UzK1o0bkZThn73mqfo0miPmtXj1MDU+Sa8KCKbHSZk0xLpOnRuYKedKHmqQAu6wZZ
kWpNV1AKszFejbERTAlf68rUa3riUBaDs8Un5fepqj+TfJ+cO6t7Te1PtxVzTVEuhQl33Y6MJh07
O4L7DlSyyTil5ClqXK3tNv8/QeLrkBM0HLVWdI7j1K/m3yQrPKMlSJxoEkni/mHwjJOlY7gACR9w
lYhPa4fbrIfJGNTFxknUbUv8qgbah+5Hy8YJJU/su4BMFCe8sT0BwFw8pyOQyA34d55W+CT6sVg/
GT2DeN23519zvDVjSQOM+OCgVUhXgTGAmRxkLQEufa0lWmXGphnqarA09TZTQHBm2OO5mZTcA7DF
oYvVP7cPcE0goi3kiHiRFhNV1wJz0jQDTXOChllQ9BR0n6mfrQ6vnRl7QyyjiVqThmALSTbUqzDJ
IRyiNpZWPeoVCaY0LjyztX6EhboNG/trP8xBzAxZUCC+RZx+jc+vaogH0GEj9gnYeVW2FSYfgkVN
PWsw7wp9+awq5RF5bY9l/ZNeh5uutiW5EH5Ml/ZTECv2DMwxMFTnFGLhWPxx4KQ4avv59sHJRAgm
OtEbKJIZIf+basc867YoeEqunGgZedcD+s+RYMc1Ap2ucFpNxaKqt2J2dli+XSxnh+diHzdfbi/k
/RFdS+E6c+EuGNSJhzCDb65OGZjaSq/QHS8nz1mWgjYSlTrnHoXI59tCZUvj1uZCKGC+Qm3oIFTv
McrK0ABabpyaSG4z36BrNcDS0PoJ0Cy0SqKUcS1lTo2lmkxIMYrW1Zvas9rRwxBplsi6sWSSBG0I
nblQ0rlgZ5DiIbswqRvg+aeysvrqroGSgurQCCSvhfWMZtFPbQUpJmg3Cieoh9qXvsfvcgpQOyQq
eVMPri0y/4KUWqlU25jgC4+ThW56BsJ3CzPH2VO7LdLobdQ5xdCcD6iI4LZWvL9TkAwlhtuKbBjg
nK7Pq8gKgN73Ds4r0nI4NwlgAhPD2t6WsrKLyFLAa4SvAdAJMXtNC4O1IV6zs6MVB0AnuB1hh5RK
uN5XNOJKCv/zCw0HibmWArMmOhPb3kTFS0WPUVdtlVoywf8uQOTHhfgdASJST0g78eVeCJr0KtGN
HI6NHr6mPagBIts3i6Ca/tTNQ95+71XizuZhnDCNAXa1/KN4KG/ykRBGFws2FdNt1/LRQ4/+V1bE
eCWJH4Eqr5he5mc05su877Vz443//GUGspQp3DGN5XbrRIgkknDZFQOgsAdlbxlPt7Vj7dwwf8jZ
9dD7g9jzejkTspV2Fk3xmZgxAF0sTwsfWxVtzzLM61VBNsjf4MyjJUcVTGBHi8bq7Tk+m/YOpFUH
2IxIBcXsFEpSn2u3CvhzyKIDqA01cHFFrGZpAXztc6hH30HnmLpEZal/e9veOWxI0avomYMqYveg
hcLpAJsA7LJFlZ7z/iWfg94CNjPpDpmxtdNyi/YPbwH5N0IY2SzQu/EJLhnhJ6qHIEzjN/r6xLR+
Vm2m68lZsWbXBPXWYu9Uiln0x0lZ9rUV76zK6+OTYbVbtav9JvvaJDK8+/ebjL5BjiuOph00conM
S00chpUSh+m5DIqzDK/mXQoGS8S8O7ITqMW/qeX1EgtjrJTEYtmZ5RhhODggUw3PU9/fxUO6d9RN
Wng0frDSamdHO7AlPDpgta60ABZHokzvLyEGPVENRtSNQzbe+K8urE1jxMDUGeb8PGc/9eoX2iPr
UWLR1kRAk9Dmh+ZSE/XT68XGGhCtHbSen5uvdf9I7j/cnYbdBOzPvwIEixlFmVkCzzI/h6bpKvWp
cskMh/s+QaL+9q1YXQqQGDEIh4cULIXXS5mTsMv7sc7PYz8dxnBPy+IhM5TDbSnvLYnNtwruPPpO
0NMsPJvN0jVtb5D8HM30aKC+oWU/gEL/lM+/bgtacQ0gCXeMZyYQRIsJFyuuVDaHGo4ma70YSHb9
164Avkp6LMEhT0CYQQ04kaGsK27tAlwJFqL3hVF7VhIIptU5Gmt3KF9i41hNxi7LKy8dFL/Cv1IP
jMg6Hp5+/gPXlSJd6Jxvb4EYBnPdAZ0Fit9AJODol9cnCiwq9G6Drvz/SLuyJUl1JPtFmLGI7ZUl
NnKrqKrMuvWCZVVWInYQIAFfP4fsmekMBRNY9Tz07Yd7LT0kXC6X+/Fzzi0fvCRLvER8q8XRQugh
9kJauuFBq/Y+8n9gkoHklRYOJlbHRlEE502bvpOmB+9t0VQMpdbROgpDy/xZq4pdVhN+uL3SJWxe
Js/LFCcCOtpLSDFkFHlRc2UEgU51pmQ4WQVeAnbgqEHqkJdRGTeMrQVxfXlwg9gWJS9LlmhuC5NB
gHeucFJKJCuAnTySrEmDoYmDTBGNX/ZpvzNL0gcYgFP2tWMXd1BaYEethlx50k95AEXvYmPGZ237
0ZzFuULEAAOTFCoE5h2rqW0Q0t3qjsTm99IqjkYRH6cmfmirR5YBvnh731d9HTyHgBYtDS50pC9d
zIQO7TikVnW2tYfxBxV7biC8j+0ejd822fOWejV/suyTrnXeApLJn4tTo+9u/4yVCw1tPMwcLcR9
wFRJjl63wOUkcVVDDRlzbLPROqEGMZSN62QtdEEHGHztaALjTpGyhl4jpY63U3129mgHPRcQWN74
gmsh+LMF6QAZ5sT0WYUFihQk1d/o/IVsmPhwTumooHCEcR/MdwAtbi5e9OlS7ESvC5R3qvOsuh66
M0T5EYe6+E32DjjuqyYg0NKmqieqkFmnongFNdoiF+7T8n2qf1QPYGWYx1D0e4EXl6nvBhVdltvf
c2UfsMUaDhhKXABaSfvQKwNIHjUM5VrZtJ/6hTZaYx7kvjfsXI0oI0KiG40xVjSNnEUo7XIz5tIc
tIrwCk97Unp244CnV4WScxsO5kn91aTPDbrjjenncaBsghdWHOrC+vLvP30Kt5pnUVHUxVXQVDkP
s3hQtFOevv4Hm7m8dlzURNGTlqp2UKTKJwAcERZiBQ+d3OvBXZ3RrRePLGfmfOzl8g7HC2GZR5aO
h1pB/lehCAXJfOgaqP0kjxy1/871ZsCtRHbPmn02C7xga991zlW6AwYR7Gc+xMe81Dll39P0MRl3
/ehrzeCB03tfOXdazE6K2GjVrcQLvIxQHQbLDTJEWzoDaS9AOaXb1bmowf5kOhiFHJp8CxS09nmB
BQMPkbvoO8ggg8Yd55FbpDq34jUZ1X0aH/t69qjzfvsDXxfF0BNf2D0x3AQKNHkcWtWK3Mn7oj63
9lcXgNe0e3fi3J8ARHN/ieKLiK2Nc7Ny3V5YlKJ+NvZFRtH6ODugkWuroIXOZpO/620ZcGVLZXr1
kILNCehuAK8BhJQcWKOgtJ6JqM/T5Gc11Dub59p+crsuYKz3k9R6zocj4wQ1C/KlTTdqI2uPRWQU
CxcS7heA5+UYUQBxhzIMcrm68SoxempK72OH71pbeRLN9LOqE48M/Fs5dhAC7uaNa2fNWXGqUAUH
ixlSHMlZ6ZTGnAImea5U6Gt3fVu9TJ2ibpQSVqwsRLQAaeO9hMtUOr2uRYusaPPmPLadHQpnHo9l
xrTDX7sqqiJInvCyX2bXpL3sFKt1bU6a80B+FMkDtDj3saodtFTbQTHatwWQEPznbZtrK8Njd5kM
xSsNLAmXUZa1tcWgtNGey7x3fEurDZ9zssU2unIkYADeAYIcFOs0aWXFTKtEUbr2DF6Ub2oRpgk/
2InwU+vPJtJg+VvSFX5hS7o3GpI5bY3qwNmc0H6cSUS76WS6YsPzr+MKnB5igwuCCIUCGdRoVqWa
dm3FzirZDcNoHIjekh0bs1OWNQ96yn72varvbIduTWwuLn25QFgG1+2SagHXL0NwChyECXI27DyV
pzrDE8l9QCVIyfLAcM9qvDXxs7pQMCihWbhgpK5gK21b1sBZsLN4Bl0OsFozxgGgnUy9LA/p37eZ
8Mhe2IpRmkBfS567ZvgVmltU/VkTbQQo3KPT/czTCAySOzT7ftZpaGwmOtdnwF18H5U74POR9kkx
RDChg0Q767F5jbmbRKb7ygCo5u2Tdn3huRjDN5YxRNRbrnpA3GJVoRXWcGb2b9dVoCle+kX+XOlb
pYqVDwYxI5AJkoWFGVf45ZF2Rd6mdmMO58zQAjVVkLfm9MShIX4Cwf573iTAHm0pVqwUrwFTd8nC
6YJ6Av53aRVyFVaX531/Nkvjse5dgBeNo8sTD72glpp3c5p6eZ79GHIaWHEa8OwhK7qNOL1S1lh+
xaKht3R+8di5/BUlNEazeKj7M7PKwBpD3JveUITd9A8xHjRF9eqa+y1GBG5/248AJp3JC7vSLazk
TivE2Pbn4V04gUO8XDk3oO6ZA/OBPkMogYaQcc8Mz618e+vVsnIJX6xaFrgok9nEHQzraqq+Mv4m
xD5JiDdqXYigPnUHUGqBCScguINvL/w6sC9tJQ2ciMAcLnqMl/s9otppZ5zBcvVmmkddHPMGDc7B
m7suvG3qoyAp7/FnW/qlLVCC5jkeBPCwhZlp38SPPXmuBMgMoNwDfuipVbzm1z+GeKy6BAWOu9L9
jZ4kE+G44WZbq5Ze1GRCm79LeH/WKT+aLjghoEJsvpa6czeRdMPYytNh2WNUxhGbsJ/ym7Q3mA2q
w7I/N1ahvzmGUE8oH7kTJCJV9j7Mg2B+OsX9HOageBg8J85UDWpKrKp3hIshnOOsbJ7aHh2rpDTJ
r67KmsJLx8L+WpeV3oCeIRdmOFt6+oVkTO8CENXnyl5Ti6bc09oc1OPYWZkROUpFH1NDVFu88bIU
JN5HWKS+NCsJnkp4F1x+3G5w81E3J3xcTw3r/XjIHo2DfYhPaggJMC/VPTHsrehr/ctKIEQZ2Bul
6tX49fkHSJ6cMmNkZjX35/5Hk+2Il3zRwzKPxvH3rB6ydvDsI4PmtLaRv67cCign60CpYFQBswOy
UzciyweKdQ/pUPiNFcfeoFflYbRj/mKXcXLeOEXLRl6dok8GZd/Nq5q5IBs6Z2MLoYj2oAOWY+vH
3K6DHkXIcnwuyexDjfa24ZVLFh0PzCDgnyi4yhROOKdQbtH0/pyWuuHnSS48k8/J7raV6+QPbwHQ
3YAmET0kMF5fupFi9qxX7WI4t2XUp//E+h/d2Ej8Vqp6lzakO8aOE1tNetiwzB8qP7fFibNQhHV7
J8Bg0EXAxXTfLW+I9O6eta8J8Ni3F7ka7z+vUrptKl3MySDyAUn7iSbDPeuMIGd/aI4R6bCPHKOP
mBi+9fkWXePaR0Q5CO66jNCDLelyexva6a7C2uGszI76tc7M2sOgQPz99vpWraDCgMI8ekYon15a
AVNN0jY6G86mWavHQmft0cRg8QZaceXljCIf8lnwQQCgiW7LpZmY8SxucmM4Y5RvRyDMbPm1D4Xf
Z8PvHyqy4f/6crDkg/fZnLR31OD90KT6cBYpJnDNdMzBHTsOP4mwaDA32XDXMGV+xGQhJvgNrYoM
K0ZZSHMGH7Q9aTjPSR+gxKE+YJo7Q0O7dI7FWPGdSmex6xSM5RI9bp/b3C0eanUGyXqSbk0UXSdY
wP0v8HU0EwAUuGLkn/ASIl3q8HOpNPTNaAvqV4JpT7VItLu5a2KMZRsFiA6g2AAanmbuTxo4ZX/f
9pCrY45fgVfXx+Q0+Pbkx9dg2LybskIATW4c07L0GE2Ofb/FmXTliIsZuCFKdtBkwv9deohCJ+C2
9EHgpJvFj8TprRHsLgKjD7eXc3UJfNhBtRmsz0utSorJhlLliZiYOLdoSgeFUb5XHLyApJhML07r
4La11c0Dtd3/WFtW/amwqmeOWSVImM6WW8W+axVKOBfgemeom/xtOP5YGLpOy9AxJmilDazylo1x
24kzOhBeq8enouSBnc4bl/f6d/q3GekSbYEBygywZ52pY37DpHt80rlLN+L+6raBDwB0wvqSrUhR
KVUH0aSUY9sytq+ggGa17CQcLbz9dVZ94d9mZMzW4JLc4ZgyPff6n56fBHQoefa11ccNOxvLkXWx
7HxuTMXEp3EwuGyjuZF1g2f1+kbYW6LaRdRDWQlnCNVJgH0wiygF2cbN9TSPR3FWs5b+U9sxeE0p
i7knVIuHBJDxIE71KSBFvgWRXVkhSLPQ7AMzBdBM8rO+aKBlYJfFeB6UDmrieAhaLNQwRH37g62t
EDSqiBTQuAC/2vIzPh0nqqXYNa0eUdsKG3LWOwicFqPmM4qlDQ5Q4+XWIM+KjywE+hjsBHoDSbO0
qXrTgUlQn0eASIzSa9kAtTg1+5PSGqMaYz8dbq9wy5x0cznMMHhmifEshNi59tx5PegEvCYux8CM
nY17eeUwY94dDgNcB0Z4r9BUvc4qg6rjuSrKA1H5Hr2uv0WTwik/m5COMhl0AdY4fTxbxQvpRNAp
9zl5jeMtkZxVD/z3Uj4u00+uUbEBIG3dGM958QJpklDLW6iRTH8fmBBfkchAlQ1IDlmKxx0yx+56
Gw4IMRmjf9O67/F8vu0Cayv5bEPasWago6hqZTyP3YQhsdwfGArF8fNtK4vfysECrNkfwCj0FORg
USkNkN6MTmc8ZtWvtIciDTLA7NA2WhkqLNUfrHgSGxXwtfML6gNUpdEBBCBROr+t2w8DplRHtJUJ
xuHQpytxZmk7Tbs5Jey3aafkpa5HyGxSJe6Ot5e8llABDALsIHDymJ0xl8P3yUdaZZ6VUsHOCpSN
nfmgGNALRJ2KHzmfPaFn58E8uMK/bXZtp9EtQi/jo9Ug18ksE+w2mcimMxnORCnCAUwGw09hnQT9
dtvSWvBAN8PCtA7AdBizvVxfmqNpRF06nm0XuaITsx2UISzPrkvVN2Ky1Rxf+5rgPYaMJtLUpRB5
ac4u80lUijGdp8Tozm4nxtQzM2bxnUunufA4c4wRwtcTlE5iq062+lFrG4sbBxxSmAHBV5UyHlLM
uVZxfT7PDbsTbRo4pXsAJcGfQhn/QRzdCjFStESdFU6L/o2BojJGemQwAEVJKLdJq0dVY+c76MyD
IYf2c3D7I65bQfMURPALdkZyUjXv4sHOmR4BIDHu9dR6t6q03N82IhdR/7UW1MYXC2Cqkq+1Mc/m
oUdwjmpIzjUe67P5qVLZ9ES6pgtpreW7uDTDpHEYLp8uv1PqQnjZmM0hHUHgThNQETfqbHmQ+x03
Toz87P/vX7cIJS06PcB6X3qWk46YJNKFHlE6Y3pP93Tq7nPLPQqtCsoiik1QxadD1LEvqrOvWttL
5mdW7h0dRWd745KU3OzjxwC3ufBgQf4alf7LH6MoalYqQOFAIsYfule3zDxW7+Np8qx8w9Tat7eA
H0I5HawAVyV1iuJyV+uKFnWKORxy+BraFmOzcYl9yPt9iv0fKwJnBjDHi3o8sqnLFRUVa0o+JHCx
stAP9ayTg4gpP5gjtjd1KvU8Q1o+qJ3kpY7xnU0q1L0whiOJ828WsYbj4ODFySbot2l92+6gcQkN
GMENn+AvexmLQb5RMSVw+kJHlweE112sFaHj1ErgGrN14CZUT6qq1YJeKM+mkZdHyrUY26r+6IaR
7ADKp+Ftp5fi1ceygffUEP0BUb/iaW7tOudiJnrUgofqMDhqHJGmyX8T2v0jSu4cLI05wVgw4/0/
MIwyHPRcgXe6UuqkuWvUfeLq0axYOxY3DxWtdk3HHm11OhjJdKqLLdmKNU8ClSQYlQH6h46J9MxV
0oGNlBRGRNFLgZzfCcnEVqdZro19bChSBwypAdKJLqL8FgSJJFp9BiRxq/3U7do9fe7+cWcvjT3x
Zv3Kt7RB5cLxlUFpVejyaoMew2CGiyUpQ+2XknvFq/U1Tz3jNXlKjGCIvS1O2HWzKKRqUBvHcuWn
NWlyW2Pc1iMRP3EaFI/5vXXHyU4dPO0BND7PwxPrN64BGdv5r7UCC4aoY4PtW2b57ioyjiomcqNu
GPxkvs/SoBahqb44GfpbmVe7nlE/Z6riFdn7JoJ2NQSDTheXO0ZHgC6VmgRjHUPOWcR6pCgO6Ogy
As4OsCPPPnGS8ljW0AbgqjWHs6N1v1mitLs2setTnRAM0rjt10rREs/SegCu0orddWz8evtQLUFK
DmLLbCQIj1DLRxy7DGKpq6Afq6BRojXOfK7Lbgh1ozf3tSG2isBrgePfplDtvjQF1FoFaH1iRLMR
WikFXPvo6mgeFPURScGdvlU1ksul//r2/7s2UMFeGhT5ZDE9x9oG0pymlt9PpboTSvsA4rRdxmq/
0SPNKHaKhReCAI9E9Xp7c1dXjA71UoyDYqkqHTR0xjigGKkRkQ7DJ33b/WhUNdDt+Wdj5ahfzMm+
SvON1/2az6Fhj3UD7QFQjgxwstR4VJLMUaPUOOWjs4/NxCeT/uDOb/1LAokfIzDG+8RuIiDpghk/
pLXFfkLje/v4rbgXzjsuYeQg7lLAu/wEceLGFZ0LqNOX5S41v8WdErUgdUrDgj9MgJrqjXpSm8fE
OjAA7Kv4KXF+qnGycXWsJB/IOoHSwDcAceJVxcNOusIgQovi+gFfGuEnDqc5BqbxT+6mWzFHekAs
fgdrDmYkAXVxQd57uWhoRLaiiXUtchLmmdq4K6tp7zT5i7BMDw1nI26CFEKchT54oxnZdhJUZQIG
6+4prfpQmbaqwmtXzFIAxGMGyTB6ldJn4JNFy1qxtYip7fOsf6cE5BFF+dXlEMyYQP08otrpJuOx
N170agvesbb7S+kbYRDFYnjC5X4MuWUN7oh8jCvKrpxOWpeHlSg8cFdoWzMSSxopxTMUiv/HFl6n
l7YMVlMHnFRapHWn6bmvPEE898W6s/pTuokgWUkPFroyTIziH8tMz6WxDJ/eKZpcj4gBRSQ++S6I
punbl4x9q9HiF1Zyb/WTPwGUyjCsFH+ZIJJ0O8Ss/QQQli6jxioKAjJU3rWGLCeDiwOGYn+gVBbq
43ax1aSUW0EfLo1WN3oKqIwjTZFit07GFINuKR5tPN5rCeYxzG8G63yL1aFt0FMNnhceB7zPj2pb
efEYtcO8a5rmnU7a3kUEKkQKFpi3GpqA41wetYZimkA9Qs974/hdB90libLBUAtgFJ4BUtQvSAPh
2LzTo54NAq+usE2+p33YGUc1DtLE/nP7A6yYQy4KUjc0dTBRKXN7GFamaGzEI6tJuOuLCdxmzDww
s/ZTDqXink24wMUW+mAlmUI0BcE5ejwmvrqcmWourRDqNB3MKG5YWb/KGGMqbuCa2f2AkRn7OZt/
F+0bSUJtqbjm/RYa+v/4BYsELObkIHYt7TPIkVxFKJMejanIMPxUH7MmvhtU6KA7v0rtnSrZ10SY
R1vp/qBgjnu+8vnI97e3//q8L/vg4EGCag1omqTYMtKiShb2qsj6Xpp2SAlE4MvdAEDc4JqHNv8C
HNNtiyvB9NKkFGIqViclL/EAMpVhCNLcaHf2PBtnvc9E6EwQHiQZqd46goFoVhiF35ep4ylDox5u
/5LF0GWsu/wh0j1TZ46VIqjrkatkym4saPs0uXOxI4yrX26bWgkAsAWGHKCWcfzxxS9DnaVkHa8x
2RExSnYZwXSFRdJnKIlW3PSV7jGFVIHh1eMYNnHtW/VDoXjzc2/5VvxYjjtn/G0P3qQB8I2eTe5B
wWnrs1zfupe/UNqNJKE5oBS6HiV1/EZo6kFMDKyt4TR6cTyemuIrZlx3qfoSO8eyvEP6l2gPKd5Z
w1ZDTK6QIlpe/hTpup0Z6FhnbGY0AAP9FRrVmupz4yj4oWj9sglYttEekJk8/2URwzUYgEWKA/bM
y88DLjYXBNSOHqlGJzwhHi3hzeKONY6XmdpRd97arDlogCkBAFH1O6Z9m0DY1FPIwLa7KYmG3HeS
jV/1IcwrOyh+Djo/SxUGtDqXv6rVm7ZWGjyfofBWfNOntAurhI+BOs33LDaUx9nM0oWQ2z5nvAPz
h1upYdJrX7TYBsMisf6xh34pcFuO39a0CFLX4Qfqdq/4jyIXz+YnqND80Ho7P/V2UX2pc718GIB0
CUagWn0yl9ORD532HwSdRa9uSSUxoyF3SZYr3+Jc+SiBCO6hPjh9qTUXsnWkVvzasZ4MNwFBba1q
rgfmGefvrzjklQsLx6JWfIUDIU7Z6wZ44yKLk6BlAF9YntOkEMP2lMnyoI6z1TKUoYyLgwHLh5EJ
fEuAaT7iw6eiv2UrdgzidSMqrQFS31xlX0fu1MGQFvQ3aCmnO4PwKfPSLq8OaIGAm2827pJcY4Br
pRNGOxL3VTS9hgGPtvjj1hCbrYqW3iltvMVdsxIJcPWjarPIZGKCVLqZ8jEpslbjRgTe1X1LdO7R
dtCDAVotvp7GW7Cc6xQMuBJ4NyThQR+CLPvSy6uRa9nQcxIp/Q+dpF69RYS2cschYKBbhokOzOG6
UjgBFRMjSSFIFINKJqvboEWP1rC+QH904TE6FLnXvdyO98uflE4uaLyhwGBj8gtT/9Ka6rLmdtNn
JJrRjzmUhprdF2igeQZ1NF8dsixsBqvZ3Ta6FjdxlaPPiVQKPTWZIkqhFQbOitSMyGT+iN3M9QaB
oxx/tbv8xejywFWTcCCWN2dbTPAraRweqkDS45GIiodcJxrdym1N7pDIZbp77KEeEGa1CXp9yHXv
0hyDLh5Gof6wKmEbwWQJgtJWL/fqoomExBRv5Uv3iW1rcEC2akYFd728LuGsz2zauL9XfHSZ5wP9
HDJiUFVIaRJwjKhEoZER5QwEiQlIqjxXaf+ylbUECXT4wQAPDhMA6+V4P5YKpjsm04zUnkeCGL5N
X8f4SBMaNlOMWu2mnNqyOfLm4VGJwhoel5gfkNbFFc0a+sYxozEJkvPSZUHgUb058foJMAaf/Xwv
t+qnK2cDKRBmsh0DE4eINJcfDNdCNzR1aUVu+r0qd2q+T0FuMyWlX+XjRpNhzRZql2DUxxiXa3zc
sJ/Crj62yYAukhXZg75PLTTkWw3TlsreqErPpT/+/gB+JHjQiUM1GsIyl0sbtK5VenTto165B4e7
2YdVuq9rqDXr+Rc+OHcuCcp6S//1+uyBVBk7inG4ZbTyo4b7aZGsdVJqTrEdlbEIk0rjPjfxYHAt
CJmOIrCMMvNdNm5J7V6fiQ9yf5wKuA4mOqWDBz6fucaD1Yl0lk+7RssOLM+2RKlXWoSXVqQa4KSA
OqkmlRMNLf1hJLk3a6ArUrIgduqd0cUBZJWfxIuBEReXRl2seJy+8SwNmy1W52tfwi9BUEfqoGoY
jVo+w6dttpU2U9QhcaKmVcMyvUfNu5kGT3cp+pAbZYnrK/jSltTti92u5RYui6ii2RMU9PAOt0Kj
eGyKeSvorNwaiy3UV5ERYe5bRpMUoyCtyZgTacuWKjx9TaFcCirPJg+GhOU+8OP6KSktoJsA97q3
2ly83D44a670wX4C+2i1yuWRMa+nmIvOiRQK8lC174VnNITsb1tZXSkQVMAJwF0BN5Z8qRMJUedq
cKIk+zo2jUdL0yuMxxK8y6Na7rO4ReRzgiz9fdvw2tdEZEc1DQUHEy2cS8/RbT4OTYIdrtuyPc5i
HL+YiXpv01G9NyyhHv/eHHicHNyGGDrDhXJpLlcgwcrz2fm4ERXlUbCfKcXrRduqoqx9ts+GpAjg
jkY9te3kRBxELngzYw7Tu72ULQvSF4NQ6jSIEhZUEunu80Q3XGLZ+cv7D9QVaC6gAImb6EovYcQk
DVF61YlAN+XFbzHywnkPqjdzq6p2nYPCENLcRakCN7vcS6nK3CzHQXEit/4nrjxk0kMSFFPoV6Mn
zL+b50cegRwMKBvknwAaXU1epA7DnhWWE5U5iCpIHTMfGsfmRoy6TryAt0HzHiQz6O5iyPHSzXhv
DSNjnR1Vyvd6VP3Jqf1i2ljKlhHJl5scYrVq2ttRplOv46rXaPf/byOyHxtD5cSg64yqIvH15gHQ
rQAk1LddeWUlyLTwAlxEFjB7vfz7T9eHq+Hprk9UjaY0OYBWNUoBqmsJC26bWUkG8IpCpEEBF3qe
cqbKdCHMFNwckZWmgZvUj01ylxMQp5GXuQD9ezduQLFXghtgT9BAgWoRIo48nDxVczkjYKtRY+8t
85vt1wbz3K0KzdruQRMJMC8kjRj4WX7Fp92r1GQcpnJWI6TO/OCkRZArlb2j41avZ80QYC/O8pYB
fc7VLZ8oqtrr2D+MuvxkVutX1H3iTGwEnlUzaKkC/YK4e1V3RcPTAqU8zBgYWaf2Pc2+Dub3v3eF
5UHxoQaDB/0SXD/tGW1ytSFup0Zl23sT21Wch7z5w6sXKEVudadXIikCG9S5QVCzqBwuC/5krMKb
yEEfVI2Shz6+79s6aC0LxbrTsFEVW7kSMDqH7uASdlBPkTwBwqezmtm9GinWLxK/gzP+9q5t/f1l
oZ8W0ml6TqjA35+nB6d+/c/+PtKspSCErP0jSfn0941Rywqr5VAodtoOQRMMNLnLDrcXseZeqG9B
JnMBCGPc6XIRrVlS1mSaGuX1n8JoffANQqVxI61Z/eSfjEixOTY1BXAeHSvhKWjE+SP8ODHpq6H+
xHDQRiawFmY+r0iK0XqXJDnvVTXqebc39NdqHLzcygNzS+F5LYAiREMfbQHKglD8cuuMCUBxjk8X
Qbei9uLueZzPGJ43rF25VbpYdTVEGdwKKO6CzuXSVNwneLd2LmL1wtA2Q1ViC8ywtmsmxiGga7SM
6cszH8QU2owXvhphnPhV78lZhbCKkXlFku9ue9yqJURo3D0AJyEGXK6FKuZsUzQ+I8vYlcQzW7xG
gWneGj9f+zpLdEY7HkofaExdmnGAnaMlMp/IHFDdeui1UEGNWOM2NMYomtUbqfTaOUI3HNhPPK1B
4y1FtSbNaW2gghDZMXQx0anGfxPWW9I3K0ibD0AvbhukhsAXSJG6zAAjAup86fC391UyRmluTl5W
ObvePFnu4PVp4mmYj+zr5G5UiyCeN47X2r6ClxpEVRAKQM4oBYxYT9yUabkWTX3vkeG5dp7cHKam
PbOCuvhy21m2rEnOMluNhbnBEgjTknqMNGGXqAJCxp6T7GZlCtveqDey1bVghYoMZFWWwgygbJeO
o1Z5wTSIlUVNvCegmXQE3+vun4wVPifjr79fH0ZZ8J6GPwBDJB1stc1yjqkuNQIfEuDKbjSgBOMk
U5C1HjCYnpkWG99vdXmQfAWXCuae8My8XJ6VJYY21nBUHcBgHewwHHB3ozyg6owkcws1sXYsANlF
hMRFjGxW+n6Olc1oFXZa1EAbxjrp8b2ZbRDzrbSJkU58siGd9HJOa9fM0aeChIkHvBeOH/F755vQ
tGAiEEarDuiH8fR3v8V/s7aXS+6HfMbETLl8Q+NGHfQOI65LFW8Gc0id/BaW4kO4COnmRthc20lw
0UDfGCn78jC8/G4a5cYwJbBlQUwhzs3nqm38vis3vH/djInaIIjTFxrUSzO4gsCNpA1o+tVfjAGj
urknii1+4bUrAM6ATiVQzagHLvv6KbNBGbJV0IfRIpG0PqRgE2XymPM0jxtvwpVrk+C7QEEZtXgD
L91LO5XVdApZ3gJjkc/eiHbdQa+7LdGUldUsYWKpFaFgROSizUy0aayrUY2coRzDxCBdaMyax5Mx
SJxG2YiIKx8IbxvUFkGMtwjcSt5ei9o0qEAuRbKvmX0/d+dNxbh1EwtPDoIgugzSoY3xYBriATc0
KIlcT02s+2rqOGa7uo3vs2VIWsvodHnTYrGR1byDu7uhXyZzI0lfNYFGzMKYvEzzSxcmhiE1PV3W
Ms2V50wn3F9etaXftupnmEpbGJNxQGQ/K5VUSamgWmRoMURfJ5cc0TV9uX1VrLoZnuloGCAMgHLu
0pkF5lvMXGu0qCCiD5rYzH2FmPGhn2n3lrqA1t62txZXl2wTorYgFLueP5g7V5j1UGmROrfDEZqX
c0DMNvNR6lFRK1JoaKelCR3nFo7OM4xVaHoDHkOxhYBaW/lSblZRGcPkn+zyvZsi51EypBx15iX6
fefGz7wKLGU4byx5SV6kKh+eDg5gHXh0OVA7uNxjHZPHE6iAtWjeMVAWnHrjQAtvn39DythveObK
5QFdigVRtlT7ENMvbWF01eW2gC0gvzyzOcQTEgwofdtNsyPk++2VreRRC6IA6EXIbmDqWlpYAw6B
Ue3wLesyKqtIcQDJtX7OQxM4xvPgbMSodWvobSG668AGLv/+U3zX0LJuKcPSGG7gMgQRbOeTt5YF
2hah5ppr4JL6X0tShO/7DMG/hCUO4XL7V1P+FKbwrWrjW61FkU9m5KS3EG4KfmokTZ3zArY2X6Wv
pbuxactPlX3vsw0p6iYjeKg7vviD5+zrZj/Y4UM/+8ObKDZWs+Z5SDlBzAniXhwq6fPMrtPyvB6R
ShiNHswY4ApNqwRsask2q7JJHiG3t3VLXi0PGElkm8DOAkuDLrLk7h34ge0MGIhIn2dPj5OjSPiP
ftiNrnvkpPHS+U3k9Pm22199N5SZlrCMHAOQOYD0Lx1RZSnhjOtKpJT1o9IeM7U8u2a3lYFehY3F
DLCwC3JkeXDKTwZwYSkuiZWoKNtAc79Zb9DYajEnhdG7ZDek7XGsNoqpKyvDVYA+LgaWMFYjv9er
fMZQA1HpXQ4I0iKZiYlgV2y45JYR6cqZEPx5m+v0LlWPNA2hJ2I4P/76C12sQ9q6GOLfRmnCBLU6
aEm+C5zgLRGWq+t5eSh/2ivJ9ZTWxaNOTPTOOlU79td3Bv46MCU4TSg5L9N6lz7G0wJ/3saXENUD
avqe+eLa/xTjLhlPff2elJPv8L9366Vuv+i7oc+MAtSlydYiDWQqZwrtcqCfXQb2cdsf+UaYuIqt
y8JQV1rmSvDDVSm2ioSiFdRb9A45tq+oOSAfnaeVp4m/3/aBq3h0aUh+RqmVYykdxCHvwLqEx+9L
md7F1h6Dh766hfC69mhUghYGMBSesKarSzdWDLDamuVdimPTooNXJF7617cF/vBnI9Ln4R1BgWSG
EYWCpM6FBaXbleVfH05YwTTsktZiel4GZMeTmXGekfJudl7B3uhXxamiG1/mGlSxLOWTEWkpPac5
yoVGeWcnwEuVIuSlHbAm/zE5/N7NQGkvYubpAwnpBBSiwTBi2LR3wCn6I2swjLRVvlj7gNby/iUL
MxfG/S5dn9K+HnmVpncuvWtMG22qfbs10r5hQ1YoI/NEMqrR9G50fzLV9Zcz/F+kXddu3Mqy/SIC
zOGVYZKoOJJt+YWwLImhm2Qzh6+/q7XP2Z7p4R1i72MDhgABLnaqrq5atVbVreWp16wI971OEqds
aoykNl+MhrlQ4+vUNbTdmhHBgw9FM7GUG4HeWgrhKWVqfSONV95xXxSMZ7ELl4MCUgIQHxwu5AbP
V6VR07SsczkPm566xE52UxS7RAfFuWd35FbuWFCCiQbMAKFSfge1s0brTd/kwGsTj9APbJ6d3Oh7
NWXuXA/+df9y6cjwPkfZGV+I/LkmrqcjJwMDjKsMmd4AOmxJZNMpZu6lkPoNJq1Lt9ftXd435/aE
lYVCU6wQKylDaCT7+tyA6+d/tCAsK6FdMrcDKcORxJ5pfqRr74XLaO18CMK13MvRlBgGhoB6Zt/V
bp3BjvShmI91afpIiwbmuHKRrs2acEuDIRhPSkbLUCsNXzFue0tembWFw3C2D/jvT54lzlDWZRdl
Zdgp23F2bmbjYJA12vtFIxaej6CLQe7JEpZmMtIkpiMrQfeKlwgKtz96Bh8SFfXHP99l/P7HEx0H
DlX189GQVC7R4FqVYZ6A4xc986l+h+6wNSzUwuFBOQjBDTJBECAU+5aVBjhuCa3DYQ7tQcuzfwwN
ei3XhCWWrCDIAM0BV/IE4875YJqWOl2KqCYkUpAz+RE07Z+gQgRmfQ2MsrDNsDKcDwkxG6jSeTBy
sgmKAY3IvVmUoTMX5U1kJurGSZtv19dmYRPwcicIl1BBALhGWBsILtlMz/UyzOS42Y9KHb9J45C5
LdJ3ay5+aepObQlTN9hERWoYttL5Ra7qvWG8jriT9WKNj/YSFYdHIzK2PA2DqPCCiLftJ2ROehMn
1JI2FBGBN5Nuy+ra0zTq9zLkk6v4nibmvmkfrk/ogj86My1MKJJKOWeGwKlCVdzF3ld9ilA0KYOW
vjsAqVsSDbt0Wqt2LU4umNnRqI5gEVIw57tFIVGjkLosw8Yd7UeQLyXJzur31we3uFv+GBFfqSCI
AJdIj5MsgyA8Yi9dBkHxwurXKltLWx+pEqT10RqM/L4wiYCJQteom7Ar20Q/aCCu8idaje710fAD
JMQCSKGBPIS3hkASWjhgql0bRI9ihugJdUEpvxmt7g6ZsN8p2lpdR1dXXt+Ls4dmEOxH6EOCIeh8
ibSy0wvIf5ShnZZFQKa5DCRa25tSTtYYC5cmEOSmvAjDSf1EX9iQzjBrjbDQqaJtozZoe42MDhiZ
6zO4NCLAiuA8gEBFi4S46TolxxeULGzsh8mE+i9eQk3eB9etLAwGyQMO/QJOCv5dWKc2pTYEv1oW
6vIWJO6w8C/iLiRGEBJCHQKULuJVmLSZRJO6r0KSsge7pDdlMn/oavJhFNr2+mAupwzMGmiiwcsA
pCeo3p5vgo7mpFCcNA+z7JdUfserQLce/zcTQozLNR67vszyEMW+sU9d9Fgoxct1G5duDsNAuwMS
tcCZYgucD2NOIFlTm7BB+2ofmVBHeKmGWzt+0uhWBj+NvLLT+LScn9Vze8K0gVIcZTMV9hzkK+Tb
ySPFy2Dv5TX51qXlQTQEhUzk1JGK4b8/uXRVgj/I4Ochg6pVEZs3NL3VQc5wffYurSAcAusl8mFg
goGhcyt2VsamVIx5OI56ME5PvV74q8mkyyWCEVtDMVtDVIQo4txIVcF5ViYe90M1e+VoufqAVoP+
M01GD82W5bYp6cq4Li+hc5OC324ntbW6Hi/9zJA8ZfhmAaWHDTGspe0X5w80w0iVIt0DOML50AAs
Ss1RVmFn0IMcDVIOmAZWMbQLowHygNMZf9FUiJoFE8MlREwrD1VGPStS8CrLkTSQj6tLdenh4KVP
LAl+dJpzmbUGLDnd93S8dYY13c5LA0BkQUoEwQHqcYBink+YaksKEkpTdFPlu4I0myldg+ddThbv
RuLgT8ReAH8KlxtELTSFNaVzI3V1QKRvcT6jubs4cGmG64fnks2GY7EAXgJ3C/qR8Pw7H8w0Kwxs
rlUEGMV70aID8BsKHhDsiFx1cqVZ3fXSAc3Okj29MWQSWBvG9V5r08BY65+53IfIZ4HbHbAtDk0X
G/VY5nSz1s+gO5vsIWRWT4N5QJmgduR8d33Ul6cZvHKcJgv1YSAtHcFlJHUG6CtpI5RC2i2zkYgg
qWcmxS+1QMdFPm3R6PxYq9+vW10YICaa1yUcAFMv2AwH0Ks1eNlIN0zrfVUL0/iliNfyS5e+HY9C
NIUjJMI9j8rf+XqOJQjDhxZZ1UqPNo45uvCI8eRspuRnp/36xwPC5kTxg2MGTDwTz23ZRl1prI/T
EDyNb9T6WSiPpDC+XTeycNrgNHA94l5E96ZIbFi0RY8KM4nD3m5Biw+CM09K0myl7L0wbSDwxh2M
yiX2g+jfVdpV84SENBB2t2BiudOau0x/VPIeostv1wfEI4bz2xcvXVS1IakIVSZAB85nTc0h7pFE
EpJzdu/nSbNHQjrSmg0Uwj3KPitzJaF/ue1gD430fJVwqkRm1y5BmDwnTgqN22mnJ3NoMOnGAXnG
9WGJM8gz0khJoFObE3Lhx/Nhpfo4WynpkNhM8/6maqQKZaO82MilhHgZXKFehtlY6d8Ux4ZuOyRb
0FUArA/+FSWb8yymOl6eWdgUB0l54WWk9vP6uMT9BxNof+XqxZyV8aKY2ESpVagkJWFioSWnHONj
bORrrdmXkwdyWM4vhI2uomjJx3kSKaWDnUF2tCVhBNiaDTxFZKnB1A+/S7AUZpBIvj6mhWkDeSfO
ErKigDuKN1gK1WHZAHdbaDVIy0I6IkM/y+t1G6KP5fOmQTTUQR6Jq4cK+8Hq7DSrnZGERcG8iQGG
U/4yxwfwF7hj95zXbl///OcW0cyL+wOhJh5sQvZyztU0ZzahkM1QftddOj9AOnu4t81C9qumzvZJ
ZE7bsRqaLamaNRYu8Vjz8eIqAYsTUhZgCRHGK48gpq3ljIa6A86KrLV3rDN+tPbgd8O41ebDaqCz
NMPABZp8jtHbawm32Fi3egqFJBraMxSa0OSredHQbnS5slwqkcwzqFYGeS1Hbg7+j5XzfhE5YMB4
ewOPDDeG/J2ImJU6qbNHgxbh3NkIUNOq3hoK7T0d+lC+1QxsK7esCojKup3CwOvvxmPm7Itx7DS3
MIspgBp9/1S2Eb1J87p8ohBQXEkgLRxetORDFBFhLceBCb62jw0oXWkKDSFtRQIq6fVPakj1Si7i
gqvpayq4oCxIS4CfFLuPQB1W2EplQ7X8pWSf2T0wjuXWfAb5YnRLVI9BJORDk3bXt/uCz+BQegAd
EcPgiAk3vaNBOnNWsPxM+az7j+ROlQ75MXu5bmVhW59ZEUJRvQMvN2o8NCTFTdy4PWGuYj2DA6sy
qCuvUfuYwt3410T+GZNwhA2ttWKWaTRsc2P0BrWOwVdjyEFEtTmImzb2r49uwRECHwLKDxxdEL2I
wUUfE8I5f2g4lWBoxH1/yPWV63dpmTAssDtxrhT8b+eu3aCka3CCaFh2DOLJcubc4iGUHAqFWg+l
SmeX1dnKtbi0aACmwBkilOZiF+c2kTVKW5JjP3bRwxRAUdpV5t9J9Zl9XJ++BQ8EQQ3kevBK0ZGz
EuxMdlLJVo2nd9NLaCSFxOATJDybWxYVVTANkrFHijW5m0rpDUjZtXLYonXO/srfySAVETaLRNCQ
DiqcPKxGsknoAAGK6tWqgMmug16qj3OT/CzIyo5Z2qEIrpFzdJAeQ9vH+dQO+lABu2oi2xARl9c7
x+Qxqo92cH1mlzYmbmjUXxDMg1qT//4kIChSo7UGSFaGtD00IKDR4lu2VuZf2plol/wq3qLLUIQS
DJrRDZPMbaSutQNgARolVu0Oa/K0X+0ppxEvP9WQjQf8i79LgJg+HwzUu/TByVkRTuwhhepnEcse
aLez5lGTXbkAx165yTvgCH7WUetK7L50/EhygtqM3QF6tkmkAVjdWmiGTu+b4YeS7KDxfGDz2mt4
adZPP5TP2Mmsdwyf32dNEWogzkWR2p21zUzylbW93EJ4zIDriYvaIucn9t/LXTUNEwE2TO1fyJOG
d/as0B3oyNeupcvhICHPiSuBawXBiegG2qoDgpHJRTjmpauAp0lS3qouc+W59DgNiDEAQ9QmLwo5
2rKEtz0BInV2+87YJNL79Q29EC5AKAmgVlySyApfPBaLAQ1gkxkBg1NvuiKI7qizbef3ND8gQNgk
7bDLZxU82dCUHN+ZkT5WWu1N5ueQbq5/yQVsAcf27EsErzWbFZNUqKWFpuXrUwCU030X9Jt+Q/fJ
g33o99pT2bukdxu6YeXdTFz0XFz/houimvgNwrXKNGBAwEeNtLL/YwgSjwRu96O9Wzt6X8CY86N3
PlbBR6Y1JFPy1oGPDLpA2fRhu9cD5dnZlAfcdQfymB7mm/6m3VnBAxhjN9IWTMFbnK1tfP+5y4+1
i1aoXb8t/SIAw/DGWnGnlzcVvg/vHZwF/n4zBT9XjXVWgfy0CCtC6g3RZpx/26o9hXbdVjYyLWgS
MwqKol1bgoVTCMs8R6LizWCJTy5tppmpZlkRkllyW7atOq+mbtPur6/0khkQNgFIz3u9kOQ8dym5
hLBAHqsilA1K8fKBUoRe3tZQPknX0jFLc2ni9QEdPDxYoR56bsqBL7cdBu811mD1MgAQ7fpQi27A
ngYMTvVqkDUHwz9e3F08euL8uOhPEDsgZptOgE0lRUghyChXG2n4sDCw7GeExvVIQRM5BTNsHBrK
blhp877oU+An6MS2mLFBA2TUAglbhPX820m2jYKkdfxKqxbyYW5VPnbj77LfxN3Ki2LVruA9Iggz
kqyEXYjbbKzB8fPmoUz2ysHBPio1b+7A+Tj9LKEHcn0nLXlzKGChDMmrd0gNny9vppZz0U81jopU
Z15CigzFd+SMlKZcq6st7SSUZDnzCUIrxxZ2UqJPA5ok9SJMDVD7OkkibTsQ47hWNMyb0mmzIDOt
DhSERbVyXL5CRnFLnZh2hJzikFczBXa9CGPT8DSivzjmz3bYKE626fV2r7TQUdWDGdyaR2fy8b4c
xkOqfh9rehuZ9XZqH5Cc36kPZoVX5vUFuGjD5Vvu9NuEpbf0VLPANYKldw6q5TfKLk7QmsLpuzbx
9OAEI94suL6cldviq1B2OSm8mw3UExBxEQwPZls5VYFJyZ+QSNnfg/c8+maW3kftKh4yK27r0UB1
mfv9FQonHvHRWuIxL93EG/4ziP18dA+uhDF8E1x8FHJHSKFzILQheLa2bk1HIgMcaLHt0tIrp/s5
35S02CZuBW7Bel5jhrs8AegO5IsAdCpSfmKFHPoto9qBsC3M6Gy4Vh3fRGAsdKWk2l1f6UunfWoI
KXvhqNVao+qkBZSvt28iYn2PweBV67ZXyyuTqF9MIrfEocmc1BZNb+eWIEs0IIsCcIbTJW/ILnVe
T/Nk5ZJd2LjnVoT903Rml7RmDzSX5SAIbD2VfThV5eFF503l7CYGdBA7CBpIAaQUGpcZ+kpubnHp
kPXmfO7o5vr6wpPI2tCHWRr5jFrOCxK1tXIrqy/XF+3SaWGQ6DeGv0LeEUjh86lMK7spInkow+HR
ag+Vxwx3TrzoB0lW/MDlu+ncEF/Tk7HYalVkFjD4YeugFd6X2LY3N8azXK8c+0U7X+edZ7gxonM7
E9H0KutkzFlr4DR9V7Kj03ReWh9skN9en7zFHX9ii6/fyZiSqK1sFsNWC0YgLZiUxIurYDUZcukz
MHUnZvhnnJjJulrSI3sEoMvyYtNFuzQwT3Ew+HEbjOrm+pjW5k94zdmxXef5pJShmX7aSYbE5BNF
/k8yV8lt1oYlXM1TR/KCURVQrq5EB1dxm1lj7arq6KpAOPfFJpqU+0mLV7qB1gbIP+tkNpsBGlnU
xADrWb+lkb6zst43hh1yFK6lraC9l8cIp2tZPMcuUtY2yhgDM23A2PgZpe+G2rpG7mIzKnnqWQ+j
MqxsyeXR/TEoLF8xA+oxVZhUxXjLIrexK6/ZR/q9+XR9myx7RzCq/ndkwuqZPUKrBFx1YZaG3TdD
sp+nNhiyn1Pdb+dh5yBud0i3xzsdbVEre/Sr9eT8FuUn4o9xYQ1N6lAFb3AWAq5euClriCsZBJn8
GlBLNzanH5YyoVgB3KUVZMQBf6VWpd8j08x8M8+Kg91KYPWUwN69Mi386rn4MhNki3glIYugC2c1
j51eigYg7PK79KbyJMuVXshDd1Rzd374N7Z4nzaXkQIIQXB1hpY3Tjrhekjsbar/0EpXi0bPPDaD
18qvqo0Yh23/lU0HaTxkp3hL5PnpcShukcaAL2o3k2wEkfOjr44qRN+1J2l4ieePsVq5ofgoxBkF
sxsA1UgdomVMuIaZojRRn8PJzqx4SBzntlWm4Pqolk4p6l/Ac/Cc8wVfxCBTcBYWNvaytWvhBob8
JukGb5Af8oi6Sfuz0ldyzcIxtcEMqiAHi45mMGHgoSvcHHiCVHlf9d1TAnc3GWDHRw2o7t+k5Hex
JvjEt9zJBP5lC4UuRBAGcgXiC1fR5po2kt09memwKZgKfjfAr/p4r6ord6+YoPkyxZlAsUroIwXk
63x3lGTorUareyS0u8AcbiGPutWjcdNF79Ribtwxt0vS586UVtyesILcsKogO4jiKaYUlbVzw1YO
dWUy2FBIZ7E3pm92ckgTIAOgGf3aR8Z2VU5hYVLRSA3gF3YLIPKmEDdRxOpzWaTyUw1QFuRjooQ9
qmOGSL5fOebLlpDTBgAGpWdxaHaS1jUpM/lJTb8zFa2y2yzGq0Vaw8AsTCHw96Dvh3YAf70KUxgr
6TgmsyM/kdq6Y2obwFGG6GSrkN1usyxkY/ZW5it1nqXBnRpVz9dNiRMj7VCGfIqb1GuSvRy/a83T
pL1dP+CLZsDQgv47QB4vGjMy3BVdNWFsybsMZT81+2aqlTdp++tmhGAau5B3THGGAt5rDCXk89Gw
Nm4GhTTKE0uSV3XS0cPg57pypyd9iIpml5grjkvMq3CL6M3kuQ14SM5Qf24x7pVY1kZdf8Jp3MyQ
dUJD0Namjleo1M0gxjDaIB3u2LGSCTRxfl8fr5iehnk8SgC9wKxyFIvK99RJLNXXkVQa5mw/tU0H
3Y67oiTbokbpLA9K+eikn2x8zebHYltpuywlgWn+lIBuXpkF7lXOHRw4vqC+yfkueCpPOIvOVGhF
RM3oiUp1wovk0s2A6wRzoaxBZy79NkCzgP6gusQVtkXKn9SeqEJNNTnmsu5qoSPdVw1kkJkXkZeV
ueVfLYwK1Tnc7Ki1oitGLBMOiE5ya+rSo9ZQ4xDH1Y9hSJU7MhXqxiik/LtDVVBGyNDyaag87yvF
vG/I0BxI0d5opqT+s8cox/4B5MVFIzW0ReBVfb7WBtNSiyn4nt6+b/rnoRgCYmmblVFfHCFYgcwC
T23z6rI4agI4v5J8jTr280/rvvffxl32mXrDawlxTObZLg0s38nc8WGVr+3y/vqyDrcOiAYQyyKq
l6lKBJ35Pj2ONnG7+dnKj0n32NopABmfJasDFfWgaU0aRIhwvmYWOh2oBYOfFHensH9lFeqawNKl
R1LFgTGBkMso1uJS7r3PdhMf2YkNIVbEqJAGTfjq/YCUt+plvhOkpdt/Mpe9WCtPrOV5PLEm7BUp
pYXay2167IJhCDLJM/3Ojz2l863MX6v6rk2f4HV1Q0I3ZAdj0pi5kfaeJs5KdCG2dv9nhcCchtoj
KnFfxbETP6dFTt7FA/YFsjx7chM/OkF/QE2wD2S/vh120jNahdfqqhe+hi+ZhqANmVvooH5JPZ8Y
TcvWMomKcWW4iT0QxfiJRXEft/ZTk5Kfubr2Mr64JQWDwqpRmuAJG2OPxEXs5k58yNS32vxhsn5l
f/D/6GIzIpRBjhAHHeTd566kSWtKVGNMj6miIx9vQl+AImL0BlteY2ZaMyXseyuhKvhMYGqix0kC
Db4TuVC3X9sgi8cL0D0gsfkVJAZpZh6TcVYjHC/5Iy6VrZm0j02u3abjgVK2134NarWXqHRHrDXy
ThFH9dfmPLEtxFA00mo0PTjpUbe8mXqp7bONgrpc9FZJt5XqWmQf99D0dKs1UdGFDQMyXPB4Is/G
O+WEdYxrIzWVHsdCtso9qaYnRx8dlwLRrHVttjLHCysJdA5n8kRCFLA0wRgtW+TNU6xkDb1ebyik
Jwk4um1vayu+cuHc8cIcNAQtsHnhNjrfncVgU3wI1lK5N7pjpQephoxNkP9D6gS+bjxBAIAsYhZg
jIXYjRqgdi3AhnZERL6TnBdC7zJbWXloXkT13AjaauFGwCUOpOz5YJD4r5OuptkRxLtzFqZt7UvK
U6ZsIXbnjqz1NWklCBaTM3+N68Sk4EaIlqjxBImNY/kJDG5Suj8K3379UN8VyzNdSJabu2atu0RM
R/3HKOJRYI7RliH2QSjFjBAxybPjrHn5Z3mX/9SDYTvvTY+Rfd579koldXle/9gTdmOTGRUglLDX
dwfnO6OPiQxyFE+vgM/crsFA1owJi1jUk9RmGgOJYeJAyhCvv9j2rNG3pGPu7IfRxtNiTSzl8mnx
tXP+jFBYxt6os45mGGEcDagePleyOxKfaYNHtTEg0Uc8bOoGFFHDyu2wupbChU5NqsnjhD2r/C67
bN8r9k56qeLpmLVhD02lHip6dp94TnbXNWsNxnwuhbsJB+bPsLl3OLl1dXQTyjlovo+TLhUBZf2M
OKkqgpU4V8gT/rVfOcjQ4BLUKFScm6lzNpV9VmTHIoSPcFVrC8XxVHWbJKgld5hv1hLDi3voxKDg
1XJUI0GKjeU0vXmXJS70MF2gyqfv79dHJtaiL0YmXEdVBOk2VYGh9Nv0yY7Wjf2R/wIjzBDQeyV3
f1NXO7xCWN2dR694Ujzl5foHLG+fk5GKR1PWx2xqsX3KyY2foLSp3Q4baKz71XO7tfb+ijl+Di42
zIk58XACojX3I8yNPoRef6ofD/o9C7TEG7eh8+BnH8aKxbWVFA4mS1ojB+1odqyj214HOvY4INWg
8DJ68lQ+Z9ka9mvpmocCHeddBME+Utvne1VS+hIgcKzowO5GoAqKT/qzLjfX53F5Gv8YEQ59pcXZ
FJdNdowqFVq5s/mWqLXipdO4Jn+zFDDx6rHFs4bA+4pZyoJkRQNxpuzYGhlw2YdpE+21sGteDPMQ
Z7+rejc9Q3ULHNOyd32Q/8/h+GNaGKXVqOjnhobh0R7vI/rRmDda6zXQX61id5JvGtWvq9/mc/cr
6zy9+RbriRv9puC7bqpHw/mu25sMWIbrH7W8vH++SfB4eT5UoA3FdMSZFPlGRbpNDq0dHzR9R2ke
guvWVqdACHuQI87T0ipxmTXJpv7qCKa9S5232Ogf2hZlsfFgUo+xw/iZZMp+sHejssnIbu4ALEw9
dcZF+6hp+46ulfyXT9afmeC/P/H94CIDIQNfHTm/UQ+mN+b73nVe4gd5rZmcO4VLp/G3JZFmyWit
0TBLPglGrbjTVKd+oxdrBNX/jyv8Y0Zw+qXuJDYbMCDHeVGtgIR97RLNzX37e3ZIPq6vrCjH+pfn
B3Ulz8OjzCgSgEhJJ7Vx2+OKyQPZuQNJ67bsn7lyzaRuKueF7rP6ZWi8G/ZuNzdTt6HSHkU65fX6
dyzvsD/fId6tpkPGTtbhSgpzV86eAeTsVp9vqTnhtN/n5h2qgC1rXNXwRxDzj2XDyyGBboWkeZSi
XSf9MnNXf1r5rIXUFvDif0+P+K7I+plpFHXTY98nr5K9KZrdlEB8+R6PtYaWj3pXeSDxP9RsR5zf
avaa926qPCHhP2lZUHQ6IN07Nm2KyqdGuqfqbZyX/lxbN9rgUnuCfN5aWWXZVZ58s3CZD2gUJAXq
Gkf9pfxJj+Sxus23YzA869+TR3KU1tBii7fAiT3h7qZcKAQKx9mxiuJ5MzUQ6dMrKG0B178qgrh0
2uH9IeTh4B4A5fn5aac52PYVC4ej0ID6LMFxlsd7uX/SHB+q6G0yI3H+rM0bs/Vmu3ej/HmCXsTk
6rnXINi3WjePV7buUuKM30h/f5Pgixla0yTWVphvyGk286su4bOy1C+leaO1vwm1Xdb/RA1jc31z
Li70qWHBKw+aOutVizOTxDdlcdRAx6ql91YFAvD7Mt2gOhmhF89nVgh93+u2l97bp6YFr8uGSrOy
GaaZLEFyEn2VcZgzxU1+2OpaI8qS3z2x9TX/Jx7eZLWTtfh7rEvF1eXUHdeOzNJtempBcLm6nikN
ik3ZMVenHZ3UfV41u7lUPdlKVsAli0804E3BbIseZeheCbbi1JyYKmM0TRHgVgykX5bHtswbb/vb
aSVKWN6aJ8YEVzDPVltX/QBjMkQzPWgg9xa7YUEEIkbS7aT5x2SuqaEu5hJORyj4A8lE8brR4DPV
Pncn5hntrla9+tm5Bz99GacuMhl2Bx32R0v6Bo7E6ztzyRudWhdD+7GhltrA+0WVXW5j5IR8Z9Rx
bw0I76+bWryqT23xbznZmQkr6qIEx8IxLm/M2cvlW0WuQSN6a3euNIb9kHpxfV9u7LVQZNENnqyr
4AaV0RpnMsFwYu1G7bNCCsPxRhdED9vUereer49z6RI8Habg4IjkGDXDy/eYFne1XAQZcBZoYYp6
ZIriGdGwf93e8ug4ORQq9bzb7nxa+xFNK3E7wcnvDa4SCjy0x4Zt3vr2UatXc7H8xIlxHQic/jYn
7NdYI6CGsjE8Bx2mLIhvlSfLg+oQ4gmoFCMLvfY2W3RoyCCiRAhaQ+TSz8dX10WX15ENg4nkuNqQ
zu5sIIlwfRaXCiAKJ776rxnhelDTAoCgFPdyRu8TDY2RG6u6Rz8rDqirc7HNDxBnAAhrFm45Ja6m
epa5lhZa9Kwn3yDcEyNzAGDO8A0DlIK32o2iuPJHWXis+V6/aw/MN8kdVZ5tdmikAqX3tRyj2JH3
Fd/+mQS0i5zPdZz0qUQ7BZezjCLrIX7pC9ewXzri2/m2ghIB2bXkiQyh/Vh+J2zrSIeUohNoyrxe
zba5BSIs9SGtXgf7KQNfyv+0RpBTPv+8As0/SL7g83J5SwH87+6Sdtu1bzPZFCBXtzdz9CiRsJX7
vQx9imzuXRvC3de/YvF8/71IFwxzczTq/aCaSJ9tncTPIdPweFzj5F+896DNALVh7Eiur3w+Uqqq
XSXHanp0bkiGioc6BXr6nlth0f7M6s7tmOLXdmD0r9cHt+ikTw0Lx2AeCLgehyk9RuRbl3zmz3fA
xR7k1o2ndylzu7fH6waXtjwYLkDTgXIEZ086HyhrpwQ6yg38hpGhS+Nezl+aGE0K2VrcveRGTg0J
A0vp3MqaXaHWOA4uSwfPsL9dH8rSxji1IJzeqK8Mq20wFGIwT4VU7zyEhN4P2VtVbIx+TXF00RyA
keBpQsYKFOPnM5crqS4ZfKVapfIqVvgRoW7eTOAIMTIPPIiKr2X15voYL/EwyJnzVlgYBrEFqlXn
VjNFshik82DVb39LR5BGGpH/kKduv6t88q4Fntp7u38KBP1yTCdmxX4IMrJZniuY7ZCbd+v7+Kf2
JG/mn/J36d+Et6emBCejpHkxmAOKYxmNPLO/0Sy/jR9NZyVMWIw2IVWGTDEHm+DRdz6TQL7o/aTx
dDXpZLxApNFP1bR8QQNoqJpF/VhPZHLzqnJCMFW0Dzoxsv311eRbRLzLTz+BH86TiMxpbE3Kuyw7
Woqv162bdPu+mNwCgur6SnC9dPyAYPyCvaCpRcxIdnILIpQK6aDYruxDzmrDRepL8q8PaDFBY+G1
gK2Jhke0R5yPyGr6Ehc53ibWdOzjw1B9w7nT5s/qowBkE8xNHXHT99nYZG+R7A/OLmIBqGDern/G
0mBPv0I4JOWkdFLT4L0Xx7K5NUsGVKoMbYHrVhZ9NXCogGpx5jA0yp4Pdu7MPmoyBO80CUDCC80H
NQCNmFQ+oJcC97ZX2bdy2Lfv42p27+uci1vn1Lawddp5HKzaQRhojvcg4D9ErXToynyfjy+qfOhl
XpXMvLF5VdnvtKfepGxIH04S6sz7vnmbDL/Pdoayb8oN9r8fR78klu2Jku30NAfHvrTPRhKk/fZf
zRkeA0DvokFNnDPTRG9EOyFaHnJQiLyV8u08GzvJ1cFsN39LyD5FPrRmG2vlcuBrcTlf6NPU0aWm
AFl3vlbt7EBRGTHSsUl0QGyog352Lam2kwSF2OtjXNx9YF77rynhQWDSYab9MKNc47RdkLRs3gFi
/nzdCN/C18YjPAN6OwJms5XxbGXKjhySevLMmLhJHB2j+Fc02IEVr8GgFqMisAn/PTI+8hN/1VcR
gEs5Fs9W4n0MMnCjyDxLw3O1S/1YK/0E6EhzDsfGlbPJvz7ipRUEmwnHKQEPDV6Rc+NoqCn6AYRc
Rx1MRYFaGsVGIonkk8ws/oVf5gyPMiIi8PKJ1KUSVH7QTevwVFXutqi/p70PuppA7s0gLlYisMVx
gQSOt9pDFUF0mciwVuaUJeSoRQlEdxJAbNOhSf2umNcej2umBL+oFxMALXlOjlVLzS3BczggJE43
cm6vJXMWHRRnIPzPsEzhKZPUOtW0SKfHhDAj3rR23VI3dhqr29RpP1e30awM+XSQDOSyPHnQoDo1
pEMEIpFZMQKCMCgNmKmm2k7LIqLsc2YNYJNDG4Piq2kWdzexVkAjuxssKX+04jKtPxU5qZBHNNVx
O0VGVrpGUZvTjT2oYLqNzbGpdrXMIDvR93LTuuiRL20vioFHN9YuhwUvwPn5OXQJWQHwB59vV2fK
aVqpGkHEVAVvs1v5H42Xur/RsOpmaAW+fjiWLl5EhXiSAXwOuLbIcV/NBH1JdkuPtf2umPXBwp0U
6VECRIV8lMqPhoGvRULqmc5hNxW3Qxro5LkYos2gfYzSMTLeQbz/fv2rFkJkDakYdNYA6QrSI8Hp
Fs5A25HF+VFPaleVZLeQi41JQX3ENuipdtnwet3gkoeCxa9+CZ7lFnVZETiyZpLS/NhuWsUtoH/o
uR/ar/mlO0Ky+F8YA/UlF/wCuR3C8vMlzrrcKsHkAjaOfX/Mt13l9t/owcvvs0O1AgZaOLnAcPwx
xXfbiectE9hSez4uius5sa2PhCW/DCVfc32LG+nUEv+SE0vG8H+kfWdvJDew7S9qoBM7fO0wSaM4
K2l3vzSkDR3ZOf/6eyi/652h+IbwXsOwDSw81UUWi8UK50QROIggaTlM+Q5zk6hERMsz8OmB/bOr
lNsyBNOzicEsTBm+OOorBhsx3pjVz5LVFRkPvKELME4G9Mjf2NQBjVZNG3qa29tZD/PZL9Q5dIE7
86x/bZ+aJiwf45JRM1N18Yr0qdS9ZN6S6un6hwiCdNY+8+93cPdOazdr1igVPVHae8A20BqQ5rHW
kliGCiNyGeeSOHuy6tKaMNhHT+UmfaxkRfiPKSwuZLhQhLMhO06XpYywoOni21WQtdss/5IBXeam
/NW8V4k3/lrRkuCrr8uufHbuJmy8LGYWVU7ZxAHQQYGgxQjNLs2rL8wEpBU9zCt6aPeWc1cP/hyo
nQe29PZbO/ra9KN/AVtb2XqdAZ6ih2b0tK3d4rFZSnvWhccKDX1gimOgGi63t7Rcx0Jv8DXDYQav
8hp9G5Ub6qAQtdS7XrlBT0BCvpnW/Tz0Gzp2wG9MDyT5j3gt7HVtwMKA2YsmSmCXcX6yX/NZ0YyR
nl408w1EKJ7jgENjDAsChMhAH3eRdjKVb7n5Nhm2xIsJdwSkz4iqwKMA5BZuR+YmalrHmWHfT8OT
Ge7N/frebNMt3duPY/gMNChffXcDFSBI3c0g8Wsik/8j/FPCU03GtqzNlZ4AEIpOhe6GqtLWeraJ
vN2ztygAOdHDDC6gS5MjxdIBAVeFya0Hq/YLc9Oh2AGKQ5+8tM8uuGTtsJUR23xkRK5J5dJDBEOK
wB1lmgVjMIVlkAJEa9Pfm360eLM3BPmDcjDCb/v+nhznL9vyabyb75Id+V0FqAA/pe/X3dhHPuPa
B3FP8wTzvZ1T4YOIpx+6t3rznvidn/28bTBxMAZDSE7uDhxJv5rdY3Xj4hvbG+XpRxfYYbx1n50A
vQL7fhffFt43I+y3Gv6/1bO3w5fMkxHV81hgHyfifM84o+yrpo/1ER8LDDzMmdHH1PKLU+8rgf4a
ak8kHHbRnfo67Ht/d32dPl876GRG8M86s1H05HPcetfYmWku7alQgOsPrDk32aBkPMA9IcsWIel7
XR7T5HJbMPIE60RHMWsW48srtZGXY9PW/cl5hqLj/gdaNNsXGsjyr4J8F0MUZHQWwHoEfzPnZMhk
OhQTchCU7hM0GAxPrn6cJtOz5zpQ8n0zYExY0hvOjhavnA1sHpatBBqtyt1onTvGTVVV/cnMyI2W
YWLXTX62o7EZ9fr39XX87ElA46SCdwac7wAD+ohrzuKWaKZm6qC16hR36hGT5XhJyZjkPkcClyI4
o3SyqaytpelP9jRviq5GjW/XNEHqaOiRkdwJEnX4eaByya2BpJA19+ZTXOQbI5J1QctEcAah1lZW
aQNTZwGHWEy8LH69viefzxI2H091AGbin58YGZIuqpqRFNiTegFxAYazusQJ1rQKSFGFWTP9dtVW
Mu8rk8ld6ei3MdUoov2JRplvWM1+ccAxTx/gT7xhRK+NKXEYomV0MUGFsRFM+AOD4/J6yYzMLs0S
y0jWxQoXOwMojKV+vb6SglwjW8o/UrjrZIrxnm40mHfjdc9ABgry42s0eOvBJ2kwP1yXJl7DP8LY
n5+dpbQvq5W4ZX9a/GXx0jf3e78AuerlupTPwdelStxxom4LAO0IUuZN8iV5kd3AotP6Z8Usvpaq
TdiFuIfvIZ0ZKuuJuCMCvBMmNQbTv66JyM2di+JO0pTXaDhbmQ/vftTA4QBA5bPyX5ERcSey9bLR
9whGBLg5zplqZpN0aQop66wEtN6mmrFpjey9HxxJTCjW548kZvJn+++6STZXet+fqtItvUgHW6lW
3qDv6EVpKkkEKLQCDJkj+EXrN6Z/L2WRvp/zjCywtSYOygTdeNr7iqDs+g6Jzw8ia8AioyP7ExT4
hB76WlshJmlv4w5N2XobKm65rx2A7Cahbsd3gLP1q9j4CqzVcI7nb9e/QKgnC68xbA22EZ6ILY0p
QDpKtT8V+bfKhZrFMU5k7cUyIdzBtQbQKdNEg5auskmm5KZQpgeqpBIfK3hKgqMF8TRwCGCHqPVc
bloUu8pgmxEMhP6KkFlSHYACFj5A32gLXsWcesX6S58A12qATWgOs5GGQ4V6RJXdk7zydTxBm/RL
vSa766ssCBwvv4xbAXSrNOnQ2rhy8IgMlDaInlo0uv+O1pDe2btJQ1dwYD/bd2TcWD+dkxN1HjFP
snfNZ+eDz0BNHW9cHVDY/EDD0JulE80jhvty10/0h1nXQEd/WKhHLGnRjV1pl1EWy1TjNY2maFbQ
5HRWFIUsnVkPrBt5Tb2F7tv8rXJD8j1u3vDG9dDpqdBfClUkZ/fz1Yc2JNACAfIFcZfL44w69QyQ
EBsjjIn9nVg3bf5+fTcF6TwIYPgEJsp5GFNmmp85onYw16ows/HUd9NoeW0bO6+L09rtbsxR7j/S
wXHTLf7bfdcUZzACkzoraKjzxt7pCpq1gusf9Pl8YcIdBT/2MMCIKF8GV/M1zp0omU/IVGtpACgO
dZctlloH4PCSgU589sIQpoO3gL0MGPTMpfKDQrUYmHbzSSmKvUmXzq81OI45m/GALGXxs1A1A6wg
JmosKGjyR3peq8Hp6vmEXhf1AERo624G8OVet9VMEl4IRaGFzYHrANkJ38UfpZaal+YIxRZ38jGg
Wux0UhmApsXE4fUNE64ho3/Ai4e9QNinnBuQk45NEunzKavSzov1HatGYBpiDgeyrOF1YYJeUhe3
C1KV6AdhIxHcGqL8PiGkrpeTOivugxtb3ehVJAaoMFCF3NWP7aXOH3CYCz+P43Zj095uD2ljF+/1
MOLhZ1dRMXtVX/fPeUrV6Pn6B35eDXwfavN4cDL6Db4f3dDiYp1nfJ+1kN4bFd1Fn//UhIlhr36t
KLKWU4E8JMZNFWbsoDHS4e52e41tpTGU5dRgvusGQ/nLwYKUfV916RfVnBpJA99nf8QQ8ACRg5Yc
TFVzj6bra/XZSC9/i4vpkC/SIys2sVaPxnu+t16v/7zAtV3+PufagPASg2wKv68DZfx7fpOc9m7n
YSasfqZgbZfNtn9cyZeXxKU8bi8IzYwByJUL2jhBXnBTdFvtNbO+z+12RuuoYz7NSqj1nrqvs8RX
a/ANzI9t8rMxZSP9gkGAyy/h/NpaWySuZwPDtnFoDDfWm1Xf6sjONW/ZBhT1akkABOkO92+SFWcV
x2srwPkCVzeVFaWc5TS4X+smaPNdt25otEHp+jX+UWyvixPZPgYZWTurxvIR3OvGGEFUQbtyPaW5
jmJ8lS5otY7u3bSJvFGvZKCkQnsycLIRjDHUXx7xIgVpN0C/q/U0GHpgpb9yoG1/ifbfVm03jA5w
iFNnc11D0WmzAPkC8GN0VOBNculbFxds5MakrnglWN0mU7N6s9i9LG/FfoXftXMp3Do2hZtE8zSu
J6et/FaLtlW9HW4BAeBFN46bSSJb5qE/SQONiErwksdNz53Koi/KDKRI68l1Ynqn4tngFb3d7DWl
M7adWZ3GLKv2f7GOZzK5kzlq7TTBXUOmOmboGarnLW0qZ/c3UlCRR34Mja2fRtYQevd2n6IYrJv9
LdiGv05oXZIIERk9wxp0GYkZmOM5VeYcBNSDioqz3s/xbazZGz0yngrbKYMlJaZk4UQuGt4e7Vd4
0BGM214aILKZShXVVD2toCj0Jmfof2CZyztSDk14ffUE2VPgmyGxyNANAajocIYRj+ZqdpGzntAF
aeznuQRpQN5VPhDhF7/M1fhl7FGGtCcwUzQtaFrtybUkcZNwdVFKNxDH4F983MTmVDR7QipjRRr1
kOWguk6NYQlyJFL8ZHV+XtdZeL7BIY/nKrgLbJfbzDXX6WxHQFmzx7nbrFRTPaetFf+/S8FYAfBW
bHQuAD/vchMJVfSGTIl6quzpsczzxhvc4en/JoP3Ie6g2GkB28+ponnp2Mf+6MpKm4LKOVraEOUQ
eEQkvC1OEzu3S8egM6QgoX/A8G13YzuLu4/mpX8aVOTpcqcDe04MsO/CbNFuGi+Wp0XxEjbo+w5J
qribqQP5i9YsazAoVvolrs3CT4ollQx2iY4OIGFQ4sAkIJhJubsQlfWmdKmuoh00ioIc19Np7IH/
NGRFfrq++GJRIENDf5OGzgxOlJLpZdzlrnrqlGHx9SIZn6vOMT2yoDHkuiiRxaKICaxCRrMKQP5L
W5oJSdOiM2BL6hDfrVm2hqbeq39jTWdSOFfQtxR0A/DYAKUdzE0y1NXeKgZTEj8Ilw2EsaB+xgsb
iaNLXRy9mMfcirUTgC4AyDmilbBe9ewOGSpLcgQFszew3D+yeMjd2kRPTqY46okiwYCCkNOW41ED
/P20i41VHY7jkhqgHe7WsQ0Mt6HLzkhdtfNAUt2hgl+QARmzwrQ8NSVd7PUtwSR0ZWaYW7i+w+JV
sYHEqtpI4vGvVKCuD0qvRSrm5fL6oPU2+bqoU/cYDZUrqcCwBeZDAbAToq8P7xc0THN2iw45u+7d
XEOzo/48r+S9bfSnhJxiDfMgiJ5Zq0kvCalE6gF7it0xIIYCNc3lpreJuTZzB5lTWycAnAb5Ta0k
yQa9FLFElCjScYCtRVCxAKolf1UvCAdGraq1U5IB3/qmt4I5CsFG2U6SmEB0KM8FsT8/e4JHUZTr
mVMxQy4faJL6RUwleSjBxYjrCX0cSH8BXZbHOp5M9uhmVhF38aHsu20GsA+PTBR9Ls/XDVAUZ6Ng
y8iccRZsWMelOsvYJu48Qh11SGZfj8fA6hNzk87tfOeYreL3aTUd+9ZEoZ84t9bgLK9UMWrJqgoG
QZA4QUkAsSpsRePzyXWBUWoQd2romrC8uCpuZxOj+vpL6wAWXdf85mD2wPuJ9WCqkxu6WHddMYRD
Md7TqtorZTxLjqbgvFx8EHf91W3lKpPOzkviW2a60YvqJsIqDMvk5SABbJajKesJFtgWZAIfzoY7
wBuLOy/OXINqKO0gM6aBmT2opWx0XKzVHwnG5XbPeHK5fQsJZptEmwIFPnc+DVP63I4tkhnpYz1H
x8adJO8QUSrpQjPOzFZkeeui7bXTUv608lflDrDvXrUuXzLV3FZZiiRRUC+p7xpNiAHbu7zyUleC
xyoommBxwWSrowUaLVsmF2CXa4mYWoGPQJOWgbaVWpn83CZ+OWno3Swp0pDRIbP6TaTNlldmxtGY
ZdSjzGw4N3zxDZxZ2R1uFHfBPdhO+fCmKipefuU4Dq/ziEhpBfb3ccpHPVhpKaPSFbqVM/W5K9ia
nFJLmfo2hhMU5weiV9+039dCllYWO5U/kvgLuGmbLEYHM3zkqQCxNJif75DGzl6aL9O9+S6DURHc
MlhSgGShGmUgWOJOTRulaTJmrXay+qNpnJRuYy6STJzgdrkQwR2bcdSLYpkaeCfrBzQC6KBO3+LJ
wXW2v+6QxZv0RxnuoPR0IpNl4aDQ1UfD0I441Kus6r6YJQGZKL6/0IkLCBBzLqBigSsYkKlt8n1L
N1Zn+ob5S0fZUkmmQNN8JTMeQE25mZ1tPWLz0qA1l80yWq8mNX6RVP15XX2hfzrbS7Y8Z7erhreZ
RgkW2tG+JWmgRrVngtM6/d4p96V2bySSEFv0EEYZGilWCzDNjFv7UmA5ZGmGHAXihtFrYasGQBPe
rJ9U9xw0LtVPnawrVuyFziRyXohWq7rMbN27JArrBhwqq7utQZG4xFtTeavy4zTo27pSK68bX0gv
ccXCO+ZMPOeABtosoDocWAemCwpGR8u8Lm6y8Po+imJwrCtamACOz9pjOTu2qxn4eSXEWI6vP+9N
nP4ViF1H3UO2BlgbvuwZIzyiZwI5cwY9SYqaGQ6OOa7eUrTe4Oihon2jdRL069fr6gldzpkwzmri
oa/T1cUe1lX9vRuK0ncyTfNoUeSSx4zwQJxJ4qxlshd7WmZIWkkfUvKYO2Fr7Drr6C5+Xa8+klES
iUIPdCaRMxCXTjSbbEi0x3LrRLtl/NpRzNCNm+tryH7n0014Joe7jsxW1wrysWEt9ZLTlG3V3vRi
M/bytAk0OkgCOsme8RlDzNlneU+g12ztO1A0mFHpraokdJcJ4Z7sVKvSaElhhfrkhmjMyd3Vi9Tn
6yv3/3Eh/x4uPnunK8mSTSyaUh+7tzJotk/Rz3b3I7trcj96ui5MYA6o/Rs6y5vh5c4/RujkGkME
8oZT1bbk6GKc4imqiPqegFM1iCeX/PesIGt5wKAV3j4uOtkvHbKZGU4Pvm/tNNrbhdzMgB1S9HKz
KPbuumIi138hiYsbJletWqQfNQDIhFaxb1xM2IBTKzCbb11xj7435LElNig4zchA2gSknew9zMMT
mJarzZWxwG+U67RX27p4Qsd4uXHxqg37QV3BCWTGGkBNE30fz6aMb0MUmQGgGQQUWFvG2c7s9+x+
1cEk2SPdhPDiJfvZdN78hdxNX+mDeuzvStkTSnAYLoRxXlIZi96qIO3UpTU64duw6HN04PWhZCNl
cjgfSV27qo0KctBUEZAkvh8aJ4id9dAYh7rX/BxIcIQSxcO07n09uXsnzw9qkm9zPCe1RTYUzH0O
sMyRz0HeDv9AgxtywZdrbM8mwJwrIzsaxbgEqWI9DmkJ6JDh93W9OWP6Rw6jKEBlHiTuPKgHpoKj
dTWS/FjRyL3JFtfxka8lQZODKq0apnbbYiR/X+kNEKwxjn9dOhdH/D/pxERvOThN0O52qWW+0DyK
0Vx+HI/uuyHDh+cuh49fN8AZgnoIqILwGL789SzR88igwN9G3B2i/2kPpnp/6sYNrb/o3bayJG9D
0Z6dy+MCfHcGjoCtQJ6NTIup5H5VV55Vv15fM7bzZ1feJ624oKiqO61UNC0DIMOMHXJv1869t/r+
MLr1LsslnlS0Q3jPY8gYTRKYgWM6n591V3OXDH8fW3NV/YrGs4/3rAyUnXej/yilGwB+R40R+UVO
TF1VtC9UNTs2pNqY6k6pAoY45gBM3EKdrCgCpJ+CLlMk8QN3MX2Sy3mXuk4MDLtjyyx6547bnnYb
t34YapmCwmU80487zqTINb1qoN8E4rGTLJ0oNLyzX+eiLcWdyn5kq6d3jH/oTY3V0Mk1yWEVSmHQ
HKB+xWinyh2nqSZZMxMFh9Wtt5geBryW6U21pAojNO8zKfwhckliq2gpAxH3ixXVfq/noGlTw2r5
1RnPf3GUXOQtMZGMXjq+V09RO7jZVs2PeIEQzyB55Bl5qgZ6G2dbjVboiqrzbntdqGgZ0RDFHC6b
OHFZS8bZiYrLSIOZpTkQyH/1Q+IXIyqm+eNfCEGZBDl6VnLmp/UjqEtrp8yPM4iwRqLexT25mxf3
6boY0WahYxA5VwIeLDDmXuoyUjouet7kR3vZ5O2bbR7LOMD0c5D/Zz5l3IfnkjivN41IxSl6ncPE
vX3CWJslnkC4LYQl/TEizez7UpV4Muah7iEAQPShM2/VBXxHscS4Re4GnYv/CuGOkFUo6gDe1fxY
d2GUh1V8sMvtOkpe50JV2LgWmroxU8pPGBmjaay5OmHz21Bt7jLQ8SW4za9vvUgVDDAhNkFPL5pr
OJ+Tr1UEUhaSH9skNOdbN/Jd8zHXw+tS+N7lDwd9LoZ74Klo4u1sIy2OiHNLrxjXyW9X7Zu2VCi1
rZEVBQqlRdBYQN+bowGcDL1d+5WpDJ7aRwdaAb7SsJdym5mTEvatBcyDlLEZGOvok3k0w2Ux1i/X
v1q0AWcfzeM8tFpdgzcUazOhZNhsjTXUZH0PotiGYH/RkYPgDRRhl+YKvOcsHtseXIHWzTA8oyXt
XkdnpTvaXjn8moxWshFClTQ4E+RH0d6sctsN4LeqGrQpO1K3B3lQT9Qboy0xCdhmROIgRXclORPF
qda2JppwsiE7dqEdyjA4xHqwblQUrFDp4y78tZgGrWXrVqAxv6O2nyD/4U4S9ys8HNofKcxvnvn4
1ljitTAhpdPBwoKqLFkK3x3eVms4/YWpwQxY6hECHW5fOl1DmU8Zs2OfvhH7cY0fp+JvlEEXNCru
4NZVeZAZ1PGbpQCY55FkzwubjVxLz3IfpeGz6CkCGth/5XCXiel2uaKviMXoYISkTn1TAYicsvgd
qFaSRfVdMH3P/zV5+4+HQb8+CmaYM0dLxuVeLWlMumVC8LQAIi8BNl6rbUEtiFLKzipTP4l+gCnO
d7pBZopCO2ctS8hRoK5lcYLrSs9mQIfmxyJDi1v02wXcwF8Yx5kEdhjOzBD9fKjQdXjczdHzNB9Q
kfKm4eW6DKEjQts00gCMpJHviEpSy5qsDE84p9yqqQ9SMUMLXfQ+Lv6cSTyDKNwgZ7K4FeumMV9S
BbIwXLZZq8mbzfso3tpmu9FJIVk84fa4wPWwWG/gp6HnxFqRTF8QQjkxoMpUFOqrqpCUhPihoQ/j
w0/jzcOaWj5159iz1U59m+XHmDy6TodZaq9LD6iUvCl62Fcv5ikzfbV4jdoww7hhZ3gGTHMO6in3
cmS0ru+laH3RV4rDANgljG5y4QnaSNZlLigIC4ARXNJHfcTcvZt7Dn2cZlcSQIg8sYV+AQPdssCu
4tF5qshARVxF7FjsKxUEe+4tRRnhukIil8IONgCXVAZHxx2ARXPraK6W/IiS7SHLKEavirBuVS9H
hynUKgIDACYVUWRZK5HxsK4LUFpiHT8V4XsrBwKmivSNOpVAuq/9ac7313UTbtaZCM5dIh9lDUpk
QYTjIxF60shtZrTgKQB4iG1INksmjDt5FAy/mkIIS0dt8qk+trFntOkmNoGRbcqKByKXcr543K4p
w6x1GaCqcMyXe1KsaN02vQLgeHaEhg3QQ+nSMFNojAZxMU0MoEY06l56Slq5baLXXX6kHfIcXrnQ
CvQQCkUsqSa68gp6WwzxFQ4tS08dNLcBBHrXB9VS6e8mJlYaL00aWnsIQ4cftLW7B7rkaRYyMNRN
vRarX0Xt9Ct2GWCC3UXql2S208izhjx6GArNiXC4xza9VfJCNrks1o1VtcEVDJw4LuTRnDnPh5r5
mAL5Ic2Le4z8yTJ5QiHI7GMuDX+BD/xyAcEbEasL0nlHJco9fQUFSeOp5tt1kxeeKoDSAIGOvW4+
GkTO7jOqFCVeHDkegcBCvUntdQlRIpRhFYqCN/h7rJYDFJxPKGWZsw6to+GR1qD+NwURDVdy6DXJ
8RXqYjHgQIx8qbgALhcsmbuys224P0wnuv7w5fpKCbfDVrFU6C+FGlySIXPcPO0c/DoBw2F2ZwNr
rE8kN79QgzMZ3ItZNZXKLFO8mLuJkn1UlQq4Lp0uuK4J3/XzzxWJ3QYcCABpP6Fjrr0SrWRlb2ZQ
kxTeVweF3zEGIdGuTb0ifyI78Kv56rAlz9cli3weuiodtHdiYAsZ6ssdmpclWazCwgWV0iXs4qFD
obRc98q4VjfKpB7BKuWG12WK9u1cJvvzMwvXBrXMut6E7ZXTZlXrW4rUdYe+6OtixKo5ABtFWhyZ
Fd4lpF2HAQs7PyamEQDHPmgyM9DV8sEdVIwrS+qZfMHoYws/yDYxJIBBSn4ooVSn0azjEbbuetp4
lxhBc2jL0AI8q7Xtv+5kOMaiVUQm2cD0PBvr40mz7bmM46JH0qCpHsAbjpQoCZVMNosqWkRgGWLm
GxU3xEvcXtWpURI6Atu9IZg3QF8C+DVL92ZU6bGWIpUJVcLIlKaji5sVSy4No1pTPCVXIz9GAJZD
TqGfbG+QEdsLNToTwsV/imVFyLboCJeq2c/GFghym9WY/ShyAmOQPCvFGjGEL5Owg83ZYLWUGeZQ
YYMjGDeq6XFOW2+cJQk3mRCm8dl5yio3n9QSQvIBmfEV5BojCYgqm9+TieFe4a4BntxGwbHtB29O
tjkQASUBmEwCF6CMdF06MP8ipQQg9XokCF47MIVIMocil+6Y/+4Jn7haYjLHRoPlckjnj0Pntetf
1MhYgIWkFaoI8D6XGwIoRVJFNjs0meXZ7nuW5QGoASVxv3C1LBeXOKa2Mb/I7YcG6BnXUKAHUX+X
ALdIBx8PuP+jEG5L6rRAT0Ph5Me0A8UZuaVLIy+HiIIRzFX8ryY8ZV0OVoAmYZ7a0Q7NWxHdaEUY
S24DoQzbUIHYaWNmkUeFySKgRHU0QvCbvBrD79LYTsmxMSU7L5PCeTBtcdIE8BtwytptGbSZhnD6
YRwlXkUsxQUcASNwwGTapX21I16wepYVx46UOz055L27MTA6W71dv0HZ5vJVWPS7/yuHs+MYaKB2
U+fFca3QWu5iOhhAiOjoduwMA2jvxaj60oBLphsXY1cDKt3AEUEu/HvmPg93Nrqc0Ol0XTG+L+jj
skZCH0EBw7EweWvoqYnrEmtxLNeH1dHBTqRjymVf9L7R472iep35q16/NGvrNYYZXpcuOrgYi8K9
jZ4Hgnrw5faZa4lXujujHaHeogjTtLd2+nJdhLDWjJybCfQIlC4+ta9Yuap1boaqXw0sYF9Xi62Z
Lnf22IW0eDKW+4EAHAsMMqSTYWsKHrYY+2eDz8jco8jN3UZTpRrFEMP5rdU3pfKmxiPFoVd9lLd/
X1dSYCpAPsbYM0KTD0b1y3VcEy1Z5rkpjtlEdkj9geVwU+S7UpaRE8uBJgz9A6gkbD/P7tdmBUJ+
o7XF0TGV59ns3sbJ3pdLfKjwHJVYpsA2oNMfWexbzmTFatXQvOyLo90fSBpCq2SU+ChBAHQhgtsg
vcnJUtlQB0AqnU/TfvR0I3toi/wxn4sdprwk17rgwsUYMwNgYnVH9Kpc6kQNo+kqE7aoJq+rPXiO
rKwp8FMXAjiNCgezf3OPuHFVEDCGjb5sY7p3HuIq2VhttzXr7XXLE2uE1LKKti3G6X2pUd32RCt0
FqjE1i9FJw8Y5/tyXYTQ6NDv8Q+OAO7GSxGzu9rKvECnfvDLn3V/E7u7uJZcikI90FnKxt5xjfAY
XHOnRo2iwsGXM92NDtkk838PtnBF/ZHAvuDMnlc1dqMmLXB2EstD7aZHn/r1hRKemDMJ3OlEbt6g
ywoJlv7YoH2naH+imPoXQlAVshxkzZAp5yF5SGZrVVzgvqD2Tf0+YLY3vK6FaCfOBXBaWFO9mHkJ
AUblRYY3/cfuaHbh4V2lgiUWFS7QGHBnUG3V0USZGAqoIyYFSOyvi7srdNuzl9Qzp0dtUU9El8Fy
iaz4XCx3UDAAXQA7syyOSXSrdr8UE/lvDO/EsjKT6L670I+7U2ekoDJLh35Z4aTHqNQxj9dPRTCS
9KEg98Wi3S+YkyonQEMpNJINIoouvXM9uTA51sbB1GuIb6P7tfgyTpO3esNShwup/C6S5BrEq4qC
AjI2KNvoXIyUjl1S1AakmSD+AFmEbgZKcSiJjM5cKAf9zIwMDWAffNUQL2UtMV3sHnos1uFAqkNZ
HNxcYvrMtLkok7WBAkcEAAf4L27rFNvM2njFNQ4R0fQITaSlapkIbnuKxO7smEUKpgk8Xye3X21k
3QE0L7kXxAv2ryo8TFhuu0qsOrha85K1vtDJX5uN+1fOCETYDKmY9X6zrzjzqWqNJsKmHYtj7zw7
sRPAHU118xeXNpqRQIaCqxXbr18K0RaljZQeS2YoShnQBsUQJSO1ZO/Z+f+09x+vV4aahVTdpZSl
L3WM8EJKp1kBNj9SHxrt0NIx0GXzhCIPi6sINRzg5Ohgb7oURZWpBOyWVhzdumoD1y5UH/nvRbJs
IkvTNTSTgi4H+Ih8W5Ky6mTEYAP8UApALyP6tuppULiqrOotsjS8XnAsUetAoYBzAfXYOxUpDFg0
+n22+eQ5hp/aknemUBmkhj+qESzMvlyyQqtaoOfqOJkIQ8aXTg1Arn793hMZAJAz/leEzYU5C2jL
kx7zLUeqHeo2wwzNrRVvAZfvu7kslymyAIN1Xjh4deHRx6tjpHmzkpEeuybe4OHF0s7XtRFKQJ6U
QQKjL4yfnClACIsEAGIRQ8k9pQaj21801wHx8Y8E7ulP63EmxsfzuHvrcnooh99q8Rzbxe66JsIL
9VwQd/6T2E51s4QqaHaM4sOSBcYjeUaeeRkxNRq0019EWOfyOIPOBsOdWhbGsaVjfRztI7UlLx/R
oTFVNCAgFmLNKJyxOfmwDLmFxxXAibZKa3l5l2zW/ntUtRJthJKA34Fuf5xPAKBcnpyGVq09aHDR
hvpSNQ8usgqpgRoYlbE4iI4oBlABLospBhOZmktBidtHAH6aP96LQOXawxhy6bUmMutzIdzBgRfI
66yHU4sBt4QQoOstyXoJ1cAIE6ur4sXDw9Jk5hCNwwgJE+28HjXJjvxSieQtIhPC3ZtGrCkWoI3g
M1MauMNvdkDdaQqunxyZFC7kncwxzrsUUuoyroJidGx/dprOj7JM1l3C1p2/PcGLBu+JYX0Q4rJ9
OwsEmsUsEwxv4iX/1fpdnMo193bgiu3aV1mxSeSmTQBf/MPoBEr4S0mFGrlKuWb06LarFaxlO/3s
4trxkkRVHpeyfButQTYCJjxDbL6bjX/Z4JG6lKlhatxUi5ziKo1Q+pz9Nu88owTuxvTr+paJJIEl
RIf9AfsciblLSamSAN66LOhRI8cOhK518gjIEU9pJawIItNAaxfD6rVAas03rM8AdwH8VEmPQxg1
/nvr/IXpnf8+t2J1OSpOS6GHat8M1RFt1/H4cH2pRCZ3LoI7Q5jTAgItoRCRvM7TDeCGpxv06PqD
8QulAV86KSFyPcA0RMOkCysHI9Tl1mgoCZVgD6Y4s4u3Wib4OF6ua8Q8JH+I0D71gV6HxBsfs+td
281xC41yADQOOdilrK/pt7bdOHbl01zGYi28WNH4w1pwMFMAj3epEV0Reda0gryoe+ho8lihRBCr
/U2WWYo3F+9x+RtcV1q0SrZOZOXngrmlbMdI12gHwV3SbpV18ZZ03ET0sZA1BovMHOOvLLlt4pHK
I+X0KSHl4sLMlWFrV4do2P5NyRNdOH9EcJZO1XqdO8xTHT8WK/WX4TDGv68bhkwNztStxgDOjgrD
0LrHKQuL9NaWQUvIRHCOxyqSyG0diMBKYU4CK2VWh7/RgnXHIFNuYEMuzc0gGZAL2p4edSNeN2Dw
1fzWsH+TRYvD65JErgHvRKQLcFOg9MlFCVlc1mDqhCRn7ifMZGgjHnIEHcVuO6u+rcT97RBZzW5t
eu37Ouqywr5wMf/I59uB6iK1MmLDVVjqd+xXlD//3X45YJJiKGTWp7Pbx0rB6pg4Qk7tO4AlrVbf
lI0GCM/pmRDunCrOxEaiHXpM42kbA8x+Gh9TR3+oZVhDwgU7E8SF+EXkqtZCCTxRGbIJNGRe7E4S
cosCB+Dyof8bSEIIhnkZ+f+Q9mW7kePAsl8kQPvySi2121Xlre0Xwe62JWrft6+/Ic89M1W0ThEz
Bw1MA9NApUgmM8lkZAR4SUvNT/dKKILG/VBD4CwTBeJyUt9SFEeOmJ9DRVyLf5TEsskyakH5Hosg
E7UEUYL52IUHbkZaGtGlJebQpTV6nZmdigwoB06YPfnll5p0XlP7pOjWt7fUEqhIBhvcDB1B+xkw
h9e7twfiW0WAxbC+8oRMaLXYKc7RbG3I6iRv4G/m2FtyiUt7zOC6lHZUiuASytTujU4fSAn2XTPT
CcjO3BHtA0AUD6ve+ozrGEIT8rZptV+WPNhlrHMi1+JEo8IBkhvQraFCcD120e9A7xKF2b4Vt32o
eG3t20a2a7QHv+cxyi7Ywu1j7ldCSQ3FcmbcVBtGE52rdC8Uln5fjqJOlCBNidCjIcuo09yZBQk4
AZOl5p6L8mAMRX8ZjgESFpjZHFoKXl4lqCjkuSFe+5xrXqqTwSKlfD8WpWsp9ChFh0ToiJi8DT0q
ytKLlLduE34pWevdXvuFsIOPmQu94CFUZRZ8pfeQ9tC6gu5lq/EyT6uh6CysaJlzfGzZzlxNQopA
CmfOP5mmhWImtxT9GlHpoeumJqpKBxf9WP0abW4lJzLMS8ec71C7Fuc/OOCjJ+rajQQBusIWJno/
grCTTLGfOe2gyRwrCxvnygoTtGVDpYYSwQpoxvus8kLqZaDKuL1Ei0ZANTujl9D1yD7i9IUBEfOq
p2AZzFaGfExBquXT/7I+F0bmrXJxqSzSDNd7s8MjCnpDo0df+QxJrnDSwqITzP6P2z7KMWx1ORZS
qPIYGEknK9tYdD+n0TarmFNc/L4d/Fj7CzNMCKGjNsqTP9B9EINsX9rG+j1VhVWhjXbfqA8mnr/k
4CRlT6MIEn7dturB8cvaUeU7aHOSyrWGvRG9QwvLMNdgE8Je3gtxvcl76KVK99oG6Fm3LQTXrw8m
7+S2FJNmRQ4UEwEUAQ7neiE6uS/zUFLoPslJJezKTfzafUJz59/71IUVtmSZ5mCybFRYwREUZzs7
jnHHanhCWYtjQZ3CBCAFDwpsmXcAh3SczFYyxfbxwDNBE+PoNy+q8Xh7OIuGQAqJswY6tXGAuZ40
MCIKLXSx6F4DnPqYmMGfqqEgCfRTYaUFIyrYBdLIbZtL2xIp6m+bzI6ZQmiT1y0Gh5Rh6+n7IG1p
y8kVSxsG3fRooULdErIwbKpohh6FeBrt8fhDmvRQGx+5seJxw6pLwRL9SsgAqMOhUMoMRYqSQg5S
mCldddXthTW4FjLH3xTH3O5XWUQCYhCJ5DakOb3Qi93Xp5fKVrZPnautg2Nl1zLpN8Yqs7F77HgT
O88ZyexolWy6z9uzzvtUpvLZjW3oUyOM9jTDWaj+CJXVbQNLIDEIivwzGcwGFIauTmQfk6Ho8Qrv
cZ4+QDxFfIRysDukCnAs20o7qZ1jGDmoKTnVSpbo9ft0cGH+u2v8IhD7fRxkaosByifjl0FJO5H6
DfDL+Mm87979X837cFeGJDyh5Hd75MtTC70YQMfw9MtWrwO16sQoycHxUgboR0+ywglBTc/ZNiyv
4l8DBDrfRCpDI4rF5Ezdz0ok7Crag/FEi958SNMberQuWhITtaYgmTZACXbMRqcZkrPar/EGqced
hw7PWUFt5D56LAUPVBX+/iBmk1np4NdBgI5mI8xIhb6HQbIH2bBVUKBOAyeZLw9/pq7ATpOAv2FC
lRaGqRi2GdyrBkOdH4PENySx/ys0SdwelEP2Mcg5UTpP7iJvOEhncfQC6ZijYtPxIFqLI7/4Fmbf
l9EoBCDPBEWM7hjT716Amli+znVSxLzX66VeF3Q9aoDsoKo7HwOvQ3QCcmVL69Fl74unLDLRs9OQ
WDoI5dYfDc8PILbbOIb1WFB3KNajGhK57ziV2MWj9+VHsL5XULwGSGgpxw2+33WIWvZUHwJCcxI8
Nl/W4EhvERnR8PBYP/J6/5YSxqVxxs9C4F9ACormfzDhO4P+hicru6444WuOTuzZZxauUNDUg0lm
D4sWRJfKYcIIq02Cg68M7eds26cforLvundAO/5DhkIfyjcjM6ojbNUPMovQjNSwrEAulhQvk0B9
0hx1Hx4yYamCChZSSF7MRVtcC5hTXRAVvgAIXrTP4s7OwnMpGfb8mufTwrY6NHEgSuOSeL4dFJfu
4gqwUzjE4BkEhU3Gb1Mljow0RLvrUFheOSX2lHh+9aeHbMM+jqyDNT1J2bSNOEdlVjbprzCJkwyA
zzgN4jXker9IYlgoSS9He0v+HckDHhJzF4IHpM93WRg44I4HlmskTaBDfHEiOq3XuGNxKhFL5w94
0d8fwQSrwc9oVGsgEBCNFyDu7B40BWj53EQGx42W3BZnKcDUgBSVsMbXo1WGVDNbOYgxWsdsvOm9
SUjQ2fS3ib3IuR8s5Tk8KaAVBLg4yLwwUQ/c1akwTTquOlT7zIuqt0MhMjhpbv5gdh8ayKFosptV
M2Um0tRxP6XIKXAbzZWHU1i6ynse7qHd2vIeg5ei+KUpJq4AAId32gKmejt/lvbJQwHUKPkP2+DS
CLP71Dyc4riHEUN23tqeFCnp7GgicmSjKzY83Ta3OHsgn4SungbFwe/NcXEIMqLcjMwA1nxD3Izq
/PxMhlMwSGDo6Ihfc9x8KTLPigJzt9asgMPsccOk0YwRQtDsFWpnpX+wkuTLr3xe8l9aKvCEWmjc
m3M/e/YZ9SCwYhF8I41SrTWpc9J0NzWrtrSlcJeM+6CEOIN+J1vPs6x07yWivq47iP08BhIPs7S0
DUwQiAJsjL8gmXS95Ya8FyuwX4HzTCnijWk0kUuDWuJstqWNjU0GBC0oPdF1wUQQKEsrYwFq2f3U
+aswEdyMAq4f1o41UNJk27rsTpFRcBL90oKi2QcikGADw52G8VZQ4aD5A48g+xBaaGB7MIrY4aba
pQm8NDL/+4WTSlKuSj0w9PupOhXTsxpOnE0nL7nLpQVmifwJBRsNuir70LrP9dbx0aivpflWBKlE
ZkwkDeZrddoK2zC9j+KDgBNrDGH3Ml4VadOjxU0luOW7fUIB4zTuot6FJKSnQtsMXK5StW5kz6C8
fnneVzNLHo+VgObpecnj/Zi7wWASP3mjid3EvNC3vM4G5Ojm1IFddb0EIImAvLCFJAkmAOCVKBFQ
Ukwk73Y0WlxogOXR0Y5TABoarq1M4E/oYh9WwgrKehW1hfh428LiOC4sMAst1BKEOhtMWS4BqNrr
thnu84wHT1q2YgADhzosmr+ZcbSBmqRtjV1hDIbT4elnrmEN4+r2WJZityX9Y4UZS0r9MgT5ALiO
poPsa47Vf+LRr6sSHEadTAw4uj2zN7GJFsTLkJYFIgZVfMbbcrB/q6kFrhCa3aGelw7xoQXLJpB6
AWc7Lk4fYFUoX0Mh44dCEK38OKv94S8qyhEnBqt/kiUes+vieC6sMOPBUKfcmJldoTTlJu14Mrv5
FXU7QcX89kIthea5xAgdNvQpA/N77daGHleN4WOhEp0inOR2qdla8gutGoUau1LnokJ62+JiZLiw
OLvORcSkmREIIcVGqvPO8WXZG60yIGYXrPMmfKl83lPLoitqQJbNctnofmJckeZxWsYTRhhnlYXu
5UpbD3q9ybK4IGUSQNEZ/rRKhoh3WVl0lQvDzCKGYMIcaIY8r88t5u1BVj/RaMVZv0UjUFiDgLMy
8xTKzGwCNOdPPthyfUtZAREao4pS65yT2OKSgTkMb7iIfjrbAhP4YY1eMcQMPICSVok2w4sFAYFG
zVdW3HIOzawqwnzpUWd6bcg74pIHhPj1kNTM7+pGQBw0C0pCaVqDr9LCTavDi3hCwtwOD+I2JdA1
SlaG7hrl+baDLmw+IEUB4Z5lF1WDLb6FgSJIWpLEqE2h/K4Exa8yLO0i7w3bD3LOIWXRGIqt6MBC
0Vo0meRltNWQxAIoX3pxzJyhSjo7b1LFMUGc5uJAyiNuWrRnAp48k37gtZzdDbGpQTylAQXCoKDB
tZO2s8i4OGWuTMPftydywTeBtIY6raTgUG2yFeW0NOVCxObDczm6B4JkQFkJzfGOWvgRx2l4ppig
UkPaLBRAnbOXfFQAaEukISKVxOtXWSrMwjMRS2ZKXTDPMnu6D2gx4nkBvbX6mRIwiDvxY7wRiX+f
7wu787StYENpa3N7Ihf235VVJkjjWBAJqTifpOzQNsinsYqd2xbmPcUkUHWmHcKhAL2u1vch9CIo
C8nYpa2BPs2q70A/I5oeuvJfb9tYSDVIaegOnuXfEYuZ23DYB5lRaOicVEto54AFZCcGsTvlrlJL
bk7TV1BHNcLXbaNLjgFkCCRZVXTM4935OpiMfRLluWLiHIq+rLh6S1DHF3jrs5Bi8LiFDjtUadAw
wYJxU70yogYXqH0T1FCzkD0xOGvb0LBF4YnLfrvkDED8IliA+Uj5of2Qjq0uiBOM5dlzamkefVMi
n/RRagPQ9x8mD11AQMzPPKys1FpTFJUIehGMK8oVAu1ycQUQVmoX1chTdVsc1YUp5rImTAnuOAU2
MMQ8wWz71vfn0byvUCcpC15iXnJ2NJ4g2KKqhccL5qbfdkWbpD2GZQXnTgfSM1c5WXmpTonUNbN9
mij/oCH+2u2iuA+NXkEOQRcxCawSZ16o4VWjHScCofW0oukfDcVvS/wPPbEz1yKu8qqJ5l7W4RVB
j/sgQvNwoZD6tSttXOlve8VSClFACmQiYCC0/yhKGn0YoaIGXqwxeUzageR5vqWR5VLeM/jS5r20
xETbLqRjG+mgnQmaqrAlqhck8gfZNrVE5ARAnikmxCqTGQ15Dh6SMvwq0q+uejNVDqhped4QyLF1
UZzXmfhX6amV5AZGI6qRnQuzUOU2ywOPtpx0sTwWgMbmGzE6fln/LotkqgqMpR/cLl8nOLxwCtPL
Q/nHAjMUUymCWoWn7SGE/QHMkL/7L90tQCT9Y4I52PpTW7bBTJ/ky69hQarufeIlPd48MTEHVCpZ
CC5DcAcUG9XTLNda394pS0ENBHUzSbmB9MoGGr0YQ2ukYPuAqkTVFsQvD7G/6c3Tn9t2lgLapR1m
OSolbqM4g50OQgLgVxWidPXvLYAUGwUWKOIAlMJsD9PXrNwYwJxVSQ7wMKPyfPv3v0Ga7AHk0gBz
gLOKXpD9eKZVSEit1K7s5rmNB7pgbUwPPf2ask2E5/d0cvuusIuXBhzNk10mb2NqkWgbBZvCAb+w
wCMAWfIREE+jbRTnPcC8mIGPowAlUBPfZZhgpBU+h+DEBeMuLR9es/CABpIR5FomzPWlMhidYSH3
ZdDbRNuBqnH269KDM05e/5hghuEHcmrlQoC+4TRaB/IB0li2PjhA6t/7EdDnii8SCaDHoXxsKpOU
D3HuaKOxyqXYUcKzRndVwcO1LJ2aZkwL3AooAFy2rnPkqBRd3LX4psDID7L+EI5/pKjcyZlyVynq
BoItPJj6PMofTgZ4y3zvmXvNmIlOxEnuQOgIvoj8KEmlVxh/2rkine709Om2Qy/hz9QZDI/dAs1q
mb3YFf6U54UM9izoAW+zvbg2D4rTeNquW8sOJOrs1NUf6KG5nz5AU+iopLBHRwCsp7FVJ/WMlUh0
Xo/60vv75Uex7++DkEp6EOOjfBmbSI3WOHbbnaWuqWiu4rF2GpBQqu1hGFXbpPSU1cPRbMwXIH29
2/PD/RQmZuFlpPFrFSlEuE/Xwjq+S7e+J734a/BO7qNVu6EPty3Oi8suPlYdDZnoagdbMmNQ9eNC
Huac1aKbNeyJPLx0BWjDOdWDJa++NMPkrRSeDuk5TPHQPcilTXMXSTheIz41HEtLr9KQ6IV2OG5V
aExgdcqkSu2UyMAbZluqD5ZW/bGCZqcmWkMm+miqThy7GWANfmU4UqVzcttSYMTVHhcR3OgkZIXr
3Vu3QiqX4Pjdx8rKnwy7bEJvyHmo9KUdC2g2oAwAQqJEycxmoIyKVkbA9CFUED0qBaAxMzTTokWi
6NTfYS1wnqoWDeK9FsTd8BR0nl0PC5Wpphl0zGm4MTca9VK7OmW8MsLi3F0YYeZOkvsARM0qUIN4
q+lAQ1hab7LJ2WFLWQWthn+PZP6Iiyv9FHYAYOsa3XuEs/Tf1AzsVrr8aSaOtkVtxMX806ObOCmJ
d8oqKoBQU51mL37Wp+w47aRfihdtVBu3xSPYEFbS8NTQrcmDnijzgtz6FiazWWKFy46Fb7FCJ9iF
f0Jb+6V5QE3hJTxx/a2ylzwktszr92GzG1bAFMVHdZe+Dm5+7/9O75u72IvJ8GQBbODcDjmLp5rL
iZqDxcUadOEk+mEAb0J4c8EKi3jgBmC1c6HinaLovS1erYaYcGh73NDNINz1fxqXNra4NjiXAp5j
MzdSQx5lOs2OnaJElTxTJ9qEHNjiUoT9Z7TIs9ejFcSiCaFCBbd22oPuVQfOdN72aLzBXf8+1ZJc
1AQstei6gX17qW5PD/oFrn87U/0+1+aVwqnyd+5MtujwlL9u73qNxS5ZQuzjgIfP1/WdmG57fS2Z
nCdE3gzN/37hb4I+tX0yw5GFbos9SmqJpxrBm6cfUcUP8YIzz1NCOgW8oFBP+BODvQf1jdsrsvTw
DcL1/wlgiFXXg5GQ9oLOhCnHz+9k+wtA29fIie9k9zHY9U+0JJ/gaJS9+CjvRtymV/Gv7ilZ87p2
eXPKBJhI9FU1BiRkP5mHfMApLeQdzme//d9DGA4P1wOdJDGoyhbpQAXeWiGxIz03K7xg3gs9Me6z
1e155bkhEwh6qKkpVYLEne294aXlvGcsvt5crBpbfFD0sK6CeTDNn/FOsIeHeJWgEjUS2S4ecLmj
66q46/PDyDsqLNbmLy0z4UEOq3yUSgwsJ4Vj4T/7qCPBWn6tN+WmX1l3aGXrIRjH8dN5vm6s3jeU
/GLPqV2I1lAfbjqBG9kkOfVqjXRONn4p5kPYcpyFZ405n5TGIAggfKb7ykHX5q9uHW8CW7JD9//k
JCzaYQgFdaDyHEgEpwwLL1YSt9Q5+WJxLFAPQQ8QHvrQRnHt94nRWgUKbxgLUne4BZpMccPBTl/G
HY82bdktL2wxzlGFWagHEeZNFIBEGWRiTTIZBmPVWYDLVCNEUn5JOQmT9ERbA0DoZKWb2srU0440
MQ8AvhhTLr6GyTbmIIfNaCIVGLSL7GkwzmqhcNHW86/88MwLK4yvGOrY++Lsmf4hcSbPWIuesjf3
OG5Qr/N4De2LmeHCGpN7zFEZdFSLkf0pSdHzsTF6pzD+y6H2wgiTfvI+lqxBnPd4Jrlj+TSmAsfz
eUvDZJ1W1ZoSYsk4T2Zvab/LRR7iYvnadjEGJqGgCynU+hYWBOU5alXXjzZj1Hpp7AJLQvutFHZO
DskHExXD27uat+GYRJMneiTWs0OkX3SbrgpX2glPKio/m9t2/pfd9o1xnOG1bEys6FANVtACjSrH
4P/NWk2XbdrGLbWLIc0kxxTzUcOFLh57AvHn/hRJJgSF46LU0NwkSsdWljK68rNURzNsQ5ENrUzh
ManN4/25Qf75TGaDhB0eeVEvQQDyPXXAcbwqiBvIx6HnTMjiyRiXyVmwBN1CPwrB0iTrytxOVMW+
jQYb4o+e35dOJ3xyZn5xz19YYuKc2FHFDMYAYO06sSMdXTPWIRIeh3ODRsYnFfoUOgIatLYU6eG2
6cUxQmNbU3FTB1cq49ZabSVCpqRQbJRTQiNFIp1pubqvbLHMvOP64spdGGM8WZnEvGsHNK2EdHob
+0DZGNkwv66Fol126JQaIW/mmWPFqwcvbiHI5ULaFq/YaMC/zlkQP620MAVKuPE/LBRHaX8/yvug
96rgPgKYCJiU29O6ONILg/MHXRwvEk0S/LCDwbHuVyA7BlzpbgAZTijhEUnTnHDa3jY4h9Afm8JE
lwWwPmizYtdxKiH8AWQP9u5XpGTbUaqfdQntQLetLGYLyKoqKiSCZ06+62HlFLp65lBHe8+ApN6w
guRVpJKAR2O4+BALrMa8YGi0h8b3tZ0ecMHRyDGaDIQGExoX5d85XY1CQqTqiL5UkpdA0vIgqd9t
cuwkgtAU/oG+V7zAMcOjbZh30EuZG/iG/bjWt+GqPwRv/dnoSXtKT/oGSfhDFsi0K9bZafRyVH/b
h7Il1RMq7yveZWoxIl9+EDMPTR+ZcTB/0GgbnuXGrmHnq2oXefGT6sX3ymt0mriZbo6ft2aByaVh
Miq978OoiPFHxw/fqVxhNdnS/nd65N1rljzqcoRM/DFAdGNUwveUZ94nestI5t722W99wFvjYTb/
VKsapT1M4K3pzoJI851V23sUWnfysTqX68Ju1whCnrT1X4NNtW034svtT1j25wvHYsNBCuFYvcUn
JBvNUVfxtiEV8XHp5d0AlsL5xXSy9zi/kv00tmAILD5VcyqKLWiwoRf2fHtAS9Hm0gyTr4ArnCB2
hvCGOrlIFJuHNlU4bsEeRbpgqkw9wziU+3LdugPeYHy7eFW3xLjL79RN4E7bYaU8aHbvjQ5dJRlR
3ewj8qa70Rnuwn3/gr+3Mok/wnVma5yTwVKLFzCGf0cKtsslmqIQJUx835g9V8D9HVS7CAlNoLhk
07vMEY0P39rpuKXcnvjFY+ilYSZEDXWgp6DRQoiye1skkW3sVGI66UYmJmfjLOWwS1NM8JmyrkzT
YvYlV9tUR1QF3LngyRkQz5WYaBOojQKpJVg5DH+O8WYgNencDj71CZWNjXWfckodvFExAaeTmrGk
Iew1ju5aXuvM4+KJQvC2IRNyVLEwqdXByCQR4W7axrBxe96+8aw3ohqLVdJA+4NhoBkZ3ZsoShdg
S7fzrezqjvZc3IubtrO7Q3Y3POcI3+2fdyjA3P6CxTGip3N+lQVqSWHcw5qoGBkTcrRVndASaw1v
tfJktJxqw2IgAHsKugvRFQsileuTwIg+p8BPG+DONVJmrQ11tshypsDmCkovJ1v0B6CDHicOICqv
TeUgksxSBU0CyoMB8nvT69H4YtLnQZK8zpRtvMCSFq0XRquCZgi9cwctfU9BQHJ7XhffWNGvh+ZN
9M9BqXW+LFycHSMx1YfIx5Clxu6LP4HulYXbQVTiFxXfKjAp6dNArCh1U20/KVseLHKJRQE6loBw
44wnzVRW1/YR3BNTG2ZweqHabfxbHQeigioy69f9Vxp5PZRI+400bAfrD2foi6sN6rG5bxBQU5bw
WTRDTS1CgMhlsyOIq0P+SsGYgFYkQV3nreg16Qpv0HNvP46NdqOexKYk01iQWRyFJ6U1Z+UfWwyA
A8iCgSAaDBvXE5FBQE0rkrkVLc5MklTCQ5tbD7SBnJ6Fjko3SqKQ9AB/g2ErfuVMxZxCbxlnUmzc
FFUlFGi4gA6ZE1bSo6q8dsEeLS6bKVLv6haEaWng5l/hfxARUAH1xQMu4OYa1Gevh40iR5A3Ldpy
oPzSmAdq7vvifuCRNS5N7ty/Ys5UuNhxjJdnOa30RreQXapuF9BsKxctRlY+lqGM21LzPlXSL/DD
/b49r0sedmmWKR749YT2oglm5VWDvoSgSF3Bz4hvlIdmbDlbeSm3AbMPT7bAVgsw/fVMjroiFM2E
mYyLL2gJ5mi35QpHLeUz0B6BaXXeszJ7ta3VJAwF1LvgGYGdK6849al55sSRO7YgB8olTthfLNiD
jx1P7Sj/olGACZOiXOZ/deYUGh5G6/egBPd/WZOsOlnrNhG8IsQjE5qmRQsPCHRdyqjbNpNrFuZ7
EYqct7PFKUYjDXhXIHoAoMj1FLeCmKhCiPVU1IoI0lOsoCHX4LXfLR67QOajoRAEXkTcr6/N9GNU
yLEpYE+A1kXZtE1MxNhAW2TndJELzhW1sGlm4+nntrsuDg90KzOZLmDq30/VF7nAnyYtDZsIInid
OcstaIPu9D7HTRdHB8IJDYpC8CMA7q9HJ0uNnChFC3A6pfnOzETFjpU6dC1fjDbNJDceyp/Kbizw
v3LzVelLfdei2M6pRS1xfAB8BaDtjNwDTJ45CzZVF1kCCo77bjwGsVPRnkA0kSja2jDcfHI1QTlA
J6qcaifIwldZXfvqQUARIp+lrJtg/e8n//JzGE+HNLZWod8GSFMjWrfgfJmGp0zg+dZSIAQNJjrY
QdaAlnkm0ENJOOv7ElkmrQ3XsN7GodrlBnqDdXA41sGdIZekzHkkyvO+uEgvAJmjNwBENhYqpdDY
UJglH4Ygk3zIb5/F5sPPnqbq6fbccX6fVYgEYE/XpzGPz5YRf1jgD7V03qMae1Bix6AyMwdSuBwo
vjQ+4zX7UKHXHn+kHRTEcDPaDFCvsksVl7/bA2Pv8j+sMonLL7VEUASMTH8bvPHTP6oboNP2/sv0
etsSs/d/GGJSVaALnY7wHp8Hs/bExETrHm29wRJ53WWMB/5/QwBrzYyvwJ4z84gSHFB9XRWfo8QG
TD8CfQ+pUqLusxW/urQ8qn+MMdPXhVqG2zOMFeZ9+t7fCQGpSwiuOBmBnrk9HDKU0Zz2323lH0Nk
55Kqo9wLZXxu1WI/Tij6AAcH1iYeTQSTjb/tSLqFjA9mhhmseh1J/bLQw8I3zFPiy8cJlwW/0JAw
9O3YnJr0lXJ7jpf2GcTtkZDRQ42ORGZgNAKZGtQbrZPSP0jmdoR6420vXDQwH4JVaM6j7socgmWx
q3UwDlqn2tqr5v0U8O6RS1OGDIfCNVQK0NnORKJWA1dYZfj+KW9k25fuZ6JzWqceADHAd6mlyLlR
slnme41wv5MBv/wLG3+9RlIBxWq5DIUTxJfTkeiJ6rT0ueqfi27cpIADlE7bPlg5HiKeRUpyNSW+
5WllYUc5J0r+3AyAjuP1Ad3vCMdgQLz+lDzv4rwsBuGEXmFbqQY3hbabFXH67NlqFUYMGUy0B6Kk
jmZgHLivzSRCaZR+FgXn3cd4jn5p+nZaaUDSbehv1bfrglu4/hlRdKiDYUC4NmFUbHkMb9iZGmoJ
PesN6qyIJeW0yo7JV0glL8g8yqu3LARlMDwjf84oYagisiAzQxCHARcles4Vza7DdKVaL9ZvLXQ0
yW6lZDsZ4WFCE9ftvbFkFsRZgCXjsow2RRaaHhlKDnKPjp5r3Dkc3cRTRWp1husrVX+O0jLbGFaP
y3rRh5uYltKThZukd/sjfvoQDv4QsDdwU9NngYLrxRW6FPJW9UTPBR1NG/rS2D5NLmwKzecx8zKX
J/gRZB3A9STLwH1YP9jUjW7sO0mMsrPxENTEG7bRud7fHs1Pz7k2wYxGaTU/ybrZhERMwW1aYqDy
k5mnaUp2SbBGA7j77y0idILPEDf8mfTpev66gKYmFZPsXIG/KiCTRTJlH1hO3tqdqhKd98q0NMJL
e0y8U7RMUmIN9lSUbcWJhIUra+4Ub2dQXvIon28Pjy1rfS/ahT22Md5PionGFPYEyTabd70iWrsL
0TreFOs0tzs8bdNNU+aIP6odnhpgXHmicd9NwtenTQuq1zJyFGgI0FUx+/DFNSatE7GLDT8762VD
tH013nXCux8cpPYxzXdt8bsuPqyUmF+DdGpy0y0avFm8xqVoKwPdxXlOkiDdTpXI2TsLuWD+MCw+
IiRavlgwfgtqBwo8OT4sdYRgr5v79FV6V+zQIOJH8FCnpFpph35TezK0ajnhY8ETYBwoeXDToELA
snZGTQLgmx7lZ6m1cEN2WoT/1VDg0ICGxuRgcLYWU7CdHcHSQZU1X/EAafi+BV4sQtbiDapShOwc
qtljfJZNHITSp6CIVxyPWwgTc684yGpASIuhzUeKC0N1XTVjJCf5uW/eVbUnlr/rHeys1H39Ai7k
iwLZZD7WGi7TOVANu5LTDfDT3dDEC85dqPlhVXGfZT5gbBWR6rWonku32Od3yUY96Sd5G22CrbmZ
TtZbeO4ftRXgI05lWxuergV7nzaRC67sM+6umRC5TlFfO2dg3ujqB1pSUOI5INDGX0fotAFDc2+N
aIbreLK036xcV1uNsc3coasiyAbEcPUs29kGEEAghppdtm7WANfvhjVdBRvdQzcZuLDlk3KMvdyT
1/IqWfGkin8mx/lLUPYCuxM4xESWMa0vRRAtB5gFXTqoxbsqb3FtIoq40YSVkp8bzetBJMbxPRm+
xQ4fDeJopZ6ZktCPce17pV4UQ0lL7awR+QssmlDCPAR7yM4cfZLf82AeP1caRw2cJHHEwTlHhVLh
tTlxNPW6lQX9/Cu5D97UzG4jot8XB1zWpsgROQe5HxsLUCScFEENClzE3FpzbS3Gk2QcJLF1li23
7TYJOMZVeySCovGmcdESmuBnXUyMjt1BdVfWVZsn1rlbd7vuJXsoD/Krj24Mcx3fR6vaDffZp1pz
zPKsMvsmHhO8iviwOoZf/knov6DzRJqVEVa8uD//0pWbzDN5MT5ml6RtFdRDjZksKuDUXwIBbNil
TtpzJQJrbFvjsxy+4TEC7rpu0SuT8cqoP249uGxDvuL7BRkNUuyd2y/weAbspX9uNYCrlV1sB8Hq
Tn+6vR0WhnllZd4tF5FYSvwi7afeP6fEe/nXhRBmCMzV02xzQRQBVj23d0AFGveP/dFvSUFQ7V3d
HsbPC8xsykAo18AHhXTNjKNMQKMq9Ip/Fk8iyry/LS978F/FDRw/orb/Yh152ltsmRvUn7hJgD4W
7D5gdwNjx/XU+aMYqK0mBQ/COtjRzhl2Fuilt6n30K7Fj+pg3uUvmqM5nJHOW5hxTB3+AFkmMJ+I
KINem9VQCZxCNQwfUtXDfaW2IVyggKVdgbZB6fHEXBe8ELTGKC8jYM6KrsyGKyvTKvuMhg/QbFkZ
KemB+b/3UyJy8O8/jh5YORyzcPMENg2Biznz6nmc0Ql8Sbg2oGnrT949oEObjA0PGvrTUcC2a8KE
MRfLZ66k6+mrcuhVBXWYPOBtx1zpn5VIwpfwRUA22FMv/NT+DP8OTwCo6bVFZsEG2Q+ApQ2SB+l3
VpDuBboYNd7sSMd7CvgRHBlDjEOq/VAGYoCh0YAMRDsbkBFX1rfd70e8YGywBye5MxIJKeahO1ou
DqK3f527Ooy7gSbRLCMFPx8+5ne1HTnGXayv219O6mgCToIEL94ck/MXX+0nZkRMoO/QIx/UE0z2
7kf/lMg28BEn12y2vv3nBFHZ2+Z+nOgZa/MaXsRbS+wmo5oHWML9EuIfgRDHaW86WEeVB6pfsmUh
UoD5Sca7DYuRlOTWKqVaxlrlBBgvAUWW32Nrm+u5/4j3FP5zGoGKgBFwEQBiarHyL+GgxFMfxP2D
KYTRfRv1Nd78DB6dy08rCA0gk8drF+4quD1cT5/QQ/R9hIbC/yPtu3Yj15lun0iAcrglJXV26rbH
MzeCJ1g5Zz39WTIO9qjZ+pv49gbmzoNeYrFYLFZYhRx7QkXz0asv9/fnVr8BgHcerhG4azfzPFVt
TJJIaNUz6EOkBqk8gYbm9/sYtz4hSqmXIIyWp+mklmU/qOf3+AN6EL4EbvIte9N/dR/xt/tYty+d
LyzQEaMzAVvDGvAMJSSgcpvUc+MO8Q/1R9YRvKkt5VfqPcXxTisGksSHHlNOEO6WnmdmzeqtrnYW
yvhbUh8THm/jrZWaF//3g5gt7LVJisZEUs/lWzo6OabfRCrYQUCupew4a58t6/XRBhQqVJC1nKON
bFRTKaa2FjGu7nzo6buFnrEfqjNh0klgh3Sg3+vLx8fnSM4t4bXo3Nyas9AXwPPJXJxyv9SzuAkU
jCN6jXUU30Uf/o5H385W4eBeWYKASvgaRFSzyTAmGSCn4lzsfnq7eGOh2MfagOzZvS/K2xgRA8Zc
mwj+IzILd/fcVVsRMaFH40XxyYY0e7SMEv+pe9A9W+DJcf2k/CPIGxrMJJ+sSYwgyPhNuchURZ+1
9GychBNiqc79Jc56938rC5Ld1+K0ijKRIliFs10+77o3gRNbuXUXGQnOpm2hE4Y0tHHjQe/l57Sk
kWwHT2Nqt6DCIYZT41SmNloqfk2jo3LfvPPuMGvDLWCB4RDtDQhiMfpYKEKPdG6gnasjmBYO3rFx
vEfoyaY+8BiC17ZsicVmLCIrT0td89SzuBmOkU1+PWm0cvLj8HR/v1jum1n/r4AYlazRIqIKoQFT
fa4urtKQ5iB+V5+yQ223ton60OoV1QgFEZ5q/3/3U66xGZ+uKwcF8z4s9VwFjn/wnp7ItBF+aJvp
U6F+QLiAKwblaq2McoJ02Y/jCkLVyOSKTre1NhUaijkSXbldr1AYFU2LfEzLQVDPPY122VN58kuC
2n4IVKHda7Bvv9Ucd3LlMrhCZG5ClI5WGSiltbO5yclxcDhn+mZBIBPAWxBTj1SERSRlFuvizKlx
M6BcUwUHEZrmpeIbSIk4Iru5YmYEQ0JFzFwJiX/XCKGVpPPT0DgX7+Kn4UYRDrNQk9FN4IM7sR3w
XOQbTcDkdMzSwIMMAQqMdmSWVIW5loaK5F9AsiNd0BqNsUY43BiaYkSuWaHIQQPN9EtnBTxjfGMg
Z2Q4eag8RYTYYFt7AiX0uykd/IuR70w8cUv4rH37myPQm+ftFwpiwmC1wvuW9SM9zw8w7gLr08rA
VUKnQltrU6PmYKPW0043YjvZSI2/uQ+7JlW0EiEZiSACqPyYbVSarGgwaNu/YHYunfQTEma0wGy0
PNhI0S8lmch9vBVZzgl5MPxjoQpYFa/VplKUoFJGObjIG9Hx96hX5eWwV+QIJ0uUZ+Ix8GOzSb9U
GEIr7NTgEuzU/XAcDvquPqouiv6295dye7HN1OwLJEZ2nlKORqxqwaVyBTA+gd95X56qbUwLBw0s
z+FO2mOqGq8o4Nb9YWAZkxhjtGvbT4Dt98FTuFVp9iQ9f48eyp3pciueedJkLGMWtJMg5HpwiR8u
PkaZnTEk2o1O5TbnSXOW1tVVzSyLsYilLPpe7GFZwtbcGC443H5rjraXHHEbnAT3/t7dmF8GjFHD
PjWVIMmwrPDhUfqWfeTuf17P/AkLE6x3g4WDqwQXdFcdm6O+97fDFtRSj8JzuYs4PY63PgEWhDQZ
qmvmZ++N1iPin+uxXoWX3JlcmU52YoOZ7aDb8W6iCsWBtkMXrXrbt/uCvE1loMEBdbyYFD4zkWH8
2/UyUfatGx6Ksb8OAViCkUZJPo2NeuAxYnORmD1TB6nykw5Ijd3tJuK5hfNNcepDzrk7b4vnmCUx
Oxf0eehN85IUPJ0efnRPv1zT1k6jG7z435EV412lt2fsWoTMzVaM0YRiaOCNsFcCNZwWvTcIp3K7
2FeBQGOEMl0dXSNsQXSYpGoJnvjogpgmsuu29GA+Sg7a/s7qy321YBm1TFQrmZhS/A8U43jn4WQk
qLiJLqVTHRO3pIn9o3NTkm4xCW/bF2R8kh/Nx3KnfVFDjS/Dr9/oUuCNM+V9hz6LZHEKoxQ3e9ng
O/p9spNwMpqj+Yzkl0hHJ3N9x9+Eu95t3+Nd8hY9WBuFNuh3NHZcpZq189q8XQmEJcsNzNKEl4kP
KezGrslUU+Gl+fbrO1jdT9UmdD3HcyLeXXhr5ma2RoTAMJESs9fZ2zZO5bzTMG7t0rkoblCOAZ0O
k0dNW3wsj83HnkbPxan8JvF4GXi4zAlKkwy9M5hgc/E/1L10kCUkk0WOis0axAp0uTbm1AxFEKLM
6uvUoOuY/NRt75y6vItiNl83KJgjgiAi5jzBo73WH0EOm7HGDJtLph3r6GnUfnsjz7NlWdW+Dgv6
Sf4BYS7ZwpOKqh0BIm7UvbfBiPivhHzthqiuaDfept5UW2k/OcZGd3M7d/stL2R0+2DAKKuZ0Xdm
XtRklTGuo9X4CpjKk4sOytZB6Ugc0/smYd4PVpJLBEYnkjaKykiukkuHZrGxeEjNjHajI8QYC/qi
NLzR7Cs3ImYMgwx91nywh7Ppokg2IowFUuNLrTwPLW0EVNo5fv8iKKClkhwN9QdeKu7yVt5U4NcD
oRMm1No5OvaKox6AbSl37wtgTZXwisAcWnwXMnWMKlVy2uIoyhCxV7Q2YqyTnWIqhxN31cd9pNtQ
BKzvTFqBxxnmj8IGXGttP5lmrvdFemk/6wfpkNKjvyt/Sa/RSXriQK0pDopfUZ+PvCD4rRknuIij
pmjCMr1MyTTKdMz94o/at6FAWzTf/DGaJjcwcbeZjujSqd9HeRh1mvhef9KlJkdrrmBFeOzUQvKr
1vS23HC+b14qq3bL72NEEerR6Ptlk17i/DBk49ECO0MwoU1aDG05+Z3jTlC1DNNRS1t5DQZUYfTP
9z9hVUI6eIFRIQxuU7ZMWBNDoU+nJL0Upra3wKIq1OBs/J8xQMk7z4TD0Bw8IJlrrkjT1kcsOL2Y
YoGa1Uj2qZV3FkeD1zwjcL4Yc/0QjJbGZiHQLaGp2pRml8ru7MmW4NGaO91WUaFu7ZHt3uqcso7b
vBisIibsYRoQMs6Y28C4l5mUqgKYc7ILOEVnrkn0WT85H8VmazzxHMyVfQKUgV4mVEfhwpz/vnAV
NKMri8bLUQBGn3gx1nXJLX6cWYflDUY2VkV28eq2f7SESn7Xxqh6Foq2pcG8s0QSO90Ei69RQCeL
WsKsYNTFKnTQERfYNGYqJShITuZS8MCqA87e3uZLNDB7oEBYQdIMJootRGw8Y/QL0+guYkFNFJcE
6DGi5fRc+n8adLaiFsp66btdJIdndJWRssXU6vritwEdMcjIsxXBsRQUOZTHisfE9aW+14cY34ZI
FlLlKEREEux6a8RJLBNdqPqLUG5LX3IL72crwkRHL36AduNpO2a1E2slSQ03FMKd16FoC8MA05II
GIfxPljvjXBEzUqeuLrmBOk2CT5bjJ01H00QVuF/t9UJdC1hhxrzqSAgbdPHhuSFIyCqJSKjV7wL
KnjwTmVR26L3KxNzJ3gI/6Tdpop/6tG71ZMa1fD3T/XtlamBh/irXBzTJmXWtsKINlEnaf0lRSkC
yfROd8Q2EV01Cj9rtQQPs2z+7lqBR+f7ddsz8kaYV0HfAUJCiO0xd7UUglOrEU1UAg7fPG3YDaKb
+7s8exnzFzF8UgyQML9Zw1sowF8OSGFJTvGo/NR3srBPj+I5MuzINGn0AAqjwqea9BjUKOPcqQfV
dDXdlk5jCA7n4dkYncIJn2TLxcAZUlRkOOX6pgtpqbxaf2TLvi9QlhpgNloWSsJxxtGVjxAU4zRm
Wt0bXiX0FzEOUN8Ldhr1EWzhtU4NdRNMp7YsMHTYNp41qh80/6wbp7IaiBFtzIcU8+ljXqGrMjtW
rKiXX8So9lCpQzwGXn/pwoxIbl+6cfkUW7T2G1pY6WbUMVnbRmYkP+o7Pfjo3ryAVMKTJtK0eRc6
GyPuPHMLZTyNgTMZtpyeMvBeCLaEumVvGyclNIeOzcG3m4B3+9/kV1BdjzHAmAiBYc4o2mLunbiP
i2GSh/iiEdsbnXHAy9U5j0R74nHx3nhPDBKT9IhlI1SLrI8vkSdouwFjrWk1DabdS+COuq8lNy+L
GQpFVeg+sUAywDbOlp7ZJeU0YRAWsY3R7ShqZECoyHsj39w3M4wGe6bgOtXBd35t1GqzjRKUXwPG
QkE9PKSWymbDu9W+XihXCgYYmA5s0zz0CBRj1zByEqVKLtX5ZR6U+QvdXnFECjH04o1U6rlG89FA
K0/SqNVmStq2oomahCbt4zGuSFeKKHwSptAsaIYRRCPNvBGTyDxMA8Kc30Ywgk2oZ0LpqoHSwJvz
hCAgA/p2JKIonnwuC8WCgmK+TUdTfawTUrQYU0LFIO5hayvPQlgq0PuPxBIiz22nLFDolAndjzAH
OzoNLDPgMSLeXsYQiYLCVESrUMKG/uFrkYhqlfWpJSWXwW125YNi15vADZGsix4+1G0ykJajUbdu
DIPI7LXetd3U+fD9G7c4nkJln/Y03MHMTRiPINjeC7fE+MbvnS9MzE2aSc/A+8DWBbZjFRcKaqLw
2nho3L52UWCMiWGtW3dOk72ph/p3gH4GeMP3D89tmA7ABoJLMkY4gkdfZYQrFaY3SmGaXmrHIOr+
FFB91zjjhWPK5yuIUesrGEaiiRGMaYOxV5eWpq/fz5+8mjLuOpg7sLbQrO8XAPA2xqEhxwfFiQj9
36saGXExN5JodFNR1PM6nJJEMDYmeQhQmkE527KmD8ttYe4ZLZy82kqxLSiHcbEk1/WJujOJT419
RP5XMiZM34YW4MWDFCAqUDCB/PqIdZVoVqEyw9m90+zkP7VNureK6N9+31/YjY/EADHqFgxTNPZF
mF7ewXZy8EnkpC5H1W4zLjMGnm4w1QivQ6uvFwNPCYmeMQeG+wix7Y7x8fzMjc6u7tACRb5Gicyy
RGMZUBB8kIgrbdHkiSKT19eCfnKepGtCQxXBzFEMQhnwhV5DDZIZJ1LoZxchIO/5AKrxyCfb7f2d
WblGEeNDl4uI1KkF5/0aJK8spVSVFu8p4v1QHrNdR8RmQ2te6mP2MVhLsMSZ5bp4t7VwgAUhA877
5BHrRPxLk5D92eT1gq8JbYnDqHSeKINihcDxnmVaU/0RaRWHo2o33iA0bYnBaDMGSbZtoTfZ5eBp
BK1dvwceq+BtbIiBYOyaUBsIDLQ1xJXskISlgiP8UOiZ02i0dsderWSW5mJXxKlRtFDCSqKdvner
49ypuDOqFzUj5+CVF0Jduw2WcmMUWpI6yRprLAoNCR9xSOgnZ2Nmwd9RMnbQUIKQoV7peL83O9WO
9pxfX/MPltJiG4KKDLMPMYQuu+h7TKrWHJ08VHT7e6QKKb/dP5Y8BWADo0al+10VlNllpHA7yTw+
o7TTo4R2GW50kHM22ekzoLbuuryr5n2BI+DKEYnd0BVsjrZxjiYbuol6fRCqCcrW2MMZk8U3FQ1t
3vCT21LA65PDRkjyZBj7MYbgys/IVXd/rMMOnZmaE5/HrXyQ8cB6u79VvGUxPk4fCZpfjAC0w5c/
6XG/5S2Jc2xYatzcS0RPEQHwrlJpq/5KKC+vwENgzEBflEI7iTiY5ukwuQPBk5t39jn3DHuZBao/
JbGGze9B0VFuKmePhzrh3JirPsBfC4Mmumt7NoK+STbqbtbkkXZHEDL/7t391qTC7vf9XecYA7Dt
XkNV/qSmlYJDYwc0sp6Pzqsokp6o3+qAZJTX6LLq6C5XxtzTrVL7kijMps21Ncx7oMVHaif7gvJE
uObgLIGYi9qXfcnziy9jMA+UMGnlTra2rQ5g8W4oTShHjrOc/m+bjUaeazn6tanmlTIfn5j8UA6R
rdvH1/iRd4ju39no7L2Gabwy6psR8kPwUN3VGJ695SzkvhVV2cExGFk8yGEF3cNDtTmbT8GBOtTk
dd9zFWE+y4srOyvqphfAAXIRPwmp3YlS8AsS3lV33yIYKmMRukyRslGHG9VTJDtNilrgx4CGVCXd
R4b3qfHZHoVN5vAedOu4c9Ui4lVoB2CMaexXgy8IAay3U9mnmmA4N8dcrxuivwiM/FIt7EUxT7KL
dM5fBNrsFaRreXztvGUw4pNKra9EEEHAq/6BgLy7VZ7uaxsPgHGlRH0IETUBQDqRhGTE/BW93kf4
PxTtH0GxRRlWi46ZcQTEqTdtnU4PjpI5ezryqpVnWdwagL84jCEFzTz8qizOECMQ3yLbfHxNHM7Z
5Oy5zhjPeXyPikmBszZbRECT2+DsixMH5P9w2f4uhLGcUdFpI0ayw8S45iZFJbRA4k1tRw/Jlnc8
5w++JzPGaCZ9lSppg6dhdDyA3dg1FdLR79Mpo1teVGzdcP5dFWM4pbLp+kgLkdvbv4dEP3OWclv7
8+Wv/f195sRnVh1KVYu9keq9QSTZljQiPQgPyOCQ1K2Ik6AG6uUl/hNSYyAyvCuOQVhXdAUh5JlT
DjW9jEWQtU4rgnZOKWJa1LCTiLFFyREoxCjvrps14GbbFkiMWUDDZ5sUGjKz8p/SpxVCOgGx7MNw
KuiW42yvP+0WWIyFMNIsScMOqxrRAAO64eMHdZLt/vNNgZcic3R/9eH1F4xlLUBsrEc4GGDBLjjT
0r1vilaN3eLXGQthllbuwUBkl7cfU0Be0l/n+7+/ah4QCp1ZF+YQPLMtJSqEQQIB99cebDvdjq9R
SuBZ3QeZf+Rm7xcgzH4URVkV0gA/x9zgIt28ovvjvyEojPNbCWhGCny42MH7RDCqA23s4pbjHq5u
9N9VsONsQbL5/73el80zR2NXd3nx04yRlscQ1Zw1BCS/9RsN1PfqlrPPPAQFW7RwnYqmsGL0t8KU
ocKucc7ey39cAmOWPdS6oVIGAMlTR3vb4T6h123VQkiMNQZNWj8GBlQVXDsvP3P61NvisaKcdXB0
lU16JVYFvikVKOPz+0/rAx7m7/90GFiTG1hCI7UyAILLtI03x9ytNvcRVq+thaCYMz2OTZprSCFd
kp3/KmL0GOfeWr/tFwDMeTbzQiiT+Z2kbt4qWzmYwWwzMOCUc6o5C2FNq6H2UxSXOBblA0a4XjLK
e5mvbDaKjjQMw0Hpk4i6wutTkZYeHhSNksNtwcscE2Fckvk8jVoT1xXKvMzl2UNXuVVUQKkdxf0p
kR1GJSBVM/Lc+5UzfoUz/32BI+VlNojzavD+380CG3m6u7IhGkqcUEgP7hxdYmvpY1XBUD9dy/ES
d+UERa1DydnytRjWFQQjLPDBg3BFAIT3o3X6t8fCrV8LR7SlNxr/DgjntK9cf1dojMisIpemptDz
y7t3csWSqiDRAHs9rf7cP5I8HOZIVrLZN0k946DSHMOZH6j3wHt48TCYU4k7RND0DpIbqb7xnhFp
tFFBX5Hycn8tK/fgUmZspDlujN6IZxy76kjecYMJK1ERTUKt71weiqI6djir1fSSJEyQVfjWOzUx
MaaZKPAX+cd/LZB1BcWIzBN6ULjJgNLQD2vg0eIGGJ8NDQickYjfeAGf1R36u7KvG25xQOtIaeNo
XplGLFegHcUg7E/O9bJubRYgjMcoq/7QtgNAYhLtDqMzPSBO8srxhbgojMcyao1lBCJQSkfdnOJD
Sf1X6fN1/MYB4omM8VuGYopRJvElsvZD2upnJ/vxeV+fb2uuwAOD+msRLZvmzESvXtvNvJf6qjfU
+YnsneKHYjfu0wdvc/Hs8BSeUApx/D68jcfcRh2Ecx/767cZ1/gKm7mBfBQtixguh2BGQJPflR3a
NQaG2FWwSR1f3bbgEy/R01/1+85GQTgmlnQKFZ2RgjZk+J6nM11IeECzhvqZ7g2n3CtukhOzIunJ
PMn7GBPe/pQxqSKS/qwUzAIh0Xt/zHzb97atn1LllKQYUbgVPzxzgxlt6jczpsHwgdrDsLo006bL
MCtj1+ik8zl50ZXLF/wWGpre0VeAyh/GZ++yDCzglYTXr2QXh0kjr6HN8VR4EMxZ6Aw8bRWrn2Pi
MnX148eZ136x5pVerYI5CIog66PciNklr8h76chU8UmmQY7PvC7fNWt1BcWchRYzAk29wmpqJ9oV
CX0HIWJFy4TOeRdjl3LuxhU7fwXHHAsrkKXOTwF3EP+gFEr6fl/110zI1e8zqq+aatJMqBu9TI/I
8huo6wpoRrZv+VZ+uQ+14hhdITE+RYnKBcWXgDRuZHqqN+av7X8DYNwINdaqSNGnOYkk0p/6U8VZ
wIoVvFoA4z4MqI7LsghHBaHhnepUCfnYfnK2m3dW5m9YXE5lH8p9G0ORQ3TeuWPrjMqWF2+6vxGo
HbzGwCzWSsewWTzhPk/5RrWLN49Tj39fUmDovkaIlakxPRE74b3mpLv0FqG5TTl3LG8ZzJn3Sh1z
bEss49AhUP/a/6+0ZDN/xj+G8aYPJ5HqQSlFZFNycgpJZL9geiSvH4O3BOZwg0o/84d6RNxHRFIy
sTEZl9Pbt/JWuFoFc7w9IdN7KZnNR7hHtbAr84rPOQZEZ7NOQxzWsucBQTiI+9OcNQGb1uC++jav
A/b+2dBF5nyLiNFPtYEdKUtiEuqjEqHccu37rP2ML3AlMeaUF7mhKXGDPXnH20rGLW/Q8mi87Tku
1X27rrOUM2hEy5VMxWIuu4bwHiEcSbEuLrRataIEPy52tjuR9E94akpuMJkjqS/NWNiqPE3Vug9g
D3uquD/m7kqdhE8R77nLMSZfKfcFjKcageblUDCNuK54pr9zh2N0VxEwYgrEHyrmNNy8dXQTXAmd
gkNioJoqn4j2TPrfHC/oi5njRrEWKIxprzNlCn1LxkHZGsSuk22J6IOLca02OLNz4iG53W1EFBXn
cCziB32zbdCQ3377dD7Exz0vjrpqev5+Dasi8MVDRRCx5pjkP0r7O+qrOVJdVcIFAnMJ5HKe+6UH
hKYhFhWeDj2O6/0bf9W6LSCYKwAtkUUmZ4B4w7bpQMk9ch+BtwjG24uQHBLUBjqeVLYbEvMY6KSg
HNXg6N9XJmWh4UkblHLfA0QjQUdqvDysRxfNMfnl/mJ4OMxloLZmHZYNxDXSH9XkWmiNoI72eh+E
JzHGzasGM6x17MrlUB1d1Cba1VvFCU/xdJe5CMKuH+K8B4Tx6HaHaMuzbDy1mpe42I9aN3KrrLEf
aDfG4FzwC5/vy4gHwJgCK5uQ14b9v0znd+2ldbl11aum+e/B+HpsL1agRkMQpzNLPej3dxZ5jx8G
grRmsvfd+yvhbMVXu+ACqB0UtPUKAMp+5eQRJz38zTnjX3NY79jNr+nUC4haaFu9lbDbpdPYkitS
DXklTIpDojlEZ2lXUePZqcj5N68YnqPJ7Og4TQ3auRNyFqJk1xH5tu+J9vu+/DhHkqUJxyClYixK
YES73jHffkkbYzP9+W/25SsDvpDgYLZWkRkA6amWg4DLluj36uE/gjDnXvHKMQH5Cs59+QYD9pDu
0HpFeeU5a1ll9Dj+c1ezPYf4UzN2s8LZg7VBU2xHd82lfI9d9edB3fLgbjkX5lfAAo4xBVHtdX1X
Q/neu6OkO+HxdEEv4lM8oMd42CtvlA6DjXVKsfOJHtJ/GdlYfABjKqLWTzTQAcxKePK3oMI6m+Rs
2Oa/ebH9hWFTt2o39FkwX9bv4uYwfhWpoJ8w/3lf29fjNAsYxieYAiMrSg+7N+BqQB3c7w+PZhvO
mVrLXiw3jeVIE2EsRiOAzFBL2juYYeRh9CM4TUHNI5/Q1gbrwWOQ4a6McRRCLzTQIgcB2k1G8oh8
II4WulvMP/mPIlSvL6egj8pRDSFCvErT13Dz7SOjxhMvosaxfWxOLhEFz0gl7avkdyD+rnN4xCxc
iTEGA02VQ6oNgDilW9eNfme1S5P3+9JaXQbaGefKGswfZht5MUO8HKrchKcAXufv+U5y9G34bwzf
AoM5oUUc6oKUAAPjjzCmnEp79X088IKoqxfFX5SbG73UNCSs9dl3i74rz6jDn4t9Dc5a1l/zCxjm
gOomOCgM+G8Xe6TBk0UwIppI++Zhe39fvipabi71BQ7juWN4g+k3OXDiYoOhnT88MnOPEeqATXO3
f6gvh2gnuOa+JgZeRAUoe9FXzXmCr4dyFx/BnNkcrKF6gb7Uiy3nB/8ZM4T0M+6QbwERNqnNu0vW
FX4Bx5zcKfDQ8DpCUQ4nGT2zttTNRTLyhresVedvgcO4+WGa92leG/PTDpkJ8t7Z/n76/Ly/g5yT
9TVFZ+FTVGmXhL4IELShlW8HuSd4GaEZ5T7KbAPuqQnr6Q9W4IHGGSU5oBsiPabR/CtffyGseZ2L
dYxZGoxlNyuiTlQbLc6//9sKGOsQyg3am3r8/oBekIeMW9YwH5Q7EmIvbrSCj2OsQUJfaVr3p++E
O/oROTxOhLXOBpA9/GNK2cKroJcRFROwkLmuQaaPE0HVL2a+cev/OZrF3t7doHu552NFKQEFNG1J
8PzWoklYeAyeil0lbjpkhdG2Y1zu7xTHwrId8ILZZ3Maen6FW2fhsbuANcDVA5uj0qvLA+XYXOuH
InNWjug/q2BfLRid9q05xLvX2OZa8VULsMBgrOvYh7HQ98A46JvsKO4leyCjQj/+3TvTRP+uNXP6
3HAggDwrDn2MvMZevSUXUC+/+SQEcwqupvubs/rOXAAxNk3v0rYuxWgGMjDSBd2BvDLjdQVfQDD+
CMY5T1IyxXMZkgTvdHRq+meguMvtgPCizKu6tsBi7NrQDCPGbEFuXUwfwO2HF0RoWzyfYf3GWcAw
xs2azKkwIsC8T/Z0fNIf2+NzzgnzrcsNozvRxQ9txuCCawtad9OIkRDZXOrQuflH/wG/lNb2mBPV
lW2uys0eyI3B+wtnzLq/MNh1hIlhgljkeMxO7vgGrkLyNFHvXXI4N9y69BZIjC9UWpnVRRqQRIzF
fgxslRQkxYJ4yrCq2wsc5rRi7morKJgfebExhEHAPSdwcvyrKzFQoYH5I3OLOpvkb3u1i/u0grqB
U1Kns98xh5v5lexr9/USiBFZ5nmDnnrNfEzjhxBDs7rKbo4/B1La8i9oRH0sLw39Nxu1RGUEKAqN
p04jBKiQ6T3Fu7IB3XyHmBAPaP4hVveWQIzDOEidMIxpm18MxAWT7yqtyUtGJqd6KPacEOHqsVpi
Md5iEol+1pTYs8aFBzc60nyq3NouYC144yvWzNESi7Gu2thCCXVsWzdz5m7RyZHbIO6379twiacd
898XR9eoFQvTvQFTIN85cw+D3fQRMyug8h1tHAwi82EGueRwPFjG2KJGVjIaq54N1ORWO1Ad2uqH
6qB2uXGSh+GH9Kbzh9yvHeqlSBnTGycoX47BaoiTMOWkfRsdwzVc673/CKiPRJlhUlFz0iduqxFX
cRh7HHbKYGoVlltBymhgo8UBFDJgkC02XDKKWQn/7wNxM2NFSRNdTtRZcVx5ZlE/utJRp6nmkPHM
0541p+avREG5dK09eGZHQoM2GShp8lt2fPKrt9udd3jmaOn8O/fWxFiTvi/6Rk+AAxain6kTuH8a
J3uQMU6C61PzlsTYE2uKC7/PATW5KtL/GDWExHaGqsd/5dwshcdYE01QZTEosVGGGRGt71xF+TOq
zxaSj5loV/CrK9uXz1b7URbd/8xcjSAqBqaqX1Rq4DdmNDIxwrAK6nGuuDSQEFJwkzoFnvsZvb91
62fuH5yva3BhX+Bua4LffuHUP3pXcrLNvygeBXMmSLLAoW6CB5JZimCqQpMYw6yEaHycN0w4aR/8
KYZrSoiZrwYS9aKMnjDGfPi9JdQ+6G5BVSBSN4NqPGmb19j9fV9iq8ZiicOsR5PqMegM4IBQ/xdG
7ZJwN7rWRkLm2bd5hf5fG8AerQUau0FDqKqpJwMNQ4XJz+Hwa3rb86iSvlIm90AYOzF5fVUGs03q
MaIuJcovvOVsfSQgMrIfXybbxdP1yd+pqjN8Rtu9teMNbVnNUSyXyViQJBTltBPxBVO31/LD6+HZ
f2iJSB76HXwuk6P1a9fbEo0xIt7UxoYwAU0D5QCiGO1783FfS9bO1RKBMR6DOg5QUtwo/gcK67qA
Grv7ALczl2EhlgiMA2LIo9hoNdZQ2fLMaDPZGYrADaLtUvJ+8p9DmpDefVJ9e3h17I99Rj95JnLt
Xb78BMY5aQXDmnxt9rdANhAjiiuTTx69Ow+D8USMMMVIl9nPat92hdM4H77NW8ZqUHO5DsZylHXW
jKb2pQ4Gpp9eUELseHaHUpNX8WA93d843oIY8xEkopSns/lQHt0ZZqAjsh73MebfuHOe2ch34+de
PTa4JBEFkj9UkmKCG8YrcNwLjo6ziWx5nORwCIHSQ+3A7zwF9OHzvy2EMQuZOtSmIEBYdghPl8R0
ojHKpXhFhav2AJSRpg7eQgzRYfbEigopzzsxv/xQ3GkXP6nb+8uQVkX1F4B9gRcChjmH5YR1ZIHj
6nudDmCAiIickwq3+kNWUe7UtNnE3CjBApMx6pGS+JFR4t4FKTzNiY5O7dm11e2Oii4tH//rGpm9
ksu8qOIUQoTzrlIBsxHl18SNqX7p6EfgCDtx7m7tNhwtXL8hwa8vyzjDisIqe9cXCvg2JcQcNp0d
fa9pIJL8so8GbvJjzfcEu+0/SIxEBRXGaFSApMnQ+MbVyGnI7WnTytxeIh4UI8ze0PNBCuT5hnIj
Oz4d92DR56dg55+51ZG/K2IuQjD6hmaqYM/qeItYMWY/q0T9JTm0n1yefvCwmCsRDm1WRAmWNLkd
SMejAHxyCq0fn0P0p/ACRKsJ7eVeMddj3WtZChpN9PmAfklx0qNVIQrQbOYnCeoFD/kWuTIabO4f
9FXDu9AQ5kYEJeuQix1QFXNT129F+2Q2G+1VTF7F1k1Fch9tNfWIWKWKRC2Gv+pfft3Ce48LQxTE
WMET5XHnotauPx0HlI79m3TtEoaRJSbhFeA1VOeHuUValUiH4of+k3eO59Nzq4t/F8PILm7AHi/5
WAwK+koSvM+doEePGG+gNrwvt/Vd+ovE+BSt2AhTbeHRIzqp8ychx/n9yPMxuZszOwKLzamsovXL
eXPs5HjKbJDs46ZXHN6xWr+7/i6GubsCz1AFPQBM9mS7g9069Wu5E8/DR08iWtktJ3Y9f/WdXWKT
Z0KCqRO5h1P8PmWkeChQ2plxCaa+bPYNiooZ5qA6ncdMz+ZxITtJAPNoUELjZh49yX0PbfrWhjTe
KtvAlS8oy991L4nj8ZRwVTMWuIyFR+2DqhcJcCukM36Ur0/l0/N93VuV3wKBMewFShgjrQbCwTuh
85DCrnN2iLcGxqaPGHqPXBkQMHgl3foPgwduuMe+3vr9v2ndRXz87z4xNl3LKn8sRWChe8+WXkSS
/T/Srms5dlvZ/tBlFXN4BcNwskYaxReWtCUx58yvv4va53iPIHpQx7ar7HLZniaARnejw1qrE2vU
cLYu33UBON4yBsQF0F5pP8btZNlvktyQ27O1ZrnZ+fOu/fT3475+sD9DvO+fSR2sMrVj4E9SCziV
2kn3vWOyqq2sjaAOtgf+c+/L2Ii32xtWUyrrt6mDVIcmVVsNv52aTKqwhffV962h/YdvcC2QtNuz
ZN3WFrB67J0P53v3fvdw/QwWBga+S6J8SAFLyHXzFsVkDcjinmxhMO5Uizjm3W222r5YuG+2ZWPu
0Ga0A35Voa8pE+VVPIxTxlUHBdg7L/19eK/bqfkB5Om91R1vAwus72vTDe9ss7Xu3ENqeabvGOv3
6zvAOkfK6YA8NuK7Ch/h3CIxyvCbP13N992lXE3b6SM/6vjxgXywbvlCWu3yx3+M2OmtotS+r7Tn
h9jmDumqeEsIANyje4tjkahdv/b0rN2/2XBwln73VKLgTZUizht+wzhK1ldS173kas8LS+jyv/7l
WfKFd+2mVjK82VQBOJrV1XldAVUas3Hk+DTsR3y1QghhZMUX8pTfdYS63lmcNqEx6wig729rwxbz
+1Ny2zhIKVu7910L0NBxu5MeGsXU9sFbMJBoF7Fw+L+65//+ov8YqusFb9T0+Y6B09qUSAziRWc3
57Vrkrml83Q/kpVrf/5LdaBu9qhpWcfx2NiBmIyflliqRl3soUDXZ6zit/Eoi0sSn/LVxj7uRnJr
WqeW7NxX8/2u3ZorawZ220iRVbLiWMYnUHnu63fyJ+OS/k1PvkLzCwUPAwGzHBPWs31pCcrbkeXs
vXVFRGJ/gALgujRQ7V0NI9Qv03YhrheNSesTqGVJ1pZB1oPFvcXkPUa9tHY5sq4czBSmJC+JLFvx
YY/uGGXN2evA2a5HpLdFn0hvR+Xw1GRmK27PAxD9QZub2nuF8D4pbb+w3cltV0/16qjztvRLPQmg
BFnJ4PJdGTsJlHok0EkI/slhUwLWguh74RaQIMQP0JOarNuENDfqp4AWyjWwF/AfTFa4HUDWCfav
VbJ7/JQi1Of1Q2UJd3VmRTedB/6O22xXNHb+oDm52eBzuV/6qxJ9tUNEGelXkgN60drMdx6SS+lK
ANnH/iafwdI+9vy6cVaF82EQBeOta5TLTH5T2vseQsPYHayoRUEbKQ3ljben7XAsSXd31O3ARCIb
ZGSqGViFE+nkaV0SME3Dm+XmcEQDr8M1ZO0oK2iqkZp4jprADJbI627lAgjiVluFtq3ZyEjvjZO/
LTKUMU76JrWB69k7BermyZsCEr2JjNYgmMaHthXXckOUFOXew01g5QNZq+HcNKVukaA7NWDY7D3r
XcFohk7K3ty98m/pavNYbg+lpTwcxc7uyB0Y1DIrBdiTtOask7cp7rWzUhDArQLPGLxBNofQeAW0
YQF1DfXQ9dbo8va63dznb2ltKqvAMvUWoDGhox3g++zG1ArAeGGoDf0Z0BEwCcQTsnfe2i7cu55I
AMTNPt97Szy67/f9oyIREmwsdTOu9VtMW4ADPHBJ9aH2ZLVRofwTR5q9STJEHqYM0/ULLE1nTSJO
Bd6K6EMzjXV0QJ/Lkdh3FUns0ootwHx1oDl+7MwOVE6b2PpsBWBAuRVZb6S9OZ0OocMT4ba6D2AB
zwh8cR7d4bDG/+z0pBiwachcdfgWyzex+676flDQFmTq+FHsBGc+BVb2Nq0cQLNn+EfB3qbEAd3S
I4dK/7tn52898K0TdObKpLfCwjYS++A+msmHvDrm20NrYqVAk9BQD16FIEc5FyvjRhC2CWmt+P4D
Xm6E5u+8HZBji/07pkSJXJB33hVJ7U6as1klm5zcGu9+RoLP0BqfPOdeuwF3dXHfoua6yTFvbOGi
8WSwka93ibTarLnM8nxoZWC3ZrZHtXtlKu+vsQnoWOl2xvzZtFZdm8RNCLb2FzKh3PqQNGQ81tvE
rmJC3LVdAiHesDAw7dviDYd4Jz4WxB1ND3vzCVsFMFLSbO/fn9LjQ+oMp2AfvVrZ4Ewuj8vQJvuN
ivVfN2gsU/w98Ph3vzXLujCNg5SLUVfAElu37vVf/vnM/W7jqUdF4NdCBeaqOdAwSGwrBwXo5D1h
sY2LLDlUzAGcpZyrE8h5coAaRcj+yJkv+7Nv40oTF4wyD1ubJ3cPLgtEjhFJfdUULrbOj+tSSOco
DUl7VpTG8vj0lIemD0XPzWHaw7ZznMA6R6iXZ+TxDEPr3BLXXiurzUNATOBhv4/mxrdYbQFfZF9X
wii6L8CTxaRsBqzvybL2t+/Ho1uSZ7hQZ5uT1EanmOMApj03QbbuWeDTAciVT6wJRSDzc3UaTPvO
3sjbO1wBchNat58wSuvNh/tx4HETHyWy3wdwNa5uX9e7r3G5K99N1xs4o6sxlQ5vLzhHz9qv91aP
T31xFLdGeISJnNSRyA5kbfmRValk3MyvuOdCJaJJAO/u/LxNTZulbvLPksO3C0UPjap9kA3lHDRZ
Z5/s1/NOr0z77YzSf0DgjjKrtaz3EDHviLfr7JUUy4QLUQlCREYO6wur/Nomf7dB/ycVasLFIj4G
4PLW+un20T/J66fV3lqXpn7TENtdmeQOf8d4AMqnqm3jA82Vewc+QWABuCxtZVxGOtPOBZqudvOh
Azbu4bpCLYaPBtKcEngh0RcuU2sVg9FPmxT8oAjMKgHmvn/SXczCcVa9ZZ3ykjW7lEXZYyVA/wxw
uzpYzdDu3F8euZvPkrGin6l8Bay8f1ZE2ebRC9N4UBXA2Jj7+PYtNZNXtGwzYa4X5py/y6Fss5Ho
dW4okKMhsO3tF+mtAu8BID0zoDNz6DsGoSOx7z8r5/oCWbtIpXraOkIlK/naRd72XzT4njutJ6zm
H5YY6skXRMY4hQWWZyUekVLi/UqhFAlu4PXlLL5oMY0AukTR+KIy++6llUCLc2/Qu/PTXsCECvxB
5XKIrAM0QVSIllLLBzO6tk4+5jHyknHZlzKnl9Ip/RcKqRjDcpbe3t7W68x+v768xdTSpQBK6cek
roRaggAhddLRyjVb9Mxnf83XtvEwehaOjsXO8jcyAYKniaBK12gHy09ezI0GLvXeAAaLuomQAGzs
yTaz+3+0uj+SZi26cAociClbKcLqLO8hmqzaQpAeW63L48A4Rgbmb2zVX8Jo5wec5KzqQiyrsBTS
g1hPIN6axzgGcMo1QK+wKpxLTmkeoPrPNtIeL5aHyU8FLC55nlzlsDJFFJyCjX93fRMXM0uXcqg0
nuAFtSeHRnfGgzF3ZUvqHM4utigZi9sULETJ3kNcgffLJkKtUD2UGmEZlYVGhtma/VkrdQ8CUFzU
wXyQIx7Gsd24+k6w78q3f72p1H3wIo7DCC4OcQRRCJrkwRfi3OuHfzCu/H1BlBuIRLE0uvFrQTNU
V4pp8t4BhdCKuaLZEtLhwuXWUY4gVHV5TAasaCZFNIAP1GEGFyNCh3lEyEOsFOE9FmJqjCmZpaCU
K8h4rjIMYb7nDvD5blSLW/mQKNxcV9BlV/BHNyhXEMlBxgW+D8JqNMbHqwTAsq8hs2tCnFXs2j5S
tqSVdAO8Mjgx+dQjcwRiUxMoqSikFAhsDdNzQuAprjpYz02y59b+sXZZfUuMo6QLzAlXp6Inw7eO
Zn3ftgDGUP3CUgO78z7/5z0FiCdowEUEXkDypI4u7ceiyjkstnOeaiAhVeiwvmP51oUJDoyZX0ih
Tk5tjWnyQXx8fjBIYMYDGQBL6RMwn6MZILFDx78b35hSFw7ym1TqIOU0keRUhlp2zldMibeqYCPn
4myY9AILB3Yh6sdAQ+2JoV/Ody8lPAYAFVu07lithhJLyPdK7f8Jqlr6PpDs0ERubLPnzAk3jSvb
5cm4nU6JPs9poq/HLBCo5O5ndRLdHax3Rjb3yAVZFubsLEB0WLxrMJuJl6LQbxtA+448HbNsPmHs
Na+bpWmgZ+HN2918FNvHAp1ORHVHwq1HD9WC6yq85DMUAU1vhowhATBdU7IzhffjKIJdGE0MPHm7
3WvBDA8XiK6hwhdCKMeU9lGPvjcIKe30YBzkY3vvb9R1uVLs8BRjcHH2iYfMdrcDUn6fLRpPPrMT
h1QhGdFQzkpeLHTWfP8eyn8ZsTKUtYbvqZy9aPMyWQ12d2jQiMKaoWXuL+XCUk4rWrWGKMub880x
gF7v74xn1otpwbx/22HKf/HoK0yUAGL2b/7mRofK9ES1r+vK4hW6OEXK3IltyZfyCBnFjberbNk5
4Q3PCOVZ66CMXawKkc83HrxhdBPav7hVhSfYP/G533aLMm4YVxCjisdKSru2c7u10WwK956yWWOX
wvhLUXTjbuILgwLH258xiEm0rbT1UVo45E5zX+xZ61pKenwTRhk5Y0LPp8xh94Sj8MTDkOzXGqo8
guVgoupF3ox7f5NYKuyJ9dyuzexVcXOTM3e2JBOYNo+Y5XoT7CXk25Hstz3nsHG75+tatJT++vaR
tMUJOrFI5h3RBzRlP4YSkvwY6NR6J+/cQF21EsklKwTnvUIi4RiOZFLMYDIr3kxS24uQJEeD8FjY
UWBF06YqTnW54os7xmfOn0FFMt8+k7JZEXZSbRquwySyt1Ee/e3wVeFZ2fwWKKguCMexQW/vJVAf
QueBIXz5qqmahGZykMXr1EEOqjoqeYCDHM3+9Qk1mZ40KAxmVrjp94mOOsZkFhOxw7N8hOdq8W9j
0m8Ni0VW//U++rENILpUEebo4g9OQF7kJJ8DfR4C46hDolxAuQ9Vqo9yfTO4IUY2nlFjuIuIvMW0
j8Ua3li21Gip12RJBlYoT1nqTKo8I+jwrJJaM/4Au2K6xiW9s67v96LVuZBCGWk/LlQh87HdvFm9
c2b8jKw8C/xz2RNcCKFMdALcG1GPIASRxIOKYYQQr8H+zJPT9cUsZEMUUEj8tWWUmW75kq/kAnIA
rHor3kl4AbrXJSwbtQsRlJWeqlRPm1k94dS648dz4uYWI7ZmbhdloyUFI4xVBhkj6AEEt9h2m/rd
jFYssPfFq/ZnLV/fcZH98IMOscKXhkG7hzV3qzodclTXd2wpPXB5KF96fiFFDSKN40KsZnAkB8Xw
gbyEhxHzyYnVpEQ/qs7MimysUbzchLjt7/9SPmV0hamWqkTGPXp4EVJT2IbnMyJgFLEd2PmbfF2g
l0y6MdBYkO0Zxox1h79SQpdrT4OIz3TILkfycjYA6h2aHkHfPkst5xv0w1ZdHCVlLHje14CODJP9
ZIX2HiQQ0qF8QkinWMCrZL/cZyN8TRxtNfQmmdQKZ1oU5PFZeIjIVnBQEmYta/6dn3IkQ+CR3ld/
pveLLhA7Dw7TIJh/zXgHPQNAls5vAP0UgR6mvGESKv3N7fsjk9rKuIza1NchExW0LICpugfNlfPZ
M9a2HAwomiSrSBzLqF1g7Re6Ecp8mLVF3KOcAGAR78GITWmLXhE8N3Uncc3nOU8hojtLRvZMeahW
79b1m7H8+Lr4AuoU5SDxm0kK+vPTkBHgCPqbbmugc2Eeq4sIv832+gEglKBdzlbMV/ZikHEhnPIJ
oyHJ3BBD+NBiSHudEW9nk862GcHMUlsr+p81VZHBemoYMrXIMApaKVCqHr5HRqdCF8LWAUnDHDIQ
se1DV96URJms5rGNSH0GheC2KOHO+QhIkepjfIe/ugWra2zR6158FLV4lEC1SU06vCdA2JTEpny+
B9p//cg44IUEG0AIBQkDLoIsCV9ENBcqBqKZLEzAHnIeNxMqrM/mPbMAt3hDdYRHPK9i2oDmOffA
iDAE3jCvJHtSX7byKTmq6+F2SEkGot6XE6uRdinPpmAkXsJxIuEra9SB5phfVzgv6c/hZ/wwk87O
FZfQ3DmPvw6obvpE2wunCX03d8GqiAhjS+fYl7ZIQBRFfU4XVUWSqBBjzPl8iPi0R4gxYr6iOsc2
ACt3PJhbh9Uda1JZmI3ANXGzC784wTAXilCPyx5YMyCGKA/OAPx+D91XJrdSWFhoixGvKIJUQdE0
XBcauMfPqr7MdOhLZQ1OdG5S09dMFdIS1zZ3z88THkn5M4+J6HfGti6p0aVkKupvvMnLw67uf2Pi
o6NqN2f8wH/7LjoiKZH5ZoSKSzfwUiAVFfij5OVci6UGHtlLu4QoCeGdhhX8LFk5qKohadqsNSql
Ll08TUkF9HB0s+lEAhdgmZm1fEoLEBjzr4PuqJxhYtTOFNCHOx695Dnl3FF7jQKRdMUmF9DemHUd
UXNXCDDMzzM+cGHWT0GL9Z8PpBSsFvNQKubbhKukOfHGJ/7+wwNkxrNv8m5SsjE/5yX/UOkLiVR0
q0ZZJ+k+dl4C7F25SWpY5VqauxA570lV14dpb6BQGpgd3r7Ao2BC2i4FLyJsIm+oqqGoGvUBQchJ
2hjhAxSAVe5uDQwVDOaBY0ZJy5bqjyB9Ns8Xl1fvq3FqZh17AKw7hqKeYiLbhpPdCQAu38jQBOvw
Km4Ls81ItDFumj0r97tUncbx/rVW+jUtdWIX8yU+YTuDmXfr/qPcF4/Zdlql61dMkYLb3rUj241W
3oGVYJ1V58dBy6qK6UpBE3+g4U6JJyZJMSLVVM7ZZPT6Mfu8FobDob4XMqizlPXEEIUcMvbNTRab
c45xg8BldY98PUFrGWexUoHLN+aPSLqM6wll0Y/91KNBQ9mmyE7MzbL2DdDagz1nCevyjVkQX3Q6
FyIp6+h5cTF6EZysNXOa1SfQdQNwDKPG0Bo2GMyiNEUCQ6qiyoasU3vKT0kHihIZLn3thLyZWcA+
Uo/9rnmJNiMj6bn4QkIN6b/CaJfjtSnwU2oIe9CQg0TPhADuJhGoRAkrElysJl2KonZRDZMYQLVi
f/ZWzTvQo4KDqK3r3MGfpR2gTD3cK6sJ6fi+ZVQgv955P67CxSopb2O0yaj2KUQ3jkaOkWg3DUH/
UHJq0KuErnBWkLT4iLlc63zGF6Ynzco0BlnJnHuNBKTeYeCAsUY4PNT+iedW1JnNT9I1UaVC2Ri5
ijE1lDkABJQJ2gznN8Rg/hItN7DZ/TaLCRiEKLI4lwYVRaG0U4pVjgMCDazKIKERWG+5biJ8FU9H
NQUBMuna3GisItWAQNp5ZViSJqmECiyIeqvaXis2nxKnCb+ub4M0i/1xwhi51WeKZEP8aoW92HB+
irlc6OPhnODJJptC+zSKm0QiQ9sTI8gdHZgyyQsP9FUBkzX6bTT9amNSSqcEpdPkSXk1EvS0K+Vb
IpzEjIjjI1Ladl3tc+kzFUszwSNUfIsLEvNoDCdxZqrVaqzXgGrQVEanyqLhBkAOomxgQhn0WnIl
4rVeioYz+AYj9aO7y3Jgkr7Gd9L99V1bPsw/kuiCdakJfiWKkBStDWB/YxLDfxuHTQwiLJzeSxis
ImR7+zVD7NK7CFXr/y7waxzx4rDmaM0HMtmAUUcBvaeoX0vmpmFWwJYinZkzGS1MBshZNSq2igZp
4jn0VpxDsJhOh/qGlSP+em3QWncpgboMusTlMcZnhrOWo4+b84g62qNdZRgHCTfTbjBIt86OhWwq
T2KwToKVV2CuBcwsIWkHF9hstSlKFi+BV7Tf88gzR9DWyRyLte6vuA0YIDv1kOhWW7gG8ym1FBvD
Jkq8JAvoNFRooyj1fJwWcKSVlX7uO85U1wXIVmyz+Oj27LBvSasvxVEmccrkvuLkfrbB88ttf84A
CabZj3O9ULc/71BMYCY5ljTgUiaV4xk9ZaiRl+tBmo78+hFoYDnIXdR1CvCOXWzlFmI/V2FB8iwG
npdiqSdyVrRpOE0QmwPIGngQR0AowBQRuUd0L1tzZMS7PRp9y22+raxon9uo/jPSS0sWcU66oDdS
1cAdTulmrrReqtf83HbzlliaPZmvyYo1b7GYw7qQQuewswiPOL+UelzlkrwdOYLSogmevoY0d/Eu
2molK6G8GABeiqTiiLwRE0BEYWGjLX9MZ8t5sbqdbPk33Up241+BzbBWS/HYpTzqngxcxqPDGfL2
BciVwsL8mA4xWL5RqJzfZ++sssDSW1wBkpMg4GLyYOX+Hjs0XFykY4eQTO68xAo0vFCHsElMbgJ2
4/W1LevIH1HU87gfPV4UWh2loJX0VCuk1CwNQ1ockHxFZ5IZ0hbdjQKIQ1kDcrSO1rLvK/MbNfQC
GSuzENrWt/nGs+BebtVtxOybXd7EP6Io2992Iyf0EcKiEVSbw3osiWeh6wYlh8y26jtujWYalqIs
PWwvl0fdOL6chhCN//PDljfbg2//aq0JLUUZs61FnnWAdjwXouhHUFX2tcRJEJWk0IvGFOTASlRT
QH/itIlbq8gSO3kf0n2eh2bbWo3dT0+RPpEeGGTZRpL3Rm/1HjKEm7BeK74PVTar1vFa03hpjXOS
bz3V7pJfTfBUF3sjeJ8AYJK5Y+wEwBjz7Rwvr8pTdr185OtDNLhewuAyXQza59elLom6rkFlvmuL
Urd6bkQe3s7oJ/BJewgwxSQ6PqbWqtOw+rx+FZbGimYn+Jc46po3/MRnaglx/Yw4NpC9irE99GHa
kik88DtbfD5U4DWsiLnTTPt+LkmQ1IktdAld/5Kv/uofh3vxJZSnzPM8U/oRIfZe16wX/SM+GQ6Q
UG61Ymvefzav4w6jlawODqZUylcaSdt0aQGpln+Lid/anQEmRTtAMPNJpMgUOyCkBHuNEewuO8uL
1c43+SIY7BKlKnnAg5zHewkoa9xa3XAhiXVzQNqNf8pvBsAPPTcPzWc5+iaGW0PHOE/yY3RQE7RN
VdHb9e1ftIkX30OZX5RLg7iusQ8AE83Iind01B8KFpOHPG/ntUOmbGFt8GrdVRDTWfFkZmt+o7XE
P6CU99rZM9+BcuzR13A7W6+JaKb2Eq7Svfh04J3Vs/EKRLAVmmbM7pN3euvwzDuSeWKBqy4+Y+c3
HrD+VVFRVUoTvSSN44z350C9QzkOWNZ2hxy0z4QEZUqitC/0QGJTjJA0ORaeI5hGi28aM3ZYz+VF
G32xIkrbNBmElV4UDue2Ii/dutjKpA4Jxg5c1gQMc0mUIklj3RZKgiWp+/jQHtr9dDBW6KlEFEau
q+yXuf+pTH/OiVKmSlVTI6qwqsLiFNvTeNL5HRnEtaBhzPpuCNysJMUmTc2hIiUGwdU14NerjR85
Wu4wPmZ5izEShsynigYi6mOMDJGNOGcIit1en4CmWN8K6NTZ32gjyZ1P3UX7Eh7O22rfu6wIYzFW
U/7Ipty+OrW8JpfYiKGy9Neh3VY3lWyWQM+z1XN+UpwmcGSx+0diVVEzBFHgRZ6uSg2xKnV1jDgq
jt3aP2nNXfSe+tJKSu2sQ2/xTgl+SYkpK8W6P13f7sVn1YVoasV6kYWVPM5uyzhwoD0DFsJoGcp2
LCwhYqxzWZYqYixIl3lktb+basVHvmLocLKN026A6N+Qcp1a7/9kQX+EUG5fNjzQpVRYkDgDRGAQ
Hv0NKWMhy3dT/SOEcvZxm+fqNFtfpOjg24bYbI7yuGrSzTjutPxe9xlXdL7sP27ohUDKkk5GBZy7
Fqsq7eJd2gimxIo+l5IqMNF/HY78/XCayRCrpIEEhVjlLVq3YUMx8r+KGfebUgIQv4gy2uEAa8ar
qiJq1NZhdjAZ416JdoWGzFhn6klnTg/aIJE0nUxxMszr+kDt3H/kAahNAIeSBKnf1zXWg974oB7a
GfE9IOedKNroqE61OuMizZb/4oR+y5HQi66DEF5XZMps+WHt+fpoRDtO/gw45FwwE9aIHOOYFqWA
lcVQdbSc8Ap1Sr4c903XZPEur5O90n4A59bxp4/rWzZ/6o+lXAiZP+IipBrLtCzbqYh3MoBAxvKT
B5iLfDOlVtZXjJs0f+81UfPpXYjiuLQc6gHrAeMAmM1bPmcIoMKx38dysRbqWLI6DlswQcU7tZce
BeDjAuzNHip5rSElG/DyWvcGO4y06n+7sD/kUnbVG3Jj8DMszK+990aLiRIO75PKbSdeKhkqTpdG
fgtToHS8piGJT+t4BexAzdchrGtsOTjxg8mrN1nq6N0x8191ARWKaa9pASnUvc8/+SngHLjeHJJo
dV1zFtXz4kMo46sUhtjLPT6kCCNTEO9FNSbFxBCyqDPoVtFUDdl67UeAEBd573dQT8H3LQ1Mj0Gi
MrRm0WhciKBOb5y6UeU6aI1fB4dKVSytqp1Ak9/TWmUc3uKWXYiiXv1emct9N68mrD/5AqCiwUeh
2f/gWNBChbgJ41gCnadXClno+b6JdxWfmTr3UenA1WF1ii4v5I8Q6uwTo0mLFvdtp08nzosJ3+27
UWPs1qJpulgJ5T36dASdrQEhYmqYebEquDPwy82py83cf/4nu4YeJR3dUSK6Tb7bJpHvRr+poARz
/ams7gtNJlXM0LTFXdNFBV1PSKKDhe+7kC5M+y4o2nin1V5P8HDvXH3IPacpYlY3AUvU/O8vbG2f
J4Lg5dg7L3vIWlCWlieQQTLs3uLl1AEGqKOoiJleSshYoSvSk/p4V1fafT/pH8DyY+gAncH9be5Q
1+J5RdB4g+ZeTLVAldN6jHep5rckDrqDIKfbLE0sv2mdMG1uGlxTsYv2GPY1y85WMz+06zCwYsnf
9arHSDUtbuzF91BnKApx5wXqMK8ZT5T+VCsfRfxwXRkXLJLCo42W1zFUATxYyo9VWYd1ttCTrG3d
gdejlSoWqAkneBX1PCuHTCfP5i3+Jo4ygIVo5J0/4BjToneyCuaifxMm/l7n+8esAg1Bso4xY4/G
HynFI6XAfIfAOOaFQFEBCx2v81gwemyl7+rKDRiFzcYOoU5UEb5OiYL3ScVPdiAiCQk8qOF/9yvf
BFLHGKsBPxrVFO8aUQKrQ6mhQOBlOkPKggX7JoW6IDVYsOQMDHu7Mf/UI+C8CcqqV31SxPZ1jaHT
5b/P8GIDKfuFOKONmhxnOLa3gXoqQjBgSfvJjZWbGHdFzolX7RuwBbUdwwj8jWgJnbsS4EwNnTo7
mU90Pq4lODX1LoZ39gtHCwkfr2IhtHVlNJXc2+tA0FPFAyJAhviF+4gtRnOYKEkSOj2pkD9Dh+eY
xWK8m7rUihsktMGSmNxe396FwFLBS11Bf5SmQjspv60XiS4Jehvtws8UXMYnT95ijpEk005EtJeq
H9fF0XMYv0/zj7wvDKML613WuV/xXRftgtTps3Wwi93g1CZW2x/RPkESoOUNL7V4HtG3K+S2L39U
9bugoCfRzBTLn/HobOHIrQAO9y+/jHL8oqEITaxgJ5DxnkQiPXsruLLQDXbGXXH2Uate6ScBNBgG
4edOCKIENs/fZF5quuhafzbW1z9owQVhlAKKL2OYSIP074Zj0KLG6NAiuCvkz0F9yXXGUSzeYBl/
8HjKgnlgVr+Lk+CiFsoX8NFOHoRt0D+EKCsA4U/5BAvY8fpS6Kz671NHW4qm4hbJ8KjfZRWiLzRi
iNeygDYg7rFPLUF+EBsAOFY1TO8ZHKtWIms7PfeBUuhkwzFQnLJqLQ7hv6q+DDf/5IPwusXMtawK
skJ9UIgPDQYDH9TyG6NbqQVQPcF+4vjiS5vdJsm21NC1oFtZsQrle9Eq2pdJdoMkAmBlwrjniwet
6HMySTAMQ5kP6uIgND6IJ2C+R7tBzU1FeTZChtNdvOMXAigvOFWSkBkDNMmrH1p9XPXlsJb0jVL+
qmT9eZAeElBrXN/gRdt1IZIyK0IEPSg6iMySezlEhhUka4lkXRdC569+qxXaWuaUIxAgviKsi52D
zcyFKNUhpYhyO2km1Y5B2uyA9g++1mgaxwuzifj8EFsh5nJXnRB2DEe4uLlzd4GElAmmNKlrmqp9
2QcBBwNavEqP0CIb79aMj9FNPJm6drq+5MVoAvfIQCvP3HIjfteVjpc8P/Ww4lFWjrBW1jCOpO5d
pcs28c3AN6yk+qJyXgikLorH50ElDcgHdc3en/CAQIv49SUtbiC6oCRFl1Rdohuh47AQlFgP453E
xSRKXtPWFGoze1Nj28sAAqawYvtlgWi5npNpGH+h/CqQv/BQknD3NSWAHZd30TDZcpTYfsqZkWLJ
vB3Ivnl9lXSL6W9dxfNIhvNDzkujbnnZYAQo8oN4FzR9YpWpEJraUKhWiz6OVdqiSQpTUJPFJdqq
UozIFbWxuh0NP2To69LNRE+FoBiATYd7mQ/84s5ImdGEcYvvAFgu3JYpPl5fKE1r97XQSwGUX/El
rheGHOepriQrffXtfiU8pa7mBL8aADueczNCe+sOaLm3iilJAEeOD9EaPYX1MfkfOaB/fAsVO2p8
UidRgG9BSKOuhJy3BemzU3onrU5V+yJ4uyBhGNvFoPFy/dRBD1PHZR7gq3f7MSHF036qrBH9Fhgq
xXsOZgETVqxWq6VLKqDDD09v5JLQU/j9THvPaOSBT5CziDUSlJ+i+nz9UOkJoP9s5B8J85260Jq8
4iQ1njeyNQNM/6CVAmyBOynEDGvoGrbk1h4Jx5BhGhhiJZ66qs3It5Vex0jEdSSSs1extwG+03bP
Wd6th+YoJsQfHvzs3k9qMvFAr1EZBnf5OEXVQNLdgMmg8SPksoaLQRpjpzbFR9xlBdFGwUki4DY0
wzHRkhXAjZQgNDkfRS9xI2aiy9j82YVQ2WVFQJymSxJOQKTHd8YoGQpA5yAnLwQPWZQSNYJtnDgz
VUVXBCwDLw4ETC5mG3HOIP8Te3kpntKupOOxATpcgGJgSsgrzFIpMRIlBPLcH8tXlqSxSmyLRupi
xZS6CVGklEMxO9X2NQuBcoJEnM+PDPVacgRgLcGQrahrskCHD+H/k/ZlvXHrSre/SIBmUa8autvt
tmM7cQa/CJmsmZKoWb/+Lvp+56SbJppIDvYG8mCgSySLxRpWraJDo69GUpzSDezqOnoZgKmZv1rp
i96caqfbWTZT5FikLoul454if+nCrRXMb1mC+ybrdVgkr4eL8HVY/KgsvuY1QGB0CxHKJvP2WE+z
4v2RmQgLjr7tQo0wR1qQ64H0o8MEAqSCSzcgC7xaVbjKbamopbaHCT86SM5QoxLu6jQba19qMEKt
f2cB4l/nn8elC5b09fp14PbzmhzR4crMIdNSJOcxWxLF1yQPrcqC42yOeFbwwiKeKFUsQjK363xt
gts1bC3TSYsc6lbuSPd5+UWalzEy2RxUU/8PJwX3wPJA90GQNhL2MWUY5zcXDKa2edUSMOc7L9c3
UHa5EPfgP4KAA7yMl7bcXxameRvS6NvHor/TljTKh15xtUQsxtuDgQHYPiEwmjpWcikEhANp6ldI
Xgz5YB7yhKzRmjdDRH1ArHvNMg7rnGrxQnPA3qdqBIXnYITM6ZzAJKx9qabysfRJ1KRJEmbezL2l
lcVLw0iY9Fod+lVqKXZetjFwiuAT4qsBBhc2pkSLdpHrGlyjYQnL/oaQwJ1cxc5IhaAPDYUf3BHn
DUp89pJqvmNPedlVpy0P2hqh7os9PFw/YNldx4OFO2jq8AlEyGA+JoCdZnl1qpDxN6ZX2qhQPbL7
gCgelsTAEetiGnfp+9bOdCwCuaJQQ+xR92nYu3cw16OJWtmsMJvSTTuTJ2iTTRG/EqSETqn5yGp7
NzVzqMxNyxYFzx+qiwKTjeT/pcpmzuRQ0+urU2Gi27iESTG22NGX2NfZbmyKg92ruOllJ3UuUrBl
zqT1TTGx6tSm35GnjnTSKHRa6r+cixCU2tcrZwCOpDqN3eTt0YZvhrmegaqo69I9RWQXsmbY9q3u
NUActki+WFCXOkMHUDf4ICD4e908/xzrcpOrrdJGz8GKM0R7JQFpkgrBIHvVPSTNbNgd/rBzXTq7
YA6Z7c5rhuo0NI94fhIAgO7cU3PSnDBRTAyTqSVcQuLrPrp40Rp5KWpwCbCBU1udnOnWNB+NMQtM
7fn6hsmeVQ8NUKgdgIjK8IWHuwRrBEsMfn6NH04UMyGtm9EA0ZTqjkn3DY8O4CweihWi9RsZSJwn
alcnXJFwW7a9rb8UzktGnWOSNRFbvTgrVcG/VD3xTOi8TsOn/wrLA6cnqGwNrzqZPVrfZ+exoXOY
VyDJsD7N0xZb65faK0OvQJ00m6PE71TBk8yfwIBK4F0QPvlg57g8RDxDU2JsCV93tgExuIC4b6NF
OCzkuHo01jBN5/qRSgyNixGzBm9rAKKUCNZss+emMZcaFVkNXAbVrddGk/1h3TBpuXrJVc+9ZH0u
FoYrgenYQEYJ8WhCxy6bK5xrZp7M8gtdfrLvbXO/qUp7MjkeB0SBlw0kH2/ceGf3rqSlhzKwW51m
emsnp9J1Pqx9/+xgTI9rGt+vb6EsnQLHwgYhDyB4FrgiLk+t9HPiTVxa79WgypuMNmp7cNKVrPBR
3gZ236+n41x5Q4jRk26oZ/a8Lyum7a9/iOR6oq/Idi3Qa3I3RzjLrjWYbox1fdJYF07tz22MCLzR
UcUXILmdYKNDJcAy0d2JqtDlegejKemytPWJ2UhyzkPQk5vuxvJDYwts+zcFLe31hUmP849AMe6d
m552mcEFdlHexKiwb1/04WhU8XU5stqAC62BiTM8XiIV3kDc9WRiCXawLw4UY5JewW5pR0MWEnQW
PaVINXzZ9ssrIO9OeKgw5UThLUlP8Ey+8EC2RV4vuQP5hYvYQf+otXlk+FMwFJtiS2X3HlOYcett
rBhltcsztFJjxgg4pzo1Sazpxa4s0GPruNlubvwDLTpAZH1TdVH4gyqESy4eQYJcH+B2mMN6KdTk
rNMkGeqTh06g+6XXvxmJC/CEn2R+MFdNG5K2rHdJRZz7Md3avUkW+ryUNIv8Yt5izGZH8H39zCXv
posqEniQdAANrbfLfWYq7DmhJknK+kTTqd5tdTWGeQaD5E2mCs4jU2M4qW/GD1AOEWXFypYVGMNQ
nbztt8vW46Qf5wjB3H7SVMAUGX4Nb4iNcbpgrsHkY0GTW8PKjSmn9clgbL6fMi+JE103gD3M0hhs
QvmhoQ2JcyACwtWYgfnAKxEv89jG1cz62Jgp+gsqfb5dNkyI0vuuUWy8dDdcWGgfZI4W6iaXyjBY
tNbXldWovjbNvmxaa+/QzN+VjVvFm2PnD3aS0Jvrpy27YAB6cjydB3stph76Ibe2AWjM0+ahHcyz
Htb1K3P1JtAT1fq4MovKjrccPFuWbdoo2V6uz6jyPJ0plL1lR8d9rBrVFZasxdNRquCjjFE0FbsS
qZWSYUtxxK3zNOVP6HWeDUyvsw/Xt0xyTpjkAZdSR+bRgxZcrmPIUyRSjBXnlOE9JWh+3gJn0YLV
HG665ed1YZJN8wCm0+Fi2pbj6YLaGrT2UzczcBvph2K4q6lqyr1MAFjzEFjDusPS8k09u+5LT8vK
KLCavmlJXFoGptj1g7e/vgzZ0YDGDj2qPOZFleVSSglKH2dKIOUFSDofDeZFUKl6N2Xnci5DWIlL
W86UzlcCtBBSXGVcgz8HOABV25/EQnJOvv8uRrioK9R4rUYIGlEysJYtNJZnJDD/3hxcSBEeJL2f
1jppIEUb90t7ZGlgk5utCfNGUYhR7ZvgvSSm22mzDUHzut/00HptX+Y1clW3U6pogLI4yKu4SEvw
v58p2rR2luVQUp98G5V6hiAxRhXNVOyaTNEcWADLRbXeQlngUkpfL2ODcn1z0vvku588JJm3m0ty
SKtWodISLQAsB9lUhAmWRyxBpQeL5RYGeuF82s67ZXYPBuvMrg+5naoaJySLAgIBIjjqH3kpIS7v
GFkwoMKvT0QDBUj33NavVl8EE1MkH2UBH4q9fKSOj8YoAKsud8+paeuVrVmfeN7xSbM/jy5mPp3A
gx/M2i0JNyuchwdtiK5bB1ninQBIBeNNEKLAhb6Umy0J9y6s+qQ3w2HNytiennw6384gN3OX9C5p
jZDod56rKSTLdhb4boDXYf7AGGNeCk5HP0EJC0rJI9zBtoK0+bZgcKv5fH2FUjkgzEOnIhL9phh/
tRpzl87ACaYdyCSWoOmPI7ujKjyeTCdNbCF4UNH28u5pSntAs9sxp6fKfO3mO395MTKFtZCLAMbB
t8FuiEaAyx0bN/irulfT06K9UO8lAy5srh6v75bEVBDTRwCJbgOOshLUMKsXkhVu87YMB2XEvv6X
4zgTIFjwptUX5hYdPTH/DgjvbQM1BLtTVkNkp84rWLhTAKH4oivdpkZLC6ulp864A2bX8iJEaInK
EMmkIIdgo2gF3ADAaJcnQvV1YpgMQE/GdItR04Fd/pjSr3nz9fqhSMUgzYscPLLKwIpditFWU2fd
ONIT0MP7Ou4xE6Azh9DvFBb8zesX/ESC/sj/CHozFmcPxeqVJdOaCRo2+oFFhhgCd1WZP8Jp7Kdb
HvfkcxdUzqeiArv8lron0vvHDRT002/d//TXywac5809Bo4Jjtjlsp3NaNchQ+WM0hd7+pa4T5r7
kDt//5hcSBEe+7Qd58agKGRX/nz0Y6cEr3+rotKQmVkf4Sa4dIBZBWuH8I6gs8zMPRvVKyAumtXD
iGnsZaeDw786OiA2yzHG2KKK7nmJwYBQQrjlAypKpIoq6tboCnAMnnJ9n4E4t9AejEHxcEl0kxPL
IkthOJgYL86PRLkW89vHFS1e9hpNM0YQNM2uRMNVAhaU6/rA1VzQzgtRwm3zGeDpHYGoVb9zi+k2
R4sp02+Q8wo1+jvr6SE14usiuYpdE8lXf3YhEovq/TIA+0+W5y6iza3nuUEPRmJjbRWXT7U6Qdsz
tmGmgQdRLXq0P69d81C4t3R8Ye5DV35L/Faxm7JUoY8EMyqd0AzexH+5NlyKhK0GAPFb/1joZsC0
DNMrunizrWjNssDOg7kJTQ8BQ92Rvy8RXAgX7gNi1NowW5ylSV9n0wgM69Edf10/PJlPdSHEvlyh
N2RORghfIfJnReR+14zQA2erHpAs8PVg1UCDvO8cT3GU/HdFrTnfWUFRESSn60yxOGNqoqkdo9Tt
FPvHrdI1EYJirsOWpHoCvESfhfMeAEQXfKX9jarAr1qJoJSe4QInlhrlaT7uFoU7I/9tzhsPAnmk
OIVXDR2UfZP42CXkaM2T6vGQvWU4/P/+vMhd2fTuZCS80l7drM/2vv5dH/2w+ggEywcWHxstXGP/
ho9Wuq50ilX5gj9d1GPfzjYyidrA+vs+Tfo4MTQl9TTPdLw//z+rEy5v7fcVq2qsDjhxDFnhU+Sb
0MZoe9V8YJlZ4vhdB9QFyMWJjc+gtxqMtHSQGb1DwUe7zTCGpI9Q/kf2RbF1KlHCS4wyjUXZCFGz
2QSWP4dpRiKDIe1sfu2Hm3J8oqsqM6aSKSihpq+M9R1kNqhls3kHUFvAil2/jgfq3476b1+7+QcF
+bOhYg4rNTMNRtnGKo19OezRqHv992XpVsCg4WggEOHU8sI2Zm3TJzRBd45nhf7pqb0tj1rs/Wj2
ffDTAuHmk36wMdXjulSZq3EuVNhHQmdtnDwIZVEaP6mYumXPMKbsIHVpA22IPuhLQ27miJw12wfY
0PxmNHe6rh/c+hnBT1X8fdUD8dUfScLmJV5mGFkBrIvXRU2+BD862Fa73l3fLanWnUkRdgsB1oSn
IeEP0xLOcxsuzu3W36bls0kxd5ZxnIUqqfXeMCGXicK/g/gOsagjrIyaaU4wMAmVQQAedoYxP85M
V6mBxKngUpCb1c03nI1g/ty1AvNrVVUojy1uUGm7ApRAlrM3JyPo058rCFfpkt9OnxNHca/eO6KQ
jDT6WzIVEHZhT+FfuyOhwN5MBgYTm6iYWEWUKQA3CiFv8K4zf9Dt2xz+NJANtnk3VxUPXXvrObEV
YiQ9sBeLEYt/1ZLr1WYC2FN1+qFJvxZji+CyjEvAStnwxeyeDWRN/OW0firq/UQ94B+M9rBqraL9
S6o1yOihJq+j1+pdH5zGLJfVWLBb31soPjrb8/WroBAgNr5Ztc/armqA4wAZZEJfClXfpyT0wl5y
chAO8eRl8UvjURJrrJmHvTQzMED2zq7tH6h+N9GHYh0DRo/VogfpqmJQ5ffp8oWGWI47R9odL6do
hlfH5x7IArFVjBCM/TK1hzqv40EnkRK7KN1FFwkPQEb49ROu3VIYtJwWLizzAk97QDCt8GnfG3gs
hxdf0KiGkPKNqO1M84vEMbMtg4Qyc+FBr8GIPsimUaUgVGL4Qs/EIIEGmCcXUwNixQkTenq3OuM/
LYYjVwkoUJGCvJRSMPRHj8mGGlLd85ZutFNqqcK9lTRZgzwXKufw7CagH0KIU1Qoe9p6iaXc23WA
pge/R9h4X4x723xxeitMkyHM1hL8JJjmoEp7Sk3IuXhhJ0sAj/OkxsUimDfsefe1+9HMc57L1SqM
xp4irQVdyvhCCicezO7ggUa6Brto4CopPd4/39gJAxl7JJZcYCyF55v0DUlqGzfQ3nfsZ5oztJP/
LtBZrt70937xpSjhlVvSytGKDqsuGN0nGE2S3q95uWvmNazzqCF1YMwh/fn3Nux8fYKFaRN3mNa1
rnhi1rOfm0n1dvMfEG0JcBHocoD3gzdcWFXH9EbXN6ADdR0n6MVd/pSmz6l9cPfLs6YpbofMclmm
CXsPrm3wsAjLqTa9pfYKaXk6ZTujBftGsmorBPfljTt6FWjc0aDveVV0fR8VgkVsjccs6mD4CG4M
r3cc0jmqjJ+Ls3fKjxlQoNeFcf1/t6d/VimaTMLMtnBLCJvzX6S+S1bF78tchbNdFOHkRQUgaV9z
f6QhgWM/p04aYJxyYFCFMyk3NCaAejzV5wIIdWnNPLDXePoyVacVWcR5eK3T4b7N7vqfjXY0rZ+a
tTetJNbBTTxZR8yqub6P0kOzuLeH1LGNrNGldI7aq8cRFttCL2t6g2SK8dRHQ9jNv68LklqRM0HC
MqdCs9vSAeKTLb8nO3RPBY17jCdDC/r/Joiv+OwNKup1GbcBKyq+ZbtsxYSlHE0oijBN9tABjIG0
KQqZvke4ep4JMTuvaK0Wq1nqF7Sx5/0dzV6vr0OqgShackg9HiCRpoE02dL6tQmPH3OEMVwxVLk4
0hM5EyCsYQJYplxMCGhvDAwHScM81BX+51t7zLtreiZDeKo13auWxoKM5ugGz3ZQHgHUPj74cXv4
zYIKAxvHoI9Z+Isiug1DEn61dl38ah80xZdID+zsQwQ917eiKqwVH2I5N8Vwr887vft4/cBEvnQo
A16vMxmCioP6ihV9AxnsZKJ/+ba7Lb+DG/K1X0DWh1EUuyl0WNA+aR/JoYtGBR2BOA79nXhB8ceS
ZLWxQfyIAaDQ+3AL6iNICeo23ECFqoFottkBMZcGxec2ZkGOi8EijELeGXv6ffts/qh/GLFxY+Iv
13dGamQAweE0AIAwiFwAY11axahZMNbfrcgB5PFkHNwbLz/8b2KEDXALPTXBVw8ntzrWmDc9vzJQ
xdCD1f0CqvZfLMDZmoRndlsY2RIOLHeWNBgSDD9EKtdSlGekWuuhC98BaTz4lASttRO/0sgIIV72
jLa9wNU+92zaXd82SaIdensmRdBbo0bbdmECre7hbPIxGpODZZ9m59vkvaD02g0kBC1eCdhqpioK
SY2crxM0LAJgDaqBSztqNQnNtQRHlhvjsk83yw5WwozIqFlHwWZrqQDAkuZbLBYleETDb++tYPVs
kg5zTglic3uLxg6dRBiRCVZ1x7qb2zGA9xkyOPvOY5mieFMCRWErNEd6G86+QLCJBkjSUm3EF+jh
7HxhJe4j3VdHgDe8QuUMyvf3z2oFBfLdbEYkkcAkbeAoyX4v5UctAQdI8fm6DslcXBB9YHQkunkR
MYm3wXOA7RuK+uR8zTDH0It67wvN1wcn/WAOQ2x22u66QElDPqaY41UEdBy4HnS2XWrOYjrgSaoy
AFB8Zh/72aqDwRqKOJ+mGXRiZQ1+KHfbIcTPb8a1yWI072kHf+jHD3PZgve9wQzAeUi0T42ffKde
PaJcjoy1063gaUBfaUBB7BBP9Yj+IjqSY5kxGxilxb8jRu7fAsaa3lxfk+yw+FAPlJgxGegdU2SV
NloPCGl10ki/QzY2aIc8HPQyZuTvmUywe7aDfANiEkS55uXuTRi9Xrpgez05eJxMFqfgkNZ0xRlJ
czccGcm7fCwwQgpawZsCkz6DYVl+ji/orW/2KFAu8DDBKdsrTKV08/7IEnmlmqGwMaABtwqJedod
neboGDe6o0rtySJUQGThkyGeQ9O6sCTd3lwv5bj6LTWTcJvXNGrJ9M2mWx76zfy9KMdqZzDwQds1
CCmnNb6uI9IU7dkHvFtnOw3oCwHKvI2QxkH/yycz9L9MP8AJrs3R9C8ZHVAbERvFCJyimGsxSWc3
qY711pjG3oTrzvFVK5JuKTDU4GNBWy2Kfpe6mNtu23ezBhvFIjC6bbdDvavsu8x6JF9KTCj4dn0H
ZW4vh2z/R5zw2hVLlQPPDZOIIv0vVj0bybRPzTZ26yIaBoVTxtVB9H/R5YaeHjCyuO9IDpZhaJnv
4bQsLdzoTvtZ9ct9QW4cUnwASvXL0jiKSyddHtpkUW8Dtgne6OVuronXTX021aeyHqK0u3VHtJeh
BQTVv6xUvGQy98QG4AitRqDn0N+SWGdREBtLczVKYOCbju06rY31xj82GKH2Dyd2JkZQEIxztkmN
yeEQgw6hJttP4DkBsigyk+2Yb2RQyJPeMY5Y4k2DHi9ZXe6hniXg+vTQJWQ2n5fhUIDAklF2sFPg
1TFrijZ7FK+y7uvQ2wrRMt/gXLLgG5hVhhKq29SnKY16p8KE1shJl/3Qa0eoXeirGOZlJwg+NhPV
YThE5lty4uwEjUorzM5G64TRP1I3D2l+lzcqCmSZSp4LEbbTXXRMsUqgJpV3yBojKIommjGMptyP
tQrTJ10Qnk8bvXroNBC7VQyXNfaYOUD8urUdTsZKw00D/aXn6KplSUW57hs3BFYg0r95W2944zRD
La0JY46MbY0andyYAOwr7jRXcNGKoI2BdyAiEkCh9lIfG2t1t7VNgPIlbaCNSzRmn3VQkJVtfP2m
yZYEpcdaoAuwWtalIEwWykZ0NtWntTw2INTVb/J/WcqZBEEXhpEOZLUAlM76u6aMJxbWyQ1VZe9l
1+h8HXydZ2pdlDrGrBpYR+7stK2M5ulJt4PumSQ0JuP06fquSY/nbE3872fSMjDCjx4HtCMUXOIt
t9AoOXrh0noYSOEhoLouTrI46IFhIp5GGw1A9Jfi3GJ2aGHjTemzJVi34+z+AMmlORxpd1+Xj9eF
SdaGpD/wm8DuIXUtkjD5zdi088gNUndY+xP6wTM3CSfVfC2J4qGSg9cf+Mo3a3S5phLtDykFquyk
oxvaIWE3Hh1NdWElduhCiLBxKC4sjsW7AUoajyxcpztQbdMOlCsKKy4ThDobxjNz+j5wklyuxlqd
bfVL3FdUDrPUjrXlxdWqYHRfgDZWaIPsgACyBeAbxT0ApgVVN8211gpMdeN+b1LGRXMEweM2Kfxe
lRRh67zWKY1+g5TaODoUtEKB2T0WKmdTAn7hdRI0dWJ8KDZPrJSMWgeuFFbSU22iqGt9IgQZq9HG
q+81J7+3T1b/qgFwpqOWndrktdTtPQZvoqSRGbcWVRUBZJkRcMkAbwFyIU66YF4e5EDXgdpoYEQ9
Ks6WLCAEMFKN3RlNinGqD3YVWn40Tl9TnwZJZfy+fvfe6GQEuw/xwOUCB4x+bEcwlrY2rEvaA9BN
y3zfJsd5vum0W5ZpKPlNj3h1dmm/Ij/Th2wZ9dChz7PeYXrA3eKCVOHW0X4n3m4s9/N4T4HpnY3j
ZP2mSGpo5m1u7uvhhqh4fiQUOaBz4GADdEbqwBQLW8ZqXRuzrQd034uqHLUTNz1UGECLBp8sxEBF
J2jTNdaMLfS0KcBXTXrQ5PflfGcsmJm6eXuEqx/mXhXx8r16t5emhXo+2rJBFcWt6pmR1hd3QswL
kLZmNmm8wEnet3Y3KMrGkptPdOTr0cpu8UYP/vczKelis8xvcwDSqqMOYmPrO+Il33tQlcAl/eXA
+SNxxuMYzr8tCBqNpLcdBrYF/2M2H6fsp0e/URDjNJh4U+kRm7fbpU8/+N8L9nuof2f59HE0WYC3
z9PLA1rTFaGAxEDwQghakgEeQluX8D0zVMEDlJzz8WPeTjW+jpu53wrvaW5VZlwmCgyP6IdFyQyz
TwXrOiX5lnR8lkGdlxHJbkwM+W6WIvSpCjUhl4TABg07ONJ3pFX2lhO7Bez/6+Dv5+6+db+uKuCT
rGoAxs4/QgTnDiVcjc5jB5i/SaIq8UOt+qERGjqpc+8tv/p94SCbsE47Yg0fs6SPsuQwWNMuRT4Y
xwkkmHYa/h5IZwFbwXuh0PeNt184zkIjLms3AAI39tVIdvl8dNtvi6p9TXInL6QId5LqrTOgRxAt
Afv2oFBI/oXCfSdoB4cP6/L2dbFF3jGmfhsSQGyH/ohG0Pro+LeM3L5eN9ESvwVmDt3fCBLRnSvm
r1fQK6G2DwI61AHJ1gbAcgXJ0z/IwHOIyWcWAdJacMpdBqQ/5tUgR25+crZTnaILWNVOINN03l36
HxnCS7PqVZ10DDKQ3AVg0g6Lcoe7DvZLP7q+GtmZ88lSIOvD44DxHZcWEoZiat0MYNC8ubdz8I+n
KvYdiX+MSfF/JAhalfjA79c1JKzbQV8AqPIxCO+ItgE0RjiqMYrSjUNbNuha0NSKPprL5VgLw8ZN
gAnlT04erzaSqUfVlGKZKoNlAL/Ps90g+L2UAVQPM9cEMoyvHvnRPXnjc5ei41PhtUr37UyMkNr0
KEJPb+RIuxfM9UP/aAI2eP2T7j31Ki9BkhaDj4DBRxx3A8ynoG6NSVOyUeC2adV/8Oz+o5/q95WL
+gsp3E+Gpu/Ru48GlnpR3FfJcV0IFrxlDcwgVd7C4pjpEvW2ifx+H4CDNrB1pjBAsjXCjTX5DAJA
ucVMcWpvXqpN4Dfd4DNuxo0//2o/YKiE8WzpfVi55u76xZK0TID74o9AMepgRYkCooWGO3OwTmxc
tsNYGmiUSDDuqXRQ8uj9Dv0GW1YfU0ZWTLtuMN0Nc9EO+aQ7IRm8uYw0n9bFDn/6uaW5dQBB+XKj
+E5+JQTLfPGd4pUB66pFUjCvkto6Zf5z1uUPRQK63eQ294MeRZuiTqNxWQPiPF6XLTt+bnOgyUBj
vZsLUaIlsTQzeE0OQsDBWIPJ+EF01FVdTWG0TW6V360SjiZnUIdd8IXblFDaea0JL8XqwS3cxaQY
gsUhEVhSD1Z/a9W3KYbQoRgY9oTuiywwvB3tftL8MCR+pLd73w2bBXljsJOvQ1D47VdrVF15WYDD
hxv931e+o+Uc1j6tkmZEI0odT/03pMqCdf0wWeNOAzsuEOBfMgyXpuymn+6tsXy4fhwSi8OHz+KZ
RtBnITa/NGzm1mpdVsK/qjhl2KOb0FBrQ2PCbNzEioBn/R/lCZpXtXOpbTPOZMhPaC4KrNm+Sf2b
dsBMdFT9tH8SxyeWAkbK7dzl8nItI0vpYXPBTRpo5Fmz+sD15kDDtA/N/DSmveJtfQOWv1O6N8YT
3pePB/1SYgsrRp0VU2WcGeXeqUQvYpEHmTUcmeZicPiMOsBhpc+sYIdq1nd54oWk257rNblJjKd6
O7WWBTbk4sPQ7Bp/l1rk8/Ujl91AC/kkvM+oTmCo1uUXErdLPZajf8acJgAzNHT0m96wa801djdr
VfTZyWwwtp5vP3xsgE8upWWtN5oN5iScyqaJ7crCDC9cdjSTWelD1ztB35u/N+oerq9R4hTyMwcy
mTM14hwupQ4DBQ0ToMFgTPqkeTTYloO3fb0uQ7qP6NfljV0AxYuZkkbv0IjfwfH0iu/D4PJWBs5R
mqtGM8jkIAIAFxwHiAAleLmWpE7Z/2ePNYtj66+BbqUhHXduqspj8R8SVfdckGAvNbO3aOrCA+2z
cVd36aeFPGJ0yWQP+4UlsdWn++s7KPGqQGYF1BSa1DnyXtANoFqaaXiD/SbPS2rfUftOn8KWeMfa
VPHcSWWBfhWlcDAsgbXschcbfZ7SwUAfBsltkLvPY9yAp7T174cyP2Bkl4qoWFbB4tmH/woUVJAl
Q7XWLoDUef1r03ZVZj8b+g+MaoiaMVzSx62wowTXHDTE/7CrLmqPnIcC00uEYIVW/tQvI3qjbIoZ
tbYVrllUq2IIGWbWR9iFLA6a7UBUKpwdOJidvrCB8WSenx4mjePh+26LvG20UVci2p66SXVLyy69
dd1uiQsyPWZG6n/MO9O5M0CKoDC9sjuPobk8DwssFTpGLk+496bM76oZIPkezRX+K2GPS6pyKaXH
ijodz2LhH3S6XUrpBs+dRssAdMie72dMImwWL3Km+mikLv4d9mbuR71mH53xsRy23fWzlW87aHR4
4wWsqdhNSjeLesvsIUJIK4x8SzBsu1vzKtbbDFHj3E0hTN8Q2iVNomJcCJqdFhoOLiLWaWy1k75h
pvD1b5LuO8BrSC65SH6L4aReL02VOxxANmKsfOEF2/pSjip6a9n9xckSA0yDfMqfcH+JT/uxmTnb
aN9FG1AfsV60fpDkY7Hvxvq+rx+vL0smENkt6BHnb8VLfnnQvguW4mlCI15fuHf1/M3Q0fN8Z2/s
6OalwiHnHy9a3nNZglJtvpssG++w6jM+EdZMtDhdbU/xKEp1FwMhEYMg8Ee4zF+as9RoY5NqTn3c
2cLv2h2Yaoo4y0iyAxkcRriu83Jw9HGNrcWgsVttvhFQmrDTSmp3f31zZU8N74XC4ACUm3Cel19i
NWx1JzRgn+ytBQHvBKRhCkbs3ZSWS1hZ2YDZBf6nOR9Us+RljyncQDBfoQnWQxRyKZimXWYXCXZ6
sl4ZMvW+fdePRUT+AeyMxJcPMUhKuO9GQLRm2S92ggUCKwQnh9jlAQWCLhrWVBXJS5eEFJsLjKEO
ekjB3q8THoG+xcvmWMD1suGutDDzt3xF3K+wPrKbjiwpMEh8LhWs/uXm2a2dzD3vVKjZE7rzgxzj
vcx6/Qd7golNFih/oRlIMl9KQS85GGInFFcbeOl3CBeeByvzDpufJsF1LZTtHHxEJLHNNyyecMXN
JvNTh6CyWnBz3gVec79UP53s74HvSN/+ESPc7nWjU14RcDuidGvmr+nsBL6q3C5dCk//o+qDCQNi
yxEQ/uXwBlz02WOWtBH49jwMlMvq79e3TKoCf+SI8SKqdJQRiucv7xmfYJ1h6kdbKqyDzBwiZEf9
lmMjHZGeDoapLfGQwBwaFjiS6iiBsl1fh3y//ojgfz8zhfOqUW2gQF+2yZ4mJLLNB3QQ6v+AHkdg
8EeMoMsE/h8zGVZSAWJhPI/+DUt+X1+JarMEU7owNjYpWslORkYCrevCVPei6yLkh/5nFcK9TwBJ
0eyOc2IbHkgcWRYRdJmBMP5fDIwP5wZProteR3G4B2DnfuolEDTa5c4yv1slGmPI6/XVyI4enjmI
zUDliLQH39Czo2/cjKblDCwUrqPvvfSOFqDPJ1qKQaHGfFvEV53TjSH49QGRFs1l7rZrsvlgBnTh
GVaP+fQdjfUNRoxk2he2pLGx/LXLAgA46O6BmMP/74AIXQl4hzfjcpYLejvWh430gZ4CxG+WNzP7
9rfbiI41NNu8cVUieSToXbl0YBqhAAr0FBMuX9fm1M4vKUiyrot57ymAyxmpCk4sbOC0BOOpVea2
mQwJKnOfx1DuuI2NsFLcofcnBSFw59H/gOE1tkgpojde7fsMUJEZxB6uHhG93rGpxQO3gu/IDfGC
YLzyeri+NIk/xnmqQeEIPlYPaWPhXjnWvM51hhw8OGuLfO9Yr9acFAFQbaEG7pvSLoMlb8JyW096
8td3GrKReMStxtaiXfvyFuSVjixQhRINHteb1gI/9LygZ1R1B95ftksxgp21m3ywScuDUSS+i3o3
INnvGk8u2V3fS25IL+/apRzB0LpOZ9AN3dcnMtdx2QF3O9/N1hAu66dZV80HfW8PuTA+5hAKA99B
8LiMbisKbc7gcdEPVfXB6AfQHyio58T2c8JZ5zizJ6828fSScEBJa/VIlyXzJ7J30A8WA0Y50vCb
GRwL9Ad9mQMSE4XnJXbm/J9MjBwBPz8AnES4bDXAnAgcIXMOvTFMXtGMlH0r44fqO21v66iKP/7V
qb2TJ2zkmullMmWQNzi/kJZ9bl8wqmx69odOIUiMm99JEox+hu6Ikk7Z8unrjxQJz/DBjr5Vh/nQ
H1S0/4ImvpP0/0i7rt7GkWX9iwRQjOJrN5OyFcaW/UKMxzbFnEmRv/5+1NmzltpcNe4eDBaYeVgV
q7tSV/iKuTc98YPzLNDbo6G8+NghvndpyWlxYac6ftBgtArBbCpXgnc5Cl/hr3NFEiIY9dIzJh+P
74e1UD8IMWoVBwWWKXc4Nv/rBGRqaw7k+M4QyZJjjcY5QokGu3UGwWPH7DpBwByam16Ow8Jkz9lq
9CU+BoRjcdns/H/4uSHD8NNInlwFM5CpFUDYUSWyJiS11eNL+FGZ8amcEHWFeXbS2JPFF3r28yVv
tQ/jan58AeM2m74QvULBFwQpIOcupMTo54z89ngHOrxdbgziDzqMbwkCL6tmeTYc6JkGlvuEGHf+
Gu1ah1fS4XDEFj2nszCQ3BKUsFV9c6Z71wnnQK/k2CYeFeat1qdRENQFqEiH81GlgZEbgtV/fXEE
frADD46NtYCYOwiyPgQZ91PapljNHn/q5sxwrckuMrP1gocPOG6YviWSbS1J46z01BgEG0sj23Rd
OZ4tLTYd0efL6fwxd7wzHJi/iXyFUGintQdauoOxaAifYq7kEw+Vn0eFMYCKD4wFbVBlcT2piU48
Ihy09YykHBFnvPBVwtEXDXRxjM8Nnviem3ZalZLchd2xEhoJwE5uYTS+n9pN1uqcIJTt9fuLFmCI
MNSDDkY2UkuUvokEYDsfNeItm6dsCzTRwJCJZk/N1CUuUa0zWc6wUfCNt9Nk1DQiq/1f2uw4Ebb2
yLIcgbYVbc9b9/zUmPWLoBsz003NxwIyGgDc0mK0TFE7v9Qz0KrTpdy/RS6JfKOr55E5c41QeFLR
NhHOS0OE9sn2/0iciT4qFxlQwDLCkHy566WhApfTw8R8hNF9VKBMnfNaYlud2Utlw7hOCKJGjkGv
MPAaO/nmhApzZZcsI5cW5qtHv1KX8tA+RuO6oZcRDY0AhEKV8l5s89mQso4GF7RfWz6WLNG9SvyG
isbh8MXDiB8XnhtqTKTgY2cpwlNQA/j+JgtpaXu2SxZ9xwtJhlCNNZy3bDGetUi9IFTV5HI0sGy8
MEUiEsf5ck11w228HeTgESlG8TMB8FN+CZ5OyUoj4Ub+LcXGjDQmT0B4PA2W7sZehqp/hpUBoaV1
ps2LtvTn1ZtjuBRNUv/Cvd0cH4vihqWmAETuQMp79nJSriaGwT23McN8S4NR7q48R37UgsZzS0/L
cPMmGdbZ8H8pZpwRejjU5PmxRl8Xgj64KZnRaHQ2qVHdwJwstyUNzff3nMzX1pt0No+yEXRmvQLe
ycEzHHpZUyehO2X+wVsMyVM4ebjlm1t00WwkudPhFteZFXrUm6OviTqOZ304DQ+VZjRivj1kxscW
eSEVdQ+WO3rSSLRVDZUMwDGawSvB8q6TMSSKG1VCnoNSSAx/IxvefEY+JI7nYwcg/mMkNRUgO0N2
RGZHg2dtFkV5MYVey7+rbSSa9WvzjlmnFR6ge4mopmMcyu2BtsszCYF50hKcKyeBPn6FNx/BGJfq
UkxTAItCco11sTo/TS2r/p2TZr5/iWPq8SrJo0GZekOPsTBh2gARKgC9zHg+ocJK8z8bSnc8voaf
+aEe6J9HwlMHuAh7tnHXlVIWKzhbBBZmOz8Tykvdjh/dDQ3m6LIw8LsUY1dHI/4da2bj6KZqrKa/
FjVZrtOA8p6/10LsI6aYs9MrvbgIPggKb28aERehZ3lkv9/3BNm7RWxv58ezkWNmf5Efvpxd+r5z
zib9Rc3LV2N69JdDDzvYPp4gD3w++izGlkfhDAnsXIbTAOTbsps/tnRsF99/1OT7mK9++MbIROdU
0eIMP48JD8+WD4uFs9vtOBHvqMbfEGEMeNxoU+zTAREjzqlsACSFQiofczLYJ/acsEcXBTFMOKIw
xpyTUEzR46j2EP3zXgqnRhaKHFc3hBw/KKBRG5lqCYvOWKn30jCTg0vcHZM2sLA8gio5kKpVNOFw
Pd7YpWuihgWQmD/AbAAjiwFGaWdRM8GlL98ENHOi+c6kO934ypBCNpzOfnx2o/7ulh5zeK4gpWUj
ubigU2eiuIyXwXO7joz5fr7X6JP58qrB9Sg0chaV3ZE4IY63dWbmB+c7hq7NH0eMTanDbCo2r7FY
MGno5moya7vj6ZSSU29IRkmPvRNibTFwzMiKmL8DgiVM9iGjmf3lGZ7RkiVHkq4PkwdfwWbVAeBS
l6qCr1i/S6rtE60i8ece5Q9LN+Un26bmQXj5Kt7CP7SwA/MLO5OwcNX84GjNdeLr0XcwalNX56bO
G2SCT8Y6JTnZhguALMkEnzIRKLFpQQ7Y3IA/X9G6JZfG5B3FyFNDxWwKNulg9A2RPxuDtFgB2shu
1R6xIgK9O4tmBXCcgGRLf1WZOh436Bty0G3NUbWfBuOe7KDsN1bJVYumbxWQVYiLC5jNV2goNnmB
yHVFyf0BgwzsElwm1gArbCfkFKOCklt37VG1sW3LXXiJqZPkALmLqE709wALOAyZZqtEN1RAdf32
/iQeKUoi5+vmOeDtRRgxxvffw6jhpOoroD8HeEiGutIYqZbr82mttF+ZkMlAxJ1ql5QU0zw/6l0z
AxKdpPlEaGvRJ66col20leOE54DY4QC4iOGrVDTNwbAOm17uLyPWAtHF4GJ7lEhKJjqA+AoMxGzE
bWlsvhL6q1kfgnX68tgU/Awx7okywa8gYUTV1abtUbTzX6Xlbg8IRJ3HNMak7LoVE4j5gyNkesh1
cdZO0Ag7SFlnhubZUGxssSE8MRsJrdX/bN/8iw6jx1Fc+WWegU5NK8t/7q3iZbqJ5xmpKC8tJ/9M
Lt3TYi5rGnbYDJ6CVrtIVkdsfdzmNEUQD4gwaX6C+VgsPaIAPrHGarnKUBdibHRmup/b3tkIfvem
bPXU9Fe6GbiGtmtXHUGLlQGbuza4GaKfPvv+Y5lLri+hHHWQb0hWNM/N9XFmaKY4V8kis13KMadj
EnV724xNKYReidAdNNz24FnWvxPKZWg4Xdag3NJgnjZuUPf6RMbpD/cMLDGUfStHo5P1ZJHR/39m
+f70mBRJrmGNbtteTy8l22rpWiaQXzhPmJ9Bzz2RIVK5tcS5mqIhAUTy9dSm2pw3BDeugxr25iE7
qeGX7n8/8tqqBQxBe4Skep/m769yyXnM8ygwx1SXl0kXXkBBg5YHRubMSIy4gWsmB2H9efffnDAn
1dWqVkxmqAkq1vYUUQQw1uy1eY4t7tNosBePKDHRoeeeleISXTna+nZgxBTxWEJbh5uCGFfQb54Y
h1QKQiDp2FR6LM3gmBM8hVoiH1RCMxrYnpEvecOkI3m/Qd7+psgmjbEVOVMCHaf4XO5y+tnTTbz1
DE54Mepob6kwFjk4y2Gjq6hDYom79X42hFd3NaW/fNxVyHFkXI4Yi+yryVlwh9uKSW1aqId/bCZG
7fy7kxt2HSBcG2CZGGOqChOvVER/ePu/eTv454ygrwrJb6L9/0v8uKQbUowpbZOLlofTKynkiqyU
nl/QtW1NNt6cJnZc0pzjqcdd6A1FxkyUKuBZswT13GB+Md7D9WXR0zMyNjve02vUWtwQYqyF5pZJ
KYfIrefmCQPAJDQA1DF/HHcMluCH/t7QYC3FpCn8QA8v6FY4RdCmaME5Lh4TjIFQUrTuuRly2sto
3jsNCeeoy/Fwd67zO4/YYIzDVOqVelLjqJJTYXX07XxYl7RBlKAZMREWAp3OsVLJSEk274n4Ib9q
VCWyNbPMV7XGX0qjewrnC2XeeuTxAQ/8PfgyNqlRT9VzmueQlrW86JHWGHC8eTurrgmFR0QYG6Jf
qrqKZRB5bhKyfnNphJhFASzyevbkysaFCuRsbhZ7opu+LRyN5DOyuUrPuemrobtxz4Xmu1GoXw2Z
ToT1GlVL9OE7r/F884umgOBS97zIfITkACiM4ZkBWOYnrFN0KYGWXLfHU2+hvFA5pZEeOFHHSPYP
1TwEFggIAOsDFA3c8A1fGjALfHdoIsLaBgvJHKtZwhfQiR2ZZ/Ll0o/HAsMiaQxvHEC7gBja6YYN
1sxl5mEiT7oEsrwsVRrjybm2UtIYCEg9jLVaUxobiT3bxxUR9o9JX2HlGDm6I82wOhETX0lkGNP8
C6NISDZeVhj1Hr7gdF7DlufUJ5NNTvCXs6HR1hKf5MOF/g4Pl428pDRdLfT5IHmeFdnaEyd6Gqkg
358M41ZEpSmAWYqTEWhOp3g6AAJoo5htQGrrMNuYG3ejzHkF/5F+l4EqRq0xHICxB3bqLVFKgDj7
sGASKAKUHNUyK8KCMUDUaBTl68UB66QWEwOQQHix8aRhJOy5o854GyXGQ7twUaEQbNFei+bUQRRv
XhYZ0d4SO31JeeI+3DErA9juiyYiRMFDh969uIdu1tSuDHYVUgBRv7bxbiDKYrIYfBzv3SAOPuwH
NQxND9CbcOQKY7iLqL40oYbCEp5c2tKyJEtcaCTYFkufBpuJnZmms0vsMzHpa0cAH04ei/yodg9T
2399AMsugsr0XA2VrQpvzykih9jGsjqsayYbINFhtpqg+vovYj705SuYIsLQOgBHGRW/9Gp8zqQZ
cpziArNCloXE3uYJNWXvz2P2RkpP6h0lRqNLNM4G/pBNDZ0LOnEiuMDeypHAlDziU++YkPCpp0++
aU7eAuoZokdiElBHO06fuJ0RY6J1yzajv0ondIncFN1RmZ5j6yInv/NG0Z7lMJeJUnYXe6ppq0iY
Ar9cL12rEeLClrNMdtw27Dl3IP7M796fDBM4Yl7Nb7wcdyAdAn0eYcCvIdjo0Vi1YkSK5SLNTGek
jmj2HBs6pvIswB4IMG7N/PEdjRr822NhVLwWJS2qaw31q9yYrOQLTSVbSx05pKohXBbr4Ey7bqN5
c79aRlS0Bdq9a5LB+YqRSPBOUphos6hEDBxOdQQqkEhDNRqTrFws1GioukQkseMVucZ89y3XTOSZ
xIUczDCICcVLERm9vDbI5vOYGom+7phios8EeVu8DsCUJBLMzYvTjLSN6c9LjWIXVhyHRO6fpvpL
rX8EjaX6e786CoKRV7tY4W22GMmh30scY+tCDJ4pUTJofZ+SdUz6mr75m2C+TubBvPjwTM3MNMOf
a3ZtJOQV+woNcxZTg5fnGBd91HIwgguMN+XHPIBbCa7ie93x+XJ6m63f0MGg/47sjUEQFQ+RsY9S
xr8RrxuajO5nbqA1QgCawk6BgZke1r4jm4C7fzobldPiejYF0lK8tMFYaCxrN3QZNZ+03V9irQFf
TSudie5oBy15AxSaDATawkL/aoNWVSsOaR4tZ4klzUgh/pKmi0lApPhFRf92aektEfqllpUkr9ZV
OM8K6h0eH9GoAg5DydjTpw9oePeOtxRUVFhyvztKlkwnVF9seNkaHgVGG/qsRB2vPXfH2AkM7CHe
UP3jMQ9j7hwoUn/zwIj4FKOvulAMPBDpnV5snhiNGo2/fx+9X/dn5AZCKlYdODB6HFK2rcgrdd8f
83AN6JiYBEOgQwEXQ76AdmLscZSjRoMHQXcsF6Itmwoo7YFQSD9VNCk2O24IMnItd/QYy9vLlSKL
E9DTD0NWHlnyEr256tyzW0u3gSRpCWhKOT7mcsQyAnQDCxrQaIMnx7XScvOqCaeAdy06FPRqcZdM
ShLpG7mYkrpyEg959oyz12Dk4u7IMaKXl16qVwHISVDDyUwjcrJDYZkG05To8Yur1zTznx+zOJZa
uyPKSKM3zdUzGm86pKHS59qu1zGeiH/KlfTLR+fnY2KDHWGF5uY8rzb35jy7SRXrUYhC7dkrjmF6
Noru7PxvJJioUa47EaufQCKuAXFevAfR/F8QwPonFUPQyHuyuAy6lpZePcjELERAqqVAqTceUxhU
58cp3VBgvMBs4mu+73bd0cPIwNloOarL+/nhkm4uIZJmtXSRwIAP8DcxNHQ4Wl/jKeyYvk5vmGDs
QzmpM08b7kGJMPVeJ0R0ARaa6FTH4HPJWb0gjQrWDTXGOkTTSPP7eNodl8v1tfSO3Pcx+nNMKZmT
P6vGXIUr8toaG5qYi0OxTmiy/kDumOPAeUfLeCd3Il7SwMdnCH1DSulPi/2SVc57D/KYZcxEGSmJ
mkdCd0TPOiqDXmtdVJEjJNetMI+EkDELge5jkw7eImhmXFvt3sfmJI/omwsJDvu9VOJdtErIghz8
hMTbw9ds/7XUjx9LXqfLWDZe+ZajH6hl2qTCutwY0irszk+XebxvtlMn/vCQLOchpI2eKxCNhw5E
4Eddj+RGMWQ/rgVRxO25RUJm0se55gZaow7lhgSj2kow89W4AwmEVCjOr7f9/JhYx8sSOUDbNlet
kaGfucJT/qDPvz44tn5UPG+oM5p/xjCyEmi4U704KflLkphxaT+2XaMM4vSQCETfFbYm3RuXSxco
F7/x+yPAyv+IgW/U+oV6l/KjzoXKnIaAfXax4fUx0VG+sNJSRY5i2DnPqJ2co92u98P+WORrN9wU
1dMUUHr/Gw2GsTqtpn5aRv0xmL2ndUN0cTHxeGsaeYwwSifrkRsJegDTVTRUkuZNNjVzhP+PWRmN
3YBajdFtIPsAx0O8v6Rey/p62qf9tZq2nNkTMiUT6loJmdipAUwjDsGxBNaw0e6KBoOXFIuShsRE
p80uWY+Id90gnYOtZKviKD6/b9OdRXJjpRXktdjHTwXp5oeEOrvHHI9leO4+gPEPsnKp8jgq++Py
dPGJh0juqTPX75llxXTv09wwayPLafLbXIhGgUqVv0VxlpfbuRbHfxjVm3NgBLWUe0+VAF51fH5e
Z6u3krx3KfWIPaE2Riu9p42IVrnQOKO5OcCzgKP+o7p5Q50R4Vk/mQA6vuiPTbaTvUOLdQhC9stV
MlNsENS6U5Nz6sOpPmKXEeeLoLudUIHdJVo4OvNtq1vv5fpC5p8+tc0AueiCpofDbmLseJ5YGlWl
b2ZZ/BClDutY1Afay9PMfgs+3uRfPeKpObHNxmyN18Xvw6J1vhYCoa+Naf4KCK8oMupPrnCQ2M00
LJa/V7NKbr1z3CU4b/EznewL+fj4fHm/PxzBjb/y/FaeYOUzTFL8Fs5+qTxoobHfF7FyfbAUGCBi
ayxFIJbTS6X2R01NT9K5OOnp5V9YbiBWDDgyaOoDRtM9C23Y9H1+Fvqjm/tE7+a18px2xuNjGuuH
w/l/Exn4vDmnXtbLIFB6aJ1iqVSIMA5bHI4vsWh4T5XZWujKrGOiHTlkh29npX+Av0R5X9aBusAo
u6AFsZjW8PVtcJkEtNXRhU89T69S4KfJuUs0IQNuhpzOQpnEbdQFttrp+toPpljcXV3Qx0lqP4us
PEqx0fHx14mDjWe+DuBUWI05bODAuD3zdb7aFgkaKqbwARORntHQZeXreH3sUVeY/EIBNiALfVGQ
YuE4tfPsPCY/9upEQzY22wA/D39hIUukmR/HXtBP0cC8lrEmGLjJ5uJrx7F4Y20It2TY/QH5LCxm
Sg8uczMm6PCJ37D/8JXfdzNYsh+n+c0OqyquEp27uAWdiYOobr19vxD0Yfe2CRNHDjuH50nGXDga
R9DUMbg1oBsziiN5Xt41uTI9ook0Jeft3IZJXQmWueBo6E+noUE6MBOKHn0sRhEY5ZkBvDr3awy/
GlZJutcV7XlBz0iIf0+CsWPurEsubREhxF/0S2KuFptDxxH3EUG4p8EEAF7u9xNAqGKGF3XinM7J
qjNMzlGNCPU9EUanRB9BxhlonMflhMivGzQUUAMNLzzfxj0wxpFPBLQsIhZFanotYWYo2fNQEniX
zjhut6vSrC6GSy933emg7jkmmfP7VwZvLLKOBS19n+L3SzwoE0Ir+8CxL4P83yvk3VVc5eGGgi81
6A9oQEEhAyqBT8+O43zwboLHx2Bkb6h4WR+jOIeLCH/rv33rizeHM1J4vWdjYPOGwDkANHePHmG8
whUntXFUC0hVR3YO50ZGWuvvKTF6rgQpstIyKPXb9ammp9PbmTrblL5v11aGwaoLJl+3iNU4kTlP
Z9g8spB5RakMyj89vT01hKxMMyC/OJr50zwPzGEmAiBvwwYdRmGSQK18t0gxIILWDBhmPDNI//pY
5FgUeOSH74kwStPruTgpp8nVUv7ab4+BcXH2e29dV8Z+tQt7Q8/IMACD3C6HMoc9mUn4n5sBk0AE
5fOq3qMDZlXm5Gz5duXMcKTT/Yq8mOkco9K/0HWqvX552IaNERCJqw8jRbO7M7j2ztzIazYRNb0Q
cNDPs1/Pa3gMa06eNLoqzBdzQ3lC+w+G8O97Zcd+y1mpe+cE5PIcNQ4U5JY7g6MY4yr+TYLRwIus
YspwSI8bOQlT+kITGvB2yI0Ut++PjVE+vcLmvxYbyI5rw7KsT/HJflqZw8hdQJ9jTu8K944Yd3vR
zprWZTg0ZPZ6a2tNcUl24STOCpWbDP2gfLynn4+xe/4Y79sIUdFmqKQc+2VtUf34WP7/wUp+3xHj
d5UmwT64uARHp3CzxgT4EQVacnayjcHtSvn5pr1nhTElITrtAjHF6RnrC5A5AgsjEJSYBx/9ZrrB
cwAj5fB7coxRSQO5dAUZkrFcxsRY47rm86eG2p+Vs0d0ucCwt45xD55j+4d46e8jZUdtOqHEZNIE
bMYeVd4WEMUZ2sZKhyOMHO1ie3xSLFhTMDKPfGhKhLm6NZyW194gDhWfn6HANyuMk+7izi/08yDv
xskqKXpbkXFRDWKa9JDZmJ7lPTp4TDEmQ+nObdjleXdUfyl4a1rzmH7Kho2RuFeMH/OOkHtVjPGQ
1GmlpQpEJElJYHjr8rQA0sFux7mqkcbCO1FkEY2nZynzvIEOxBA2A9UA9MnaJjUdfY7NiLxsFc+f
KozRCLS814Uogy+J0a579SXHT/IHWXK8qajjGcYHx4787Ha655CxI/pZln3VA8WQrI12XVrwKVuD
Q4TjrNmtGIGLhGydQTpOBjrajmSOzD/GqzHHvZyZPD0eybzes8TYjzIsxXY6A0tLkHsDvbO1J5+u
ZZsJugWh11+7jw+Bs4pj1NyL4gxLSQTg5F8frzdRAEaqSsT3kBStJunJJZxoblyjb36f8WBZ2yUu
lrENDRTPmGd4e9vOkdaTCVqCZjhKx+Fp9KCxP0zIDUFGFC9AcJgi/Q8VQxEMiHHDw55aM5O3r35Q
1Ud0GAGMFEDxNzUOTnFko33hSN7wfz/6dcZ1ZWoRa9iKNRybMfuNwejVdCHRhaM/tYQbCo4awZsj
YwSv1rpSxbIGFLEjpA1QKuQlJsbt0TcFtpnAq71JqgVgJ0MOaQuz/jmYIyQPAO/Cs32jluGGFtNV
0EgdWiFdXIxuBdvMQc3zTHYfvOCCozfXnN2N3lTRf69fOgCk1X58/SM1EJiCGx4Yt+SVQlNHQ7D8
vPxPf+tb6FjH3J7bSMevetoa5mYTG7Hl4JXHY20k33hPnfFS2qyrKlHHCS7RwtzPoylm0guMwlsV
peU7oCudD+fwS1hyB4Q4Us8OLMZRgRWlw+MoqGnkvlakwNIr0TpLHKPHEfirJb65PD2ZJKGXwtJq
29lcQdaUI4PjcfvN/Q2M3hAopv0krNLhBA1UNBDlbvG2qlDOaA266Bxe9WIkbX5/Y4y5KJpE8MIQ
9CoABq4t6z9G1jAVujD+VRbghjfGWih6ImvJbIDqwMyARqf2K13sdtXrYxUYfy9+k2GHFQugI2fh
cIQ+9kpDFFqgR2IiXtQ4L/IRXJ+7s7vid9zcVavnfwnd0hBMxXEX2/z0q3nDUBPXw4+Gtzc8MeHt
xZ+m0zgfxCImzzmpVpayQlShIR0MsC0zPC24z+7hJx84Ejb53EWVC1x13BayUsQoyWVZHHRsVBo2
SXJubLj4R6QYs1HmYh0rAbQKr5/h8fMJZDkELyZ1vpY7Hr7AeBLs5iyZwEKYBb2ouGDMQK1gbcUm
Gojm+9KwXxfmoiMHB8+T5cdjFsfjXGSlAKAiz7DAlvEtYnNRq2yK16sEDMttdjjO8T4R58TE9TkY
Ev76aq8ZPw7ZcWfzTZaRm+wsTbKZeCV7Om2BWUNFwCIRnSqbIainX+jmzdBtLjgoy/BKiyP1i0FB
vqkzzshHK38kFhWKY7RaBce39ZxcKOgfNxseUto/hIvftBgZCrCxwlN60Fo+Lytj6A/zibW3K5Qa
YDtNBN6Pj3Y8nXPDHCNGuSfnQjE8nocXJ8wmIHFVw0b+a6duOLS40sOEplKslwCNH7y6YJ8w4bce
gmHXerHNzW8T0bBpOBzuhl/8qZLfx8n4oWbWBMFliL7hyUkMkUEDh/27sB2uaRu3M9+UGA+UxwLW
zUxg2p6rPxqRoB1zO3F6RPovK1TXqGwBwovD3j+42W+ijCvSzuVfydTSrIzlGX0qsxWxMflaU/qh
zHee8fHM6wvjqAOq7fe+varOcqMPsWxhGCeBrjVni27q0rjYNYe/f3Dr/+VPY/epiWctjuPhLfOm
b11jTmTk3On1Rc1rN5PGjfc3KcbEVH4L4IPz8Pg0LGM7hOj72Lb85RuSnMjAgL/VynSmlB4cA5h3
jm/sol+8FNp4dvBvbdTYOXuYdC0utMFBQveto0+QjyH9AvkD7tmO++JvhhlL00y0iaQVg8ACpwBj
l4mDB/Zsw/EYKo8MY19mkie1RQsys5DoZ8yinToq/YlJZUQ+/jUMwmJ8rSTzZIbPmP+x7dXrYoF3
0cE0yfxsucafPy8YYzmhK1bfpSv64eLRvFiYeD5j7yznuT6eoLq5AMZETVS3DNwhu20A4jCbY+Z5
grBhxzFL40+077NnzJKPmcyLOyQdUgzg0smbYNGdw4P4GizOP9s+jV0npk2TdOYNT+h+nhsuGXBn
H7MxnrC5OSzG/DSeWInlBWyEBMnD3QkdKwOO4R6zZqSCqm5M6j8B5vOwW3IRg8fTHH8fIVuWDTIF
C9WHF+IaVEuqm8IfuvAqTkz3D0/BbzJMwBPOyjDA5iVoCTKJiLEQrdrNgBVnFvQAiAheCYdj0rEO
7t66pt0FL98AKbflWz4MZiPA2j+pwHMSydcCey4Ogf34Fnkif30f3MT/dXZBU9O1Fqgu3JZMd7AD
Sov3hvE/EmIsTnUWsq4antWp7b7C3WPThHPgCsbjWFFji7QB1urOpAsE43mZARFF3wiv/iGiu2ts
+Jij63v8gYpdEe5ujq6ZiJ6vTAbpeF6vp3D5MfDj7ZAmDmrDB+pIrxpPQDh+iu2FCpVZO9UTHOLy
jMZeWhreccczT4+jJqxauZdBD1sFqjAGW2vDd5D62Manr/wFi07wpOBCEUuDsXt0iIwVOVdSm0wT
SPzFMt6WmJ5cb4/zvb/+PEbbPXqTOol8fhJCSzSaA1dMXy0P4aFzHN7JckJhjU3SBSVep8mgeoWx
PL1treNTE+MekWLS5hHlBMM8tbu+BG5kp5P8PsoHtieOlZ2J6wCFc8AJ5lwmxwuweTrFD7BDcqhy
A5a4MeT1LCN9ZAg83eaRYd5IQe3+VXCxLMVBIV2ne0J/L1DDh+7xQlCODlyfxjdH13v/NSTLNSrd
7hPg4x4rNi/wZBNxTYUsT6lCyzrbQEJpOw+savkHVn8Yd+B1fHMsFpuNu0SZ0s8ukAR/8YmB8Q8O
L7yrYYINJcNW8XyooRto4h7cCZrIbXO4GVTenjnEOMp8TezeXM35ErXwluAFuARvR+RN3dXqWuZY
xu+8N9c/ZK7+ds4sLG+X6b6UDbJdx4agECxMDxQnuqwi/SDlkPVctpNq32HsjbdelHOmbHIuacKp
0EzB5rL9El+LzRdHa0emnG9zDhqblKtrPwqSIWyOf6/Rgx5Se26tZduCKO49G+VnsjExztSSLzRY
caSfS5yJQbIJOqCLEtyl5gnliuObZSzl9TQ3WtpnplvvZlvavRg75+sQrYMUZmv5P1pHNm1X1YHa
z9ApMdR/AJCNKBntHhH+cHj9hzTr3zJ0nda7EdgikaaXUh5u0v+NNjKNiid0rXGo8MSFeQThVRek
WFqH3p+UZo5K0mPH6xzn2ESJebh0Z23mCyHaVvAq9xea7fCsFO/df/XjNyc1TfRA8UpQOK3jjUDf
SIacFMDZ7cmcY0Q4BpFtgasluarVAVakpdhCsvJIaO/tp02xR+WeQ2qI3x8EH9e0wA1TXliHbQt3
cjSMViU9esjJb2Qyz5wgmyMAMpMziSZ5Xfk9OMJjMgXILR4rMqemw8muAVL5PmqTJmjRjzokSVsK
mBtje8aUDvnEe5pglnQTXNsQSqzI4wH2jz9ZJGzH0xWM0s2ugnNzhqI3dTVvMMO682yF5lE1PpGo
MVG1H7Il/J7i0fD0hh6jTe5lci6DBHemkOXF0X+F74+FYvzRd0OA0aUKAxIR5swh6ZgFst7e8ehD
1TEi5HWDWtlu+e+k8IYg46ITSQtntTucIJnPbddC1xRxzW7/mK9RtbqhMgjpzT3Nsji5pP4Q1vcG
UON4Jns0qXHz82wc70XRGSvUoUrqzrcjci0JcAwpT9bYGB3bPf56LJyWwOwamuM/8Rxf0YI6B2SG
eDyNZhm+eWKD9LaXZud2yI6fV++4Gq2gxVIFootuTF9LXiVu1ITfEGPcriLoiSj+h5ixjizhj2Pw
+Bk1dzckmDA9UkNd969ZTplO9y/I8uOBygvPr8/eH0b1hop8L2h11JSxL+HUIuMNq5U+LwDDIgDp
QQuPl5mPhZpLjLEGudd2nTQDMeN0KlYxWbZURmeoJb8Ks20+d8ra4lAcPv8Re6x5yBMRoHqgGAI3
P7UJssMEBRNHmfOknXddjF3A/jOE0kNDL4roGNRBS5StoOS8QrEEz1J93mL89fkxdzwhZIzEBM0j
SVoNWiwXZBJi9oRbcuKdH2MoJF/PGn0QwmTury9LnV7QP/w1BHcB/uOI/HiO5lsY2VC97i9qruug
9rxGXh9HCERZYw8YLPxB5WnAWcCSgZoIKEk/PsrxEu0NacYjh2I4CTodglIAtHSALcXCZNJS/ZBt
PdI9/WmtZtEvpLUXIoR2nMfUx6cVbqiz5iTM0yYe+lWXb/FnaSmQ0N3MfOaBZ4wnMm7oMDZF7jtP
THscsERcANxv4haLkBbOweclY8cTNDeUGLvii5XeBvIgm+uhPRC48iF0YYG6GtaFcE5vNGK7ocWY
FTmWYkU4IwYojFNtoswFx1wRLKbAmBxKQBxqHK37Eb2nHpbxDqbfQOvju4fAbb5HIQStAxldcu0z
x1OzkbyiKu6k6kCtpuuceObUxrIhjt6Nl7JuDpAxJBoYqvMhc14vsBOadF/SUomJh+WJG+wz+uLG
UDymGKtyqV1B8DXQu85QR4b+Nnl6fEu8uJCN4vtQGpgCCWsbm0hyNeQPWnxnZINU786Rjo/JcWSC
jeeBKpvMJHdgCMtyppuEqHtuBmWQ4geujB1Kqf22E6vh0NBlR/afwyiCiW5lc1dwnCaPEGMkUlUv
NS0DoTW2Cc99DqYO79cZw5AFkijNhoT1UgW6aTl/fBE8S3rdi3ETOEeiniWliJ//P9K+o7lxZOn2
FyEC3mwLhiAhSqIoQ2mDaDVbsIQjHPHr3ym+e0foagzri76zmUVHKJmJrFNZaU529rBxRidvyc9p
U6/tgBeiL6OOjpeUatFl4wxmJxo6pOoUbzjzV+fYpYPNDrztl4sZOuVbBPMlQkGXS7OACE8K5Mec
yFx44SnBfI3zhHnfU4ioBS3P2233kToKaBveLqRYYSseuqGQL+J8oeVA6VspBq1NMxsa5QKR8keO
lc53j+77xvZvC1l+e6hY0AVuWdDosnMm0mTGUl91NO47kYu9RTyGfpmWYP4Jc4C4hjjxwyIAzOQx
4YM0KKeWjjo+Tz9zDO4oG+DmbZWWb9SZCMbflKZP6t7q6acCqwDayB4wK7FGthH5NlysGa8asRyN
YduPYikWqJdZRjKQwqrlRElCO/tEkjOZfEoqQqOyj9gxkyD8udljRiPxiq2SBjteA9uia87EM85/
0cOi72KIf4h2CFGw5Ou2QZeTMDMBjO8LsW72Ukj5SUl8t43tBy91upc1eRKP6AQcV3sMX+UvvBTM
chZzJpbxfxjbiC6TPj6PzkROL8kKfbbnFlEtR79Fl5zJ0X9/2RXWKIgnE3sMX18NfDXTuTzUb7dN
yNWFefTQFsPWqKFL4ITgLUL7C8re2vuRI4Z+iT+uvpkq1FVmoI5duU2s0h2Q9VOC1S1P1x5GlKz2
F55C9BDdkkSNOpOEctWQGycolPZgJmvPNvGyX9Eq0ta8p9W1VPTvomS2N0vWzLjWJ7hfgKZQ/Vcm
g/1aTVZNhOx5GRPscaGc37En3h+dnZFiNjvQOC6yHPj9Y1iZbdoqkvZ8vkgwrOPkFSFo8CtI8bTf
c5fvcDxFFhn0qsDIklkhVj8GVR+gcnYCdvjGesfxlMXoYqYQAxpDmg9CBm6w5zT3oiIi5z4nKch8
+7UqEknaJI6iB2F7eBGmx1bxBpMXf9x21T95LZQ2noqUftWtaFfv5+Q+B//IxUCOMHSNivduXa5+
zhRm0GRCwbCRLNhVTdamWBAps7uV/LN57RRbVEmCjYmrjXwcg8nV4oPOe+ctRigz8QzIWIMR6oMK
WuXTV5KR5HET8a7y5XtvJoLBmAjLwY1zCh/FXDHInrIAVznBShtj80Nx9w53KIunEgM2mVZEopHT
L+gMP7DvmabHB2d0G+LbHGCTebIYuOkjrNAxE8h6dejWh9LFJhinvN9+dJNt7km5vrur3M7TH7QG
5AWZw0s8cORfT+0M7pJGB9X2Gd5TOO3nvYtr6PZ55Cl4TUjMBHSnuhqsjF5Ch0O4WScu8NuT1yjc
0RSHU/qBv9E933a4qQ7qeTfglW3OGkF5nZT0YDjb6rgeyXP3KyJe5YeqDYJtX3u+renyw+PbTdnW
LDNL0WE0XuWVZHBjbMnI7nSvQJqMI+n2xS6zNZwq0bBDl2IcjcsuNtYB31X+z5zQjtv7HyWWkTuc
6HY5bzRTjkGZstTLSk1wzEv3Vf1qN1VONtxZrtsBn3zNHs98JbeSc6dOCPgwAS/8VO1xc+qxo/u2
9TgXxBVPZ0LG3pyqlJ5u7+nr9l9ebnGYGYkBjqob8rqiSw0apzOcS2JnT4a6akK3r0n1am3RFNX5
JY8Nj+t4DIaYtVAWfQuzxTGCPLICXKH3C4k93tAM50Sx9ZxOacYxo98n+5Hupx/+bfNxoIgt3yiF
nijiBR9mG648wztxoJbjXGxvlWlkdaJSK6HvL0Nh/x3UbLcV4HjW9bkx8yztIkhRVUKBcI3pj/Pm
9l/nvMZAg/p7ZCr1XX8xBno6DtthQ7ux27si8c65DVpJtJru9rbtvt8/rSqNBziLL/Zvx2Y7rLCU
SLa0lgLO5mDu8FKqBufIm4VdfrLPpFD3m9lPrXqMf52gILiWJe+DEhysQK2M8gm239jcDkJqrxv3
w/XmmokDdUgyJBm1Z+40LbFlAjsiW4zCJDfM5hmQQQZJiDCHJQAZuoZgo/VpX/np6xTuY96bjwfU
bJtVJuht01F4a7zzNkSyo1nxiSgW07ffX4ot08hSGUYK3Zlywdqlt3pb98Te8cVwjizbV1WMZ9ns
ZLzFhs1Wt83HzO5Rv8M818WB5QLlkdvfynsPsQy2YqaI+UmFSMNHxtglmGbw7cg78tq2eHcF2zNl
aWIqnemRGjSnxFLd+/1RO6KgRuuE/+ObiG2b0gZFnOoW3pehoJW89tjR1zs9FotdwPHWELPduKJ3
G62uMciN03WlUZ2drizJyijMIVPBPiHnKSc/W1A1gXqIc2twQJctxpSdIqtCihVLVkuSkJx5oP4v
7yt0kWBfi2mp7JRPnfR9IVtYnQK2EKfwhKds+25jC9xmn3gOl39xuWwBas//imNQvjNKs8O+d1pI
oBOFuyx4NtfqzwSLCy3H36TE3/s7ztX4Lx/rWygT3XWVKFknuppkegi8tSfY0xNW239xEZ4+vv90
im85DMKfL6de6QVqywDknA/r0EHLOGWkarC7DTx6XIE0qXBLII05Zl7YgsqyikMIbNAOSeffMKBJ
CTRppIx7BdcKxukdjusvBzLfWjJgL2ImqVNMuORrAJHedhiwefMx3MuOCFJ9e1cHvD2i/4L63yKZ
ELAW6zYeRHxAEMycifl4R6nuQPLF0Wz5yvxHDPtajMGoNzX04fGa320v9uQhX1RuLwldOswdB+U4
y1Xn2bezzoKiyalAV4R53kfxrP7IMhJ6P8rO5ejFO3TsUzHKxLZQ6aIqzA1FgeZ5GD3312SDXoP9
y323VhAZ8Np7loPpb1tS9WfqCZUUqmYJLzkZTohl1HHC0YqHXOwz0QixiNroKZRg86pMDuoKld3X
wVzpHtLpDueW4fkGgyGllUUDim8A4gCjfsnbbde73vU3TjL7NuxDJSoy7QpRzkHeYKc2Vo5+Usqt
ERMnid1ivPzutEZvTw76LSdfYe7z9k/g2pMBk6pVqyQboWF1d7r/LBxgyPnu7u0O14HPa6tdfOIb
homdlybWnrLBfo2lq3JVpegPPYO/DPsUPFCaIAN8W6XFAGsmhflm+Tiop0EGR6bQ2rnm1qWrYRVY
uk6r4NRy3HGxUV3TFYPuPMKuNZarH0wEdaxf6LS8A4zqP0sb9GXAf+v+l+48oj058rog8vT7YwTC
U9PlfL6l8zYXz9w9hVabqHNBPDaqlujMin/dtuViNWkugHEPKUwuoBxHBTDYep/eL33d+rShF6XN
As54fBW82wIXM+pzgcw9IxmnQh9OqAeCpyhQ3cpPHv3g9baQJQ+Zy2AulnFsVUtMIONw8JwR/FRp
zXk1L6YvZiJYQv2sbYZUoR8m2Fb79K3+if6M6GwfuSuSl+7luSD6SJshbt9JvZlQugaMKYSb0HlE
g1BO7mhM6usux3DUnVi8mgujkclMmDl2o5KMEHZ2Ma7t8m6PxYeKoWga6P8l1LfZbIkUdRJop0Xa
5mBgIltqiQnitQa67ISKYPSCo8+SI8zlMfr0Mtq4hwTylISkbzmJdwV4UW872+IRmgth7sRIaoax
lyGk8Q4BorXO/SjeE1d+P1skWbcakv4DdPvyQ9FOVzWXGOJ6i7Bfbf4D6CU3+2pD1Ca6JkwAiQz5
le1nvSJ4BkorMrm+L3FalLjfkIHf8yBoKGxAXQhztw643fVnmry7QEsO+i2G+IYqo7Ys6YYim/RJ
P9NMkSVhqgf6/aDYQfoPCKb35PLGw4zr8/8PK85kMQftggGDU3iGrNfAIN5H9Wj46cOIWpzTgK7N
2YcumgD3tu6BJxCXGjePvGzY2Q9gnDXLMEE3SPgBzuEjBA8iXhg+omGDF/MsHfK5URl/1aNTqZwq
yAnA/VK9Rfvb52HxzM3UYLyxzIQxHBv8+RzvJHHdOa7fcDmel3I5cx0YJ+zisgSZhgRbodvrY02S
VW+rzt1bgWlauyPSeuAEioupj7lEatWZK05RWdZhCYk0HXHwPME9e2S/585A8TRjLuQxUQcZe2Io
xRPmvS1IsTfq0+1PtHh7zZVhLmHVuIxSjrw1jWowson19CqR3zjAuBh6zqUw1/BQSVOEBgJIqdCd
PMEdTnYRrNyXjR95PKigp+OP44sYDU1TpokxIUaYXhaYs9IUCGvpEg1XQuHTByByLEcd64YYNolo
hVaqipIKMbSf6TA6xr1K0F2O2txfme9bIzaReB5zLTQng2rkbQsHtfDGfrRJjJD6OP4f+vKX0XYm
kAGgKJYzWYtkOt6FEbLDp+KoTo7O0y+eaott68ZMEgNBp1xMrSyDFXGUkG2IH89gNZjQQhI8iqhc
A1+TvRhA7lF3eQeZ4yhsXrE0q7MZ1joo9p3wcVrd7Tf+l7Y2bd7no/fFLU9hIAoM9FY29ZATDBvL
w0jA27ST7J2GlsXbPrkcgMysyUBTksjZubZgzdcMeXo02Hkj5hkte7Va3eOsfe18074tkusqDEpV
eluOdQZXcRpHuzb2jZ7iyOviVXY2PEsuQuJMPwatlFiOzLjFQXB6ymOg3JcHQQPKcxu8eYebwRB1
0usiNYHxIpIO/Vq4z4Pzz/uvAbnLmrslh/fZVCa46QWpSk8jbFh/KG+Y+1IV0rrkxV1VCPBbUGH4
prraIdEOqKm5GeLFa/rbqGzvdzWmaiI1kP56drFYPLr3tt1KORFsnpp27+Lb7pXXebx868xEMvgS
ghK0ELFEmLaOATSf3oGaX1gD8cr9kJwzrjL4kp8wK1qfNZjWpfSuVUsEV33zj7dPwdLTbIZiqvp7
SICWSKEMB5y7Wlkl7UrAPOVafLPa7W0xi/Ea+rWxdgz7HDWROd4IjE1zkk10Hq+me58/GrpsrO+/
z5zlrBVlvdfx92vXAX80XZbReRcHc6i39VgOcGeKMOc4AQlFH1oQhCZ328meok20nURb70iz3aHy
f689j5y2/X8Bqm/lmCNt9E2eSgpkaiDfJqKLdc4oQv80ySauyfHIZRVY9AldgRuLEuxmMsZUsc65
D6nnNYhMP4uH04uGuYoWqdj2pbIj0FjzRy6pDn/cNLplmujoR+7tSpA2C01ljCW0VogtoyBTAP+3
QDQ/lmx5PTZYkHMhmefvclsW/+oOmIlljnPcTL2VyOmESBVnTErttxfb7wJf4QKzRs/rLQ2Z86y0
2MUjpxDl6B8lUbzCwfIR7wlDEm+/UGB9dN/eL55kh+Rls9mg4/RAnzYIYVD9Oh7B5Wbfv+MttQPQ
cO7eZf+aGYHBgAgJ/8ws8cu2iq8B0e6xRhF0GdKac3bo37llASaa6ETQrIn0G0O1bbmVFRKt7cr+
Uh7LQHc5whbvwZlSDOIMaq/Xcg6lEHkesPUIyYR7CQbMbV56epEUESvb/vFd5ryEU9yb+oWKAguO
uToo2EkRZW5451NmH9+3QW7bEn3AoD9G/WlciMVSGO/oArzHufmpRaid/RoWoYw40nIRq3MPzscU
KJ1n2dfrP35RI8KdWLqGmrc+KgNOrWC0kqxAHK3STk7srZ/W8YNZ2MiKJanjAxRD25T9CqwUcOP9
hm6c2r3yIuLFUOBbazaXKQ5KLGUJfAufYHA/ztgQFt4pK0zXo75J93gd/+4ZNRNJg+cZZE3n1Lzk
F2geZsSrN2JKBMQgKzfBtg5fe++43QScL2swYBWFMcZtBAgM1BWCD+mEmstGDBJsoAJfxZGXTVpO
F8wUZBBLTbEvdOqpPLTJp/vLg++DzJODPhzgNxjwyapkLDUDQlBAPYFCFGVabv6ZA70GAzxI1ctp
10Z0WXHgWZ4m2i4uMvC+8jgxeFBqMKjTCbg7hTO0eUU8ip0qI4nAw0+H3jlmu6aZb5w7dkP2aTB6
dPeGtHNgsNM7A3NJQB1kbKV7EdTd5/XXDqWc0NZdbmTKwXGDQRgt7M6i0MCcGZZ1OMlOeaJzlxg/
sQuB/G8wbjDwkqp6hINNZTUkOGzlwhaPFUrsWGFKNOfv3oTfLs8ma6uiaI0io5f0x3mVvURbEDDu
Qd80EOGOl+1ZDrP+uTZMBj+SIj5VQwnI2gKzvM8CL94iAMdpsveDv4yQZ5ox4IGZ3EsmgF2HNjHG
DxOe1LAgb3CM5/8mAxnjaMlmGVEYdrLdaKAuggZJB/kC3vYJriQGN7pBNuWugf9jxOqaZgT/0R2K
BQEX56llbpw0k0EPI4syJVXjCQUl9M6AmoqScCNu4fXM8PDWZMBDLqpcSBX4enA4b3tS+BUBH5HM
nWde7LqYBSxsgB+qZVGcetjusopLgmAscQXXsOzwrmhJdXGqhujkfIdo6RjEyb3V27dP9bWZ75ZJ
GQQRDKsM0wvcBMkejIjqthJgn3LuJC5o1NZhbYcgO/YGNIbKiRvZpo8bNUIsQd87fKYkri8xINNJ
8inTa5z6y8bzatu6YGE8uJWFNSok2Kp4W/nllPL3SWQ3GGeTNJWKCH9CgnKLhVFrMDxvn95Mgt1l
1vrIkUadhjW1qWINhq6Y2MZ9fdDOopS6k7V+MnKEg4pTbhUMCq785KGwj+n2iGcOR9rSWZlLY1x4
QhKv7C1Iw1QNKZzEfrsgOuG+UJfyknMxTMQ95WWPrpTTNWgQSAY+SP/yyasxLbrFXArjpUVcJMWg
XeMfNPgn4HADOT2qWdwC+WID9lwS44CXOpWyPoQ+DcqD7YSVb5hrt2mjI94PX3izWFg3yvtWSy+k
mdDrj5p5Rq4V4SXW6Lc6OL0I/e5iypOIB9KR54Q8UcxVp5lTAYoViKLJ3YNjIX0xkPNBPUHa6zE/
/G9eyE4cGBKyFw39cOEq3isT0U+o69JqQ8rj71jsjpobkbnwGrCgR+YZml1WNUbIAg+TxSY2X6DX
MSKa5dToorfFgIo31gZajMNr0pfLL7MYD85/CHMfZrHcxy09ec7WaVsC6VhTjv++kDNAAvb4yglA
F5tgTNW08LrTdHTTMacjPglaIlRnBNWYoIa3/pdpifMt6e/+E7++xTBHI7LaTjD7AviF2S4M3IMu
74WWc3jRGEcOexpUaZJakx5BvEOiXYR1RQnIDgkMd1uhxct3Zrfrh5wdOyNGQ0CkQCHcux5lWhr9
ETzwyObROwdpgYCX412c45yLpKg9E1lp2GNl5hCJxmZQ2XxsFe+00bbdWkQlLsG96tzWcbErdi6Q
ORVK3wvmMFAd84caNMr+7rLiiOB9L/rvM52GizrlXVdBp8N0l9XE2qWIlmjfqHPkbRGSli/Rf5yQ
HcPJVT0TxR6+/noAZDk6OgJAb+SDeYGjFfXmG95+nVyfaaWZYqTLSU3fj45oP8R2WZPGV5+Nzdfe
eKd7Yf8Pm2F52jG3qaDJOnicIHR6eMU+B5piTp0qyO6yZ/Cq8FofF7f8zZ2DAY6oLZMil6g3Hrx+
n4YOwjys7EJN+O349cUl7l8OSb6/HQMg4jlCBVqFOMpHcnAQa/qGPTxzAWQxJjEVGYzoFuItkXHI
y/k06o1qIpUM9rJhp7naxk5lL19x39+LGs0kMQ+STs7UyIRSMKD2lmKACsNTwho8BRyoWip2aeiA
lVQDbW4mVlX+fsbk+FS0YaviGKur5+rTehremxptQ0H0edvvl+qIv0liAoSx0QWhMDVICg4P3udz
+/Zkub9+Erz0QWKf2wPRuJHxwlnDJJUkSqal0+IK88FCMS7rMrKmZx25mleBlHY92CbIdN3aedlX
22r1n1nOIw+8luI91MBADiAbiiqikfB3wyaXy0nK1FIEIHvh5pmutybvF+f+B7aAcLn9rhNNDKj8
Jo2B/6gqmvwyduI1RVtiJRlO+A/LO5PPiKTeE3hs8uvOwfcfzb3pYeSvssG/4gd4at3+zEtPH12G
4jJYKCRDv7rBDN6SXqu6YohFVM+CrezWKgrhiKpFSPS/rDVdxMSRSMGE0f03icxHbsVLMo5Y3fGc
P6IwbBjgW0U6GD1Pl7cd4upXfqJlIdb9TSJzOi+9kEZTmIq0FLlVnPCZMp8h3cJdbrwUSfwmieL6
zJpFfppA8pvBi3rkZx+myZGPb77d+dbzEfegTAkGbXSL8m4pdeHC0GVJtlAdBsUTXPh3wU0pK3jm
5XAojYxeDyee7kCn42LVvUFwQ6Y2rY4iK4NJgXplvpvoCvjM36yVnY72EPhYdgNKbDt+rZ7s08Pe
6Xlpw6WW999+IfMR+vg0NFiJhV/YbVCYwKqKLfxtalatC65AmMYmtnl3UolGd22an2Bk7Hl970vw
+duPYL5PnanZKRZhJtBZawTDu6hJeCZJueEWtfcfTj77HswFnqaRVTZWAW3x6u738vvp2X35qj95
z/ulStdvGjFX9zBNCO1iaNRtHMe3WhCPo1ob7raBRhQSY7Cx8rKthakCRLQrrHDeYk8JHEJ4NTLf
5laNlx49v/0e5m6XM9zEek8/s+N8qu/Tp+6AhwVsly3pMfJIc0ZBaHESOEtvvrlUtulFOIfyOZeo
1GB7uU92cg1awNh5VNer6G5EmgCbuWL3QrA4Au175+AYOZeg++RB2yLQfH91tvslNaJ4tEz8jAuK
iMiCrBo/9EZsWbWweo0DozRgv+FhLOPeEJW5pee1iPsZxz1Mnf7JR2KCO+i2jGkzpZiXg9zFaiN0
V0Ee0uK5QqQIafHRFjDOgYEOG8pFBXfX2NVYtxRkIC0DGZNY9hUULMnFzTalPfkR+Xzw4opoaL25
z3NSOghSq9V+M67se3A22V0COiyKsPRRj5K9aWdvf1O8+s3bGCirzuVkxTrOHPD0gOoVZrywW49/
b3FA5Ar6s9vESLMILBOwfLi7SBU5hRExw6+TE6VeXP4YQhJNjpASrNOwNhf1g+NgCzHtb1oyEFZW
ltqLIeyPZJRoC4mnHtUEXaJT6fHODef2UhkQw8BhXkgG/dQOXRzqRpjWv6PPuc6PVzzIpL/7D79S
FF20TEnWDLbxSeiE7jwYsGp+8SySD/d6+EMMDMP9G/vN5DD2M0YphPUg59VzwpQgSyKid5j6JUfQ
IhLMBDHWG5RxsOJzQ61HL/hs03nvMW6D22KWumsRHn7bjUF2ZAxbLQwhprNbx7vcK0EIcsc78nON
m6Ugfru9Zi7yLTdZsuiJ35LZUdtUNaO+7yB5xFq0t1+hFx1TMo12DgDirmFbPHQzYcxDoNPBhSFZ
FO5k92wnuLdCwAyWJ+251fyF9+ncotdoZXa+86qPsV4FeilkG0hoZNfc92bFS2DwrMfgt2aEmqZW
kCI8ILp6xzQ0+l3QfmHf9o+llNZv2rB4bTVggKX+rhu2I/8KHfBpqxWmlLu14PhH2uqSPOx2HKmL
V+7sczFYbMpFnQ8JtWFv5w/mXefJh/beqV6+BOcYr7jrq5dKEL+pyYSQJ/MkNZUBgSAlkJzztuvI
/qv7BFZx145Li7g4U46BkPO5EM2TRmVhKdVHTbx1RHJwve25+cElAsbf1GJARJxSDCGcIKpyWo9u
OU1qG4PFFtHtzBWeTkkw2c3ua3rx98Xqy6CtQ5xbgEq4gctX/5qdBmwZii2L+g99h5a2/vOV14G2
9MifK3n995kIEywcp7qFiM6+bgDGa1uYMNr+5YM/0z7yqG6WQyfknUy8rEVJMpkjcco04TxgVuVZ
3zQVGbblr2x7evkZ+5s2c/bdA968AS1ociy51BKryzO5zKEYjS6VqhZy47vg0DwjIaVskMiw92gi
5BzAhZTNb6KY4yBGY5OcBYjKSP4s3aPcvz9yjvgiIs+0YU5BFkZNZZoQUTnbh/7NcDEqt/fzFS9f
uPxEnQlizoBZi7nWqRdEBo2PxOSJZF+oCmFuj/YQym5jEumpcTsne3bdCjPonrAb8MwnL7ye5qWj
oEi6iPVpKCAhNYOjMvPTxIjFUNMnmoyqMlupicMLghbzPoos4zUm4X8qS6V/zrLoLLYmPW3eU9i7
IZp6m5X9tRvQhIIRYM43XAq65uIY0ypamV4uJcRlxPn4mMjDCuzTObl/8bkdQ4tP0LksJlARLgIu
8TNVDW/g7eHh2QPd9Sr0VTCcIHnOjb8Wv9a3KdnHZ47Er6nl/9+Uuj2eEAzhpf0crUYXFKvHXczL
pVzfdixUzjRk35m5Ek54Gxg43wlRPrNpI0hugl3tGzPYuCuM9/0idyG53xDKMqTrm52DVN5RfwIt
2o8I7CQO5+sugcD899AQZOavstkItUQtLp7c5hysVk8x+Ht/vtsXtEJ+2a3s/dUQrz6XyYQ1wkVJ
tfwMGwSHQ4wkMXm738h+eM8Jn3iqMRBuKsKpqXOIwenvJKy2SsZdK/+IBFtsVpZxd9uSPN9lGfsN
RY8idNjh5D9HhC5Cc63UXq9WBC3geOoVdvoLGF5zeXqWIg1FRkOKJNFksM5Ys0ctEntDQjxWBDAr
kwNI5zDtWI5krG2UZngOsxSTzsUxVj31uJ3OZ4hDENXfjamd+vYuxBjb+rY9l4/mt1rMRRgaZdmf
qWMaT3s0KGJi9PbfX7xp54ow158c5gkItwQo4oyyHe+llX7YqJ/Ye+9HD9zhrsUYey6OuQqjVtZT
k0INluLmjlOp/sWLbPfivdfrTfvhc8fHl5gWccy+LcgA9ykdTIxIQEEUqgsH63+wg4hSRq4e6e4A
m1bHB2K6HdFdnm2Xnkdz0QyOX+Qsks08lp5fLytcx1jemA1E57k+x0XYNvWmNM9KWcGk7X5wQE6B
BgMOhCy+nGeKGFTRGTzW56G6TFjzggCGUlWC4Nymw5RP5h3II7Cb78ceq5qP3G+3VPOffzu2O13p
k8tYmhEM6HSugC+HrN2KF7YvFY9/k8JARzHJWtMX8JBX5yNPCfY0R48ieREJeicih27H4oW39C/+
ef3945NsmXA0x0ppLNiza4hEwvV0or0aqCCg5vrF+XiLJQMFezNQV1HRWcNS9aRTo9ejdpKeu4vt
iC8SrVfdl4+26fHo+5a6TfW5KAZM+raVe93KJXqlOWK0TjA06XYPm4vkclvNFhF4phaDJKact9if
UcA3Dk7mNr5iO+At4zwOFqO+mRAGPPRhHORzByGOWRPxp+7vT28cAKY3xR++MBPBgESvVlOeNfg8
A3zBj9znM6ltc218SPam1bnUL8ve/i2PhYu6EuVmMPGNUE9TAsmvHquTXdWVK1hOfArGye0H0nhW
5oBYX64wuamkbtk93lb7Gp7fUJuFlKLAzgwFSdPn4Oxi1L3qgSp0YrqLyGu4wowDKT6fnlBMdlJP
A72U/pwcMEO23rj1Wi9Jt0aUz+3JWQTsmW2YMFA/FVWnXVLpuTJJNvjTZCPVdCFf+olzrfNOisFg
jlVrOCoCvkIhO7GFsVI/3vmbl01dES73HvWgW6ZmYhUt74xTcoGpaV5ku12nIDvryeru7n2z4bI0
LvXwzTGAHYxJhOmEVC6kbceEYNdlaquH8I1HIbeYmVA0Q0FuAtwWOrvuXO+iVunSEsfGju4Vp16F
a+Wp8McnlS7dbfCoRb0M9RPlmBH95bbzLt+HM+HMmU3SXg/VopYQxYDeePug2w+Idp9a5LYad7Rp
dd531Ke/uja+xbIkG1Uu1S22YUnPWuUX/r09RrYaoK2CLhf5qwLwzMDXiuXszh9DqVVCCQZGI8u2
90qC9VtW7yD/H3DJzxY9VFeRZAI/Hpp2GHtqCsgnwktD7w1PdnUbD96nnwTrxDb7LxCl3v56yxfi
tzTWjIkcVt3pcpaQXKJFuWgzftIR1axy0EfAkbV4gcxkMZGTdbKqSVOg2XabRo4+uKqMJtrae2k/
9hnWwqx4N9ZyXmQmkcGwtAkLbWqgnUJ6r5Dtuw3obd3RlS0Ub5zjtL+tIefTKQyQpU0VlpMySM/e
sCp81duLnO3a3M/FwFdyyiYhHyChEZzLYwt+2QwbdNYBb2pwGZNnlmPeWkWcqkpXwHIO0nSJiyIx
xiDRLc8nR18M2WeSmDipPYO7QDuPEpJJB4e+VJ8l8ly/lPbavFv9sO3swd/n7h7RJ6/PZhk3Z6LZ
sKnThkweWigZfGw/vOdLTbBJkdi5HxOR9urvfB5s8c4AE0RN2akK1Rbawq6aZIs1SV6KgE7/7y8t
2aeb7rP8vO2Vi4UHsEL8F1HY7fKxZMRKZUGmuMILHe1pg5tsrcYWVva52uQ2P4m2GI9+S2STaJ0y
FEaswU1fQd4T2+iXn1b1+vxp8p6V1yP1x30+k8RgStr8155aCVYKVDg8is6v/Tu6kraFZz1pT7+e
nrFVsnsZfSFGg1C51gdUr3jvW+qmt34IAzVy2arNKFFfAqtD85B7BSj9DtePSilO0cvB+aqcc8Py
lxhR05R5ihPaonPf+2jXFjkjbR8MiDS8jf6JKh1H4uJLbWZrBnzypkssZezoSZUesOD6cm1BU5+n
hvvKVnjmZPBHPseWaE6QVbuNR5dCHIq7i22Cm7kkGKKTViBxex9d922lglIIszVYiIvSj+U4Ac/Q
PGdmAEqTVV2PIxyf4o762OfZ1h8aHFjui5HqdMuFGDiS0AJ/Ci3oDCJ7dQXaRLCupW8V7sjCtf9X
f2WAqA0lqVAMCEtzext4n7VmV9XKvHfQlZrayd8wbOszEFKZsKak3I26CHcNEB3iXZcQy8YN6YfI
Nt3202u4e8OO7IbM6nxRtTKhN8qrU27ih3OKqa/1+qFwalvQSLuyESQGuR1vwbiZb4/crtjrho1b
v4BBpegUprreXXBNe9sAW1+2D2f7MyHZZk1J4d3c31RE9t5f9typM04IojEwFJ1Gs+gjwNDWQT/u
+Y13gS3RrMy/4/XfZ6Fw2EtY3Sr1+I69t0WvmuJVXvkyWK7lonMKr7b98FnYdr/aoAV09bO3H58e
T6sOHakvMTh8wNCxmlbiw33vYuN5bvuv47AaOQ/qxcwq1rDq9DWERn62Kyg5t4ZQX0SKVIKPAeZ8
PTrnzNEST8jJsLZeNw3WrQc7Xn5psSY9F8wc4bGPrVaKroLFnUaKhGDg47AVLyBf2HTvYr3FaD0v
JbkYFc6lMme5jnJLqkE29IzM4OFhe3rKIls6oZtO5RytxbBwLok5xaek1cGURCVZ6HNX7aK1e9hy
o7jS1ni/fY4X+0BnwthOIfBqd2qZQViAEaSo9rKP+EF/PsVOt7ZLA3dO7fpYCXZy7t17xd4Uro+D
rRuEd+/RAi17mue/gznNYoyHd9lQpZvYEZ7yC7GrDWUxuq3v4kt6Loc5u1JU1OPJmqAvxsgeHmr7
CVuvVobtkg3uNjqfndq80vESXsxlMk+Wri37uJ6g29jZn16KYgAatjdcjnSei14bcWawUavZf1w0
aPfK6h2UgzvT5t3UNAC59aGYoOGUTpGOjwUDWg/bbYZZbHTsxhZtaz3ya5b0c9ySxsQFaV/WehxC
WtgQTNdvNv3qR7XZcbxvKcybfyAGUaykb4s2kqRnOVsLT6hHT7EdCryJ76UBIX0uhoEQrbPkvjCp
772iNekBrUnrJ/L45oJaCYxCAZ+QmvetGCSZRik9pzn9VkHrOBqIH17QX/1Qe7GG/ltuVmUpdp3p
xzZhjEOeYwIc4sCiZHlFgBEJ7JtBc8TtM7xYQtR1TD3pmipLGht7SJMWSwoYDJ/LyTdoGje1p88h
dl42KOGniD24GZylSHkukUGnViqFuJQURI1BgyZiAQ0LeEwiE7bbCZyC9qIvzpRjAaqKp64bqJPA
imphazDi620DLuLRTASDR43eC9g2IEvPQkfqrfYGxp3OTrDw9q9uspkg6p8zQComMU+THroMtpM/
lnbTEDpHG3BZ2Zai+vn3YUCpjWKjDxN8n6APCaLszT22O2cPuz1lD+JWghb9fKYWA0qCIrTpKKi4
q4yf1buEhRAnyclEB8kTLm8iz/MYaIrjvlWNqzsE3sfDRGq4AyrIoDfgvh54ajHwVIulBYIDGLFy
wFI0OeXKeBE2gAlegZCelj9AfWY/BpZEEESXZqvRjOG2f5aeNrLz/1j7suW4dZ7bJ1KVBmq6pdTq
wWrbbbcd2zcqO4k1z7Oe/l/yPl8sM9rNSvapVK5c1UsgQQAEgYWH2fNe1vLVzNNCKTSmJiwvwsoI
M8AgoUy2T8eXl5s92jAw6tTd4EXywboKtpcheZaJZYDsYiHrxBiaAQbIY4WrrLwJKie6vioiisvQ
f1xIjbEVvVG1iikC7vFJoGSP6gJUbFwWiWOO2DKXQC+HRooAEUS0/ymiasLqZJ5GrHtGvBjrc0+1
rpqMRfJHDJKJwfiLG5W3hW/cO/uft6G1hWME+ZKFgaT8/NlqxLnAZIwTJjiSJvA1nGK0f7107ngt
gOKfF/t9BF2/K/unaIxpGppBDsp6hkHrJmj9Jlo4GK6NXJVn8YprZmNwCYsxTGnVd0aK28MZZPzS
nUcP3Evfujp8SsOYo1CuVCko9dn04W7ydCw3xyEAqa9yJE/pTbF93/GjmHXj/onJ2CXMOKrAXw+p
kG58qmTaBFTfJK9+Qe+Rr+b4xnV7+wnG2KZJbrSgSSDgDHYM95dP02qaWPuldJrI2KSh7aMoViCL
7ryhlPrubp/t5mw46v5yzHezOHCr4fMCjolbCoP03qQCTkA08dRvivvkqnoEl4vNAVoz6ToeR2dy
ZILiTUYvxD7IkhHVGGjjtb3n29RGYh99ixyUNQ+1RGE0YUAXQZy2QMFTgomkPqEbZYN5eBxpVmsK
lziMEkRJ2StjCZyPOTIgGznvUQ+Lft/XVwxS5xWDrhanLuBYRxXLE2j4U8CBe8d2fMQTZ+dGpy1q
WI7jCcUKOr2ZWxnoXf083hYqvd2MboWhqWgJ3mXHU/kNfEeXl3o1ybL8JkZzUoyELoN63tDBPp7R
YU8xDhZFQ7DIICP9Ybqcc0fWbNcSkPFl6qDHCt7YZUQf8jYeKXlBdJC+44Wh3xxvaHi8y63EOe/v
7kCnP1jRI3J8qgWG9tREIetG2mwyem3h7YzH0rdmEZYfxvimQh0EucrxYY8VykBMPt/gmn1bAjCO
aMzavB2KeamdY20lIlW2/zAbSs88b7Sa/lhiMd6oM4esFudziqJVNA4iA5LZ+zMIb8Xn79E3jeb7
Au32j6XHK0HjreL898VVgDT9oHazjiuYOW9eJ5vL+rqajVwKxhggOU2CevzYpaunlwDDn+/0jQtt
jTBpnpuWWPOCum6asolpdGAPYFZRbyRxHBCynKv2AD4n2WnmTTNi19A5QexqRLmEYtatE9tmzNAS
c74Cx+DLS2aD1WZjblMbncsc88qTillCUA8Hg5oBStw+Ht/IOXY4dnW1VGcpDGO/J7VB23kChOK+
26CzYCaU4OjBuov43BrGdJszQb/uA8Ke7QYGtu5RoMOvgV29XCxEYavahqkgSmR2sz47zng8Bzc/
6fe5wgk9q+/jbhdtedvzLyb5l2hsBdsEDqBBnFp4paejA85F2MLtLULkuXGPl/FYfd9ZyseYY082
Om2QIB+IMc75yaf+IQlQXE/xFrjFuEXrvijpO4jPhdu5mvkHRxdXc5lLfMbqzl0+0SQDf9yiYgFG
EcWquAXwfO+sDmzEvIRhbK+uNro3NVAX9L3U1D8283sJRyf/xeh+bhxjLhIDbBNRCVmQBsHUbBq3
IJWMaOrYxbaxDu9oozu9h5gOwDkLa9HfUjjGdhSI1as2By7UBTbeeO524lv9xoPhrSFjN8bhf6b3
yjZOTyY9tq/NjjSoSouwa2Ae3s7VMxzZ1m5vS9kYU5JKQ5DIIWTD0IMjhv3lNHjlCcZbP8aWaJoX
F8XsLHOa3BK8gHw0rvG0Yz3w+aUdLF2zWlVxayhQQei56uzf4gO6BiYX4Z5p4XgHd9cHq70iV/IV
eiQ4q8iRkKVv1jJVgMWHSblypCv/YFqlEzpXoFrk4Kx7/08ZGWuCp2K5lSas5BVeMoeG9sJcRGEj
lwUKzbe0wWs4fx7jaifGQkdYIufJHETRbCHdzJqG2qMPokLMPkM7xvfbrfu8CTYfzRg196LCORJs
G6tYqCOepud1HSbb2aO0EKwb98LtXN8PxmruazxvHxkLE/fTqOcK1helGZgfq+wwh722UOX/PM9q
8B1UdmEG9eVN5fkjluo5kfUC2Q0Iid5g0EDC155/bkGZ427Qks9b0lU0QxINVSESbrQaYQJIM0oF
L55FPE4OUkSoNqCl/U3dHiAhym4pR7q1JV3i/bakjUGS+QIEJrwDkoc1PaM03B4VqlrXonOw0Kho
ohCGl8NZi8LQ/azLqjIHl6r0VU45KYJuxExnKK3TvugoUC94x35NO5cQzGlUozKUlFqCdtr2zVvv
3HOM82pwtARgnfdk+rKaAAA5r/mSgbIM3J/R/7RBzwnmGXHw1izoEo5RDSHvykYIsWRGRTsfteY/
OQCrNa5LBEYZWjUY0P4BBLwa4+XujaZzBAQSwctKx8VhPDboyDqv7YCDm/0TmDMD67zVTwh9wF/A
gZo/mY18liIxXjsIxwRprg+RbBjGxJG2YM3DUeJl1FavZkskxlW3VRlgruw0GydUC0o1KNpJM1v+
gB7A7Gvz2e7XgoMlIuO4Db3LKyRVsF0lJWcEdHyPxjmmbM4mb4ogVntAtHOBHmJHROPIWH9DjcTp
/fHyXnH0m31VyIpSifRwwAKOmyB0DIk/EHrd2v2yOuxLQi6kdZ562CO12YjVYxxt9YEGglWFVimB
TVJPbNkuhvNlwTiGiH1cyKvRzPp5EcHWEYGW6rCzeNMcVnN5C11g/UaSoRsZ52rOeDw9aRYBTSVM
kbsJz9eYyszV9tWnjCUeYypIG8dGNxsj+0l6Et9zWu1vUKmabklvTWgv2h1yiT6UAT3d/+AeNd42
MvZDrScy9eMMbveY3TQzNvLsxloot5SPtRtDOSayCE1B60R9V1vzWLX09nqHUbKocuZoPs8gaozt
6EZvlJNg1pCn4wBqRuds2HdbOmwffnDCmdXkxFIwxmjURYaptQpOGdjdlV39XX3+cVnbV+PRBQKb
M5g6jEzAbGkIc4TfVXYhRXPw/d3ceYKyBVTube97DFu94r3sckw9mzjI1GGapAiLGG5P3GJInnln
e2YlpYtLscWvP9rq96tgj3w1XiO7M1GtJAHdHdI83Fe1f4kGf9krtp0tSDxDFfwPn4K8GEaagAj2
zd88g7PldWPVe55n5phgtoFWAfX4oEdzRFPdhrf3PD5pnpVim9hiSa8SFOrMep4jvog36a6mRxr6
VPEp6cAX38YIAninmbuOjMEo4nhQQAkxqySmXE+7wJ4Hd79i2PDuhMqd/3ic2YFPYjek2lTgBCC+
OTqSfS4xb1jFpPA9TNUPnqni+Gh2xpOn9moZyR/nTXWOL8EP/xTfxud8D1v1/+EgMAak0GQ/LYcZ
zkaQ+HR8FLdPphNJlp9T7w4PYiGmTl42KbzDxyYP9MqbQBH7YY2ReXFu7rbkvN0cDh8NelymN457
YdMFpREqY6ZDwh5FNU/Ho4dn5nyzM6PNiTf/ghMaGMwdpUybZiLKx955t7mL9ADvXWf1ZX5hjtn0
QGfkKDmYr0Fgi8dlGYzqz3jbusdzAc+3rGZTl1DMDSVOy2IkGY4ZarpATIa7OdK3Poag3houpe4z
5qRgWg9m9cyDgXhUQjzjwg5/QjVx4MsSBAUhhJPY1W67tTaokMINZq6s4FxiPpiTL9ws2LxAp0ad
Go+Aay0kqpEax4TogaLF8nZLv7nZK+Ku+/HbfXIqZmZ+bsfZKonDcrGZCCVJdW3QdeDHNEMFDrG9
kL7jEsCRkxcwGExsAtaZUBCU2XbibT3dBKi156WnuTrK2JRRE3RMWZp1FFeMaadsH1A5YnOdOC80
Yec5SUh1hlIJnMp5QvEI7p3nBC/Rnn23byixKR5XrY21iwWLl4zgqYvJJDw6cI5OsQLop7kOx3nb
YwgavMKwmyfLboeT52w1OmBmimtdo/GB1leC+yPpKTfjs/Z0tNAbkzE54KSLq6T70Bvks7o92pD2
5znJBP6K52sVvUizunIMOOeqylY+CYpUmHIO0GDf2HZ4qN4PIK2/DMIJ2U3G+gyGRiJlPhD2y7fd
5Z9efadZLhpz3ZEaPYy9OdXjHIf9jY8aNJRreRsODM+EmUyc0gmyV5sqYB6PKlJKNwMucd9vXZA8
ocLY5qwXL39lMhak8aaq0udNucIlznk59nc3+zt0rQrb68YatmBe4qgB9/wxtmQ0Yi0uPzJm6M6t
9pONN2zUnNBit0GtcbdRrAcQDMycZJz9m0/XBWNtMgZmIuIYi9WsG53dfZug5D2fKvMyiM5WPXna
/6S7Slx4QOeM0w1WiLvb799Gx7KEZ67DXY1U0I0LO28gXczmM4x6aEFDI8CoNHjArOnNHViYtrho
FXQeTw1+t0de+fu6ji4wmaxnO/aZ50WefM724rS9Ht1n8DJscru+mcOx+3vw+/AqudfvxwtM5miH
ST8oZgtMO9gfi86aKPkhHXKw/c7DBmemTI6+rNqrBSBz3r2+xaJP5hwC+oTKeHj2MIbPuoyyemFd
gDCnPfIVcGjJACGWeOvd/dUtZPHzzPHWcy2LDA0/P7NL2TEIaM7D2xi5M0Pmg1U9zDM1Lgu0SoJj
LCCZ8630qRA2CiDRW5vQdnr6blnZUd+Dg8WqCufE1cZZht/O9QKQOdex2VaBHPoKJrX/2L0//lXF
/UIgNpehT2NFxBCKd4VwocZE0dzaPss2Usg7m6cO6+HzpzBsAqOKfREDIHGaY9pbGHSDsqUb5Fs1
FAnfIi55fQXsYZ5zxiv1551pNrkRCEGtCBKQr55QBzfXFe1vqWvQZx9NljxisPXb+EJOxoKgF68e
VBGbBhZakH5iFjKG8N1q522DdjgMMvXfuEu7apoXkIwBqSoFhH+iBgGv0NR/090ndr0NbDmiEm6s
4CeJ5wdEG+Usf+XyFsiMJamMXEnwzieDJejxeAxuj/HOQciJeh176+pb15IsGTNMd7y0AOdk6Ixx
8eNYy+MUR/HtPCfgmuPlo87dRMa6kLCpkmx2PUeUTjoOaBG2t3R++sIYQ16ksh5+LRaRsSu6kYZ+
1kNjrl7qk2nlt5hUyuMk+JdDgCgRbG4mET9q1Ba1e1MYSZEixQokesH9cYJS7m/hSw8RZh6dMJuR
F4qvX3vIJyKzR1IN9o5xRrxK9i/dHm1QCLy64/w6xUsDrAd7Cyxmv6qwBe9AAyy0idgvyEk5d7As
30EgmmzQPH76wQm5VpnI0OfwazmZPfOIlPmlFsE022/tHXp60tb2wcFWDhjBsqfynrp02LyGT4fd
PZ7t3wOanOarx266jSl8FOceO8P97ik+P4fxFGZfECmuIb8d78aepvv03uZlc/5FT3+BfByahQo1
ZeahpBgy5/Gu+KZWDt2hPfURtRCXTx9HmA9VXuBgnLbeTDmEUd8w+G8eHaFy7NZqe/Zi+z70aQFR
kMpP/TRQkO++0aK5k/dg93QHEjuOoqwnMj4V5eOpaYGUJlkwFRkWDTUH+If6fdyxpN62edHJerT8
uTsEKrIA6jAxPgoKAF0J98G914Lbeuffn0KR8iY4zMq0UDZdksAWboJDWyREVk2V0f3USwYx8oPE
Jfm1PFkYoiu8RsImT63xTHROsMqEkb+BMZo9itVUGJKfuEUk3imlSY2mPMp9zdEIjkzsU3AKT2aQ
HDJ5uJpOdBIpjpGXWH5Eq9wCD85lFedIxb4Gl53gpaIIqbQ2oUl9LKSTpnNUb7av7DaBFs2ASkga
EdnMeQvShz6Y0sQVo534Wr+YLboSxp+XBeGBMNvT1D3pEgUgqdJRrb+T0tjSSGyN5l9skEZ0yQQ7
vI7RHUxYVUKcokvyxO3TmmrxfjCo2v3sJfWgC6pTpLKVpCkHc004TdVVDEZECx4Keb4eKanS9GHq
isTVI/T1ePvC8J2wi+xa48Qba+qwBGLcl6L1ci+ndeJigrMVi4c8/CFqCkeaVRANnPe4TmNOMpuN
N9VJ1NUZRA4CLNbPRt6a/uGyOqxgSODvlzEfVlfQScTkAWvFaCOxFlNXJ5GTlYfRRNnepHJOz8q+
SLJEJCCI4O3+yEYuTF3Vh8momiR1s144aUNuG7Vh6epzNGwvi0N+P0IA0sGNYuqEEDax53VGmwm6
mbpNO8zilHrBQZh3ljmkGEIJxiJiEgODDJnzY3hNFfWFlLpSfYr7wjL8ykrCY2n6Tq1yZlutbc4v
rHnpvqrzMGpxF4nYnCwxN320aQixi/7PVRkCYbFEE1iSMn/EYm98MFd3XqGkbq3pjZspeeIIVSe6
pO585/LurMoDL4Sp3yixIyxrfJSJmSB3SeaG4rZpUrs19yG60/8cRMUDwOzpFNVkFy00VENpsihz
/fDUlGDbnWeaS8qfJUtmLyepRCdYOU3WjQ/2tsWqET/VAji2zLWFevcmxfu/EAI8CyYhkgiqWmbn
O7Ov2iLPM7cKNpJ61LMtyf/i5MMs/4JgTn6jR2SMI0jQTxsyPWXJwWjf/0IKTZLQD64akiIyVjIG
H7tYKIAIi8kSRFgWolmiylHgNeOiahg2gKlfkqmxL0JRJiHA6YBSS5rdhwoV5JOqPutR+Dd7bmJI
M0oCZA1DeL+eFEzcKvTalzJ3zDcmmTely14vr9iadVE/IdiIXe/qkiSxnLmmf6eSh1pRt1OoURE0
S4JQbC6DrS3cvGqmgbhQMlmrnOhGhQoIM3OHMNtHJLJwHqU8s4Op4xz8NbO8RGJsTCsJxeS3WuZK
9LnnnHeeFPPfFycx1NKJBIWeuWq4EcixDjZ1ehwqzlqtbAwGWUOFMXsYbG4frH4LlEjKDDMohMSd
khdMRN5L2W4Sw12aqDSSONepFYm+YDHHRhw1QwgEYPUHMoZ2I1q1m0g8bV5DgR9TQeeC0Tqmyqxb
JddCLnRZ6opNhouw4Ie0Kb+DoES2dTH1OOvHJmhmgzm7sl9wjFDTGAWxruWAe6mDmtaoYksrh/ge
baotKc/q8EOtqDLSNHIM3yVbTbDr3jUV34IZscVxJ/BWYNY6xpV/+ST2WuTnURqZWIGgu2ozd+pv
Am13+YitKD4gdMRwaC9H34P8VTmnpFLMyShSVx4xpsm/k6qHywDrMnwCMFF2nnRqH8wAul7TSNln
1W1vOv8NYxZyofulXiljLVSp2xr3nf/QGx7FEbuMwSaf/p9+fAoyC7oAkVrSYfo1whBZ1VpLlsLm
3qhNw9ZU8F8PedncKIWfO7EmBRtQ6aPEQBAlJyRNvG8GM0Elq6xabdbFd5c/jLeDzDFB1sHQ43mB
DeM+G38I3dt/+33mXIRiMxJMDktdLZk2plpftUHMITda1RFD1mXRwDAKle2LmYQ61loREdHQbLt7
QTqc/kIEQ5NmRkIwEajM1nVDrPtCjN+XAnQMBoeh5p3U1U1YIDCb0ClhpntjCJrStrLSEL35vIvD
6hohmhf/uQaxUbAC9+RrILV3heg1HA5i9lJnHFswf+Rv5mYBwQiBKlctGytAtOClSQurlR3xfjRq
jj9cWytFVDCOETNjTYnlRCZi3UVliwtK2L6KzUutDByAtaVaABAmNh29tpfEEJc5kxRboW+PqSaC
9jx+v6xVPBgmPq212I96DTCk02mjHyUUxuv2ZQzOWrHDqceeKMIwyRDFb6lknGXjx2WAtT1XJLDD
4pZgICXBnO6sa1Wxm9cKHd47yZR/asJ1ofsTbSZeC9OqLDJu8MhLaDjpzLZIGdED1GzjHlc8Dh1I
BVTeu9zsD1kFBuXoLwRmR4RCNQc9gDDeVL5neox3wX6fl/VZJ09DfJz0gIfIk0n+6hSqtJtaXZ5l
SmIqJg9Jy3M78zf/LpNiqrJKTMNgS1zaNAK/aK+nbucnnV1JwU9TruwprhWqYKQoCp5Ew44m9SkX
x73oGc5l/Zj3/3d48MAbyFjpuBN/FTAbi2kciJEirCyQvgyCQ9mRg549Tj3ZVuKQca4w6wv6iceY
an8qcH/S4GU79SEqfnYdxxWs6rv8+fvz3xdevJbbKdcE/L4jv5OnZ86vr5oELDiyFeCrMj7YTBa/
rrYNUZCxSt1BcFQDQ77FqyTn6dzqlszZCVEhIpLljM4pPi5cue5nbjpGb2WC1LI/bLR6l6CmkZfx
ZSsUPqIeRcVwExCzITfPjsSQ4tbvmxAZkT7pgq1HRp92oz/tJmPsLEkVPEuMVe0evG1oVVDyyInq
8lRE0XNnCA1qGCZidb7v25IZmbvYaxLDKoswtMx24N3hVhdfQyxryKBBBufQ161NtaJqyybGPatT
af0zEluszJ+nPWQ0YIJnQEbqxjSZiHxIcqJXaYZIwvcsacLTKrCG6PHyoVtV0gUKc483m1ZJZQKU
wrcbMImQ66l6ML5fBllfrn9EAeMUm4aKJFMaE9ymXb05NKYT9vdNxIG4JMcMwdhjUYv62J9XK842
Q3HIyLEoLG5KgicIex6QBxX8AChl+zYWD1113Vbb/7ZWzCVGjQRF7/tZEPmEtxxTOkzT5i8gDBPa
hWcBkMgwa0WyPI+MoMpcz/CulVENqS6IAUX+y74MtLopJi57mPQrEsTcX4+J7ynlJGS4TvakciQM
R8oCiYLUAEMqOWH9rKas75iv7oaOsikN+fuvSGLUyKLUwHboTWYJvmP0tuH9EMbvvRHtgvR11D2O
bGveY4nIHM/EGPupqNPMNUSBxuajV+ac2JInE3M0ja7oq1QAgtAPu6q7xRwz2miH0pBpXaGBdRNH
z5f3a83cf1gbVTclXGGYVUz8SMxiE+d0EHF/oSP4rgw7eyHe+TLOml4gyY4MO+ZmSb8poNLnk16U
UMDJ2BXRTXLVTk4cc0DWNghZaRkTJAh4klh3MqZplLYTgWXTfyoR+rKjvzhGSIAZKARERsP8qBlb
eOC6lbRIL+AchyBLn/WkrEBLngZu1LUTRxXYSv8P36ipooLKVTyCmTqjC7rSeI0wwSqokxnQ/IQp
844fhRtRdgtROk1JQyv1Z2rwLptrBg/CgWIKuXeMt57/vpCxjHK9qIMe56ocN0UUWGb4M5r+PPuu
4EEeL2+Yq25obLSuB1EPisohdnU10e6rwh8cZVCGQ9F0Hi/GXYnbEeBqIoqI8FyBJ56vAoGRte19
Y4zdPPScMghvlGBwOrmxp3I76AcvHxBqiD1tlAd50Czd7E5a19LsaJglbWIppbIZ4inaa2/++Ex8
+bBZnRcrrfVdI8ZmF7uSZD4HZkfDoqRaGO0inWMr2fqRWZm+QDGbCjovjO1p29iN29HJRFoGh3B6
aA2TKsqNpOy8wtWGxNbCzRBHcD+h/TeimgRXM1TX4fR8FTVXOzHxkCmBr67p6L/LsYgb2l7m1fys
KC/k/MRhTDTeC0ez1tTYTfvRu2n6NN2r4XiuO4yWuSzRKpImozpNxAnVRQbJUCdB7YspdhU/s1X1
JQgqmg+acxlFWrGbClbsFwxjBbpS85JClmNXmyxFN0ML2QY6ZZ4zSd1b3BHYgHITN9Wx88m1mPdO
XXRO1wcmTcVpY/itJfb6/vJHrYqOowszbsJlsBNfKk2bSr3HgQKFPSrHPC+mEefpd8UtweSBuB6z
PlSUKDNndkqEHM1cEs6saIS7KqvsRB0etKo8pWL7iNGyIkdBVwENZQ6O5pe639pVvL4McHOLXV/4
FuSqLU40fwZntB0P75dXb9UcLZCYo6ioiI21EkjjeJZBkhph6BJmhmsGkv2jI/Tny3BrmWUFiT38
R1JEh9X9evSi2IyCMhJit4/ECXPJ0mijFiCuTxTRt5oh8TA8PG5sKfAGkIQl3R5jZsodKTK05gbx
m1c0gx1UmBV6+btWlchUsBCGQlSTzcoavTx0qojPqrMD3plpOVVUbu//Gwi71mPbBtLkAYQiGiRu
L1mXAVaOJ0Ggq+NhDDHBb1MBMiPpikjSYzcaK9Mm46mdM2l+cQrwZrm5jDVvFBPwAovAkqPAAwE2
Y0MzD/BDAdumZspLVTW7oK1vL0OwrR2znwCGjmAQURScJnNPiPKuE/UMC9ZM5T4zUup1uHRr1Kxj
K5NR61M+5vHjlGJelpY8y31k+cNg63iA6KXcykY8WzW8b1rRlC/fJH9V4FJW8VBngOjSjJWnKZx2
CYomSAqSEIX2w30qYxyPhEai5rqqaiiz+BrJ+QuBrYxJyAkmVszEl29h7FLjobVb9FEHh3JCste6
RKdiPBYHvS08mkxC6gzp1G8v78rqxssEFOVICmAKD7MpWRgUfdNjU0o1qq0iqHH7kMTpz606QdnI
LxRmmUV/KIzWNxGSBVszutHqfeY9XhZkLab9gsEsXx/WZmIUWL60fwgRU8mIvcTq3fDfPdGwqrG2
Al3ZCWCCvQy8ekxlQzLVebCszDaOxK1cZS2qsFwibrX0EHSvzYNYc0DWLC2k+0Rh9qnIMXAHXCiJ
K4SqjDKModkkSRjvqqKREjvspOlK18zqW9RH1b5oB+Ea2a14IwglpjoJXmQZUd3SPPI8Tvi3rkCf
H8ZsbVLnQdbnUeLWm+5W4Piz1eO5kJrZU62tRw9GEGWbYkZrtbTH4WfIo6TlbSDjxHoSK3VlQHFa
39/4Pniqx/caA2VMI+D4JR4S4zLErDGDTEBh7TQ4vnycdt20q5Q/v/580ZT5IxaRf1PHfRv50Meh
PZR+YWve3khijj6u2ipc4BRUauFp0mBCx7gtkeuea3abyLPU1oG5jOo3Mzlk+evl47WqX59IbLmW
nDYTNh++XNL7w9TeRaH2N8ZpgcAcLc1H3n6UYZzsTLyWutucN+16XozfnOsCgDkiftpFURNhsaRe
hXU9pCBLSvXbSDzPgYlPKooprpdXbX1/VFHTVQyyk9hMu5ZLXhSMqG+durTeTrXnn+rU2/qmh+aM
PtwSuY0eLkOunlUVt2A8UZgIWJhlzGEGoRC4TZTkOTavai2iqsCrQGTZqP4JIhYozFpOmgGi6kGD
J+kDlwxWHtl9ltCBiLSQh4xOpKbCVN+3CEAxTiSgfVzTOBsK2iGPa6b1RlFBgKhi8Hc12ApKshrV
zloPuZb2XpfAr3B5VVYicjx1zM/3CiYgqmxytBu6uRoI3xsWAdXq0e6D74pySMSn5qjpvKvw6h5o
iBVVBbkITJj7evbDJoIo7RyPG9VRhFvaNq1slaQ3OXVUPKD57wsj0+mD2KQ54iaUDliqftIb3DT8
kbN4q2d/IQ5jygIZwVmiQZxY3KGUvuXEPmw/yj/KhE3BDdjA0+tHE/tCCqFG5VlUQYoyO0hlZknZ
Ps5aq0nxBHPOQs32m829nvHug+timQRlIyiixXvb18XLk7SoEXfGriyfiO4f9c7kOOVVrUOS7X8I
TAIh0fUBvQjwAa2Z00HRqRyKL6F/JRRlQo3AHQgvkJ5P9282boHIOIQx88JinFtTkkDYFVqQ0q7b
6G2GyN6nmMu70/p9JIn2FCTf6pKXAb68oupvL0JETsRYh7yVlu3lJt3lJcerrrruX/Kp7INQFdUI
/QbIh0kaaHf2b42Q3DREo2CisC+bDJ4wjIlrg3Yw43kpQ7zXHHnXVt6vMyFVKzTilAxYqvIA4ofL
X75+oNBOoSkyHk/wRvJVs7tQyPspxqfnZWtVUbftcs0OxmmfTdJTmCugWfKa+8ps74MqcIOWV9W/
KpyJ0hy0Y2GQK5vXNnpBF6S5MaYek5rKaFe5y8pqeLss5lrBJfLXqI6QwfMJKRnrZ8pBqiRRlrjI
fFoTXssHzEubVNwafdnKiyuU0DVjRMmB9OewmTZxJzpeEuzQlElR0OWMUrmvIskZytDtA+318uet
LcLy6xirWTRZGoUDvk6sE+rXBi3ix8sIawENbvOiiQZaA4EeY8CUVlfiokQvUJrs/areRGGJvOBI
xR2iA9znu11GIvsy5lpEs8RkTFqsGVku6POa+69RRyw/BlFpcfawnHH9fhlrVY8l9LqgIMKU4SaY
Q9KRpIp0CeGTrjymKCBMS3Of+8Nz3KnWlGlH0m2kyt8MgfoSxjkveGNJ0D780hJ+3uGFXzLyKEgN
f0xc9JER3Yi3eLpHu1q57Urx2DR3vhDYg4bC3eqqxAtR1gcdrZA8sNvADtrKQRGnYyL2mrzJIhlv
oOOa75fmxgzDmAuP2UccKWj6IFWxONLo5OF1eo5rTnSxepfH9ElZh3QGKkWYl150tCtVbuK2m5eJ
lXiB1dV3kppbqS/e1Qb4Wz1vY4B3V+g4EcfaYwaeYT+RGQsmJRjo0ckijG8/0bAeadBfZ83PofhZ
Dj8VZaJihgqz8kpAWCl5ZFPzjMu/yI7uPlFHHwTeur9uvij7Rt6BPdFtxcLSy1NuZHNBrtWNkzXJ
qFk304PfXFVhx7HeqycMGSCCqeqoc2Pz4k2q9l3n91h0T3ZTFX0xtWK1eUV1o96WIa+JcVWNFnCM
kqOAI6kwoAURg38X9+VWCE4mt6+EJxNjqaew0qSctEibKBUtS/NYSa9SekjNYi/F6eay2VgFQw8W
WgqRdyYs+6+R9yW65KA7cmVaYb+pMMc1El8KJPKmkOODeFjM6oEh3MiqOR8UZpuoxn2ufhsF2uL2
o5Gy4JyKteBHWgjGrGIRD/ApM1iQdo6gH8Bw5qDc10pwFi4v4brlXUAxzksJO9EXBRmJBe0trfKr
WL7yVGHjR7k16m8IXbsItfKlWxQdJ8Jb1UeCMSwEVZ7ybw2uk6BVmpnB6EpGYDX9exWWVl9wQFY9
J25nMp6liYn3yq+H20jMXGparKQUGFvDP9RRascdjLnnNN0ZqUTaSCInV7O6ewvMWZUW3kRHdZmG
gQqJa1b7VH7JCLqslXSLmXd3lzdvFQhLh5oCHW/hH5ZtAYSmNyPrmhIuOhnGbT52HcKgYrJr0Tdp
0+acO8fqhhnIDv7z/MzSXQaNX5VNDz+U+CmV5IcurKjGSw5+xHLsxUZC8SpiWoKY9rfONBEju5sC
VrE3E7sx6nbv6XiOVQvJSluD1lryUEViTqfvUZ1sC5RTdJITpPFu8u18NHhPW6trbMJByWj9xhoz
m1k1YtK2JrS0aq/LOp2okbeUkGmjRAgCLu/n2gLLEvprwDgm4nrMKKuvejmYuAiiIFScAqrrHjru
iZ8NFbu+SxBGICKLTR0OKrr/g8KuskOKmq7LYqyZyiUCEzlKfdTLTaBhB/PEktv/I+3KmiO3de4v
UpX25ZWU1Ju6vbU9tl9UnsxY+77r139HvlU3bra+Zs3cTB5SlaQhkgAIAjgHv6R+g4HvpEWdVwb4
77awtfORVVPE5FfUHdFKe2lsk4WXdoDwDc0nBa3yeF+O064JT0oHa7gtavV4NElTFNNAh/MVbwda
SBAEmKmX6DGtZTtv0F3FgwDyhDCRcGa0Uxbq2DzNes77hkSRk2bp/7gS5jJTfWkwIsUAr0W/NwWJ
6vlRqHmWs6po37aLOZk8ARiorLFd4kDNbZVx1rBo0ZUeo9Fdx7EjbtOYNcxdHGvWDGRhr1dnpFdp
PSfPXafuR1ncNEX5T4C+idsKsKrY6NUWNTy1RXTYXepaL/dCouAt6kVR5Wk6WmuUXVSicohOZyQ5
bwtb3T4d7cOSgco6rpNLYaWi+lXTJgDniy3uYtEYNmaslJy7alXdMCYGPId4vousTveZkofCmAE3
mFg5jeVKpareSbiPh3xze0GrlqqbwKfjsgJam8lYjUJsabUIiKI1qG6pvtRh4I5dQoz4dFvQ+pr+
K0hjAvoWHauGXwDmVmLYZt2PjjU8J53OOR/Ocli2iapt8Gaaq8zTDJ8MmfmzNu/DtHIyPXBur2dN
ExRx4bxBflG7AtAnU5E2qh5kXtDO6LjSMSHiHyATeAq3pt0qrnaEZEi1iOy2pb2idp2O22eY+sMk
4Iotg/J32EmPao3KeOY/3V7W2gbCYyvWAnVHlzGj4OaQBQFGxmdeVdc0N3/HMrInQuPmw8NtQau1
3O+SGFeRGYAhDGKTeTGIdqg8heiYthrtoQF1khuIZkLLqW53apD0wGFYvzvdD2iniAK4dywvFiqd
NpkS/IU9fP8qxpsIURz14wh7KJUXw/wliR8o54UZj55szRpMDcEEImxAM1Rm8fKQZyGaE+FHktLR
2/1ymwwtj1NozRuDogJ9uujzWnq4L72VnpomJl8AECgXTUBM8JF1xbvRVvtGFpy4Q046kjhmsaY/
sAmgBTQTrVAKkzmotaDNUUfMAKScFRL297JiUqnDpMex47lJniz5cnloKGtNbYGLodvmNY+cLo3t
AAkB35/t28q6ZoVI8wGVj4YdWWKbdhA5FaIwaZmnyKMXa5Lng90KdHabNNXdMk04PTBr7yP0kpno
3TUUdHQzTlmVarXMWjRBTxmotPROPzXjq9JZh1A7KGgBwv+1t0ad46FZNrevhBv62GQd+CcDtCOM
7athqo9CCJitFiKrFLYPftTc5UgSZKayUTRkbOecZkV8FKvhoM8+iYbmL9yPZaEjGyk1SbRYdydP
cTTJBnC41lTth8r4kcUKLZN+a1S86tCq9iBzjaZlHC1avi61BzqZFJIGdEM+T95oDScDzYH9pB1N
buy9IgrVGPAFmWjOx7OeOc+8zTH6bkKjuZm/YOo9rbvRrnID/QLPt/V0VRBeggiEQPEFFNvlmmSp
1PLKwAlW0lEztfs8+8ynvaAbf/7o1EQgDUAkIoGJmcWgaI2ZIC0GFIUqiLsAbY2Z2GC0FMcXrzjJ
CymML6nUMWzMHsiJEmmr2HiINAxaKv4iZL2QwngRZW7DMlxQAH0v3PXoydSFJ1lolwJh3ka2b7T0
9iGt2RkkLrQ+1tcdwJxSOQ2DFpULgsfQO5LqKbWSB117mXTc6KVTYCB5EfSkEn8EoJkDQGd3+wPW
9hXKgZQ+8tawd0bzCysX+qEQYefqSMrsEw+NvyH/AW/7vzKY52ajozIid5CRqSVBaVwxVaJlH3+x
ENT4VWQBcOew/R1RmqIWWYLMJpY/jRypiPohtnjNFms2JYsgMDFRGkeJnNmtbq7EvirSwpsjtdh0
k14SP1N+l2J1B0atmnPTrEqTRAksB6ggQtylBXexOmpWYgIbEsy7Wm5JUFVPnRLaec4j/V4+nHmr
aaAOgatFdwwQooziixpIGyM1KLzQeq59Mme7WD8Yw1aJOUH5mr7JuMeQrUEKyWKhKJUol6XuC7mn
V4WT++0e+eFj0iuPf64N38Uw7mKMdQsF2aTwmhkvpQ1mbFoDB0+yWObVln1bCbNlMgjoMU4sLryh
T4nUf3ZV9Vd7BfYyE50yeAEu+vEte9g1oVgYHRahVy8QoFvPYv95e59WoosFC/5fEYxCG2NrzhGQ
sJ4EADKJpr4mVjujPcFJovFgjKotVOVByPSX23LXIn7kfIERklBa0ZAaulwbJrEFbWtoINkoamVj
lVm5KSOlI5HfYticaML1ItDajKOsvQyKAQhyadAETKmOGRvqDqXPmIrlBNLK2x+2ZnOAYhvo+gbS
Ec3mzHfVQzhYyNp6cjVtNMvAY2R2J+VYzLy82Fr3NwbAggNvCetwRS+m8u14R6lv8CCAKUixtpvM
yp2TnVKZjjFY1GypiFLqEFlbMP3Q4N5qNdc3BnsqovvBHKlcP+kqr1lqTaVBTGAAAQJ6AGRTL7+o
nsAeEURF4eWVVhGzVgMaqn7PufPWXMB3KYzh1MMgF70CnRvHpob/rDUqh2CCNP2pdG+f5ur1ivsV
IEJFNQGxY/QbzOdyJM15gWTQp4ExlwPazMpoKVIOIhiMDqW0HeXDlKPR2zJ2ejX+hQtHb565UJ4B
aPIFyf92xmWQxXqW1wVKl/tJ3mfvTVkSjg2v7SfedQaeIgAvqWyeAzMpMEqrq3BqjWBH6WaufTsc
Oc8QnhDm0LQxA3WEgYUUaG9D/GViyL3MI9dbFYJkA64i0HbiDXKpf5boN0pqjBASPiAnQKv6mPfD
XxwJ+mHQBIpqE/aL8TzWkM0FQp4SgPymIEaKmRrxb1kDIjH9m3ABHVK6CgyrYqJgcLmeJgYNXdtW
pRfXzSbOhZ+T/I+URQcY7209X7m+cUOoCswKVTSDnZU4xWIE3qW2AEtO6xOrFFyhDfamgadFPNha
9uO2uJVzuhC3+JFvWm20foY8WFN4ZjcRv/jAVCWiF9Wf+wkgcr8KTSYCO7Z91h+zSgx9EXqNnuC8
bTbBNtISzi2+1t6gm8AwLuejAjG5rPXbWnwxhEaPZek1grkZLPU+DJ7LLjrqgK/OTWkXxQdaaWke
16TxMeI1F2iS8iYKrDhelNPAIvvFIooGj8uPAJAiT6OuKT2zKHdFXe9zHvXuioYA4IecOFo7F2/E
mBaqFl3axWnp1Y1GKv8UqpsgyImShcQfeVfbynKQrEZYgTqZYpgsAMTQg9w00qlEakRSZhvaX71r
YYgn2209XFsUquoazg5Crnq6B7Xz53mS4S+sFvN3Kznf6UMeu32uSsQvgfMz51DlqOXK4hCLo8KE
1YE4m519l6HuN/QgafO0tHSSucNg0lj+C+g7tk7FUS3wSIV9lrUSZp9ao1UCgWGZm7YUkn0UWsJe
LcaGYwErm7icki4vYBpDY3ly81rskNRFvSTCf+COWq/s1aqLiD7ripvnkUWMolU4SYO1TYRAZNEM
FIfAp3qp8GNrdULm55WX+vWHEC4t6pa/ua0dK14KTfcAvCNTB+QjS4cY+ZpYj6FaeWFzNEG9UVuY
Rgj4x59LQY7M/GqwRJcUY7qJ5sd5YcS1p4A915ifURKuBed/k8EYbxyMcqPESe2lhUI3FfB/UsJp
w1g7EHQO4FWLaMnS2QxY209yYw5RjVsx3ppz/TuL/wbEDeopYMLQJoczYR+ZSitpdaeUNZDM+iYw
BFuqAqfr/O3t3Vp05/JhhkWIS5ZbxdMChMaXupUXdTODyROPdD3wavVdl2pSZy3pIx7hJk/SYlrf
7o42LlPc7mEB6MWTEb9lPjB2+l0ivN1e0PXZYEHwAzgaPNauzqaJDb2dlB63+09pIi3vSc77eSbN
UILXKegQEXlCYtiaYeeJzrERngQm5FIrPQrCDgsYnAaDgG/vzrWZ46kCvnuEV7h0wJZ7eQhoWJja
Usfn1/7GsHLSti9myPGRqzKQq0XWQIFisV3cYpUjMRwYOIH6wYxeQF0sys+3l7G2R/Ah/xXBBthy
3QTVqENrzYnk/QsI6G4LuFZWsFDB4S5mgQuTNQvMpg2nVJUKL2nGmoS62Hm1VKIqX5YxHYVh5tyT
XyHFpR1eCmSsoxwHwJJARePVPTWnTVnazXNfOXXgCvsoP0o9RxF4C2T0OMhzdRRRr/T0wleoqVb+
bsyEt1xEY6pSZzXHYy5Ke708sEAAw20gxF8O9JvxZ74Q5p0yY3mCMth5C6iVijhAGmpH7n9VSmuP
UiEQfxo4/u36wl72FQ0uIsIrDfDxS8G9P0eG4uOVhLadrHSzPLAxE8BvQholD7d1Zm2NS/1g4VQH
gIplOwd0LO5yGQGWZdReBvY7o9j7mN1gZq7sx6QwDaLzgrprQwC6EJRCuCVwaevsHPYiKRQEOWLj
KcrvdqHY5rRSr2zfxe8z25fLsTEkCn5/GCMkHk4+iYO7IiKJydm8FX3ERYdtQwSCXjGWCmKh6LSU
WW4Q1P8a0hN0QQMmL+MmklYXtIgBuTbiHHb2SZY1mjGPfuOFurYtDfCinDuhoHPV71ONUxdcNodR
elzhEIRAAW8ltg29mPB6lsWoxd0akQK0NmqI18Tbba1bFYI5JEvec+F6YUKquhDmwMSQNS/AfhXx
S9+5afNyW8aKZpvmNxlMSCVI4JTqgrQFoYxIzTTeV2huHTEmYopEJyx/K0NCxlaOOC+WVeU2DYS8
iLVgWYzy1b3q69OUtWAfeczzh2Hg5YxXlQ6vWQU/j0weO30pNQuA6Yqm9cTqPh195GhGGx5plGXn
9gaurAT1YQNl2SVTqFytJK9EZRrGzotA4eAoQ9XvmjayeJfIcnszCoe+GrxZUflGBxR7a7VCG/pW
p3belM80tdKXIjSPvSS5Q9ISPRsepy57VOd8r0UbPdlL5ovev99e6bWqoO0K7T0LGy3efayjx/2I
yqau9OBO8XMnRGeBGwsyssLy4JNaTlInDFCax2iTnTZO2e629OsDhXQkDjUMtUAuibXutkRY2FZm
7wFwR3trJqm4wfVOSp3zJLt2I5eCmPtM6s3cD3yj95J4m6fuULoDoD3BUdB5Z7rY7+WZotKOiwvV
RnAVI0i/vMCayK/NRu8Hrx3iKgGJd1rtRSU3nRzEuTSawWBpWZlP0X1ek3IMJFcQm2Jze1+vnQw+
AmgaPHjxGkHd8PIjIinT4xYa7GWzb48BGCTikQi1yjH4leNDXhbdPTAUFA3ZBPTo+/mkDaBjNAcn
vm+CBSrphWXOEXOto8vbHQSgmBqBx4+2fMa3YKRB7SQ1khqsglolHkqlm4+hAKyT0qcfrQFWbn0S
m62aTk9oRFc4AQk7PRKJWtC0Ap0Dijk0hRvsIsu5n82xMCRPA3HRpGIY1nwu02P6a4jt5GDNjxOG
jYo99TtXS/btI35oM/nn/jNXnxJ/J+oR5XGwXe+7ucCYwbIIXCIy/8uGfduQTM41IIpD2YvGpnSm
WqyNByuP+4pqoVYAmFeiosNxiStAJZDrgchnAUzgqNnycN/Jad+mM8YZGT1RAD3LrA7wRpOA1JSo
lWUXqeFMc+zU+p+7YxRtMTME0EMkwoDSu1xvIMVp0aSS5CmZgCl4ia55TdRW59tGs7KraAZCJxee
D+A2ZXNFVVr36H8PsKt5JO3EXq8FUgCORzoFD+0BVAQcp3RtpbjDEA+iiWzhHmXzYFU8j6ZRTrIH
dKUMyj4dXFo/01qrs2M8FpHJ0eSVNwuqX9YXXxgq/Fflv6JGXSMuGskTdTurqGpgmhspFRv0+Rjw
Zp0ywHDGP/bwlzKZUESMfa0ezEL6IsMoh/vOLrSKgoP89tmtuAiwxEIr0YsHlhJTvtSQpMKjApk+
yTMyta/prLVSRtOizvFuSZOqoOjXxdwQs2xnOwhnQNAyAdSNtz/i+pJB7P0f8Ag4IK54nTG4zBRG
ocdHCJK8QY7JtEdwnrlSXBs7bY7coVMjjlmuyVxicJCyIX+CatzlwkGUP4+g15O8cTK9SQ+PEyqA
pFCsGqM+RC+wYs4i13Ya3Roo+BlonwPF3aXAVFAatQXJoJfnwz9hCLAi2CblDC2WoJ3c5nFChaIh
VVJztHfFWHALwPxxu6INhu3XlTAOvI5G+Dx0CQqOOQ7tRyFnFm3jpp84l/iKJwCBBy5x4H/QI8uy
o1tZhkAT0wzA8RQ8tj1g7EnldDq4iBCb3NaZ60gTtxrqp0i7AEdwRZqbDEJZ9yCEwyQANfyo9Lp3
ZaEWOZu3LgWJYjR1wu7ZvrxAi4pZggfy0FcdkWwqu21SDrxO8bUjwusdPwS1QGFw2dZv19IwtMWQ
GrHimWk2e6LSfaph0NIKnZQcr7IuaYEKo/UWpZHFKr5JKmFpSZykiuen2s9x0J4mrT0Jvf/79uGs
isGtj+ADITo40y7FoByN8mmaKWi0kUHgMwbWZsmWbMtKnDlJuOUKuwwbMWcRPMDgcsEYsSv1nkNR
E5pAl8EJn+7RGEWV6kdVizTr7xVB2ODvP14aKnLwGhJQS4bKLq0yDDns0IjvdeNbPqfEArhN5tHG
XKsdqtDQOHRgIndpmMz+iWoaaSAI10GirAKiXk5vsT4mHIe0KgQdVyi0LKMMTMYhFVENfR4DCFGb
TrSrqkDZbzBLM/obQSAHh5FrqCaxkBirS8oi1yp9IdesqJxniHuCOW9//enJ4PhRL8WoE7h14P4u
lU6cazXGkE8dA1GbTHQay+irbT8hBCJdXknx45+Lg96JqMWhMoKH9aW4rvVrcLqFhpcadUd6o39S
Q3Or/zlVB/pu/hN8LGhRhREzd9UAEurI8EKh8hYpIGH74/SNhT5MZNYwrQdNCSy9j5VmepEKgeH1
bfSMR4uPKp/xq0pNHhLv+npYBIG19itJCad9uWVqjPKvbyYGiorvTSKcC4w4ylQ3kngJgjVBGurZ
uBlUTJtiJ6TWQyf6ZQgKZ72waDCAoTcArF0EszPveG5Luhr1OaBFU+xEHA9osxy5fVfM0h46sGGa
vLv1OmBBoPLfNWEA5OXmhW1l4UEKSYp/lIr6BC6mUmhOUlDhkcrJhq6vCk4Bo/ZA182+xYcKZjxX
2D85jkKaB3Lo1mV0X2RFfsjNhmO4K44IzWXos0CXKdp82JV1IG7vMnFA1BCiMk8EKXgx0On8z217
XZWyVMrQO4IIjEVdR4ms+blcyWAmisuK5IpcbyQEf3989YEm/qttG9uH2JLR8aqU2qDMQBDfGmlq
xxZgO6kgKrTSpdH5ixUBAgLqFeBA0Gt/qRFFJEv50LSI7NSop+AI7sH/YZicisbqvn0Nf4Z7gANf
/v23kAG0u7Nphj2oLuLMegTCMnb1PDTt22u50m4w98JpA8BmiEggsh2WwgAivgCkR16XBaT21UcM
jLMbBde5oT4pRcPZuq8u6W9hA6oI0AHgxJBERA4eJdTLVZUjGPiiGJPv7eMrZrmRib4OTkHeRec9
e04PwfmhpAOhND290aeY0zb3tWe3pDNKMnRm5otNBOn2q/vu7s4zGcluQ4hD9vR5IgP+cDaYBehf
rZgJ/XojaGZjkdnRF33fqPZpv4ex3R9+bXmPSpb46UrWErR905li6qo4KUPlfDhM9OgKxHV3m55s
HEeh+6ctZ2lMCHgljbGDoRqqKbYgzQ59Ij20L9tP3orYllFWhsJUH5BjAxhOXFYEVsT9cSlZn8sD
egNzlXCcL1cW4+m1Ak/TUYKsl6Orgx6Mbp9QHT3zuvvZBN3VmpjQYmp9vdS/Tul1ovrm+P6TnMn9
j7e3wf6glHdK3GUtSf1vSgF4ExDyyaL0klsQ81dMaGSn1H647Um+3jA3jIudKdxZYZqLTQI5r8dy
9/5TIDug/siOGM6GmOQjJs8hKelEHrYPnKNjvNh/dhTxhgZwxtJ8xixRQ+OcoqiFck5I48wP9oHz
+0wO4er3GV+sYz5HBso25QyM/EARZbRE/DXtOPbEZiyvxDDOEbOMkX1alvFyTLbG8eRsffrr9imt
u6NvW8W4wN6M/CaxsJSMtC6cxNGNSH8wIzs5x8dwU9ojJ2nIlcg4wDEJ/CDP8uVw5E1rv1oE7eUj
JXS7PbxwVrccxJUOflsd4wCjDrPNEytTzrVb28tJjV6d2s9P24fPA28nl526JYtxf+YcZIOqYic7
yLHd0NY9B+b7wFsUR/nYAEpWRXVWdawpRs/G+elzIMFPzrYxNSBW8dh+VK3MjaHMIOLlqNLquScp
2r1Nl+vNOcfz5aq+uSI5qTCgKoCcaXN41Tfv2V4YSX7abiveprG546slMS7BMuus8DWczvEYoz7n
IKoYSIUrV3Bvb976pfuvzrG1q9QXKjDtQFLlvNp3rjuSx/zwT0qc5/2WHl6KLUfecg3d0Lsve/u2
iSBLxvyTEpuokIy82kd39/ho0PuW3Htv25SalHtsy4V0SyLjM5JqHlsfaaVz9KILm5E62+2Ddc5+
oNJA/sfFMc6iSIMgBuxgcRYaeTUIVrfbPKqksolD9/AYnFuLHcN4pSeMx6gKP5oEHQLBjv9+ON65
u5bMp+Yfuv18ePiLnUQeBrE8UmfLC4+F5/a+hfKC2iKcWRiYXIOoD2Fl9/IevQ7mj9t7+fUOuTy2
S2FMPDOgv6GXkgpWfXh9HW272ew2G+uBwt6wkRxh11fwpTAmqLGEvgIf2iJsomCb8kBtHdo74pxA
67+nXHHXzvdSHGPeVaPW/TxAHGbDtfZE5X1FQGhkG0cPfUQYKe/4hNq318iTuXi3b4YXqPmUxFGt
nFFMyHKnQFv7ID6hkHhbzFeB9ta5MWFAmEdZOmI2LQIpvIyAP4ucZnL3ufO03c4CN+y9dv6XW8lY
txQLljR0WNbh9SjqJP8QPRja7TVd32GXMhizzus+CgY06J2rwXZfQ6rei+CxpvS2lC9Xe2vnGGOe
6rHA6FgsZaAHEQBFpwhIRqc7taOdhICDp/SLlt2Sx4QAhhm3utBAnq3cHetzIpD5uH144Hopjuax
r6BpRvWulr+OKPtdP/MUbtmWG8tgM7glQoxZr3A6yUReoQQwYERO/7z2tupk4SNv9DbHVbCpVcGy
ZMySxGqOL9FH6A73Oc+pc85FYbxDHyQNmmmxoOnh9RCf1cHWBTd9KZFYOHA0eyW8vVBt9tkjaJGR
zSZkvRxtgRyJv+spnlhPA3ngnRPHUtn0oBHKrW762Dg0FcQt6e5DyLFfbhvRF7jgljYw/iDMCrUt
TEh5Ob52L++TY5G53Hd2rS8PxyeH6uQtJeQkvB2OB+HueLBpdUe3A9na/+t9yQIh9KgA89q4KH6k
k27zG5hcBFZbm7u1PI1hPEcipmY3T7iYB5oRe4h3BgXcONeJTW3OMXJ8ocI4jU6Kg6YNeuWskYNd
9gRl8H+SJ55r4hiZuujSt8tqbsDNMAyLWmrkaJsbi7y/353JZoOJViHh6AzPCFQm1MhrP0xAuaCc
X8fA0Ujt2RYJAPBxtIc+PG7tX7d1lOfoVSbaaOSilkPgls9H+y6s9h6luUFt6d6yO14C76ugdMMe
2J4/sZIbMV12EpeK/46QuyDu3Y48boJdtPNK8sa9LbnLUy8Pz+j8NqgGLM+GO747kuw47Cg39OWp
CBNnBE1l+u0MKR0d9tlEkPRqM0KEZ20DT5luuAI5/outtzfTZIE2DVoy372YD1VgbztuKmjl4Xfh
j9leiDosWn8YmiWgf7VnZLxG298ck9C5rYK8zWMcxoy5Ee1gLV4yI/Mh5/z6SirochWMk8jKsBb7
HqvIXgqdmPuopI25U9Hm7VpvFu8O4xwMS+6UN80EssGvPett8cVy5V+dTORts43p7W3jqTaLj4/N
FAhLBaLsI4JbyXbFY+NWb7jJeEnBlWz/xR6yJDTdVEco9EOUfoTV6iDTwJ+7ZDs1ZBfsxacas9M3
Fcz3k/sc4jkNtvZe5XqjTCXuEwVljqMrOyHdRXgRZUfDsTZdT6hMnmlHSzs/cpwx535hmT7lPOmS
bLnK0tZRZ3oWlrHW2sx7DXFPknEfko+QtKshZ1oMLbTx/Epd5CwRYnFW9AXNv+GC2QK21MxTpoyl
ci7tlyO6u7tH7TS/I9kW2AizuLkjTjCgLbb/7e6UezTFVcsD7HBwj+VPkzwtUhROroO7KsaFAJiQ
ZaIGMQN9eTXuXFt2hs5BMWp2nG2r8Sxv+blbm8i4lFoupkRfnswvmoT4/jCXRNwMFMAoB81vlMRk
uzVskyd2ufpviGU5hoJUzQBnXTYTBNClT6lIEvszcHkh3LpDBmQframoA7CVzKQY43pIJgTHHQWp
ofCgNpQXVK2v5V8ZTJjTW1I3YbzE4rwO4w8HKQ7yyauj/D9pm3+FMLFNZWb1OPsQ8mq/h7Shu4zu
7skpoHSfb7Z/+X75V9xiDN+U3UgGwK8mRAGH4+sxO9LGpk9II3K2bnEG11rwrxQmotH1XMHkZCzq
pRQJkLk8D7Fsyq3fZ5xR38pmItX4/YS8HBVbOp3wBtv+4oj56iK4JUa/3Kyq6Ed/HL8UoPmw3Plw
dPHXa2u3vyyan6qIDB6dtrjNTJd+xs+cy3P9nv53FxnHNBmZr2Kiu3J271zUrR00J3NCga8C/K0V
Mk4pyis9VLVlha+4oGcbj4bzbncfbBzyhj192n9a9idHOVjaDyRhcVMDhLVAer5mD1xuq5CoA/in
ZjyJQhJ7ySl9E3+rd90udzCqyH+Kt9Luz3cS/TXgd13Q9eDhYJY5apkV+P0snie/mUEZrgRvQdJi
Bl5ciqjxzZHsFaY1bSNLBk8+ulRPiJH+sAFsWfbSKwXwPfo1MYSPsfQ6zSVNEGTxXDYPcRoQJXfM
4sftlS6GxZzn0m4BtBb6O5bRKZdba0T+JBZNJZ/H5KxLOolAkXFbwlfa4VrE0rP0nz42ZhmmNgJr
U9UywvqEvKY7ZO3fg5repagxBqe7nXR4FOgm33o/dDLYJcFKZbfzGu/kPPebJ44yrS4Y9EsguV8Q
uSxPXwKOKS3vSvmshkgZKJWtNTwY0drNrYlA0gFlA4JpYJYuNzXN0IodtAGiu5a+glIlJJZBhpIk
A0Gidr8dtmNs6yfeKN8VJwpM+kIrpCgGmNqYGzww5UDtahliVYUU/bYfAeDnRuiLRjDHCYYDcFgB
Vor5PldzdsY+DarCgge4q977H74n7PefoB7U7u3birNm9heSmEsh0YZgLkNIqt2DQeKz5SSSndjb
Q0cwEdm9LW3tOQCWSIy4xLGha4sdvlaklYoAAZ4tIQk5VrnTy2QOkBhR0CXz2FOVYIbvfBKOo076
zTNKXDZHNdcy++hYERcEzQINZg9wwsDwWvUFhMx7+fRz3LYRibYI0A1xk+1o5ObUnu94CPWVBhBM
jwSEG7x2oPkALu1SW2NNbOdJzNSzUu9ia9sNOhXBO0Djx3Jj6V430Q4TGHnsrWsPcew1GtOgq2ib
ZNvkxAGQFcOXrDMS405/kHfVLiTyjweeL5dXHjxLB/KCfAXYDi32l+vLhFjPx0qBIHuaqF19iEt/
Qf2Skjt9F5CZCCT76PFPylEK6Q8McapsZS+SiWwBmZfueXfoSk0RcJNvH8S4h1iy8jYVZOvcOMHp
mLrRvqHvwVYgxilNSX+KnSIkDxrHnJZfZez2QirjHfwh9LUADfTnNCLWI4aS2tun7W0bWomxv4kA
gdXlTksdOB1S0Gadp97OQ9DbHcaDuos0Tpi15l8v5DAaa3ZW00gB5BziXedMFu0H1zqppDlTJ81t
YA3IHhOXbi/uthrpInONxa2aBR3QB2fInB1gBXvRLvyPdqQYIX2+LYujIlc8KXmQaGpV6ovOyvvh
Q7GHhsRuRjWdnPYKdfTXwuamaW9riC4y/jYcUiGeM2yrXe8EZ6SnnAYcJVwxRvAWAwsAOK8GEjyW
50loGiEtBt86K7ZC8g1ohkd73sw0eBbu2l3/Q9s0zzFenhoxtGOAqbm5myQ0QIFuNz+W7ympW5Kk
50Db8MAx16sH34oIPl2AMkUsnlEqsR2DDMAB/zxXtt6gTzjbFaoFslifdmnqGjyenWt9gjwQXQJY
tKBedeatMOYiOFOrxD+/is75HFJULl55l7W+HNml0V8KYXyfjpZPq6wh5OX17rfrHkx6QK7LlWyp
Jxgzuzm69uFou0hY28djsA3v7t/2eyc8fZxOJ2Wf3eM1/gBiNrLfRy7d75/oBy9581XOu/WJy7l8
e2AG0RzovoZPtDPy8vOnhex5bxfkdThW5Lw57dE0Ne/3Ep2dLVoFQHJKOLa2GO7VBwBog6nfgEQZ
7K07R4Em1xjJiGrg7GLMkbadt8NbOZF0W9wJb7weltUj+Vccm/DIgH9O5tryz6pZ0lh/1SoObmTF
PeLQv0lgNDkAnU0x9JBQu/kuash7RUSn2lfUouEpeCvJ+FJTmeP7V96+AEch7ETgqeIxwUJWo6o0
x7zI1fNh6UuoiErvIuI+kg36jjyo0zM6ZnjKs9JchRgCseiClQIsi212CprUj5toUM94VEg2GkrR
nlPZ/t3pYyCF0zkGYrmnj9sK81WyZRTmQihjuWiz9yW1hdDahtU0xMU4jt++vXOPr4dflv3rV7G1
h35bFTCbfU7pgw5G65I8/Pk1eLl4xrgxaqoX2grfoSIR5Bb71I4eggf/fkem19zRf6g/hfPtpa/4
yIuVM7Yqi6Y2xVWnYro4eS8Vou9AEMWLglfs8UIIE6gEsdykhQYhtnX3rv9+BJpv3KCI9nB7LdfB
ysXusb1WYZMbYy336tnchHeP98pe+HVbAE85WU7UKSoNX7QgYb4T31skghQbiALgCVTbG/fDa0ro
88DxZisICiwLA6yBcMKQB0AhL91pMmVg5Ekn7N5RWjAMgXNujmci0ICMh8eNQTdUo0/iYSJRTj4f
lB1n0avb+k0+k2kT1BEjvbRxMY4MDYhLFcet6BnBy3GX0PsfxCnJ6fkp3IcOsuacM11Jjl6unjFN
RGh5FGNU2rl/jT70PSxz3KLhEk7duf/hFbvTSaMhrw1hzfVd7DljiHjr418ve56g/dt277TteacL
wI48Go6DppL95/Rz2fHAtrlVrFVr+bbfjEkqU6MjnQHZaMcIUAp8SZ92ZH5wnOz+Q/VipKCp9Tf9
EJf7zNgohrL0xgzGeTxh3Nw+w/ltVLRgvhk8fV55E0MSUnCYwYKMChC8l/qsW1GcB/9H2nctOW80
yT4RIuDNbTcAArRDDjnuBjEW3ns8/SZmT6xIDJbYX0chfSHpgoU2VV0mKwtDNM8N1OeD29iriGwH
Sg3UI3y9J0voo9/8xR/rfiVwkhFLfVepuAECN/ruDaVA3KGTqp9kfQWIKT/6rBQJiMVqz6xpvRI7
0dsUcAWA+yEW+JJdZnKiHe357Zdy3hyjt7HpaakgMud43ezsRFOVIU4VrYPEmm50M7Qwn9vqnlOq
nb6BHlpVqDS9Xy7FLsQua/ZROii2akSGuF8w+PPqc7X0idJiuqXEeTE+JATiZWc2Nqiw0Biy8rfb
rbDOyDrVgSxi/w912DlX6WYPJpqbg/Cdk0KIzo0n4NnQV5Guih4OL2sdF/uvZjz+G2ETVRUdoema
kh3XGTw0yblOqaSQgjVC+SCHC+HqTPbsVnEmKsozApNm2ShtoE0CO8g+vq5LwByPY1VUv2/2lzZy
SgMHnh7GxfguaM0O4YVKGlTY0NEz9vO0gDzelzbTInWztmmPvFpgGJNQwOipu3xN6J6QFbqJ0Mz2
CR1NDF9XFp61GcDFrcSJGUq9MPTDChIlFJDezFVoW/fXtGTo1IndKYcqVqMWEjLdlCyMD9obxn6N
cAeez1Kyc/6d/Efl1Im18QWpEKQEx9Xo6rokPNXPv/7Bg6qvmFVkxSajM/oS/fK8c3IldmJyPC0O
eC6E2Jhsdjs0k8AfMm1VJ+STbFsdod7acs0va6kZZ8nEqBMTE4HZOupTCH562cAlMU0OFia9MAZZ
fW4NRJXrR0ZPaEQDunRXx3O7855MeaaCKipbsYXolHgPMuUIOhbwmGwBkzTeDfqIVN9R/Rch4LWp
mXKBxr0aIJcNoezYUoWzPcf0ZK8cc7XngapauLpLS5yYmsALI02sYWo2G7mlBQrEYyX637RH3Cjh
lNCykgo19MD5d/ZevUf+S0YNlXltyea4dFF/4Y93Dm3KCtRpHCOzoYD74m2lQ7hvjd2ufiq2nP5h
j9ST5HTC+7jd86Qz9jKBO781lNUrKAZ9SulX+PH/t8PTtFngttxQj/rKGxzBcZKQrrbo2vUM8XRf
1Aw06XaTJ3aoSiRO7mpsMjSUIey7aXeEEJ/iul66FXo0jz9LKvK3bn0rcmKNGuC9IjaRELNkZnQA
9Q1rA89gUUbX9HbzGK0A5NFemW25VIT4nat375wnBikIXKmIKiwWQzF0DHGjFaOfTCQn61XuEOB7
gVse60FAyUKPNvrm0Xqkr6/PcE0G+roHxOj+7s8gZW+3YmKowIBfeBmLV0De5cYHg8jF5laNQZE9
qcnXfWFLHuC0MqKyWen1JfY9/AEZi4GEm1mSg+2vuJjwn69ju6KyRTJDt+g78sEwlPc/YNzde7s/
cYhkL6yTPhDxqH58hkssizMFptutnFilUkiF1m1xtgHUlnyiy33/btxfwEKwADLH2+ikGyq/YwdY
PsndmDkJwfj54FG0lTAoGzKkrVcIwqpTQIxcs1iSXBZUZ9yhPzsIYgaZBXkZyDO4W/msU7t+AE7W
8wZDAT/ET5rsFiTMxvNXEiaOT9ELFTABkBB6R0yHbWq9Z6jEkKf7OznvQF7JmZgdkF0pnjDgLrIU
9Udj9fD8zNERfAlfdSlgn78aV8ImBieuMGpqDLfOFUZaZwf1p4kvmDxFusQoz/2mBqB2iRhtVNx7
JzWxNJraN0mJgaZn/+elBDMus66XOKznXcirZU2MR+EFpcPFKiq55AWpl8PIX3G6XAB0Wso9Lt27
SdzEdpUrlz02cOMn+rAR9UHV9UUvdenuTexDwocBiHqV0V18Qa9Rx5LoozNAj+HrP62l6a7+tIhH
nJepIKOCKQWi+lvAuipHsIGGp0j0JPRs6dEBhhAP0U+7QRBjfS0W/Efl+Xsp/kfYtHGrkBombcNA
QlSh7/QI3KO6Sii4KxYlzT6xoDj8f8ua9nDlas/xrutLiC7QiKSR9MVaSijMR5xXMiamoi8wXUvi
nd8UxlvjEYAnVjxZW4werZbMxdLOTcxFOmDqTu9AlmbtdAG4LJO3OyN+3ddLcF9hXnP/2bqJsQAk
BPTZPAMLiEMaS1Nvh11tZLZeUvN8Op1WGs2M7Wr7Wm/3YLFY//wcI7rYZzIfgV7t7sSAdJrjuU6B
i6mZydhF7thmbfObJRDhDMIPz+aVnIkRCX3MrQ8cFwqwaXSQWCFAG1k6kg3yQagdreljQo9HfWmw
+rzncyV3YlI4TOZ0hB7re3rZvShmvRuO+8t4fehidDRnvUaYD8Z4jfOqpz15Td3kgtNG0rlcoxya
gm8Z6RHmybfFFzhacDa/Nvr95228I1NFB7ko2B155EYx4fn2nXbZPCuKWJDOopyC5t0n3RKMZ/Rm
phIwgQEoQdTfwH03uR5S4jqpwo5rIhlHCkLfue+lN2zW3bkWMrkbTe1FDAY7S+hPJ/pb+R7uWfqy
iX92L5g8JSDVo/dbiy4ZltmQ5Frs5GqIYio72TCK3VW654+N/yW6np1zRUp9BTIoo6JrXMqv+4c2
myW5ljt5f8S0Hpi2j0ejqWC9v2RJ3w8PW+NCl7ODc5fyWtjEXWVTtaqKOJPOQ03VfB876+Hdi1aa
vsRIMatp/0j647RWpdQ4mBOC7XwBFlp4Drfr5vKz3J45m6a7FjTxTps4lLx6FBSiEqQ3uol8uokm
wwd0MfCmtMxlNP7g/64EwPHdqlkgqpVYjwcWEjMaUd7052uZhWJxAyePD2aTNVGJgBViCv1FXSko
dyuAcWUb7+QGRNeXHNbfps97C5u8QQOGU2JCLyQiV/+yk5CqfmEsNieDpsufVLeeMj0m/Rr/rI7o
tL1c1sZAn5MIoGwKepul75l96q9PdmJtBCHvml7A96DqZMYGZv+eGsMS2sWwYO5EMa4HvE2oAAFg
MDnRAnxwdRe3EMQkZKe98AwpTRf1gcclZZ9z/K4lTQ5VbBhVC2pIGh7hPjMRVYhmNrA0gIHCnI6J
bILLtGBi5rT+WurkYDW+j5Uu76RzoJE+1OMVWyF1Njyg3jOyYfHI/n4t1VvG35xeJlBwqgAmSxgl
P0U6NZjiVhW9JJ1fXjjQLaUAPBKOeKak6ZmVF7pDDAmZ2COtrdjRra9+tbDopQ+YHCrmqsBN5EXp
DDym846xSPy5sViPuvE7pncCX5uik6DPV4K/IHn2Abte+uSQg6JjmC7C0pNSz59QoWVfNbrd1kg9
w9UgyuqZssBFesdhaXDbbIB7LXpy0kjIunLkQXT2yRtdcRZ5WwbUvXaAg2t1/lV91TTKOpsQaPFo
naKnbGHX5y64MqKKcegYFz2F+rNagoUPnoJENEi9Drun9OQevYhcLu2zh7rm1315M4RvGmKzf+RN
FhzH6OeoFcjbBBn8c4+jst4QB42A2TPgzMh/9+Z23RJtKz2EQOt4qx6tX5bwLzrbNEAOeVHkMWVi
9MJuXwW3ZcORvE85R+hbYkXiKcfWlNbVWFvprfbjeBQHAuDOkp7N6PaN3In7EBeK56C7TUE43lJU
HaSXHC2t548BunYSbfH8mRDDWA9v62pnMfaPstgrtvQFE58iB7F9n/D4AteSntGG/IGe1uPTi7h+
2ZTrL9fsrYVDn7vlY2eAgnEBoJZGz87tXvcZeDViwMTObfjgn3kdBZ1+E5tjGudYbryV9Hr/lv1y
dUyM2Y3AyRL7KPHdqGFwy4DtxpAEjx463bfYxmAusf2+fnT2j2uDeE+/9SWABgAZqPRghRHmdOFT
xkdv8ikYDg/ycRm9meBNnXxKieEandaWzFl1zbCLiaic1Y+CWRX+g4Q+JS5bt8JrOihEan/i1Azr
I+Y9+1pHfDYjGf+eZzspKEgAExiBCdQKg20Ldvvk0Ki06Wwmqimvngtm7w1G7pEIYz8XljDTC4DD
+2cJv3WRq+xHn6XjfMaCOXOP5Y9Q2bzmkdiutZ3DGdmRsXOHNvX5/r7NuYk3QiduYj/IXKvGOXNm
WL2A72QGXwxnSJsB7oxJiXqg3I49X1hgWY5LaMy5sPpG+OQtirxY8SINK05qgI0fw4jV3QdZOPWY
Jp1johFz4pOFtPcMuvt2lyevUC6oudipGXOWeJqXpqNSjgdj/Xez+ZADQ/jOC7v+dMinIpFBhE3M
A27pMVi4q+LEOA8Rg843Hnsu8DTg6ffpMJYmM6NjDLSRtuTRWjjkcR9vlANagb4kFbNMMGDvD7WZ
WqssgxG/ztlVqblL99mjaASmopAI9cK9QRsDiB4aHxZu9O+NvSd3crmKTA0kj4fckrOr52IDjnti
n0oqWEik6Ocdi4JaZJJVaa7OiW6u3FUA9znw7MfI0GSAN5NVRIWH+7vxNwH9uxvotsFGgJxpaiYl
Nu1k2eGdc/6k+UQtQ9J8oPj0kceYfPzIsDWRswXf5+9Nn8icmCe1qZzEEwUArZVPYaMdJbq+LFFe
/S0p3Qr5k9FMwR2KzjvnjCRZbOHRU8jLJtMbz5AfwhWabdQHxTEkzHQCLZCJFxhFvh/QSPDDf3zD
xy8BtB7DrjBvEf9x+xJped9EfCJjuYKDgv/h4zASSgelnjjosFl73cJN+5t9nwic7C+bS4UXN5Jz
7gqrqgC2br7qnbIbjGK/j88w2aaP7CBvLcj962fdyp0OtU6aLHGw4855E/5sXsJ9SmIDc2zCN8d8
Dv0RLAeUwRi9aA/Hx+j4eFy4y7Oa/c9GKxMNU6M04oRSdc6pRNiSVCypDOYYP8CrgcG+L+xv/8i4
WPSrYsSMJmM+0iQDVbu1VrGix5w34so5Bg/J1jF6EhjANFFxDZpw4Ew7gn7kAf1Ar3Ez1ufRy/X4
c/87/vo5k++Y+JQY64PhjRzjgE5gFeaYq2XwWxrqvu6bP4FR5eRnIxv3Zf5tpJ3InNxo1WM4TDJy
mbOO2Rm62W3N6PNs+iE52zvSvokCeZdNi9+s++ejZUWG8v7e6+8XeLlLnu14ladGFcP4AC/GYADE
E5PXQ3Nzt3R6eDroHXlykQQczs3Be4n3Ig3X6qrdtRxZR0aJUFK0tHX1FqwLus45oi91tc1atetP
mWQieqErGKfGp5SRJVXPHUslYdM+uhzBiMB2y9j3D4EblzZZugZqTsQu49rR6HBrVjK1rYRWhZbD
T6n3sKNGt4Zag+sBBaKv+8L+RGwYMD2+lgpmZUPo1KGMWSVONRmXTKpoD366ZMOo6IXaa+f7cv4m
On8FoUMSk94xu3za+1r5QV3kSgCHhOjxqX5rQqRX5YP0887rkdFcLKT8lUUygb9ZpFuxU9BgEyop
Up6YOJIhZYa9FAOyzU3ZhNNOn+4vcc5wjBPFEJDhDx4OyO25hV2rpUEKWc2I7Tg2lilY7SV8O4/2
ggDMkxHOeBSf0wPqVYDVfEBt2k1Nl/DFc0//zYdMnL9UzZU6TfAhuUzEfaCtZcfgaacea+WzonFN
snZhrsHf7OG4z1drn6hrmPVsN4QQ+bTZdXr2ZZpvb7vNZmNlYLMrDwm0WKaH/vtc5qS+GPGZG7MC
+Sue52Q5STurQSiniZKAcU3oVLo9CY5LQxRgJOYcuUadgb9qw7qHrMK8NbPWVmpE5W7vv2odbZtV
qZn378Ff33vcCzwhSJcCNIH+44n0TBO9um5hRBXi7BL0KPnUDfTW5MHp+5Wi2Y8sUZzPLhhiZTT9
8hhfOtn+JGDCMK0VDNbhDg22lk2TJR/gT3kXP48JmlgTxhOCdGC6p5njdn1dexde3QNkQOPAFsJj
xrzIIshvE5OhsSGDDsBxnxLhVd0IA8UG99la4jdSYAyas+Btzuob+skVAZ3loCT4NTlXkSQm6hWp
D0zHZWCOXmV3+VFsL133XCK7l1E1pXz+xPcVEcqXhteDQTGagQxPQfuuKLRBj7LiprowkCz6Zlrq
az4dUrOVd4qgY4Bd4VdL/uLoOUwN+zivDNPrRMw7mUJpXCVzMN+rcS+CqTiYhRC9iAocxiohQ01E
TFwUjKRY5S7tEaLFD5G74FL8OqTTDwChgoQxbJhm+WcSoVK1cRnlkneJE9TwHlQw8Ovw4xK7fa9E
vX0fwDytl09DtuPy1yoDUYYMZnnlI00poCtBHuiSGYOlwFQrWgtjblM0UuZ9OOUXzBXkXMLKJ1Ej
vtH0BisZsWJi/g23craaSjWzC235ORvosPft2sG4cMJhBOrak00HHepfDhIR52rnUBe19pgIDKl9
3XtvXT1wvu6r6Ky50gRNVAFpGm/1xLfyytqRWEf2LkxAvUNOgheeqmuPRroJRngKBdIN4BET8nAQ
9cgKdSM7rUPzXXm3MJdSr0zNat3F9M7MI4npzSxYTMaYDVwmE8Md856ouL0IHRt2XEb8gWYPtcIS
qXCtPN81Oz+mTETSRzXVE8aSnMeiI82pkmktLmnXX5OCb4EZw9hKDVn8qRvco8qVDH3gXyp0Jmd2
z+nRO044/5YCsw87koXnwqU8pzPSevSDWlIGDelRUnB9g49MxtYkmoQG1zy3zJJ3+NcYIcGMv6BL
8FtQjb41sXGGQdFpG/sXz2ZePDN1HsrAYn9KhN57JycZmqpTEjKfw3ccvgXsTgvQLMBa/H8Mgtbw
HSKuENqrxzm7E3857Tq5qNrCv0T9g/YI9ZG28QVlhro/MrUPFh+z+JaRgR90Vl3lj0qz8O7ORGYg
mkGFhRufOZH99X+ubKDPxEPBeUxwyQEwaGg50FSh6XfpPKcG02/aHIwi24YU9R7uKlOcutTMXaNV
SfrhHkJp5zBw+8wyOASnqqDSQhLirxN/+3WTZ6novHIQxq+r0K7r0cDHwwQTPOy09OSwpKn0+3o9
EyAreBFQERAw5Glkdrm9F3kx1H01ePEl4LcZ5mG8s45RBzpmYKc7xzFhYvwzW1icQLxLGtAhJ+4S
guFvghNDwDDNDMQ8LCpg3NQNdJIiYBshTC71KsG0mwfnFRAvWFe9fa7t6MK6C8/KjKLeyJvqgoz5
X04AeQn7o+G5A3Ly/q6Ol/j21RgXJMJ3hyclY7bZ7aZ2ccIprpYkF7BXuiRDov3j/9CdNnpF96RM
7grnoKtSdovk0qh2few2gllttDWS1W5hpbq4YeoF3RnvwlSgoGGEK4o2PLpZJ0kF4D0qRhC89OIU
P5VndtVTk27v79xM6Agu0SsZ46Kv1DP1Ba12csjI7JeKJ2ywkc/Mit0UPapS92XNnZKI4ArmWsHg
dW2yf44Wu3zVVOkFvkTdG8h2JeAdLw3uiVnsJJw7q2tZEzXLmjyIpKFML8pnW8DuEHbjedsweGKq
g/xS1rRszCg17i9wJs8Kx3McLY/Of7xKv0wUV5sZ1LmQaL6SXTyMuxvgQCgvYWI3jJk11BO2TanH
ocE+CD95NBDks6vw7NYWc3S1LSO9+VxAeI7krqUCjtUSKdB5DLxOLEV5qZinurSH0lBLu/GRbVn3
8EzQotfDTwxoWj86S7nSv7cPOUo8XqNawZ2exsNZIjSe37b5xfN1SXpLk51YLwQif60vRCCHgAyC
zCPiHt3Rq/2KktJhHG3IL2D7Jl33WABm4J/YVrJ6OznKp/vHMxP2qCB4w5RFPIW8iszFrTig4YSe
Zcv8gmRoUxOFo43tFSuv3st2qRcn7iShMVsLQ/ibX3K+YpaUbbRDtwqND4A2a8jewV+Z0l4EQdzG
nN9hvR3AdqBEc5H+B3K4Jc3OKan2UFuZuPDi/OX00m6FTqyI0rUs0JsQuuvO/OXD/Ageo0GPNhwY
Z9YVGjtMgyorkJw8SjYNGuv+ps8dsTZGE9B7zB2bKn1WNo7AtVV+kQY9c0jbqauwA6pY0/Tk3a+o
VLL0vsRfJuY/uyzz2GkQgHDgDbw95kgTKieve8xo0oXOTFFXTBKOcLyh/uRPNaiKcqIZCUMdVo8S
g/PNOiWtSIcTcDbE3/QyTVB5e88D5HD5XodnFqHVqMDQII8WER1cWj5030lGO0BGajsD+61P62HX
eVYRW/IHX9KGsfLMyBCbLDJn/Z09gEByJJ3DwhSQtE0vEdfxvjo0UnHxBMJWEY2K5yCmbm4WYU+F
9s1PV6zzpHlm+NpLp07UxfZR+EaRSZJA2k8TDQxupqAaWmwFKO+UAFwXdgMYFa+zCEVRClMsrdM9
ZVNzeqqZ+J8S8tn3D+m3+W5ySDermNxKLo8yTPSUiwta2n1NVwA4UnYCWLmGbfkzfAAtgRKQs0q+
04i4r4NqB4HJKSunp4pqlQENhzXPrnq9l/WgstpkpQ0PEbsVGSPNzMKh3kkSDumD8uafhMzwhWe3
xURJFJZ7wz2In5VjKOkWMxKd547ZFCtBXsvaUUFQ950HqyLWGf8p1FZleAg5c2AsJzR5iRb7FDF3
tu+DzAibnIoeGVZolPDwK96akUggUwHit2VusIXJNbRvH7yP2tNzjUcqB38/tMC+etLCdv7t7Zxc
ivE9vLKkflUKcqGKxYVfB/aOeTnUqzgnEXJpK1YHeadHZLi2ZPjOaGQgejWSVbHyzaXyvzQe2/RY
ZTQNwLsEEQr3Gw1cfUfeMB6IydTiIhzaH+Uz3ef7yvZMDiQQ7jnemglmzRx6Opjh3iXKTloFe5Zs
kJ6/ROSZgu0SI4lYzCBDryFLn0Kg+CxpxZv+IViIHmdSkCp3/aWTwKgvUiEsGaW4sEpJk/JnbNeW
H5OTtMKphqa3JO+v93Mrb5Izz7NOEAoXO8MdCrNEvUYgqGyDFkTVPdOxHZPbi4fIilb1ggWeKdPc
SJ6WI4WElWPYDNyNY/jkbhrpNLyKu1alZUnk+nXobfgdqR6E61TC1eAf76s6P/PqXe+0MFH1NpQd
XH/stGbx1Hdph6Qz0EAvLjSB+CZqcrpgp5uESq8OLdepkW4EewSn3P+O/+VuyiCTRTMYiPkmJyCh
EtrG8fgdm/xdPpa02yR6MZi8jOhzA3Vhx3mPkZ0lpP5hn7OHLtdzJFr21RcbUO1TseI4JtI6X6WN
EYTEIUxJtJwyYDaqzfHWhIf2zHCrdtg6tNJjvdm7PKk/gmMDI7IOdUdZWNOM+46zVQRgCoCmGGct
3+o91/aRFit+eelb3evgPP6MY8XVJLJqfsuyOQ1yZl8o/3HUDKnwoZBTwABz5BZupapsE0u+5OAu
i4YTkfqp6zyivHkbt3mUlxhdZ6pNozQFaWoVQbPya/uubYrIA5LDBOXFQ3an/PYq3pSrXZE+Axgk
ZtYQfEqNTyph5WNiQU2TiF/wKGZV9+oDJrm4wKu9lk3D8iKGdgSQKNxuuwpttdx0C1ZiJu13u9aJ
VZKHpPAEFWtl1zvmEJwHk30/gDpIprFVja1syPhVY9s+fa5B5RPbiNVIRBNaGe8Zyc2fyLYwOQFP
FXXNpahqJiK4OYiJAqFjUOhjcfy40OYyKw5EInen+1r6lzAKL5mC9CICAvSm/NFSOZGR9qzc3xsd
lK+5dI4kSzrEIfhXlYvcb/J6xWSmAiYhBoiJXV4hT2tU3WsHXsR+xfqH+x80k7EZP0hBTIfPQcVm
zPRdXz/VjfpGxukreMJrb9+ZLfw+eE0VZoAy2wEjfCSWqhpAPIRxHiIqfUXrZAnAOXcHEVqClRGs
m/CkJ8Ez0MpylksV7iA4++vcdLynIf10SgAMnG4hTpmThT5aRVHGccHiNHeZZ2HYtrJXXYDHrj7h
yDDIcCNZiPoDMt8L2ztaqKnHoI7IVIBUFDi1kxjQU8qmS4e8ugjtRuVe1B8GnMOKAvIfErorQSqp
6hp5Ga75cCG9MhcPcteiJ3rNyVmc+UlWXYpP7iMUBCr0uijRtFJBHuXTktSinj7K0qrbl6JPE6AM
0mKjLgXaMyVgIMKutmCi9GnSphhqXFYXTBa2z8GjBDP3qqweVSSLD4rOL6jYrEG9ljfR40bM3Izl
IM9h1xg2GPK7HDNmswAVl2PV2mpNuZCwHFUaSzlrzYI1nfW8NE4Ycfe/D8jkxDVhcFKmqqtLHaOg
km0y0RBz6nS7rJKMQgtoyaENICeOfF64a+MvT+/ateTJgfdJLXMlWowuQdmSOoFTrMQ0HgyXRSXw
Oyz1oXpP8s+4fyzrDa/Zbv8cV7R7vf8ZfxlgxlIgPGQBNoVlhV+H6cqihJzXSZGCDejhBD+ABV3U
+YTmuz4g2iV7+1H3Rwk1HN/k6EWy441qBEZNSkuy+SUVGFf8Z0dQZhORCR5ZK0ftvPoUL/RrIU9h
0pvwrd81uYE0ozpmRvoWwzSHdybdhKKteNR/4Q5qq6eZdX8zfr2/P18A1lEkCFS87srkTPhx7Dpf
xuWFe0kN6aFFQrDiIyKyButvEKcA4lSugBcuO7PfgFtk5UQoyQffFaKtdVGgDua/YODuznOp1FHF
XwE+2LTH+185ZxGR0/ufj5xoaObkvBZI2KYiJX1Ofbyu8SbPUKZ1KbzG+8L+tlaN9wMFejSnsLiu
07yvxMWYb1oWeAIpCLJkYg/oF0Cgqfcv4bm3PQOpv4V61axmXImc3INaSUKwV5XlpQqRTUTg6jn7
JNADZSEYmCkg3q5tDBauLlxRBylmj/+uTQPVSLat0RYn6MjaG+iLsMFcuhVAdBYZCSil7+/r7CGO
iN7flnYQQ96KjpKoUbK6KS/qmju0bkSLAVKC+hApCw/o+Bj/udNXkib+MTe0mRZ5kFQlIJJvE0Yy
3TJ/vr+cmTLOuJX/rGdyZq4QcI0IMrULUmoX5kP+CXIrAYZD2MoJYVPb25XOQjJxxgMEV73IcTKn
STzmctxuYd36rqg0EuipK88IYBvD7FUSFu7Ib0A62b4bKROTUDud6oMkq7y0656KRv2dj1zYmV5b
uVHp0YO7ET46JOU4ypoN9fGnQFu7MVi7Qx9stw8flxDyM1cHtwaEvmO1TEUP3u26tUJC5jZgykvU
PvsKRm03xwZtqb4pIIZum+7fbPOVuMn9aX0vygfGKS958l2nGK6ifmShv6AOs2cpoiFoPE4Zc1Zu
1wQPPBgqjOa91BoNnZ9YQDdFuAQInhPCqSpeFpZDgn86Jizjuprpg6C+uI7hipiYW4HsfKmtbPbC
APaDdi6UX3h1+oYwhSwy8BTrS6FHdqdzuvjtgYN0QFtqgTZJQ7V9GtvqIbQRMnonsIyD3pAKB0Ar
DNHi9YL83NfNGeQPIP7I87NINaDKO82Daa2janma1hcuIfkqv3AfbK27hkZLs0KOS6FISqPhWGRB
46FL2w0arxRTpJsGjWEdyTfR0kM/d4OvP2hy2ko4aHUiJvVF4U6+TNNow7RrP/R1NSCu6BLA0ZDO
MGOV8EK7Hl74lYxhG09yv2Aa5x4ADDDS0BaHAoj8J5DpuK5Qm6aoL5sYhXZwh9nNYbCUU3/o0Q2N
5HpkxKTZ6tma2xULz/iMXb6RPd7Wq8fHEXK1CVmcSoei+sDtqi5deLtn/CkeI5NGoBumlyjKxCb3
g1hm8VDXFyEG0KzbVdnGqa2ofBAdc+GKjUbg2kpqIw4HPYyocQDFh3+5XYzfcKpSi257cVu9egGc
CZCsFYAVCcgfd2jk7Lcu2GhU2uoWCov3hf/JO6H+IKJvA8gkoEhVZYpaHbpUHLIob85pYL8MULHq
wzmA7LvdpguvwfTi/kqSUSXEUBbkgMRpsBLVThoFfH2uI8K38Tpr2Z0XYJKYVx2D3gZydmFjp5fk
vwWCoHGEzaB5b/L6yD7LB1Wh1meGRz4YfYONWC7Y91kRI24cpXdgcqagHIwSj5JQ85tzFKPSy3to
fvkPjfvvItB8CPiRpKEQPtk1WfOYJPaL5swNssloD7kQEtfNF9bxp+wwigGEBEcz9jmymnB7B2u5
5pphFFPo8qrYqit1ra7bJ3XtWpye6IyhGD5m2uQ2R7VVamf72vYsnrSwdwsXcvrQjF8CtJzIiiiL
gfV7smBuUMsBzlJzRqHFtxBRqaAjIDGDcUkbj7XYLZ/a9Ue6KVH9+M9FqxryMhhigcQMvmOyCWwU
qIUWdmcZlQTf6HcppsMH+/oUio9SeRZru+F3Mv8gJUawB9PegvypycHKMUoHcnkBjzhmF03Ea5mX
B2nenX3fozkD3KN6QTWqFO1SWYhchfE8b23OKEtAYwdwHMCHTs5bbUWmdd0ashSW4GnVgqPY7EQU
6xj0NMOeo/qlNLEeIIKTlVUserSpvpzSkIWC9MWzV67D7KktNxF63YVNyK3SxHACklVU5taA4T5y
1VpODS4E2jEXl96evybz9vMnJyUVTssUCraqUmwePbAcQcXPPYXaTxQSTSCRRqO3f3M7OIBqRYAp
cEEnF9P3RCf0vKY7h6pelVZpCPUm2zRrXjSy55R77MGTpNlNuJdea6AD/410TJlBcA1PRJs6ruj1
rxR2qLpzXZzErqYF+o97h0CdiQPYo8ARPrMStUAexmYCg0tp2j5xarfwHePG3t4bDb3QeBJhJeBt
ipM7KgMxg8CyY89sFjI048UYvmafLBiBMfq4kQIEB4DWYPxn0SeCKuStJjBuKGQKo7LnYDBFI/Yy
3e9K4jGn+5v6p1cX2nYjZ/Ly4ho5oY8S/bk7aI9pQcp1Z5cU5eCzs1UZUrikWcfb7Wtr9xtv7XML
tv2Pwv+KV/DwAkg1pkxvl/lfnH1pj6PI0vUvQmJN4CuLV+zaXNXV9QVVL8VOsiRJwq9/D3VfPdfG
llFfzYxGmtY4yC0yMuLEOdzkUNajMG8EkTg0LQC2CoqJygTHHf37Y70qHn6PVUcMC+9q6MBvXhob
OiLwFoExpTrVysasN23pFxpUmFInaU2XjdUmhoRyW1SHtOs+k7r9hPqVmw7resnJ31xfoCYJwTbC
M352lLQxK6kyfYtoQF0s8vWYHhrpMdMWR30VdGCKAY7UiIouOzj32RSPRq2jbJoop/4LIaI+PJUn
vXQt6bl4Vqf6fow3TDN4UfcARgVdeWsjkLTSfj/+K7Jxmn50IwFAoyJhAU6By+nneZZ3Y5Yrp6HY
250E+n9uAufOfqfNo9ov4bGuMpOTOcyuhcYQaA2Qq6uMDmUmQlMG2SA4UZy3/fvE9PawPW056KmD
H50HwLfzEqORcvP0dn+r3Vrdc9uzOS+0VrWjGKc3F8eufWv2NYD/bFzft3KF0fseomUA2oYAb6oz
Xc5olxZJz8xSOR0wtnfgXtd460DizllRdw3C//U6A0v09qQ4mT86YLR71Xz8/Tl13g/O1yKN0NXj
9T8fhDgKzD5Y6TlCipthmtcklE8eB60ydU8fh4/390Pmjm636te1lx+b9X7z8nI8PoFx68f9+bgq
Pkzm4S+hTGpbkD+86pztAUgWWauczNZvXwsBz0waV0MOPi1rSB5qjooo8omPPwuz3NmPC+anVZ37
bBOoPFyMIGy74uEqBh4hvGyUk4a0Zg6Id7Np4hyYpSebf4i+QLPyq1ANnxkQLMw8rT/VxaSGdv8z
Js9x9RVohVLh4zQd4IDLTWGiNSmLdaGcVLKiuV/3qGx/Vm9qtuL9a4KA5r6577L83B7g+HBlaKNE
RW/myZrOsNoqU5QTocdMgRLqehQ2buQjNOJZjy6A0dhouSfClR16bfWavulQvSPZWpCTVjgkCojh
CggQpaMvcxcacUXzC/iufEvFYWxLZyj8akn876puNG0VBJhYLDgkvOHVy1kaBAO7R4Ojg3ghfh/3
CQpj+kYBy9bLF9gQ78/RjY1hohoIbPKkAHxFogLsW5ZL0KU9ae9Ap4OH+u/937+x5Be/P1uCkUR1
qSUMPOp/kAIx0K+75XvLWG/um7lxWZ+bmcckNsorKR8wjA+8Q7zB6xbO78I0zcE1hTlEdS3h9xUv
9OyD8vP+518V67DmF98/W3NmDFwmHL8/cUSa+Kc/6ju+deLEpQu2blwAF6Zmjwtb6yuzsmEqPPxK
fOOQPt0fy9JUTUHqWfanSkJDG6bfV7/iFer1i702SwamPz8zkAxZ1xnTlsoc9KQ5Y2Ch5cjrAvTe
f03cA8vMcAub+Ju29cziGMZlD/yaDgmiFkpvtvOgOHiFASDyG3g6f1iJ4+ZrCUh1Izi6WKdpy58Z
RZui1hQFhgkBC+JKnxvr+c/9lbp1KcHHIMWEFCFeTfN3ZiaRNhOTgNZBPpQvikt33OkeUwjJ7fuF
yteNA3pharYr0iQRpl4OkHP7me1NX08cdb9EtrpkY7YxbI6MRazBhly7revEx25pwqYLanahWHhh
4VGA7he8y2dnJ85NmUm5Mm09oOpcAAfWoKkdnCU7Vy/oqY3szM5stqAGoeoSrtFThNK1/rmNtto6
ewSM9rjE9DD90r0RzeZMyqqwKROMCIz84cJz9OZ6nI1iFgPimWTQLMVvF60DfGwfLOaEluZpdkZ0
ajRVO2kqnaDt+gz4uL7S0FtQPi8dxhse4GJBpsN6dhgJoO3NGMPQPnpe/cpcze+9heDoxnm/MDF9
wpmJyEDHQiqB35/sDtE+9Ljfb+WFa/KG7z+3MQdZpWBIJSnoEE/Jc7fO32xvSZrzpgGE2KAbQoxt
zsNcM43UEOAqhBOO4kUAP9/3WEs/P3smQ7eoonqBn2+/0ke6HgfIo9+3cCv6Av7svyOY3cRWqKgs
hAOYmvapg131LJy/O3v9sskXFnxpMDNnYg605ALZzpNnDKu+c+lpYSg3TwdEZlF9RE/IVaImz4qY
dwo47cHjSp3E+dt66qK2243beEqA/5+R2ZKwcqh53sNI7FW+/c+pxMkRnv36bDVkszbqocOvU7yU
VXcFyh0DQlVLUfBVkR/x14Wd2VpEacKztgTHuwdl4Ke3cmuslI3SLxIi3/QjZ+OZOfZ+1Ho4LYxn
il0KqMKfqrW3sOw33e6ZjZlLx3rINEkxlrc3pOaB/kC8Aj1vFjlq8PT0tARXvcL3zedu2udnjssm
CQsFbvdTstkezGf39QU6Sfv3oxe8ft0f2k0XeTaymbunY9X0SWYjtHzKV/o2GMHjtjScpdmbeXo9
zmhqMYwm3bZOEuy+nu6P4Vaof7HVZn5+QGsypHSxPId9dCy3p9MzA+eDs2Dm9kazQYAGekgVWPzL
RRkzq2yYYUzqpCU6JP+iOeaVLjHt3TKiGMic4ZIHs9wcYcfBNJJaNAa5rmutB1/BywhMAE6zEEfc
cpTnZuaHpkKX2dBBFcFaJxu81dfRAvj41r46NzA7MWEbmRIbYQBImK/6VX3/ne6GpWN5yxufG5kd
k5D2bBAyjMg5NBlbR3uiW/Kg7CKv3dD/4Z4/tzU7KGkNviMiYEtdK0G4odulcP72kqAOaKIeBvTF
zOuD+wjMzgIaH6ONXlJH36YjYqKFk3Jre4H8wkAGERkc+7tF78yxMMLTrAk1DS+gd81rfpR7ZGPc
ykVOFF5sD2nUt//FInIuFvDnSMLPc/6jHA2MQlrhlDj04EQ7KtZix4/uBujDJ8P7I606VzwsrdaV
DsbkQcHW839mZ1tjoGEaSqmlQY/CM2QnfSnR/gaGO+/rCRxvX1/oPsRf7cYCPtUAr9lSdPudjZ2/
As4/YLZfZOiicpPiAzDT4wpX4Nsb87KD6TuPj8/PyvHlK/Zj/2vz5/58q9P1fWV3gqmgXXfqPJmd
7JKHfSFX6XQdwjL6K4tXAt7cCvTMu6PrK1ju8JSiZgccsbM46luvuW+gyv+3Pjv2BleTlKmw/vYG
6/uVkrnhlmyj9c8dWuVewHubeOV6CeR2M9Y4NztbbShbKIy0MBuCGsz6U+4gWjqpuNyf25uH52xq
Z0sqkkqXowZWZOI9TEykwsEzUokXgtibOYTz0czuS7NlnZRz2Gl34EWkzqF/7g5G7gFf9fRnwYfq
ty7nc2OzWy1jGZOMHMb0w5Qo63NH24SP9vMvsIx99H76I/QQrk9d3wIj5vuCPFJl4mGu3KSCkBNz
pMfyL2hAI+/la/f6+YpSw8LFa0yh4tWeRg0WpWAUeAwyc40s7ImRWf1/Qrz393xrIkllOtZ64gQV
m2kpTtut/jgogKHLblb4zu/fGQjLIQXcbCqfAXLZeqlvYfvvNn++poRWtCrdr2r99fVn0efddj5I
/gPWYADVMQfiaGqU06FAEqj11acqEBDEOdF1vIp/NNtVu26daBv+Lteau0sewLHoUQ9t29v7m/UK
i/3tAc8+YraLUlHQbMzxEdpDHmhoaM1fikP2ah9qWItW8b5+XKJXnHzL1ToBqIDKIzre8ES6jJDq
3my0qh6R0q145U7kUC4CqWrhGN4M9zRFkxGDQZIKlICXZqreomjkq6Ee9Y4G2O247XVANDwArPyF
nXczED83NXMsai9ppDCpfgJMbdwaP8pt7Cr12v74MlMAMVUHVDtf1iryyAL90a346dzwzNdwC6Ss
2ljppyZIfJw+l6BpYMmhXYPhoBWFS0oFQM2WgYeavdGaNk2APzLHU9XWjjH8SNnLkK5r3Vj/EDng
yUrj6OVSyerG0NAyhCo4QHj49xy+Wwp9SDnj8mlvG367Dn+DOog+LLF037iJLqzM/Fqus4qreLed
UuMr+pQ6l0PpZVzl4s/wh4GywowXq0zXVy9O+9SPAuZiw1DN2YnLCp6bGp6jpwqSI2GurezxrY1R
b0fLXVS6FW9eALhudTc0XmN1tXDerwd8aX024IrVnai50p9k7o3ogKiZtgpp4lT6tmK6S8xNk6l7
0DIt2L2+QGDXMkBnpoGRUdZnAUefD501WBTQpGGV851kts5IRyA3K1/PjvHw1dirNAKFmNgbBnQ7
bPMZcN41o27I/7Bu4T67EQrgc0AEOHUVA8v6fZecRbh6FKlmZjfiZP5u9aexearHDZU++BfhoF54
wR3abZYoIm+4iUujszlIdMS9ig54liQz31Jav+kcLoLahEBluhmGd4mBKmhr0f4X9Yb0oVdATSgl
zlh+DvqBla8LazJdiJeO+PJ7Zh5SrnmfYPeL01h7Q7k3M1yM1CclGj6fIuVxcNSUeotYqe/Y8tos
iGpAoYAU07z9csx7Wiu8Fyd5p0auqT+brVhHqrFuq4/U+qmZq5oUxzQHL/+LjZ5EQQ9Vu83GrcYP
Wu4W9aNQeofFJ21YE/3BSuqF0Goa970PnK0Tj9HW1spAAaa99l7ZUrxOungvleq4cBqvmoGBjsU2
/O9UzFbAzIZYAqWnOEXNWxa+mOB8RhYUvfhZtZLIyUQD4eBpAD9hCopdU7tqeJDa51R5avIXRV3J
0c+FPXHLO5mA8qFpAsVwNK1d3ppGMlaWFiniZOeJJfyyqDI30jP90x6scVUa9V8GfPhDY9ShLyti
L6VASqKM/dnnVrGQhJzmeb4Opj71zGGbAOQ385SpLYkybUdxyrMSq22U+taCvs6CL7i+aAz93MrM
I6IxLE+0HCM23tN+zcN9rziyBnDrp9S/L8zurZ11ZmteBiBpoxVSC1uZFEjFT6v4O4Yf5EMtg0Rz
IzRcx9kmPVLxog5HYK2MhaHeeDNgrEgYISyCggk6NC9XN06sWhtLQ5w8UFEpo1dw37Ebx9imh8HR
rdXb/fHeeGZe2pudpJKUZoIjIE76OmcvoEjicHMrxNPlGjD+db8ZfuGfTQKRmgHqOPnaWyqz3YCi
XH7CbENzzAdpDVWcLPlnbj0wuXaQ/vdpuoEgQ5/uTQhD9kry0GXMa+hPwj4HyBSN5Rb5EVDYQqrp
L619Uqx0sWcVmvHH57FcZ61xtKRw01q9W0mPLau3DAjfXu/dYaGAe2N/4tJEGgYARVRHvvv3z66q
pitqfZDqHggiyTfywhFGuQof9Tpcd0l2NEt9YZfe2KQXBqcPOjNooUqTpqTrT+mgHIXSbusC8k3d
Uuw6nauz041GJihjTD1ToIqEmOX3wp2Z0eM2bhvasCDPV0a9+RiyNeYTnW66n/xjxefbFjqSgYoD
yhBNA7NNYEBKVgwh64JMlpxcsV27tF0saTQsXB0zlzUZQnQDwBcohqf87OyAhaJF25midgHr+Ftk
DcXKtiVtwYh9Y+rAak1gDDM3EQtcrlA3EYZEXTsGjUEl7hJtyNFXVHL9Vx7mFfOMVCq1o4CMZ75P
0Z32bGuxZa8zTnLzQEOKRjWr0azR0W2INyLWFOSPxiqj8kPDTD4sI1VONJQVEIkJm4GVo+30o9b3
WefVklI/F02J/nVWUfuNilj7ogOtfxtMHR/QKpCdykxtnnI2SH4ehdAv0k2teuGq4JrTaTSnXjV2
/XM6dMUDug7B2ZqattT5XOvr32pJs1/FECanNIzz0jHKij6F2ajnbjUa5KBVch37AweNiFs3Sfwe
ZyqOdMiBEwFRRj+s1LHl9hqo1xxUyZxmyUmnZUwdLbeHQ6M3kr6KE1XaAXWn/SJhKoOVnDJNBuNy
kj/xQhrLY5lIkJka5SFifoySAThIil46RXKSvY8mpx+92ZrbVK6Hd0Q5We7wqgBFszZIwBcmGGLh
tQXloOZFc0/i55Dje4lqlcvoPkdbq1cYSp26jJWIvPOYtYVTdyp5BVer6Py2TCkg7OiN/YwTamSb
TgxoCAo7sGw3lQQ1N96RpPUiozEbP6tTO3RAmNb/TMqIjtsOk0ccg/eQdhpEVCzBs/WZQ5r2OBrZ
J2ld6NGDX3UKIc4ObqKmcav2og/AhV4KVxk4bVFIIX28kke7z70QMcFz11AQABa5nbwwyszEbwsN
ote8o1gLpbY55HkGpfgMqxzQQDMDX6wKDSQArxXwt2JWDJ14akUs7ucg1M7ciiQFcKyZyQ5WZiIv
nAy46NxQMyemMsSaBxBXFn5TjfXvLhyb2rOVkf2VqqjMvJJbSQSGuNAwfKlhyimPu3ZN2r7721Cl
kzZKlxfdCmQdjVgzu+kQduW5KB0gtc1n0fay7EmDEUEoQYwDxU+10Vg5IMQ0QZzRNNaw8LKfjvDM
O6KBEBWkqQcO9JEzR5IOvIpLMvRBTyqX9WuixSte/5XypaaCeUwwLSeojpB0V0CTqmvzNJQloRje
yZEIrDRSnkeJCMe2W7ICCZyM+K8G7L4TLHXq0kIiDfxnXhea0oqaQ422ZRtcxnqdLjX93PCj4AyZ
VJMQ+eGBNgvKhCYywvRCBBoqUK5mQqozJ+Trfngye5Ni5Mg+YXrR6o02Q7DxXW5k0XUt7RJ9DIhp
rCB57MYm23UtQYZz+Asp7gW3fcvc1D+FK4LYpjrvVRlHwnU6RnJA0QPw0IU6pLEq7OCiGfgjLUbT
1RIh+/fHeL2PcBFNpUhkG9BkOL8qcqs1+1ZIY5BUqe0bXVdscOt2O4Ts1KNofFt46M+Ch+85BbE9
AQMZAA5XApS8FRSLGstBnCamG0V6dbC5xIG04NJC8ubaD013LBhG4KjRESfPgkuzRxK+UVM5kI1w
2Bqk/FSZ1a9FAooVPRzHY0kU5uaKVK/uz+mNIzPJHaDrG/f8VCGbkixnHlCWoEdIVW0MhKhdu1Z9
2eKbvrOfwP7gDjp4bcWJMyDctW1C0b+SjJDYq8IlwOe8ejRN9kSxjWoykD2o5cy+A+/K1uasVALI
cMgupwiyHLMnHLI4JahOoBAK8Y2GuPCXEIIYE2RbU44m6KTL8L+IyCl6/rdOTN3tFFbui06WDrI8
jq+sb0G0EBeNh4Jjvi0bYW/KOq5eADphzlAO4aos0vpoRZS93J/c65OPMU1Ub5qN0AZtxrO5rRK1
atVODjQxHCu1/sEqTf/3TUqwd2xMG1IQKKZe2qiGpIHE1CiCMWLsoEI5zsN+Tn6Zamdv7g/n+jwA
3Yl8nwKMNzKn3+3iZ1ul0HhCY61SA5rVumMbbNi0xVi4umBi4TzcMoVcNxLm4MnDjTGfuZLQVCCE
CJAwJb3bhmu0F9wfzXXgiSmbKqbo/J86KmZu2dTteMpnaEEjJ/VeZS3asrlBnkt0t+wRFgDD3xGQ
3goSufY48EXc4RRbXF6L0wegBXb6G4xls4R3Y+eNoaEyHShiZWT94IQ2dF2yX5Kue/bgtyCv0kfw
PMn9ikfULYft/QmYJw5x5PABkGNA4QIFDNuc3RlWYWl2QaYZ0AuvE5EP6Wo3l+udqY9vivxaK/W2
NLUglawHuW8dnrQLHv3GMiP+QooG9k04gJnbqzvYH7gCt0cL/tooOt2lZm7poLQJkYm/P94bCz5F
B2iJnY6L9p3SPNu+vWamLNWZHBSy1lAE6iPU/biur8ys7d96KQn9VuXZqjRRQ9ZGpA/v27++vtB+
r2mIIyZpLHSSXJ5UKxZSiN0kg1tcsffGkHAfu7xFYEvyj7KU/rEbf1pe9Zu4SwEMwQJLy6W9UJHk
sbYNOUjKlGxMpSx3UWjlKytS+WOehcVRCnvkHKlZLxWRpqHMtjZKOSAd0FFsmbiBL02reWj1FsdQ
czV2Q2o/DenwRidK365HN6L9FNP41KbgkNCXsvPXNymWFiUWPCqnC21+k4L0JhYWWP6CWi6noAA5
9580DXSSOWhZcJN2fX9V5xWlaZovDE57/GxbaUmIvqEOBu26d6T6Z2Zlq1YrHqCX6oCAcZfEya6s
IZ3Rm8qC7RvHB4xTyH1hnAgd5MnDnJlGs6EWE6lWA1JYhadmkYJKMC+wq41swdT1VaZPmUWwLExQ
GuQeLk0NaFhHe0ypBitIHC0Ek/PU8TSF5z8+v8OSCp2rePergaAUT3GnFN3OKslhDPM/ctIeGdqP
pazeVnXy3I+xr/7qe/4jtVuwwUl+mKHfT0YrRfql1qCM7snj/SW+cXCRWYPGEpQQkBLRZl7KGohZ
pYKpgaGhR55QN6k/0rJ3M1Ca3bc0ufzZubmwNNtL3RgVYdnDkhn7lQRKL0AN4nz/et/K0nhmpxPA
TgLxz14Nsox7Mj8wwlahsa3sJe24m4ZQF4CHR9kVYhKXm4ZUtd2KsFGDsrWPffORsmpl9Qb6n/8t
r/i9gXCBQsEH7EXIL87CBVbrIu0GSw264q9h/C1sVH8E95LY17TeH9kCUcCtw4D3JR50gGiggWPm
We3QBLGWHmmBkbJyE5nFK4KJJTb+G9czdLUwKHCPgH4QIoCXs6egs0aJ8kwJtDaM3N7q+m2bK9Ho
NETtHJoYo0+gkbZprElRCTrm/oBYFGTRNnu1dZMvzPH1oFG7ntw5QCm4POfBLIslncdNJgdtq44O
b8d2jWpz5t3fm9cuDTrkUFHBEw+6D2BRvRx0lpm4QoVQgoKn25GEB8a6bUQWwsvrSwJRLPylBqUW
pCbmVFdsKKRMjkclyFRQGELbvK4MJPTGPYQHP0Eg+KQtsQVfHwXUx6GNCT0LqKnAiV6Oq9Dt3uYo
VAV6WY5PCrQWvKwMyc4i3RhIPVki87qxWoDhaIjuAHbAKGdHT8aFoDEkRgM9A6tKA6GThyFHtWbB
YV2bAXYTUTTQ5gA3YMUuh5VLTcbjVuhBrBeAFAokXGhXWAsXxPWmgJWJ3hYuZGIXmp2E0SzKUDBN
DywR1gFedqDoQkz5VLftEl702gNjg8Ea0nAEHW3zoKktlDFJ89QIpIqla6MqcKHIpbwpclVbA8Ux
vMVSt3S53hrf1DyLaxCpcPDWXc4iuvjDoqTMCJJGRwNz3KUpBKeRBtYdvaWR8T8sGrIa6GGfGtDw
9rg0R8uhq8a+NoKxqFEX4mO36lq2xM10a1CTXhFeinjOA5d6acWuMj7WaPEJzKhEpenBzkA0lKoL
/uLWeuFxDY4bbHJVnXNeFDqIaFVWkCCxEmh5cD3fklzrN1ZI443NkLEHj1jk/6uTAngIEQHkixFi
ohn/cmhUJ4LbnW4EGam4Z8UxgB5ZXzmDYrMFUzfCy8kWWF8xuonJZ7ZY2mBkjR7aRlBbZr6mxSDt
QUhFNkRpuqAzm2hbIv+7GSSiuXqvpvtCDMoibGo6YZeBCQR9ZTD26cgzgiRwdgITwSOZhyUJbLlE
0C52TI98vfxJchBYKg5VQHROUF5wtOLFXIzpb2yliaMN3GXgEkFaYPrzszi3amw5CkfZCOLMRB99
GwtPjyEOiNC4Wpjvm6bwFEZBDzzPeEJcmoqEZEpdZ5HAIuC32BtaK/rHdEhyFbxJXGj/BgtA4AJV
JeSrUcGGxq85h6MVeR7XOvRAAolCEL3JzfZvJUJ5IXi/HtRkBfe2gYIeoolZwNeORIJ3lUmgNlbz
qXJbW+UaalJOkrVLcKTrG+E/OlEqKIzgQud6A9QEtjaXQNNqs7gH5a/W9tBBhSy0vnAp3DQEdhlU
XEGoByKUy5VSassoW46VwjVavuWhWWxkSa4WyBjnBELTCk1cwth/3wAra4bEbVMUZShJwsCIbPpu
V4XtgPNfemj6hu+63pD3kRiVXSmkwU8h/7DKUrlYt0XRPddKvtXTNHflLIS6eYoqtyVx/UMGAvlH
Wg3Vgxn3xOMNy/6YqP8tuPkbqw4xW3RmYynAPziXJTX7Bi/zpA0Ds4hCl0bIdpLCeDHyxa6U6+c+
Due3rCcQy3j2z+LhzhQokxpqGDBcX5BvkuP4neCuBjNwKSW/a0rqE1SMa4g8ER5D8DXr6RvPDGVp
yHMI8LRaCB0RqGJHoG49r7XQXAWNZRpbQWilqVelsjg1Umwzz4qyVZ2a4YYroD/LCgRcDQjGfDaE
x6Swm4c+7rNDnllvepNq+xyOf+EVeWM5EL6g0o02eWzYufChrHTcZl1kBVZHhhOJUDqkRVQ9jciF
LByN60sRjy2IrUJEG1Aj9NFeHg3WTUmossoOvV24pPitoW2v6dBuDinTf9Wew5TbaP4HU5iJFzJ0
AaaPOXPOgxa1nUHN4kCtIwEARxlBJ7fw4Lqeu6kigOQdktzwU/NcLYaC4lcGVQEAfsCfIpQ/OsgM
XRIhpXT/ar+K09GRj/IhupFwbkBlMnOVWmaXWhzR/BDiMn3Is2TKjMamm4dGusPR4av79qbr++Ji
ndAiBlTfMIOIlsxZ6BfLZkG7mtFDWcj6y4AsiMf1DoQUcQ88FTMAIWGjp8Sa/azKolywPvnIuXUE
7kgDwz+geDAbbVeHTGsYpweeRfohLcFJVqlCrNuY/c2kOHmgsdy4sZ0pL/eHfbVDMWwdge4EzkOG
35x5DK0rtGgsbHoAgNceHU2LIKYnhWEEOQEQ/4hVMbLmb1qJ4V9PIQzDQeHaxSsMZZmZ4QTaNLxU
4urQjSXAIIgofWynxLHyni3cuteh22QLZMpACsMDAxt0eTJSowS3ogayNaPuQ69sKjtgAmGaQhXl
cYzl+MtCz8suZAIAUTNK1EfFFuXm/kzPkbqIKfAVkygKanyT4OXsfPZWFANuUFWHUWnIiy4BWyIb
YkIYmBDdViGGl/ZDuZLBtftSGJ3ROwn4/p4GynJntDOyQ7eMuWKh/UuNxnI12mAqIQ0k+TJWfd7/
1qtj/v2pKAigLjJh2WaxbpVww66SpjpkYar7ObThS0TZ66q0tF/3LV0FD7AEP4xiI6C7KIlPN9qZ
00JVJlOIBCjqaCuJVxMOmmlZFO59K9PxuTxeiO2A9wc9Cro+UDq7tJJYbVgnpMYj3AhZ5tW8VJGc
bUjxxFo57V1SMkNs79u8nkOQsIASbgpgp4TDzPfjLT7kONUkqPUxGl/KOoPeUwkQUP1QCQpJvX81
p6NqK2Nn4Txfs+8ZndaPrMutIOs7oKFMFFWtA8jZZcNJ5Dhq/xlMMWHEcKImoUzcYvMsVKU3bS0N
lhlEagYJwlC2Ur4qwaEbLUTm1/MI3qyJ6AykShOsfnZ4sWXGJisTKxDA4bnoeIoTB3iu7KUPY2OJ
3/16O14am90CyK3FRgl2taAD/MbBiwpUwyK1/tnb4+kGpB2wTADHAJ9/uR2tlsZjwSUzSGqurrWx
gcI6dhF3Eh09G30PgRViMLSRNxrJFjBA1w4fYShyUSjMTECH7wayswPXhunQ9EZsB6MlvArI5EQk
KN63p5Er61o63d+VN+YTqGAwFEL3AH3y8yxixAbap4gQg67OB9MZDDmXXGaRzF4IF652CQjo8MYB
mzGQklPK6HJKdatW8AapaCCTbJOYuK/VTpF8W10qay0Zmt3UpLa0sDQodDAJhwLNF+2fzCpZuCuu
pg2jwQtRNkD7iqz9dxva2SKF4dDGSSgoUD0sXaWUnkq5KxZyrzeNfKOhkNIGt8D052dGmljKpdCC
omfHE6ANjahLjnJUluWC871pBzTSWBv05qlzXlDDzpEysi0aiCgJt30BRSyUfZfIu+f7Grc69jTC
GGCu0Ao0L8HFrLAmhkBjTwa3Qu9v16VOmPqNOaxF9I+uHbaAojMBV5ikE9BeczlzPRlMowLsb5/L
jxYTbu2ZjHn3T86c8x9gBBghUz3ORgIEKI9LI0M+TH9sk32kRbknx2nka9QO/VE3yzeOd9GuHuzo
neHBuhuBo1tH2pi4ltbqP+SORE9ENPm67C0o1KaAZRnClFxR6L8ptTVoWKZ6RBaihnkQO30xup/w
Qv+Wxpi/c/HIC1NrLPHFb2blr4y14vMD/3l/XuYdrtO8INON2MRE8h7B1GxeKm0cGqvIrT0AeIUb
6iVFH7QtuSjJNGtU7YRXDg00T0RteakFMDtp0QokMVJGyAt24Y6qVu2HJo2PZtuGB1NK6InJlD3b
XPANLMvbcYzD1GvaSPYYU+zOIUNntL5uAontxAqgtwvuax6gYFBgEjUB/wIuE8nTmVcBDLoYxUis
vZ4PeB2uFbXdSt1HhiTH/elbMjQLQit5APaiNa09H/eAH0D7WHOK5CHjb/+DHdylSBMitY3C4+Xu
HdWSsUSHHdMYHGkkvl0mH5Ve+2I0V/dN3Tj5eCP+19TM9Q+ko3IRW9ae2d1jWJA3s16x4cAM2VHV
fsFpLhmbLZRkgq5QBaPnPsOwIu8gNc8btsRac2uRbNyKIP3AcwG5qsvJU/Mu0Tjg2WB8H0u314py
29LG2lhDd9TNQVlYq7mDnjYfIBomeCumzua5IIHMtThUKMz1jS2cjJQdOnmScmHnXR9cFCAmhLdi
oj8VFDOzLZEh8ZXaZh0HvZpU0AMzohD6VTHjP9oIBM2Q0O7Vz7ZvJ4c65LFwRYs2NlcWKhvcjNrd
qbPkMvaaCHT6DpLrWqQ5A810zdGiYfxVqTE99VRNVX9E95XsknocQ7+gSl7tO73Q/jK1SgrJUwf0
j6/AqgTd7vtb8coDEgXFMbTewy9NEM7Z6So0XYxGakh7AO7rV246ZANJQCmFHNvCbF69aREVINaF
csHUrmEicXG5R6qWpKVldVEAXlm2qo+1U/6aOtGLh2rpJrraH0DdorlWRdIMz/Ar3LQydEloKiIK
7BTgGW49AX+/0RvoHsul5DDlg9eQW9JS1MiKHyP+U4ozr3fcH6QlkOXV8bv8FHM26gKJG4UmfRQw
aVdAYFjt6nUOKuoe+ntSub6/mreNoV3RAJob6hgzYz2jgxGzIQqS/EeiST4fvnh8yiEDxMX7fVPz
qBKracpTCcvEak49OJerKbFMA258jAIlrT013Al0JQzxAjHSlVtBezjyH7hj8BKegstLI7ZBuSpT
Mwmawjp04VuoZOs+Bpt3t/DGuMIRYTiwhLGgDx4OzJp5SW7bYRhDsyrQFWlvmLT3Nbw4WK3Rl75G
h20mqPDz/0fade02jizRLyLAHF6bQYmyZFsehxfCHo+Zc2ry6++h92JXavGK8N4dzO4CBlzs7urq
CqdOCYrvqL4QH2mg184Q6OidC/RuhfYZ8Z7vgS/PBTjZpezXRw8O/qHNpIe8Qxc3kMT94tiHme0x
UKFHYXtyueESX26P7KHTI+zDyA3QKCNvBN+lygaV3/RobIXYUt7rT8+zHO8++4Nvvn3+0+8+T1BA
IGQjloYRxuGweVU184JaQIkCuBlk38w6d8d7cJ0Y0Yr2mGx1W9gVoOVS2hV/+BACa15KkFZGn4Ff
bsJisMRRXsHMOJqBvqFh12HyRvacJveJNi6sdVY8ysRTyyiWjczM5UaXaNapBl6JXCHtiFzmQI95
KGQqHUFjESl5irdBOSrKq189t7VsBRGgdLe3YOZqG+efwFyFXIhjJVZU7Pfw7ke/tKEhHmd1DW9K
P4VETZuNIwU2AxW/KeC/XG1ANRlEd1itN6z78ot6YBru3lI0JYr+kxK3C0/QtRaDwgs7O9UC4D58
k+6cRXV9JjVJJbaBK4Rup6tmpYP2COBtJf24vYUzLxAkiQiEAL8Cpp4NUHQv9MUIbrTbOQrYHMt9
QkozUDFzsF5Q2GvriPzZNJwE4Ba8rWz+tucKXs9lKUBuS5xaIzCi6CldEsJyuyDNCSmwwlNWBuk6
tjgbCfWIWqIfur1NXW+rmg+qbPsWZ1VWtPCyzB3SuahJPc8OKUqypu0SiCrzPxxn+veZsWuqhXDs
qqNkWhCQv+B0E+F4SWz1SY2GOsyzOnTFVfkgvfA2eudIpTn35UdCJ+6kp9saMXdM5/IYtzUuB0WM
WsjLhdpMCisJUIQalhKd16byclXMfYqVocZQSUgJRzu0HaCdBLu6N/4sDj66dnsAhEesCYusIZXL
euGc5kuapyohmkaeNSk98n6+yrXgQa9ipxgNM8xqs5JfDB/EHnpTHcaB+yrRNsq1C9mgGYOJMArR
IeJrABSw/Et1KeFLF1qaRq52EA7qL/1TtX7nFr/GRF38uX2Ic6p5Lms65DPVHOlQGBPwyq2zbSGi
80j7qMqW9HSJsG1OW3Cf4SEg6kDEO/nSZ4KSsAzKRO8jV+UiM8OMyVYBzVe04PNcFaKnS4CeBqT+
QfkwhR+XYiZggJ/VY+Si9HwfHdUtcJspRtJgPoeLAdpWHmPww7pdsFhzuziNGQLuHwUAJD8vpQZy
zgWjLEeuz7cE478IupMJEjWdvOBqzVqtCfk3jSEBIRXrpGoI5gWoaei+KA5YB8Zdf0Rbo11vJHvJ
H57Vw3NZzKtZjBEVEg6yerDQGuStJs/wEsAQ2pj9wgM9d/nORTEOcV2BxRB54tCtbcX+V78cECrU
loHFwet1eTq80ImB76EZoY4aUMqlPZkcM+vnFwm42b+FMCtAdCioI63gTmI0vVo0h0LKSWzc+9US
U/7sXiGfrxkI05B+Y5RNBPuPYcRt5EZaCsonLjrwHMjxbi9n9rkHDAtOBabYIaHPSKFlXlRVgvs6
iB1dVYGAZ9IYFasCiBeFCv33wEk8qqdKYjcZNWyvN5YmaF57bfCRAfYDswOuMmKYy3OTRY+qqCTC
DoZKYHGGvqvQNG4HvPQ11IViURmxxe1lz1kpA9YDrbwgtQSm5lKkN8oV9eLpIkfGChmbcY3gNzYj
UEwvbPCMyYB3A8ADkH1ommYL4mrBt2Wf+bErKF859g8ugRRX5tTx+uMlXQhiDtIP2raQIy5yFTGx
gSPfer3igr/Cvi1m5p2eYk30qYDyZ+pVvNw5Hz31XRrGsRv2RmkXXub3ZBiNDzXClFeUJTGPHvTs
pMn03rfEol8EQ80c3cUHMEc3cmGF4CaP3VrgX0SOX7W8ckgGbu3xak+oLt9FqvRc+uV6mIYIotgJ
JGVUggwqAr8yTVLMGQZG2bq9LXNfhUQbzA4K3miyZb4qy4HKAxdD7AYV5p3QyE7GB61QFtKUc8qE
whvqz8jtIUnExLJlJAUt0GzT2ut9Wb4H0kEQw7WBRM3Pl4MBhUhFAaMJg81cyRB5qJA3EixHqmxB
Rh+v9lGXPy7uYDrGuRTWYLeS1nt1GrutrQINEWRPQv0nRzP00+3VTDp5GYZPk6UwpNMAyhZIKmY1
vdQZUV+NicuJRmZWXZEjJO3t20LmNOBcCLOYQWkK2c/5xA0SsCyLGfkX91tDug6pMDRrw/25vHip
X2HAulLgOahfxORXJK6r6Ov2EubUCzUpxJggLALfARO/CGXqgfmhhAj/LvUeaLxpPUtNN7elzJ0G
4LB4bAAvwAgtZqPK1lMqqsAiSuCK/4Mus9pUFDQkLxjeuTgJENl/5DAvdVUXOdcLQewWLyAFI1xA
PEwg9zqP8H5jViW/8tJkmxQlGQc30YK7TJAX7uvc63rxDcyh5XXSFhqPb0ASLPtE6Ur9o78Wu0q3
AjBH3d/e2Jl3dBrnMfUbAzmP/NylhiAqDGulj2I359whTA80wSjZet3H4IUultqnZtQdCVSkClTk
xVExZYS1VSj7WiTEmGE/kkb98jFpLdGUhUs1o5FoswGOFtV/ZNBYQquOK4Peqwacof7BY1ww5ztg
jcEhLiFbZ5eDZDA6uIBdu5pCF/l6W9ZUxDPdVkTMfXMct0O2hH6cUf2pkjp1KE0NjxJzwfoyC+tI
02BWdRXa6Jt8Xf2LHcPRo3oNFI8MnP2lEiR9HflNrcZuWf0Ox/uuAy0gKDrj6vG2ss2dDJrn0N8M
VYPjxjxFmFCDKY6KgaXAD5b6AKw+viklKzBrLVzkuaOBoZhQnAj4wGNxuSLFlzC5t/UTV8GE8FZ+
NkCpo0U/j+wmUzEheidGEhbtHndl56VdDSFqSHzdNvyDEOzLZAlnMuM+oZQ0YbqmYhKwtsxi0F9C
6xRy6tgjYRjbVRVuYrXEPGS3y/1t0OpbtEQsuLtzIR7koccFaoEX/aqPLG2rYewFPE6ueI/egZbw
q+yggwbFaj+7GOC8hUObrj/z5F4IZNSj4CO0WsWTwJNoJxb3NNqZLS28JHNCJpwacHEIktD6d7mZ
sTLyadoNiTsKx5gSzRQLIP+cT7l4vq3sc3ZcwauI/CEQ/8j3MrcqwgQNgBilBG0rJLV1zK5yMCZb
+zX+wbzJYalmMXe3zqUxGp/xRckhbwpl7Hzgyz9kH+SvfG0uJ0en38Qe07mkyWCdZWvG3BcChZOx
g+1u1JI1fcPTmPV2o5p5bHbxLoycurDachs7t7d05rG62NHp1p9JLlRJSqkhor9pXwQutevPuiX6
x/8nhLltnT+Ooa/h2Gi9eove49cRHMEPt2XMmSc0KyN0hvMP3Aorg6+C1hiS1K2b6DNHG049oq9J
ra3/TwzzdHA1T4OBS1O3qJV1lgWbMRneNDlacpvmlgMXcALWggkK2cnLcwHozZOyMU7dHp3KpEWj
jRP3/lRoUJayaXOvId4PwJ0mGkS45peiAB0BFErIUteQItUUPBClqNpSSWjmLgF8j4gMiFIkhlgP
gvqVYfQjbARyy2agoOO/Fk2URoGOI7dP6Dv0ZS6TClQkEBco3qNIw1xbTS/1pNVp4kbttq0DojR3
YvJc5qu2APziN99th/Aj9d9Rei4FxRyaJfdidq0T2w6SORPhDeNZR16VS7SHuuf8WkPQVoRO74Wm
v+Qsfev01UpRU4H7BwgbuicvTy6oQcWIv6kLqkRHNkfrI91iAhsBMa2Z2YoZo7zybzb3TCSjLGPs
D7HchymqHp3Db3ubt0MSNOQobMsNBUXsEgHuzEVQeQ0d3gaCIWA+GNMoCLlidDxMo5ekqxzEXahO
ccHx9rJmrCCIVOSJ5W06L5YiqFULdIA0XuJimiSaeFdjIpiVdN94v7h6IWU+81jCrQXFhoxOFBAy
MQa3AU16qcS4bRlYakiX+hG4+6J0lQ4y3RQt4skU3Zj7EL2YC2c3t5PTKPWp+2BKKDAmBckaUUzx
j6vJbtf9ad2o+zmABI1nQK6jxg9TAoazS4WUOi8vAj8I3Lb5KADI5xU0RbbbFE2sBgrRtw9tZj3I
yAI4AhDc1GjG3HOQjdUqNw6hOwaFmZXb2pdJNSwEczN3Gd4hXGhAeRGOs3lZUHKmYqzIqIfJ9+nY
WrzypRqoafwcPTJ1fP0jh1GLUAvgGMooh2nKg+ppVsu9R/kD4N0L1nFG02HjUXebTCN0kHEIdUGh
FVhmQxcEpbaOgMEKFQGleQHOZxq/jV0hLBzT7A7+LRHo4UudkGtBKtCBELqFlpgywn8xeshKTAzH
bK9/oRBnklhzmBRRJmQeSoq1ByhVz2OB6jtttYUgZVbxzuQwNtBoSzpx+4VuWqKCJ0WWkiKMXCLv
mKutwZNBfkYGgBAZOuYyoZXNixU9i9wRaZOm1O8EoFfbOHQwW9uMg9TusgGwPrCqokOkVr+MAvhP
j35Snz5Vw5LjM6M4+BoAGdHgAxAje4xxXyt8HyHvhXptPdyD9/JlqO/RA3FoFucNzNjIC1nMQXa+
H7eJAFkxX9uJ/C5llVnx2poT9mA9sBAOmrc1Z04gomdU8r/TAiy9QmtEaCBWIbDiRhPzIO0M3ApA
RiFeL0lgJJZRjj9WVml6sQGGmmAe2NbLawGCH48KKd4BrtDNPIhJ03zQpfrK9bomIeCBm/h/gXRn
hHS1Fo8tcu1uXnhOYih3kfQUqvIuoPQQpA1oWbT17Z28vu1oFMAjg3owDBrs8uWyKo+TDYDBUxct
36TDY0aPvn7qoh8blUsxzBWUWyNpuDZPXfQjCI2ttXdjcacuIe2WFsO8MGHhNUGVFXirVTtJlJCE
NbKUaZmQyvhze9+urxcWNBWnUAHUUGpmFiQaXKJHfJ8CVXTwwuJXk1ekoDWWBTBuoC64AnN6AeIC
JOGneYRoc7g8JY9vORQb4I0HEdABIRJsHP1Vyo1ZVs0XuqeWEztXNnOyHCi7wSOeWh5ZqjzO1xrK
j0XryklUWTVgnhZoufK11NIlTqAZUfA/wAMB7AOCADbU0IDPyodA6Nw49DD7jCYvFKOWnVFT2tXt
Q5ss8IX/DbcA0IqJMGRqjOKZx7TyVJEry65zUZa1OK2wgmQhtTL9hhsSWHxF6iVqXRVYC24rR9qW
b21IrJwxi5s1AICRyfGV6MhKbVg0psLT7QVeJ6ymFcJNQO0V4FmM37lUlEDPhQyObOd2v2XxXjY3
goYZZxlwoqDJNCuzXljvlWJ+y0MqBHEbCkRs15Se5mpc6lgvrc38TwBEFajnWwuDNW4v7Oq6MXKY
dXWlF6CBVIQc6vhKSTTx5FuVdCcuFvZntVH7Z0XMVZNaORI9AyuCxpe/wCK7Cf8YGFxX2aH59MVb
sbNwZktLm35+ltHx/TDAdCwI3I+/j4GFoakLj+WVVZz2DlTfyJ6i8own7FIAvH6/7kvs3fg7D83R
zEXLvn06SxIYY5gXyFqmkxbU6i4Bh6lXK+AxBR3y79tyrlMFzFIYA49e8FYsFQnXK3yIaiusjrJM
mrXrdaQAZ/8v/5lKq1jBLNP/UzDj2xVK6Y+JD8HKQTQKzJ3unaA0n3tH4tfK9rV6L8jCns7q4dmp
TT8/U4uxKWMhEHBqDf8rlvay/yuRFkhklkQwqp57IT+EkYzdlI4d/ej1fS69LWzcFC1cGcSzZTDa
DezjmKaT8sEBtkAiZgSm/FLUJLbQYZatPHHBUMyZeDAfor0dLjjiWmZNoESPJBCtdi4fUsJ7eIyl
pbGHc9t2LoJZUh2gOTvyw94VKek36i5ceOyXljDZ3LOTx/iFDDKwhCZ6E5tD1D0snMmSAOYZDCSB
q0s56F0PGYxig+aDMriT3vtTt9fv+N1TeIjM5P620IVNY/nck8YH/FbzezfJSisXSjMHxjFbGngz
KwXsHSA0nDI2+vTzs60rQjAZJBmOxqOmSAAmqBZs6dx7B8qqvwUw6gVKnj6pm7h3s0/gP8xIOdXp
quvsKlwh+ri9ZbPWDsEbJoHoKBiCauZyNUGWeCJ4iXp3EN74iXPcQZaLBAQzk3VTfsMhLaxuznv5
W+DUcc0I7GLaVNok0Cwkkw9N7aMB50uPaTLIsi2o+fxW/nd1EHb1LLVxr0d5j2To8GUQQr/eF9Cg
M9oAWiVEv+jpgHvM+uh6q/XoioPOFdV9FmEeyX6ITrfPaGYRFyKYBynPi0KLQWrqisJrnnziupb5
oQabwFHIF67tpFqMJb0QNd3qM90W26LldAx1cdOkRrLkXdJfKcaFCEsx6LwcFIxRzv0eaHEpZzJu
fSfhDkEFjF43Mx3JQMyCkY0lDZjxfLCifyQxhm7i0xAGDZepySMzxoQeOePsWDI5jxJ1YfdmbB4Y
onVkZTAV1wAe6HJVPj+Ig14kPXDyLcnkkfTIoN3WhdmNw7Se7zAa7IiM8VEEaWziAgrd89u09B0Q
MBJZXcs0Xd8WNLdvSHqjKo1OGtT2GU3QS6r0ctJSUAi0JKSbpHjWs9cpRye0P/fvkWJHiX8aFjFh
SS63LcmjPgylnAJr351qjmSCXZQmMCvxj+FNoOU7l8QsCnMw/Z6Xa+pivAF4raQoMNsqWwqkryvS
kxjAFfAX1Uc4xpcLAnmUrykhRoI2klm4vO3lK55bU5WMyarc5EttvnP24Vwco3a9jpnFHMVRBVK8
Uz850bfC4Vn0bUFYAan8Q3IYxHsXi2NOa0Bu06AxFqd0kZXmPEkxhr21bmvf4hYyJ1VR2huD1FDQ
Nt6hQU01NcPs7vh0H9SE62xuIXv7Hf+zhu98D5l71XuC2vcK9jC3O6c2o0P+pN2VlkcaIgAMH5BP
cNPujYVLxqZzAeibip+4zEgNo0jNXmevUdW2DTR6wqwA3vRW059qg1G++G9g0sqh4irYLmwuc7X/
Egrc1jepKfL+jHoWg4FGPJGjJwoslGwVeYmsvz/IIelB/Gt52jCCIgydzbfP9BvedLbHV3IZPaWl
36hyrNJTLSJ8A0V51jsKHgDZO6IKEMux03PPQrHyu31rbHoffFEGCUWi9ooVqC9pDGio0pshZqdm
u3zh69iujr++TkO5DySKKrx6xi9JdIxSGjscRSVHRA0/k+IOCZxER2liA0obredItfUWs8wsyeZf
cieililXBFwn4+knnIxORR+noQSdE6ngCQEnheoNpNAzyzMG4oOLREpszttVCAqFfVGcEJYKYAsY
25Cko7TTMN5ePQ75tgAR7+1Dm9sWuLlAJiFvBk4J9k3r1D5TvUJvTxW9S/sUdesH6CqVQzPuMox+
O/kF6Qd3aaD9jI6ij0cCfRx6H8Ayw+6KVmaYecV1p5H/VQv5alRXdV46NEttqf+ZRzqdAGSB5wqM
Fmj1YqvJhpECDy/r3Ummh0IOSNf/ijlHFZF23aGhQn5Y2FImXP1L3gQyBOYBNGUsG2Ync5kyClJ3
GuI2f6TUF+0CctEHLJs8eklsKcFYkhCH+Sj6vbZNsmxpejnzZPz1CUj9o/sSud6rMd6FnCRiFRrd
6UEPRKQQZcKj0477TMbKTJZaL7+LUszFB04UwBXYOB7Mg4wxT0aj5bJU7U+xOmR3o6xwD4nWcJhF
F/sqyDaafEtbaLxUVIPlNyDnzVAczgajtcNhFF1u1DEyT5UGc/DAyQT/p3BaLdLNtinbXRvqT7EY
SJYmDqo5aiCI7rwiM0sDxgyDSxtbqvT3SqiLFdcGgsP1GOUoD41MWrAnOTI/INdXtxLsjSKV48LL
MqfIsLXgi0CSG6hPRpFpwJd+mMaIe5PsGXTd9zL3ofX3XXlXS08LijUZ0Kt9BhgT/2DS7JViJXrT
g8Uj70+yZxvyBuMnN4aA6UlBQYr+qwNHHSBDz0Pdm6nGAXq6VGtlsSffaoXuZKgUFjxhbS4dn6Jr
/VGbZtyWsuNRfdWWgTON9SxyC1x5u2rcZOE2RblXlX/z7WPegg+3VEEs8pJF/vH2bsypOKbtypg8
KICp5vvpPQtllGxUOlkp+hPnvZXt78E4xAWpVKLld4seGBPT/rVuVBZQBgW6F7Dby3WDmyrtgwyj
dsUm+gBWj8SaCjLY8KD+7rjCxFTXVlyAjLBZ+CuZzF77FRWLXOwwT9jjfkv6KvJWeYEn1N/mSb0C
BsIaWuqEGHvgZaMlNouQKiby/e8H/DPQmElTjEUD8kOh6U+pvJOjTdm6SrKP2wMmsDZ2SM0crRxV
sRMimNDRyvbjEmfP7Nt0PlKZyV1wPQZHGRG+YODqtRCXFo/wpFA3IUcJhnchbJ2mXAVOpJBUWd1W
r/+x/38vn002eVTU+kHGmTeJs1dVs7CRdtRf7PHpsV4vOCezugzr+Rd9KxpMLvWL8ypkG2vI0tLX
kl838WMGsNzwIHm/jAVR85s68blJkzQ0/V3KCgOfiiFf9ac++9OHexUEwB7CmMxCLxCSArnnfOXN
17/ZTLS1gAZ44hy/8jLyJuObDsrcwsbr4C5xFIwaLzBm1uQM0ilrvW02bbMO/twW/M0Ae2UyzwQz
0Qym9OhJrvRQ4hGcZg9gAHwaedTdC9gK2ItgmtqaR4QPMcLLx/SBTd/vi0ZfG3CC+iYyMYxxE8mn
oDyW/KPotWCVXSHoB+SCtGJHYnmt/5Dn6697d/bJzGtal31D2xx7BaKWZKMj1eD364ZbagCb2xrk
F0AeOFEVwi1i7ndA+7wdMQPgFBl7xQnsrDWluiDpL09ZqT4m+1oJmqxB6Jp81E9GdeIyoMhHj4Ax
7yhy+5w+qvmeF6RthSL8kY6rXlrTZqmHc+ZqAMjAo6MC1NXw2pmvRFtnIBTctBurdNxS716RNhgA
bQ3yoVSWOOPmhYHvHSyueFVYULsXjjTmUgX3MAOv7NqXehC+EzX+zaOhOeuiBcd0+nZGObG2f8Qx
9g34WwEM2XJ/MkjleitHG8ht9V9YD1tJjqiiYMwy35+KpDZLXrWH7N3f+itlRMNQv8T3PSnmjeV8
W56zF7nkil6uByxnp5BuYavYAH66Fed7xboeciE1MSan4wmOHj0ghEStXiWNvMn80qrkxqqbA9cQ
rdnouCke5ZFUkAFpqA6VV23FsNnHw1Kujk1i/Peb0LQEiBQaO9jeRtDaij6agaCbfH40NK+4C4Zk
Gp7diJqp90P82gnKHzjB2laJ6gpT0tvshyjWv74BTWf4AEAJMWLn0px3ctEagQSVLcr7QHxAURED
kVXfN2VxIY039yJOTBl/i2Jc3aikuVFJKm5HqR3KbN28lEgMDWHt8tw2/F0pVrT3QGrhLc2+nlUs
eNjfUTSy/IxFlGLPqyqBg+A21wln9JjQSqNmScVmHJ4pPPxbzPTzM/2taVZEg+71J35Y6+HgdPUu
N2lRkfbVb1dVe2h3+kjA85IMoPPL3oWFDf7uBLq6QGcfwJxlUwhRlSgBPSUb6nQnTDUISWy3q9ps
jgfFkZw3jozWPuLJYN11yboxMQTdhLedr+9vG4756ybLaN0FwSzwO4yX4HtD2iKtjsRVckcxnRnF
eB70jJWVVC9RtFLh9NXyQ/nS1A2RRtMb74z2oTFb7/X2h3xjba/25OxDGNe7jPN8TMMc6ZNDl5MX
7L/wUKfrRgPn+yrFPMUEJ/KgRWaH+E7sgZt8ECqnGc06bq2mdECnEB8CtPtlP+Tm+evmIb2HQAhY
GaQxGHWJIuSiw5CepC5/CY3yc2h2Qfp+e/0z4SUSzcCMg6kbRLxsKVqXmkERIpxDRgWO5BnoaD0+
tNQqs3OvAX3gEpBq9q5NFRVgUPHgsnctQ+q3T9uInsCcEG2leozfhyDKFppzZ6/amRRm76gheYkm
lNi7uJVdjGr1d4UUBE6uNMbj7R38ntBypUHgmYCzY2CwM8s3obd8VoUNthD+VOc0zrAVV+IKHchP
nBOsihdoi0N/W9GG39b2MBzyle8+x5vBMd5ax98UdusIq97JvoJ3RTPrdoN/d/Zj6CTmkkMw55wb
CGj//lbGAoDsEqXVAhYgEgNMtydUQPTs7TFKJRZFopdrz39o9v8mY3UhlrHsHsgNQrWBKnPFPuTf
cu+xkzZ6dlCAh0mPhQArc/tQZs//bJ2T43JmavNYF+JAT+hJ68Jhm1Na2XnbVRtVD5daWOeSFlgc
Uj3T0DvcU2ZxFXhzUz+s6Cm3+23jiKvsKFjcb/VxOl2wjbuqk63q9e0Fzt7bM6HMAjuOThDvDPaT
670dBi2FZlHlslvVgUKCXALKOAaZ6W2h8y/0mVTGoUxBTaZnAZYq9rlN10ozAuN5qNYYU1Vle9DI
iB6ynzaXLlmN+fP8e4/ZoFJo4Wl6KPGdeKU5iIgbhtzWuX7BGP6P6/GPGPYxSDCAq20KetINpMOP
saGbHb8NPSJqn/5rlwVEEx65Jd9zLoWP9Lg4EfOhD1VhkbOpJ8ZCC06yU8iv/dQwNeQWmxAjQkML
xnij0NFsPAc4zVWV+RagGJYsHOvs1ajfS23Dvfvcl0h3ILAyVXkpZJkrMV18HKPeQsV1WSzhKqWe
7Uerur1vopMuW0O/SYGRNjGyGVTl8S5qddKAL8b4eQL0Qj6j6VxoYKovh6MvMt8MwQ3sxprdFJWp
FUuF0Nl4Ce8u6DFQTkH24tJqcFLWdXKFV8OTX8RhrbavKgfqktXtW/Q/jvsfMYy76al+Nk5V5FPE
OTJ63lEykPXHJj2gG8Iu0fkBl0dEzVy3EuiaAoXQgdvJ4X+k2prPD5QrSBLuhLgzxVBYuONLe8C8
nCEnl7rYNfQEwi1TjgMz8xyFy+9bON6392HecJ5tN/MYUS/XML++xasQ504UurFxV5bRa2EcjWid
+cVu5F+l8SHlt1Gz9trWAongltPd0lhC7s4tGr3feDCmCX9XQ1JDPWiokg8wL1pJ3+Wwm+TI1KKF
KrhdmipLuzwpLesznAtkNK1uDDkKSoWe/LtaPUp8Q8Aq2oZOmG9TcSmtPvdWoATHgyF3opxj6Rz0
oZFEmnu4we9+/lEHGx7cy22prfqP2yc6Jwi1aCR7RAP9lWz7iccpmF1Q9MOJlqU1FjBiXPtUVP16
zMODLi9Z65k6GOAeSGpiqtk0toexDEOM+NzrUEIcc20Vt089TTH7qjP1disZO6MQtlL4ZWQ/bBH8
9svPxTKPoC80UqwE2nAKQbeAGfXlS7zUQD+nHmci2FryqNAhzziMuuvql747VBXFGDMnTGSix6cq
Xnpd584NWVMB1Xr0w6KhmrF7oVdKXM4NpyZAGidG2Kfdi+1a79t1gIraT5UEXczg0YL9Q1EYA8wu
hfl6RaMgwHBBeVgPldOJ79JbLhItXng3ru/0pRz2iulxlIQ+5HDGttHeRu2lQGPdw+3FXEczl0IY
U950CebaRSJ8f1ksTVH2+C2XD7xzW8pM4A4xmEnFYzQjsqlsehsz5Aa+A2b4pFDBpPoHvB8qguDT
HjnLB6Bl7Db5ixh+csOvVNlpw+eADEIRcJaC6nopR+ug+R2Ef2RAAIZtphdrUd6IueXjpenbHtz9
C9tyrb+X38vsPWCzoaL1IyxOfhzG+2ZdW51KgOlX/QX45JIk5gBSADrQNwBJlbYJ9E2slHbsP6NB
yeQjHqiGBfDSDAYFK8MDgXQYGu3Q8nqpvVgUF8TUwMriZC91wbou7Kp7pBIlZd8+ZqBe0Z2+5kkf
jwTgi0jmTXQektBbNfym7Uwhe48ykLv1KCltxKWO32s/WYWZR/0DhEo6yqjM5/UdOCdpLQ6ogwie
rVflQOICZK1dHP1Z0MmZ+zU9KRooCUC0e0USJOWCXgMOI57kCk80NQU0veS2NjwaygOGhxTloVMD
EnOPla+gHYwo+X3B3TeA44RfkbKLguh3qn9qaADCKOT2BbP9uNZ38mZBQRY+kx264AsFTJgni6dO
jkUH/J52o5XhFgnX+BgMzRIu/rtB/PJlx/sHIMjEC4lHiZ11Az6rJI0B6jvtcoJ0WkkOqvnx8SGb
H0f3+fn59fX17u59+4QUG/nqSWJ+/vhYIB95HDQ6TXkdtieuCFS1B+elcgpc4BGIuqKOAkBauvdX
4arZSSvPkR7S1bhWN4KdH1SbX2kRSbbR0yIH8vX7PA130iYya8wwuOruDQ1fVxOMkjopKOATp8EI
Hx9MQdxrvVbt28ueSZWj7RrvCegcJswkPz1xZwG/EERaWLWaeuK3wavhjGswZNxltgrC5QVJ0/PO
HvDEXQKuPoD3r9JyAy9F0tAa6iknh8EEzbL5cvDJH5mU1tF93QakJ79ui/zGeFyJRL8ICDkm/41l
eNKAES9A7KyerN2+Op4OzpuztxJzMI2QfDibA3pIyckhMCsP9XG9XpvrrW2vSITFW/e7hXd1JiDE
Vp99DeP/BCPK5nxeqCeNhHbeWfUTAG/hKVqbZunSbYJs0nYJArQkVGLyxdBozPek2AIEnL/Mt+Gj
TGzpWXLHO8yI6n41GND76D8u7Pv0TN3YdxboyIcRQvCgxL5be+ttf3AOh8xyDoHJkbeSfEyb7qSY
30XyTXVnYd8fI2K+iyQ/rO+VY0vWC4rADumA6zltPVg2EKUYE9HYpZZXWaL6A63Vk7dvH/ZO5Sah
4z6LjmGv0ABhCn/ugYP8GrbaEoxvVunPBE9W9ux6YaQK0sMiBI+CJZr53nisulUZI/53Gunl9rbP
ZJmwSrDtfDeIyuiNuBRGwYWQh3yDG5aS0e2Mp34EE8KR+nvvWQvN6CHAKKeFrb12gQGhxbwc0OsA
b42hLpcywerK9SFFV3mBE1Xsp2KVrxeWdf02X4qYXJmzPcxCDKjtPU878St5C2CqHTmhzZkdeX5G
NW0trxehGEsSmZsKIEIrJT6nnajVWb3pr7m7ahc/CQ+ilTtQ0HW29xbM43dVgrkzYMUEINLA5FY0
nzMqqgrlIPpJjVWCcLzbBaZhl+ZHYIH82UwIyv9O7mTkoVyV23JV74GGcKY9SFc+4Z2HxArXkUXJ
UVlVJLKje1AOk5hMX9/i/4pVaCWEM58B8zP7nbJJ9tymMX3HM4NNCZz1I+foCyua1YyzBTHaqKZV
GnJapZ2swvHvn/LDUkPTd4GA2TIgt3Vw3YFtcRr0eakYGsr0Tdpp2qmxZFPaeUfuoXAiBztmj+v4
LbDGtb+tV8Jz7VRE3+VOsAtIs2pWMQ7RexCxD2BKXnt3/fK7OmMCUatB9AIM4kzfe6R3YaYnoX7C
3C67td+qjeaMrmgT/5SEpvd8+47MpMaAjTgTx9wRiEuT/5B2ZbuR60j2iwRoX15JLbnaaTvlpV4E
V9mlfd/19XNUPd2VydSkcHtw0dM9uIAjSZERwYgT50xZpJ9bC4O6gLDbmoU6EDGsz9wM7cgJLOTU
RDPv22Wn2GbHemWXuSm+VwdyJWGZqqPvmm3+EJKBdJinfiu3ndM9eNZ9gwv+9A8q2YACAOgZ2CG2
qYK+cZQM+tlzIlPaNHt8WJvflCs+Z80MU8+WoMCEqinMIA3cDFv/yXCiTUG1j/urWejmQugCIOt/
L4d5diRQztXKvtfP79m2I4EdPwE5+uwf1cPktJAb0BAiUdT8ENYMz3+YvTqg8YIcNWZKQH7JLFBF
Kp8nyqifm0O5Uz/VXWJWlmxqzvgS/1JO95c5Hz7WGHjsUb2QgY3VWBoSPvJKoe8C4yyVVigTeCg0
0XzA6NfEDpayWVSf/1pi9tNvpADKYpFxNgKrp0oA/Oehlsy4fVGtXqDiSko3u7DbhamQCgDNCtz2
fIwuIlONEY9mSjPjnB2iF/VFNNf0o5Z37j8G2G4/VNmE0ZsNqEduAwT1s3/gbXnlsC/vGh4aEB5S
QLnGlu8BSjG0Ti2Ns3zkP8ud+FX9BiuUJT6LK2/KRUvIEgAYwmAb9NIYj92mntxqTW+cwSNQPke/
NGhR2Whmgip3+tRWjt2ic7q0xtQ4mljtQsVrDZTnZrgYhknyJ/9JOFZ77YGPafUDOn4QR1974S8E
vjkV+s8imUgeYZLTEwWYNR4x4P0ifwnf7RqV7JKDurTBBFcjLzQhjDsDCW3Qkf5TedAfq9+53ayw
CCz0GqBLP8/I4DWKAR0WdiCEHiRt0sw7m3FNklPvbsXTaFKF1gfB2oWPiXvfVywUimAQoDIBtRhM
W7KUfAnfZZzewCC/00jpBHiSKvsW8TNAVxik3US0U2AAJAr1R9ru+5+rdBCLe3vxC5i9hZqrD2Ug
/ILKxODTE9GswJZ+1o66fXsQTbAcfCRu5Kwp1d36EuAg5uYZMCWgsJGZh9qoV6kAVhzvrPGT7Ynb
shJ202+u6e37G7xkByLU2FvQzs1889c+q1LLum6LmjvzRrFDHvqrnHxtA+6rzirEgV9JEOa/duUh
ZRQXIFWOYpcAWh52yGqUYmgmFLF4Tjg44bivMjMH1b0lSq20km/KN98NZXhwd6EdBSmiGUF7vTIx
ADxmnCTlzE0PQrnji70ebQuDaJjY8rg3z/sKIQsRHXnATPyXaTgpOVFEF1ka1SRn+OL9z3ajeS9F
QidXQAcb//1dfeb5xtBf+orymA3y9+MA+SbP9nyzrc0GIH8VOjQgRktJ+wZp8aaz1BKJeYoemDvE
e8lfQejchASsEiEUeeWsEncTc2RoXaTZ/KLMAt2zynqEaqSGMmKECXIrCaNyE4iFb5Xt6K2cnCXL
ujzTqEPQA8yx88m6iHayMoAmjavUszpwGHAdQNbtS2KxrQdscqgYqaPVcfakGONao3/p086TPCjM
IlVCs4WJGz1XlT7o6FXAb4CTEAjnQbAg3imZKwmkOKaB3eY7sE6r0XHyd5H+mBkxLYUj31Ne2AQc
ncA8+9MY99Nk1xXx1ZPQAo1Z/BD9TaxbEnhva5vLX5PfYXlMGw+zjk6bfPgp7RSw/FF9L75nO0V+
4vXJDqG23tuVfpDwv+5fzts8/s8JBr2TgtIfhvCYhaoyCCCbCeU46IKe8H6qgD0GyV5bFv6mqJvR
rCCHbsaV1G1LpX5qEhWkRWP54qtpa4qCp1PF8Mw+zX6n8wohvpHTRkq1kIhSKpESxGCky7Rhe/93
3wJAZqydAWQa8lksgc0npUDs1cnXE1eq9WQLrrP0QeTUbZCALD4EgL0bID8meYNtFLhrSIkLW0mj
f6oUDHcFzXRovuIxOFeSWefW5QDKR9XknYsIvPiNkD9FuLJy1UNoHA0dfMlYbU6B9hoKK97ntvgC
0zpe7uBthsIAz+aCsqdKJV/xvpvmjtdTadMLdsc7fWOGbt/sAMdUvG95dRppPhDXDhZmsWZokOAd
DPGQ60upxrnEx3Xmu1Fr6BbPoV3Ue7xnjXkXOHUoQOG0q+sNRN7lnRhwnY25EtJGU2HqkMK2jL5s
1tLJm7cF5OrBBKtAKBNiC8j6r3+S3DUgsY5q361iGZW2qKYqHyt0Vh62Kykf7RaQQjMGiaZj+PwE
gak6s5swirb6KK4hFG6LBPg1YO5GWx0qIHAdTLzzIz4swDXgu8KLHtA0Po6/eTAUTRSDlxHeWbLZ
91YWWpL3KMhW7duA5uRySfj0Mcl/iQcRc9LFJoV4UUIidMe+xs5Rol2uWJqwVyTTMF4115epxq3t
45yeMp92LlZiNgdxGizBc7y78LepAqb7PO1xol49lQQ+3rvSIX1qMR8vG6Ru3vP+e9xHk5Oqa3yY
fyq0N7bx+kSHCv8XSNdr26PUiyCKL3xX1B/gPDzTfx45QONIUOxanYrdJpZPjWLznima1WfyxD/3
r7I1DqYS7QWqWbJIpJNyTnWz98yOswyQma85nduAj0978SPZgNSWihaUue+CN8545GpnkCxJ2/lH
BX3D5lGw5D1Eut8lf6M9cfD6lSlQXln5TH8aQ8xWgUEAt3AGsc74jeutkjBB2beK7rt1H1v501i+
ZqB+9R0vp6r33XCHrnDK9iObIiLJh2D8VfGmKjgacEGDQoTMQY2hsyA2B5liwhdW0pky50wjRhMe
ksSKvBNUB+TK4uJNaxAhsZQn6QsdUu/FeG6ibVVjagrFXe5bVp8CjOq3wrHdTc2HZpABmpnhNnyJ
R2hbZLtGWcNw/uGQvrd4po4gc2knp1C9cdVjrdojh4He4Tn0j0ZH410YvZXQat+k8RtGmhC0McT+
kZ2ifBMr5hQc/MZWlTdxMMcv1d/63LMMZHi+00azhcc26kfVS4hUPcPbkGxwMa49ztMjNOxPmmqD
HFz74clbrXOTeFtmj0AZQuG7HA+qZsvTMSv2CXClIem4ra/TAo3j/DWrzEKzymFfOaH2VLxjSOV+
JFyI4Gg0qQDoI0VDbUVhCuKjVjc+z6m+28S2WlJg40t/C1rxzgRYKyFi6OgNHY95g3E1C+NvNc0w
z7VTdaqOR3mNKHgpLF39HCY+JBmUYfra893xmMoYj7Xr2OzRRA94kgevzUhl2ZL52NTFNdqJhdt5
ZZlxX20iDlMqc77LZSRNExC+FNSoNaKoNihmqiwlmMxe2f3bJz9yY2T/cPYzmSp4eq4vI8agJbmq
/MBt+AcOkSeahmPg66QugKfIZr44K65HglHqnYCkudNxHYNxa+ir/F437yz8Eulfw1FzfY0dTU6j
QizlVgrcXFd6sJWFxoPSioNTdppA+7HODrWW6Odc6E9+wzf7zPAHM09HsCMFgvieq61BRz6JTbEU
8q+C89ag3rdPe/xCqDyCsl0EGxh4yK73CvNIWpjWQei2nrSpwsg0tIoCyl5rTlHbQdtZNbfNog6y
XM8R95pUB6OyYw1w5Z/378xtkxLNblAQIS3Eh9M1lXHkaiFLo5rmsas6MSBNwptmj0c4q1imorcV
lQ0qhh/xo7KN3PuWbwFCs2VIo0qIsIAwKkyu0gGLIdZGkLhq+ZAZduXvNXWTxyfNcyX1V6Qd05p4
GLfgHxrVqvXazDz+vRDPAybrg2zWJcgBNH3veSCrE4/qRbiDKQirNVRSvgIdnCrBygPwprzE/OQ5
bbhICwQ5kTnkXbErqqnkDnBDdtTXNVA8CfQYqiij8pAHK7F24TSjCYdMBGIFKOKy1QkuA8Y35KvE
rQCJONRrJDDzUWPCyNWfZ8JIKPYVcOr488L4oI2v/Zcm7YqHTqdrhf0/PaFrS6hCYF4HYCTUvlFj
ut49rUq9XArixB2TaedHR3ncCZV29NpD6ZaTbPX5RzFuOorcwuRk73z/vN0WQFHeAcIFnCdQcBMg
c31tPhU5ufUCL3ArwaxEEvUkHjHxaXfJMasiklYOvza7cnterk0ylysZdc4TOiNwZ2WGWGxJIgkY
wPqYJuWbQ5Hp/grnBTD7i+Kuhp4XSHXALcZcqCHNB1D2aaErBX1iBu1UEz7nKddrMb1v6bapj72E
xh6QfYYEr8Fm9nlZ+4OgRZGbZ/tRffK7CfQ4mDUTv1HRUT5B3JhkVmkLEekPqv5oNPZ0BI8NaWuS
ift4rYMr3AY81EghqzO7e2FWgbv+tlpTRJHIJZHbcMd+pmEQaco9K0+ezU2kyLbpo46W5Ejqk+Qa
6qkaNn6BMh80urKVrbntK2FrJHlWG1cgfnjzHC/4Ia1ycEq5lfxVFOeueqq5k5RCXyew/JCoHob6
I1cZTAm9YnnnQfsM6aXYipD5s+5/pqXjNzsM4C/R+0Gwud6VOC+HXoBYgdtKEtIho82cSooa4HLz
aRNpZWIiSVh7vywZBYkRuG/wLRBZGKNKXAdCGoSxmwS6vpG7mt/27YfQdHugkCY88SJjpXKzUAH5
w5+ALw+1ZiyVuWZj6UG1YMSuTvIvedyOmgByerw35JqkLwOS8Tq0hNbS12DBSxdOAb8NRvD5uTrG
pFli3xYRHuGRq6nddBTABBKnmHVpqmnFd81xhb3ZGoiaBBRYQE7IDttIbc+Pmh7EKHBASwYqF1G/
EmSWnDMUyv+amD/rRWjz4Jsx5R/FblALRNBj0k7I278kQBde+exjlAgEeur4EA1kWGlNLZ2YS9NM
MqT6koF0qIxdvVC0By0bOBolAiBJhYbnrpbroGdKU+ef3w0NL3zMLqlAPLIZ2BQEwsQbdew2Y4SB
2bMnlWYg+TQaCtzHdO2I3kbZWWlGRsKjACeESM5sb97FwZRjjRhXFey810VIUg/lbhKmZyhIz5T2
Wmz6yFU3QlsAGRZhVFcO2tBsuApUCPqUWTEw9nZbq19aNEqggOLCfTqJqyPtc8C/OWxoN6HQjfEu
g2WuakCMUaSTgM+R7lsFZVeM6hFdeqghrjXtMJrK1068ymszuwXWKrYIBNOQg0Llg/HgfK6Mkjwq
sWuktQlOY4hIv0CDJM3OqHVLld3ihT7o+5o3MfPL+2tZ0FIAwQzd3Bs1QKrBss00vCcWk1gkLp93
4ZHLdYxQ60lyiuTAjcHn/ZhNkMNSdC+lY9F//OOziPoF+m5AaEKq+0+OfnH3FMmPi6FoEreFAOc4
7iXF7EtLhthN8eO+pdvRcRzBS1OMq+SGDGI6Up244hEzl9t3LbEbz3pr30MKAgErsTGEuStiqkE3
LX2MIIa08R/V1W70bU4LxK8OZwZdv1kdmLny0DaVpjhMUhfl6drMRQHMXDH0ev95ALwywzjoUs+T
NOrj1E2nCFPKO3AyBeIe7DHDWq1z4R11tSI2uRVLP+BbHaakF9GZcqK96R9QotUhh0EbCyWw0B56
gt7Xy8oXvS35wvCsn4NMbJalZfJ3EJpHXRUWqQu4mYWC++fo1sfI/o4ea2JHpg5wSW/WJ3UPJc1x
j/ixlnwtBKerHzD/wMvTO6ohYIpZ6lZ8ZpBRNRLLj8fMvr/OhWrK9TqZvMKXcyD3izx1C1P1Tm1v
gmJNhPQpOCNtTtzUZ7HaqdlmxepCbLpa3Lz4i8Wpel1B+gGL0x6/ql8pQW8qNuX3gaISvK2otKPW
+PPpvtGFWAGb4AQGhRsefH8KLRc2eV/0wWHQpC4X40UJCtGfCBqg9G+7mIZdyDltLw5UzvI1QOmf
RIlxwniOA1MDYBlqqqyINjo4PhpFbeImYLF7jJqhEBCKfbmlPORIwMTJNygm9u0Yi7TtIjk/z3W4
V5+Px4YMSV4phyLPm5yGY5y+Bn7UfcWcUXdfXTCAuYxUvtRsoRFTTFTqWg5MHYZeBZgqKUHEahSY
dqCRFAwRhX6ZmkGQZALJSAjldJUGRq58DXISSPYQ53KOeqOhWEIyBD+lIfRDsx2iKj5CMnnIaJ6p
CBey0mS9ef/bLN7zmSEMIRzRER2n6wMh5p2ilEWZuCgzNFxn6jURfHAneE9g6+0PCrrZOo1DUEX1
FMO/GHu9/wPEhUgFLau/P4C577LMZxGkg/CKjjatwgNf2oYQAY53NXSvJRqDtvUXKB4HWwf2FH0T
G+zByp5r7cJpflfce/CKvU6a58bHvmPX05dSPaIV81/8TOCgwTEKfm6UdxgP32MqdiyiKQG12Hf4
yW+iAxfIYLat7LA1u95WK9LpBC8oWvotrZR3zntIAdPuqFEldEDmHm89z0IPE4eiirfdsK1CpAOk
1Ai/xjZ/y/uFsCijtw4AMKCceLZdf9UW1XNuGoTEzcdNqe7bMiZxYKN4KGHQOZK+2z60GhT+u0gg
Xfw+gqfb24XQqYgxG4TuZrnVpVdjpGqPUbe3MXoegX1IzarkSL/WkV9yD3hg4ZWPx/78rrv+rVxQ
hf0YGYmLln9n+q1amGU6esTAllvotaokSdJ8U1XcGnXWwntnhhGCVGme1oEOyLVlKNB4ZazK2CWV
9zf1INVAIYzTg5KWxUrkXkoQ0JWEQANScxCaMflyoZW+Uk0hvL0kyCCFbkcrMvJX9IB2fFyu9VIW
gwsyXuglA8CPf5hLxSH5DFuQvLh8ihkowbCjljTgzGrO6mijWRC+xZM5BmsxbXYWrL+9NMuETk8P
Qi8q29QtVaKWJ005tvxet3FBuXhfDM5Yrbx6biFeOOhgwEXZGR1ZoMuYTzgoZS0EEDZzxw4FCsCO
oCn0UwSSvSat+IZOiX4KkCpFFjeaXU01m0eYBeLfACH09FsYd5688pOW/BnANOCK1YCrQfv6+lDx
pcCFLcchcQqMbgcyV+BKGuVF5GrlCLnfYC/kpU95Lg1pCzjvyttzqXYgwUUZeJWhbw4irWvzseYF
IAaPMxfSLUSN3rURrT95w2k7SXKyoXES/6nSaytcE8RaTMVhVJRntnwUJhkPKQspIEYdLPcKGcqn
ms9MA/IJXmTFXUorPqe1+tY1Bwz6Ez+1FbWGa8RDsbAwgz8J6PIFkDIE6djDEL7qicl7FBR99934
wjWEziXyc9QNUdBiryE3NkokpELmQhOYctLWrzsQZhyNNfDNQvMI8CY8x425dqkCQXL9GcqyVfUi
ljI3OVQv3DYlNYXEEHl+Fp5/VURcI3pcKhhe2WNOXT9lXVMFsJeTY2DLv+eJjufv6eEUH1TyVkA5
2q2hKbcavRdu/JVdJtBkmVDrUyRmbvcLj4RY3mfBZ6Y5Sl6ATwNaN5VOPOUIAi9+eKm5vYefU5hJ
bA2YK2r3eWHlyQrMdOH+Xf2i+QhcZJvcJKse3qSZiw76PEJQmB2f4tQPRAi+62GVSWTRHnBsPMgr
MfHJUg+NYxJqdQF744DZyg0qsWSbO8HLgG8O2D3lCS2O8wiN1ZWUbnpifqV7ryav90/2HxgF43vn
3OQ/v4O5fmmHeeTAwAnYg6OEGERCt5iA6xXn7rv9cGrzkAHvWpCd+9L/fHpaq80u1Ymv7DNhvM46
qRTKed8JsK4gKKwOeNLkkTPscg/LD/BiDM0n/+f9dS+1QS7tsrRE4diCgiLEuls6KgQT+HiB08Sz
gskxpe19YwuvpytbbFiFQHqiB1ijru07UMRGzckbXwf/exU1s1S/vDLFhNJUj+V8lLAs6THF7A3K
NBgb7vZ1j3cvqeSH6EcP/OLRWyt3L3uuv+eI7boovo+kIsCNHoVNXpI2p/yRf+WnXfwN2M4E6Xlw
suRW+SKqK8WcRed8YZnxYTg+fZ9M2F1eelIF4Owie4A812pyvOiz5jo3GGCBqmCpNqpe5WTVB+BT
4fYzIFKxUwGTEKCR33JQZ9Xmxk9sV5/iG6/gpajbRvSA4mWKDqJRrVGAz0fm9tr+/TGMu8paIQkG
Ad85Ko5dYA1413AU0gWYkU8A6tmnJrdWNFs+xX9Nzv/+wkPOL2Iwz2CfJeUgRHYD0lT5HaBjYZVn
ZCG1xyH+a4nxSaI4VZGR4SzZmYmZR6ijPNLJ29y/lEvNO3BYAhU+N++AM2O2sOeTQogLOXNf7ZxE
j4FZH6Hp16SE7ma3A4qTTb95oeD5XWuOLSB0EOYvTDNbaXAalD202emadvuNlhxGSjN7ZizfZpts
ovR3csx/9oXl23FNzfsLXw76F9aZ7VXbvo+zBguvftVWEZJAQVA9U+mVN3fQXajsp548oQpvrnGZ
LzsJNPABEkVp54bMPJS4IA17PGcS6ReotQcpN9USQW7CGPyzrr/WIF1sEkxNbeGlqgT0qtHKxVmA
W0AEGINGgEeJ6L6zWDlNTvox46vUHToS6Q6QOE199C0Au3B96fidxvYYmXzsTPLWcOIjWIJLmjmy
rerb7CB8T6mFKluzj8JNtjaltuTJQE2AohPcGToOzLHoI78T+5hPXUNoMEKao35RjhlMRwVoQJo1
9OLCO1aGKgfuGaSfdVAEX1/osRLkEvTFKAsP42aCsCEBcOkJE+zO/QPHpDpo/kIAY14OSKxQUWND
QyUARVo31XAYy33oVWDLRkG4/KhKInlfemLLbbCSr88bdeEdZ4saRvAMPGUBg8bT8nplU1nFSZv1
UOEyy2NBPndrg79zTLlngLlCtaR2HBcOw6GXjrkSkGrNOy3s2dUKmLRIQueFl1usQI0Hq48j2hYE
FByxIpFE1JAXFX6x4heY48Bu2p+M6cK/D+DiiVsOJoUSynzKEQ9gKLesfBk2QbmxwuRCo594qHBC
QwxQWFt6l+zm50HZje+N5aEkn7/dP3psevu/5vCwhmQnulqsxmUD/u9U7iHu1dPg1DvdFiKXRCaK
U9uKI5shWgW1A4bRw8M0QLCNw0B2ign7r/s/g802mZ9hsM/rCA5JLyBtfoijbTf6ZJJUWmJmp2tV
EsPd+C3RUAzm1df7hudzeHtO/718tPSuL8KY8FXsd1h+si3OveV9tIfimV+JpKxbv1kdk3SCZSia
UgPaenoNnQhTaInYh7Oe+4+yfZfC3OIBM86Nn3KskBHlTnR9+3itVLZ8fP8ulXk6e6CrBus/lno+
0TUmzZVjhPLo9T56eVaB6h1/3BdlwkHJGDV6Uw2ODZYacbTGe3XSTC99LgMLXF9TZtcQ3ilJArg+
dL5bpyvtvPO2clzQaXIwwtMYDzUEWu5/7mW/h2oxuqizkhnj0TGk0Y2NgSvc8k4NLCe4Bww02C1P
sP5/hhgHW6mRXoEtELfY7jmy3bWbNRWw/+NQ/V0L42K5AQI3cYAr04C2JMKtFWyNCGbw2YHX88mE
Aji9v6blS4qaIDrQEkr2bNtHF/xW9iJ+OIQCcLqQIKmaiiTddwvUkgZOAe8hauw2XMPtMFH/X7fn
wizj6ifwwihpgL0c+BfDz0ny5sse4fy1W7p4Qf5j56bEFxiqzlcy7EjGp544yYnrnNHFTO18goOP
zv9Rm0UnkakR8d8hEt/7+7sY0oDzBU4O9Wz+pjVcKH6EYTF4iZDH4Bpn9cVvCNHYE1QZxLCzucHl
vO19m8vh5sIo4wCTtm+AAoRRKDc/6RygsgEGFfMdAD2KsvfBOCm+ylqy5XFfgwyv/3xlQJ99Zvzr
88K9o0irYQiIxZEIEDDrxUmA61fSzJGacyvFVuPVP4TSlvnOarVxW/YlWghmAP7GDLpJsfDSYWJQ
DPJt7EM664dmHNvE26X+Snhgy743P24+Mxcxv68gPwiyR/g1VbEVLzUb4+S1jjSYXnXssSXPwrgt
vH+o3PIvszMhIpwyMjW2+JKleepN/WzW8+nkO41Ek9Q/VpzxOQ2KpevcP6xv31hkzoE0BmI1tbCo
vHCbs3cSdsNOPJWmsQ1XUo5lx3WxODYapmESlANM1akl2GfPVE3FebAgAeskD4c1OpJlr3Vhjol7
WRlmEbD/w4ETzHGiwmSqB+43l5rFU0bXypYsYv9mH5lAGOhGHIJzYjgUmbKdpnbjl4CZi0Q5qGB4
CY61LOBfvUoo22eodPlQzkTTckI4qqT/Jl+dh4DBHGdAh5v5pCrk5vLCF/FTWkfsjop4LqSVY3Ob
PqkYJ4UylY6qD6Y5Gdec18Ug+bkwHt6BD7LgEdcSi1ufCAOAq6DWj/8B0MH1/ZvGWgrHAgY0Pztz
Fa3BxIi6XShbZZlDR/pDLLqVXHRxTbMwHnwwJiTZB7AHOtJmQr/yIL33ADFGFNodp3bGON13vX+G
LK9zTyzpwhDzfUS+gb7iCEO43SJtfqKULm3GV8kUSLjTrMEKt7X9XVnQyyuBiTCNU//zRf1vviBA
7goa2ggmfzqeFw4OUzHqoFTYYFGlPq2ovOfMNeTPbQDHQiEjOg/E4++x5CWGV9aZmqjjIdWpB9kb
vbSEyKxXWbcXv9yFHebuxdBRnCpZGQ/RmVdJVjlcSqq3in9qxXwlF2KnL3HPr9fEBAZOSMKi4bXx
MNgx0a3GBsGVE5N+p9PxgUzgWTPmf2hlgSKIxk4B/7bLyK6iM8WTt5qB3yYv17+HyWzL2MhjIdXx
e/BUSiLbU2vIOa6setkIeFaRMIBphAVQl0OXSH4PI6psN4AzjBO+YrPithYc9ryUv1aY3NkA/rVQ
OViRo7dMe+6dLLVl5ECJ9KP3LUNLqTQoKyu7fRhghFZFGJg1yYGaYO6iHOgjBKlgU4vtyPjVR47W
PBQGNTCRf//aLxxStJFx2fAeEnl0Mq892iikslTU5XDwYlKdPfCT7r3Hamec7ptZ+FTgGVRnbnS8
66Ecf22mEfTRiOt4OhQRjz1rHwvjMIWldd/KQn6EohUwTnOMgRE2ALRF0wz9FE0HLX/Mn6tDgVWl
xUZqCbCwA1QTwPKf4P9bMXv7uWZ6DbCw4BAK6g3sQ0PCqMUZVqcfOfKYbRubt3JrwiOIs75bWwro
CO6btaLW7ae7tjr/+wtfifG3qS8UWK1lhYr5PgN2bKCKdPajiDbhZmWRc2JyHR+uzTEnRZ5no5QG
5qbY9oKjXIGEqTp3/c57jhOn1ThLlixuphoPoOnZ/fz/mWdPkB+rgOI16XRofulur+JRALSDDeGs
yvFtsKqESMDXumQr35VlGG5KDEDlWTYdsrCgMv9eqm/jO49aUN//vr+8ZUvQAkaFGxgpnfGXct0m
iBYcjkn7EnEu7/0Iqt+S952v0UAtvLDwGWcBe3RscFj/KEBfnBrd6NqwGIPpELWaWUahFZchQcDl
UEisO7vMaeElmL8/jAL3VPzomnqF2Fu4jb/zL4A2m6jMQH12LGRKgFgfm2Q6BNvcQuE8DzYAbFaW
9xI8GzuPvoDc+yn4jt/ub/Ft7jabnQe/MPcC0hFmi8WUb3jDx/kdgVpSgRtyhAmiIKRBB6PUduLz
fXMLcePa3vzJLzZaTNsmrXT4opE/ctNL/ZlT1E8xyR/qpJi2qJesBI3ljcWGQqIBeLcb8mLwpKS5
VuQgcrXB2mGhFwLk7fzPViYe+YoAUvBXouOiD7owyTgFvZWG2u+L6cBTYQ82wJ2y1chaJYKFf+Gs
YCv/WmEpiSvNj7tggpXWyh5Fep5IQKfN4/PPjnz4oGjAO50mDmgrTYmupN+Lh/XCNBOJNQxUNzEP
F9BMJQ1lYC2mCsw4jxgBXzkvtyHyepEic14MtRGUHJZksNaKvqmmk6lMdsyf8+Qd3GJFoID/3hF5
nxaFsMVLgY71tmlXHO2cld64+YsFz2Hg4thWdabXg4FDZHgfofEzHlbuxaKnu/j7s/2Lv69PGOUL
gnL+lmnxrHuvifQolmYsr719Fyo5GM/CnAb+AypvvDuvLWWV4tVJhVMz2OA1ep02Ayk2zSYxNfsx
I9JOoHAENkiaMCH2tmp9KVxeWmf2sffbuuMiWFd3io3uAU0pdEWO1UazQjpQ/ADq0cqUjxGIdeU9
SuxkpZTFNo7/XBtAJuc8Eo9W1WA8EDj4hNyvsdWNXVvcI7DVaFArJprIW3FEbRaw30YjKDmLiQ1R
3JyuFjuW3ANIGzFbCqUnQDCYTUD7a6y7oJsO+WvT0vi5Omcn8VPrzOyhfxP3GHmH/h4Eevf94xpZ
gbr4AS5sMwdNUxI9k/l2OpRWSUZg3attdRq23m/Q3T6h7CKbwMs5Pv38KOirgldQS7/AeGu5zoPr
6iSkBn1OyKdPP5xzTbbg+yIc8H3W58Gng3V4qB5EW6GN8+L2e/V5Ladc8juXOzd7i4tr0k6JJuYp
dg7SAodmnx6gSLPicObzz950wKLR2QepKx6QTP5Y1FkyJvUE3+0nRyUPUvB+1fqG4/kECNuJO6Y9
Bp+lrO5oroJlRsvLbVq1EdpDvmTf/zFLXgcDoniBAEWJESsmODd8J4xlKE6HsPylBY9ZsuJdb70O
FgnqYYCBgM7m2ZwjAZDVkwNFPzQyBViyPWRgz7+/BBYah+uG6RcRLKXzxD6uPrOGUKzlROsj76C7
5SsPCkhAYWliD5S3xe1oqgRUlInVv903u+DmYBYEmJjrEIRZuOD6pCgB+C9rsfIOdhFY01takm33
Uz4jpYJStFOQcSu/Yc4FvEvgE+JOw8rLbiE4w76KzAoXHG6GxeVwqS/1LRjwDnsjoepOfOUe4h/Z
10DErfHDOPZmfi5PDdiQ641CpRP/sAbPuXUyoOOAHoWs8zNUhIVmAqnneYWoegc/BSsNhEDGk8Kd
UCBDQbMXV56Yf8qU17fm2hpza4SmEDDTo3noUOeEeww/OTJzSYlObyl2+AzKUzt2VHMgKAuS87Nq
+uT08AZ07oNA01O/HSzeFO3O4QEKmCyoMZn3z8PtTYLgOUpnIDoAMh3A5OvjYARTrOWx7x2CrCQy
pvbXFIfYWaI/5/zSAnPgwM6ZeM3AGQfZ4WzlvXZyt7Bqt3sz3Oohf8kc4RSsVScXsunrZTHB3Esx
6Q3VAO9QPzf7CeTkk5XRmGR0DVax4ClQDgEvIVjgoJnLBk29L4J00PH+GUTQdpYPqfU/lF3Zbt04
lPwiAdqXVy13sX19vcV2/CIkcUJSJEWJkkhRXz91ezBAx2nEGKDRW+JI4npOnVNVEb+PA46T/u8T
9V8bt/BhYouHYZ7Cf8L5fx3xrZrtnNHAu5GQ5jrRO3OMrsWjOg1+GR/9Y3ugt+4m+RJfk3N76918
Jh/78UNRUbyoK4BHXlyaqz5qbAcyNes4RN6NB4iOsPd+MKWAUa2OpkqNn3zsfz0MQQBQOnwroOwP
a6b1XZiqrSOneTr2d7hdDpKgf64He337RE/k43Fw+a5/P+rDSpmd1mBEc3KK2vYIa0cIVYzebpwA
1BEYO3ZACXzyWYryMbn8+NAPgc7qyAB9KnyffjrnXc1O6ZHjtMUS/f73VfNHUPe/T0IHGFg/0A75
2AUGKDLq4TeG9QBH35uwGnai7mp9DUhXIGiByXCjS7WT5+LuMyfcPzbhx2dfZvlfKzadlrhbwHq5
KWDCtZCndNtbeyAndlyHX2SDsCp7//vn/ue4InwHuwL1HCgQ/P5Ep8I2mzyMazDvw6QeV7/0XztF
yqx9cMeM/X9D5n++EIcmKt44Q3Gt/P48xW0oNo7FszHxKFZVj6Yvg4kAVjtGX6h8DNkX0l4o/aM6
d+JeZEM1wbbgoiQHnt3wM0Rv5N+H4I+44sM7fVRSEsGq4VGDMShoCYDx3F4tJ/7FWZwS/EbdgPhz
uxwvbs+l99lw/NdeggALynUIkC6Y6u/DQWfbL5QP0EdE2/Cp+zG8tF+H87LPKgL/oS3aTbT0bqIv
bucdPzMi+th1i9sLT/7Xwz/MfWChSJwPePgIOwzZrNfzWX5LK1XxE7tJaIXg3F2bxn+89e4MGIuf
qV98DMHx/DhEJ8BFa6NAfPwhBFcxjscFfuYn0u/lcp7o/drehcFn9MTPHvMhbIx664JxwWOmX+Zq
qz45DT+GA/98BPSfoVFxUSz4J0v615b1k4D1CJBw8Obma8v0kSz8E0DvH/jl3yHR5RlRAjlflBAg
YfeRhkhh9oM829AT9Fj3wy6/2mp5NZ2Sw8lr0vfppMDcvSrq7TTcQwj53AKlORxQbkCRSpwK1PT/
/xvmt/f5cAOIPgcvC2LGp0k/m/wNdcBSQScSwn1f8/GLm2osHg3vbP0+3fClNBAcll8SYDt/f4//
2Dy/vcaHOyEvWOaxEMMioD1dgMJRRPexB2uJq4jvu+STp/1Rv8UsJCiwwLLqYpWGtP/3vaolBftU
rexEFZzSeBW8zH3pXAkha1hobLKET1sTn9cGgMMvd+3XdCwVKErV4e+f/UcR5n9fBPAudGgBv/wT
9/xrydlMuIimlp2K9TFMyj66tQQe0mjWpwd+Bvh5Sj5LAf5hHX5YgglCKMjhX/gewHx+//hgRff6
WjgG9b2bbDeuULLY6eyqi3fsfu0PUbGLRwgwwEnnnexkSfMb5EMq/2QO/gDXL5/+79e47MZ/fboH
Q0JL0o2dIvLNBlM1oF+0nc7yroXi33q9DE/hUA8wy4M2gZe8/H3g/+OuBMP50kMNkgRqbB/Oy1VT
CLKQrDvx9CWHZnMLBeWgLfmbgu0gg0llP3wqJfVHXIe+BBwtoJ6HQGj/oMXB3mscuBjXkywVABII
N1dTmVZhY+7SanvF/377fvfV1ZDRrrbyRZe8hqES8JMBfQwbopWf/9hybdVWoaH4sJRFbZEYVbWP
4P6a1AOAMqixwZjq72P1EWxFqpwjVUfdE8BUCqX43ydqGwq+LGiBPZnhiXmkhMl5Qj/ZCH8cvZdn
IMK/yFJAyuwjU1ZQakirzHpasqG0UDDloGf//TOCj3RcEGH+wfb8AtToCN/xYdKX2bOioNSdXPV2
ujb1oXrV9fYDmioHoJ5h9X0tX1j5JjGCr3FTnkHRgS0F+nqr89MZ4sBleXx7Ov6AlVD9cnFhery/
j8r66sZUX3/J8sru4jIt7wANIYEV1eHSVHMb7PGvuv5lqm+/lobD+1JUtvqVnmNQDyP857vZJfjZ
Su8e83Kt8pIfRXkLkC05A6Lf30T7F1t/7csvN6JslurvY/LHNvgwIh9CuFz76ER1BCOy36anxKv9
H2uPpelDqOdY9J/gAdFlgH87eX5/3Me6pGeUXeIMj7s+vZ38qublsyqPp/e34/7hVJ/OR93gr5vm
6urb/uan3r9+xtL5x3z7b2/wIbeSbO2kDfAG6dtc65u0Or6ddz93u7umbnDml4+NKfdpuS+bQ3N7
Uz0fbpqyvCuvyv23Oq8+W5L/dSIAbP6/BfnRtjd1cUyyDW/Dy7F5zapP9Yk/md+PhgeGpqwrLB4w
w+EF/Qq45H4tP70f6dKAbdxj0R+3ZrqOz4Ldgwnt1/1rTD7bd5995YeDfspzCOWPeAk13PlozkWv
c3ghipaI0WEmTt+99lpBpwRkaILeH5SOeQ8O/GfB3Wev8SFE7U3bkj7Ga+yee2zq0+tZlX51zcsT
JI2qpxKbr8IaeN3tHmbc/zf75u5qf/P4ElXV9Zd77MD3z6b/z5sYvgLwM0C5AcAy9BHC30/W1pjC
DQzqpDJEf8xxmr5Mqq/HN9a/wFpATV0t/RsI3/TuZNvKn9BtP4HTVYKIUHTik3mKLvf+h70BJ9eL
qQA6D6Hw/GFvZF7W2cTbxOnVg7VhDRmf6772bsV5rfu8TOCACNePOtjrQ37EAM17yDq3OCxriL/X
4+5Xd5q/9J+1/f/HGIG/BcsKIN3QO4Vz8+9jBDyin4KegsDYKzQxQynihMuI1+3Q+vsibOcmTMi4
D9w6N5BlnH/EfVgcIcwtb3kmRC1cT3d9HoKFWDi5t5PyTn6WkmZj/mdskT9vSrxrDAbgBV4FWvVh
pa9hvGUq7KbToL4uEdzF5WO3fiZs8OchenkIZuqi5pwiVfl9QMasoKMp8JD0gto+QVBigxpTXqaf
CeZBJOPPJYH6AtZEGqHxFdfnh/thVaEaI+2tT4hqoO0j0KK3wZ+HwR57IcE3Epvux0ZX4cOEIgb1
2vPmn87BX3kPalIL02En+xttIRpcMzgwvel+DG6d89gvJXh6MWC2BVLjCBxfMSAct4Vqzxugvmfd
2wFCdTaB/I7RBl2URnuGHCIUVfbWC8m6D5atf6JQDUyqLqUr/FdagUabBP6ie7dhLZXtqrzgKBIj
XkZjc0jBR3oFJ9PG8/u4dvmzViONjgP0l5cK+qVQ6Q4zsT374zRNUMgbpXLDTTJMUOgqoerod79o
lLUEHL+8hasbWkwnu+1UnPTqyJZCuh3juQ3BsV2W7rtbvATBXBTpue4SsyGSYA6iUimZN6dLxyMG
iaSBxxCYSmk61mJiXXIbq1zJ41T0IMQFA4NUZA9UErUBdPUFyN4XCN9nGEmo9488l/twSxd2wEug
8cYjan6fCdYN+pNjBb5pO8GxQPhohoNRYp9A3yidX1TertjOyczS69h6kPOXEI05gse/PoyCa5Bm
VTLcUJHOpjZDMN2v0icvWyfn7zqWoV8paEqfwo4XM/qXtvxxzMJi3He+r7xSuHi2deBMUieKQ9KM
DFMH/4gh51DfXKz+uULrLqiTTGlRwx5txNUUua7bORbxFlmfnxyHWYY/R/jtePs+7j1UnnsPKj0q
X7ddn10meo2WLClzIWcK5T9vJnt4oMinNvPBRFrmBGzxlPvpPut1UNQgokxbOaH6AnkznnX9boxI
cBLTRZ3eaj6c+56KR/yUEiWBfALbST20c7k5oe9Vy4LueoMdJz5soPOe2aENKuX5oTtkYzFf29V3
AaShAvKTp4p5x0hBcfXI9BxOOwXiSVc65SfvndIZzHOsEkUTepGISr2C3a8jyMJU1CTtelhgGb6U
epz8oC5iTn8omS8/isiAj9R50wwJgmQFm0b1+fzsTYEB3TjdMGmEzItfkTTUUPnINyMbMUAkuk5j
UwCojrn+wnmY+XAqKuAD4cmJRbUuUmLKxbAWzCC7jPd2jcLXZBrjfUd9+isBUxLqPNol+6GjQVAl
aupfEqcnbAOGadkN8axoHWVQTod+aLC4KwvXc++UgR6bnyYP1LUm6JkCiJFscVihGGO+rVYXT2vr
p/cWQ3m/+HOxF5gpV0EUf303EAiFfyADSl4F/oZyHFNz9LzFrPsiPcjqkySlbRmuBeCsxRCMgWqx
1spsXdIXX9oMswr7z5+gR/RIkzSETUnHsPtnXIC8jGbQidDAP0/wIWuhaAeBnqEQZTYJBdrQavlz
sPCZV4Cr9fe1X9dj4EnHoNOT0Os+o8XYDLkhRXWhqx1sB6OS0oKRQ2B/3iIjyxKoshHnteFtOFvI
tMm+z2Gd20ra+LCfw/2uEu/kugDQA1SFxy/DkMjlxuShwEBx5l0MpUL5LmY7QhhpWfCObEtFXs2J
DBiUa1gIh2blQ7RshiniE/o6RpRDWlAHoDWbIFODbkPynujWQnbF0gLfm6YSrYitDr5kIC+6GgBE
+l1nM6K+bVLw7aE+4089k+u3wY6cVjlzUXKIXZePJ1EwVCSzboB0m4W0zmWN4VAowllfeS04KCXv
UxxXcyiSvtmyzY8OHVia3xd4mGWgfbV+0kTBSNgN2l8nyHy5FpUbZIO2tH7EA9hlOMyBsYVNmyDo
XALXrcIiS463eah8aIq+psGsYjgDLMqUhXZ+0fQrCSG+yab8ful6RJgdJ8uxT2n3TOWYefts6eVL
0UeePubFpPabvy7DHpKEKii7dvP4TihZ5CdKC9bdw+SIhLU3SYi5owxjr9eFdBd0CEQuEPdTcZq2
UaX7bfXmx2Lg3i0AYS4eLfSsIIHnLypAn2B88eGKCEh2OPNfUY62royCbf4+LVkxNwAI2LcVTamP
TnVTVIYmT+4hEDyPVd5n+mmbBWoi0bAmSQVOcQT2UiZ9s88RMm6NKBbgyYysizzGcTtBXSonQ7/3
mEhB/SejetIcZfdDkC5eup8S157XAPdMlXKDj/ZimX1fp37k5y0ZzVxJAYbBo59o1CriqB2H0zoN
+WlI4fSFgyjD9vY1WuYqPbUBTDNsQtw13BMpHLT9AK5Yk4v6vunJXKCU3uLtqwDrc6hS9C9hGLtO
QNBzhcs44gw4zMG6OdmuJR1hyBHrOIdKfziToQpCYMgVjfT0FW3Q2YNiln5FxmY7XM8BVLGTgq36
ZrLtuBy49NZ7jhbNbjcyHxGQSAqFms7mvMb3FzjEQFnOwgmA5iG2N8+TY0jmAe5hYecXzyCKbF6Z
E1gx1UmvF1Pm3ry9kcTHILQYaKgQejb+FpnBi6oe3H+YgQ4y3NEeKG7ZBn67HpNRw4wHxUHGEJ8v
jjwChC94LZcJ6pCGQnELJ5JKxRVxnGT3hhVYRYP0s7kyg29wRFx6s2sc5wlanPyM9uDqYXFXbTEN
zzlJfdgKTKuHBmlB5m4fz5D1aHyiya814evQyC7JzmgnuuAmUWZ5Lawn5nJK7YgNytArVreAQnXt
WRUu8DrPPB/e5BGesl/IiG6H0ENAs2pN5yvMhX/20s6111OwSHqAqYpH9mtbmHRvAjU/ZSzvu8q0
w+TvxlTy8Zow5l17LRne+y4RDy4x8KmaqUBTwUbBAWqmTUURMEUVT8dii2N5ozx30UYgPQQ1IQIA
4FNFoQl2cBww9yKeDXlUER/1OR8mSp6SeQ6/yFnlkHlH5Wy6TufQma3UDpJm4NiNPnvu59UHlhu3
KDIh+sBxM6+jszB7QoxauXmb0dYxD8uLgl7+r82IoYc4Uhzaw0BSjptM0yHctfMoEOkhAkUfj4wM
RY6sUrNbeMBg8AT120ZlYz6AeDzb5EBCiAI/bH0R0jofxh6ZGod6zWO7tgGpfdfCrcDPlK2J34r4
JjPZ1tXbtAxkv1Gt0P8Jqc/iiHQGKXCwctN/80iRkccWe0iWnoemsNouufURZXHEUAgW8sy6R8WV
CW97vJWqTbZGLzNWx1vYpsGwazf8zdKZyHvFkGCWBZp5X6PAW2kVgU7zMHlk+5HMfk4bWBrKe4m6
4ZUyOTIVwwR/JG3SQfl2kf5DtOYoAV/uW4SWIszfASfQN5S5nHuQLc/JrpdkhEXuohO682m/DRVd
AgqHiEGRrmK9gQaK8ib/BDO69UcsTJ6Xlk1jAYs61qLVLsW5goVfQH4eRpQxfjUk8p3CVGPcSbXo
X1Ko9suYmWBqRhyNoopYksO2OwdbD7UmTVjTyiyipdkkiryuN1DS05E/VazLyG2HXqMA8gNjeIc7
JBUlz13/VTnnTDkVBimFYxb7aOUb3CMkwSiXuWW0QPYhjPsZzFl3H/B2A9Vvlj8KnGoXY1CDgxF2
oLjjEWUUL2GfpLj/vbRfQCyI3KlgE0Xm4kcXUZUOt8Ew0+J+WTP5PKxBu+d9iHqOVyR7vvn5C4Eg
/Y3xenMPl8O2rUTcwi8vMjp4K6gP3IYuY4fpmPO49rsk5gcYDGaYULWkdJ8Rf5wbOi5rfxUu/mAa
lsCnsFz9DfojqPLHcT3Fs7a3GCLE4CzXANUFtAZRaxoH74okSIubZOXjcxsugMBpjlC/3AR8OEqP
rmDTTXOYr8288iJruFYUyd0IhTUEI23M6mRRvqqRymyQNVo2lIkAp4PDJTI60MrrsmL86WyGMY8m
QqEG2zHZ7U1XTDOOLVw/JyRfSu91l8hjQjTjh8gzcViHvh6m+wydmRIbE3eW2MfEM10NtrfZweQp
ElXvQ0tHmRhAik8ukUYYCYRn/grTU2RKSKNLFeRwlsXdmb4ufZ+8RHOHpGOILWyrvbwbkWPNxt56
iy5kaVPOE1QA0GiHbn+z6sopuG+Wigxbk+Ckhte5RrkdXlJJj1DPwiulhCTPck0S8K0lMg2AW7FV
N+HCZIHIKsivRras6JNM0WZbbrk3bCX3ixWlRpa9kpBBm27q3YK229XB2CKJ++IMDaF4KMVIUpSl
loSnZTxJDr9UcdGlRV3E/WhJJvwyMoXoajqnRoHrMfT3inPv3c+XDAhbYSSEPmct+goKjNDvNlhP
ClEqgyJfouP7Sdg5b+JJZ1M5emQlpZZhdvJokbDKxSiTlKBsozoyzgyRqEUT+y+Nwg1UIGITX4/4
Nfg9mkScwTBD0i4jLn8aqP3cBpySvskHjS3ZpX3OKoGoiVSC8SiDFUKWgEHR9XinJDbuzvdpp3d+
iIMGJ8qYPWHl0UdjaQ6kzqfEq4NCQN5c9KE+r6siuhEb+MgQX8MA4M9Q9k6S2O8aMnKGDMrkMJfa
Qi4qPx16W6V26W+XFKUFEnSQ/kXgthGksquBUr6xPmxswUR4mSPRPcBZIgXKxBAO+4rDzlJevHLg
0OiPcDjDboBvYxxgsGQ48J+d1AG84xOCY5CavHBNkW70h1um7WFmNnZ11ALgwI903TVGVkPJOUjV
rUyQuGLUM+/RhSL+FqhI+Y2vuxQsy4BHaR2i44CUAfwin3Far7LmpOPzoc2oS+scid3XXLSxD4vD
VJ4l29a0KTxBvzokqwCFlmROynFAOAS9apGfQcvtoUcgHE7dUHuseLDJEql9zDiFwGia+Etjl4TB
YhJH8EGijoq+eq1EUIZxTr4GcWz6KyQTKqhx+AC1ZLmHbBVtlRv8PFoxqiZzAQkaEqX8MNjOZQ1E
7OiPURh5p4BG00M48mg8jHIah8ehgFwY4kfOeFWYoUDEPEpJYN3Wa7bL6TbHda64NMc5kPoVyuA5
bsYpgSa5lFAZv1yhWRlv/oAsGGbYtCIyHoLDJtaR72GHPUe7gCLezRnUnysFyZgNl0cUwGTdC4Jz
Sjqc3GvvT2cdBgrBNfdC7HsYpkGzUXkhvVE60Mt1ohfkiiAIojqC9tgCsT7g+0Nq59ZVluv1clKG
4MgONIYsOJ1lNJQpliCA9rVrMVxhPJh6omucV5ohD6iBDD/jj1v3oNoAb6IkWV62XKm1mketkIx5
KFSepedPQGFmgFFlsYLbcRUlwcoQUc06r2H4koHRhZUQVoGOSQALF7ASyizrYOdBkDmPOKGmsL9O
u7D1a+VbcRsVshhKJEc47Ta/j6PKRiTuqigj6HbnE1FZ06qNQ2FF9iO6M+G9E+DoY1Fjg45vj71V
iCX7C6WldFHrjdUkUlQQgK+jbJ8jPfnpb8r7uo3JHOxSRNczLk0eR/AKB7e97NNlLs4DJUULqJ9n
50ETWwAkXKFIZ1qOz4CRGPRIlCZhfhBRIt+KYNyeQy904HsYb/0Vym1FLhMtyEjiGJrseevah2L0
sOJtyHH/ZRHBNb6gn+DF63KD/CLhgMAKwFYjdnLvdkOOI7osIH+DU28Dy3KHfHpAa5iIp/S0QN4L
dgBOZPDICRnO2IVjRhvReTDJoS5bpsp2q59XXQv1j4qu6fw1mnqIQdKO6LhEeg2wh9pl+5bbJXrv
XZQCvemT8NGMboJR5ITYCKK+MTazyqiK4K6gOO7QIpI/DE+LvkovET6gQS1xgE8kujRjqKWv5jkA
F0AUAueYZUieWuk8D3mXycDvCbk6t9blW5P760Bq+OtE0TlY23WuOI6Dn2LghV+a2FcnpfsI8CBT
00sYJAKiyP42n/J8VKx2ChBNySi0i08F5yk9pJmZgl3obBTuOs+gGky57LHJgjYyO1R6LJRIkmiG
KkiofVJ7Joi6g8HZflcknfDqkKWQWo68LGPVuCWKnRPndezaRl1PyikIoJ+iLQy+4N6Ws7hy4zL/
iOgcDHUy+DJvihDtoNUQSJZDQTYOv+eguWJuNj4a+BLoOGy2iEy6Mjq0L7nJzK2EYzNuAbhLLFVI
Rv3mLV6B6HVaEmjV9wKetj3t4GxmgyF9tckFhlzRB3lUhafscVA+HavBBZFqvH5JDkXWdq6WIAUE
ZU9kcMgWJCBNUQjJ9r2TMi9R+IHioCVefjvOHjzARoqoSpVmxdFQw2IzAjvU4cL2HPCZhWjxMEou
ABhblWb7boZ2bdUhsMpL4/JVA+xX0bpzvs8UvFSwJapAEh/QskRddVeMGqz8EXkZheMpVDmhoe7x
Gq2c0lVO0/h6isdMHwi5pBYjX7HFWlwRaHUHnoluuUzquQrGNRvrpQ/Xtw6rTFVGCI6gd8gZcM+C
DrU1YXcFDFp6aJXxIoAwGERYE3DcgAiz4uEaRkiAclZgpbewD7AavqRkO+g0Cie4tK6+BfIt1c1M
Fx+vkCxoJ4CEBMR5NsV+5DTHGUic/wxQh7s6gOQrAqYelE+EMiOUFQuQLWc4VyJqA1I0578CVsBq
wFNm8vfhkOFq7Rwa/WtIePj9AYGIVFWANfrDYLoQFbiYZvvMRR19XSLdfkNE5mhFu5XB4HYYh3A6
qDVgDLiuL72rLuhHu9sM/lGijoQKXB4tYwhtH2BTF7WbHLCQW1xWo7c/17ukn9JHPgb8yhKRgmQ8
xGMCg1YwZJ+JWflw7wlDAr+0m8/CMu8K2B+tHO3T47o6h4LV0sJ3GqhKBXwlSkpfKLPVmrcQbs6A
EL86tiJCUqqzDySV7WtCt+TH2HZb/8p7hJl3E66Q5CnEpe2OW8sDeoe3XKHF6U8Jrjao1IXXftKG
7ZtVesOE9eNwEwxWmqovBFEV9peBtFmUjdDKhE7IVw3aFBZD3OdPo81BFmh9IxGc+GvbP7qBWxxr
UkJLGqGRI7mtxKwkpBPyKQUM3/p5rM42Xid1JOGsAshcqXTsH4XzAszFYFJ25l3XeXWCMBczrRV7
EEIx9GAhWzLvou/mHPg4CgZI81FRl+mNjnq4ZbV08+WubalXVLj3LLRFFpOQ5WruvCzEgd1Tr/YQ
rdoriIMEXwCOz6cxQwK354gi4NinTZec3Gb1dyJy7UAH7+P5NhI+NBIi6iTAa2SLSL0LlaNGjz9J
HiU3ZjzM6bqKepmy1VwZ1KpwTF/UJRC5BctJTtoNz5NLBQPyoFKQdwHAg/c5DfFBrIsvD7NR6E4u
vaWn8PkOLXB4GXkefuew5EgkIZhAYdW0YdIW4/lfEfGmHaQ9uQ+1j1wmFlbX0XZ5sxiTRjhFMoQK
R5pdA7GbpqaFFb2rCc8vztEAVWG5BZexoOKzSYcHjSRJNCzHQVrDn6odd1CCJ+0e9JDoS5whTMG4
5cyr2SzcG4WrL4LIZWhb02xoIYPFsjWiO87FFPfXa5AvaU07OEbWKZ8le7EbzsRj1yK+aQHyuYAG
wMCjOfkZ+amPprotSI8ziee0LFSUfwXJN3iV3jS4dzaTrP0BqG7N7nG/RshCIGyKxkQtESXRAKZq
sVIZClhMIIztAdUgtqfeYYpjBaRLUwUZ3xbYFioC6FV0K9AxHRfbAUeV9qutgLPOL23UJq+9hEq7
o0PWnycWjOzUps76CGE4KjYxWQLUN6gORcXGod8eOMKRZ69DnFe5NBVPqKSjoAN5YuW8q4IVJn8Z
RAg5pHFDSLFBHUsc3Yb5qYbcl0NNJl9l+1RalZwLGzAIigx8+h6wKEVbrrOClwMs7dJDDhHvc2an
Li3dNAdN2sF1uw1ZHzZDi8ivQXYmr/WYjij1tUWXlDE8Tt9Dyv3sZNS44BsG4GGIVdM1rXDuTPQq
iozWD4kKV1Q6lPTBsuw4Yl7CZQxkes0lgM45p8hIQlArTC+3Yzjm3RO9KLo3wkvRA7oYeMuMi3IP
BkE2O6KvAShDjysyLYdBITGirR8+Y0jzOyQa64nPNn0zBaasVDE1+4xtbV5mqZy+bkkxR6VMBCIv
OqYRwVrIRnTqD2wGTmp1eh8AzpSADdIM1I9xzNcSWICDhYdNvScO5N0r0crZ4tTv4bSB2h5BFl0M
DuYsKGbEGm+jQEnJcFVjG42hazIc2k/WDf03DRTvrjMzwjHP16qKYdt6ZAIQVDM4JHxVwGe8E4uF
HuGkafxfvQyiuYyHMXgV1FPfSMi9pRzMKh9ixFlxvSD3XpsphNyshQQJnO3gHPmyiB4R25D3SbNR
N8K/9BJnooyR8meabsjNZUpR8UlD2j5zAWMM1l/w+hn5d7Oi84EhpB07W9PVMFsbLlIYWMexfixQ
iAZUNTOHdkLgKX010aF4dRTtlUeBHOB2A5PwkTCDKl4bjPApa61xZ+FpINGBo+YbaTNE/ZQJdG8E
ANCupr7j6c4GfXdsJwsxbLCkNghVANHEPCKfxxr14uKASlCCuKaT6Z0d5/a7EcvygmYfFIhylMRR
ZWu3+MnrcMkjcVqG5wgDCeMDiau99LSEA0nSs/Bbukz57STGAYWMYBx55eWzwVEbhfp5Lvz2Pogh
wpDPW/Hk8pb7qPAYKK8HTAPvF4sAcLeyQN+D25Z0DY5HBCeSkORlCS1l+zGDxwGNE5+VGuWom9X2
sKLzuIOd9FrMKNKouDO6ShEIHtcilqrcUKR5JxlKISUwUPklJUEPPAzY4QP0IHrboP9/KiqunA9t
uwA4d5UIxNJIJUyLmaYuusqg+9aV48rMD+pDlLrC3Qy8NkjsaA8IJU0MrB5V7QqUeYna2RCv3W6Y
Wv9ubEc/K+0KuKvK1Yr5XWLfzns9wJuqnBmIQasNJSrKRqxfuGm7X//D0XltOaorYfiJWEtkuDXG
dufcPdM3rEmbKAEiSPD05/O5m70nNDYKVX8qM6Sjyko1x5BJzRy9K0f1Pjltfv8J8c909tTQCmdq
6pL+zKf2HssqqGHETZ2eG5/CASqiwP0s6/pVj7s33YztzKIKmPTV0ysS/cYm3/rLMDYMTmceUftW
jdMuGTabWpWHC0lRmfC35M/e+LjPFlmYV7QC7bPkMZ+WMjSsiOlKbtAbzz96Z+7vwQfKv9taTXSQ
FG+/5tHfH2TrgeQkW3Qr3auBZZ3T8M2vqhDbhuqi/5TdvTRfmyVSb9aHcWMNbsPNMrOstAi8L1qM
K3K+xgjN1lL1d+NSdRO4mzdRFgnvpuq2Is4nP9yQo0Vt9Svt7PzCjEY+6kzTvJ2AKW2RWePbX06g
lDptix5+IJig+EnKsI6OVJcOQfnAArfG28jVNFzgBGqLmmFRrdzMcGqofN/iyt/Hn+hOF8Y1adhz
efYdhLSZjJ3x5NhSj3fLlMI1R/52XWXNuO7gCl4VXKAtvArCXEh5swwrM/dsZBlbU83O7l2aLpVf
DVstALDVof8bSHZ2P3DW+vonJWaJ0MIQ5QPEzN/cm7axGQe3+xMcXkXn2U61yLvezHyB2kYO3RQ/
Gkw/RmG2LC7xDeig5/BZrHFNVVgXw3gb7hS0R4/BuD8jBTl+LDijRK66NkA4AcGPnpwmpL7QnhUm
S6wp0tO+z8QzBS0o1Tlt3G7EZLaNYBWx6f8lKTwUAFwzf8b0ZgmrPeKLXFEvthkbYv7TJYmUKMR3
PE3pYhz3dqTE1ydfLmDhB9mM6kOVcDV/En47vhtq4dSZHhiGmzO7MFlgJUrpH3fGKDr1YYMBiY96
5x+850wL0ruhmBpG4gGjc54U8XO4RcF/y7iJIp8Td3Bh8uv4O2G2C5CEWASkMIT8KQobx1yaCrMI
mmj6UhRNghzkbQpWJszquQc5YKqvM+WhsRyy1gGlPOFRjqacZQc4AGUdIKbbN4WrfnXYqGpz5LPf
t3X9NIU9EGkEiIIWIkBoc0v5GpASVvcFqa11gIyo4MqVWRcGtcp87W0UsGMSvgk33Zm0Nmx0lIg5
Wuehk/Fo6PnSCkTNF2138luDVX4L0B1BfsaqBS9M3I/Wc690R0fQzo3dTBEf+mSNXM7tNJyzrkrp
gRYK++TgxCClJoXqzUDlk9/sYzsfmmGZISbtPJVHokqS7cNrNTd+Is3s5OinhuZW16JJDtVewY6t
CCmifI1oXjMO1HjBKlVu/pHwdFrdZWtkf2yl59un0kwuRK+Gpttzx5uaPV8GuVXPVpcR0UYTRNRz
6KP+qzhP13h5NoBq5qjCfq9u+2GV7ZOORCXOa9B55ibVBtReTo1wnvfG2upSR10a03Va9ZBMfTmT
qO2ka/MBjteu9DuD7l99vdVig/gJhvrdLcI2vUn6GO5l6Zww5BsGbf4qq8Edz8qVQPXpLsy7T5cW
HSpGSlwTeKupO9otNds5LfoYGK9xsKD3zmD/IhgDFWOUdryegPRj/bMVO8HHq+8sy8l1CtUfVZ9s
NnN2zVQZE/So8jaeg1t27MYLhCtVEsZ7WoOV7FZuJWUKe4fmbmZqShIBFlXhChYhwJ+ALaVRabYw
SSLJqDoMFiTpYZGT846jL5n1MLyWsgKm53o1e+62IZaJsU6voiJhou3cjsn8kxanfIltCRnixfXk
ZRMihhHYg+StfG7V+qAh+feTdMayJD+BcuKHaose/CqqpHPi1aKBUx3UL6MBh3I+DmboUyQV3p6e
0KYV433aMHf8wAQ00+S17VlCcvYtjMJKrUgjLGO+CaRxyyd7exhf1isTSwp/4I8fS1pvzF+Kw3o/
LxVd1NE2qbcfOVp8pvvZTq5PGt/Aw8gksvnL9fZ1IHApGtlpKxdvVow16bGlO5FlO5SEk6aHggmI
9ZuUkDRZEeAvIC8bfhdcq9qLh031AYxRHLdYHm0VqRvEkja4VRM62xzMuranYUkxgwJ8W/dEdZpE
OTiOwmPQtntxs9WlfnLgsfrLhp+leVtS8KxPkQyVd6u4dqq/i4qT+c7d8C0fmliE9rKZNrp3+3iu
zmVh5Z6panOJKY3QojwUtsOkjaySsKpl3wHoKifZabnhFeoPR8T+dO8hUUsf59RJlp/B4HNrOEFp
vNudGofE1yLQOtN8WHncZ9PASKIZWQiG6lxurLaIk3u0InF6XiwU46Xr5rQFLo2o5LJ5Yu+cIYOn
5eBLL3BP5Fg2Wz76YZGy1uYYTUY4BdWtSgxr0yCxsuexF5H6545ir1Fr+Ujd5iFNJbTY1FvnIwla
GebN4hTNGaGGbY9OuLrDEydy9zxIlyuwd+PBPHd8vPSitO2KT8V00vVVEPDOo3NVFQ+tKShtrVzL
P66DMfvebWNO5QiY2rmDQGROQQfkixJzqNzmr7GRx9SHqfd1Xto+gEAFii9umhpsANHGbiGlOLRt
l+/WdO5JcC7P7w6sznxlbqD8qDUTVIng1EV1szAV9g9ghFHOAd2Nvx2V3orosELjdTcLZACEciq1
d3JU6phTKEIy2DevScrbyOln7xwya/w9VkVNfk/LY59DW3kYdlg6X6TRTTZfsJ13ECVc2f0BOAZs
F9ULjQYd8oLPKnaG5Qg5jhzfWeeIqyPlokafpr2rmmSK54vTL46+Y7OjZUh2GbS/VUcvdti80Q1z
k65edAzWJQQpcr0hIjfNquYu6uP1Lh0b2r9tdshlmoM9sMz8bBhrJGTg1Cdna9GM+GEfBJk3hUh+
uSG5UsWw0RLogjp6bCFizz3iY3uQFDz6INZkdo5o60i9XgoP+V0N7gOTgUYLi00K+5k3aoyan20/
i28VjOsI6qCL/Yj0ArZJmzj+CUkcMKIt6d03eiNCjraxCTgAm2msH+FNpDlbBdtz0yj/updnYdn7
jbTRYV4iyxWtA1S5Y6s1g1h3IWaaNizgt07peCyCPQTf9sK22Q9DcO2t9OL5G4mqaotuPBQq4uLs
fQMrK0uKMScI/Wv1MNGH4r8O06MqUE7QAnYJeUTLXjJndZim/2TPyMYyapool9ArL3sfgdekixL4
gIt4/+TkwGo00oO++Cl86HksJvthnAqHf9qr6RVMf3hKk7EuaH+m7a0m0cOc61Hp/dTR2O8ICkf/
n2q8KjwA9FDV1K6/BbCmewS/GBkXgVGazP+FzrQFlzJaXD48oR8t+NBWE9wRh84veJS5Rng3RK/T
BtmWLWmjZVao2ePVlmJ9ICRjJX6F6sS9uFuaElY4bxuzYe1cfYk69X7SmQ2Pq0TkfVhMKtpsRXTs
XrS7hH8dL2gGlOOR1Jlgxnx5hHqdMBXGzfhAynFps6Rq6pJV2s8fMVrA/hJvyIR+axDvBXVgzLJF
QC7rWyCKYCT6Uq7isNg+QVhWsuZzZGNmpvrzWHCtHgXIwhTZf/Ha7UzQZISxc5rLFWGFrSZ3PyMm
E/cru6c9qjQ0lK+8C8in0Kdw1VPtnUkATVEHqER6ufJB144Lol3umcDf6kshet0DPbSzOqu+JvyP
7Yq1Oo7mBjgnqcTN7icO1vbY71byGpLwTogUqaIemETCXcClhcjAVuUpWprEy1aPgoMNNqkhn4WH
ItFGcLi0V1cJYeQtFm9az4UJsWDcjdEdBQu8WDeaHeoiYS+TbNbHCsG4AoyjjiANqyEKQ4Mum5yy
uLk4aeoOD7Do6XuKBKDL42BxEMpPMgqzxel2/6ZBkWpvIQ/YDc6OsDpncBIVgfFHhZS1ARLKoroc
URsOsf1IInqjDIiTIcwm6qDx2ynVda4jGbiZ2FcB0SeX8VU3zI09hHGifpooHFDVbmsRXbwl4Zm1
nR79uU3+hX3jvKHKiZ/XQiM3GCYEf7c8DNiXbbyuy4bIrIjOx4QwJ1qA7c8cj6H6YfUghkOsNm86
tFFThs/wFX5Fkp50pAfTUgaud9NB07Hs4JddxPgojXMtpnD/qBKw2wPoU00m9ewTc9oGw9KdpmgP
H13eTprRfpRLTg5b/NBMyWwPV2XNLwBy2WVyH+sp81VfvhaNprCXLLJbaBO2gR/SWp5UPU1vFQN7
mACzQS2e57kE9t0mUfyISrUnJyrRvTjKYgCh0xObPYt31YoHFfvbxd+nEuXtNisq7noGZuZLaJ0f
cbxrGtC2xkCzGj8ovmd4oct1oESIbIPVvJ1DISdU/7q1b44TzFu2JiAf32r2NW3LMBLGR6at45LE
z6EMotFuL7LYFIqvSDOLIh7wmJx819P2VnLavcPKJH90iNbxpkum5XtEUVEdxzBgo3mojc2l1rHE
Lh1P2/rSM7LI3nvVNlVfcWAqc+JrVpyIs+98rtMYR3lTciRnYzeH9tb0ZaFjlB6Bf29wdqxIs7SP
3bEO4/QAmLCvp7gt0ui01m1/RWfa9Dse3OS3Wjw7oAlW/rsj9fQjGB0mujKQaWtyFRXLli31nrxM
Q9tUqCXpjU9d1LgOZvaSvCnkHANkrUpav3hEnllPx3lNiC2jAgnHN7iViLy9HntNFpuIeHkxDMDb
8ybF9xKs1XMzVb57GP0NxLHr6NoevXQf9HEoa4s2xjgjSeNqTrzj1fsxAmRY/ekZ5eEXqbbi3ZgC
DlVXdV1yO3Cm5TTI8k7Gc8L9FpSA0ZRYWDJsL7ovJYb5L7af1j70rQa6ic26JLmjvb66qXkL/+Zw
aNvvQGAQAZriEDquiwG08LXmNk0H5m0fp7Cs5jyqprL9xQusEGrTqC5Hix2eJFwuZnmM/KD9NXBT
Pgkj7DeK3DbMkj1EzTS6azhl+ySiX4v1x/A0c4jW9IfR6Hy47dUxBxHNha36It1++xgantoB5dlv
rRvr3ExopMUR9V493jVkDO5vewmxmdVRA7gA5wssnDe2ld0NoHIx/aUiCsRpTiLr3bbWquHJcbXm
iLO7uXZTBrIk1Np30T24RevfzVs4FUfkgktEVs68Bq/hYAMiPhrOgwsK2IhBHKWpUeYN3lqd9T6Z
9lQF09hdwqmU8e3Kbe3cABVDhzIJGVaeiX6ze+SirMSp9ELY8pLuDOgjKefXekpp2kUYjJ+mGqLt
MEQJ/K+LguotSufaPXIvdgSoeljcEVpUkKOzTEbO+T0aHofNQVkewUStJwTZLk9dbIjkmchhkdvt
PocG1PiqzqN2+uCe5RiXuZ1p57PSBQ8/jFgugjNH4r5kEi+tc0mFi6ZvRiPG19sOS1YK43wT6DC+
dXrWy0s6dX6Q90YUv6MJ/UndhV1xNKqo/pY2KPxDOft1/WDjzQGXwZ5V3XvEI/8G4Eh/r31MJ9xa
ESavHU2/QHiCvq09t5BnCI7hDZe3YsVDmHeVnKhEw9CyF/e4EKepnjdG7oWIgTmnRGUQsvvjdurM
lBT3QhTUx55JvOGZUSlVfVz0dFXzNVE8Jd+BQ9vAIu22L9PPrXt2XT0Tgl8MqXu/RjskkFX75j8U
AXKYkxt7OzUHoX1rPOQKy8W4oPfpkLsBhil7LcjrLRyQN/TuACwQhDFJj3B0/CQHybGSaeA8uC7o
bMnudUMsydDSw7uEgFQnCS6wZ+NUeJwNqWz/1qy3KkvgnodPHcY1YQLYIuhARGP8X2Gzrt27GmE1
s4pJLZDpIaWYMav+PUCE/Uu3QGEi9Ag2fHXspsrqMDhJB4IxbPq9bWaRUoM7ntPfzaJtOZa6cvjS
mN7gjVbR/9wHu75rsS3+a2pLRkHBW6ofnpZLkK1yNuIQMg45+sFkgQHtaI2e9+BVVrLodjOCIjbU
Ul5mbLglJz8hCAOjTrz3J7tN9s4LNN0PQrW9ejKAVG6epJZgo0U6pv4TDDuY8Zz0c8csKhhAmU8m
2T+3Kk2eJU4lTbnsNfGDAKmUDDUv5vJ+9ej7c3RcdfsQCK3KF+ur3ddUT2kt0TJQXW1IKHubvGyI
nNcPqHH35yQgh3IyPJwur2bULhzNVczlukekY5VqITdEuWH1Ttpcu15WF501DI+18skvvKvjBued
of9jVkZedA43RdFVzR+odQGyh2xgSZ8jTVjcW5cQGJmx+rhTEFgnP+epke9tDL2Dl0ZKEFnaV/c0
tWnECiqq2cuQws73vYlpXqc+kI8ooK/Wajt55uC5W/hTx2KXzxCgFE+WoOXyGLuT/Aay8rm5oCFR
/yxhj3fCBXNfo4bp3+FeR7gm1FXiLGrXJPcoEmDZuiWe0EfRg3UwznWbchcPsP9FyO/+B/JbljcR
UFJ/qiPESlQaSO05uWZ3PGL8dOVDwXxXN68peJHBJN2KLLITvjRPJQVjfWPiZl/OQij93Qy08cdo
97eVtt9d60PcVOM/G9rouxLjwNGg3CZr1qR97guT/HAxg3zHTqORIpYuFkM3TqbwqJYee6h2+/Zb
m8Vx7+rQxSmBmL1ec69Mp5vWzCFzuVHLhff+bOrlR6PDpTiwbWNmesCj6mMc1Wicl8BB/zukPon8
jep8yPDRJl9U1QzKjbAlkPJUlJjS0PyjiEyLzfKG4qWwV9fGVh346qmxmHkZjhn271lQo4fMmR0m
6Zqfy+SDDHayt+UlCYYAz2h6td3BI1HPZw7sUYULcpMe5rhEv4R69R8AK+YFeLWb/yibxDhuQkBQ
0CaMNPs/aiT7aeHZllM5DFSjpzJGQasOtFLm6EVVR8ob7R29d9DaBctXwfiJaeyVdywqjdFCBZV8
69OoGhCPyEhn89qMxPa7q9Oj2CjUC+5NFlvqreKWOr1IjsIZqzcmHATO3e5JVx8buxTb4wTSR+mr
hzQ4puD7JWVXNMkDmwJ5h9bu/MUorSnKlhiyryCqZoWcS+xXUS+V+drtDg6tvaheEHddl6kp2+Af
aA3vocGAWVwEk3wpvdnWvCW7+14GbxjyJoOVqSIB2qxjPAYOWRvmim8U+7U8Gksfp+6UQmgiqa/F
3VanWNs9WQfvYzmOzG9MPKQ4UVlOwGml4ywMJFqWdzhfhSqnw4UA9F8XxTH2tLljPEwDNso3+URz
3j5Fc4GpCCCql1mIanbJGREvcF1OV5d06AjY3Bq/Z3CA0fTugEaW77V1V3Owa7M9SHq+mkuvKOxZ
rVfRJgS0eLGCL+VxnSErbmDU1oGQwEn9QT4/0KWHoXrkC2wsIB3qVhiQ2tcnN217KIY1cLEYIWzE
JdHv+nlylqE7ll1Pw++kPEQeBjr55fsLhgOQUHToMvAWyu+S8Fkmd+54vtkOckSYcBV3GkfSPYpE
CUy8yAQzUM30K4rT6LcSTc9/A2h/zZ0Q93Sx9Z71EE6fZUGZnAVm7zEPLEX7MmFjcw8JukWgXrC5
A4Jy4BUuJVS/A1jzH07fsTyhpcc0yCux/snWhXUPod9t7PcyJQqcCmmJH+pdzM9l7WzPlecqcUTB
JMdzJFP7nxzxpByacIY6TOhQP6Awhg9MSFxTid+14cWd0OHfaUjLP7It8C3srb+GeRVV7Suxqisd
/+gvj+EAQ39VAizwHdMo3wKrOy8nJQ3tZLnb5rZgThuePCXIdYmGMKb3d/1CKY7gekgfOIMd5F9F
6CH4gVWvh+8ARRIJOPh8puZXjSYSySIrQt66gTOaow7DFOtIybyFFyFow5+DUSX6lrNr/Y/UgWC8
p7laqvMoQ/VlmYIWovBq+um9GYLeOdWqSx5r4Enu1lrwYvkgyOpWATJClICPCmFoArg8utQ5uHNx
RY4YnjobmFwqgMzPXYbls7FwevcgneK1FUmn75o0AtSe/cGvH008hfquUP5Vmr2kbpV3loodK1K7
/8FDDHVEb0MxQ+sH5wxHXP5MJuol/kQR/ufHwLoHR3TYDRL+TgcWhuzwoneTpJnqvOKJcKl6yVeb
Ti/GYVr4TQhR7P4odOG/B3Mz/doD14wIlZahOgTdQJuKViGdY7QTsnWqw9KmzCGMY+Q+N1p0Yr/D
D9MnLxistzdftWghbDMu5ngtxubbaYgry2vsMPrh94BIs12TOMdm0CMSytr4Re4JyWWBkqq4wBSs
H7On/C+Ql4a5QcvcEKw+RUmSlVWpv/ck8ZF5r2ITB2wf9S+9p/PPVLUOG9AGGFIs8tO/HhUSDOIE
jJMhkLbrl3HaBRZv4VQ8QQL5wf3kWnphXEXzfYf9FZNcWnIc0bi3x3TrbXAoE4loegWH6LkTdtjB
xQ8EvgnSMaNTIKjtX1Jj0vQ5xjeEzi825asDaLg+2cikhDP4tDMK0N1BcoulsyCWylHoaSQ21TkT
Y6/9S+BXqNBa+oj4uMHppdkYlNO7asMVB92CUQjSNy7yNfBFcDNO/UAaQAW9NWhnms6r7HCzVsvS
HV1dRxGnd6FG9PnME6TcEj+HdRdQ0WrowVsbX15c4N6rkU3LHDQinNg/dpfZ2nj0bkvgVRfTcVjc
YogvULjXrWN+UO1IYpdgvOrHFu3M/I/WTRGi0RWEAx2ASLuYe73aHgd8BJ/Gm5HPqpla4uB7nhnf
tiANUPTtqEp53CTsPus0Xuobsr3Wv22FRemAVmnkfBhi/2eonO2xFRuLsK/7oT2t4zJ82MbKt7ju
dmAIM27fC5f13xWFSnS1Si3Pqqqd4UhG9+ah7xfoeuPEhm9hsaEiDHXif3XVcD0KtriQGbY71fE+
KPUyM6CuPNTjTJLOHKAIO6Y8Z3zYOIs+Q7ImEFvpuvyci6qt33ykXFD/nKvd2+jZ6qOVid1QK87L
M+CwHliKO3aapRTJeoEPAocPy1mGJ+Fi2D0M4I//4o068zj5e/M4bwUe3X2pJsQumOPeOzLoClS6
HtEtjBrdsNlsdfc970NSHnrjIFjlavwl2N76iIxUfcfA76RP4UZcj9g5CDJQRsQZ7LT5IiFuC3Aj
Ns0Tef0pw/cS4YjzTIn5gCyi+kKIhKY+HPaGeFWiO74wea36RERxOZ4LBE8lUvGpHX/t3OPUYKL1
3+gtkyqTvkLdL+pJvyA7sfUtkqWS/x0Zq24iwmX6+72Ty2XctWaVwCjVrN0gQgoNL/BFcj+vIJ7m
9bHd++Bbe8hODzF4HiG62oB0OymWHrREEYIpkOHpPaAx/4PXQ85nWWj3P9I7Ri+3zH7aLhv0PFMz
1/L6NhavRmNPhtS+QPCJPcQuMgxwvePg9X4Wt8NGfDofwHmM9d5/Aop5V+LPqC8OXfVoqQlEBkyb
UC1N9aIPcVDVfzgBFveALcym9xuxFXjyvCa9BS7G748YVravAbkAKx+zBwHUy5xQJqateYgDhFkc
eQMpovVISXWo244DZ+3CKfpYyWWrfmFcKauzitbmHuWUn4IpkmzEokWWMQBS2guAyghVXS1kKoQN
+sks8hpmam2BiL1sH2KDOyBU6d+ruOphhUQQ531KTEjBPm767gol/6o9hjaiToj9jzb0UqBzi1vs
qXfNNL5CVuEyk8k13MCpW1c/dr6a23yJVfhjbsqN0GGqs6cC4olaHs3Tj8HdsLWsntrLy+rUm2LE
8UaLnK7tCgHQl50CLbrKNgDhWQhshRGTo1g19X48bu6jmvbyieSe5n5xI5zYBw443b5JjHvpYxQb
5VKlzQ3e70wEwnHFI1EstBGnvhnDIsnQqoTT710yj08fQWzRyx5kEsTGnpj3SvjLC4J8d3Sfk23B
YXV2K6+WuHpwBMryNd3IWBjvEh9VMJ0i/ZZf5hGe+jDGooI/vL5hml/iMLc5dDuHOlVX469oiHZB
B4jg6djW64A1XUVxcaoLxueoY689j1jSJqH6JgFqFeq/YSpHRJmQ1sY8OH0apG+o1Pck93pjqLxE
TZCC389xcVh8d/vnk+DS3+4FBQcMQzCod1MXcritOAlp6Jk+8Z0S3iSeJ0j9q1+bQz7566zSlM9e
vKUQN4nXpiRU2rpbbloHnv+sfMP852uYCGCLKWX5a98iLW+2wVT+ZQbnLB9S44noltQ/zkxv2it5
NKKJ7dvMnmYQsYqjCHcGmQif4+I1+92UtGHxgMcIx5VHg4qPC0oURYTL7p+9A1o8jFkHxe4KqVsx
keQgH9p5BTzBvGNb+Ntbh4hNexCEwLB7dlIKyDHq0OWUc7rxz8Kkrwc6b3MF90bmYRqpUMOlrvtM
iG+Ltn6x7o6ZOIUlQHzRfISrjn552Gi4LwaTvrrDrhho7AFzbvCL2IU62VDZcO8oGvG0CA9tXGzP
QREG6xP8FHcYOzL4mPyEEZwle/xxddaVyANed3rrhDr9Y6ux/N3yBex5hTJcADSA7OSLjqY/sjKU
jyaoAT9jCYlU+IZ/sy52g3cu8Pafw146xcVrB0df4PDs56pic1JR5E3neSrs+qisJnclQVTwtqaA
e2gn8AJfbDHgOyUDyLBW4pb005UV+Lj33LB3VYz2B90kpwOxQU2Rw3bryy73ecz7eexft+3/953v
2o/Rh4lDRV9BZWKhUVFW8XPjrDKpa0HHwxa3ybgE9lL0bfVF7EhN17DI9B5DK5knJuj6vAvcMD4g
t0CmWoeo0Q+Atkt/4XgfOLOClfifvapeALtcfaBtB6KbBB3YFbhy/XzCi/kGjw8/7Y+d87RVFWCt
LiXm9WJNl/+MiWbaUzbQkDeIKmjVwYh7gEGcaY8lJtGC6IfeXW4sGMpdss+opi0z2hmgSoiPd7f4
Q4LOupwQUAj42ZENJW2TV/4w8dHKYt7vvRgAFHu6LtbMTODRB291dxqSifjh5077tj4nU1JdjVrj
KO69FWcBpIEDbjdou9qjkHRcGf2vQECxNYix4n7CUlKuRC1AyzWHcvL8/ui1pfmH7Iber0BxSkhm
FS/BuZ/iEisJ9/W5J1p0z0kHC1+rkdSEI9kd64swCTz3UhQ0Tgj0WGcdgrePuRgDGON0mo5xAMqM
dk7oFyJgavAs0hr0fUzQ2OfWG1s89kyd/UrEpo+t5y3rz82H9wZB39KGuhfSnv0NWYthlkBQBI56
TQ8QOkJlxIQS8eI2QJE5whNErj4hA6guaM1cPJs6/Bqubc+xCMkJ5omjQd6kwV58aBHje4a9Dd/i
QWxHzOXr07jq7rSjdC0R0kfzX2z8CHhwiIC8k9NHs7ED+IqcLl48ETiTXh3LkKUHEMgWzzombjd3
8DkR3oEQGREhwgnspcMO2+5J3X210nTFXdJ1jkXk3YmjbCICA1I34dfpEJJyZkKzP4w07X96fAaY
1R3TvFa7Dj3MdNhjDkiQFx+yEnHxqXGh+Vln6XTXC7fwmHySavU6BCU4ihJq+k+56/C7BxrmCbRK
aNJBDLbfayh1DA472icJtGUOtSr89F8kHMgjH4L+XLptyvimzZ3fiJGIhsNaJZKuaB6URC4w+rc2
0LAnkwqr8qaPpmQ/ppBPQ54sHnN1EmT3d+41aijf+mp94mBd2xyKCUGay3HgnK+T2/zHQS6bucMK
gGPCkEHi3ow1HrGUphohoJim3wtn/3K/wIkWz/3k1CF9yu4dBTRAd0DaSXIcbsPKaS6RXDCD1UFc
/cIy0CAJnlIzP1WljSZej0Xv1UxLdJoHbLlPBL175kGshYUqwdFStyfEDAkL17RYA11cwH9qMOBf
5Ogsv4kEnNqcgmKNCQpK8Tzya69/iPE2ODd0LauHP3juu3yEf+rJhMBJAyhRr8iNCmopJ0uZMdae
dEfjxM6q4QOzWvuOd4y6IiluOeVI8gx956okIlyPPJp1N8sz5nyCzFn4Q0KoSbkj/puzsA4W/+l/
pJ1Xj+NWsK1/EQHm8EpSsRU7THohpntmKIqimEmJv/58bB8cS1u64rVtAzbggVXcqap27VVrhaV0
BMdCR3HUEtR2NGcUnoKzTp6pAXX0aCI9ZozbygnTqWPENCjyzFZr4w5uTv3p3PLc1leCVWaH8Otz
Ne12XnRQql9tnWubRIfX+uA5NVWe5RmhQciojqYc4DLDc5U/gbRJ9G8KlBI8/xqS1G4pUe2KL8Al
dyG97UAJdH8P5gVIjMrDILVBmFWOXyKrMT8OOBogIBpvFFbX6Lz0tCbkj+DarIPfFuDQgYPz5DpO
srgKZocWDOUEtp6inDgtCQsBESCH48n7Is4AO5sOjJqnYl/P02NCV/KuKbTl6RTKoUOVeqdo791R
Lxbqker+NwtUl7KpQCHKXtGdK/t5n1V5sHBolqR6kUkSPOmgNdtJTuOt9E3RyyZFz5dfezlY1Pun
Tl7wjE/7iwoGjzbxWE98NQjzbSVVR3VWU1uwIWFS1Ze9GoVQwcsqyXUet8B7pL4lMlfCSp5LAG3i
2Ymu7XCMQwYSUBUK10ynqGAbSCx794Mb5qmcwJtZbxrVystR1Jp1A1C5ksIZzcWh7GVNeqarizYE
RXqyqd7D2xU4u2AbxJn6sc+kMJ9ldp7ZYNMdriH0+Jo/8CkVFEMV73QQOoV2E1NtsDSbd7MSYEz+
Le2IgBmNdMkunu92e7n6Ycsk3BQHaIUfpdE511YG/HS7aboHhIBCBQRSrkElD4Xgwz6Mv8LV0oY9
SteQn9O8zNI1IsBoTBSaXpab0skBvXWsmTyjUygkaVclQ8tf9TozeZ2uS6oeTbuPTn5S7vRkQ938
dJprJuAfqdFMegEsPQ1oZ6sbnVTxZLRLWKe7X7rdGBHA3Gr//phpWblluFZhMgRLYsgq8VcV2FXj
JlFs8E/VEuRwHb2oh2SUgMTDIBAn2e2k8DXsDuM6VWb2tPI8VmqAflm5R09qq4CMZNRBkAkRPiE3
j1Z2cvgEZO3O8F2HI7hEfCAhy2SGYoUXjgflBXp21mtOWUatqSgsIRJCv6LAiCoxrOZghfWyPeTn
UVMggVIAxOIpuEVfkE4C8BRIdE7iU16PJdP6fqRpbSY3O3Ud0qQQDHDc3uhHKKoDphTBe0uGQ1Wk
MjdqCHV2aVovef8YNefpPvnthN9g6hpY7Fuu4d4ObO9MNvQ/tjDTXavUKt1J9dLenqrX1DufZtbS
kEaVZymv0XFZ+Fo4SWBk8FLkHNfJkBbJnZW+si+Q5lIB2anQLNCE+pMrdVYhaWqMaOg7/zKW7Rhw
+ZSnk50y3jkDE6zcHTlVTAd5bJWxiyO3IrT45KpGgCXzunrVQZzBbSeUJ5AQOERKI6On4A/3TurO
o6wHHlezs/ZHbaVxlsYDW/52HqjAyXK/3L3U9KcU/IXGQFHR6NlAXrbkeWcd5mPe0Jb7/Pnxat81
oqDewP62TEXcVDzSaqcDLQxLRU+2IPqetPp5r7/8CyPcVXkHIDVTRe3x+BhqlakHzRI22y+Oqfym
fX1r77QBlmxxLBwLchAaAi2HwqJhC+fVlJxSto0MOqXoa6E8q9abnQ+YEHcIJhQZXImpKAZJoyKI
rilZ4yAtru7XoFGzalTQUGpOi8MUYMXjKRMPu2hI2Irk0EZlk5at99m2ip/j4I/qvBf1+rGVOzN2
NRzhqEWIFnSHQtmvy+JdjX7ZzrobUukamjGB8dnYxQceK5mxg+6V9VojeJ1HwMDNYsBvDI1FWP1M
OgW7U6Tt11b0FhirQP+lpwNCD0OL0n/CxYmEje2kOw3T1QYbI1yxKPL++Vz+w9MiLr2g77JrNNqs
ZKxAJugdlBTCn2+6uf1vK98v28VQIroFSL6M/VqjDSWWftuA5lmkx0b6Kb8MoH+NhMxSU2SVkyOM
BIBAJmWyuV/3dGQuL2dzuaIV97GRu4ti8xpvEBRNAG7XI+EmB6oZRZT1LlvbkMruYR1Vol9Fmw0Y
ugkP/XBUAwejWVRSNE04LVZzVOTdOT6so2pBeSMqFzTajyKgg132/WxQtuOhC6LMcaeuA+tbDMO3
ltjeiaeZHbBLBz6wx0MX2dTFDxLO1qnqdDh6+aBdp44O8KBFhspbb+gXUkZTHWoqXx8bvDfXlzMg
nDE0MAKzpCq0bpyJ+vMIxWRi87A5ONP9mokb59KOcNA6K6dqCvZrHUNkmoBcptcOeBC8b84EXj2H
5sv4NLbogHg8vs8dKRq2NYuopymAvcUdW9uxItMdclg7R2lN6yRgug0se/QDwOAnvcTP1jtXxWaR
zM1FAm8TdfAhoZF7c2zrNo9yfbKnm8Ic77WdUZ+B7a0zf1ePdhJiKvT2G8ehofYR5GaohmKq9BkY
qqUJc3xW7AC8YXVY59UzNV8X2rQDtzTle+BaW30MsxYovoM3MMGiqIelIt1EOmPKJFimagouIQbj
VVBhOm9U1JpkLrIlvBAoNO+bZ7N9VdInKoN7Kja1NbHV91N+2PRrAQLmDE9YNqXSODaaZOCrbmKU
8FGCM6yi6HyC++28qWm9PJ9eI6gQHDjGasoXSjp+PAU3TrE3Rm6twbDjqIhnXPurDBpQIwmYASt8
pvTjFsXvf27A5Pd7bSiYmMSbEjVLMEZGdt60PONpGlzd0vfHFj7TnKu9wxguTQhjkJqTYXM1P2/I
h1zTXuz0X4x5pcejFv5u3sVnkIA0uTOwTv8Pu9zELMsgAXOEs0HRFxLEY3PexMdVk32HF9GX+uY9
Zy3Z8CG9n2p4J4fk3W4OJINlGi0kAlE6IYW9XrCShpacR/1uI8EqXSU0SHAmga4s9d3AmbxnCW1s
hdsmGhkoh1xbsvMgKNowlzd6qHK7L7xgP4NAHKTUgIT1kCFxHp3jKdbDg7yp4RdY0WYqUa+EQpeD
e5hVZ8f2H2+Yu/YslQL952XGFmL0meICN+KTvFHL2D1ULw75Ewz5eTJ7bOcmIKpmXyPQVdVk66uq
sFRGCDgJ4ItMC7y1rox4UuWvYV7AraTzPqNumlR+eWxRvfUdmLTIbahKcOkQHVpCd3upt2d5Y6UQ
rB506b0MTPst6XjrSSD+ejJ0LZ2XvNvN9bJTfqnN6Tw2K8eGr3hfrpI9b1qdQq+wG4T75OlUAXCH
xs2YwyXi1lX2o6LZheZso5o2UFO4FW8fntRKq8Q29jPIPXffaTLfDZy0exOp0QADMxY7XjWEnQia
JqX3RJU3Svty/L6H3VLxusavilU2sBXvnGnutpBFUmfBHSqiEivlPyktM4fjBX14nCnjzDRHUTfX
7JOXwa9zoj2n7eB36s6jx2t3u3S9G0HU3MZJWiR218ctLWMV9Y5Tt7FMaQz/Afwf0rhJ5jsAbKX2
47GxTzXEa595bU2YUhr9FSJf022KD5Dp1fful/Iiz53xfhz4+kydNSFUiK7zM1mEr/VrNi/Gjz/g
U+/m5gNUrt/cWw3D/FSYu0j5dQnyHtCo3aadh8+6B5BYd6WV8Wz63ST7soo2CeKuzqyc7pdAsgaM
32QbKqPXNdtwHIN/qL2HuDAeQ4wERNjqNmEJfRNtVU87E2mGffJNSXj8hfAZkrjqPaVfmnYxv9K6
b//mCxwKrexrVaNIcP0FJ9UADg/zyKYsJQ5X8YW67Sw4+e3emNGu/oNmacD4ph27NXntY+P3dhoZ
D9rbhtLTswp+qY7Cbl/y7L/RjuWrPS8tzzkeX5Luj51N/pOlz114Mc87nt3pWTE/93Tq6nTO8yA/
T7rDTGppbrKPXx7bu/XsfdmIXJ1Cp0F4FNb1qIF7cuJQ3jDCeW0GY9igYYXInu1mwNJdR0H5l65f
gjHBXzBF0XnX6XKCT1rnZkrnx8e+fEUYbk+fmxRkbn6QR3lqDfmnuyO8MCvsG0gGtSQuMCtZ5bho
JlFVeJKZLQ/74DUIVEDlo11YLtEFhyzah+erltp55MSjjOp8MaQ/3mfl4iEm2lChtAzo2UxhJ53U
tEkhapU3x/YQTZzm9AfVoZaOeWgCHq/svT3LDciQHQU9I0PcSYl6NICzMm6dB7i4g6l5CnIya98M
epgfm/osZYqjurQlVLu64pTl+iGWN61R0+qFuIzH+/NUl45voCpWrapJ3l4/Lbq82PKq9ZR0+kty
6BZ7+Kw8qKb3ozIBDW3As+9aDkwiR0Wjj0teh/BF77pqG0YKRIZS0fkpFUQYLniYCZRfO9uYqOAb
vVwNRmbTgspWywHHf/N4giSzRRA1AfuqVD8dYXBWvo/AnxYkJaoBtbFWreq4/iob3d5LDkfUnrTj
O5zIszTXf/A4uIzs3fxQpCp9xNoUYHY3ENtvLyB8j0YEoFiKirAjJGOknlTAg1reVOQSbmuoew9w
rT5g5c5xtUkQDBsgA9c9apXX/jarHWS3YknZpC7UrvN2kraj/RpA8D4fQ3v3eAfdHtJrY8JltqCT
X9K0UN3YBQ0UmbpIrFWHxhrQbXn62NT9gaEdYPIupMmqIzgEDTJILaOjZ0NjSGuO9771Y7eCiouG
+bfTvxqYoTmqKpM8O7IwMBDRXVRTkeZkcB+FT3EHhSpIA3pxHg/r1rEwg6SweHKHFy8x44NW6NCZ
Zwx1dQlri5p3kwptq0mYauFAln7XlCmzCR1oU0y1Tz4vYpSknJOs5gK0KXgA/0PPWOSFUXv8MCPz
4/Ggbn0Yg+qvA2D9VEe2xaWCmdpwQiwdQWSA2YBqZ25uIPhEzuww8DSg9AnctRPDmGMbtmPaChcR
wTXHBz0uUS5RNxmvRzT6gvh4Q19qqluvlfUjAUUQRV9ofYRzdRrT3KntBvTZbw82WFGTWwju2uaJ
UNgrxx0thHmLVoh9BstOipP4Rzkx/8VG4RZn6aQyCuBNwQr0ZgpP0626IamXgcboAArVo6c+P166
eyf60owQ7fWCLny0m9VNesAJzqVoC68rYLDHVpTbvJQ561MYRsS+F994s7LLpAA6us1e+30GHCnF
rxWUqsdkGh9+g1hy9QR5dUDe28eG752BS7vCLJ4z6u+adVY3IQ+4eqI/We1UyarxYyuKemdPXpoR
ZlEzM63tEkXdHFPoDOxAQ4gRRFtZUP3vYaGIelTNjFtQsYLPO5pDPpksYyuOFmd4CQa+pjcmHBA0
6x1dJ/YQFkzhNOrVkV7/NrQ2Z6A71Bq4+cKy44aFpY1gIa5HjwffnzfBnGNxN3cIP6ysaC7gGcWM
dQgAm/0PDWJxamVeeNqqGTu2orUnrJ92eTlwBm+NOjJd9oZum5T3uGbwURe+jV6ahj622NpEuTKV
jm73ctA27VlZxPtn25w75oC9OysMTYXukApqXGSJ69cGtWB/AlTZOhtVqUc5DCBltM3jGVzu0NEV
bt4AO6nfdE3xLJp+cR4Ds3znXgtK2aYns/d85KX9FrwYsUMPjb3Xz7ttUv80nDU9q66+nyhg4uKT
VzfT3QkGRqYcoQMp2QJg7M5Li7YpCKFyyMNqM0Ga8pdj5AM1p3szY9ncShxNs03uvMLeT2mdBsqj
BJuYnhuwVHJJ/jgHmd6AjN8hrUphiG7jb+Y4GtJrvkGr9IEAXnClv2mTT4lq7U2nVUBvw3Db1uqX
rJhlsVfVYwqMEOEvrfo0ciBnLSRIqJxukiZLI9oo0jSMyoEjdycoAeAgiedyRspCJnq9OrTf0CWl
xOGWpklfM77IHVWV4iX9UMFuLEHwymnowbXjt9l3KxwIv7dVpGvjQqDPjkbVQJgRbuOjPc7PMJ3D
tODoP+B99zJgf0owJPvb7/brM89kw7evEZ9kRzeF0xCdZWCxhhZuoXCi8zAC1gaVpDOFKWXonebO
Se+TC44d0ELdEt9pkPDqztbZCrfmEmJJPZodTyurddyDGY/S/LtkDxy0IXvC0PQ9ciqotYXbrO4f
o6CUOS5qtPpo5/ehEX3sO2/LmhrAE7BGFGu4b5PlXu8bwHyqCfnJftudV+H0oM/O4VLf/2lYwHj/
Wuu8skONn43PZrg6tJSQPeX0sffhZpI8VZo40lMJIXIAh2qeSV7eTmgV3MFpfthHQxeNmzW//lRN
uM+gqghFf1zvt+mX3XcW3N7kv/M36OJmhzlotLcArPrA9NxkWoJJwcu3SMciYNjut2X7XUPTu/79
ePpvIqXw+4JPhVzOKs2A39cbmEbs3KNTOI9+NvX3f27HVk2qvCbxURNTVrspquO5O++3VftVL8qV
neGSEvO8jcJWGlinm1ycMdk654XEkbgsC8t0zI22kuKAMVnJcSKf0gP0ozl34C5Lp+W5bmY0fg5k
Wbd3NQ04ENkG7gBvTIn+ehvLZy6mEMh1y9pDzmTUTtidM5ofokHY2s3xxBLFVa2/UFOgEdPixKBT
MWpCeUnF2j/NpBXdv2N5Gg1EtdudcW1GCGpnx9olewnR63p+8uMp4FV16H57u7l7Ew6PGqAq+vzp
es6cyEpkSY/kZTWjOu3TveSW/ke48ebwTC1+/dMdeGVMfBmiXol0Xse0xdOd73jqQpk9NnC77a4N
CEf10OdHZ/lzXdoRfDML4AMDa6LeeqBrG8JxzWUHXqR2Jy+tFxpDErpaaMB5Pi2Yvq/BOvICRtb6
0Yai96r9cLaB285oQhlbi3rgkN1E3M9d+H9rZ2vXa1eh/psn7V5eliOHdwXHc+aRbw2M9/bSJFjp
d9BFytfSXlNCNMoO8dsRrHVj29c/XNWlljUwnvun6u/xCEEPtrOkbvaMhwa0p70vedZWnUr+kJm7
fuJiz9vCsYK+mHbjIytYjkDz+BQE8RPHn81kaDsqQyskeCSIMWAUbrAUbJ1pPeoPMQ0m2/gte3JW
6kzz8rH6Ffkvx9cGgtbQSRCyMXTsIU9Tsax6Oy970kbh8DwOjU7wHV3exDkNXfKyGzvj5DTV3km/
veOT7ioedKWeuXI2ELY6tR8Oju/+tqSiSUIGmJWs5Xpb5se9Hhm7Q78toSKcH3x1lvvgSMbIPw14
ldvLRX8ELmwJbkVVA7QIEWtY9ot4HsVTaxr4x+luqo1S/zB67MPu+pcLY4J/ORq21vWdU8vZ83Qo
Qvb/71XGLAxE8BgFRatcAwqwbNiJ0Shh37f+aeRxL/ejr4/Hcf+YmaYFeoQiAC9h1ysEIU4iScdc
BkMeT6FsGWVP8SZbBt5+wG8MWhJclC7BRr/TsNQfsNINfAjA5sd54A2dqkFLgotSIDuW835M7aiZ
lW40Ih/09UUxSQcArnd94cXkCT4qQ5fmEJ6z3kedfN3rw6U1p7nrv06d6KGO9Tm1DQYEJeLsNNv7
lav88WD0ev6Pu0FwSBCCOMpeY0DFGCIHt3SdVewpHgJTA0MamjnBK9Xo3h+DmBHVRMUDTSPkgF61
lQcGdNf5/b1A4sNKkEm1ZjqM5+T3wVed8YjvDXmeO14cVCAJu4KT4y1bWB2g+jyP0uGMkZ23x8h5
kfyLY3plQ1iYbo8WbG1/bmmIhny3ct10Js2Gou6d+boyIyxL5iCBRaNJvyyI93oywQ89ioG1v31+
A2h3MWGmEBVCSBCiLkLEO3fp3/eqBVKj/h5fHUE/TjPJwbOHTGq3PvXKpBAckOnSdbVmYNra3PZ+
VfKOMMm7tS/78z9DfuFe3OM52OF2Q80D1JgwjwrkgPu0sfq4d5pl37OnE6fI+hn5CPcNDO222tfP
5t+2RLR1i/yolVWftpJVA3Pzc4s3KilHoCO2UF+CteKlv1T3MJefgudBZ9u7bSFaXZkXZhaVvoLm
yE/zvVs/+MBHP09zPkahwdtxzxtwUv0v3lgE7AhSk/kFGsyfX+S6qmIqBzj6mNzIpcH8KRvp7slD
9d2D2HjAw9/dq9xWwYVSQDR0Qwj0VUn5vSpjZZkkdFnveiL8rcEV7FvXbo1wXiZbFYSS9opKrtvS
821J5tB471ww+wvz/31Cv7cvxqvs8iiGYFYhnKnewXdWx3c6rNvvwZR3Vc9eSYvAS99lecDuZwuh
OM+XdoWA3Z0MCU4M7JYjaQ2zeOFHvu11i3ZFXF2oXyIvgUIb4To/WFc/IaXyy6EHvDthgoczx+Te
y1PoTTUE8hfmHqwnd2sDeV9/9xo9R8+9l0VtaZws0G1DdWz3fFwVbuwPOaq7R+vCvBg+pPJAwQ31
0eVuYawrf1ks9Hm1iKbjsbKaoM/7E0W3Px1b7zgZ2OP3TpXhmDotnjQ38G9hzY02VeVzyZpv65Ex
LZc7Yn4w7d2I6qpPw/eEz5rczWpfWBRclmw251CLKmUJuR5SxaPWs17aSZ/SHKeldx5xsaRgA23V
02nWTvqLbDDtPAdC9w+0FemAHw/fj9Q7qTBQl/+bBkOIFHsporm4YxqcqbG2t7zub+t5N0YLhmQL
pfrje/mBGv0k89C14EKfc7EYWIk7mf7VJwj+rQ2iPeRofMLJP/hoE/jpMtios87bT49LtKk96XUo
obh3lbmyKTgdrmulKSGRzTJkmRtPtc+LNk3zPnCV9sWZDoyxn8YHay8iDaxCM1rNLpTlD+1pR15+
YpNlnuMPGhpaT8GlVMjFJweZgWkcp3RVepIHKawHO0rrI6c9GxjXwCkyhItAARtL0PXjakf9vT4g
yUjmDcNLNgH+IvxXl9CrlRNuBNyzrCLZ9yvHYemvoadF6VnPx+nZB5s+lEUPbhQh9ez1YXQpYHPu
Fo2frJA1+ly91oeMaJ4NBYSh6RSc0qnqqeItXERNIGpmtKmhxOZXPmRVI3UWTAOcgLQ1SLEzz2Lz
IBNOrWtwVe8GhQunIHgqO4THoDBZVUR5P+tC0Ex5zbp3VroP37VXbno/4PjSYDFP62Ptg5Mipq4m
qoVO0p9MexvM8xWucITK5ir8WvnApJn1NWW+NZC3qYOyrNvMD1/Mwu885Oob15rX/mF1WCHe+i9r
gJd7zxQ8FUrptmM0bIZ09KUcldQ4NxNjK7tDYfFudgtq2FFM+j1Iq4VNTpd9vK/jVlmay+7D+vQY
CBaP0AiZDhZy7yV7l7aEHV5IdWuW0J98lgGVl9O4nTSzxu/9/3EabirXmhxWfVjcc6DhjHEfu5B+
S9+u999DFbY85OE18gaYr+cQYXoUjgl6+yFA69AghR29N7Uggt8dP+WRuXvHdbTt3SLaBet/dRO6
mFAxpOLrFUjmscWrO3XV5jXwmz56snyqq/+7yx4wS1oWgMgCLhN25UE7UGA6K3+d1v3CXnY+1dUR
izdrOA/2eDd6vGR3szZSRhM+Bh1SS1NYs6S1wuSIqOMS4cQ/J1/9olWz19xXJvlCOo/gW5pmy3S8
W6ZcNKWJMZSz3ltMvBPUEJYKM584wfUZHqQEPbWlw8mw2aHgXj3Isnyy9KHbyb3AfWlLmNy8tuVD
BfnU8jzhxr50vNNz5R7n/x/3oP6ciQfh0pKQksAKeCr1PaOy1rDF/2xeremegGovqj/Fz+MqH+s8
AgTe+fnxYt7CNvqmvIvZFC4/+BlYcxtGiDDoNl015KTGU+AXf6x56Gm/ZbeCaWTA5t0VBEfXo6KQ
9BSdfBAESlwYtUqck9xmnc7DEas4oU9afvo3Dsa5sCWsoAKFTJR3Fbtl2j+GRr/LGYD2gST2XsS8
NCIsXmMYhRLDSPh55nvXSVo/MUjwHk/ckBlhrYyibHsZmH7eYmrvzRw6eBcU98ABvxt/LofT5ykX
F+LinKk8WDcqD7vNutxqT+EopVLVTPSv0UC//NCQhAyyUlvV6hDw/nxDRla79NFKZrcPrdDgmISY
GhHjbJ7jVWJqn++Ho94tn7zAVZb518fLdK8+To/V3/tbiKkxipmpEjKowqfZZhWNdjwv7KYkb/9x
QwieOD12MC31mxu+/kVfk+r9PoMacoP9Ktw4p4sBCfEzTZXS7BUlidJ9TIun+s/zqr+kwqboQ63v
d+nE+fXfZtES7qZaEyhVucNo/+QqU5hJvG4OhZ8XDPijzzYwYXhQtcgapWobXQARM20lUCAf9LPK
M2G7iqeAGRaa/1GBAmh9esN/vnHQRvnLS+hvt0NTeycBurItLGEJs2ZCY4S6fPqWbdRR/NS5kHJ7
jYdhw4O+dpSMD5Ohue09xaMRCwtaWbmWqSdG3C149oUwl+I92jeLZHNamSSZ2uvAYt6psV0OU6z0
lDDbqcaBYVruUvHDp2y8nm1G2arcvE1/DczpHZ9yZUtw+fsO/LO+Z3D1SKeSFVGl3bv11Bg4fPfy
oCs7gtd3TqcIQl7G9A328O+yJwEL6Gaz3wB93e/f1TF0m4j7sV2HoGr6ndVTPkE+pgXSX4R5llFc
qc4pZzL1epXkxVt8iCcDC3YnRqsK6CWdbgW63fT+Gy5iQATuR9HOZX/k/3p2iZfZU7XqX+kHwRX3
x/O3LSEIQPGtwbPc2/I+S7A7F+7rPrPrS0+8yfqONHjJurchwar2QGkHvJ8sjK+OzkVdK4W63Jsl
LZAjSf5uJX9Ma5B04p4hVQYaC2pS62nVrieyTuo4Ufa6utQnDTd5XjEprs2eQceO1DG1Rl8mhA8s
3j2ncmlTGJwR60jAHLCprINt8lx/Oc7kkea/opjkFaPjl8Mqea1W2qidPjZ8byEv7QoLyVUklZAa
UpfQjKLYMC6N348N3EtX6Qv6ezaFMI5kTGjpMRYkyBh7QmTLD7InOUCbJR0dm1XZTIrsvT5Ks8z4
aud+gQTwEP78nn+5/AYhvMOgqRwrOgyWshfM46f3eBSO5GUfn2DvxI22Ps8YyG6CNhk6+fewNFfj
F8JFo9YoyTWaukQwdhSvmpm2UGhpbtzGPbiQCJ99c6yNCg939zow9UObSogZupKpNBH0kep9+Q4z
rfv6PJlseBg4TV5ad+gV6t7ryOVIP73vhQNKUjYS4jJcvTxz0vnvubv+cfBncKIQHE0ic9Hfp59a
99d/neTPT7swvaugplbOTDJqTrzTSm43W79ONn0V5CcCShRvt0Nlg4E99VmovzCpF6p14vm0d7ct
JvdjmEWptg/dIG4JnSAihW2j5wCg1UgTmQ6tQooQijL6/YOUxH7RjNfjdeT+/l2MihFaTT9D78/A
vunDoJhrXJoUwqRWQYQehcwmb7XAK9J5TpmnmhfP5jTzBl+07rqgiwEK7hZFtKre5Qxwt6MiPV6+
hp9HQ/0mfxhzyc/8x6MbMtf/+cW6qbpkRUmEOSNO3U5e6el+wMJnNH80f4JTdZo9shPB/+5G3dNH
0Sj1WK/+BBymhfcHIaIBm3ePOl2sDnprOs0FgoeTKLHAG2Cqy+O3MEHYws++ArvNtRESwo/n7+6+
v7Ak+LO4TltHy7GkIU7TeaZBzSMiJn7Uv6KhUHw3El/YEhyYbBZFASsw0Qn698VzC1/zwG12YN7E
K0tZhp1OS6e6RFOTZp9z7MIS5LghnJ5DTmpg4kTiTiMKD4a1s/r7bJS45RJFiOzsaqF3niJG+XiR
7l1ocRu26TgQcyo3jc3aAWLi1Nhry2QfjJvdgo4ipzmOgy5FFe6XE61sufK1LBkP2L13Tbm0K2x9
s2yPTmJjt8x5Fzeh7w69nK72sc3flKzXiMwMbP17Tz4quFiZ9jI66GDyuz7RBuI6mRLvtGV7HiXT
lkijkzWVH+hb61AfLJ3vQyY/GUcvTjj9gbCf0U9jGAZtNbRZX5vUznGqN2Z1fDN513lHFy6VNvS7
QEAjf4GcLHfl32UGk3yLSNE8nhW7sVSMO5zox+k0oRfG2vuHYNQl0NHPwwidpXn8VV3oz/TFouIe
8Nr4J0xGXezv2u0/W6GbTxc8BRolMf62Pr7Zpt+eEtpe0Jp0D/Ctk4M8SfvZMXfTabseqsx+sqfc
zJnV97BqdDncULtEMVpKoaUe3wLTs2DWd19jPEfjb2CO8yCrOk8q9N7d/Fc0Kd96nRqUIytu1B9w
SZeLSJ/VxsCVSXxM/2suLj5J3K2mtds1Jz6pGvvnkT46/x7PzM3kSAD6yP7oU8JdMqYnaEKb1vPj
ddD6OPNoOoQttFMqa5cr3fFtPzO38c9v+p919Gw9mbNkEXnFU7ifVKM/VNe8efISjY3ZisbQNcAK
/vtY9YeqemK17XMqHMopNKDT+3rDSiVL6bk650n6psMemc8QyYLmHlHF5FvTKPKXKkLk0tfgFed6
rEbHl7pL5C+wsyffUs05hN7j2REc/19fY3OUaRAncReTq/OOP0O3IH2rq103lsv0iJp78lFWsvHS
FPJQh3W/54W1gMQY6htdowZIb/r1cXZOFgLhpZW+0Yatz+xIUceZnCu+JaF4pOUoIx6Kgz6w+8Sb
QT9IqMq5YgKT1GHxFqoe6lmJlayu0jf14JuGW+xHHMkinWrPBciWiXJ+1v18WZhPmjK1AD0UvCgM
ZbFievnXR/AopMN9ammQ/1wPXTvvzqqR1embNDWVpYqmr+7mixwGw7PLrIMGnJX66IjwUD2GQzP7
sGaPl/rezsOJ0sID2SLPcCLDlb4LVWtn5OnbO/ey3Et+pK8oyY+j9wE7d/YUdnr2VR15XFkkQcuO
qtbJO0YaAK5goGX3mu/QcGc35TEKssQqJN0UA3ZUya2L0Ou6kfElhqklN/5pP+DntAPfUmBA6LmC
bgaNwOUh1I+sfTGu0vnb/EXy5/pi5/Iq9uvLQHlNbLD9y5oFs4usySYUd70vush5i2YXnULjnL7F
bhe58bJ4KpAKOXrGCuHV2rWO40xyh8Ky8BL3l1HcCVzZ8HbTY3xtFNECSanRz3xr5az1pfxsuWqt
6NMMlT1XSo9n12oQzzrs7NfWCYNJ18hD71afLB3CweZwsdiOTjffDR19o+T7gJPPNwSB/PUUhdKv
40lzNP+IYCHkAkUKQbt+aNtXqevaj6pB2t4PjgZC7UFsOEh8Bk0c+zFNrajKnQ4h6uDnut4vaAkr
Y/8Yp/tvtdztvqEySie5vCtbOsutSCFwWKmyCNuD7LiO2u6+BJlqfCmOZQNKz5L0N605ZkPtt/cC
Gh2SSEvCYkiDsQiSI+tD0tvplVZBBJojpNCsBjqh2EUcxpPyd/U7nyPNVc1NN22OPpDime/tt3xs
Bp6teNCMuaZcDSWjd0IdNAN8D63dNOyJ1OoqmpFFvVPCt16+xgIxF6vABU1rckJ+ax7Sy9GiY3Y4
jTpt9fjQf957rjcAnY4GrO7AJSFE/nR/Fzs/r0PdjpFmfvO//TiPjjPe2quZ5P5I3R9MhLsuaaLK
vZQHQHtG0Hdd78X/s916c9rf/MUCX8ij08H97nnTLX9Nz+7Ly9F7yTz0yMH0zOdz72U6cHJuHRWn
RgNNArqTbxeDH3yKSY4QffCq5N+RXXPLahbvNrvTQPy5DXrXZoS0eRekBsL2UvBKgWoUHlYl5BtQ
79Dr+qShgv54IcT2Q7zBtTXBBYVpTvSJsRa2/tnLZpYLZOVPtlgul2P0G2a/P86Oe5qfPHfR/Yk3
QxiEOyfj2r7gjZSmKlqYnoJX35yAkl6O30sPzR53pm82X+Vx5ppkVQgFebDlDyQz/U+Le/ByPYVM
z1Zj24p70yj+6dkfJV7H6JA+nt/bI3Y9vH6xL/Y5YjBhglsJXneHt7zO3agaOEliUeOvBTS0noiG
IgO8JNcWJATB2k5LpddkGmx+T07zZr6CCvIX78BPhn8e2C/Cvfx/rZGaY65XMxDmTM7NsNGKWnqF
dMo9VbNeteyM/mb+XplfW2OgCnB3hfBNfayyEJBQr8cWqIXeSecGawZ4/XKSWF80gNSPl+hOouPI
kGPhBDncMrnttZVzx8u5fZSk13QUj5KJvbDd+Z8QvOxQpeGeA2FedBDikD9w27o2ZAJ7s8pTIL2e
wmR8yub7UnPLcplX/zxvZkQXhoR500o9RVUVQ86x5QIH+ECXkWC13Ej+OCB6PzCB9zzWpTnBY5Vl
rZdB4UivT8gv0tOhbsFZulyyPxRvdBx5c/Np4LZ871iRl0JZQ9IENZcwk4WWa4dOZ4AHpxmZ/0Pa
dfW2jjTZX0SAObw2kyQqWJJp2X4hHJlz5q/fQy92R6K4Ir5ZzB1cYHznFru7uqq6wjngmRPweH+8
qhndQxTIIJ2AqSxEphMRWVRWIKCNXTsSi0vhF1sQvtbE82P9sZyZG4UKJGhHsBy8O/6yKFcWQpaC
NmiG0rWTMt0AcubgCOGrkvifXN6TPG4MhqUXrtVM+KXcyJwcWMd3nsfJqWvvjANQ6jGmj9865K7X
xFwTOFt1s3L2ER6254WQ92/GZ2J0b0RPzBVTCGJZtRD9+kqrL6L+0qqgSlwJRDOMtaLjEz6RaHYJ
kg4FqNMsXhMx+qRW5rEl5crKNO139fgAZrT35otGRbg6AInilECoctf2fWUlDqDpFuht3jFaXFRq
WbILmz8rDkZmfFqBjkmc6FXAZLLDxq5rh+AjZnW/FoBmtQorK0vjhYs551xRmWV4DkO+HCAHJ0tj
m7CsOl527XqTy2rpYkM5ksgEg5mH6inRBEctHTDcw8G6mKJ0CO88A/j1o80Lkr455cL3TDOCo/e4
+Z6J9wDRLYCpKda1MWPNvO4CNBUYYJz7DdBvozoLnnGS170TNnG9IKcVwgaM8HY5mPmp2dKM9SEg
myTs+v8Usum/ZSGti+knYHgg9XirQ1RX0XEeRp5txWQ3EIbR++9v6yVCguq7XXFLwI5zURvDXMkb
jcqVzgaOJzQ0OrztNlg3lQWwwNDyGkMCWTFNfGeFJIE/AAU+0iKP0zjeavwDQ7/GypqtLPQAIcVN
baREB7m01iXb0JEW4p6/V+T0nl9/4SR103vR4NBN4NmYNgY9oIEpXWCsEoSX3+5G3TPv7DgbXOk/
z4eDcdpS6I1Wz0ftdWetzvynf/C1RF05+rektaQlq6XOsvmr8c8OTntfE07KBt4LPZsVrIAl1aUE
dyomsEU1kDZAdU43PeCB2WLNatGxF3f5c8mQ7qM6UYnaS8fMe3pshWayTrgbVx80sQtIkPh+W+JI
BRAFOG8MxeiCsuKcTGsrxRZSIwXeKocEFF0A7XpTZhqoaZWfQt6B5J1EzmKpYsbHgkwAKKx4qLM8
gOpvdQzwN10OCEjPplV5w+ulOVzYJ1+lX1st1hwHI4z0wo2dc4XXEiduqU9YJa681LOlYiXmal9i
3jrp35Gf95YSmfPbDaY2DlQQI8zf5AbVSPM2Qo/tznmDA3BBrPHnYu9hUlDR231EEk3yDiWNioA5
gHGZRJgge1448nEH7+6III4MaqCNQ0h4u8P1SNoN+kwceWUOYoHOGW4TuB8tSjMskrxJsI7l0GQd
CUTrpSo4C45vLvBFfRcQgAA74+CKJlZLaESwOyeQ35sCyX/B7R4QkC4zqhoaC35/2m7yZyGx2Uj4
AKYfsHoT9W4GcMrmSe/ZmFI13PIFZNux42kNfWR9KxBHqmjVBxMm+5ZnxKU0WlIF6WVhw+diuuuP
mKj0kCkjxNvg2bV0rmVVkVcM+vw7Iqdafwy9Y9+XGpP6gEQz+jWLJ75YsAs+8K/lYXro6IwE2QPc
BYDQJt8QZgMTDRW+IfOJEUcaU5E3jGXuk71t27ERamj4J78wecd/s/gxnQzkYRBhTqevu1KQK5cW
YfHUWJcAzkRhRMRsdP1DUL/TT2EhfzzroxDk/K+8yYn7pcTnnQB59QZtoMVz8hTq1VZapTtR8z6K
FbcfNpS5B18C+KY2Hqk/MYWlLh353B1D6R24LnivCoCVvb1jhVvUbByVPthPz6CM9o9SoYMWjXU3
krKPw637TW24JQ6q2Sj3WurE+/meAMS9BlI9TjVe33feV22WakmM0Q++4mWerHtVQk+M6OtPIhFJ
76Oitrf3YMQiBbHP/cWqFzRvzrrKmAwHkwIU7w6VTwEnsBJLjmf7melVz0VtJeybhDHKLiVLuz5a
6qmSj0YFuT2JAWXDJPAEaWM2RByN9F6r+8Td9DufyOB23bNEAsPav/GdMCwj0yomIYChenvISoHW
TS6kfDutXV3gv1yJcKyedUAFUYxafKJT1cdoePpbAd1vGwcauK9VkVfjwoyUpcf3KGyyduwuOOV4
GTXVOwg01MLy3HfZwFYqU4xWDH1sHTMQFgKsmWcExq0FiYGAEaJzomEdF3AcqKYDu6k2FKdWnBbq
vfckD9+Pzcb490xWwwHej4fSIBJAfHu7tSxfy3IlUJEd1pmGPl3gsxK+Xvu7glv5rEvQH6w9ljiz
fxwqizyGsACdgKfZrUSfaUQv7JQIdupQbXpjcVBnRjlvBEwscFEGvZPUEJDuByvR2J/MAisB4j10
5CrP7Sdl/JsFIdONSAqt8VM4zDxBCFDxkMf3pCkvgrRPhk2QfDyWws5oxNgYK8K2A4Hgjt+KieOC
LfMgtjFSmRak0iQSPFfbZgsY0y3e1AM5NSTTnxLgsSSJXr0wSJOfF2KKmaDx5iMmF9/L+MRtanwE
yNZ1HnNIqfv5eJ0z6oFCIfruaMSmHCzMrXq0bC0xbZmHNtPBcQ9rH1iibX50F7RwZiFwGjxiFQCY
gupkovdF4kRZn2IhRRO/SHSFLpmiyPTHa5mLwG6kTBYDDCPe48EWbkfKoWk23NbxIxW8NhGz69NX
bjDLDtyFS7HYfQUQJe6rtU18Yl2AhHjIvBiRfSidheG3HI5Bvk/cZ6bEe2gdtAuxwIwRQYTLw4gA
HBIdJpMMa5H6aHIKw9huBVJXIQnCU9+9FZXRsWi5845L7/E7HYFBhCDA+SJpjJfL5PAaiQUjn5gm
tt8HwJaNMtSOTRAM+WoUsguKcnftJrImR8jLRdwxQZjYTClpASjtPNqI0Tztgx6opr8eK8ydVkIY
gugxLQkAJyzuVvnTROpLyUeTEFiGFLf5bIry+7GEKYwMBq9HG4XuB3TYo3YxLVVmI2INwzSJ/YLu
Cg81oeb1lQHImmC4T6xlUUvKeBeTY2IA1wt9FiByAw/r5Ky4DBQnoD/IUAOHwcLANAUwL5f8iJiX
HgCUgWD48Qrvn/4TiZMTQzFe7EKKy2wr66xPMCuYDfpofwKjIaAJU481+V6p4ZeWLt32mdMbk35w
asDjo/lp6J/6jh8Grp/beN1o74oFEB7HIC6rfVSmEmiL7dd31w4LRUcFsNXhSAU8Nm61xfVTUXa6
Nrd5M0WxW/cMsFgMIcl+uoWk5l1sOZE0utzrfFSsIM0oQVLtf0eidq5pcu77hZu2tJxxe6+ECAHF
Js0oJCZ8ryb8SlSILTvawkNpSczUhYlUyBYOk9u5PrbsBkhEK3roEeZNePZ947Ey3reAjDsHlHUU
GdAVCsTc20UhThRAGyvmUH/xXX434nel3NdroIdiFCBqllTwLvaBOB71fhrjwjyw/yeLEyuvrDK+
KOwqwvvD8j/y1Ch57SImBEN5Yrw4HXSfaBkljoTH6AVFI6g4UQ3a4bMSiNCFjepaTwa89sB2Ayqa
g4SsFdrz+WcM56Wa5KhNdK6oU/QzLEWU93nnyTdMNKfxwWFWgnvLxhxCPUJua1lMKk8FusVm0wkL
ejru4U3IPJE22eNMkhonV7rCLgygn1tLgJ5zFvpmRycWky49mUvFsrBzf417TbSdIeeELt+6UFtx
T9LzIvvfGHI/WtFESTFWFrKpWxd2ouwE0WxeKRbaE8TH3NkoJXpnyVIqcFFtJjFKIGVCWHFQGy7d
MZQ2xOhBvfA6OqODrwzjKhh2B3x9zOYqaL7AjECFKveGVhlh8crcRUs4znG2beQeRCZUmPjcqg3R
hkjFpc24pxjQSnJCJGYzOGoFwMH2OOhLNfYp2eLoggEKgTcQmIdw9/9yaVeGDjF8X/uhU9pd8Rqi
J86OLgJSkvG6ZUmwl4m0SyzQjQ0b2eCQKHpskcaznJw16JVgj0DcxgPZfXJXaLrhgkhRSjurX4Na
bTSxOccZkfkFOTMuAyRieMCi7A4cvCk2Hjr+YplJ48oOgtPArSTbLXZQpJZ43QLOBTdeiOmS8JpE
XUZBdQZsofj51X4iJ5KDV4+rbFqvkYP5RJ+RZLgb337eBQVmkz82LLIvwGUBTJfpHhJV1U/n4sfC
NCrmzpZG++biD/C7IBcFDjWAjUx7KIa8VwSnFSs7qlUPvJlGnOvJ1rek7hcnuwLUozkoVlithWHF
eqRFvp3S+L38G70W4YJDuE9HQteuP2Zytd3BD5q2kCs41eYbI3gAzEOvKwEEM8IwVDwICdGX5ukS
aYHlZi2lbkZtmh6NwEIHEGiCP4aeHA1TZmJDZX1tFyL4khyFG9Q4AxX0Y51mZ9yeiHZHvIrHdkME
eLcaULQx59TAKbOLoSDg1mFfomI9UiCSMtYDAF6uPIAeScQddL41c3RUl2BOD0jzIbcXT7YC3qpr
NfXeHn/XX9b7dvkMupoxKT8+MfH7xFXgMR/UUsx2dsEQ8eSASdlsCp37AkDQCjx3g2t6POkztc23
A6u1qc5whygAq/1KSrQ2tNARXps9o2Xlt6OBiJlXwGipO8N3yA7q42+d2cPbb53sYRyFaci4dGeX
ZAetRILhHVWDsXNgHLT39efEyvaCeo5URBLfC8Lvg7Jb4RM1RZbRl9N86PBkfY/UXa8jZxmCLOFz
TJ4+7xTyfvHJ24dgMqqt7i8fC/Lv27FHwrKR0wCPo/H5NUlKUQrfJXIudAjTgM8f6sMqRvthWGgJ
oPhdTSAtptMddUHsveG6lTq5HTGnVDIvKJ1ddfteQHwWleCgXMXMUmcSd38PbyVNojQWHI68X2J9
RkyMg/beq51R64M2kArtF7q6RZb6E2CGJDYx+IxZ64KotKXCWpOlPPX9QMpkr8dvvTLXShJ3Ys44
nR2/JFvuwgOAe1idIojyYI9ytYLCud9KQLQjygbAk1jwTNMhLfjf282Y3MqBQdsRU+MD3PybqazE
IxW/DWuesMlbGGRj4yfAtMmCit/bKEgdR8JGymwA8k6SJJTvAkiTobBswnwZ3vnpfU19VevAEEn2
8cFJ6IZ1Ds6eI5FJu2TEc1z4gHuPjA8AxSjSkXD7sEi3+y64vsIOstvbEN9HZIdp1udw45LTD/9t
ntbR2UwGFTO7n/z+e/ULENulovz9+Na48WhNAk8vBkzQenX7BRQVBbwTx739Yr0edr71Ceaa/QGl
Kp+cMss0zb1+7slm81Gu9/Ym0j2Cpt/j6uXxRozHOzXK118xOX4mqtjUYSPsA7ADi4tUhgTYagvH
PXfhcJw48REVAn3ht0tF60EmFWXW2/6gO6WkR4yiP17G3HFeS5hc6aJ0UtEr8t4uY4C1CRHhOFzc
0HQZSRNCPDf7RX7h+9hxLN//s6jJ+TF90AGdOO3tTHvZ7VAsSInVH19fd++eenjOd89w8VrCqKeO
rAeydtYueeasdayahOi6nTLE9gAGifbVp9U5IBs92W8CYv8m6rf2eHPmLCs38prxKGvcZwh5aizQ
xrhsbTzS2B6D4T3DPHAsLxzzrBy0WOPtgHZZMIvdHnPgDEMQj3cqQy58TH3KCK5oEQ0U1e/jFc1p
7VhYxxwNGr1AlXgrKXO4rOmVsLfxh1oiCJgaFNmWNMiA/r8E3QHQtNi7aLykSvzmsFZF2xzz+ljE
7K79s5Y71uM2L0HyGvQgcAZmsruN8TBgwoubLdXqFjZt2mDc1IKrwJv2ds2DWT5OcA8TEHnmobd+
vKK56351OsrkMgpV2lO9BEFOizeVgjp/Wv2LcwFzJEJcmE50M0/8Ry2zfEpHRW83Ya0xEZpH3b0Q
LKRrp+DLf77xWsrESbQS2FvzBFKQKtrG4+PkdXeg9YPxlK0acuqs0wmIS43+9sGz5IMmGuYzHm/l
X71sap+vP2FiOtE70TigeB2tzKuVEkmBmdkZxuEEV2UO+yfumJDtB6hUziv0UUTqgumYO0qk38EM
ieFA9DdMrnTPYnzwT//rDk3iaULk8P3xCue08lrCaNmvAqAyC0Q36LDAMkTPgqeJ7kvGLHXo/R8n
+c86pgZDiFmpjCDFD1YxedmlY3fCYX0SkBG3T+3TF09axB4N4BEATaKOe4kZjAX7uLDUv1DsaqlS
G2B+XMZHVKN9VH4EO3KN/3w3UcTD2w9TlABimNwLpunyWnJ73AuMcJeJYDi5vM6VpX7xmZc0ioXo
6QHOE9IaGCy5PbUoDHiuZpsB/S5AjIZOdmtMoGvrcEd0EIe5arGRPjJ1tTRcNpPdvBE8ra6BBi0R
QZY52BwpPFP88EOrfKef8oY4GJTjV8pT+vl4S+dCCwSJ4KqF+0RNb6KgNFMEFZeWgx2jialPdB5N
AUF9wjv5PQwWsjfjtk1vO+RgoB9zqDQeybfbmvTgxylbdrDlPiF1dK6ZTMs4Qr9SwVHhsk2cL83s
zD72rkVOTjKokjSNS27AY8/qgY6NdiHVXb0D9slwbRLXaoK+h6WeodlXB7JuQIEF+Shmq8ercnUV
WjYJA7mRB3sIDSUy8o4mXZhqMXfxKdLS27rWMbK6fnySM/UHBiHDP1JHV3wl1a2VLlFyZ7Ab0COI
JGl0NBFLvNrUv4yqxE/glgUOQPzqsKvHkmfP9UrwxIwWUZPTbAbBrPLkbxiwfoRvdPrmcWaxiZcA
S+YC0+tVTpQolRxQ1yejMPfYgkxd+MlSM+qOS70lU9TtP/c4dvbRsAISYsiJnw8xXevGnDDYu12p
WgaySKvmObcp3cQUo+obtGYz6ldv6B/HGCaiXmXmb6DX1nHBSc0uGKi+PAaZcVH/XlpXx8rkDue3
ijLYyNRzslGtOE8Fe/JSZWX2EK/ETPe1TGte6SEmyXbNoc9JC0OQAOVDVl4qUH88VpnZFJQIwGR0
BiGgBiTArbKWNQNC4MyjbYas15R+cvXnw+e7gKHRw+d6fVqTqjRcarEv+d7jS2hmQ8kMOTqUUafM
Y3ldJ3VdUY1ND6xNCZkqcEtWjrt3hKMMjJUCWgGBIj1RnLRwvbyog9ZGRANPLKrKJ2PBE5PksP5J
Vl8X0IGjf25TVuS8sh3irT42q5YcJc29LOzyffR9+ymTXUaHQSZFbtjaLxzhDkAAIYyBBxxaiGJz
pHij1+blDTNy+/JwPuZLfar3fUy4itc7MbGDMgXE3D6EeNl+7X8BAKAeGGKMwhHfiduvC38AKuR+
X6k98d6B2fT9eP3zp/3PSUws4hDypRhWOImsv8TVIZcWauUzWny7wInlq9o2klweC8w0IJsbrwav
DuP0VeWSJz1BmWe7UVerb1lfJLUYlejWl95KnlxXuaZbqUijFoFlSaqYxotUU1wtVkI1ApqLVK6U
yPSYQyE8RYkVZ4vTxksfMPGsQyXTQxtibznyGu7fUYzxtGdutV4TXjN12thkmzMs4lKUOROb3Sx8
GgNK3tCFzCjXahCaGYkWGc8/p+ACKPmN6ukr6mmFYdnHejST3L8VOnkqxZQUxGwKoa0q1ASQbe+7
z+b8HB6f0816bQr6JULyOgEI0xuCQ1IzYwm+JYvIajNO6fZDJg+mXmiT1P+zLbk+XudWf3+vnhXS
jAmanag+B9rJTCwSb7dvqaDvYcPJeRy7AVzugtdfut1/8ciVY2KVOk/TBMpPrV5eAXqRI7YSVWMN
BGSA0J9+JH2rS5jyB0CUvTkq2nHhdi9+wHj9rz6g7po+jj2cygijF5MxuoP/wCb4BJCIZrZ6oiT1
ousb7EC0O3rmwgv63jPfHsbEvPW9LMQNBfkexgud1pIzmwG+iZOoQb7wjvxDdnxw3/9mx6/WGshK
3SmjKc31GCW9Ha8f1uA/edKZzV5l4Ui0JaVf3N6JcePKLKvrDCLRlSAYjLb2zi5pxrgA78oT2p22
21iD4d5gov/yfeS+xdPSXP9MGvl2iydmTgodCmS1420HqIE1NiqgW4HeFFsc9AgL3VmhKqlPlwtI
HQAhoXM90cGwlwDFLiNoUcfRr1YLxz6FxkZkePtRE9MXJnHuFs34UeD4OSDXCN+O9OfJ/CIwfP4T
bD5Qsb+59WMr9PdseKADfzpypQOD4lFxOMoFhN4uJlq13RkSZm0d7XTqTltCHaEK6LLDu3Thqi1o
+p9RvpLsAF7HCWlI5vJ8jXyV0Wep5VeuGoSDkTas/nilM20TNzs8bXcrijL14gzyCu01/9hxW8SD
xGwNlOiesMSza2gLhzrzZrsVOY3aFI+lwggiM83ZOaZg+BtnxR8cq1+ymwvx4Z96XW1mFP+PBxtn
tXa7Zjuk5HBIAJXrEmdrPiHllogESMRnqNEi98PSUU6MVqUAtVAZb5QYm1VpOpi4j0FiOKypcDGP
Mt7ORwo7ib9C2cmyQoGs3tQCn7zCReXEQPkJC12fniT1Sz6/pbBjmv17BLyBtaC23OwHSEAlAgXM
yIs5OVS5j8ogSBAl8YCSr5HazFXjFO5O8rPfqqBuWofHtWdUFndC1SLF1fENNTmOzmolD2PP3mIj
50zLCPTs6pMmTit3fbmoAnxSf+RDAKHsYMrJWhrQP+oYX2SPFN1ZxVtgYStmj/1K7OTYMRoY5zGH
owBGlSaqmfwW+5nq5GbMqI8v718X1d2pX4manHoqCUrUKPAbQAo+Nl/j45hG8M+qnwmmQHH0+Jex
ngtowRq3er9nNRR/U1QAMaVrFC/bC4c2XhpgQQ35KSpyYteX2ngL9sJGB0iQdsSYALCut2K/tEnj
3j/68onHYyOP7Xg+bu3aYfd1SNsUwy3V52dq4qMCoJsXLUz0WCO9jVpyJ8l9RR7DJmSkpDFiQTbK
we2X9GGPjjRMdeiYYVklKJ5Z7ucqXxwfu9cFmWZpRZQ45FDHgdXbLxhytmykCgXLmo60oKrWtUMV
Ku3Ee1aWSEJLkfZYJZhxTbcbeyNxWmjKk4ZpAy/pbY1iSfgTBOCR5q0jpUEZF0TdW9dbUZPt7YFT
FQ4eFteqtCkcLEtWrR2wsBCzeFq+cKvu39cQhiIpLMyY/5p22DFNWhVNh3U5nurnBPOu2sJtmume
HEWIqAPhtIBlOMl5+yWm/foBhVjAa4xD9+/v7gqwBAO59Ae5Jnv1OCTG4z2csVHonAeIGDDlMV+I
cctbBVFQs+uCyh2wh+DkRMPY5+E0rEStNNDnm66Jagd6S36DRV7hGS+MbnoegxGACRpBbic30Anx
oqBqobeDetO3eiaJgCbalxVaugD+KlVfAGwgSbaUVLz3E7dix59fueSGZT3WzyEWmVMdfzuFIHMb
uCq1EMLdYykIt4ImVy/IC6nxMK1uvyDJlmgH5ENC6xlgeZj5U6xS/SzNgw8aPQbZxpHV+LDe6qwF
4j67J5Vpp4a4aszNpjFBB3SuVPzapMaZJjTpMXu71Mgyp96AOEK6bJwyBvjI7baIVTBEmeANNtOf
EyvPbcU3wtZbUPGZhwY25UrMaJavdp/hy1wpWqgbu6mPOY8pjq+ImLq+HwtVv+dIV1eVsTqvPkIt
Mh+r+pwpRD4QppiXUe6RJ5rO5lmcxVwy2K7jqpVycDj0owUWxcUYh5QXhM08HEZqXYVl8IQAUqIw
eb0rToAqZIq6QLKlrAwgeVABCo+Hk6R+okZ3kXGKoHPcIXtSmEu9UKNqTW3wtfDJYbJOWRR1hASv
G63El0xEsCMhy8v+ljBbRY4ApFoEnpiz+9cyJyfbKJ7SuDEWzGw7jPBmK0lSfQogyAVHelRDL7l0
fHygcxYEA0giiPDQpYGnyCTQYdokariIaWzpApMPXOPUyHmNV3aN7cRr+PTH8mZ29UbcJNipC/Ba
uR3d2Pwm0DATB+BNJlap8sn1TKdaQNWY0dYbYePPry4KHw1CFZVYG69KlNEnWl685ofKXajTze4h
IoOxkxclWwwm38pRmkoEvn7V2h0dRU+iEO7kNs2J5/SCXucFtW6DmCE8YKzj2lNMge+XSLyYUTMm
2oqLAiJ74KuNHbUTN44OVRA0c0pj+51GB6aQjUiW1Ca+sKf0M//kWhJ/Pj5JcSZyuBE5WXXsi0zW
OBDJ02ZWvNWfFPPJ+2rmW3RCmFzzQ+Iza697o3HMnSZkuzw5ZgCzTcxO2UXOS9wfKrRTCgC+/QkV
sIQmGxmEmv0udU48/m8l0kVEJTg84di/A7pA7Axv0OJUBZS7L5tRYtbgWD8PGw5Vyeo7AHTuJqHV
vLp40ZcofCXtSaxVrl0LZanGzlbM9E5a+5s8aIBxUqlAdxX7JWaXGSeAbYGxwlATZvum2O9NV6NG
UqBkwmfWcC4ZlTJq/hD240hV6m3qDmjOOicDoP0pwQj2pVvqRZtxzjcfMDEiSDz0EZf4SHu0Gt+T
+Lf3flGijhuzFhc0f2a+ALgKoNEch0MQdP3pyNUN4+isYis4I5vNDYFkIDjOQHtmBIfGKIzEjNaW
7KmeMVix7RhDhLQipzpGjCfsWXr/45QGDga14DfmYsCbr5oYmSjrKHCv4KsAb/kqOGSHttmxfZbS
XykA9ZW+VXummtkLtnTG3ABTh5ZFYJYLIigxb81ALGYiMIWjzk4GESpKqwmowROklHOM7QWvj6/f
zIXnGAnTsCjKjWABkxAMBVg5Stu8s6WK8l8avE4JL3bOgjbPlA9kjpGB0QfAS6CITGdVBCX1WEdG
m74EqpeC4Y0IrPKdpwGqKWtIIdkDyquo0juIcGPN59AU0apRK6l8fxaLTVkCu66gVpmnM5zxeAfu
8T+B7SaBQRZdf3BgaHK53e9Adpk+HKTODjAF1RlFvOWFjBxz74cFFgaKlUAUxlu61BxKzXPTpcnj
D5h5mt5+wCREaOLAh0FG63j8AoQv473VXzX3MyTH3xUqKyvguuauyr41NIl7C/9lKQc3c9OBAjA2
TI8ktpj5vt0ANm/w2CrwnCrQu45skdNqIKY0DgOhD+Kh3fpP5TrYrBZWPePCb6RONK9qB+A5sWhc
siojQscECfc54cAB9HyKzZ+KbFtj+yWpaGtt15tuZ6sLHzD3Or75gMk9w14gPOXH1zH8AGMA0qfR
ug/WRYvWWXu82LkdRuGbB2gAxukBinm7w31KU6Lb04hAMX8moFDRvSTD8xCvemUtyUuXbcajcpi1
QyMxmDyg0xPLLSJUSMqOGWwvVrnX+iNEGwWSb09E1L4ul32jYzwW0Ik/5yLESpe2dUn6+PMrWy55
VC63EqRX+Q4YnLCbHAZ/iOIMpOfUHKEMgF3CleSp7LOX75cooWf6cYDMhB5qcbxUI+vBrfwoDMUw
q3q0VklGvvMYIru/aASwPLxkI2frCoehWbkg9KP1//iQbwRPF160EvCaOrynghXLbFyRsPJW4huS
sqqXLrzeZsIDTNKAcARNqZhMVya+ScmzmpILPCsqbtt88spv0T0r0sKKhBlXxLNjWkCWBECGTN9p
OV6ITKXAO3DkpQchovAafIu/3ZYxAHmvCkZO3gej0Wgw4shm+8GA48pEa8OgZh/w0vm20bdvGHPY
6OZ2q3/0a0bnPbDqXgZ1+7bZ/C4xmM5cM56XgMjPAtwBpmxiSKWkodsgZXs7yo6Aq1RyTQkxaVOB
dQZB8+PTnikLgU/kSthEzwoMtdKSD2HW7iB+RBrg1m0inarVl2nqmIoGgCQFzHX20i4a7BnTeSN6
ommNwtVowWR6mzVzhEU++TSs75ddiSmy6EUxNx/UWliwYHPW8kbmROHaMkucSoDMmOQvEnkN1jtm
n70EC+Zj7rHOowMbdEeATEKj0kROxFclNTTY1hQJsERLVRFvDkBK02s8YEvEX45R6fJrrOUHai09
fQvPgL14XuL0mSmF4XSvPmPiExsncHqvxWcAMJ4Bju++wuaym+FV5w+U3Xxi1rLD8B4wX9dnBvOE
woJ6jdozeYihBR3/iBixANzA5Ih5p0yxC7h5ffpTBvtSPj1W379m2nsBeFywmM6+70AdggHF1K7s
bLRzvIO7URu2/Iu8Qe++iHaCCNxnrlno4TovNMm0zyiNKNrvSBIAcDXqqcEAYwUKIbA8kqVbPL/0
f75s4pfxBM7puKs625fo0gpdQd4LcnR+vP5x/x4s/6+3+8pLVa1ScUxWQIjDvrGsW7/kCaJLTC0l
u8eSZpeDcTe0ugOG/S636vYYXKhzbLQXeOdcxqw9t+Twl0SMdvFqMZxQCk3g1J39UvdqDAIIHOkh
M/56grbxGuOHIqe+bc6oUT9e2+xtFa4WNz0rtqMG5k/yK7vZGSMVZ2qefBOBu5Zr+huI58jqV1lH
qKosZdZmj/Af2dN0uZhwcpPXTWc3orBq6Rda+aTFQX+8wjk/e7VAaRK50RXVAZ8IyuimP5WjSd2F
8Y3Ai7V/IQYjJyO0CCYIp/DHXQkAn4brOjvLXFWuPl3OaLJziaf3Yzlzjx3EC/8ImqhKPITAUWH7
zpaZUo8TTGsLTkGgQSlJMLjtoXE4BCchE7C/XCCpGZD3mgblKUfgjVzq1i7LvyhdvKDBo9S723j1
VRM14gQ0wys0jnJAEfOZLeXQ8KICjZIV+k88Lw+PfcN/FpTMLbQSzgU4goCqB2YIMbcpjDfr6ubE
oAZxBApT0WVWHVvW1/P82A8vQsJatLKUcZ9pi0d1B6MGLF7AGA+dJqK7hMKrP0de1inRLONrYkES
BR3jpAST3vDNVxjt20SXCkgugOvofkXQzHNAPlzIZ8768hEYY6yfwcdOb44gNAqIa9AFnP/G7qvD
8FrE6WmzC7gPiTeCDiQ6YNUZlNcF5RvT+tNjHkHMxqKazKN+d7vbnsc2oEd2aTR70GqKNPGO2mck
fnIu3kIOZS6XChhL5M1EUBygB2ESRiR917gJGw+2xlwYgJp8mjWK3QkpL/WCDZwJxuBBQcSDIqGA
OHkiiQvFoXAS1DKCdQWqTa1EBxzYj6PT0ssGwNH3+4fuaUy8CkBh4JFov92/Oiz5KswQ9CtgLNkp
3eCIelkhGWwA3piRSZRXrKfmg8N3RsRK1Gfe8c5rn3YNZdJy0onEHR+GJPRwJdSU8wTAyDYilf50
nFeFz3UCdkPMSMi8S2gXze8qCLTD5CSJbommoyJHHsKP0izaypXki7qY8UqqpzGyt9/gfXdoA5Ry
lIwEq5z6qswLdK8VfEMnh86LhZF3DBPL+jhSmhhJjU5WwoKSl9IVkEJwxA373te61g3EdTu0ypGL
m4g7pFLaRRbf/xdpX7YbN7Js+0UEOGYmX5NDTSqqNEt+IWRZ5jzP/Pq7qH1v7yoWbxGnTxttGzCg
YE6RkREr1spk71j6QSmYxBdchUP1Ohc3Y4Y6ygHECnJ4n6S1Vr7TjLbZqQ2DUt8VQpcLGy8Hs7xR
tWorGc3Yxaqt97EiHbJ8GMq9nBB3qiHILjlChr5Ac0rnKpKdxpX3DB/o90/JEMTV0dc0nxolSMgh
aacVIJzNyiDEK09XQXquEzWoT30dArRf90KmOEPs1q2hjvmA1owhgQRe4AoRmHjkWGwszZUVfyuV
rA9A61SI0Uumxm36pWkJkOzQz1aD4Dfi4wHEUpGbCb6D+oCaP5Ck09Ut7UHM/0CLxkdP2VAqApdr
ucisuKLxgKkv+2A0WJdkya8UjFXECpAwqL5qJnvll1o1iQf2qrES0m2TqXq39wRBC1/BaOOHlo8u
2Pg5i0I5KnhZoZMOigZJSJy2pVrwAvkFD21sqAGhiV6P+hz1nrLVkZT3vIZCEbsiqfToZV0zmjH+
XtS80Br8nutp+hLpUpRbXe613qEqkRj5G3tSEHf7qo013xGahmgf+DE54BEJ7dpftVLXNTTsUv05
HuNh4D0UDWWraJI4M90ChMyWnGQ6vkgPae/UpQC15WYIZbLxsjgI7xpZ96ETJqtupN0hQSMEB7d0
xfQoxEiIbeBAGH4oOswPyqg2Ak/aNuutIchSSKlnbgWx1arMtMhgBfqBQX9VpUP57EHiUAmhnKJ3
6VOe53S8S2kBwZFY7mPBUAW0R22VNJIhVEwxSRLPkazooFGb1d6uhshqCrbuNJWsRiiV5FBkYorJ
87tag2QqohoJrW91xHqOZkld4G3VJcUuSTqpOIGBIKaA9w7FMGzdQKjEJ431gMyMOinZL6+jNPw9
ZmWubbxBIBUKHyRordaN9cGQ5aD1bYl4kYKlUnrVGQlYkkhQNsVe8gcC0ooc0u6buCrjFIwthaR/
CWkCQQTRazzNHKH39q0jxePbkLL0/Hu/zH3BkcpUiqw48YraEljQZ7YUyGJe8lYU4tH00IzC/nZp
KligaxnfelD7eFA96vrvlUtm4UoHXTIqvuBKQy/InPtJHdsIt3A2vgQ11KlD/dCGL6K4o8ELapRc
1459+qtlz0X0G3gcXvjB377PTd39DhLwvOp/Vz5n4c77D/OVAgY3FLxn10OZjCmAJlOp27OFmkO0
Ttogncy4pJms2Ny2Nv2w2QWLqjqSf6gZYfTzJulUl1wBvKviS0pYYisCe9VYYKdiE5qhOKxpIi88
O3DlQcYKUQsYPbRZbKyUUwDeoolxCLXCTOvAs4Cb+bg9pKWSJEIUlA8AiAFVyw/Y8CxEU+qGhaKP
9sVYQIM5nuNN7kgNpq9Gcl571kY0YtQcD6/aij1QauilmTFmktX+1KXYGQ5XBrUYVlS/wgSh7O1F
kYTwLXHIqzfljJs9LQ+ZHY479BMB9S90hn4XlXxYK+kvPbSmxthJTxX8OXiwX179NI5jEhaN+NJ6
n738lMVvQQ0x6Jqr42cSQP2gO/lVtPcj9akO2l0ouJti4ll7b1CoSmqDBdsCaLf6s/AzU/P+aiOy
+2toeXlh+0EEDB2tEgIhwLMuP3IcSSxHKjKg6vH4jkLrr4MLiqGv3nZzHr+NjxnYfhyUMqBFCKT2
68pGWThpkMn+x/o8Oho8iHHAN48vfbVvHjvKE/omCnavPAQVAPPlmobMQtsw2KKxJBNhujLlii6H
m2ashYQwQTjf84GGRu/plhu41hA5Ijy26h9R49uLz4lsyUC23B7uLOxEchN8kCpkIPBoATPbnFSv
AqZJbcJIOSLLyWIuqmaq8eDP8By+9OGKrfmD4T/G8D4D7yrCT7DqXY40CyoWN2muHJu/oPDbtlvB
UZz+NXqObADD/sXA/rEFRrNLW13bjFqnpxA91zj2kPRMEBo+e38yk/2+bWl2U8xGhZW8tCR40Gyh
HSwxZmitDRrGv3mBC9y+bebnxjnzyld25Es7kVoSOZrsCFw8Br9YOMmEgD+zNaLTsC1fqt90h+1K
Xm7bXdwhZxM5y4ZXpeiyUUmUY5sYYZBahfKdQCQUrfv+nRAi4nj739mbvaV9wEpyN8YwwZ2OnIKY
27Tk0Sl8LPfC6X9nanoond0JYqDHRR9iPwpP0SMYliwXnOzPg8jXGIfX5nB2xF2hFSWvzn7GxF6l
NxAOBwE6PiTPkJSVjT9LgmCbQCUApNQ/+guIW2Yb3+/GKAbtsX7sa4YOD5HHcW7J+X0MiKsA8Xiv
WNuY0w643JggzMVzHLwA0xv559ifTWNUhDkDmNY9aj5EgMvaKly2SyUwFQ6NmeLcAUoTlS0XwgiK
wqcGqjKDoK4ROc1etdO4L75idjxyIWy8bEzcI5W/h2iTpegYXYmL1kzMjoIggwZHwHvs2KiyHcY7
vHg6da1ratEIMkmg4EZUBE6Ay00p6fqASK91j5VX8TY/1cVdo6/U6q/3I2Bh+A+ckypSAXPnqGqD
APGb0XdYtNfepftcscTwT6Xfx+hdqcqVtNwswMPKXFqbOcghg9wcADu+4ymebjRJKnGhUkvj9mGe
42xghqFSTSAVAGp7JKWuNr6fhDkNQqce012SPQUqCrVGFnM8cMwwf8WDmEPRwtJHXo67TgEkDqrx
4Dy/D9vcCklrucMal9u0WJdH4/KbZkMv5FyoI6QinFDV90X6pHT6zosf2nRt98/r1T+jh/YnaAbA
Xw0MzmzbxM1E44aWXocFtVnQtzyFaDMa6Tzf1B9EhJVywPtvXVtxoXP2mskuJGEBEgBZHjDuV9H7
GEBoJWtipwFnJsoGFoqXqRna3sazJFOwKpOZgFbxcpOghgrY6oZAW6m2X6Q/bCUhOcd/XX3LzAWM
eliDuaONnVjmrX9CZ1ZQo7VXaXnaHFrptxSlRvpH0TYhowaDNsBQcyHeAo4nC+81hN9/BYnJmoMg
WF3BtfAtTp8S35TCkHv3ZWGGxf2g8fiXUu4iPOTFN31Vw/X6rIDtH60CEKaERPnV4yAco0EuShI7
RZz9AS8vAqP+6fZBuXYwlyZme9LPQXtSxzR2PCAjs3bXExP5q9s2lrbjxThmS6HS1gNJJoygjQOa
S2PNxdDq061yHC1dM5qay7kFxfvbZteGNnPQShtogzzAKuQUI/FQBZYsr6T6F4JYOBnE6VMhbkqf
ztyM2Hme5lZV5ghlYVf0JJVPatQYHSCi6WDG2k4Hl3FXRRu/WTF9HWheWp4tnNv1jTJmdeYk7OmX
kpUWi41p+3Zr2mjztPd0kC7GOFu9Cq/WNPeazMkjm0qmx6wiBA6Bd2xTHwfe+SshxOLIoMLKGJpl
JldyeeflSpKEep1hZOqHUCPZQ5GJzD+QreOBvBYgLfhk0Fr819jMU4q9mgRSkmNwTWuE4b3SfNJs
U4JB7fZmnD/s/jOLFNhbSCihiDB3yTQsxjJqsF5+VxiVtCP+HkE7BVBfCI+S+9STE6BT/nQIVzzh
8gIypDtk6LwCxzIFiWchmT6mjZQJRea44670BRPCNiIvM/SMvlDxVLp3fbhyEcyrUtNogTEAuzPq
nAjF5hkqsHPmHfNJ7gSfo52efgtGd1IhJGgx+H35YDTb+IWua3lch7uXZqetdTZSsQoY0rQ0d4bm
U/1OWoCk3BjxhVUJaM3dks5yv+Rwo7Jjdz9E+kvLjL7/oFCrJp51e8Hn2ZWrKZjNet17SK0TJXeE
rWgodmhHLzLYrfsDdCtiow6hbjIaSPFYJYgduim9I0LT08re1FWF3+sI73Japn8/m5ZxyAEUzLEa
4W4EdyvwGBJPjHSL1sx3/Vjchdu/6FEUTsySdrdnYXFBUAaduLTRWS7OJiGUCybSNM2dLM+MQcPr
dPCMqLdDeSt7kJREk/+/MEgmfTu09qMvZ2awG2rPx6s8dyrtHRT3htgdQ9czUWmoMoB+1nC2C+4D
7NN460CPHAnieTd9QUfBHRo5d5LBdyI33QhuwTO8jRt9LaKdrpJZ9KipcIiT4AFyNFetnoqYSEEZ
FBNBi2tGGyRn+It3L69AS5ZiuHM788jZI4ovjSHstHb8XD+P4NuXeHgvWIXZQvhbsBDMHZGnN127
Nz4H7j35FtsmgNRDK/JJ363pXCwEQfgeHRqlmsIokASXm1ckaQjnlRROmYdGloVGV61M7ZIFPHwg
AQQXqVxptMl5E/aakhZOFSTSoafMt0KKAujtnTlvxfxxCEBVTupok6bSXOVFz/JWKou6cPKdbEyw
5GgrWqqlHXp+5xlkO1rxY268dBM2KjbWOviXB/lf67OLLtMF1N/lBtZZVQKlkUsn2Q+GFa+3kJea
FPX+a2a2WqrWJWVTYpDyPn0W3oMtnncixOxBAa/eMTuAlu3Hyvt1cWQysrQ47jgWPyzqZ96tTFtI
iaLc6UQjuJuSA+qHK05lXi/4z9KdmZiFJJqnFayO+sLRt/I+/AKlmvtBzNKq7iTLPRBopK61MC3e
oGBX/GdUs/UaK0kNsgqj8nfal/KOCX0NzfJ3egh2qBLr+/CR2b41aSPe3qZL0QLSvwBTIP9LEKrM
VjDwwqDydZx/Lc24UhlIFrmmCC2sTeodJbwSWFisHMD/j00wPmvoHWXSPOTTUqjnREg/OzWEyWXL
PsUgN92vEU4tzylBlI7xodgyryXEPbrjlaErQNdONtE2tgULkZDvGtWdAqGR5qD8mbjz/4araf3p
rTF33nDb/8/yzwSc71GQpyXSCMvafW+WoDTSHoE/uB+NT91sDnRlDafteGFNBb8g9IShkIMIDPm/
S5ep5VmTV6C2cdClkxkl9Zstgay2VeIlZt7eLnPeNGjJXtqaXbi+K+lh6kWFk/TPSfjne/jlQyXb
FOrDoHucqfdV4hn5gwtSlJpr9X34C38Ov8t+3754u2qwY09e205r45/FO13ZeFLB8E1EeQcdsER3
vvQk+B/F6Buiz6NdG21CcPShu3NAlcug0oqvv34XXswKkneXK6DoSk9lBV9Qd3/drev+TaCNVtyP
SmdWow0N7Wx8lYo1cvlpXS/Wfcq6oECJXk+EIsCrz6zmIup0pGkcoDSsnDy00l6mqRFDS7j2/txe
+Ks5hk4ZxbUsw0lAGWFOvxhQpSkKQkqnSOL3PPLsNIcSRdO83jYzubnZkFDgBs0GVHXxGPy5b84O
TtprnRZDht2pBs/KlKcA7aNdduyGteaHpfGcG5r526jC1CYNDAG18xxmucES/Tiq2cq0LYwH9+OU
HJtYJiCOfLlEVK1ygHECjCd3csiIMv+F5namr9EgLGwFbATEGQhykT6ee3EpUMF83A2lM7yqMVeN
8lSoVqPbt1dnYdIurMwOf066lmXqWDpUTI0qPAXWiJzxbRvXZ0nDngaxKNKJIqTZ52pEYNjJgRMI
K0ciAhpw20IB66ZUtibeNWYWasSIKjcy8jYqDF32Ct5XQmS1dbSGTViaU4IDhs6V6Tcycyti0pZd
rimFI9KWx5q6EYOvSE0Nl0KcXl9L4l57VowbVwYYhtB2BCjgbKuEadjJMfNKZ8w/Ru8rK2QgfUxF
RqENvTFKl22F/BRn/kuf2/qvrvY2NUjcJMcXt5oMkFhjENoAdQnyo3u9B0HA7XWZ89ghlzF9H9KT
4PBFkWm+laMyalOxY4XTlPq2TlODfPnKJGjxS9qHlRE955T7ylYQ93EU2EzZ5f2x8umGoZqtHkto
ssavtz9JvXYW6G1AqhQUFKCJYvLl4WqaMap7RhHjDsVboQdGHakrwebCjqcy4FGolSg6NMpmewB9
TX6fdkXt5NJoysG+R0tWRFacxMJGQ9cyA40FZI2mM3w5jqCpaDFGVe1k0V4a/xa6boahbsj+yKkS
r2RnFzzShbHZGY4zTyIpKWtHK5khN/d+/tXm3wFZAXJMP2bmyLEmuJYUFfUd3FCXY0KFpW9LP2sc
Uv8WgCtjOppgPEi8yUdZfNFQirm9F66fW3gMgA0EaUQFFQlsiEuDSuflikq6xvHZRqlD1B+8xNSq
97qWuaI71Q7IrYBaw1f2LB6iXfYMugA92mOnOuRQqdvbn3O9b1Qk3xB4Qm9EAkp12rpn91icxIMQ
q0HjJOmpJt8suQtptnIil2wgvQhFLHTxoZY32/6+msUCGFAapwS6MoBkXoY8U/s/zTtjCFO+A4s4
9dXPWyHzVCRV2OSNM9o13geg8QNrIphB157L1/vl0s402LMJQ+O3BmQy7LAB2TPRYuEmTDbtCK2W
lSN97TUmSzjTeLYChvKzkc4s+Uqn5igWNU6jEN+opf5eBjPrytosDAepbElEuAyuMHBlXw6nKjxv
BIS/dVLTjgykmrm6kuad9vPlAYPsxZmF2eo3pNBDwIlbBxAXkONB/G3H7Ie1fPm8sRxeH2rJU1+/
KE+SfXMHGFA9KxslbJ1YTY7dM+kQwdc7vUTTYPCS+A9jk7+LfbIbKncfQ4YTDIy9aldENaA97z37
AOqiEz8+ZqmhFE9ZkN2RMbbRXSS4j7eP3MK64kspAlQZCLerRlM2NBIeJ0XruKwSdnXcBlZbDd+3
jcwBfP93Pv5rZbaweVn2ZT5UrZOMx8aDALIR+7if1U//pCa9od17HfpE9ezUi+lr/pf4QPZZnhyv
+JeFwf5oGUFMAygB6Yf2+GwTtxlxc5ZWgwOQMtfbBmT6twc6p1uYBgoL8KmIKEHsNcdrtanSiXnS
DkhIoONceY8ew+fmtb+rTyAw2RAzBqFncGK+6Y9WtZP5H2Ld/oLpxM82uCYiaAYAF2EgGo4uj5Dg
R10kVPLgVFB6IIlvSNkhrmrztpXr6xDDRIOkit4dXL0/UdnZRJI4S7KxdwdHSvstAX2DBsaINH2T
1xJy1xAFTKiMsUywDsgwq9OSnlnq6pSIdVWOzmCMZr9TDvmTBx7g3ujM1BoO6PU9ecbfcDM+3R7h
0jye253+/cxukECqXhSK0Xk3T2sv72m3z9fo/GdPs3v2s1U5rGX0dIyOztXN7/ZQg2VOMx4ie5V7
8SqjMpu9WYw0lFQAMQIsDcbvZBOa2ZHt1F26HTfVe2V+VtthI9jEQVYaKpCl6VrZyolbOBAIy9Hq
imoDGrDgYC7HOrKRpkWXyU4/dJEBpD13hbdQDLj6rYkWBElQvDSoC8Lqx0x+LSs7K307Srv7wAWr
O5KUORm3bXYHeXt5TeHs+roBBmtS7EN1As/MnzfV2TqUPiiQZE8CEB9AeSMb0Y41ysTfxn0OahQ1
IbZAxAZleIVsbu+uZcuIkcEjAGK0eQ6CsgwZWiQvnRIYkw7Yi5QlXOw33i6r3gNoQd82d+33AHBR
GDw8Ah7cRrMoj1ExFMYwVJ2gJEdNyG1QzqxEPAuRJPguRKTTEJAju63Mtpo00AQ1RV11at/KT6GL
qu1uZJxtku/YSe5yRxZ4JPPurkxMRbVryPhJJ8kOTMloVzOJ1/7p8mNmuy50ocQZuUx1hgcR9ADk
IIGEClFYYAT9rmq2DMLFz+MrhNOGeivberO7PeHXSVTIKQFWhSoUmvxEBNeX2z5jRTeA3UF1ClUA
4NNQpAd0v9D0JQ9lTpp97B/lZh+xvSZxOjKDxXao/Q6Bnv59+0uuK1U/X4KrF4oqSFfPs8aCVtCC
jGhlpF8sNhWwDNWPkXcvGMFJC+4TsIIIm6Q4Fgd57+9VJ3wg9+U+fhy/JdeSufwm0S2gV/pWYQYI
ecaVi+Q6HgP3kcZQBNdxKYOE83KeorKSszzE1w31VwMiylp/SJS/f1UoORcCnuVvt2fjukaB2Ti3
NzsJAjjcOpLAXt9u6L67c3QQ9r98Ok9/VgamTBftpZOHJTD7YM6hjHqF8vKSeJJFijRHuYfsLkOv
xKkfbe8RTWeajf7TeNMx3vWPwPeVGfcOxasu2fKx/Rh/0fYo2KNqybU90geNbFOhN3IIPBe2sAnU
NWmL66vu8ktnIUMdlXVLSaIBJNNyUkCdfdxr6hrY4frSgxVkQwDthptAE+rlSsu+1Hu06jTHHYyo
HLmu4hXxGKCvq/dLrvpcVdFMEkX2WkR0DSqZ1hwxLpi2pKn5d2ZZR4v1kAit5gTFl3YQJhlPM63M
FpSXw7YO7geAwhvxcQxWhrw4r2d2Zz5AG1yp0apag+d7LYPnFCue/6u1YzLuVcqmoHOWMCjrThii
bNScJqidkUbbltUbRetXXn+T877azGdmZvE7ioU+0ftec7RY22hdTAw65F8lkrKx3iZWEDf5ypW1
cENOFxVy5lg7GYnty+0iJYULXVlRc+L8IyrBvW9XkfaIpnHeCcHW7wXrtmdYGiF0ktA8ObGjQkj4
0l5GIqqMHtGcrk+56r1pcrcJ3acUDYx9mawMblr5+XROgFuk4BA8Q6710lgSoEsUxKmaA8ZHwoUR
/EFZmtIVF7SQGwWo9Yd2G+VCvO5mV7LfCBoai2XVIaD5Shn4lKPHJH5VtQBdKxbBRuktHVJtVgcG
fgqWqN9Rahf61E2N5jVd+QgBtqrB/tgk1mpCYTFgIExiE3pt6qaZTYLWBGMjR0R10jDe1wXjkE82
BawvGjR8InP0/xoamN9c182M8RMyAugAnejbFeXZ07e59qZDX/sJYtptcxcHa6mxhdOLuJBSMDYA
HI1vvFyjsETrHYCfBBTlT0r5GMq7OFhJRiya0FB5QLZvQiHP9niX9gnaWCXiqON95z2NQAx27Pn2
vl7YahS1lH9szGZZ98Deh4Y14uRj99VL9ZeQVStH5xrOAAeLZt2JXn3qSZxjNsphrJWOIdgBZyPX
FEOGLnFZbV0T7J6frgkQeaM9Bieo75qD+FKttegtHt0z87Mh9ipSm3AMCON7NJLWPni0g7AozMoL
oEeuEaBI9EFZGfTCvBJg9CGURwEzAoL8cnuAN5N2dMD17spVtUEqMARXJ7QPb6/eTyfb3FNAzwsR
Et7baECYOV6ao3Ul6hRE1c94C1mWyh914+7R4/Yvndtfm4AfRQNa1DZ1BNOwrLv9m/XNP+8+X56a
A/ix//hg1n8CC9jHdvuw3b4//314AteheTA95/2wd43Dwxq4bGk5zj95dnBy1rV1NeBc12Nt9OEL
HQ4dLexWupcAbLk9P4vx3Lmx2d3uJt5YsUFVHQXNCHm5BzRUpi9qaku/hcJWVSt5UfbsLswPLsjj
bxtfOL6T6t0/azNtkbPn46TRXYUp1kaJP1SkebvSROf9bRs/eqS3NsDMR3iumOd1T1XnAH7I3p5Y
hkD6BuooGeSsdNKgsiKr58yEKpAHLoJ9dYdEAmTSzbVkwlKozih419C2gNz5/JRHaqMocYQb2Rt+
Zf22nSIaj9fjfVAdRM0u07VGy6UjhuoRuLhwTyJ0nO39omaFMPE8OIUrcg3NZv5KteXnFTafXKSz
4bskvMXwWrtcQWAvUgDeYuLY0GQ0ds8j/yamyr+oRY1v1/w+BUZhEm6FwLs8bekufn9NOFQ+Hv+s
tQxOPurWl8x8GBt6VR7baazaYXBcpcNb9RcgIyvb6WeRbtmZhQTglPCHlGLECR/24Bx916F18Lvi
Oi/v3n/bzztmfv/o8pi6cfrq3iEsxXOOVDyY/OzPiXossh8OGWQ/Xxtjjepu6UCBpFOCYAoIsJGS
vlyOsfBZGuQN+C7AMtIM+1bZZkm7cmoXZ/rMyGwGBK0uIX1UEaeHr2DAooK+pQELavZ5++Qu7t4z
O7MLoqLIq9c1BtN4PQTDaIWWmiIaViLJ5SlDf/50EaG3YvqKMx8klizVx7YnDriP8KS6a4etBE6S
20NZisV1LAkQ6hQZJFW+NAIyk9bz05Q4AwO49BXdG/kL7dFTizTOmj7z4vKc2Zo5dFkE31UZJsTx
9MP4JYZmXpSGVK09L5acGUhmf4rzuL1/dCvO5k1qm64kfoGwCATkobKrKtEY/MLs+weEnT3Krrr+
eHsWF+5FrBMSAbjGdSA1ZrubgUnay2OFOLo2DAcm+YVVB9JmzMmxQj4N7EHBisWFLQiBW2h6q6Bx
mJDXl+umDypERAQ4FaUEF1OIXFhbPd8e1MJyXZiY5VNokMkguYA/kSKVKwBAq0gwjXaSrOncLGx0
is4MPJfE6X99ttHjMfDqSIKhovgDDI1fgKi6X+m6XLMx/fvZphhrkXq0hI06+oWxNHQr9SvA8cX5
QtpX1ZAS0hC8XZrQydDG9YDt3cegF2rH4ZkQJENUAbxkERpebq/O0pZDWxyeMRo4PPDIurQme2kC
qfOOOIKc+VbrZ+DZHlnE3cpHk1kS+Jsm83/ftvmj2T67Yi4eTrOURJO7fiMleDj1ILU+Uk75a7h5
Lc0OcpUFxD8K497jEMvcPJ5OHydmPvIBOnd3EnTujI7LYC3s+FrssjgRZ4+52UQkAuCXcQw3Wej1
cx30zIhYAzkJlKwgAs1bLVf57WkgMub2ahrOHl6zla4VsWyQyUdLxX7Yv1YW3tRGjRnBaxq/Il6+
Q6mp2b9D+d5GaPf8nRnCNF0gVeVoXsiMx+/dIzbFjqAhKDCgEgPhRxf8VPjrRA8K0ijczG+tAZEi
kW818+HfTBpRkBAB/QTAKPO92lbq0A8ZxQtY81Rb9mIQOyXZez6QndzIyT1Bz5S5MmsLk4acKWSY
APwDHdls0hB9RlJHY+po9GWId4jrM2hnyVn0P7820e5PJ51z9PWDbvzyYCRDM3SlFFBczmhhEFMl
M+MW1feuYt3KRljaev81hWLppak41cpC0wQ88qvyKVTbV7WX32gg1RzE5JrhQ9XVvj2Jc30hFKGn
FhAgaYDw+sl5Xpr0YgabQUKd9xrSvSWeCa9I55ixEeL1gG4vI76vOHhS7NpkVme8yxZUqkm5RTHg
9pcsOVSEDFA8R9b3urEp1bSij9WSOrqwF8iDKH7ruNFv21icX8BSCFq4EZ/MRRsEGmlD62XUKfwx
NFADO0HZHQkHDTll5TSGm9vmFocEvR3UvCeVqDnTNYBLoxy4NXVAzMY19KNl7LMeX24bkZeuCVRN
kSdHIwwAhDN/RQdfFYKhoU4JfR2/O3Tgr8JtNPzt65MY85bZOkNzpHgqCDJ06gbcebF7SMeKp9tA
eOzbiKPOwXvB44PbHT0/5y7ktZqTuAY9vu5KmDYbDhFgpwD8XXG5dH1dVmU9UMf1E0DFFduvDx2e
L95Ork1NMgjaM4xK1v/FOlAsgjr1eqHeOM3g2V1ddgoDa4dCHamDFjSl9YMArrSNi0TeSmXzpzIx
9+TnpqYdeGEKfQJCCFON0do9fmkolg9g1scjHC1KQJE9prsegsw67rd7XG49jwwPFOwjehdjfvI2
357F7wLMAvd1w98/PDSG/i9iFwrYBxCdwB6J81wiEuipFoNBxAlG8oyr/ZmUtDDcXhZXzttP0HA1
HQhhIZAC9CjE+i6nwx/jHKSKOnw0bqp4F/HWlOzBqvg9ylhbybwP+HfLv2J+l+1y0K2BJAJVX8mC
r+MY+O2T8hM13/qa2XtBmsijcw9fE5OBq42pg3Xzj9BttHrjpgeSOKFfGQpBJkpHfw4kjgC/hxBK
tRsyS+1k8L32NkiWoHcEWLZw0JUdcMtmTg5DtVXCAwvxSIyMuo5A1fsu+fukD3gT3VeNXQkg6cWb
ziCMi04AfTE1qcyOQHbB22n5YJB2bbCY2VtjncXAQghu7rGn8Aotmg1BmYvWzdvTueR3UCpGvXp6
qSCzdbm2VRTlOOMec2h/qkewZwbPTAEXYbNyRS3lIdC0BXr1CTwEAMbsTKFo4QV+imUrcW4y/g5O
JpMiNkJNjuNWAi2Gjt4/YmAzPUI6wvr+YvzrS+XkR9ugtgzxawp/Bs6sh8jE+5qbobFWQFl490KV
BXoWk24OUcjs/dQWck0VP2SO4n2Kw2faVzzxPov0U9cKS2XJym15TcYBV3pubxaVhEVfKHUOe5T9
Fr2jq9gFpOuqzqE+bu284GJhJB1XY1M/BCEY78Dvlu58BIVkeKjlCDw0vRFLljIo2ICQZwfqHrnA
5KkqzFj6GCRjhOpfIvC8eIzbV9Y+RS7XxmgbCWudFUs3GBCcDLgadLij2jvdo2dOkzVxK2RtzUCi
AhxcKdtNMj6peIXU8VOo3MvuERo/XvhVJ3815TnsdsPXCPYeDbdU+CEGg9HnHKxyvJRB9t9VXJL/
1B/JU7+mtLF4f00LPHWbALwyx5z2TZd5hZYwJ96x/sP1kOtDVWynblvoratOv1IUXspY03N7c/dJ
I6L7Bey1YFcds+RN09/ExjfIvZYZnv6QM1wpYHEYA4tED4oEAvBxJSSdayz8BIjn3zB3mj4YFaa2
Cad370XfcNMnMJPzANI0kqnrG7SpyOoDQi1DofaYgBu1t6j4KQblY+lDCsrl0mp78bS3574NBWZw
OKFaA8T07D6vRV8sgwh7v8NGdZQCCZjsK88N8PjF3rYIVxzdQr/MBAhArRfPDCgnyrOzVkBVQ8i8
nDkQkFAqSztpAMk5Xv9RGHVS8RFEJdnutnNdqnie25wX65Hkzl3iZZh2QLXBNWT7Rr8VLLAM8RPj
bykcGnjbwJjoOugYN5OVIv41wwz8y9mY5+mAgRSVX032td6uK3Jo8x4Q0RYCeyapNv5QGXV1D27d
JD2oslllax2sk1O/XuN/5vwHMnPmE5reC2utg/1Cz/eK8M4Ug4o7UUGjp++v7PHF/YQQHapiKM8h
uX/pf0LV1wbmljjWg8RBc2XolRkjdA7pQSAnWSmMaK1Ws+xKzmzO7udYycHMCoSxoyiWuukoJK4x
uahYA6LBSf2Wv0ju39t7auk5ApAA3rGgPkIDx2yYTAsLkM12zAk00azTdxGwoSx6vm1kcd2QKgW9
MVTkgMa4nMuhbCQ1Kxl1wjAxAnnrdrFJXatWK0NY0+L8eeJfbRLsEZCsI0GG5/mlMSK0ANb/H9LO
czlubNnST4QIePMXKEtTRVKUof4gZOG9x9PPB87MOVUgbiG6b3SrFS1FMLFd7tyZK9eqcAS0qW/C
Y3gUUVLnQNqerVKk8exXi4DBh66KIti4EeyfFKEO+sNT9tBt3iYwl2snx4fPnf07dlJiTlhcKGLI
u8+/b8/K4g7j0UmGhIn58LD3BV2u0g5HrvnpyXTZwUN0HzUbnku7aOi/R2UB6/u320aXQhKUTIBD
g1sFOjKLm0QpayhHY9SsFDuNCJsekn1jwRGXETxJK+/Qxd11YW22FkVdRmGhsaF1XGIu/1Tl3wPP
yttDWgoVQEmRtIDiF7D3u9u6cAuDlUSpLPi4fuFL0lR2rP9sq2PTvXret7g+xLXdgEAUA26jxzA9
JdKh1+CYFTNAKz9D63GYGA0a+LKGfFsq+dfaq/dlsM/Nfd4dbn/r4hGf8HzwjEkkxuZqu5401kUu
tOZJ8ra+ts2yffLSlI5GMsAHziy9VGs31dKKX1qcXYxGonph6E8nPOB97Y3Cm5dG28yt6cv6VUbd
t47b+fYo10zONlnjZk0YD5gcomg7qsTi9WsfnzM6i72426qCttJdt2Zw+vuLHZAwvLFq+8ngnXuX
VMFD5P4uvBekDjZp0B5uD2/p4E4Cg/gYrocPNTOtkZWqJOtySpD5EMp7yTx0gq2DPIT01vzWCCux
xmI+jq7piflsarR7DwkvhteVXUodH2yZDFjDvOt56XiH/EnZwfZnf1e3ha3fTdlxyX6NIDxq7dfK
GQ2eq9s0XlnaabfMvKtJWsli2PSkQrJyPdOS1w7IdZPTZSNvDe+nnFeH2jDtjBD79iwvXBpXlmZr
Ggt5DD8GlmL3ey2W9vR+kcxmE0dktISVJV0clorKKR133IPzGfZa30MT2DdOlEEIJsKdKiNyomeO
JK7lc98hNx+m8L0pBSQExbXJaV6sZpS3o1cUgTHhIILwCHh/NI569mvctMJb1G8jP99En9EzqH8O
0kNQDQ7cDQAzmqPSvw76Xo7WamNLXgk1QkBY5H94wcxRQkVklamQkPBNOpRqx8+l9KKaW1//ngvJ
0cieFC/7oihf/8UCXxiVZ/NAPUDvU4y2EUS1/R/Qhps6+9PQ20ElbWU3TSHGh0nnbqD0x+VHtvfa
mCgoehqgS3ESg0R24hjUnxAXazwdi9vowsrsdDRjEIvtmJNEk+6GhJoQFZyWzvUOJexhrXS/9ASB
y4XywyReCTpzFrt1CgR+3GKkrr7V4ubniAa2C1FO+GC+eF/iFazL4tCYOs4Ij104zK8ncJSKME7D
ilR8+GbWOHH1Z1V9lYU1eMXSQsHNDlE/iBqSg/NY0QhipU0G49Sbr8F4MuuVqGvJrUyo2PfQEL32
2ThKo3VrOhqME/zJtla89RA3WOmXAuGcTvtxe4dPLmq+6eiNmaaL9pkPbeyF0oVhSGsaXZzbUS7t
TP4Uj9RNnitSzmueeSklBojxP9b0WaGIGkYsg3k2TmllHpXsUcxggwrfUJ+X0h8+RFiuU2p4Nj++
D2N/k5cSvDzjXR+XW+TM7TH62leorVdH0/9i9IntWme3e/Yz5EccAYb6nsR0cB+hNSIep9bdsbqD
K+IIP7nZcnBfaOuF0cNOBbo90geIp5vBFpIXwwtsedjcntmFK/hqrLM8I3TNbgBhhXGqZP+lq/em
LjjA2Ol+uqdNpzvW0lqZaGlfImxJbybpRvzIbHY7Ky4RjGItE/QCwlR8NIX8eHtQS0fM5F7lJcZD
W5xXoiy3aQaoJY1TlKmq3cay5RgKzftiQnIl9zxj5dJTJgfxYX9aFEtRB4Ccc47LMUQ/SpraNU6P
3zR7A+oCUOCXKSv/7fvjz3DzE01r+xv/9WzKyM6Ui1f5Z6/HTvv59tAX2jTpcaHPiXcJxWK4uK/d
i+93dIjLfIrab5UGAYhNot9H/kFvjuJ4bPvI6U51BTv3nQjsavQJ4XcliJHBrtcoN5Y8BD6OpwSp
ZZkw7/pTIlUZ/Q7Vp5NXDbbev6nuCzQkdtQ9leEae+77uOZLYOEe6PQhvrPmZZfIMoaMrUWagaoB
ucPi4Pv70TgMDC7sfRoeuQyjTUTFv7X7kT+UbS981brXlQWYoo5bHzJbAMsMFE8yC/MkFAe9Dg5C
sdUZ+PCSQUNr7cl3pOFfV3FK3ld/YD0Z1krqS9kl7rL/TsXs8iykHm2vganw4++Zsauq5tgGENtp
O0Oz2+55alIZ/+RxZCfZsV/D0i+tBLUvSt6UpkRwuZPLuQjLGlVA2aqozJNrfeN56CXupqXV0EzL
R21IHFONbCu8R5DFf1Ks1MndwzBu6J/ZSGufsuBqLDgG0EPBE9DfMLvXW09KgryTeM8i9QKRf7ym
97AUOWCBnwwZggUD8GyxfU/Jcr1CnrU29w36sAehfpa0x4lPpnjOddUuqvtgjQFiYYddGZ2tb9cE
VeGmqnmy0lfN+jkVumplt7KNF1yaNeWYILJC1wis4fUqku1vczMTOLxiiLyK3ow2DNWyLeSiv0/x
dU7r9+FuBNVrK1FN87KVGPdi2JjPuiHotpRb/yJriWcDlcqKGpBgzB4ylVykiVSznLXwKBV790nQ
7mNS48nL7bEvRBvk10DqGaQW4DOazW9VF6FaRMxvRLJF5BEhR/dNdaAU4BEa+mseY2k5L83NhjVI
2eBWCEnBfv9Yyz/y4FGDj/t/N6TZmbSEKG/GgSGFDVl1tLfynVQqtlxsjYfwXwTvdJizTJIyES2J
s61jynUcNWpmnRL6iSPpVWmoEArfGnltQyw1FF5Zmqb2wtWo8FtlUZpCjyPnX2NaWwZERUt1X7k7
o6vuM8s2ih9Vw7twU69hcRf9HNJDBnU10kJ0Dl0blzKlspqgsE7yXh33UfQUox7gNo4inyPJorR3
1JqX2rrLlVcBSt/ws0Kn9Zr05uRgZrfNe5qAfLAswiY6W1h1UJWg0irr1NLUX8PoMWrUyUvPqcyV
1NDCbQ7SAAyjRggOpe/MUprJQR2OgkWfTYp81sOQNHYdHqXg2ey+3N6tSyfiv6Y+0BGmSCH0Vuu5
p0S8q1wYCugZBxlw28hCpIRjk4kUaNikOXyOqsvcIByEkM0TxJ8KbZPGjtZ8kypeF8Gj1x1joAjB
sUu+GwKYnWJrQYzY7AHA1cLBWMGMfFxF8iUSIRu/cZPMsyYxSLu61TkxcS6+ZVLxDZQLcjRGt4uV
au0Fv5CkoMWbBmAyp5Pkrzzzb2Ih0YfWSaykpDnQS+XlFChpxPtmkDtDvBNtNd/enu2PS4pNOkgm
3bjJ7Oy12EXk0FEGdU81YaZX7xpUWrsVfNDywC6MzO77qpYHMTB991TFf8PwxdqlqQ1jpo6y8C9B
ETfpuPbI/nhVIKaArA3UERQDzPlU0kk/iC6liZOv0JjovmWBfio9dd/6v+P0AWDKP5/FadXgfwJP
+IGDpVVzH9aH0DqJNGoO411xFItwrTg5heXXLoUxXRiZOdVKgQahVHzrpGrNVlIeMmQaDIuOJnmf
hs+99VV3fw9CvnLmF0IpzHJf6IgVk6+cFx9S7uMqGjkDXXrK5PDORdUNUQy7PDYTTsjYdX67L71g
s9qZudA2eW16dmFZSVZbplBap5LyYB99fu6RFj30GySh3HCfbszfVg1zQLszsq2gvd5e0/9h4OSk
Kbgz7rkfMlRUAGJ/mm8pbey0+xMCaXpU5EM6cpuNZE4dxfM+V6O6spsWmBFIeUlgQlWoAbmpZ4dS
1/K6DFIuD/RjXl5hKALs/MtwdGRvBKen0ofK3dazv482/0s+fF++bIZ7awPYyhkOILd3t6di6TRd
fs/s/IZFoiBZzffon7UO/k90EvVtSyZVkt/UVUKcaXTzfa5CWQ1JPUAHAt3r+9sLwJ/pZs1hMhFa
CEC2BNq+EL91rrUrSx8F4Z2r4qwk0yld3pBI5CqPRj/ybNIqB51msfktljsjJhEF32W1N9Z4C6Z9
9/EL4USm3RRVCnG6Ni7CG1NSIk/3R+uEKPWTL/ioDJfey+05/3itswcUvC9k/WCDzdnez6S4rrqB
y8CCW7qC6iPsX6oMVVjejKtMx4sLTDZgKvjQ5GfMQiY6/jMTCRoOWqU4kXTkSeiBqDXNzK7k1A5p
U1aEsxjtA6G3Bbl3TH2f5SOdQNG2Mg1bNV899I9vz8DC5UszlWLBi0SPIzjW61lW49JXjcDlOgTn
pt27ZOkkpC+qeuW4rdmZXbuNXFZjIRJACY36WAXpge63O5W3W7jSzb5maPagCEof/tkSQ0O/1Sy7
Tva+76xhWBb35sWszcLBQMqS3Kq4a/U2+mH6EdgZBFpur8zihX6xNNosg6TyZIEln5GMruMCs1P3
Hvvm8y8j3HjN02Dsbttb4GngMJh0IfAbIeEcl6MZoRhLQ+KeIlv4JIJ89F/7zQR6eIUDHaFZ29jr
UIQ9GHenFqaa29aXTiKUdRPLgQo9yjto6eK0x2qvTvg392Rovp0S+9EMqaRfxQqwcrvS/bQUjl3a
mnla2sIloU1SwrFub6jfi+S50FZMLJ11wj3KHJMDU+fI+aByY5eyintCPd6ACziU7Ka/d5WjpNzp
ays37ba5p6RbBUuUcdDNnu1GvUihiBgr4FqJ+EBw4tC6shF84Y9OVr005Qe5+1V2Ky+iFaNzjtga
de1cH3L31AwpsGVyrNZ9KfLygx67HmMaew1A5rK/FnQu2kX5kGQzfOY0BF07LJcjkUVl6QLMUe/q
nANuj4PjSpvqTlt7Xy5ulAtbs0uyUdM8CUUm1kv/5tGrqf4uhH8TcFIs/s94Zg44cStPUEPGo+ng
eu/kY7lFfKkfvofRI+yTmaetePyFvAHPvguLM1esKDW8oDIWdbc/t/WjSj5aND1KM49e9pKTq4Vj
V5ce+i7ZlbJ/uH3QFxK0k3kowCACn7Ars92aJXo+DgnmTcpatqRvh+RnLv1QvGcr/yQlB6tWbFGx
4+guGpRN+i9u/Avr7073ws+M4wQpyWsXlI9kF4B3tN44GN0mQQRYX7nzlm4J6Pb5Fw4G4qzZVg1L
NY0kj2cfdTIkDPz97ZlcPAm0dk8aLjqMerP7YcARaI2GGwuI5hyjrjZ9oBlO1rr7tt323+rMQedp
xehC4oflm340PR5MyTxgqLrCMvNEYvcEtZNBJkpNQzj04yZGNUotvtXmLvedwPse0Fq2CzOnKL42
0qpm6OLcXnzGbBOLFKwjveMzokZBxMlu9E9jvvW2w07b9xuo7lyALHD9FcyKsLKHlpw7at90noDU
niK5axdUmYHXZwHOfQgPdfSGuBXYXTuPS7uSnExbI6BYPDHvMkTGFAuT87u2F/oG9PIiCw0OxOn1
5HOrHgvLUV3dydKHug4cEZreUoy2OTUOEWbN5l9cZ1Pvtkz/JazLc8hwmg+hKIw4e7omHSncWfme
3hS32Mjyg5mv3CxLXvfS2CxONuW26TRpMjZ+nlq4ykd0wv6NE7w0Il/PqRmPg5cIuHbCDbcsN5H8
PVZg45a+Bm7iSJ13SKBdsptu3OXpJu3jtXM0Ldr80mbzMJ8iuiyQb15/gNsoVewnhnsKyV3GqgOa
Z0MTBBAoEm7Jfd3umvinmT+mATpGwc4Qvvxz73Fhf35/QyZKq2Ssu6hhbuOKx2YfvxTOIO5yrf0k
8vgP1poxFnoOJvQZGEv2EDxM8wBzEMNQaGWLc9Pp+yQ6afKvsfxauvdiFu9dtcN1GRv09qT6Z+GF
W7g5H3VrNXM9bZ/5xBPjEjrAuEAGYHbhyrVY55BeC7hNOiyGT35zNAtYx2Ad9Gq4JfvWNmiDL5Tw
lGXSp9uzvtDzMNUE4HlBbRH+Gn12J8hmV1T4dOEUPkxyi/0OMm3SLSwAghinaG8eg62QbOVulzrF
Ye3dsvSmMAk1SGAD8+fdOztbftNVZSSrwrTt9Tja+MEuUV/abXS26KDbuvLTyngX8mkYhF2WdkAL
5b2Zr+xdI4mjWBZOlSE6dSFswcs0A5L0lW26eyP/K1qdo6yeroVFvjI7ewVKiaTmrJ5wyuJPvfQk
N7AaGyYwSxvyhh08lsSt1ab016jjlycYFBw1fwl6jXkyW/IDXxnzhjsfSl0psGmUSsZtbYLKtuv7
RoV2dY3Gb9qwsw2NhhCqK2CdqHvPn04BR603S0wOAuTliGP5CHt42j2kCsfbq7lw8ZnEbPA4wCav
Q9d+7bPqrOn0UODSbTPzaJKlMIP7JDEPph44kvLVgEr0tsHF4zIxvkC5ARBfmVc987CvikGVcdMC
ZRAKS7Cq0fjT68fATOgje0Zw3UGtYStl0LsZcDgDklPJ4BBVb0L5W+p9kr3PyloEsBRDw+I5MeqC
GJ+4t65nwve0QFbSUDi1MVJVwlZL+fUQKjgu3nxSaldDs/eqvZx02yL759gSFFwurM/WQZM8r6ka
XzgZ7pjYVQVWSTvpuV20Gvxfa7jOxVWHQkKlXgLCZF7mD+JSRjkmxxpaoH7Itk6aw6AEhBkg/+Mc
YSRpNQ+/EN/RGgZzAJWFKWE2e3qldSM0rKdA4x4SerLcbNKzVe8y95y6uU37AVy25M18KFSze7k4
p8l91q9ckYsD1yd2TJ3GCiStrhdZibq4EYJUOPX63izqnVEEG4OSMae5VH6j1rWy2xcCH5g40LWE
ixOVHnUWElQ6BOA9GR/Em3VxY+UUcAJBSjetka3xgiz6KYnJRa2cc0ya6XpsdS+6XuRV2CJX4bCX
D4Iv9scWLNfGjLNHz6JpP4oz7a7L/MHxweitjHZxdql18HQBaUCB7PoLhMGPh8YXhZPLzrVisgY+
Jav7BiKUsH7z468rrmTpJsKahNQQ7a2UPa/tjVY39G7CalbJvRtGm+qvqjtarZ2RfDC0yOb5La5V
G6fbbe6aL23OVjSCFalRJGwmpa2PuZ1vG/BX8U/XuT24pblEKxo/RADOis7G1pVtWwuaJZxK3X1L
i2yXxzBBwugTf6cTRK29lZLtkj2K4UBEeHty2c2enlkkyU0SsXaN4YR1sBfO1V5qZEcsXvvkcHts
S57g0tZsn0RBILrZtE+6frSDBvj+mjtdukAvLczOeZHWRlrng3D64tfyVneqQNgKIE9vj2Na6/le
ACzBbUGCk0zd7MTppV5LiUXopRf6Y28evP7VdI95AQG9VHCBbP3n2wYXhwUMbSKAp8D2jtu8SHVo
ahZWE2jhlI5oUgmWU7sowSjiXlzT/1lyXBTU6eMgzaEggXZ9tIpGyuU0IcjLtS+d/pAa3/y1DsPF
G/fSxuwoFTG7sSRxe3IhsHa31ZfRPBiRwxSmtrEJlD/WH3OtJLcyLmO2zXuzjt2xxaYl/42bv6Z1
ztu324u06IgvxjV3g7oikEjR2d4KPkiM7yUYkJWT6B7IF5d/vK9juUYYunSgaEUFhQyejF7NWUhu
FV0dNKbonY24Ezejog32mKZrlBhLdWXiXwDyGgkDxGJnN3gSuLJX5jngnE1h+w4VRli3jG2+ffuc
Q98oHtYsLu33S4PT31/s96Jyc1dSgLQUqQVB87a1fralBL27tXKwFocG4QsgY7LuYIJmM2jmfm2a
gU6p1mo2ES1bwfijuKOFIu1A5Od3UfnoW7uRS2aQyMC7D3r4lowvKztn6XK5/IrZqdMy3xoF3wCC
lfxp4Gm4q7+V1meeHwDoexs+dBHhkE2fnfrAceUHvkRoHsZojbpgadonbj9kfnQZgOLsYMYixOKd
3LsnaITsPAIHGj4Wo2W3Ub3iQZcSYSSh/mNqfu3o3mgmsTkCcUFg1ISLDFzCXaqHB9pDz53Vko56
iVKoxE3pUVNfymYFY7N0clCImMh+JuGm+WO2CvNKS1PeP5X4OAg+FA0r3mBhSTmYE8pswphxwV5v
4VY3MsMcU+9cWfCNBR4OgTsv+u4XPOmq1SBwYeksnnEA1CGBJ7CfmYtzqfIaJfbPyV/1jibmM+QT
d8k2euxf6MxwP3nwsIZ03O5u79xpR1zdhGicTkIbAIdEuLLmFQBviEOlaA3/DB98r2wm1IFaIQhi
a8FDbuyKbiVaWbH37oIvHcMwpl2dYU8KUrQsv/tybAvD2aq+IIG4KdO7Mny6PcIP6zipuJLcY3yW
Bu/I7Gg2Uu1lnat657aKt0WqHspuH0fPhaV+doXNbVsfFnGyBW5oUpB+bzW43jNJkf8/W6CwgMrs
C3jHakPYr2JG1gzNHLrZJ40XRqZ3btynolOgb0SqOJHtYq3Rf9EQzy025IRDnvMhm2SoSl4M3rlv
lU1Iw5GpPoWjdczkn7en7qNDmeaOI6ByP6Hzp00H/mJnxKEIo2zn+2cYmsoO3clw2JDk2KhJdtcr
wX0cg22jx5++IPaImH1fHevS3rz8gtmkTt31WdNH/hn8Re9GR6G9q3TUANVkE1WID8bJRvL+3B72
0vxOspMST0yqF/PCkaHkVaxYiX8WeVzC1qB2sEe5x9Xa5rIdA854AHuchenvL2a3rejg1vrcP6vx
QfT+TIQmkEL4/5jRlkXkef4fMzMvFhb03eo1Zlpv2OYBcnoR1GhR5VQF/CZrm/NjwDaZm+DGQBVI
Zc9bC/MCUWheYZirB0fCh72FQWe7/skz2632eRC+RaG0csY/wuQmo8jo8XbgCfsBQZoOQ1HHA54a
urC9cOiewwf/6FcnZa+vldYm3zT3zqZukqKflEHIkF+vWpHXbe9LnQ+JLl0qDx4H4dENPgvy3l/b
iNb05vlga9obcIdMkNzZ0nmCZrZD3frn+2/fDbvans+Sfbbs37vd+bijkey8O9sv2xeUBeyXl3Cz
+/MK06FDOLl5/bN9ev3+dPr6B05C+wGmmruT83baPo3Oyd/+/vv8xTo+3w/OwbAb+w5a17fDp+ff
kKc/O5+ene3dygItOfwpj/L/BzJz+HFGF6ExDcQ7qU+1XR5Ue1xLmEwTf2uyJldycZwiZQyUNuux
4YXEPnqjE+h5a0HBexD10QxXM3E7APF5PzAciXoZwUd6lrTQ1rMfrRrYfgT6bviFPPSoBo6c9Ps2
35KXK7pDPZYOFKKOGL2W+kuKAk8nZDRaKRswX/vbjmtyhrc+bbY1aYEBbyWUOK47tJN+rEAxFucX
8k6eyyqecZ7u04U+DkJp9M8RjH1RDFXASsS+ZIAeWFRlpwCPG/t6AZsuUtsuszhZsYZrL3BV/lAW
m9uTtOB1J81P3lyo7hCjzh6tehYBb3dNgroX+0lz5JUgfGl/XP38eT7GDcjn1dPPp4V19BPY66Wt
UZ8pGNjG4U9uvJrSRg++CEkMg7Xdq5t8sKP8KEp//TgmavgXUFEqZpdDlq8ntq0brTAHJrZtE/Vs
5pp0VNxupXV9yfFTg6ASwfggHLBmVvw2bQOKXFzVkU/zEByBB9RjQ+UZhezI5tW11pr/EaI8jevC
4ixl1BmKEUsuFsdfwJHtV3Pz+vP8FDmRUznfBBpqeebZ9d3Xh7dt72x/m86d/eOg9Cun7iMzzuwz
ZscOVpQ68hXXPyvRg2giwQCX3kgic6o3FbEONvxRHcJNbDS20Zj3kuLvexQapHvB/F1LmaMNP3P5
zfdeux7GvX0bbhoNCiw/cPASeKCV4HvhAruatdkxC5Ouaz1dYIMWkA+KmxAoYQP1hxV/zeKChvRs
e/vELTj/K4OzOCdKvEpMVOaHEt+Tb7mbSry3XH8jZCtbcCFYxBCC5FScoNmYs8UpXSUHfhOhFSe+
FS2QzHSjSPC0VZtEQQtNe9PGb7eH9rFmP609+32SW5lan2beRNXLNCyzODgr5TfJxLNLNYLYvryX
BZjCXesI7dfWEvqjHnxWBcFp6qdRBhjUrXEeLThP2rwkGr2mohDAo+szXgWlWGUeY+8NyYdHcoAz
Msn/MV3MNNwLK7O9U6fikNYoNp3b8Lu6D7V943+p0y2c2bfndWkl4aXAGn0scODM4oWg4U1SN0N4
rke6vE6Zd+e2KcyZ7c808W0rsUaHd89tm0vn4tLmLH5wdTcQEgGbFvEjXa9bdes1j5mvOWgN/HNT
IGzpPkYRkF7o6cRchCp6MQS8ELPwLNVOO4mOb0FqFuqTWz8Kq2mhRTepyeQx6HynLqrPBta2rQTr
QY21RNwKaDi24VQb7F6FfO960mPQIr6KlK7+LPi7AoxFSWeUFbz2IVPedaei/dMJyq/kp/pQVU7Z
/0Ditwi+NhQae4KfsDr6+sGARKc+hvL3UF3j8lnyH4AEmS+ibp4OM/8R6GMzCmERnoOx3lMIA8im
Jw+JBAfkWgV/6RTBzyOx5aC3BHl0vTBuHUSxYMXhWQ5+k2AO19L0S/tap2QLQvA9TTb7+VURDJoV
sRQWganQjsdwfCziByR1bDCJXY2yQv2PxSc5RaST6LanPk3AM7uXQ6OCKgzVonOq0zKktHYY3pEY
XTk9izN3YWV2F6u8iKgJdcycHlp2Upu/ydSvqf0tTt+FkZmTY9JSXbKa8Cxmf/vkUbM2UvpFNA++
Htlm9haudV8vxYpwH7/DOYD9v7/PLs6p1CkD4RxTJ3kbP3qIxdA2VGiU0jWu16UtfmloNrC61yqU
JjEkG59ErdpKBvf/OTCqXapubvueRVOUoYibphTqHKtIl3AfCGPFaarLjdy+WA2FXsGxyi+h8Oe2
qaVnOTRmgPeUSVSc9Pf1cRIh3kCyk7eS7GlPyZAezFK0J4kbNxq2kTtuFA1mY8cUPgfBGo57Ye2w
bfBGIybA8c2uKjVWu1iQsd0qL3l+SFEawKWvSYQvzOaVlZlv0r1esMjk++fGlDI7B3mqhw8KitX9
qL9E6nFlQpfMTcOZxBpoTptrb0FpqEoIMAdnrevGfS8Vue0JrXuUoBJyZGlQN/EQ1TtfN9wdvVQp
dc0s+zJ0PDV7cSCFkDZACaO42IixATl+njZbT4zXWJIWzikqQJQB8NbTS2vmctAvk1yCYgIxy9tX
cF6QYP9dq4ndJzSFK+5GqurvKKv/uD0905LO3r/QlE9ND6TvyDzNF0NA2lztuVa7Pn+NouRTCs+c
oqzFs0svHTjRJyK7CeSlzBPmmlx5dWhE8RnOn2EPy35hN2OIqKZ3EoATyLVH6JfZyPo0xKD5mgju
wjDR9eM0/V8Gr/l92CqykhRJG59LaO+j3tHfRrSrb0/lx3qyPokH/tfItBMvXF80GoZQW0187ga7
GGB8VwUbVs/CDn9kGyjJdv72tsWFrY1Bem3puoQOaJ5XCcU0cF06Y85laUZbNov4WJmSBXgu9b8Z
UlU8eWqyxgw0N0qiEhziRGYNDIVrcuagfF10kwACjHMntyB694Z30oCjFbqxD5WV/MmHbPpkjEYW
eKBoq59AptdTqgi+PtYKxjzxLW9gl5YEW84Rt4foxjxbxqaV3hoUmBLRdg3JifSV8tx830z2NURA
dHjeVQhcZ4Ptddfq09KNz4ob2+S1ewAjkfZvjEw8LCwjdO1zGEdCGcSKwI6fS62yde1rX9a2sKoo
ujiUCyuz+9IbUbYQoyA5D1RyOuYvm1g8oMa+vSc/PO+mKeMXIPTpGcLyXS9Zr3ZV2NVSfI4iaVeZ
qOn56WdanVT3IN0Z0l7U0qOUmDtVqBENqSDSQ5V67SjOHybvHwGZIgjDiZh0jguXpFJoG5MpBcto
bmp3A3mXUzvg4G3h7tPv33+TcwfG4/bQl07GJKpAoDqRT8xryRRYvcSM2SxZ7b9AYEfKk/3p7qR4
m4lr2J/FozEJ6fCCJo3PxXY9z0Yk+6JSTkMcEe3INy2BFum/qVwek56oov4YWL1d8DoZUVvI/b8J
TML/YsQyD+iJwwTQ1uwb0GVxixJ5nLPIHeKYnSzeewRK28GgC9nNK9eOsz443Db6oV+IxUVYgycg
+X16jOflEjghRrczsarByyK437PxIPfZWyw7VgfLB7z63QaiUMX6KWrJxh5qBDQodivaSu7kw3pP
BXVgUJPmoclra/r7C38vNpkb+6BWnzXRE3clWi2oC2zGYfTIVGnQa2ZJtb899umQXl7XMLERmwFj
5bImZ/PecHthUtB8oY8UK3jO6sHfVL4sAbCXx5V75ePemszA6Md1qcD/McfzqOVEzaViBgaXuvtT
54WjDNIurYOdnsNX0H0t6ns/aOHcPAXFqY7rFZf4ISX8PtCLL5g7XqBtWlebwbMeQ1kTb4Thvo0e
NDV/oyzWtJJNnTEmgKvkXz3dDTT43jU5tGe6XcuPgnugz0ZZ+6bpPXY1+e/5By5awjMDmPZst+cj
DO5Jw3p3iZQdgyzs9lEsSXeKS6d24ZWKPYaVBLpVqiHl0/THKM/qTV0F8k5E+fNJ9c2pabeuu7ux
lkbbitzYEXJEH0Xu7k2e1F98Tf0pNOjEF1YQbn2frNjtDTQP8SemGr6fQiM+Q5PnK4vYaREPelw/
NpLbbFNV1DctF9A+7EN0GdBIPd629+GwvhsEGYYXpieJfXN9SLTR9wWhLupHnzpWmryY9YtMcNSW
L23Z20b7veyko5B2e/drdez8+0b7ifcafWPlXnpPEF2u3vQhEILAyiFRVMN1XH+IZ7Wp2WVV/Yh2
xtGT7uruKwJAKFsXvuN5wVYtEGlx760W7WkBAZP2yfO37lPc/PS0dpd7j6mqH7LyjSZEnz/waOhp
q/PwRRekfbdGI/qhc/79a9G25GN4skAqdP21fUDyro77+pHczl2f2VajQshs2EOM3GL96kUN2rF/
dLpPyBPfKem4rWptg7hFoh+7/C4pJ+r2k19pTgpXrWZ90oZ+YkpdwcG8P33ns0rbwDtSi7h+LjIj
lmUNj2zcPMZGko922Wn5cypNorPy6DeAqTwx4IVV6rFlN57h38tDHLh20SNaLgaUvE16ZyEwVEs5
eC1y8NS23qjmXVi4fbptklI6hVFDs2fhhinwKMFMfo2hB44995rwV1FonQf7dpk/9rwnvvtRKZLF
lcuw36hpbY67VIkUoAJjssbKNo+n8JCw5bOzoV6lcj8HVnWRG7WuaeWnKLKg1IoT3da/uLGm726f
oHkoM+0ElQQbQQVNQDRtXu8EVQ3gudJIc1Zwr+ZusNHav6n0vfYH2EsezLXWjPml9m4O8haVplAa
gd+vhosbRhqHRvcMzIEPcwtOxGZns6f+4ZhgaOe+pR8QGDEOaRaL6lIPkbafCY9e4D4mscsuL+8M
bbyPhEc1qnmiudLX2yY/OD5MUsKUCHLhoeDNez2N/ugpJSVk4VEP7yguH7v6seclGqifb9uZ39CE
BAoLMo3MAFoxl++TGq9tI3boKXJsc8WHfRwDCSia0Aj7cN4kCq7H0PQWtPMDDy5hLO3YLA9lcYfA
07bNh5UYa2FzX1maVWSTvEvLKta902iOjiyMoi109W+hNlcKax92G2HG5Yhmbi6uitajNIUdtXkg
nt3kqXeveQm9x+GvuFyrV0w39JW3wpESq07sggSR0GNdT+CQq5Hh5Uxg/kDQ9H84O8/duJGuW18R
Aebwl2QHSW7KkiynP4THHjPnzKv/HuoAB2qKaGJeYDCYgQFXV3HXrh3WXusy+i5kLtorKUgv/ddr
u1pqFcD0SqF0YcdSYerfD89KdfC7S5L9JJAkStkx7g8+YrXYKjIRpMJQ6ZNyjHl0b6IaApO/XWYa
U9yAz5rZhjb1tplvfLj3J7kuiepBN8P+xopq9hIltGRM353hW2DaNwz+3l5rw+yv1loZY693gpqU
VuCJIEGiwVH7TzkJzaTv5G8bRn+1zsoYx6gxejVlnbn4ARwB3m75KJU7dvGhSsS7cbXKyhERs4+Q
OLDKIHyLdPNb72dfc19+kL+kT5XqCkH0LOcM3Wlzh+biziD8R+90vfjK8c5FaSm15GOVxqs1/Dtl
/zEletvcgjRmlpAI+Y0j8t3roRe+P2SzEHipBVfEKGnRS6fLgxNIdXnsq7Lwqm7cK1tvfTdYDIBR
gO+EKHXlFvtMmKchakNvSMXBjoHS32fGlPP0i3tLbTkQqjRLEEmhhvbatQNB0jwi+WhCr1WrWDhA
hkHUXDQZQGOSts9pkwU1hJZVMZ6queoOvhj0e6SFG9dhycqQjGbSTmXW//o3ZCmuJZiixAuGIfqu
REQfaecPB2lsBWcq62an8/qhdstHRRDYAi/ImBHNjtWmCyO15tFqE2/s0c+TfcgmqaCiyBjUwyGZ
k1Ps+06nR54My9vtq7+9Nig+xkqIFIA5XW+2aiZVmzUp8WBUTr/GViGeJqVCxs1SEmcEbg45hSQc
Kkv43krD4FZVEey8hRvOlXSBoifFeXRY1s3A1ihjWRiVxCusvsqO4zxrL01fAzwyrbCo6ByoYuoo
eZVHrh8l4d7I0Nb6PJMooPAzGOVcfe/W8HNBz+fYEycF8bW4Sk9a1/Svohww9UId4EEMhfZk6Jm8
N9ezYWpM29BEXiJ7GLxWN6uaxUlKui6D4V4KHgso405WW/tuXpjHvq7U0+2vvbUc2TWXCzIFKM9X
hjbFndwYdZV7wZxDf0baXGSdU+GKGWjaU4T9UKjErBnaRP2U77PMby7n/s5X5b1o1kM4F57cmq4R
dPaQ6nd+FJ0T+ZIFswOP0SCYdifpTiYJjyrN7SZTHjpj70nY+MAIfzDOtAi0kIutTjlpwjZU9ar0
KgpZpQGLQVicrMS8L+uxc+K4e5aF6HD7qD/0Gdn9G20GdDMLqfy6WBkvFYhG7iqvLsxzH/wSqqcq
+2b4jxZCwkAUtLg9R9NLIO/R6W94awD4BmV1mS8N7er1sZtTwZy7lFeepOZ/WyM4xNrAKGuc7jy0
GxEK1YaFHATTVZjRvV4npvOM6mxReVMTHbKakXLqctoQHdX0i6LtxLEb76pJhYOhZ9SFQQ4slv3O
loKo8wUGqymFBVnxJAl5fgqgwtwJULa2RPnPWm4ko5Hr3KIA7u4bVlR7peJAxXw2J+lUxcGlb14H
cQ8quHE/sIxFcJtnbnleV3vCgARrsNClQ5G9a2yB+fj7qSM3ax+1U3bQy5/+/ClHWzUzfsbWnpl8
3CtZGmwIdJgWE13PUYjiUEy6Epde2jNMHfwUlYAa5B1O2rUixb59Gz5+vuvFVq9MlxTClJRJ6eUt
ejI1WP89BqIPA35MJi2kqLxksPHyBVdLCHXUZkZvJh6ic8fiXnqAcOlf7dw4BdhLIOi9jQZ3tdes
++hRl1VpR6iM0pGTrjxqYuoDEsWsKonpYYRLKmH6K278T5lRPt0+w4/3+nqpVVzboRq5yIgksOg1
ceSaxnOS7sGa9tZYha9CHQs13KIpU5E5w/V9GaWQ+2emqxdt+/X2fjYM8OroVh+MTs6QlaKVeFlQ
2XNxV6UYoPkgKoUzmztkWHtrra4a5XYtjww+k/hU6Edt/Nr+g5qtk2Z7k5Ub2cf1V1p+yTtHpYGx
KOOMlRhxLGZnhNjFSqkvTkr4Eoa1WwovWfxpoIcdgFUbpL1gZnOnvHZgTUFdKsrqC1qt34U0HzDI
IXfyoP4WN8NRnEI7DUjGi9fb3/BjuE6ZiVcGuyPtZ1r0eretMc36KCapl1YIbF668qQmbqudheTi
N0+q+Of2cpun+369VR5upHIxZRrrwXdqi4fcfXz+XdrzIYN6aWepJem9LmVcbU1dBQ3y3KRWnTBN
1gYHsXjIwr9ji17q5MB2zZA0s52tbVEeLsd+Z+mtT0jxDoDc8gEZc7s+1KSeTGVWgOLXo+BGdqB6
pkktMv+d7JEAbDrN90ut7kWYVIZaFyw1zt9mRgMk5G7l/ugXqMSfi2Q6KYYbzAPUxiUUPZUT+Ue9
Ge0GOeTbx/1BG3Fx3+9/yerehL46d5pe4HnuKm849C5cj607HLrn/BGs1o/gMnxuDxCMIxKYlLaT
jw5w/ts/YtOa3x38ypoR+qkCJHJTTw2+837M36F6g3eq+5L9FvOdQsHeWitL9lOq2oNZpp4RnPKw
ZKoENMuxquzsD2SzWr9Ha/KxT7Qc8DIfBNCDIbE1jdjCseJLRpd6s3Ccjw2DCMI/GaDBbD5L87PQ
/VHu+/kS6QjpZu5cH6buqO+VBzeyTTwSOR5YKG0pFq8qTQ1K7VOsc8JZBYHNaXzIvjONmtGv+DOP
drBXa99eD/ckIXiEYuK6KF0LQpIZbZqhU1Erkk0SPgZ2HqMn4QRxLy0FIKNq6ZJ1xd+MrgcSV6II
nLeqjep/eO4YQSFsXFLdD5OVTTyOrVhh4JraHMXsLHOnp/QhKx7HdNwx5K1n/P1aq8tUiTEtBryd
R7MoaF5T4bNg7TSmlruwdo/UAAAHLFEHn3TlpBS97LoGT2wlg4u4N2UBNzThTIOibfxhxnuFoa31
YE3l/ODig89yFWjprajOeV+lnj9fgkXM819dvwv6h0n/OVjn235g85lB98OAY10Bo75OGKMwMotJ
FFis+TrFdoZYNjxmcT/Cby3ZIqizQHeESjvI8+9pr4S4tVPYFhV6fhB7U66+PtlCqfMo7JPME0RY
0LPwIgTHzECkskscwTwgVX17t1vrLU02IA+EDdoaylMHihKN0sg0dSTea8ID0B7H958D1TVyCGg6
6HtuL7jl+qAhWu4BR4sQyfUG1bQXqy5TMx7xUo/t1n/6dwr5769B8yVQ9iA0W9szF4UObIf8cT0b
OxrdDHGKleH3fDuAuUcP4PvIHS2iApG/FKG/k6p+gFbw7ahLIu4OWSUzmetpPiMNgEc1Qu7NM/AK
CoddoXhT9ap0D63ypbeGp9T0L4Nil5pyYHjFkT8FNMMBF5ZzzwS05s7RbyG6777dPvc3xNLqzjLY
wSASANiFzGF1Z62gnP3ATwvPzOO7qNce6rb6R7HKPxooaNglBwxOY6hdbcRTJchOTSIa2kFI+Cqp
xdGvdUes589CfKL2vPPbNoIe1QBqRYEGMiwu+rVRKHo9KPooFJ6h/zv60+Msx7aJUEUxu4HwnMPL
Uj/pc+J2fWiP/lk1O0egKiz0d7OP8gd16ds/aFlvfVZILNHN1ABicl7XvyfOatUXhiDzfNN3NJUZ
WdXIL9EQy24ZvNxea3Pv79Zaueu6z0Xdn9UlFnCF7kSD0qk4+CZ1M2OP4HpvX6vLlwVRalJm5GlQ
woPCRLD8IojtMR92stWtpxfzZ/INdCDFzfWET0zNyCws3Fg9oMOTqCVAigJBSQh2EtHpEtENU+U4
M3NnZHsD/xvvH2ujKwo+kjL+uoIPjcIUZ32UeUFXO0Vk3CVT/Wrt0oN9gHEtN90U6RZTv7Eg01q5
ainpBaPxm8xTovhSN+NBjIZPXfDSGf+kgeW2uj3rqjv40Tlohl+q+pruagwud3Ztp1DIiQv0m/lk
Y5UsVF2tzLOfZ14uSpHTjWHrTG3yP7hsGroLlTTYHh04yvVt6KMGgGXLRsNZ/yNK1UsztShifpnQ
940m8aIF8g8l146378WWrfIK8hICAVQ/ENHKZa+pVVplzNrljtEC0EFeKWBiqAmmHae9ZTEYKmQN
y6gwfZ/rDcq5whca2gXRI0q22VkCDMuWfJD8aa8uvrnU29OAFDU1o3UMzGyKzkjoslR+GAOFMLBp
PkVUCnZ86vZCy2dDnRiO2dWeSF+rNjKGzIsUFZ7k12gAj5zsNK+2FmFkB5Am4/cQYa7SZIXZvayw
iB4EGEcPvSH/GepCtPVW34NsbVk6rV0ZTBC4ZxDr15/Iz4pSLH3ChloYqBA9FdG4c2AbgYm2XGXG
8EWU0NaqyFrfm9ZYFblXz33h32djS1PEp5NyKoWp9e9CQSFBFvzJil2Bdt6J10nMDreNfuNAKT/T
O0DmaunIra4aHNZTHbZ9DizrWTUpZXa2herx7UW2QgFoIOkhSwD2LOpF14eZFWlo6vTyvChzv1mH
3v4XCm3ns/f67cDkv/21syGS2HlStwre7xddl1Ss0szUOGPRpKld2PBRIBlRR5qK5lDHd63ljD1M
ZAdfPZfJ1zq6F6Arvr3vjWAQQhaZ1BNIsSyuD7cvUgZ1lCT3gLHpRyMK/UPNeA6Uz8xhmUp5rHWE
22al3Ku2bz0VoJUY4VyGgIBWry5jFo2FHPIvj+eq/FWJ7XCnF6PqoIow3EWtuViUFJ/KKRoZkq50
Z7Bo60dSnD0xXyg4qZI3O+516zBoesLvjrQ5gK3F/b4rVY5oNqYluiJeJSTmQ11Y0qEhGLqXy0q8
DyorONRDObmaGorPtz/Dlo0zKKQsukU0feXlz9+tLIZTDwd1XnqCNh/9sj/nsTNV4un2KhthFa2i
BQDFgZMyrlyTaIXz2M5F4XX+oap+yf3526D93a2Bbi3DdACQPhwtlZXVl6WFOvI61hxjmfAV05h4
cRTvhll5LPpZc6k87I28bzgqGkeENktOg6tY3d45C8csT4oSNSTlXsoZoobWKzUuhSK5WnruTyKK
PrcPc+vyvl9zDZPMS6WFZogmaju8mMElEn/25nOXincZpbhUeVTRkG7kzzNo1Cz/UgfFqdwrrm+8
AEu/bJkVgj2dJ+DabCzJF2qmhkuSqdkRxp9NsRe0yvwNq2gKiRDoBOgWE2+s3xgRfEuSVwOd4uQs
xQcRKH5Jpnjo+69D+lWaOjtIv6TJYU8JdCPSAS9OLECpCt+/nqHsJ330fYWUsUvl5pCp7S8FkRQn
MSLRzkqzdG9/zC37gdNmGTOjvEzUc32QopAUXTZNBYFVN1e2HonMbMLY+yT1NH16665KdFSN+rhC
DlkQd2KtDb9DpEpcB/gdnvD1zFlBNduII4HOowUivAkdVJOS9Fgr50HIF1e8M1ewYTbMMRMHMUWC
2ugaZKH4U9IrZU3zsfsmda0d7+lqbWyIkqq0zOgz0QEq6/o44xRkSA/0y4sVtT4HE/TqhTZOnxsl
TTyrkIEwCXIAH3lg7PS1NhzpUp5CBtGk/fgB/D8o49CY9Vx6EOVRpLLaT303neP5f+jf4muYvAQ8
AgBsPdUAhL6Thimh1z+PThjodqAcbpvkVs0NzALYUfpIS0t69RpBpZEVsgVeIsiFexMn08+tUxmu
6dd20BfPodHA2WP07lCZtt+mxzbb06nfMhSZlA4dcAkY0HpWd9LVAIFskBN+EtE7+9J0/97e5N4C
q0S/b8yZuau08pr8YRS/jYW/56UXU1s5MNDXC96GcyTIWWWkWimESubzofL0mCM/ewe1jeoWzVk+
MqolVba51zTZeP4MQinCKapewJhWK+ZhlcXRFFRetlBVh+LFgKtdPRQKNLY7AcvW8TErtUxmYShk
Hdf3LJtL0SyLpvIKo5YORTOLTpBGO42Zrf0Qm0ggCVRy+rUR6GIiF02pVp5a1k43y66ITIXexDb0
VE+wPu7kHBuen7wdjLYqG2DP1pBzGCxHc+qLGgloOl7BeG906knBQ9vhzsa2fAVnR+K01JY/9F6o
JItkNUntJbFZHVSrehySrjjn0Y6Rbx3gojW2QHWWeaDljX0X3M1IBIxNp9YEd+lxEEJPKk/MK9Lb
L593acw3TALNI1IY4E6gCaTVjdLLOkxiPW0Qxiu+ztbo5HG10+nYWoIoC5wOjEoUyFfBVpIN00Bj
ECBX00NWYvjxoe/Svf7Ghh2YhDXsgmoSkcfK/Vk+/i+VQFPJtfnQG7EtzBA06ZnbR6fbTmhjJYJV
IDLM2L11OK6/j0CTNVUYnPMgRHHV6E9bfBUhJ9ylEv14bgzuLDog4MOoTa3xYbKQlbnag0jWZ9F8
HDVz+BlU1DRv7+ZjKMMq9DQB4VCJwy9c70aM5HiQAkKZPOw/qUOewx+CsqQStNadH8N6MI5miUZw
IxzMdrIOt1f/eJa4WmJS0MI4DBDS16szSF4WvJiF1wwlAjJprD2pvpG6fjGO98gUhju73UAVLr6d
mirwDsqY60BxlKFGD9Wy9JQhAJs7C630qRFj004lwfg0Nnn8ODeEAmadgRnWG1//rvclAk45g2PH
25v/eNH5uHh8fhGGxGe43nykZ0Oo+2RxkTR9hT3xkyL+QKmpayrHMPbc8kYCzWrwFEEvTOuCMPl6
tbZJwgFVm2UcTC4yt2nK6gceRhtstU/lp7EoKGgLeQUBTy5E6ndIrlT508DMdOgMSQ2/pdILFVph
s1HuvLpbVrBMKYMxxYVTc77+aY3VZ0ZUiaUH5c8UPLXxUx059bAT620dN9JnYM0AS5PNro47rgMt
7jOfWK9p9PMUFP5J8yPpkCax5gp+9AIflbyz5ubOqIdyhcHBm+ukr5/EPFZjwom2Do+iIGSLVuK9
UcWlU+nNr9v29DGMXoqvtOmJvwjUldUXlrJWK3KZxZpispcmiAU9I0Kxk5/YXWIdKHPvPL5bzoNw
HcYUMi8c7+rDFYTPxAA43SZ5kcWfpXQIjXslgJ+xUf/E+p6P//gCs8F3y62+4NA1lgjvFfiWuP2M
UNJ51H8AJdoTNNsyFCinFmJbkxGGdS1bjYOyMnLyHf74NKTBsRmny9iTH8gpGPd4x/o3l+O9X4iO
GTVc19S6UYi6csL6zUQ6RSHA7tnq/p0V8x9x+h3CJXLbSjZdIOkWXgA4C7XyVcC50A3WqiqVXv0p
Sf52rnysTTf53XRoWjnS6+vt5ba+GZ3cpbdCJ5dp1Ou7nSSd0PSNWgLwZJq6AaoOmYY17VH4bl00
6Ncg1OIV49OtbD8M/MoyuonUA13JvBFLd9KCH+Osvgiq/vX2ljagQEwUM6XOvAEzLszZXO9Jagw/
FBKZxajDool1DofiOMoOU4iR4swaKV55lKevhvUiJipCZQRvw6NoXKboePunbNkOXoU57EVe8kOx
O2/HQkkrs/Kq6SDrXhM9NPUXIzhr4s5Cm8/H+5VWVpNoqV/4oVFR+bV1w+kOhZ3+1iKbmee7Ai5w
xDMbd97jUNvognLUUFhQ6yQvQ0Ph+qijdk5KwofKm9GBlSj6wud4l9bDnehrdmpJNEDH17hMX+dy
ryqxAe5bmMcJJpeuHdWPlbupM5jp0niuvB5UH8kF4zN1dWnrH5mh2kV8SaVnTf4lMlXe+g9JAcVr
JnxG32sn79j4xsvoGPEZhW+ChdXPkKO0okfEyWcMFEpHOMEGbqri7oRGGxcVJw58YOETXIAX1yeN
Csechr5QeZ1seC0owUh+QK31y22DXb7XdX6Nk3u3ysodTEU1yxEzaF6cpve67sAXalN7ObT5jsFu
bocyBAdGH5uA53o7Q1BEmhZVtWf23UE0U9g35LtWGf/c3s/mMoYu6szAw9C6TjuELqhGf2Y/qaBY
zM3KINirtD2F1BZ2HPfGY7vkAf9/qcVO3uWFgohKLWSwtRf2GEBy0eLACWPhJWqhqK2s2E4qOJP8
vabe9g7pThrQP1EjWx1k1Bt+rWhx7VkEqek5+u3voWg3bQKQIR0UqEBBO1xvTPMLwu4qXBLe2Gas
4lAQ/aqxdUiKnau0tRJ9XBTjyOBxmste3x1hVzXNNMV17QXAKaJUd5XknonkY9X+e9sstvwWkgXk
F0zDIFKyDmmtBiHuMRhqTyqk7ikppvooldP8T67J7akuCyRmJPWhj4z5OIvyfRsVe/oJW25jwWy+
oRrABC1n8W6vMQyrNQOHtQepnatnqCyPXwLhGAnqser+h8v2fq2VaepC5ndZ23PZTr3+r/lo9P/c
Ps+tD0e/C+E9slSG/VbPu1CUhu8nc+3lyWuQovPyE0CmL73eXmVxPmvn9PbIMENJAL1mzAhSrRwa
Rao9OGmL8qQoP27//RsBOoOqwLRkeGbglV55ct1qBL1NCFKgjcseQ/b5IxOKezHm/yozMg9pm4o2
2qn/fXCcFiXtEfAFDLWxt2tbCPpGGPWB6a+0O5TWDy18MpudpsSWd3q/xOpq1X3a5aEmEh+kdD1y
+KxEurH59Kxa7UEUP6fiQa5Ot89zy8SXUhy5nEERf1286hoq7vxZ5XGDeq13e/VnZdlz3zlqHezw
CWzeaFi4CWJJd4CDrO6T2AeR1Jt67dWl/EuIROnYG2bg1KpWuYwxSUdJgWagyILcbQJQbl06WL/+
+35RPAbAQZ5M43n1E6ysD2BBojLYNvdlZH0igXkJougkBdJjq++U7ZYPtr4MjEFS70QlCNNZXbmY
ZkndR1GLtG+KPJYGhVXqSztv2ta9fr/IyvUHTQ5aVg5br0V6fYhPs/VZGOxy/h/8PrLztD7pLoFQ
WS0jQIMT+l1JwG6N4kWWMiebjPsmtlQ3LJTYvf2ZtjZlAZfVF4UeZO5X3tBvc0Y9EHH2MIMKnhBY
61upHtxUq86+3rY7y218KLqeS1/uDe+yruqLsUEvO/Ubr25bbE83K4dWUAJsLtzT3drKAmjSWwwk
YxTobq8zH8VPrLDuWs8Iy5Jpi795DJo7ClTFncbZ8lrGmY7mLKjntBOVYyNn+eMQGvkxzEIT8GvZ
73zZjc3TaIBtZiGzAQq9cjtVZE6NMcYNrxyws8C0lb5zdWXH0Wxdfho0jGIvlRUykVWhw5LHqgvr
sPP0k1Xd++Yhqh5ao6GxdlcUxVE2Im7+3X82I9aEoZo8ncxrzbrZGEbMdHDaebCNmfSYvbT49d9N
h7qiSBqLpCNp1sqh5H424maa/i2k7LTnUlLsuBOd/76R96us7kOTBpVSz3XvDbNdTl+71i2kzwOd
8tvLbJiCRvy44EnJyvlK14+cPMZ+2ubR4OnFnyG8DyVHaX/fXmLjZr9R6EK8D2LPXPtEiEkKkd7C
4GXzJY5eS7DUfiIfLBiXby+kLh5p5X0ph4O+oTS/JGSrqLuZxBHy9WbwFp6y+0hU/kxh+amuvlEc
h1hRGTLGIpm2oVSdukV27qTY0dXxrMQvZfxZtX70gdPJaBP9g9/WhqcMufjSLXI4OAFG+06WfK9V
r4xdUTxEiKG2J71/1SPdCSyqJt+Vz6p2GcL0YIrzQzt9ub27rWMEHki7CalAJDZWm4syaCxmXxo8
I4rd3HIRsrEb7TXSox373qp1LdVXPD9ei1BgFXFNU1qmutENpGcpJf4BUdCHvlKeg6j43JZ/IZq5
jIpxLEzFNqNkx2ssBvfhG5JJQ1NJ8ReK72uDHGdxHJNEGbzpFMR3g66dKMDG+mDXu/PhHyNLxPy4
whosI/RC15FQ1KfjKMZwvek9EBuemvYhdqPwdyX9LYW/t7+e+mFbEEGg2rB8PZrW6yhZQZp9pm1E
Cq+N9oj7H/fICj7eZAR0gWaZVEWpwK7to54rPWiypZCd1rJL/c0eVHRPJfW/qmRifkz0oUsF8yPI
jPVLHTezTtwYU1pJ9dYWwwbksnkSI3gUk8yZU9EbHvsk3QklNw6QgpK29DuYJSSkvLYLfzTSZp7I
dyW1usA8+FOy8h3/sWH4IEEWXVVlOcUPnCyj2Jh6EhGtdtDBuOksGU5hZI96G6auVUE4i8RZ7SY1
TS45NBt3nDPHh/pi5wJubfUNi8vYDK+ntbrpXZmWZiFShUE+/ZAI+UH1/7ltjcvfcH3JaPkyQ0f9
HNsHQHh9mPRc/D5sqI6VZWlnkZLR6uipkdX+pVSl1g1M9a8vAwcVq51n7eP1Jgugp7ZsjLrIWp1H
6DWNEqFRe1GQnjVqMnp4CRbcWxJ8UtSX29v86DKB7cG9AkcpnVJqMdfblFXA1IzW9t4ELvKuVJCQ
kM0wdsO2ne4MpRB3PtzG5jhO0JHAI4l6tFWgh8ZCIWV9wXpFewZu9q30Ie8RkCSy1am/VxP1eHuD
Hz0YG3y34MpS6mTKglKuei+3jLPMjFdYuQbArBkLTXz5xPTZ6faKqyMlTgA+Ry5MLg7lxYcER1ID
ZRjNprhUsQRvqT7md9qQmo4qxfND2mp7ve6VV3tbjyIy8zQSkQNzINefEH1JU/PForwYTASq9F0j
egOV8fP2rtY4sLdlYOFk1nOpFgMTvF7GUBszpefIMnHBEXJz7mHShRw+LktnNgbldzulyXM/wDEp
TZPx4Evq6Mr5MNxPkZ/tZJErO1p+DTgjAJmoFBEwravKVkmrM5Ll5iKoU3OU5ug1N+IvugZZixVk
6p3gQ9F1+wQ2zpnnFkABzTTOeV3syLMmQDVSaS4KFsywshBCpRsOMHLN4Y4JrccA3rbHC0iBGb0B
3pHVYatFpsDqLCPxFEqJcUQIyAe22zHwaiWRQH4Q6cwSaU1dfwuLpDcPgoQ8h10oQvDbR7P1e9f0
wlPSTbVpZ91cQy6LFrYCUXpa1IcaDi+muvNcDG0mksudks26j/X26xHdUhYZWd7bD+HswLthVGZz
qaW0HOwkiKtzYMyZWxQGMoZNPwi0NoL82HR6cUqEUfwFWrKV7bCrhKNQxVDYiUJ3H0foSqs+9NZ9
6dc7n3Ode739yqUFs7CbUexZf88kmcMpzI3mYsADAlFGXD81QgCubExnJzDT6ig0XepoemjRIdLR
CESdcedDv92ad88MP2LJrymFvE3dkpVd36pi8mHlpI52mf0ErcdM9rXAlcd5GSj2jZEUrYiar9xv
vzuG4BS7Yw2stLXzaQz+GXpfAZs2tBWRmdRXj2Y2aU6tafE9JC55QKvFnErS1xHaYDMM9fyfaBr7
1snhryfF6APlC3y4hFqi4s/zIR07v4H3axS//NerIwE5gktPofi5IJuvd1lH86Qnw9ReClkqDnnd
SIwxk3H0mrVbIV9C7/WJ8q4QH+OBaZysTrSrlvxWFFkL1nLXD1IZAYQmRkLQ8k23CHz/dTQK0JdC
OJ1rpeMiyPMPRJzjHQNbFlr/ELwFhC8L4Ti0VdebDoo6KgUN+yqM0TpAwPXF19PknA8RVaIY0dm4
+W+P65sxUctmNnbRVEZQ+XpFo1G1OlHn9qLPJczZBmFXO6uIAMBsfMDOhhMouvbu9rddBUr/b1Eg
kiQHOswR6xJG1AfIhcZSe0HSs36i4xhBg5QXrlF104FosDl1UqiewmkKHX/W8/9lecJt7vEyz7oG
VYhQLmVdx+fWS+SbVS0bfqDNIKGwof5Jsia701WhcZK+lh3KuntAlXUvd9k9nRhiNV7EBci+SgQ1
kU656Qv9RReb6CXVm9KuVRHeWXPUTxHMiAdljKbD2BWdExC9H5u2EhzCnGcFzJDTVnJF9jwE34y+
3WvsrUKft99Gkg+AFbSfTGn32hzEbmSqSxrKSxBQtDBbBkB61XDITiS7oub3ZNKD+1ymlrITwX58
KXkjqSUzhsvI3AeGcNpQZU9Xsb70qAKOdh00zIlagt6JJ1/l4u+YwMeAi1EiCCKpoVEP51Nc73M2
unCIGUG5FGAnnlKVcTFVbybH1EoGQ5JSi77dNvnlL1zdbCY08IxvahwQg14vGAVxGM+RVV8EOZ6P
wmJ4lM33Gm2b21rqTpRpKPmuh6Xp9wwg2ILm0o2+njmt1Ct14lDxKoXPkZ/ORHqCrwzzTha5sSx9
dGjXF6Iq2GdWp6lHM/DBZXPy9FPSQLCBG88EeH+CdifF2rBPwihtsU6Qih/UlY1SsmqyyeZSoS7X
pppj6O1BR/22A+pVGsWpyffYAzaiWIISKgz0b5hvo3hy/enKoc6Tvuv6C57J+hZo6bdRT4tDmWaa
G2oozVmjkjo9YaudoIfmUEqjpxqpGvqVvb9Hcb9hSMinMN9MKo2/Xg9ejnFR+g100hcmgdXncAzm
Y9o3e4X8DQ9NVRGOTaSWAVeuh8RLehNVFMn9JVGzx87yj4khupMAm9F8V9RQkBnKl0ENdyL0DTui
asSQM+BQTnvtmEdpznNjqPtLHXS9HYLlkdrsp9iE50o9376PG+EyUxULzxkyUry1a87ErCALb3yt
v4hSG70ovtDp50yIe8uJWz9+1OMuf058s7TsUMFPu2LZADlt6yr7owRqchzEwrATnrHHoIzGz9TN
f1RJI52JcZu7OhGkz72CtuvtX711QIh7Uo1Fy2eZbLg2xQBoWTeWwXBpGagZNKsHsNL/UsaqdMo6
Pd1ebOOuUfxc9DSIyZdy3vVipT4oWZ0v79RY985Uz4adpumfNpB/hn3rNiV4TrXdi/u2VoVSiklW
RlA0Mv7rVeNO74yujIZLrWsvTfZprn736SnxiUPag4YIxu1Nbhg6Pmspub0NC66TQnOIS2Fsi+HS
9Pp5DAyoSL/m8KuWycFS8lP+x0eg7vaS687V8sjS43h77+jfUva73qI5MSyUiOlwMWYTrpxsMu/6
VEcmBdLbU6uK/QlS2eIcRFPiZpr5nTizPUjUOu3MCk/aZO6NkG+Y1fII4uaWfz4A7yU0LII4a4YL
SlHxA3yq7WmiVn2ScQx3QjrvDf9srQcBLHgQ7h9v4mID7/AgczdKQsczf5HU2S0A2NvcvF+BUnwn
Fm3/+50BGEk0Q0luwaytDCprrVZHPXG8dEH8o6KEY81/S216DfRqB2H9Rly1euSpvQFnpX9Fxr8m
bIx5hGLRirrLpMvTF/g3X7sm/iFWfemK8Tw/BHJquWGtGF8YcSmcdGjqRzTAkoMhRhG605EWZ/ZU
5v/qnT5VjDtY5UvDxo4+FVw7jH3ZjotkPMG2Ih8Hqg47N/6tZ3q9Ad44+nvLUAJZyDp+aArBMOsm
GS6xasSQFQhdekfqYL4EgXJM+j4+B1lbP6WRGZxDA6JlSQawPug5mW6UGccyVEboMXXFbWmknOoq
to6dpbXnos8n5NakFik73bfF1HwOs1hwQ6sjz2EIzsnwQm5SpvdR3wNc7ds9Co2Nr4N4Od0Xk+gL
qMYa/jsyCmbVWTtcqgQJODBJ0UvcN8GXiHbdYRj6OrPDRnllKnly2lkZjrkxjQd5qmO374b50E0g
S8emb++hwvbvTRyUU9MbO1laoP8fZ+e54zaWtesrIsAc/pIUpQpSVdllu+w/hN12M+fMqz8P68NB
lyhBhGdm0G1gAC9xx7XXesM+nzTfzsUI/zqlEndxV6gbC/ny5uf3LwLciz4HZ9aSQn/YNbUoJ52v
acPRn0sf5qtQouqEA+nt0+lybxKFBJJLn2MRNfvzKCZ0dDHJOQvUVmjdPJHmx0AuBi81xN41xk7e
+KrL855yPNiYpUZIOrOmFkl6ozTzHI5HPetlJzGN4RHBq9lWQ6XfGUkRum1rFtgVaFuyjdcio05F
FQUEOtC0VV6X9Ggq+yWnUDOW/j6Sgy/xjMTr0GsoRovy9Ni2yr5sxq169uWVQ8NFWbjF1G5kuOLn
I6xnnS6YQz0f+3ZPBuaiKDS+aHpzLwn7qXSaLdW0pWiw2tTEQ9rkvRCpmcv//2HdGDSVpjyO5uNQ
Dns5imxFwuEveKkk1ZnzLWWQq19HBwQ7JFIUbrnzaFO3DLjWzUeEITq3tiogIJagsNM1y5Ym4ySA
vXSnaqk66fq8sZqurF4K6XCYltc1ZcTVt47UZsAxMraD7E3jXRwe+/qH+T8F4ZUFSxxBqjUCsC2V
tMgnFDZrqf3RSJkbpT8G/U+IG9rtvXhl5vgaC8kyhO6BRKwSBThvhjSIzXyEKRTWT2J80rovYjI5
KIrdjnTlkbNARPkYRn+B9srn0xaOvqCLqTUdg5q3iwJUeReFbpw4DUUI1Wm/tW1q1zKYSs3dCL3s
s9X6XPzCQZOzahaK4Xlo3y/6Vg7m+UintXco07WDwx1keqwW7cEaw8oWtIjinBZm7mSgrRRWfbTx
9Fh3KUnKyADB9dMeQEHlQv8rVbt6bAx+RS67yjf/lcqHq9uya9oO4Obbn3xtXj/GWmXWQdOFZqUS
q4tmV03tmaqOdK+locMdszGzV045nsmUiahtsh/WkpCzNMrjWKjikbrLIw0AcyCv0/i3gkhg+yaX
9UZGfVnJoa7C2bagwxnSNS6L2vtYJNUkHSMtvRN4NbziUx3ZZS5s4Twvh5FIWMXg6QqCg6k7Xzh6
GZZNM/jSsUH6Vn4xq9+9fi+2dLOmYGMUr30UhzU1Q7I6WjmrjFWuldqw0kg+4ovYPuS1CZLFFBSv
K1vh++3FcXnN4xrzf1chbYYLG+e2kmoj0CblGPd5uaPb0znjbG590OVBCUSN2jpIlGXTrwklo5Hn
mTiI8rHr1c8yHhpibdmRNjt1uuVUskzD+f4mFEcKFC9eWSCJz6eJl4WuT5EhHxFge1ZEVxIfMUvx
gknco9Gwr6naQJTfKEldTtiCduRpR1ERQK65uoaQjBoSq+0VJO99JFBpZgjYWfToZm6sjCuvOSIt
6rlcBKTCa2hNXs9BGmd8Xqm30lHr2x99Cw+wy/XSy4rgWVJxga0EdJ96AwekRKpmm+MntOe5eqqi
9i+11TjIaGIAv6HHSWZDJfB8uCn19YPii8qxTHK7zv4o/tfbC/RKAfu9TbLk0AzxhR2KqQW1OTeS
gsuiGMe21CkNgig+KuPqxPklNnL9NaqiIXd5Z/CuUbQ6BYQM+K51mkjoxt3QtaPghLJWhE4qhkhG
WV2bbWykK906pHB5zyz+UzB91hQLqxrDMh515WiUjWqnSWrsu6TuH4rAqtwJDoijzax6RfExCK3M
X53QTRvL8Mo2Q5+MJUh7aWnprI6oQUuMbqg79RibP5VuUeI65FbmZb68cepe2WRIKeGByqZGd2Bd
zpp8bK7irlHR7Z+AtvQ4rqaGoNt1mRZ7TSzjXVmNqSekbbjvR2VTDfzy1OK1QFkWCZsl71oLdAVC
GddSP6pHuE4PahHZsRg/T21zGMXoIUjQPlDu1OhnJEX0EVDs1iQ8fJ97fNtuL84r+x7YGWkZ6Qws
oTU4xfC1saPyoB45riGXSJmNCcwDHPTX23GuTeziJ7Y8Hhao5ypfspDQrGO51I4WgtlWM+8nTEOG
PkDTfiPS1S/6EGl1fMpRbRaBWWjHpK4B032Lsui+EX/e/pzLq5T3JFxtOjD0YMhszw+NuixpIrej
dkTRHNfUYRwcHD+/oNGDHEEHOW6Suvp/mCrUX0BMa+CKL0Cyau433COmdhwHyrvDZAD9MFPVK9tq
y9/oymzRe6HTyMMW/ua65ZaGit7wD/UYlOWzboGnC8VHrf5docV9eyAv0y11yRHQFqE8v3CNzwdy
KqPQKnDaPWJuey8Y96USuaGICr30S6n/5LJ3O9yVogbxKDohH0mflNDn8YDc9WXXTtox02axc3sy
B5klL017qZvH2hmr0HoIEO99M7Mc4fOWpuTeEHJY/5NaISY0SJN2qiQrEu1ex43VSTVlMYCCSYiA
l9aGv1U5C4HwG+lQ2EIwi4+TYZS6rcRG9Ov211x5hfA1ZOB8Ejk4xefV1/iSjme4rB1xaJKryDb8
yU6FZF/CnzZFJ5YwXRGfOvD10zDafPnG7F15BSxnNfVCovOHdbFQVci+lsLO0QhiRy38T0MKPa75
poTxqf1miPdZN9ht66WhvIXhu3ZdURFlHsmZOcHXzf+xSgDcISp1lMef0aw54AZ/JM0zQr60CiGs
K8Cq5bGEub6/PexX7g5eVRSAwaqTT6/RYFmy0Ba0Sj/6PVAbfwz6XZi1wiHvLQwlZLHYmbUpYdNS
juit0+3a3Y5/5YTTKZmSGi4YbKAt57NeoXpMftWTi6KA7AZjkboaAGKnipRm4+X1/i2rZJS7ASVJ
1Cngoa0LBH44a8oUkq3Fc7xD8daNre9V5D8lQDZ9xZnCBqon9nZB7+n1a6AusuSHKT+U2qkM/qTT
3gojW0KmvKGIgvAqxRTPaJG3UO5uD8q15bBUMahTAqNG7Gk5sj+UbXyD6pGip8pRlb77VeRWjfWb
TqRryo9LzaEre68elUOTbGmJXsFiLR3Gd64yFgIM1SryXAhmTOJERhscZCXY+/6BWXszy9HxU2Bh
j2KVHtRE2xtK6/rdIYzag5+PXq2FhzTUP90eicu7afk5ZJrc6vyo93T0w0BEEFuzMJ10aA67wXSF
00mevhVb1glXo7CXqH/Q7LqsrhrJrIUoyR5xWC6ccka0P4lrdcfjlbcKqF8qIeZfX+2L2DIgzMWi
jjN89UiZlNgsfT9C7LOZh73f+KUby3JmZ/0UH24P4uUeXySvyNVFFNd4wq6yiFosdb1uVZ0swnLK
VEHWpnGGrDjNo+KZQce7Tye7aJ9vh728eAmrQAhYsl92+Gprl6EWgmTT9aOQv071czj+kwbUW7du
3atf9yHM6t6QhTydxMDUj0pceNT5/0jgVZS8e4oH9eSTiaJz6A7CBuFr6+NWO5SNm2cdKcCRezU5
jMbRuDe3WuJXliUDiPo9OSs0h3VLqQ+7ujJ09GCreinchHrwEI5ldZemeeaaQtnuzBLZzduzdnkg
L7P2X9DVrLUowxthgsJlD5HRpU1EOb4v3oLKb3e3I1055QgFdYN3MzXAi3Jx3vqTNiSsy9z6GWFV
YlgHTiZHTsVDLj8k9X0fHsJya71c/cAPUeXzE64qew0QO1E5zAENk+v2drCFilmOyfOrZvm0herM
zHGGr0axlHQhDDJNp7PhSvNh0+Lq+kf89/evFr1eqiCWev5+nnh22r4G0lfd31IE2gqyWuNyWje5
0C07a5Tc2tBtP9YeS/WvnwIMFXg8erQSEPh1JS+wYh0tO4vD1wqCXUP10Omy/DfVv967veCuTgrZ
Bgkmy44n6/nMB305VrIQGsdYA1ipS3HllIA1/ocoyDIu3UaKD/D3z6OYlVgniwjRccil4s4c4LtR
rYk3tunlWwMVXBr2ZP4LjFFZLbBEnwEa+615zMUM2fWsEp3USk3cwKzmHpWe2R6K6leKUs5Gmnwt
MJBRuqjLhWytqxo4mUyTII7m0R9mvM70TPegI2YYA0fzboyN9CC1crPXkrzY3Z6+tbcc1a2FXQaP
jpSA1Gitd6QoAwh0YTCPWvk6i19xA/ayaDjMGXKO0Y8RRG4iHVRN2PXafb/UdWiQwpS3Y3WyraY4
QDC6N9HSisTo3mgWUONmn3m5tVf7Hs+b95SN2iqieueTH2RpXBqRwL5v0/gP6i/layeIPombXz2p
glo4ZqUkLmUUdV/qM8VQjEXQ8Qwd1A4F1wyVzqukQXuiDyo6dayaX2JrgA6p65XbScKvMZuTT5Eo
DBur9sotCicE6U0ePzyD1ubdZVeqZjpxKhqz5MST5oq5W/TfQvFuLv5pq2dJ+357Nq9sRjISUiCa
dZAz1jjgKZqscvJzxKg0odtJqfHDbwHV3Q5yBdTAW5ytvnhGs0/WasRG1RcIzfr6MZ2qY2HtMuOB
Qn6bhZmdzHZghd48/dL9P3kc2ln4FEA08tuHQD8ptN2kfPAic3hoeA7VdjLsavO1Mw+V/Fg08EV3
SUhDtdfrjbzp3ThrtYgYFFAkQA9hBa710QWV1obPqXgUZ6lgbae1/1nSa+s1avU2c8ZEEfdyZ/QZ
hm0qG1yVQysAG5xP/3ZqBPOyos83eyidRcAawqr47tdWFNiG7IuohBtpDsp5QEkqNBK5deUMtaVQ
y9p/xlmbMUUbkkhxpWRW/4kBcISurES56DTk4Q0ypn4PYa9ou3QnaIiqumUYdxk403ixAson64dW
NYZpa0JWHRE8KBMAvT4CBHKqIfvRlvKc0hCemntyRv8T1onSmxomPiWIRqZ+UWiJ1HGW+YJhd6mU
xA6KqtY+NQf1WzAr9WBbo1Z/acNMjO26b/JvKZYyrR00RcCjRbM6CLZBmbhgNwF0+LIQOIIVcTk2
2dR07jQgpXev9wbvy7qmSLvTukKP9ohB6eVd0zbdD7EXJHknIIaj7nVtqn4U1MK/60Gf5bjaa37g
GF0+DwesZw3FTmdZK3dIseafxY5W0cZ5u04CYUJgyILaAVfkQrpb3fRRY1jt3AhUyiKx3BcSeqhS
OcauVfT+QzTI7c4Pxb/NPP8vKEhTqjFYMBurF4NYS5FY9JF+nJJD99UsVHcudlLjtdHfvv+XSMgL
c1tytkOsWX1eLYZQ1JSSR4Kl2H6of7Wq7o5Cy1+m67SXOWt4iEBGXQjKq0s5i0q1FDOR+orADtBc
2Ufza9gryhan4qKKtERiz3I+87iDWrtKL9O89Oe+b7XjFP8em+ZJiav90D9GeWa3vfY0mspezF/a
xPqZDFuKketDnNiL6jBMb9YKX7qKrVXWLMw+qZQ/LdJfsUfr0s5z7d6Ia1uCMykhmtdtZCLLDH08
rdZBV2tFAQCVpDDvjkr4M0y/CHjPRX/7KFlisPoZVnQ8+cMqRmrpTQK6Tj92VWyHbezWkDQCDF82
rov19U0cJJfAZ1JX4FG+RkJ0XehLci2ZR6nIzX3amDCvgWM78LwkT+5a2Q1SPXCQ4WjAl5jzW6M3
pWf21ltiyN3DlA3ScfJJPdIamd5Ja5WjoOONKLRJfKf2KN37Wq57vhRuKQqv3QqhNaJJRYsVpTm0
DFh755lHNONOqDaxf4zSwFaSObdDIfvSB6In+o++ua/UB6s2HHFRC/GFx2Gqd3k5gVrrnDJzNeGz
MQS7OpDsGpBFbG79vovyLvVU6m5oJPLTAAHJq9/X1kkgUqD2j5L0J2QS48qTmpdkp1aBm4szHjVU
lxQuC6l5LOqtmV1nG0t00HOY8iyVEG2NaZdbzHeUJvWPGRwyu4gE0Q59fSOlufqNCGBSjF/24IVq
vyCFRom8Lxf3UP2rGHTwY/ng/xF8RxGOkd+8asHgaYHkIQCMce0WfHr9XuMjsQJRsAmj1IMw+OpN
EBYy3RRyw6Op5nYgZp4IM7uBBHJ7l2yFWR3Ziu6HgdlPwlFGsaPV9kL5W4qMjSAXxYHlYxYyAI4E
PA/J4s7Xc5Pi4pD4lnCszWQvD72N8K0+0M/Xvtc9It0p6iFm2TrplG7BgS6PUZTR6OPwsgJnD4n5
PHQWtwKMjjg4+RIaeYYrqMaB6Jr+7EvY8mFkMSvar1TpPwtd+4wF6j8DWsOtSs4z3su5TkX4OUod
c/p0e+AvstllTJhismX+xXt5NSYhNedEr7Lg1Dc79Dxw0nAUBHmqwku1OwPyOLybIP+U4fKNZn+L
FqNcfFoMfXBEc6XsIAFz7eIvcbGzrE9d7clxvivHQxz3FHZrJyrvzUbdMJa7NphcubQKlrG8kAQB
3xUrvlzymwVvAiBNJHpJXYS8Ymw4psjQlSbMJJjHt0fr8l4i8RcX6RrSCvrB68EKY1WDEh2crEg+
DcZgT6gz4Iq4S7Lw7m9DvTdOEUSTqZmDZD1fMKlkBFKK1++p8k3TbY3Ya1Rp3gX5D5gT3u1Y7xoq
5/ftEgxYIIkG8JY1awFUlSIIPDSxlY/n1taToE5tv4G95shyLI120tFZV1DjHG1BINdRQyt9NgQZ
vkE4W9NDUaH/Is6m7Ck9FAhb6qXht1WnwdcsK5qNzXQ5CyibYFpIRoKCGxWL1dBQuZAydU5x1QKW
QH/vEOT+Pb2+hXu5sT8ul9p5rFVJ3ZDTsoLUhDX6lC4Mdn9wi2lyLaQIvDw032JBnb1QTKK7QIyb
w+15ufqhFrkleGLaM+s8vfJZ/VQu0pMQP4qBpxePaR25VrfVxbqSYILoXYplEqQNUH3LD/nQEqGa
XWdWFmcn3mZOFyABXH8p1X8pPOxmOr1pbw/hvsoFVyuMjSz68hbVsJt4p8ssb+q1RLhijqlvtZjp
8svaz+gBSw+Zligvt0dyXWFCoQgBftY4TBn0htcsoAqpDdMYcZzVej+6H+nQOcBrSwBFoxzxcaLy
JaOOiPN9Xfsbu+ta7EVqmeMC6yA6kueDi7i0mI8CBqk+elUDzmFqlTihgE4NSleJrLyUSvn2958L
mJiyFmtn8Z46D1lJnSxYnYLJLW7M0cyaVfZG/MY4e0nTQkX+ejve5YMSzAodVwg8HFfo85/HM+Wp
yJVRw2m2h/hO2WMIA8Eti3HIn+uxiOW9lZhzfQBtlJi/b8e+toAWASysZ1m9VBDPY7dTkVZNM2Pi
ncEjnKeW7qmi5u7fR1lAqFCMOBCgTJxHkbFFA5MkYkze5hlHsSg9WaU0bZQjr2R7YFcA1sJVBHTO
1XYeJsgGMUtaPzvRWbQNLXTaAepUfxDhEITh6AlasGt1O8zMz4LfHVNzKxG7kvPD/QHcS069SBav
V6to0GKwtAlnWGgatqjHrVcZ2Uk0sp+y1vkeokuhnRQGx9HY+k6uzj+Nqj3EtTh5Pu4T+7xNXxEH
y5yEt6O9YBSdoJW7naFkqhfRev37ixJ0DCV46gqgvdccxmqu8yhBYufUWoKHMNTTSELS1M/1ppjz
tbsAbXy2MZQ2oJmrNVCJVmJV6jI0tadL980+2EXDfQyrb4et7e31du3QAO+z8IPRlwHHcL4Q4sbn
/Ztg0KsWXexpcoXxGbxZF5fS8TnoB+mpNEYkoJJ0Yztd28q88tnMaAjJKDSeBzY6xcr1jO0kpn8s
K7EBAWUkIcN9Hmy5Hb+7iK7SDssCx8szkzf4hXCCjnomsHWBAcXy7yXpUbKRA0k8aIGVPYYQ992+
hdcmZkK9szKB4xolXhfgWbyP9brwFCWzHnmhxA7IY8Uxhqh306AWXrIggHUvNeZhslrDbZpQewi0
KtnTx30KqlLYqXFe7odYCe5FZQCX31b9H9UMJ57VRerg2Vkh1arUd5Pc8EAvDNOjvOfDoUzaw/8w
08BloKGjwEJWcz7gfQqwldoi/o7C/IdHy2so+rYkJR6byVGbwJlEwL23Y15LLFC4Q/ZToy974UqT
CaYv12Odn5AMeKglRBKFRzXMj0b7/Xagy9XEUcbBzBsZlioL+fzjkraNBOyFsOkme8JLPpNSt+UU
SWbjKevn19vRLjcotztysZCFKFUh/3MezZ95C1t6mZ8U/Z/eOCxUoay26+FfNUgfAK1/wmb9dsQL
vBwoJ7pHcBsXT1BStNUHBmMbDaKEoYoW4qAGdnlqCzsRIut3iyrSbBfwbHlgKlZdONRKIBMMuLk9
KeFYfBOTQvsio1I02UZfzp1tFLrS2aWYKHdzm8vfi84vP1uhVv0MgJP0bpwqUWtnuR7+i+oDOjm3
P+baZMEPAHrzDlpZ33F9kFeA44b8JLQQuUrRpigOWG16TczB0bp4K9616eLlScOP4eM/q6NmDIMm
4blYgKjQ7yYI2scgn7wUf9rQFw+WksD13PKqvTxXYUABDkWPDc8J9tv5Epl6HS/yKchPOrphpeXl
+o/KLO7BJjRhuLMoANwe0yupNQEX6jkElgXBuUqtzUyODGDaWLqLQktDApGAtwyU/n0wlP4XSC9m
72RKYn4OgZzrJGopJdyxL9CIC7UR4PPt33P1+1H0YHPA/4JjcP7985xaPO6q/CR3SeKoMa3CMO8x
ZOyTnD6iVbwEKhJf2OlaG5GXc+z8sGcgFqscjh2KZuvIHa0SUUzYnOaour0uOEmyV0Lxr0sDDDPZ
Pt0oho475fz7fGnEYdCf8tMgHZBUsNP4U0+/ZyhmxxAHyCHJjlLMBip/OVfWn0ZuD6EHvsaylM+D
ylbSp+I0c+4MiJWoT7zo3dvTdm3w0CtcSJDQ26nHnkeo8sDyA2uxn0cpoiABTI7pZv//2v5XFsg2
KAPwget3dWj4kkLilp8CPJQTiBaV8Gn0P/vAkYL50+0PuryBFpkEhIsWJgXv+FWi2wZjpUyjwpAp
6W7uVbLczlHyeSf3zZZs4DLn6+kBFIYUF2/IZR+uBi+a6jZcDO0ToXjwg89i+UVUbTXAB4a05udk
/misLWm3a0sCiNpyPSD0Ahj2PCbc4wZIJAbjtDN9rzG02Y1RCPFuj+KViibFTBQR2VJoH5C4n4eZ
ejiGitwUJykscWehdfwc5pXjT6/5ATN5tzQ1O9nKHq4tRsidbGEYKFy1qyOtV9rEmGVI1KrxUGav
qXZfi1sliWvn1McYq7uBYk7ehz0G9E08oV57N5cw4tEkR0NOgdW4sRqvrfyP0ZZf86H+gVZubSh1
gC2alu66RHZyo7SV8mvctAdN2bJqubY2wNiAGEJlnrthtZnFoYtjoeeRp2kgRuKWHA95962u4ZUd
BkkOBWGLBAVM3eqb0lGq2jlPylOg5/mumQ2lAv/eyftpzKJDjkbVxiBe+Sy+iScyLEMILGte3mzF
aZmnXXnC0iT0AprfNpI/f2k3TU+KHhoY4uXNYAJlWG2s0TSjeDLxY1FH2X/qO/SazFIw3I2NdWVF
LIR6mPzI4xBpFUYA2Z7gdLC4slBJHl7LMXxMxFe1Hnjlls8p3fJWme6WfyPEtVOQOAmxv8HBwi6y
3qP94PqhulEre0eTnZ1klBop6VD040fBh1/NKY/PXmv45lNvdOP3dEqi2Clj6M7uMKnFoa2USHQ6
Whmxq0SJ4Paxpu9VBR6dK3VZpdlYyRs/EwASP9vJx1kkqFrZZhXWjTPFk/qCplgNUaG2wp2PXZGx
U9twGJ2qhspsT1rVwpJAOfi30Mlq4AkwynWHZu3wJ+7McfRS3R+6T0Wut8OhLutEsStEjBrbGCw5
2gVGv5Qvcz/hj8GkA6ooUd7dmLnlyLsYI+pslOhZ9BdmX3JilYNVhjpZbKXc6Vl554sZlfpmEO9y
oI2OMbfGZEdh2Mh2UyNE0lviYkw4RI8mpgQbIi6XCSC39kJJAncDuo7ayfnZgvsT71CgNyemqbWL
VLkrstZVrL2UKmjYBvcoWHszjK8giV/mwd9IiC4O6/fwVLx4WgKLXasdR3kqmZ2R6qehCby80iXe
KJET+kW0kelenNhLICoGix8o3cK1uEBVxV3cz6V+KswcRAzCM2nNCyKz6xbmffs4+Bt7dCOgsdqi
VmUpYL0K/QTdw+4Q9bQQBm5KV9JU20j+CNbXjZW15CSrlcWFDgwb3DmX7bpVFplG2A4iuw90eL/j
pCoelEj9d+4gd8AowPwxKmb1tamgLfS5UnjlMOh7YXEOuv1Lrs0p0G0mlbOQOKslhV232uO7BaKs
ltzO2qvSjordxnxeDwJch0klqV2nFiRomY6ypH5qQTc2dGXp43Pub2zXrSir90hmUa4J/JwozX1L
ZdPI96q2kQBeLhSWPtVwmpvUOvjj+Q5E5RWBh0JVTj68UQiBsnTwkzsEzhwl/SpF5sa6fG/LnK8T
dhocE1opy25YFz1CEcefWovVEylU5gAGnpGnnjRxl0UvcvI8qd9F+atInVpUc6elZlX3k4cT9jFQ
4RClWzfmtc//8HPWT6JWD0YlaPg5ivKo+mh96o+t9bWVvTF+GPKNRstlRgq0iqQD6MNig8Fonw82
az+JDU0wsBAX9ccxyQ07KMFE+mRzHpDT+iRnAXcBV8pLr5WTU+Ga7t3eHxeZCL8BDyeETmgFomq3
KsrISpgADzWMU8r9SLvLTbK3v49AG4A7GPwcOmDLmH9IGM1Fz8qaG/NUioLqJGx2V0zLLXeZKzNH
iQKMKfUYhJrWR2pTNF2BWS5Hajd4gvIHFPCjEB3VO4wzXZ7pf32sUBGhjQLYBHieshb26SOMX3sh
YdhM8V6TqaPn+L2qhb7laHu56Wn18XDhn8BnAdKejx5GzqUk42yA43D/kDdtBKYgepF8a2MnXqTA
EAA+xllvfLmhWyESJxlm20QOJYm+gkjelVv+21cu+SUSMBk6EPzpva/zYT1ELHGzX9SIcg4Fz+wa
xRaDILU7AMmun/rCXd/O/gFlYuTN/FHwui7XOH5yc3d7YV6IKfCcVrHh432hKUsSvroVRdQmBSPw
McydBHvAti3LvobyLs/UVx/OabU3Zrcqx6dYyz+X4/hKk3BBvaZJtfFLLqp7Cz2My3JJPTgE18wI
PaiAxTaydeKNQlNZypu7KjWGw6TkyY7Eu4eB6kte1QbGnT/J0t3tgbgWHjY48r/MiEKZ4XyNhXpV
xlZOeGGw0FUNGrc0SAPz2MCL3rqbURzXc7xvtY3Pvng4vGPBOAIpbC6oudX519SFqMVIl5y6n1Vi
g5rxH0bVzjYqTle/jjH9/1FW12bE5o+CJYr4Ijr9c/eljx16JH+qrR7NshVXdxnQtv8CLUfth4WN
2k+rZjOBlMKmVPg1/XN7mi6Hi8YAz2AKGMCC0fc5//tjLmY4H1p3UqcnP3rTKEpG8x8zv/O1jcfT
5ZCp1OfQtwGuhyLTGizoT0KCjFg9nmYLTV2hw0xldAT/GyXWalCpfQoOAtob6c3lCUTQBW2GXx4m
8mtmyzQo4aAF8niStE9g3Mg+kPp/zvVpI1m7Moy8hZdYtHUQalz+/w/T1HQitlqhMZ4qKJhI/tid
mcPVB58vfZaiaiOhej9EzleFSm2LQicFT5rU6547Glp+QptiOvUup+l3s7JHkzPcqVS7U+1EdxCn
sfffv3zuvtV74T79ARS/3UdeONrln/FP+VLe587Wy+9yqfKjWEhoo1DnuyirlIHYNf4QTydYSo8D
sI5SwJ0q39JbvzbU1C4h9ah0Si7ec6MZ1wJtyenUNFDYh+cwBMCf2y0C3H+vH7C89z8GW91gnQkL
A/eW6WTMIcvTEYvatcTgqKTZv7n6s24ee6F8LMpDJGysqGujSdKxCGkskMU1l1gURLX3k3Y6hfpd
ZAh3eWLrwJD+evcDqPgvyGr3z3kBkVisphPV272hRnY6TA/dYxDuZmFr3q5sRRDj/I962EL+XqVs
I+RGy0jq+aTEAHWj70ojO6L4y1A2ko4rGTDiGWQBGI8A2QIrcr4Xa4N9l+vdfBJqMHHG3nwTW0ht
bkGOj8b4Lk838rZL1Aiq2h8jru66ZJAThEKIaHSzZ6rFp+55RpHNoR6F9/JYPI5mechHW+43Ir8/
AlcHwSKxD2wQ/d3LRyKEnC4S5WE+vb0dI9s7vjwU9o+nyH6y7Myu7Mg+ji4pvh06lRPs7pJdsvzB
Dr1fvyq7sSUbwtTu+dO3x9fizTHtfvfdt7+E9mTLdr3nAb0Pd9S17ciV7ZcD28013M87+9P+8fH+
35eH0P7397+3V+Q7yfHWF61u1toyR6MZ+CLNLuwn7+Gh9+TdtAP07FgeHikPYF2erJ3/qLvWj+YR
yU3NiZ7aF+cw2PfA9e2DYm9c9tfn98Mory7hOKlHXQ+W3/Tk59muLvcZpSyP2r6e/KxfwOY186et
FGP5S1cDgb2RujBbERO4yN+Qnh+mSsInLo6piUfCLimTjSv5fc+tYyBJAZkZbB7UltWHwTUVE18r
xJNkF84vnIX4L+Z+Tmp/+/IztEX7pH7amN8rxwD0wP9CLufeh5syi9R+HixCqsp33UkOqSs49NSd
17dlwf5AjMNuvOxNYYhPzr/mSbkDtGfruw7tRtFDpEMvbO4W2fs+bAmrXjjxcNqf/bbVaS9NcRIZ
Er9NTJWdJpQnMTNfpoWNPXxFFs6Vhc7xjcHtwp8WEmnWoalAzGgPNapp8+B1hgDoOSK5BsJrnRAo
soG02LS8HZmzNYr0Xdn3GxnO5TJZDL+4DHk2At97fxl9GM/aR903qar5pAtz5pkRWgzmqESH29N2
OWvnUVYXRZFZOm0MdkCPHeSjgf3FDkcv5k02hTvLV4eN18Ply5uZAFyOAZYCeWcNKqO4o/YAFsVT
Ed8bfffcF4c8u2vMX1VzVCd/o2hymZq+O1xClF2uDUwSztckmNR6quNAOiGJ3LSPVtnbWYmTujvJ
vZNLys5oft8ezys1KojeCvahSAoABVjrd2SzmrZSohNyP1q2Omd23EhOUnxr/oRtYCNYlD/o3b05
e4qPbQL1P43sxs+KjYm98nJeGOcQsCjXL4KiqyNA0TqTAoMmnfJHwTzMqkTnArOa6R+8COALt/nn
Ss93krG7PQCXWdwSlkQReB1dzHUPM047LrXOlE5xwxMteUiEHy1m1tFTJLzdjnS5lM4jrVLzvpRb
KR4NRrqN7e6nGLzK4te8Stzw3kfH9HawK8nHEg0MD0KKFODE5dd82I5ib7SovvNdzbSbnyy2PQo7
voYxayyhmeojHPY74Hy4HfbaNzJedPLpsavUH86jRhZKdZqayyfTgAFreWH7bOBR7Dtd9FMQNwb0
2jeyZgEpLP4pKAqtjvBajJI5Ngv5lMFPGAY3amwVykFl7jJSjuoo9ImdYjp2+xsvj6BFHWHReKKC
rJDrnH9j2Yb6NMepfKrEI6jcLml2+fQadMNG4n1lLImzfB6pI+311SVQ+YC8Kr2WT2PZOGbxM8TB
MY5KIIrcjJZ2j0nN7Q+7cu0sX/ZfxNXspfnYz5rRMHtFYicpRimFnfdvIJAExanGat8LrtpYuKka
NiVRWwit/0faefVGriRZ+BcRoDevZFk5llpSuxeiLb33/PX7UQPsqFiFInr3zsMdTGM6KpORkZER
J85hEGiT81+b4VetlfeetW9Suy9RucLN6tDYZ76+T2TD0RQmmILd7V981QPAxBIuZhpOvO78W+RR
Krd6W8pPhbCLPMosUbXJdsD3pRIe2NL2DEgR1piPr4UqUnrU8qi6zO2XRagKRqkA/tPhd4H2G1U3
Z7DCrahsCooJ4m9e+SguVHZrQOifWofbS768ZmeeCrydPiLjIMthY0mr+qmtWpnXi6lBuFTnu8lL
4pWNvXIRIZBHJg9jHOxA1uIi6qtyMtPAwxOi7MUbpqdyUpw8bDeCnkEkIfI5FdoG9UowvrazM183
tUtwonzOxffUg6qvBFoKT3n3CyLXHgujsEk0W+H5YNphZit/akHe3N7Tq2Zndq73Ywa0apFVBF0p
F3Ul0KhhgmmsdrUwbgY9JYE56tLXIi7edGEnhw+Qc66k9Nc+50fLi1dGzsBJbMS+9pQPZQVbQl87
oAOnlZB17XNyDcCrgiYeSsKLbVWSUMkiL9CeIg+oQgzNQfN3LI8CUhJ+12375zIy9it7Or9uz1N6
UiZwJ7yzyWWBP50fTXHSaKdzZJ/82ha3zfgiw9JbRvs+fxMTY9dPsS2dbtu83Exe2SZ3HTXvmZ13
sZkjnBECyjfTUyJHyrZtQ/1YC0a1khJeswJoh1xppsa8OIFjoE5KHhTTkzzxEBpDhPSg2F+T47q8
ZeiHAM6cVcmYzFxicAdrkhMvjqUnL1L077lmjTupM7lINS+obIBK0cohmC/L8+9FCvjOmPqfZHBx
5Gdp0YqXHukJyBuGN7wmYO4UfkghL5u1x8LscOfGUAIwSa2ZLMchlx2mIBsAn6KJ+VSlom2MFAIG
nvrRJ83/M5n3SrTijJebeW5u4f9DKfSpBdQc1GTkaMno4JpOrb1V/47xODc0H8QPWZdMM0ttfNEA
EZf/SorkIQijyW5lWzYCWzDuBUGbKalbV/W+9Yi73fb/+X6+2NW5xQKjB2+VJUGQYRa6FZMRPqXQ
CPwe/aP+rUj+xJBR3rZzeQIo1s1DZUyhM+O19M2kDoNSQCP2aar8nylzN1wJXrpyF1z6I0aYeAVe
QUGAovb5VkoolQ5mnppPVpKGDlhh1kT7mpGjpv+/rOeDqUXeo6eZqRcQXNGRNjPbUItsGw5wXP8f
du2DlYUT9v4UdfnIgkwv3TXNhJzuGv3cNQf4uGcL90M+oM46nw+TGptMKDInBVzQGq+mnsD3FL3d
XtC1U/XB2rLDONMM5TrjSfQ0knpntV678afmZbT8h7gapxV/uNJrwCFog0PXQaXxgsZWneoq7JTS
fBrHbCPDu+g19WNtSVsxMjdTd2c17R5t1aMqt454F4+JHbbSXsrb71bkfS0+xZ3xx4o9W5n2isQz
ge5jEEtuquj26G0MqNTwgv3IbE+u2l3ckbx9ur1hV9LV2ZFlSlzcwVweizxjqkKI7EHoPQ25tslD
5RjW6S4OuA3lTTNsVO/Y1i9xIyQrrvcOuTyPDKZBXYYOKMkcr9yFh1dJpI9QLylPzVjBRfUlsg7M
5af5S1r8EKEV8rVnNfgtF3+zpnnslU+d9dLFXwwzue8EbVf/nuI7GSX39uCbjKpG4q/bG3MZUMDn
QU9MosD1TTfp/KzXwox3FwrlqYPvdkODnoJVJK4B065sP+MeJjPU3Mczf/8iP/BLQWBKMNSfSqWw
sxrZ5S3vKOMzSrjVa+9mQbUSkC9PCE04+OxMaF8gdH+fe/twHVg5o2a+V4HP6hCnEMzyS5FS2RHj
b0JpdSup5OXwPjMBpOvQdND2ZxcXAUZtYyi9Qh3AYyxvy2wCViBne1BnvBkt+SfIzQjRdZOaYJcc
U48T1DTxXqMR54VHRS4UmGWS6k6VuvFurLSft7/xlUoTIwvI8VAcBLpLjnb+kc1WYprPC4wn35Tu
e0F/qBrvBcoJO7c+yzwtUIXf6HV78OpkB1Nyqj5oyl0tmVupc+U16Pp7Lnh+IuZfM48qA7+fIUrn
v6YXht7yPDAu8ueBFMSEO+KbBX27w7Cr1v4Mf0m9Y52M9nB7Fy4iNOSNYMLYb+5hOHUWEbrVY7mG
zcx6mrpsOwZf8xQCoPxkTK8QcN82denu57aW8bkEQ0ovCFsK9H6fvb+VO+SbehPI+9K01+abZuc6
28/ZGDNjYA2AvQA5Od9PJjjUNIsajCn6ts5f0OGwBWTfExo7+de16v3FwVpYWyQHitT5BXHeesr0
v81Y24yWwsnwbdYhvr2JF1kIhpBYZah4Zg7Ab8+XJVX6KCRW4D0l+miXXNhy8N1q13jYri1nriRh
gZ3DzLkVvfcj1C9C78mQN7G1YQ4gDe7NYiXNueoQQHOBdL2zcC/nDSqW1ycGZiagDs/ToalsP3Ui
+mld4vgv/75zVMlAdwFPB9Kx8HQxatWoECKPB0wFH9FGyn4q6UpMubg3KIvN4ycwnpKG8iI73zeZ
4RNdLHzhSdPTetNruWArvZweb6/knSVh4dvMwoNMkWGXAkS0+DxNlKhxGyTCk/dWnaRXVaLj5rR/
Jt8ex92d/knrtkwiw6y/YvfiCS3DUkGdR3qHUkNxcr48JrMqIVNE4UmsHiLgBaOm2XX8HQHursls
1dvIBeg/acXlL0MUr02TQM2jlSmOJT88ynpCqBWK7zJnb3fTb6up7a79aUhfEUtbsXUZNWhyUEcl
YLC5+Mr5Csuoi2IhmwK3z/4MofRqto9i3G6AAkIoqW76NXXmyzHd2RYVJv7foPAZPzw32FZBXU3I
hrkq8Smtf7ROLLqovjEBBrXL9NBov3poMdv2E6NayOIyuiI095Cz7cO5F/MV4SejgEjd4sBUdCbW
GI2ubD6YS4omc7LGy3jhatM46Z4V9qFreg9x4VN00nZC/afwviKZuhIPLjhvybiomuJXcAtwfJaz
d51Gf9tDSMTNupco++b1b9P4MEJZ7en1tpfw6N+lYIe8VJiEz35llStDCKp+6QoFbq5JtBVkcJp5
uMNfg4NfnmyyQfx+JgPmxlAXjiE2jHuNqRK5UghWu86oRieDZ62csAvVBnYAFyeI0D0A376sH0+j
R/EUGhZXkznMTbNJxPg4vzcL2Ax94dTk5bEtxI3xxRtym5qLHAB/AeSb+ggAJV/EFFw3L5Gx2I7R
rnlHkg8QUGmbNFw7l3PAPI9CgJlnFRFmh2eSrkX+BGTUM4JRjN02cOrsRc2rXTkrSug/W7k/eCmC
UyuB74ozAv7lyUozh9bncrAiyGQpmQwzdivrLqhepfYU+ndN/cBEwEocuEQ20EuZ/wEpiYwuicT5
uYTPvIRm2svcIO92YLbtMB7tipX2smYXfuVSbsANvU08fpa87LEcun9eLHsL6wJtHSDjjLCc/4I2
jI2i90rtSRAsJxxBetTwv9FJkJO9uQKXudxYiIPnHhJDXPO7YPEpfX2MK9kMubcyrdmFqQDSZdDk
By+XGCNTa9VV21WJkutGoSklA5ipHBfPgykJpjQ0Y+EpLCQESdSgN53M8qXtlDB2II517TTMUn2+
fYldRngQeMABwHVwnC9OmJTrnVTIg0CtyKwmJytCTXd46JsVET6vPbsePYuOZCjW4hawWbqmA3zF
teiYMHBFuREIMpJG5x+WSlaqSv3EL/D8ILeHBA4aUMfBQ0a53ekyDmqXpNlGgFDYztIYpjK9OpDK
ynutgT7u9n5cJpQm6E/EGwBL0tpbPtL6IMwywxQTNxAHaZsJ8uBgk6570a7lD1dMUV5lNpfOPrCM
5cBZ1gPCqAIrdutBUTbxDGwdKubsymFcY1S8ZAtiTfBqgfJGkYCgOjvfh5duLoBwDdsodQuAJg0D
bWZZQ7lbOd29Tq5C3JCHN87xA0GkGzdZZRyaJN0X9c7Qcruqht2Ylj9rRpbllbN2+dKbVXnILaAJ
JPW92HFJ6ZIgaNLUFT0LOW6uemnfjenGKxjC+S5VrWNoOwXtxGbfGPdJKvzzF4cm0JxnYdGgIr4s
DjvRVW3k3EhdT7xTM5Uzl2zStXbLxeFmugV2WchzzFln/T31/7D/vtpyBpDfIq9R7wJVdtr62YIP
p9Vcurq72z58+ZBYWFssSVOFtvVHP3cnszuaZW+L3rEYNm8RBLEw52hPsrKWKV4m4bNN0vD5gcRH
NBY2Scfqzhqq3K2hybEDqcu3kZw9M+T6o1LHesdlFd5HXQjHfZuOG2WsQewYBhTWopVvCi8SfgSZ
sNYLvrbv1NvhAYOBD9TW4t7yO2Vsxm7MXbpReFFoMKHedAYDF9H3oE/K7aSuc4jKHKazTICt4DkC
6ywFM5L0hdHKjPS6r/XczXokorRalY++yqB62ac+pazaP5i+z+0lCMJGj1PvXs+Eb7lklMe+bMy/
K84wp6QXv4YyyoyPggN3+XgVzb5n2lLOXe3FOCj3UUFZye7s4a8Cm7wdHvPGZvBzDcV72bOdN4HF
65TzaPe9V8M+eHwhQlVvlGruDlN+KCXd9p+rsdjUXW1biEHG+l1rIae2QTLv9oKvfvL5fQRZjYjm
1+I+scIRVpXJL1yxbd7qdoy2XgkFh6xN6j7KRAMm2Sn7edvmRShnsfA/csIphJoXw7uaQK9VmKbc
DSkhMwEWIXJatIJTMX62vW3qIvOeTdG0BfFG7scj5DyS69NYk2tJhWt43xX5Tbfebv/9FwnB4u9f
nGNJCDQ9i9TClY2N9zlqUNKwq9LJkj2OctvUfA4Wnslo3jx9xCuTxtziSyXotUdeYhRu/Lc4Fqc4
ts1N2Trta6D+Py3N3++DM/YSCmWJpRSuZrmGecy7TRM7Q/1pfBG0jdSsxN8rHni2rvlEfrAWypPe
J/O61ORFC7eS9hz88NPX1QLElU81Tx2SIXGjz/8+t1MiZRdr5sin0jcjJMX935KMSfRfIEN14qHc
3P5cVzzvzNy87A/LMi1hJAnE3ISmbfTarsEDrrkDSDigKXAmkIQp53+/JZhmFlL6dxO5soX6VR/v
Yu+vVx6l0tFRqO4ggrm9osvcg7IGz3lemJT34JhfmIQrsmv8GGcHNzkVjyGiQJA6PVBs/u29wmOS
m8cI+oO1aaNrO4l+E5yflPpg5FyYlSlaMu2Ig5jZfSD4WxU5vdsrW7Mw//mHb1UHIkx1JhYYZxS2
aexDdjZSxL9t5ZoD/oeFCGAx2dsiVpAtARVRsALbpfSaqEelZkDxEI37tl05U7MvL2MFTXMdhnvy
J0pS5wvSo2S04jAvXV/fBXD0J89ymtmDsTLocm3fPppZfJkOur28rmczOEKT3QXy4faWXTPA3Bdj
LRA4oaQ9b+mHDzM0+ljw4Cld06wdKX3M1nP9eSsWW8UJArdh8ooEwbMICwlyrxp1qso12jvEWBj0
0o/9JibFV4ydGJ4k+dCNzrAdDlb9FgbqVraj2O6dqt1o0o62Sro28XXl4539omXkyKIyrQeDBofQ
HMRYnH3RzoK/nfjP/QDqZHA+sHyILRgqXfi9L+QkepJRu8MuMt+S/qFY6xleCe5nFhZXSZS2DcTZ
WFD60RG7v7p5H5LPSpGPeM7zbWeZ/67Fl2Qylmc5LUpIGZeiV4OoJ2WRFo3bQuntUGsMeDdEySGJ
QFv8uymckhFSmI5ohy7Sil7vyByDunGnXnJU+VGKKDyM+9tGrvgBPBhzJg4+gEO8cH7sjuZkNI2b
Qs8dp1DxxPEPIx/vyr5YyQIvywpzxdSahZSoVlFHXcSmqK8Jsch2uEiF3Uv1fjRwfvVFMV4M5h5T
NdrFEJF7gnqoBX0fJGts0pdrhdyA6jwTiAAlIdc8P+gq5Nior5S1yw8B4/onkV89YTMoayK+lz7C
uxm06zsXLC6/8EdkS8IIzenalQS0O7IcSnB5L+RrFcDLUM/wCAui+jdrvS/phhukLeSsmxo3UyO7
l17z6KhPzqggqDFmzJMeb3vKFXNUwJhZBaPOP8s+7NAoSgMeoiGh1j8L7Y45kq52xPa1cqZSXGvF
Xp5pSAH/a+2iEzsAoQ0iqXHLv/4zKghGsHvrkjWUx5Vn+bmZhUtKUGAjsjI2rp79GiNGco37qvwm
IbfpbcKQVMNT7Sb6fXsnr/ihgi4JtSz+xZlYxN4+rwdLSNXGVffQGH1qH9ZgRpdpG6v6YGBxqKEL
tdo4wgCMZY7uSLa+Ufb5JtzdXscVPz8zM/+MDxenFydVWqHL7IbI9Krd/VyL8oqVAHXFEWZcMy9l
2GAYQV+sRUrSohhzr3GTAu4OmG56CqBeBmL+2TOKleh+5cvMqjSoXoJBofyzMNZ01HnNsG/dMcp+
T5A9RcDnqknaaP3am/hKogsT2/vkFwCjuTpxvnvNKOq96sutGxz9p+LY/RLvULneN3fxQ/PX+9qt
7OM1Vz+zt4hKYuoJQyRKrdvsmiOZx6t6LLbMyh0h1v1nvzizNO/yB7+QejEqGkXEkvpm+eXPyYq/
D/6/41GoHgEIo0ZOgYta7cJMq+lJThrTun306EWupvgvlbYVhDu9+qv38Ab5tBwt6RBNKbT2+afM
P9xe5/u0zHkywC+ANwBWXHhLwAmcL3QSPci327x1LTOBgdjuRcUO/Hs533naaZo2U5I5lWGPAezb
p4YaXGE9rCFYZ5e89RsWwUSWc2+chq7lFqBU2zy0SvJgNvWhrkomTqZvk7gmyHPl2EMDoVNMA5XD
RbCImXkr1z0Dha0rj4dg/JMVgV3ku5Wtne/ii2V9MLJ4XHQZDP5mPLRu0t93BlhMyRk0mGjET8qw
T/xjpX8JX27bnL/WhUngufgUgLCLJD2Xo1RPIcHFbUNHQR8UecHsi6ettVeu2oHQFxJLqpGAgvkd
H47HpFtBmuhK64aR9aNHxNEMhJ9p9GVU1+irrsYYABH/a2oRY9rJSHrw1a1b7EgLmk1j2kW1y/Nd
29tBsmHkpmo2w7c18ZUrmR4HQ1fmMRggrWjKLJbYRdIkFizRivKHMH5s2mxbwhZCK2cDnmbbT7TD
+Q1S58H0NryJWe3e/pjzyi4+5odfsPAfoR4qPUS+1U266hTJzZsWrH3Hq+fgg4nFd2wj0+ozIFUu
ag/bWgpsq3tQ9ZV1vCfgtxay+IRpW47QUWJFOYTfa6j1f/8MJJtJZRjuSzsFiHTfHRLKx1RRv9KS
rw/Fn/xnNjg6I76obNIDHpzozyoOZW2DF9eJ4gVh7re41ihnm07aGv3a/l73Xjg7GRsD+YtyxLkX
SZATGqjoIR0v22rMfPsQbKrjL3nYtZ0d/YiP8qfbTnP1ZH4wOP/5h5MZKlAthfq8prvkOOxEp1dW
3nSXXb/50vpgYhGu2z4UUWW25itDfU3Kx9CHb8ZBobFo7ijdH7VEv8tCR2XWiPmjp9jUHnydoeKh
PooFfX21s1WBiWKUMs1+pdJyJW08+22L7Ccpyed6k+WX26IpKU88689S/MZMoj3op7GSV14UV8ME
aF9KLgaAFUlc+HZQx22tCH7nts0ncQQYY4WPXjgjtOTHafiUUbifqAGmYr2vNPEwBMUa48i1L07+
AKyVCRCSlsWTUId4btTlqXeFvrIVf1/Lva1Uv9Q1bZhrsWIWB0OghtEkbYkjzGr4h2JL6slSKLNQ
Wv85leNK2nUtE0D9EtoZaJpmEsFz71VQcqlkIxrcciq3kfhgyNuhOQ2DtymG7ZqU8zVfYfCVUU4e
abTUFvE1tVrBk/V0cIW4c/og2mvMvBLRyya77yLDLqGoF8fN7fN57S3w0egi4lYCbfgkjQdea3+C
eGcYYKq+6vmRh9ttQ+99jkXUJalEJm1GEwL9XHhm30Hnn+tYMnLfqcLayczq0IrNKyPpGy/+qWbf
ssYuw9oNGSdFF3yvS9+K8EcudN/10NxPMMjpVbYdpMQpFG9XIunWvjQl0j5iupbZX3FiMOIUA0Di
GMbFS0LSggBVIb5FKh7afKN/RVPTH7bWmDhp8rPZpr9C5sr/QJg3eL+C0u5WCjvzZiw366P9RZyG
gHuoAZ3hC5F8LA3hxRz+nesAhDRcYDyUiBMUtheh2ahCKdHKcnAnLgEkXb+bypOuNY9p7gaTaddM
huXtX+DyW2PS1jZ4dublAmGknxvWwLWpxp2frKTVWhUuh9FNWqt3ZHM8iEjOMp2teK9C2P0UFZiz
/EbYh6VcbgMRRe7WiDbDJPUrT44rZ1yDUYrNoOpOnX+xDZ3Aq6dJI36JKn4r8z+i1Z6QcnZ6gRm5
76K1NiBxJW6BdqRLT2+Ess/y9Q37sqb2TTfSeiwcyR8OarHtjN4ZgsSeAlhZ/TugfWPxI1W/VKXl
Vj9a37tLojXatMtRCJYM3BtthbkreSF4Yma1mfj1NLpN5kYQ0bWBLSv3Rrc3je3Y7DrD2hcQYEF/
fpznZMVwJ0KMK/3JNH/F26/dWoyZghuhh452lrgIfZ0pG34rjqNb5/dtQW5VbKzOngBePsnd1nic
zK+Gv0b3c80F6dvQPSCfBzKwOGOeMI0wUqYT2lXFdkBqOWgR6UFiaqJVALjSpMAo27E/2QVy9J5h
rRXkrnwBBjBmkjgkT/kCyzq+HuZDZWjK5JbRF0hVH+ofbNF9GVmlU/bQVHmFI4hOMdqMy1TCwW/h
qPJ/d1n2O4h/3g7PlwEHykPqx1Cu8h0Yrj0/j6Yyoqkpi5PbDsBp9XI6wtax1hG8jKrnRhaZmhRn
WoD2xOQmzV0ObVRBh2u7ysR9zQpYdcgY4G/h0l5caUHXa0rVVKKrRb6TG7KdpPbfpHv99w1jKJrv
BkaY+3qR2ZkRgquaUIquPo73vWyEtgI90m0bVwpMjJJza/LeZG7LWp4LoQJCyfSk6AbtnTcckHkL
hccmekpQW5rI3BTLdwJ1bYD4mi+g6EeHGiDdXA8/9wW5iFAJ8rCKEOdo99MYbw2A4it5+7XPBEMt
BBJMi81kkedWgtjQEiKT6Ob8/VXs7YHvvaCA/qMIwu3tfby6oA+mFguarCwRm0QTXUmdtt34iJbC
ymLWLMx//uGZYyIYrZSligVxBFpY5ralJCu5/eXFQQ3lHShP5wqfWyTWQRTKRqWl4oyJiZETFMvH
XJpWFnIF0TRb+c/AM9OQy6wgzLu0LQxOT9bBk2fxJmpt5U7eZHfNY/a9WDF3uW/UvVRKGhA/gfhZ
4nyMoO4kFiW7PqIQTbVPkHG+/e0vd42/mjyDiiZoC2Co51/GqgWhjupEccUJrF5SbXsm/FLwWbfN
XHozmRQPrrnhzQ22bEAMFSXavJlUdyxgrRGPDdNNk3YXxmt42iuGiAXMG80UZzxLFjHUEFK562NJ
dbOm3EV6eCo8869SM0vSpF9ur+nKx+ERhxId/LQMqiy7pbzfshTNFsPlprQD8XtBIL1t4Yq3AWAD
E037kN4vSgbnX6cZVS2bmtx0DXB66UNTjs+1JxG1e8uuozZjCET4oYU9iIvh0UK8aOUHXO4m6BQi
EOMucyxaduBCxiCHSQ0tN6gf21ZEWuRRryjhhSv43xU7y97bMHZ+HXSB5QpB5HhhZHdgfWXr2CU/
b+/oZTY7Lwj1UXaTdvoyuxxGUa7GLrbcwnoc5TsKBbYH22+b/ZB86cjo+qfb9i7nfWf3mB/gDGkw
I2YsvmCua1kMaY3gakED2a58qKU7Me9PlSnabdo5kMvAwcVU+aM1PQP/t2vhd9ErJDIwsgChDf89
rTv/QfOn+BCKLbORjUQ0BVd+LhNb+Ko19tFrHP81u+seq0dhd3sDrmw4aC5YbejCo8ex3HAFcvO5
OR6cjFzYTMKPuFUOlVBuQ29knAsI3iqU+8KXMMRE4yyOTuuYNvX5Ak2t9z3ZL2elkRdrRL1F8Ck5
d4bwt0dq/vbqrtuaYxpPIxxKPrfVVG2VBmavP7WmNt6Fdf1m1kgVVmVl7CJNSVY2cw5eZ6/CmfyF
IQGw8uTFvAbOzVUFqrxNpUHF322KFj0Dfd9V3Yuqe5/1Ll6zdlFwmWeF55kQWpPAWcVFKPWLQm1q
+GyeWuOrbnzpSv9eq+zGKOFlp3Slmo7arm3o5QqxSW7FCaW/xnc8X2FSeTnlGMgxqm6ChLdsTuSW
+6rzKDwno+ZoFkNmt7/h5RGd18mhmAfM6C0t43gfZ1LRxo35VFbwT2PzkBt6vc99UTqA7bhXWi96
CGKh2cd59i2n5OBA7VbYWjDpL7lVoklZn0Ajea6nT8mm7FYpty4uaZVWH3fZ/N3hClxCZoxesEJ4
esynSGiYBobmy29TaArSl5WtUC4cDENQoJPZEq6s5VakgtShvuojA/DIej9PzR6y7A4p3+aNkRg7
fFH+jkdqimqzVvG4uExZ4sxlxgOXSWEYGc4/fF1ZatC1BQoAUdLvpIrBRab+zJUc8XJAATM8pUkP
eTewnYt0R7P8wqsS1XoyxEr/Pvotd40UqNZXQ57qn2WTEqTH3re+TjBUlHbrhbFvC8SaYjeMPRwm
bRgYySGY8m6fVma/JiJybRtQ70FQHKESyoHzn3+IzqZfi2k760rBIDs9ILyV24E89vuV73zFjM4N
yFwCoGEaHYtt0HN4KGrZY8jcaIr7ieTfsqUqBleDiK2tT3q+j43R3Kpxrz1JClDpTC98p+nTdiuY
kbEtWjlB5Tle41O8iDkAO2cW7rm6OHOgLSJcXQ5FLEZx6qaynDyrYSDtfS9pnj1fqp0gZNaRySB4
Mc1yZC4LZozbG3Nx0N7NI7U6i1wCP15ufwBBdlsEjCEZqbXJOjHcxpMXUtQs/xkOqRNtTDJHjeav
jC7N+ZceyzCBNMwMTijT9L+TlAS/C6XqMNaJyPhM0P64vbTLxzIG582dxwbmZ+viRR7rmdYmoR+e
9PqXOrz2iDtDWrkL3woZtbig3HmCI6hrjGUXNyRay4QsnIxpDCLswtP8ABW5MjbDU6ao1UEuZX9X
TY26jfW6sMMxW5PAuMg3FvYWN3KPnF3Bs51VGvdl/wlR1JghEI0arZOi6HZ7Ty8pe7BGVgPomdkO
2A2WUatpgqSmEn3qHZTpDtY22XQbSHE35ibZwL0Jg7rg7Hqaot/kX+mplRwtc/o1WPRs5SwtIPuY
8x3SWaZykaE/dyVBQvmyZUD6lGoU5TK0gaMOmhRV+wk/6c848M2VPOTKRyWlM+bJnnmQcHlM5FZV
hbJNkpMSPkgTWuHT6W2sh5XdveaxZ2YWwUAqaxWZozRBtcHfMxVmZP695If7PN7mvuckdL9bxTwU
krny7L6IQmzox/UtshBkyZLBiIX4JKJqrw33UeKWA5x7J3pQNooAelRsb3vStU/40eLCkXohblQO
Z3KqxifBqjYomfqPQrGrELm/benKt6OijYQ9JX2Dx+tiUw0BCUo5lNOTWlFQ78J9Gn5W0v5pkuvN
bUtXvh+XDHSdM5EQOdaSpMKsIquZ5Dg/jbkBy5nmsI/h4KAvFqUR8kpOxjSRFjEUt2J4dvjzAwGK
GZzWO/EIedPi+/VVHsq9MUHZUzffy8EZJxsGdsPaycG2SY9SUtqVuJfC5KCv8u5d7u+57cWXtJJm
QMZKwvbwEkAomGSHtPWd8cvKGi/gSkz88ICdHVWjY7jkjs6ivDGjuMxPgnSqNYhfa38/eA+RdU/F
mJooTAknTfh12+r7Q/xyZ/9rdT45H/KTcQwHI8vz/NQR4OK36kX7GT9HbnevbmB+dfI9qOqHfCfe
M7rrjg/FU7RN9tNJ/CR/GvfNTjuuHdXLeH+2De8++OEHpXPpoGnr/CQ1wkaAl0cbVCetjpKIystU
OUicfru9B5fB4dzi4kargiHyxYmN7+pnXyTMT49ZvSvDTdg/IY7IqMX+tsGLpIQsDSwKh2gu2EMD
cr7nTVpkHRlLfoIbyOkkYeOb8iHNVmSCrlnh8uA/3GlUAuenwYeNtOrStMp8Kk6KZ5NlCd9X8TuX
1aw53cRfUaiknAWE8dyE5w8Zz/WgPAke7Ek0IbpNj5qrrSi1sm1K/rd6iMVNPqD7mihD+oV5n9Sp
faM43t7RK2eUjiYkFsx6vz+qzn9INnohWYtWnEK15702S63eMUsC7foaYcWVXaU6QP9YI+ngLb34
dnlBo5ayXHHK29HOxOFUgUOLGBy5vaB55xbHkrcTSGHuY0oeyxkRS01jberS8mRmSbcrAxHy53Za
EzC/4vkMnNKUhbeOmuDSSh1MZVyFY3mibb3TvP4Oqorn6F4Ix2+SYP4Yk2lf+iun7bL3SZLx0ej8
oz74ZdD7Y5ubdXkahfwYR5/LiqpYdZcKnZ1Vg21oLUDw41A4mSC8+VV4ur2z1z4gQ7a4LD0FMO6L
Y9HJxhCknVSevEbbtUPjdF27bYR85a68amausVAap2m1vLG8iZqWVajlKRBo6Jbg7ITG3I2F/vv2
cq6ES5DL/7WzuJ3MINR68A7lSTOOclkxDP8qZdCgP+SJy1z+Crxr/tuWbmnOVHPzcCrzbotv57dt
GgdaVZ2GOmue1TzSP7d5bDl0DdHCyuViG0nRGsndtTADaIIHxzwpeEkfZSSUWks1rU5aFBzEhsNd
2pr0i9pqrHyCnYv3VTtleyFZ4668srlwaNNWBaBE51NbbK4ERMEsYEU6TVqOiKP52pVmvhmy+Flj
oDVsTMOxBDqhtz/p5dmfmwMyRnmHUEOZXevDAYkBIaSJUNen0ahATEhJ8LnW9ej5tpUrydys0UpC
p1GdoJS7iGRZmYpCmKosLh3jQx2M+p1WWuFGETQfKh6x/pSX/fA5Elrmt/VW2MW8fw8rP2K+W88d
ih9BfQjVPHj16Yydr1WPzSZOJKs+KVUp2wivU3OrrB8SxMPHaQTZaHQzf4inpU6etPk28SuLamz0
zwOccwmJ6iSvaXozQLbOf0deQ/9O0aQ+tVQitoBHmsMUpeXKxX/ty360ssg0OrOiaRVSXISrtt/y
ZoF0bayb7e1NvTyk81q4eGfBNYgaFlY8prnrMGVPpba8VxovgspJ/xXJwd73fc0J9HYF4nMZ6zAI
IQYmQWxzXs43Ty7DVBEsDGriiLB6IP2SJS9nZL0yVqLq5T3Pg1inGSgDXJrRCOeWqHAajDBWzamu
fnfDZwWVz/St8lZi6pUNPLMyv0Y+HMCMyu+glHlzonSH6gcMhXaATjIsh6lsZ2rMWEiG2NPtr7b0
DdIRmsK0lriP4Z5fVvDGiok/q9WqE7iZHjHDEsrgJFBXHsIXsXRpZrE2uSmyaShNAO1mDRcUZEiI
cvd/PBRM5frZCP6MY31k0iX/Rx9Z2l1cu1NfDAml4upk6Z/7aN+Mb0P0+fYOzrHiYyx5NzHvIZko
rYZlQPNVOsNJ7dcnI/4u1yjfAydFCH7LOAus30zXqJqNaPTKd3uXs16aJXIAVpk5Dih5n3tLOaVV
UXgj4VrdRW74Jn/TX8PH7s57yP4ajn+XUzFSbcOpj4l/Fw0rIWXpqzKDGYQtOuQUi+a2zrn1EalD
z/Noq4SJrf3K+uAYmfqmlLSNrlorqdMF8nxpbBGtiySQg9SXmpOVUETaiTAFoCOYjYyddSha2ZMQ
j3fD/3D2pT2S4szWv8gSYNavQJKZtXVRy/TyBfX0wmbANmCWX38Prfe9TyXJTdSPZqSRpqQMvIXD
EXHOGeGdTmY9OvaBGHWbBV0vwRFqOVaSHxPdUwt6nRvslIjWcQNW5kDH2TnUwkOuWm0+GTZDnw/l
dssCMav59+19snYiGAUaQLFS6GpEVWTNmoV3ZWp3bFbPdFLFkaD8cyyn7B4gpOKUTLLeu+M2lmg5
2LhqkcxDB8PqyOW8GWjF2PAMZKDxmFcdeW+nyjnb+ZAdEqJauBc+I7GotSqgJSch5xQ8vnahAjzv
jKCZjVPBOXKNhBjnAsYQelW7iJt1AgLzshAy2kDZI8qCK7/cSimZzBHUxcNz0SeebxvNveXJ9iub
dfnAaEH9EWnCg7Cb/AzQjn4nIfqx0xh5fYSX7q+lvI72L9yyK/9eDzXlTWMMz/lgDndI+zwRUCl8
MSXvDjkZm099nrw7KX3S96X0/pQiLw/yUkKC50c2Ha/adfM7MyaGOjodn4vUEJ8kS8bIMuiE8lE2
B4hRtKikgAT2OlEP3gylX7tS2Qlt3vxQpXz4XrCifio7agTFQEDPyawBCQyoqNGxdfxygHYkywT8
LJfOHZToBFibVPkE+sMh6Dwz8fEgAslsk1iBrU0vdj57kdJUeiLKfpWNUAEAnweC+NAfqg7KTnXd
7Dw7N64HVGNB3wvq5iXGXzfg1WkpWabl43Pm/ds3RphOUILN/oE01cktjecxQTeWESEQfMUX3j6W
G8fkwvTqhkCRGBovEyR9a8N6ssrkVdr6l9Ern1p1VxKk3G+bu4p/l+2O0vuCe0dFHNz0l9u95eC+
GzU2PutFAaUvMyxA6osO2YAZ1G9IF9CuOROOtpXUjHZsX1/2l7ZX+9ysVe9Ipx6flTNBsUsAmDMb
oWLHnnyvEicwvCScavB3mG15HPLI0dwALdOU7bU+bk36n9cN2GiBLFmHbl6hzUqMEutd9D5QqBri
AAVM39T+RsfFTvCxNWpcUfhYZABQlF7NuDN5LW3VjANWENQeE0s/WdKTf7+PQPO45Ggo3k/Aylyu
q0uzynMLd3y2KytWGWR/TQAEf5oeqF/ed9ZxY/pQhDPR1Al/Bd+5/P1DpNg4aYcikj0955045Znl
S/cfMZ1NAHOmgfi6N99Zrfephi5fhrozxjp5md84p9b5UaPxu5bsePuT1rE4fDceqkg6oIiFxNx6
jqdRJhYX+fycJiZep/3YgjUX7cf5hIv4tqnr5Vz6JYGnwOBxea9fxx40M2k9V/MzRGQHP0fwf0ga
Woe3rWwEHbiK4I7AfYNGeSQBVnOsrJqkudSfy1R1B8by7sw1s/G5aw7HYSJGPKFwD1LoNI1SQZ0Q
mHgnBLuuG1pqVkedJc5DUXlD5CZSf6ggvnl0tMEJMtlDkTHTexp7IPLdCXg34kIkSuBaLKR6gbJY
c2soziZXuQV9ntIqRMbCPGRh7/02e9/mkQX6tSkofOj2gQYjD0GwWH+Zl3Mnfb6XTNxwdZefsqzk
h22KurhDrAqfYt/ZQR1l4bP8Xvh5JPZCnSWUubxCofWBOBpNGSD9vKJHod5QDjqt6TOuP786iDs9
LKIf9C65r4Py9fbG2NjpsIUXH1wpqG7XcIa5b7TU1mGrQ3xf838gUiq9vfal61jxj3jJ0lKL7Yfm
oMuZA0Wqytqios+yfAd/X1RM7YENEGnM9qZucUtXU4dwzoJw+VIUWFnKKRVuZzf0mX21yck5iONU
HGsZIadG7uYmGE6W7ld7ZNMbZxh5UFBco0CA7pk1qWUx5Nik+Ww9S8u+m8RkBpZVeoe/Xin44UVR
c+nScdeM59QYcnMspfvc6UqGTtkxf5LyYe7yPUX7jT2BffdH0QaUR4hkL5fLNBQzxtRwnwuL5KHl
5F1o9mYVeg1obW4PamPmgDjV0LAPqjfAyVaXmUbbrsoKx30mwrQhZWK4UMAc9zTUNge0+HJQUKKD
bm3FIS3t+Ejc56ql8qwQhea4RfricwdJk/j2iK5sIe5dtFnQb4A0Csobl5PnkJQznjPvuTW0Ji6T
tKERMSDI7kuA83apRK/NoVkGNV0K+uJlU6xioBzwN5c7DkGsz3wPcjle8s2hA+Ryj0Nf+bScnycR
mcBp21L4qUyO+F8HRVCWTHe6la/WEvsf5w73JRBB6CJeraU+eFbeKpbGUwPaC0he/S7ndE9kYMMI
WMdBSowXIPAG67ScKyDpTjw3iz8ddnzH3i+vdr1GPB3XPn4ZEUewd41decClDebDZy9+68Pd4XR9
UwHXmMVT/hme5GyZn8iXEvzZLTjlGASqzbNVvvHsqU6nwJCPqaHdj3YgXW8naN76EEANsF3wMkH3
8Wp7anrVtgWccdyZxSnLGUA0suOAxjq1X+Z7KPsNa8jD4V88BFGOX4OqSKITBmaGIhZq9nEw0VSo
Qi0Dbfvh9qnbNASpFkThuEDQo3Y5v/C5vOxlUsSuS+7neTh51fxv4ZaBk+6yISxTdHHH0D9iN6gr
UDCY4aV7acuqmOkCZFvEeZE9j/xrNR819dqzoxr/tRAoarZf6JB9ApRjRs4M3aIoEfgS6uvFL5uw
59sjvyJngLdBAgZriVscxXBvNfS66vWp1VQZTwj+jnlb1NT3vIH7fMjuvMKrX8YRyt2Gh6x1oTfA
Hltldh6UNdxjKrMgtdpdIPTVNYxrQ0e/8gJPXLh/F6/1cbt7HELDo1nGycDeIAD6qXT7w6Qp33hr
JA1oc6xRVkb0qFwtA9f67LO9Z9J1uLaw6CFBpaHmhNKvvop4IUrAsg6qYHFj3+MJ+1SUsSiPmXlu
nHNrYBsS9LlopX97OTb8Md6AyFABn4xc5p+67YeRg4krdZFVKWPEz36+KAXw33221xe14atwQyPc
QB0EwcB6bCpLNWmhVTLOdXcMRK3h2alcEt4ey1ULOLaWs1CWg9oWispofb5cRl44ZmK5A4sTo4Jy
diQtpO+z7lxbR0pqkA1NAVNgzGhGX+/yULr3iv1Et2Uo0RBmkscqKXfO+VXd+88ngfMOsd2SdTRX
q2pnFreSDk2wLGOvXuKeVSN/WENk1d4PwVUwJYlPptNEf0Hasyun6PaUbE08wtiFyHopSa+RZ4QM
ta2arIrrEX3A+ggRJSsFB+9tKxveDPwUS3sYRA+RRFwd6aIw60GvuiquIG5FRX6e5re5Kl5J9V+N
B70nALGjARaZu8sVVqhdqsy0MZ11A+noc5eOO5to60AgBwm6DRTTMJbVtZrr80CNPK9iCeRA0A72
j2TswTtO6j3M3taJR/MlMG6YPNwE67i1ZGg/6gWv4+mogchlsKNyOo12nOQvvfFMpjeh/f1pBx0e
mlgwPHQjrcmK0fw6VxXa4+NSGRY0OxXxPULPmvF+e0NcZXRxyiFDjSsbMiS6sd4Q3GvSqTGLOjbp
Wwcm4UBDQtF778BYKF+kIXaGtXHDXZhbBZWJLJyZTXUda1YDdo+JqrDn3a98Aik+U568o25K/n7P
wyaSIKjBQDXXXNm0Vasn+gybhf5r7llkmTyw5jj/61boJTqHMh7OFYIFSEitnVqSVMRkbR2nedAV
XqRPh/EdcLMaWQQNj+DbK/eHG2kVLcAc/oVyDd7z7qrak9RuAbmaqokLNqcPNDfzQ9KV6tlo6zHU
Zrc9Dqk2hl2KKqLkhhkJaRiBQ2wojaTlGJlIXgeNBbk0SWgbQbqKAmhvesFYcPssxlFbVCKy0Bhs
yy+yornXqlY/eckAyrsUel+13fWRhL+Kcm+cDpxP5VkWvHhoRW75CuiBd6bPTpBgUtD/OcCJp1n9
UgqdHWU1pr7qUWwkogtTYmR3SG3zOwPp7U/tLCHI4vT98faULS58PWMURXcIv2hIF3iLD/5whUoD
tw3+2MSTWVVHmuh1hJh/DCwHKeaxYnqkpCPfPdbv7fvrxD32hqmhpIUAeQHLrvZGNnu0rUy823rQ
Nph6oHTj6M7nIY9H61jKIhTact3xCHDn8+1Rb/h83CgAt4D2Ek+5q7uWuLMruqKJB9cFfOoflfPY
WXzyzjnbciUf7awuUMPqjQY67E2ciIiW7/UnzSS+k3xxF8pw9W+3xxq+5Us+2lvt/w749hTNN00s
82+uehlAVO/dlQyZR+ye21O4cdUg9YNmykU0YWnZvNw4jVOm6Cby6lgYuXlWbo7KiwvN5YF1v25b
2pxEMMYixwQq7Sv1uURVDasrDMpUD81oBS4K5XaRgV7vB9Lcn9E11u5lQo2t0SEdDwQUYj7QpK8W
jngKgacicJBZqPNzmme+K7/n5ttg9L7FikNanVyrjNwmaJIsHBBwF751wqvUL8ld2geIso087LyH
SWN3toLWm4X2Evft9tRccXEu/hVpFoT/WAtUAleOvMtcLys8ODweLmDdAA2kjQwQaKcH7dx+Ab4F
ym+Z9AH0fb1temtVPlo2Ltff6Wc3T6yyievODfhsRy0vwxm1H+IOEU/EQRPZP4DB7ZyorR0OSNrC
HIsiBvCul2ZdUekZLXgTu4BFtKoKsvp37v2w2Vvhvdwe4ZZr/GBqHX72vKmlNDC3lqQSVwP46XQ2
PLo2Gj3pbMgD2DGgJs6qPSbZnTGu0y4jak41aRv45LF+ne3en/QHLng45l9Y+fP2IDeXkcLxL6+2
Rfzrcj5LWvezrWQTZ0nuc/GpAQK8/KS5xcHw8qeBPWpyLz2zZdLG2qGDDw3O0K68NImXlsHtvuTx
DH58UKeJU21Vla9TYQYsG6d7T1mpj0o9OWbjPJ66LGsi4UEFY6Az2Ent/Oc8eH3YCrM7ubpipzrh
6mTgik/0rApvT9DWVQEKJpRx0KSAe5Jefq3ytAQJRdxSyegpgPCq6uwy4ILThqSgZpR7Dc5bnmd5
boHjBwBMwGBX9tyZs5lUPB6j8xj8LfJ+8Rcff311amfGRpon+HXqtpE+vJbVV2adkwREPOCbPPbN
d+WmIXeBVIlvz+MfQNY60oDACeTs0HkPKe3VO6vntTfhEPG4m/khKe9B1vTaUS8wc/cgjP61L3+C
Lsce70b5Iljve88zu58sFuCpjGh/uM+0IymhBjfcgRIdlNt3aeFXZI/zZuvRi19E8htVDZQ21mwB
mTm2nqeN+E6VqmMmRzzBGYBCEBGbg0Ia7C7DLeSPxihOnWVNT0YxVcec9l6I4pyxt2LLel9NG44m
EExLrnvd4mL2Qu9Lwnls8vQg9FMr/CQ9185dTYL5hToT9Aifyh87i7UsxpVVgCQM1ANBL0JX+wT5
qqmb3ZrHWq5HaHNvQBmR/mQZ993U+iX5WAVidL+VdVTWo0/c9HEYhmDgM+5i8iUFSZop0hMnv1sK
MaVdKpctFwJoODog8PYERdrq8zh0rmxt7Hk88OEb4kYvIC3IHEy36s4GBzEJLV00ayliHkjftDt5
iT+3/3p2sBKopICGa2HivjyjndvXxK0FB0/oDAJPMVbIABZu2n/18Pp4GISdLNiSGVqR2N0npQSo
yzxF23NXFAb3Jyfl95rZpp953aPojg2lHkbD5MNSywKbd0XLr7dXdDPa/tMSDlcG8MSa1cAutFRw
U8M+Mqa7xhrPtkj8okYQOqSH6pXa91kSzNIMQCa1c2dv5QoQ6oMjC/EYyN/XRFw6OOyacjQwX1/K
e+a7+IeikryXIPg/xvgfO6vLrCvH0ik82LGr307ymLmLrsYL419n6QboJjh4tq+77ZO3F3dfO22c
koUUfSGqwfSufJtgraidCsclR3MgGHCc7Ge1iynYM7K6GdyRecgmw3cbcTo3vnprk8d0cH0leVgU
p4q906+O9VAi+kNbV9ggJCQ7d/dyNV9ufLzV0HSDbhWgUa4WUlgiMbtpwOVksohW6k1pexRaG5sF
7zKoECAjh4o8Dvfl4QKtt6ZGWYlYn7KgBAqFNaYPYMc5rx6yFHR7zhQI7Z8m2RnbddR1aXf5+4eX
sJaVA7odYde272d5N+pH0zsWTkD32ri21hE5uqWlkwIeum5YqxrqkjqtRdxaHl4yWZ8ExKIC6NR0
t3f62o9jULh04Q6RgIG43eWg5Eh6ENZKEdeQVM0785FDpN1ZsHUprivBT7wg90YCMlmvft7xOEtk
tN4sINAE5RDYCpeeokvbIpknMQKqFXtoXgXOH9e+o2U2OgEL3wNCchRTE7Y2aHOLtmWHesxl4E5D
e25aCa5gSGr7t7/oOqDHZMD9mChWoMdlnXBI4O2sadBETGvjFb2qL7aqMf/Oj8aazrVZn5xxz/Mt
F9F6Dpb8GoyCVReH53IOLEOBOWJoRKza4uBkkGSw+XkaYiS1DTGFAwJdlEWCEvy69QRhzmTeGfPW
ZgOga0maLggyc/UBtAd6A7UgbDa7R5zHbDDg24gcINO3N9brSBmkDh9MLZ/y4QAVXdXMpQ6FEtXM
38axQKjwOx3Y75Trd7MjA0mHh9z2As2c/LGs7ltlBmnmIH7RjpN1GvleH9bW2FG20VGZQh3kiiSx
L4UnSoeJGEQmvsY0H3VRxeudGd4aNhhal1wqNLPxQrgcdmkyCDYg8xLbiTq23PBbzfvFTX4Cd8Dh
9gbe8o3ImKGhbFlQExDZS1um0Gg+9p6M3YQchMYDTbkx66Q/VsiVzYq8NQ0BbbMoH+0sum18w/ej
E9zTcHyAmEH/0qVt1AAaBzSNEp1nb439Y3J2IpSNeUTGBbAqA615uEKXv3/YPtzQ6lGbexkDz0wM
9FfMjwZ7TPfahzY2xYWZlUfMzL7nlg4z8gsNzef+7fYsbf48OtLRV4DEGKrFl6OQ7UT7uZ9lzACJ
0dhhAlE45Lb+CyMIPZFbR70XLIOXRlrNyRlHD2w8mzIQGQR7UBAf/hZgtkBS0Ozyv1ZWm030qatP
PazI0PT//tB8/O11jUXLVQfFAaxCUanIYSTQ6G9hfHez/2ZT/WcM3jpmSrVcsAF25u7sJqBRSqXv
FUde7vnZjc6AZbbQcwcxAfj6dSKd1H0xFI2Bo8nQiwAqG6qQza/8nKAhyPfAmwyW2/qI6DN7V8o9
3t4Rm4fng/XVtmN5XQ4CcqUxVHECSpHws0FJrIDTBy30bVPLsq+uNAAecK8DwIMEzvrxU49mnjQt
a7H5bC2igrAjMRQ4stH8wQadg5nR0BYV+erRRnvZ4bb1rfNFwYyEfhBcp5DIutz66L5q9AYQnXiS
L0C+REwV/jw1O1Y2kgAL6BENVn9EjtCfd2mG6HXbGzZvY5HrACMKFTXUiKCidW8ZfeSl5IFXJxAW
nT27D4uZRpZFTrdH+udlfzXRYN6E3iJgy6hmXX6D4YBcSndlG4PN+yt3Hy102WtEO0we8yH22CP9
wWsSWoPhG05b+0IXD2Smp0ymkbLe9GwvNbI593jgIGQFbRfaYC4/KEtstxnBcB0DuDVbua8AZ87m
nYTHMqqrUX8wspr5tJmAzNRVGxMyHydb+O70ROV3N33RNbCm7Cz03pCWGPbDpeNmhUEYOuhi0nGA
JfvSn+y4Mpq9Q7N1Ppe34f+funUYxjRSIBZv4y7xzfrNc2e/M77Uu25oub2uZw9AUwhVgbN1He8r
jZtZDyB0jFcStIaMQ5qdQcDkt7p5mKydydse1H+MrTZoXjVWZaUwVtu/Pe9r6r6jhkyRyr19ELYc
zlI6BlsGOlft9bYbRYOgYZy6WOB9pNU/lPVFoXFvGI9a+Wak92Xz5bbB69O/tDvinYnOF6R93fVz
PqdqNixIuCJqF0E+1GFrCV8ABoF2d087lQ9FL45WmfsW+l7+FpoMHt+lPWTB3qGXy1gDht0pTfOy
QW6Lee8I6ArZ+a0y/nZOgZsBjTxAbwgnQTu5Wrq0myxttm0kLPqX8ZyeeztykqNO7ilTYbbXR3p1
ylbWVpEEK0lfTprF0TUX60kfDGbuC2Ovvfm6GLaYwQtkQTBg9daXvVN7SZF4Lo8FQR7GGWwRMEfc
jalGfLzBzOeBFoA04KF5qty6ORrEIAeX9TSSU3eP21L4SPEMYbbUvm9vqc0ZQG/X8upHd9w6YvNA
z1lmKuFxFpjlTzm/2Xs8cFcnfxn8BwurOZ5YAc21AhbaHO9JXkcU/pJZPlRfH2m6M5zrTNultXX8
1gsrlX0La4wDEAoybbPoAkiDBWXjPmqN8iWyi12R+fAOwtFPt2fz6imysr66iEg3zKybHR5bJAE5
pT0nQe7wveL9cgYufCmsoJEKpRi4Hgs0V6u7AUGOqxKM0a2OMz8V1kkR4BjPFQpxzs553LSlA96H
zIQOErbVPaTNhd1kBUHm0pkgEiyCMXl01UOraSfRFG9o6d97tm4uIQILCEDZCHSuQOCUT0XvjaWI
LdBoAHj+05GvYtAPvIT+Zygd/dBOQ7fU3A4gr4hvr+D1S3aZXMgM4Z4C8y3aMC4nt55ALFZJLGFm
QtOk+Q3MQ9iY3VtmNfFYkEflmHfg3Xmx5z16z6tb64/lBecEzDBSmasIcm6aSrfKVMSd0I4daLPI
d9l6RxDSnW+PcevMo6lGh8IWpNxA+Xo5xCKTYCOSSL1oDIrmqXBpkLkSbRKoJu6cx+sDgdMMMAyY
7haxknU9RPWTMt1GFzGb2RyMjrARx3R7Wsh7VlabtKmJpbrcFvFohAnxhQhvT9jGlkRC9A8FIR6d
qFOuThxhzMaN6og4e2v7wm9G1x/YEdTvU0YDO4lGEbnVEyP/3LZ7pTaIKhfkLxHlL6xg4OpY+c6x
M51Cb3O8nqSBXpkMgbY1IkTLNU6OIHsxUI22C8D+yyEcQF8CrC3UkACMQDyi2Dsad0HJmEr+Qs1s
PMhae5tBT32aoJIaDNpQRRURkUg0xGGm9tKYafZYTg4FyRIbwBRjqiiXLqg6HSJ3Nsby5Zc+bBkZ
DjgKruBUW+OY5lkol7IMSRsqD4XMDgC3RA2oyJ+RceyhbO0bvTrcns6tbYJSuWeDahVF1PW7xQL8
oHQrjhQIlAwDpYEnoJs1sfNOuOI9XRYN/OrA/qATBG+k5TM+hO6klg0ohxoZG9Z9mrHP49QG6JNe
SOuRSDp2vAht4oHobAg1KDWn6fyUzYAvQjTKzX9Qu8IqAp7WBByZ35J94gM4AlBi5uLL7fm4djjL
hwJ4Ci0IxOXru7KkFUfRvZJxVb7O4336ngAxp+/A4K+vfxhBdLJwwILmcg0NRyPBOHsusnNG8iy6
+aHIVdBn5h2yz6GX7XAeXHs2GFv4+UBqo9uQ1Lic+jrxwMhSSqTqHLQcleKkFQnCrD3lh00zKBkC
GL0UgtaFkqzD0TFaTcYdCIjCuXFzFH+odgLrwR7p8ub04U2LOju6IJG8uxyRpKBwGk1dxq1xl3sa
CLNOGTBeLP2cdjuTt3UkUf0Bnwdg5SjKrJxcnguRFuDJivuc/KwWhQW8ogdfk2i60JE11/hnTey1
eW4aRSEI8CD0NAPLdTm+Zm5SgA+QH3L6Y5KATVblPmjXmoAinqmcY9n/vL3pr7HEOJ648/6fRXv9
htJmrTFIbWNDHvUzI+FnGpjRFJWh8pOwCcYANP4HeaSvbpDsOKCtxfxoerU9k8HueDUTLCZJyKvl
ie+Z3oVcisp3qqEG9QV1d4pdmyYhMIGMEVwRwsbL+ZWOSOtiydWI8mweGJxrpwMtcUyrXRDi8lNr
lw72T5Atg5Rm2ayXpqCEoqOEiATJNH7LEXgHhRkZpR3q1jlzrUhoL57cU7S54qxfnC0UERbWUfgX
BBuXRnnaIvuZZ21s6WHzTbw379N78Sk5k8A5gNv2i0FCZ4+3cuseQVsjXsIIwqGWsrLpZkZH9Ua0
MTow0HjThfrf0qj+GRVcJrhjkEYHdOlyVJVMm9rUxxZB6EtRfxvbEwNqwcsOwGgfsrQOzGwv4XQd
6GMiwQiGUhESaMaaycclZWFOkiKHllp3zpei6Y/6CwPbMihi/sHzcef+3zO3/P3DJdmmrHeSxGxj
rZ38BJouSoAEqay/S/qoG/ccOY3b537TIMqsKAUCPnHVPcXSxiE911tUqKw5St0S2tuQND+WdV2d
vGHsDk2HGlkCzb4dv7p1WyB2W5I2qLPioX05VFfSApyDNma27ZdQMWuj1CmqsEk7Ft4e5NbOXOBQ
CyEIyrrr15rKxDjJJO9iNjXi0A1G7Tspbo3bVrbiho9Wlq/4sHZUn/VS84outlni54V1MLOXNH03
hdxZs01DuGSXPi8QxK4rb3anLK9L+i6WmggMkoVUvef6587bM7QxbxCX9RYoF7rUwf11OaKce7Ls
nEzFRlXMB63s6ycnScudRo6NjYAgCy93SHgufcIrB6lYMmSpgmAD/Pw7+oHiOYMuppUdby/Phhkk
6BZ4Gmh5gHRfvYYqVnuScqeLVV77KLH7mDWqq5212bhY0J0L0Cnk0bAZ1uBOpZnJ5OVVH2c2pNxJ
XxcBH9rfCo2PUQV44AMf7HbHaWyODEk0RG9LqmqNqi+LytAFyWAz/7fLPtHqieQ7T66NLYdLBHVe
ED6CZ8Rdhv1hb4NUth1dNL/FrYaiGBssIyQcnZ09JAfDFu1pO9O4sfMoGj7wEEdlFuSzqz2BViJv
MjKrj+vWE9HU2TP4i0CQentLbC0WzhCIiVE7RQ17tSWsZHYSuxx6ZIxAv5XIh2a2AvqiCx65rH65
bWzrtQz4FlwaDhLSxOurpOVKy9LcGmKv0senrKus0CPSiIGTtE4EL80gEx44OwUxIqblxp0ybBXJ
EhxZt79ka9ioTwF7jOBnYWW6XExhFqh5O8UQ651dH02CjnWpj6Hd1W+GXX6asL13duhGhh7tdsjL
AYQNtBfobi9Nei1vW88kKrbnHHcnulVDqed55PGyQ92TN099V2shYgvyhPuG31eph2SCBjiH5pA9
nfON6Pria1ZXD0GaZ1SDreKx03hIm6Q7KNsjAWid6nAsaX7XcwqEXd/2d7pK97qMNu5cdBghmEDf
8kLFuTLviS5vqqoa4hoXrSPdb0772FV2MHe/ZzGfskTbE5DfHPAHiytHDoikB/lrWGQZRKrUV/Fe
JvK0YJxAuec8TNnn2ztsw10gBQtcNPJ1qPquL9wGWIA6sZsxnkG0W8eDN/rJhKzMntT6huczkT0D
4Bhw+ms0HHWUZUExYowLEJf30KZDhe6u1r/cHs2GFZR1TaCKLACCwMJ5uXld9OBJZgxTLC3ngRKg
gFOTHUjX7rHYbHg93LYQvkU/JaC661SnNnTpDN62OS6UTe6ggNGGghtiJ/C6trI0PXjYfbh18d/V
WRT2MAnQwKqY5A2aNaVv7rWWXU8YLKC3Fo9XgEaQy7icMJGlJE0TbLd2EgdPALPgOEUAZd89t7K8
DC/fVoshxEBoMUBsp60MlQhLlT52Q6xNj4RmD6IBZeJcvCxFP8Pn89c6+5UMP/phj0D7eoOjYrW8
Q1woguFCXL11zJwZZsLaMR6hWn9Q6IDqQ53uXIJb07jgfGwkpbFg1urU0lRlOgCvYywnAe3sDvDi
Jujc37d398Z2QFM+CiYQWwKz8lpUqlUESuEQLY+19BPnhd/P/942cO3usBWAIcGvQzwGz4zL3aAr
VUi7TrVYOs1w4IVmIodij8/o9AvrapElhETXYRysaufG3TLsIquJ1xs68HDxXBp2Wktn5ZxraPt3
fTlF9giZMhKMWpAr9CmwPVbsjfVCLRgrBaQqMp1rbFbuJuVgqmyOxdj72nCyS+WP0/H2bC6nc7Xl
gTNCzhCOYkGBrU5viRQVfEI1x810qtp/M2oGJRSz8YKymh1TG5t8UYZC2AdWdFCFr/IyE6/HgXpy
BmrDjUamXubBDgfI+DlkPt8e1cYmNCFRifQzJhAs1auQBPlg6eaa0mJVMS9wei0LpRR70sgbC4TK
GQDMOLN41K+z64nDIJnijVqcVkNQs3hOReDs8Wkt23m1QOiGBxcv9jzowdaa0mUuSZcQqsWiOkzz
J1K6AUSaoCl+pBT8qlVyMLTvt2dvY6FAAQhmedCFgUlovVDoC0/K0iJa3I8WhJLaCky/xTD7pS3O
XelpO4u1sQVRXgXTGljDoFSyppJIdGGawhZ6XD1JaJMJx4kS/d5Fb9NY73FwbNkCTY5hwQUiV7Bu
kGl6w+NtYusxMvF5PobtmAd5mX3ixv3wensWrxldQMUBGgLIBJgeyqxrpjo66X0hWWvEnJjHZHzM
SAomPunboNDk2r9T64PdHtQtemTWzSNTyUHL6sM88HOf6U88VZGWeJ9vf9SGD/v4TWuyzd4CrLUZ
uRGXPD/MeTgmEbHvOvNYue+92e1dqNfJyiW9huwakoZY3TV6cszcGQXXUouJfWJp5Sf0LZcsBEua
Uz2V5B3lV2Aoo9tj3Dj8uB4g97Voql4rVueNNIfOqfW4q6bMHxw1Asya0B1vtrGTLqwsh+jDE9ap
TOXMbaHHy7gaCyguvYMczBykxuTTYofvbcsaEuqYRwMvH6A4L61VSHllpVB63OqgieeBkTwCsDt2
YdXu7JCNw7+8q+jyrFroVhan92FchlVyLUlNPc6lc7AKVUJJoFDgP0c7a8320tkb+xGpEwPexlsa
v9elJGEN9WBNiR57QxsmdvoEJo3CetPVN51AfW6Ib2+NjYcj4kfgi0AYiGooIq7L0Q3SKVnN0M9g
IKEm1Nvc/KZ1F9T6dLasw9gQUK6CRrp88ErvQSV73PcbZZElfkUiF5ctIub1lVE4HbPdVOD8VT+n
Iv08gYQRsiZn0tl33KH+hJakUtIjIqeo0LXv7TgFqa3OoolBPPieR9kDfwEW/Pa0XDPWwu1iThae
K6j8YP0vp6VnEG4SDpIHTSdDymDTfJZurA8Rc78WRXZA6t9Foar81Xt+ChiFRMs2e1fgmm61X6A+
fyiAN0u8vQ/b6BNZPgwNv2gz9ECdtFovhp6DFO1jmC88XiboLhXpFBY59x2nP6S9608mqFfYdGx3
Nc823IiDUAV5XpTP0S6yCld0MTCzcwcj7ntI0yqiBLrUyV6VY+u4AZwFuibQsCyA0suZHwZLr9HK
ZMSm+GccitBqZ6QyaJTUezxmGy5k+X20qKNP7NoXt0VOM5dWRlzPNPwf0q5jN3IkSn4RAXpzTbqy
kkolyl0ISd1N7z2/foNa7HRViqjEzE7PQRhh+jH9M/EikiywgEMBCU9AItDilLp9e0utW4OXrItw
mRHsXo8rC0YJTCRYuCzWNadSENYEaIt1RlCDkhEpiz/cEOb/3pOAzisotlCo+kbhXxuNVDUJNW0S
AXd4VnLNAlTa7rjj0HaumrOyPit4Q7wuCEnhPi/xDk0SItdh10JbXjwJ3GwXEHjswO6iBpI985MF
igPTV8uNGt0F0YdRxrtu+FUKm0ECOcg0MA7w2i5CYgSkAYi/0YhKzfaoDkI1i7N40qet0bwM/VOs
nSeWLsSqFRkpCw1ANbw41C0h9JOhjS3oq/k4fRD68SjVWeEqevvpGyoLRvIT/447aelyAhke6hI/
2rcmNc6KBDfWKWuQ+a5dI3GADneUJtmNfHMOose8/yoNu+1kMhu8LaatlWYaftYsrWJ1ba6MHScU
PNFoYkZqgBaem/NhzOM8lU9F5hrjAPqejCjjEximbp+bn40kQHBdGqImOfAVKU/HBIbkPTcAoRIk
1tRBdN0YD1KenCf9EYwjtbDNRchMzelz1nAMzbSVuAbt2nA08C4juqEDz1jr5xKQQ/k0535gR23R
b/y45s1CRmvB7eGuXLKXpmhwDAS/I76KR/mUFfyBG9OnBPyGt02srdzSpwIkHqCciDupSwHU9mUW
yfKJz1vlsRFR4s2GgtuOUFN3ZHYVYM0elhCZJESF6DWl7OVQQlMGnJ5TP+V2rbSWqnmlIltByyh0
rc3dpaHlQy48NaHjkxj3AeauAndLHpFBP92eurWNgKMOFCNuODQULF9wYUHv6rQfxUY5oRhUQSZc
A4SaAVxaO+YoAPy1QU0XxJtKjc9qBQZGeyrNsNkaXLIX/MaZ+G0pAlc8l3dGanXjg6H0u66+Lztv
4J0aDTC3h7u2cpefQk0ovxCLZ0BP4IVM7UJszGVSI4ilGKxXf3Vi8UjBkYfuAXBy1xM7Kc2EmBET
m6Zg6cpB0eSJMSMvu3qTwHdBCg41EvBUUEYMtapABqApJz9r05QkQgM/s1SQ2tTq3kKT9bgddL3H
DSO2h5ZPpa0AEKzko0el6LTyoMshq+9gdYbxOqNVFgTCP/hzFSOXirz3ldPYuXm375uD4jF3LcsI
9RiCWM6fKrARngoRKlbz3g8fUj82/9siXgyGygdGHYB2fG8opzopSRa/yyA07DmGS7O6Uy6MUJks
pNOyKIFCBjgtXHGEYscjBHhub/u1ewR12H8WhTrlRRfkQVhjHJirRv4adBbWfG1BsOIQGzPAPCLQ
74lvAGfDG7V6Co2vWpiBCX2bpQ6h65/bA1mxg2rK9x0PXssfHCc+uKz6SM5hJwSzVAOxIRvyjLVd
JFF1RC8Za1xrGZ4lZYqCFHo/AeejdoBWNm0d85F6Gvg3sYH2jXanDfu8ye/SMDBVcNUmk/oQqW6s
kkzRNnq77T05AZ2RnbM4mFcHjyTT4qJAHJfOE3ZyMcc5KNlOPkK4rHjkat/S6jtjYjV/rGwXiOv+
NUQdr67u9BIoD2wXNSAov4Jt+9/7H9goyNwASIR0O11HT1DF52d/WUdxJGWM3DqAZ/7jf9gsF0ao
Xa8soNIwqNRTLR4m7aBle3CpDP+63RxcvwDWIG2L0jhgKZQVEBi3ul926nJ8UasnOL+gFme8WytQ
AFhZQhEeZRf1B59lX7ahMiHhcarSeDoMiu9xoBez+gqILy3NeVDcG2ABRMhUboVe191kTsAFDmBW
4tye1ZXrCsGlCMwK3psFbXr9sEmA7E5Fn2onwfA0BbraqlMxq2WrRhZ1OvDQALVHe1hTNIxDpbUa
8u5bEEBJ4t5vHm6PY+00oR/gHxP0OLqgTIQCJgwJabZQ+OjK1y5Fa4rAwLGzDC1x9IWLFQrhiF6X
SjtJ9VsS6tbce0F36jtWLZhlh3YGOF/l9a6DnWY7D8o5C6a7Mop+9zzDK2UtDhW/KLme9rVfaNjx
6HUdSRPq0J75c3t5GEbosCEahtQXilI7xTzqzehH7qNd5lu3jSxTcl15QQIUVWBEQajjYDtfL43W
tb6aTgZyk5A/tXHviaaaTJJdF7NhRmiqCKMg3IR6y0qK/hzdQicCdCoYs+C/00nCWWrTzihy6QTx
XTOM7zUUn6Fr/O9Hh95WsCUjUgGXJuVYSPEoab5cSyd9+NAAkhtQjogOib9tB7svWGDGn+kgxIt4
IcEYAOEZOKPXc8k3ddVr4iidUEBFN2Yc2WKXNrYcaVYJcYS57RlOzc/9DoO4b/HvElDTJJrGONao
WQnSaRjtuDvV6PfI011gsAS3f76Gix1UlABNQAKP5siXAhDuFigOnmqgoExEzeA2CwQWfn99NH+t
UIeqjAYFHR2iBOKgniiNu9QaxgDcWBPjOlrbeigFo3AP4j9kgqnHPW2yKo5BdnaSOd7MQB4bFQrx
VYaV9eH8tUL5TcFYVUrWYjiooDlDcldLkMwRalKpjBiINRxqk3Mh0hwFSB5O2H2kyx/D6lnX3m8f
pLUdoC4iFMiX4MWjmfXmaY6UVsJBapC12cdZ1N8vpECMUtraZYTkBShIkVmAi0AtTGF0QyrOrXzq
jLMe3Ctosn00wJxUiv054KSKROI4MmKPtUMLbOESqeEu4mn8kFSVXdxDaeYEIlxbr3+DTG/OQCnd
Txb0rp3b07i2Jy6NUTeE7o9NGpcc9oR4LKM3udyGtekrjA2xNiT0MCxBNzi5kMi8voe4vm1nyMHK
J3GIn5XRng2omx4ENdy0qLzcHtE3aufyAUFcj+ovrlZgK1DwoVEIKVTGi7H1Z0+5nzvi+7YOWTSS
ntNDv5lfucptnvUtOjf2mW6qx+YYy+44WhoOXACimF0L6szSfg6dDGTzp25z++voDfX9cUCFLe0q
Gqo+1EwExchradTznl+ptTn0QEcUQqKSsgw5Io5+SZK540k0chVjXn7wZy6m8eYAOYF+S9TCqONv
zFUCzY2B98KYiKdZfxxBjvMxfWq7OnENwYlADvdnRFHClCDFfBc9hRHjdaDvhe8vAFoSxR0wTaE3
8nobyGJVJ0mk8V6qpAN8rmwiYiVoZun3IeMQ/eidWWzBH0YRCYh0eMZUCMArVReOTcF7VkHeK/L+
2tnvzWtJdqV7e0V/9LHSlpZRX/iSTQfCB4nPeC8jvaWQhBRk+amzgTDcqK5B0K9qVkSynKgnu5w8
KG4Xke5psv7c/pLVFb4cMzW/UapBCUHBl7wW3x9xFMjWfSCz2ViHXWzmTM2v5QGkj9qlQer2KNug
anPpfw22lkasvidWZS7j6+3ANE107rKirrVNdGmTOkFxE4hSAE1Hb390Pj+NO3cXWCZPzhuGR/0j
kUevK/X6R4PWdQsNirfvHWvel468NTOrP1onxrLRT9liCPAQwMmXPlWFllhR4qzUe+BmvAK+oPke
1nb9Mj8mBVF9Yk4k7Kxf8e/bNteuoYUVGtcA8EYoLV3v2TT2QZrVjLznKJwpPHKzuTuJLHYulhFq
pVSxxylMYSTdGmQ8gHazB5MMMazbY/mRD1rm73Iw1EKlED8cRQF3aiU7xUv6Jm/1ZzSghPegj9Hs
dF8URItMyAe0uh1qRP4vG0WFvijIHpdeRDpiGQq0pGTTIHhWRpDFTWRSyWRKHf31zjMTVm5jbbeA
A1YDJAWNFSjyXi8d0su6ju71yeMKAaSdeyHjndsT+kOHYZnQSxPUjVZpUESeOWny5rOfkOfk490R
iLOt9z2ZHwFgJcYR7Go5ubM3GwBOyS+G/eUloq+VS/vUPVYkHHgK0LHngduotjNivT9FduHqVuQm
w06FZVwuGw53i28rv1gaG6wJps4GL4xDlurK5JXpeKerxabjGpZmzjKCWyOkjgYIK1URqJjJEwMn
bFqb57d6WTmNXz3dnstVQ9+96QC0AudHnQ2lDhV5luLZE0Ivhmpe+6eYHZnFUfHNTE6PB1VjsBot
zekS7bNGaTRmhe5P3rNE8A4Ir5P5Wr9ar/cCeRpJZgoBeRzeItO2S2KGZNqfvebBZF3Za0/D5VdQ
Kwfa0SyuY27yFoYT5cip+4FFKbQ2n5cmqIVLIyGrshwLBwkdkoAUWRomUneHWWQJS/5ILy6ncGFb
F0FCry48ttcHvY0QRI15NHvxVnnNNsIenFTxZ7bNSpJCeO/z9kZZdZsvzNFMo0o16GGSYPL6jnTm
/jiG1mg5ubUtTFczD/Zg2d6bf//yBYfNtj/OJ/ArMjbrD9wRNWQ6Dh6yKMjkOZw9cTpWWk/C8sTr
EH2YydAJiMA/kMLnElYy4QekBGZVSUAiAW8wlM5oesNY5aMubLnZ63aN/To6VjG5KWeDLN08W/1A
WESH3642dVyuDFIbdZ7A5KCDxM0bK4WUAAO1g1n0BQhPrPGzAz+dnpp1DqbB/isIgEq744R7bpFp
sALVHWS3jmyjQ5rPAJUvI+JdTP/4tKXMgJYyQPUk6u5XwTfTclmLTxPIuw7Ow48mYRQaVk0gClxm
XUPJgjJRt35s1H23OMygCpk3hjc+p97t7bzmlau47v4xQr0hCVBQrSrCiEJqSzQLE6lKF1tZNS1n
dspDvlUOzqACN2pJeLbdFq/2Odzx+/wYOayo7wcA8nuHoZkUdStActHve32WJaHsxUAreS/Q5K+4
Qx6u2dZDYnPpH9l/Ugcn5n53kaMJA8kV6/ZUrDmyqFFAjwHvAGBodDerVuRjLM0V7w0jR8buNSJ8
x5vQcE3SXTdCtTYdSJgLTgH5JK58TmNGVn/NQUOebqEPBbwd6D5qu3fpDOa3EGvhx+dOfS3Lk+p2
z3pghqEjP8lnaYSKRMNDLMBtQPcHVcvuHh1ajMhhuS/pnQ2miEV5D7HnD2ITLFGpRqnKe5BrkviH
6rk2rGjbhJZcW/W/zegtC44jtCQ9kKCCrsn1gmt6M8tDGgieoKPwiHMkyaRrGJ7nymN0ZYR6Iaaq
Ese4hxGjcUf1Oa4JOOaz/pWxf2g4OTUWuk0q6atGlDkO+2fSTM14a/vnLN6H4UlXjulo90NBhO1t
mysvOaJ2NJNIqEMiW0iNrBg1yCrPoeBJom3c9QHjr5dXZ+7v308PqQWoe+z4QvSQSQZnb8PL0Ql4
+lJ0Al5NcyiHz1A+AvRs/hCGOgNvPTJOJOghIGDFcM5HIhs9CA7lIIoMZ5jK1I4Vf0zJYCDisRNR
U/d4UCGKzKcQ3CMTmK5AwdJ28CQhwAQlTV6voGJc+i1UW7KBS35B9q97DwEYAMqtnvEuIJQHgzq0
aXvJzOfWEE0oZycxgKODkLuC0g+tCYQTclszhwjEzMtMuef7JmvtTErl50LIddma0P3RoAwOPJlb
TjMaS9RZSSGeXnGv9VCPo3N75dbe8Mulk6irrumLzMjQSuFZLTBFRNtkLrKX/WyiKyB3bxtbi1Su
jC2RxEXuhR+kqeL6WPDqg2A5jdlb6XZ2oo3+2xHN9n5+FEl7Nx10h7fCffcUk5SR2fyB4f4+HBc7
icp1d+DVV5Vq2an8g87ZHPjum3tFOlSpXc4PAW+P5UaHEGxaO3z1ikZbq1dzS/ZPU+gkbW/n+oOR
sohvl9vlx1V38VFLiHMxLSHENKtCxcWAYg/uH342U/9FJNXm9vSvPeQXp5T2FaYGolJTCTPBRGLp
oIV2b7gSQvysYRzYHzpW/zvNOsj3kYYHrxc1zQbk0qAHhYVWiNKbEdJp++i533Zuhns1JtWBP8gb
cBpu0l18Gj5LM62WVB8z+7Ts3p8z+/c7qJlNyjAveD8TvKy32ocW8nB7/ZDPxDb1+uX27K66pQtw
BzscnBroDrleRT5Mx24qcsHjJ1t1g3QjQCZVsIxT8Lrzv5r7cjazM2NJVz2VS6OUc+bPVTZNaiF4
4RbOGVjd1GWK0QLQWPp979Wlk7IUr1cvY7RloO61dKMZy+8vdqsYhJDgbksB6QZxV4Dbt7HFf8uQ
871/LmxQLkgQlE1WCrDBSSZ/UnObz73CKtDJMDG829Wna6kZQQMD/HPK8ppejAZrlisNODE8PXX9
9FNR93zBKOQtr9+PTaijeozGTvQV0xPWFhCcHsHd5BWFjXZ55PPj4FCqhH+AwlSkMM4eyxo1dVMY
dKlUwFrtu6NGxHt/iT+T1jyzOjtX75OLcS3X2sXU8XObBGIPS3pqtfCEw4cqtvv+E1ik20dr7X5E
V+fCPgXmYnTpXxsS6ykIW3hPXvQnCYijthER4reCh8i7+l/ew0tb1KAKpCSGvKtFb77n4VMYEeGE
L2nQTAMqpvf1rmSFs2sb8NLgsp4Xs6h2kaJNBgwmcg+tsY2kvKa/b8/f2pa4MEHnCvRZ6AuQ94le
Z8qZPR/e+33+rAtWyCjyrt5Gl4YoZ6Icxn4C6bHoKdW85QIdCq/Pvggg/seMNauCu1E+d+cq7MgY
qYx9v+rJXBqnnAt9LEBoVOSiFxq72YdUEMCN2CAkP+VmVDLONHOo1AvnG2MDxnEMtYG+QmsW6TYo
H7hmVx6i4nHmRzNtnajbNKwGpdVnBulrdWGyBKri28e62C9yI1eZiIZZL4OYDeeMkqVr4MbY1OX9
+ASV8nw7toGtlxaYglRnZjXRrFXqQCkAnB6q7GBfp5vNxKbgfJxR3utbs27PeWlOFqSwbanYCbHL
q4dG3o6yZTwYESN+WktbXpmmjgonTnXbIm71lC8n2SjOvMXxrA8cma3UcTjTR180aL1Nf6ud5E0R
knQn7kWeiPjDuZwrH2bwfSJ7cPt4rT2If2cEaLvrExwrTTYgK8h7SNgS5L1OGiMlsHZ+F6CnrAGm
s9Rjrw0EXFWO/lALHvqiJ7eElHIJuJ0ZPPmExVq6mn2ADhmaipCMQRcmdf9NhdKmgTzCF7WET9+6
a80dUvcn32RJ9a0NCo8HyiLgJ4JAJXWAQA6XJsEgCB5K/kOC5hmjsNBGYQ99stAQkKh9SEsmJ9Iy
VfRbjBYNsGkBZwVYF+W8lL7G91OpIwbfZFCgAfLXbh6UZ59kD3Zy3hd7lm+/lheGCCA4U+ExGUi1
UxZ7EBDMU2IIXkL29eE4uKlGKscMLPnx9jZcvRlQh1EgP7WAyOhEHbSOkjCsfMGLpveB+81p2yH4
pTbb3C7dGggO0Drxdl2b0Vs87CuB8UivrueFdWqcnNxMhl8s1tV9V7jyRxW8JPq2BgzHsH2WjOVa
hKEtXbhw3RDLgz78+kyMUYNfTZHoTcDpmiJ6YgxSza9SbkM8gTQJ0kV2fcyTTfbVVPYZ3EEF8mZF
uVG2AjgTgj95gAr7/HZ7DVa2F7AS6PtbBERBpkY9gM0MNcNCFyZvySLMFbi2INJ728TaCb2yQb1z
3ZT1qohebA/0Zc7AZY7MyQe18YZuM9bHODiOnBVCy7MsBqeo7oX6//0F1NHN60ns5gQFx2Kyo6Z3
a1BGp41sj/DOII/R+sG+ryQCii/SDKMjG9m2ahjglNWZFpCYQTUceDIaQw1mg2bsRn7yJql/H0FG
zsUxYzF/sGcjCgH2868Nyu/UNYBnqxkzPbmTGx/Cbbht7Pf7gOCPC2zhI3JMW/leJW+7MxTvrdsL
vVZ2gHkI86Fq/H2ur7d43CnCmI6obL4e3z8DUpicmbntJjFdVFQ9vLtkIM0mdE8s/fiVB+3SMM2T
PbUokEO8a/K62W3UO637GPLXVGVEXiwr1FnRwbc89DV2EdQXoflYdQ9Npm/mGDk3vuOc/zSZxgJA
RSkeXEHXk1mG/zeZndlax+N97jQuyD3II8Fsvumk21bO+fSL1Zu/tk0R+AEOYuD5hnDFtdl45JUJ
gpoo6Kq7JHgUVVZ7zfdFR71oiIn+sUA794I0outUhoWMDJOpH1W3B4bq/gmbMyXxs3E0jqPZkq/M
HLFvI5Jboj1uQ/MJ1ZXfL4Tbta5iCiaS7CYnkYGVxv/O/d76PmqZubRVgjzC9wHlhPwisn6pEzuF
Wxz9B3+bma5958V24tRu5kAKkOTmQDgnN+F03N4Cay/x1UxRWyDTBwP15nn2APSSTbQsvEMA+Djf
TfF/2WyXa0JdkKpWC01ljMuaLEkZTDqGrG9D8HoDDfEWoFR5hpeILig3NW+P8tsZvDXfy468iA8S
3CaZoX7bfn+CPAOpgG8Lt6D1xk9Y9JE8fHVOafek3fw+vECKjpyR6jUhI2k1eyY8Y/W5Qh0H3QEi
uHOBNL/+HlluJMkP5wlzUT8VyaY46dZQ38nSORMEK3Jy8FMkk6ltb8/DWjgI6sC/dqnMWK4qnd6m
sCu6GRAOzW/fIGbmbBi3NNPOcs1dzHcfDdIQQOIc/l3r8DsL/TymN5BfjOGs3ZZgQgGfJMqRiLuo
4fS+FIlgEeRhRvm6v3+q3C30WmNrfi5yvAMb/44Rba0el0uL1MDmAOUeYYDFqnzIlRYoKXNIkU7c
KlZ/CI+Gcod+UcYoV2pX4HtBkhq1z6UznHpxOV5WIQMPDNqxt5D6e48SN4B8IOkSk8W9sbpwl7ao
SCdCXlgXkwlhW0eOr4MOwn1tPlq2wiJp+K6h0EdyYY8DbwxcQngr11tEDyffqAYB4FZeNzu30g7g
5nwQdtnWJY9oDyRO45h/8qMekNQ97aWnZ/nu2bCKBlcha1WX4/bzW5CHhM4GmH3otz1u5jkXZIz6
GL8GJ80UdmbrggCK/MHhZ2zab168W8aou3/QQDMd1Mty7mfn891579zB1XcOtu7jo2H2JN0/PP22
X+yPynyp3dFLzU1qG1ZwZsebP1iFFm8OCVgeneTgGwC/0fUqDKOepAaHWkDby/l+SjKrNlJIoM2z
ajeANO+gWhlaxjwW9zwX4LHyJ22f5GrxHKk5v1VQmnNjftbu+iJK8b+VgyvNsnbf4B80qwYG4wZb
9f8W9VrExpBCx2dffzA3R2E5Q/gZeQXLdzWeyIPp81a8sfA2GttT8fmHszZ7ZdsR3WSBXpaTRi8d
ZAVAQrj4vz9QrlVe6uFQIAPfzPYsfErC08Q5IUFnPOPMswwtG/bi/tRjMHT7SPZ7vea9y10JnshT
iQktBYahVXf+ckjUfMaqVGBISKNoObFe9/BHOlSA7foNzXeKjZyKAjj4g74vTY4jvzbPjLtt7eQt
nddLzQSy9vRyZnVvBGkG82UdQHPvqEi/5TghXRSZMvfHh6wRz5lyX6HiSJpyJwR2Is9Ptz9idU8h
P4DmU5StgVqkLvU2L/1UT1rBywM32c/E+HhpHLcNyINr28Hb3W530t5w60Ci9rZlYeUBM5azhwI2
uNqxp6h1zjhJm2t9QW0l5Ii0y2DPE+a7RoLpJD10hOHurS23gaQL0i7LpP+guB8TPZWhKCR4eymE
TBZ5qf/kANeX5I6gFJKbhlXtc1PaPm82t4e6jIQ6OgsNPQINHTBAdDNcj7Qacf9Itch7+eAY+XsV
fLXDAcrqHYDNUmz1Iqs+smzcWwapI6SIuaKPSLR58ZdQHDWhtlSdY6zfyjFFoI2mckgzyioupOtB
ZSLPqUUFG1l/nHp7NqPZylsWzwnLCrU9ZbVoyjCClbkxg919dEo2vC0R4Us0QAJpqRu8iZtseOZL
m7Fd1vLaSyYBKToQgKEVnXqrIjWEakyP21YHn0mgnw3hUGR2ltjAl1RjZ9VQvhx/axCN48y08YrP
25tmBXWFy0H45h1bvFaavzkqZSHr51b05KN40r4WKEZiu4J2x7+CxHADFEJj+/b8cNvsCiDi2iy1
rrMccrlewCxksdQpsMQc2Lqj4ejDpu6Jjq7hUnMMC5+QhR/KI488h2LJh/7ZSKyqZngnP+8IfIy4
8LCADxQpD+rk9MHQJIhlRbh/24iEe1bRZvn/rw/K9d9PHRSk0KUh7WYMFlRRqraVo9BEatFU5n1e
n2UVfH3N0YitatoW87HtWXvs50G9tk9NNpIQYMRaxgf2y+JlfGiUJz+x/Owx8T/mj0S91wZT+1WQ
iQDGenuhV9zda9vU0Sq1qZcqBWNPUxM1q74pCVc8jC9Vs6khzWLLDQNrs76jwSkFdQx09kGe6PrK
6MR2SpQKuXYpaVOANvkexGNal6JzTRtU+cxB9S0jUMKDAMSQh4pE0jpRVSJXPNCFSZj2oQsYQHyc
s6QsyRQO42cyD9NHwWfzr0ILQPZ7e5J+Xj+Yo4svpkKCeQLFuKECHVRDcJNv1I00PxZJuFfGBsKt
LJmjld0ApPgC3V3gnj/0ogShLfUCHSpepLzI1VaPn7LOuT2gn08RCC0W8T/AOUHjQWNSulQfpHzq
F/xLBkBjak5Vs+XCxNLKZym1hjQzi4KV/vjp6CDVBfwqOGzQmw8N9Ot114zO6DpQ+3tzUsdumKUf
Yx+yhGdX/AlYgWrjQnIOPZ7v2OPCb8wHOQv8KBQ9tYk2VbprahLJxw5sTEnqO30Pcrumni29c6Ls
tU7dLjtleUWU+IuFq1opvOBTJHSC4/mAcA9Nth40SQfa8Uz0/GP5VJmVpdjbaFfuG8vWyWznMpEY
ftxK+RkmF9A3ZAzRiUanA7hQnzpeQZluOhWkQV44M2VLuBvNu8RS/oPvhgw0umBRfeTB00yTOCJg
0rQIrdVel+IVAoSx/MV/iGZmRqYuED8k3auK//g4vLCIvVeiNlQiMbNAG4lo1qLnNppU6NPB8fDC
gqCGNZFoA/aFvXbXInG7b+3d72oL5L2HsJERfy3blHosLi1/v5wXGwy9cFkaiKXkCT2ovUuXH0CJ
B9imPaeWHzJuHtY4Rcr94MQZdHscxsn/Ka3qTrK2wS4z0YLn39e2jJ4cH8nD1k1CUrFqaatH6WKO
v4OGi5G2+ixnfgLb5cPYEpCOWcFeQqOTyYe2CTnnbo/5NbOX/5DuuVpc2lNu4b1DzAiGtdJKPmQz
vVfGg2LyT3Au0pjhXKy9gMgpgfoTaUF06NDKWnmLxJpujECnjPuxN3uD/AoUpzQswKOH8GNuWHCY
tQv+wiDNNiXOgjGHfY8nF8DiiYwiEeHDHtBXrOyGw4f/sksRf7Aid5ZVaichyT221QirY3bgc7Pp
3E79TyNDrz6YOnDJ/2CI5gaxa5NYAtZGfG45eQsdNqsVYqKIXiURndtmvP4u5H8a30lFR4w3nL8Z
WBJcK4+bAvJtqMXjFQUJ5/L7i22bhklR8lEueYM5btPPbhs4mE+W3yT+vAYurdCLWBZjiqYvWJGP
GZHfRwtihO/Va7FFCZ+VvF9pCcd7j6B16S0GTS0dnvshF2ahCmMKGZ3XNnLUYTdOaD8xT9xGQIXb
TkhpFeA5fVIZN9DKdXdlmvLWxmZWkkKB6QSNN6DuiR6kHYTjh8+QJcS99nhdmaIchLgW+JSTYGoP
uMfppJ2hAA0dyS9UNJnwi5XTgN4RBFaQ+wV68BtHcLFJOlENCkMqJK92oLRlOtnmMXIbi3fs4g3r
Z932t9Z83itzy+dcmJukydcmH0OzrNo6aq+B3eSmf+Dvu/NGsZSnzXxmWFzdn6BX1pAxV8AcuPz+
wmLXlVGVlR0GGOSkl2xRP8af0QmEFkR+6OtHfj40eWE1zFdjdcMYyCLjEgDkQaY2TBcjyTUkg+hZ
r+JuRggRm3chGb3hjITOibWQK+CvJXeEGxpkU+BGkqnYrdWTbgrbEoCPzC55KzFMv4uslE9tUUrs
INWt3E89PzuUJUhey4KE0knQ4ByFoGqaPCHdh/MuLUSzKTYtwBnlIREtLTwPginXpvouhQj7LL7/
laK+kbqMVVqbrIUhC/TsSC5A7+F6lcISaOZB6UTv2ZpF0m+2idlveFxciLyq2sofxb3VaMjjgmHk
tumV1jpM3IVp+rQNlQIic7wH0wk00Wivay3/1FsGUSIivfC1bb8hJ2bKEXl7c+/64yZndvqunng4
6SAJA0e8CLf9evhjgJ4rQ8TTK5EY2ZXC9AXSmmjXPDHFC9YO/KUpaqZVPwJ+d4apZ8t6lXdVQBKO
CEceztNmIzNQKN+M1pSTCCZ1ILsWfT3EOpQ1ZMW0oE7w7CmvzQf/rO1Hq3+S7hL7STPdgwBODTAI
nmrvfJY8rybEfsk3B4I86/kUOIzLZyV7cvUt1EJr44Q7ldMBk0YfKDhqHEXGcsusTMLaVhaR15QB
2oMOKt2M1SuVlkz6LHmt8hgbJMvdwB7htuV2lHi39+6aV6xc2qJ8mYkbRX8qeFxuFppWjLNszp+R
x9mTc8g/dLLbbUrzj8mwupYTu7JKXak9qhBNPIiSt6TmJyIc/J2665+Iaj3Yh0NNROdjns1wo5jN
r9sDXtu8IPhAxK6CmwIo2+tzEvltPneJiihAN/s+IMM5Ht5um1jbJaDNQ6JRBCRF+Q5mL96Leo6E
SGwwuHQCWNaoidQd4mwXMrztlV6vJaQAu8AiMoPsD7UbxTbQtYzDUAa0eU3PwQs6ex8adKj3G0Ky
wxc2KMLVr5785uxPqSHh5AqM2VTXpvPyGygPsVHkMBAiXfIKpeDQbpQ0qeLm0my8GFVYeW1STE8B
BGV+q+Dm76yi89HMLXOhdhyDGT16RtW3GbSLp1xA50Y1SURJ4GUQtUz4TzGTAZgpehR7SFVxDVRM
Ay7EcY/9HG2xQpwihxQo+VeqylnqqH6m2TXXfc5oBbmbwq7syVDP3Rtw8t12FsYOenMGp3ia2KhP
RZmnD2JRQ0+jasWyMvMJ5DamlKsSXAogjQL8HE5vcaHVyGEKZbnh5KxBa7pmAAgexvoxUaR0U6Ya
xC1LNfglKqjFmp2sFGaat7lA5qxvd3ouctu0zLWIpEKp9WYpph3EQvKUH+y8Rpck6XsBkOY8rD94
CDPxRB2GzjfRR5t8ZpiqhiyKsixJ39UX4+/SqTSoeoh6dFxCx8KLnyod4GPlbEzgnyoItw33vm0E
ThAykmUrJYDLLQt/8fr0TbraTDlKoV54UM3/Ie+7lmO3liV/RaF36MKbiXtOxF0w7Q3ZbDY3XxC0
8N7j6yfR0pG6F9nEXLxO6EHipvZyqFqmKivTPex8w7njZpzOk9AMZ9KII36Ti0N3yOyivhne/gXJ
j1LRWPNjG9ZpumujtjabYJ4BMJSQJ2kHSqiXJNXFzJBDXWeSmTFyWnw/W1AYYhNHdBCletezlUTP
7uQ2Eo9ibdTMXZ/cBY8iCnhywi5gU4oABpdiU7XbbgyzNrRMH5oDeeJfPdMniJPwUdpLnnjUnvhU
D4iQz/hkndSzot7f/bzbfbsD4G4BYn7sqVCquZ4kajUhYN/GIh7DT1q3qWok80eyCt/vdBd9iNd9
RGnHexKLPnJrswJ9GUhUXOP+w7acda0Tczk/fM6VxaM6+jb9dnKAMoocsM54Mg6/v9jKGaFnOs7p
xePKQzc/L9xwcfnyjS7apm5sFcK6ijC03R3N5dEFMO/n9r938IsOqJuTIrW+rKXoQPXn9swF4O8p
qZFqE5FmU1LSC3dJJRMtWTflyKXtfNv8aW7U0ZQpEQwwQ9eJudk87yygqEiTAYcD+rX1Oltst0ue
GAfFJ44xdix+d3sa4Kf/+WaU17WOn/qOy4pDOcCm+3zGe4SIJgp3FvfhapZ+nn5FD9vlEciOu7mQ
kklO/0/3NFqU4VJWaHxMvX7i1rvhAWAb94re7Q4lUIkzf8SKvt1k8GDDvR/vU4DfqaVu+6TgOA9b
agAU4qbTob9dmt3D8uAY7/YYwd13a3vZGbW2UJzxnb6ThONGNIOloof3c+7XiNkOZwBtO/h22FEG
0nXQv137XFwHTmlXoXjcIHS4Yi19fvc+r8bebMO29KUXAG8Q3hq0qFj6Bgq/UCUFO6QHes9P6zUj
MfQmyKu22i1+1aZ7r+bGVhcCcqyPgXH4eY7f3RABwEOlEWQtNYzgeoqhUkVCVvPi0Zdfs+6lSx4i
5qUb04H/BqiKN8RFN9QcGQESPnIhYPd6GnZNV6/3PpBMGXl9cIgLfxAJWTN34Jtf6yVIpcHm51kd
YQzNAJlRhWzAz9P+1nqA2QBqlBvkoSjrSV0+Y/lOEY/sM7MLm5lcLaACj8oGeSTn/n1HMuRqNTwb
8Xmv11fhM05LVFc6loYqW8Ira8/j2KyDeap9/jwl4Vs7Qk4KUgODSCmN9oMiNJNGEbpKzMJUCHPo
rV7Qw8XzxoIazgHFtB/OkEcJCSQaP82YBA/gFoz2qBb2DHCdHX8ez3eZBuSBQVM0iOgBITOM9+LE
siNG4xwXpmVsGn2TrxOCdLuen8JVtJaWrqxX+pjH8t+dZJd9UsezKiGqWkI6GluQgOiHgo0IDKPt
wYKZkdkbWZtlppvzgZPyzngcmfB3HwDFQICVAIUEWCu1XRSlODAQYL9lDmmoWUL4pLr3Alh82tjM
bMNvU13NZrh+MbDusQD5t2fsZe/UGSt6dZ+IajdMfWPke+2ksCjJJaqvf4IObD4y16/gXWwXCAcO
+F3ErukIXQ92Yo7xZPEYoUylXGQzJ9djVzECv0a9tmq0vlG6bz93+u1ZftkpdQeqvC4uUlxvcWd/
fLI3gFiRza4gi49mv9+fkvVa0Lf6fK4/jm0X35gVavmRu8f9HRL1MuXFQebbvlxE0pH/BHlI08wq
A1QyLTP7eYLf3PGuuqE8JhGdMCjbFJuF1Kez3lexpozn650tlmOXg2GHo04dQK5xk4VYM9hG6Se7
Iwep1NeZdEQskgwUkvez/UzPiUsOwJmOuMbgdled4XBDb/CLQTwAEcrrrSDoWWhHSk5zhBaCY7gV
JlY1bmX+vHxfMypDNxCfgb7icJzSdWKNpMZS7qj1sd0FW84Q5tEGkfEPsGnNPF3anEpTNApDq+9G
pndWV/gyv4uOKd+TPMmPwTTTHB15a+cr5lAuhGjhuRbQpnX5ovDvUae7urxGMUxiBa71qr2Eohnh
ea5BJ6cgkK29zwxvkx27ahF4J/BGhLwert1ZbpOiRtVEYSC5wJjOQ7JLQr1ea0fOP6mR7hqRQ/Jw
16YzKdMLD2xd8/QgZ/scjPjQxe0Y4s/jlwzcJIVmOTzeueI8Rfnt0gM4019HnNHwRqQHyB+SGMg7
STUbAVARviTBth2q6jfgpico2EEivGROYBlBXEA03Y346hejJeeDK/20lMOBenFqaLaHRLGq1EcJ
hfaPRaYLJfhh1xy49jAY5U5izMI11fufTefLMX22HJEHaHVgtlLpcyNwu1oZPiBnuTsFsSrbIWNM
c2N9ULtXnSDxnqfoYyXOUJWWrvgxn/6yKVOzoA6gtk07NXPgZmDvNuJdCRjBYwATIdnKfvl5wb7i
YKi+KJNvuiyWam7oi6CIT0rmQmhKd1ubpITTM6tZcfpBi0bKCL9dQsBT8AYeWPjpYELUyVlRsgE6
LYvKqmyIuHVc0JpJs8gjoIHasn2MXXaMSeprpm+YLJIZqEHGNgac07VRRokfKXGNT+f7z2yPOjIe
VSrb2OMGnC+ybQIIIduZ/O7x6/SD3eWqAZ51IlYjl8kvezY1DGrNgWfsYjb2myETH1sMUtQ5pmyb
HvI52S5SBOvnj3xOmH5xxot5U87oS0kvtiXWW8ys0iWShpyt5y9y0SjfIIOh9GBUT8DIpst71TOj
RaDMkzfuo24MF09sk33ngPBLTj+PavRrUJf3wvWqRPHCwfSScB5U9xKnu69O+qBBoIOIi+qpgW4L
liQmhWwEzMrrRraLr3k2fAmIQg9XPSgZIL96bRAxHxVVlErNsZBXnowY8T7ea4JeJthyf0l2TNq5
FJNwkUkgm0cph0+0e847tYLVqdjZzRZFKRJiuQ2E0WdCs5HFhTSKgfluKx3OwYFfEpdwOvrfITsm
8rGMQeZEXvotPqB8F4sLuZw57Sz0loH0XGh7STiMfKDvjntQEwwMFoLC4uVzvToCXpUFI5ct5AzW
nHdf9K3eQ7ZbyLy9Lzy3MguqnWXOW5ztmwz00mTtOa9GEKn0UwDFhyBsV1FDx+HxhectZbsBYyuF
VKH46UmcPcFCVJ+ov/CwnCUzKI9VOlBk3RwKuiiGtO+BejLkTQyYBxL3+OfnBRm2hws3+jIUaj0Y
wL2Asu/ZIwu4uRA0JGC3AFnb0cic6TcA3RE3HBAXh6cAaoQ6YNBRDuZBj3tv7b2apQScc6aUS1YZ
6dFKqEqQ2Dx3VTyyW1C705fOqUue4/W1mBQseyyTh+TFjg49u/TquccZXGnJzEhwjToKvvQ2GP/F
VDmWUUumw+cNkMyRHyCABR0RSCjmuygYq7kYXVfK3e1QY9tEQnlkvGBNp7Aydh5XegsiHF8vsfvP
JbMdpb04fy3abIC3AOEBJ4PD5Pzgv5yil3cKNKzBTAuMuDqDXoXlQ4oS9PlARnKvY8wz385yoBrC
VgElEkAwr5e08llwlgIif/RFUwp1qZz7C02YZ90el0g3/Cy0WY4Tl7PffnYPOvN7/pY4XlmEDcES
A2ztdcd9kCm+3aEsTKhc+1GuumbW8sioJbHDEyFyu+fOq6NHRhX8Bccq3Tzh/UZP6ywx1DzMUQvf
bwIuamaFIiZ3IdBquz7hExMbxEva+cn85/F+585Ih6POSIDIFfTFr4fbRqybhDaG6xVWhTPR5WaJ
Iahjomd00Oy8LMN9AzgSmeVR9n/dT13bRYOkBug6cwPZIt3fg0NzH93Jpv/ezEqwfzOmZK4Vy1tI
s8aIFqyVIWEG6tG7wNAW4HLHrd2zmJHd7Pxao+3ycly0nSQcbwsCxqXwH3IUzmurLDyzRXDHcZ6V
Bo8ZIdb/2kP/6639P85Hsv+z/eLf/42f35K0y6EUV1I//vt/KsiHvoTeS/wbqfKPl+q35PO3Q/lS
ekXpvRX/PTT291/+9/WPaOuvvoyX8uXqBzMuvbK7qz7y7v6jqMLyPAqMavg//19/+dvHuZWHLv34
1+9vSRWXQ2uOl8S///Wrxfu/fgeBDbieoS0ra5wI+5FUGM9/Xfb31/+8fYnQzjbJP5Mw+G1RhC/x
+2hDHy9F+a/f8QT+QwP5BT+Q4Q+Ra2ydzcffv0FxAGKxA20NpLh//y1O8tL91+8Mr+IvIS+JulmU
DKKQDdZWJNWfv9P+gHAAArgaogXYjNTf/zPiq+/2z3f8La6ifeLFZYEpw2qvrAcxI7Q0UE4JkIKi
BadC1VHFxs7cU7XsctBWFE/9WCKCegeh5vG6C+q8LTmhhKouujDUo/NSP4W7WkFPjQE20IvP8dfk
LiczmPoPk6ExHKGiJIGmoqfEzOf7UYjotxPRhowmArqIm1AboxNXcSC6jXtq9By6RNv+ZFvsQ7r1
Ro7uc7z7yzwuOqK2GpFrVT/lW/cUgywDrMc9yDtyjmiviM3XRFhKyxI1Dva+Qoy8WnRGvhVMkAbL
hmoFEOxKrEizOMX8eXHpN+af3/FiVNRGE/qtI/dh555ycMWUejC3kg/NrKwSigf5S/tYP7ciZPL0
kW6/XC0G87nodrDgi3PXzW1ezBR0yy45I39oF/3a9wlzKo71ilsiHrMvat2XSLxcKg8jfX9nUKi9
GJIFUM4BgP26byZjfFn0S/fEvcUoyctJ8pzo1S/VJeJDjrLIXWB5uMzhCvn6c89Dw7QFXHY8LMrF
pDXQG+YsN5haZyqgdspJ//g2dnJ+vWJgaS97oTyzEGoXWj21e5IhvousxC82I1xE8FhDhyKKtF3i
MXo9BuymAaVnS0LYCNBZXoKWxHlcF7OrvQQ3J05zT+DEzOOitByn681G1VKSSjx0wBqB1fH4v4sk
H4VT7UIAWzeJchnVJ6A71ytPycAxXqFu222TTciJW60MAiNolYPP5M+oq0SkRfXNyIbIq8e1M2Bt
PpNOcedKAnljrmY80DfyRhAXJwgkFibXp47x8yekE7BfZkltFzHnKl3L8u6JnzG7cg92sHtP57YO
qR+7V+4XAEwjl/DzBvTVav5ZV2rfiH2nQ81D756Eg6jqHBA7SHBHJrjRd4yrq08qP7Lhfr0UnS3o
nx6pPcHuwrzOM849ZWb0ks1tswPNhtla4ZrVFVSxaGa970loRCYYY/HmRBGTY2pA2AWQih8ojxqw
aIWLYh7O8HOwYwyIJY9sXN9tILi1QUMDNDgSf/5OF9bWqzXrxiXGmK/7lbaNDP/55y99JhKk113l
hoQtC8lAMINee2tXokpKzD3vFJFOl2eo3t0E98l9/l4CTUEyXAzfGlBvH9Vf/co1ul15gswPY3rP
5aqrNqVqyYtuzx9AMEEQIj45hm22PlQWibJgLO7Q7rM5qxD7w9c1MARI74j4BJx5xxrZvnoP9jbx
SbPqEOuLeOLsX5rRBO2ZoeOnGVK2HLoZx5YokQCUsDLdRY14Jrg/rQzsq6AAZc3mngXT8dI9qAtA
8jqr122COLYlvsok191nltj4N3RDTGS/jLGk/dcnC8zw8gNQht91XR+LnO2eBrK4bsm6evEYzKtZ
PS8TQ4FOZTlrl9ySXbtLYa+tR8ktzyXiP60P5QdxnTZsbcMCUCSyFpfur9Do54mer5p9oD8oc3+g
PzcCUK0skfLQB6PIlpleLouNa+Wr9i5+3b+8tXeh6aGSxtefKkA3hV8qWKwMtyX+Jjnx98WqYUm6
aVZjtII0Hu68VSH5hEUccKlAxF0bsMsHHvC+rncqAVGPFzlv4Hn7JlmcMdBnKSb25NSUD71Z7bz3
Ui+Pzqgk42BBX1YQ11pQVOCmjKFcD4F3HQYoQN87eY/8I//B3IvvMghjl3FkBr0BODWKlJtoZP/6
+ngaDOeiV+py0RcOsJpx5J18K91Jc4bsizVIeZbNaixpOdoVdZfIUyXVbAZdIVRdkmiDHcHGWzE2
7S02zrFSNDpY/OcnvZgZdYPIBC0JIGjjncSZvWwN1LpvbfDvtesWupPMtn0FlPsXuygMXB9JsygO
qEw2vNPPO+P3jnkxCuqGoXRR2CsRJg2nBAFROu9n4au7cyFH6SwRsDHTTQ1S9o29ZbF3zn7u/VzE
+MWmpKFSF7iHgX/m2qbiMG65yMYaVCZ4ig1/FxreKjRcg0H5bPrZ/MqMykCOBFzFjpGDnFDVIdL3
8yCQj/jOsmVEP3mgeqDqQ4UBu0pzUmSbvNPT4jUCK9zTYfP6aHlbIIsMWBy0OADCeV1sXhWyKgBC
5ZD/M3nACmcp8r/7hYhq3x2vQ+96GZEnefZcEN+KZg/YQ1zr3gz0+do1rAHlBQ2yPZKqA9nd66Nj
HSKysxc4hXVrpQNZjNSyQDYOuijI891GsVbJ7BnlQrsef1cilgIiTXHGkrvWCNettdnVRmMWKH/V
Q6LPOmP/Ye1/3b+Z3Q7RW96EfAgS/qBwIFCNIqvakJc7wL+eH1zALT+RmiCbx2cDzHePoBQmb7nR
6bsNQN4gxJsn5CEk6J9wlkCeLHvBmNF5ATgL+F8DrRZotScfu+cBNXKXQDHysO3I++a5xxSMFWOY
9zsQ6K3BB0WkhWHdLR9RMkc2mM876tGt4/zdsVQMLtRTMgf/uq2/P9nm47MNfotE30s4vkL9gJQJ
JK92WMvBOtrVK76HA6bACHNGRIcsJHK3gbaZsVmU5GHWkudu9rzS31tDwB+hJrHD8qIC08BZrmHk
xWwHFKqGO5eGijd91mOGwaYk9zK+areX0cpQLw6/s9B+SVBgjMzu8B9viB6ZM5Xo7VJAfY653A6Z
8sXeasmvOYqAD4I+q/VFQfbIKsNu16ftYRXqW7IHt7anr+dLDTSlmWEu10vzfo0SDc14yshqXpFD
bi4QmkInOm5aRLdhXp8vwBjruJEOvDyzXyIRYXF7xwQwnWB731RkC67TOaSd8XF5oIO2B57MTZe8
95aEBRWWb64xayxmKSyHsgyyPXZGAGAP4GTRTMbCmff4F3SEneHb+eQRvCoGktpIgKZk/QFtPMiO
2CtzyenDyD4S3TLYodZal3fbNTrCOPVU3+w8w/w0jeXsY7jomNv3TaUvK1MjR2xoLGn2ZmzOPnrd
n2fmplredToY7GqrNjirNOYBmW8EjJ9fPsK7O5jVZvdQG1and2ZuHB83O4k8zRV4RG2oM3Zmzgd5
3sfN6g4jDwzcyEwwFiF2t6rM3WNgkMT4FMjh6R2WPLiRQj4jw5wfH3VzvxxoYbezX1i+iHw+zp8a
gtXtDH/7gtIVlWxBP/mrs1pzaZZ3nTEQFNQmg2ilS/yVTXC24x9wouISZ82x2OnSBQwWrQ7tVWBN
kkA/hgEdzSNGhwJ8Wz/cPb2CM6oFNwCWl8DzrILki4dHFl9Mng3wfbBdhkeWoCBhmy9jfVnMf97g
zjLhX3bZi/2NyjTwjCp7YMb3Tgq2lydm9dQbr5sCVvOILwWHBePpRtQHtG2ivz7MSmQm3xA2yBYn
layHu2ttZpagH6bdCjVVwBOXR2UvXSaZ+jYnMUzuIXJwzhR4uj1LF06A1IRvlQhANTt5riYkNqEJ
BYP7eV3oxOifJ/BF99QJrLmaK4txMdwJ+bvnZNsuFOyDoL4VtvZc3slWugx2Y4wYX9I+uNAgkA7C
BmEoFKPnzLoByjeExjsVuZeaocqsXc95UznwRHceykviPk30mMsC3Wl8WR+Z8neXOChDgnwLj3pJ
VqmHUBSpScMx6B0MYwv2U/0UfzVP/BOeJelG2TMPf9El/38Whh6uirejzv+TO0MwOwYk5M+g9hC5
Hv7Kn/FlRhL+ALUyIGMDyhGAtX8CzIwi/CGhPBjcx8DQAIc1IOX+jjBzfyi4aQMgDrk2lBEPGdn/
RJgl6Q8WGGTUVCIqDDtG7ul/EWK+vv8weHCjPHMoAr++fYlZlYCV3g1RIVydeq17tavHi4X4Jt57
o2WJulUCu8aWYoWWEXxHVWtLwG434r23mqac1uu7UsxalDV3mrJnBWYfcsIYoduttqkXQFopfGwH
dmBCja3fIA0MYFMXysa0RaGeMjZoGorQUwOTqy02kXTHy0cCKbfGTT3NEp/1207lArNv4xr15izw
lkGnHaaNe+j1IjzD23nfxEoCFTjoPOue6PeGzIgjD5FbQ6deAAgbK40ot4FZRYE8d+LypWGDMT7b
W41Tu12vFjj3FJTBC0WGaE2/9nJn7HC9ejv87TtfCgGCLk3xVA/Mwin4bSHF1Zvge9C2mbbmlGsq
WZM1UG+EFqNatavEr7iNrTIjxT43luWLknapiFXeYewu/5alQCM50jTnpBVSbFm2W8XnURLox0D5
QCxUZKIxxfFbw6a806uLoBATJTC9NNvZfO3MpbQdU4y/1TjlnKygJmnBQfwy77rwrc8jZ1H4vLaY
9DlFykHFUAzapC4A+XvqU10YI6G6Nejhzy8801YlvvMgCmA2RRqTnMt8Xey5aZvK+VZ50XgsqHKm
xLASp/VnudPw0GNtp46c8sw6AMFb5uWhWStOQcLWs/VGrbKJy01deN04tHunwU6rauFMK1RPB0FB
PtHGKdfso6hvnKIPkfbxIkOUIFvQKcD0T7IUgTo5Zb6qoj5B66m/LirUOo8ke2+Yypms4eJrogw9
9lESifAlX28iO/RJHqcjFKW32qYcUxZ6l9V61Mcihb5Igih6gWynMBLDv9U45ZiZrBZF2wi+6cty
8JzLbBEQrcjH0Fi3mqc8s49YL/NE2TftwoMiWCLOO45pZ9M+5tDpxaKHSVdxDouF4cMwMWwJkju1
XCrTzgga7+RzIlvGfmRDEiolLFCTfP0+bdyUd0JJLvNdr/TNohILIlXiu2CPVbHfWnDKN+Oy95nQ
BfxVBVNN1KbPLueP0XDcaptyTc6WoEkjQGkRjCQi8fJiHinR/0625O8Tn66BK2ul7PIcAw8a0M8J
EkoO/OBu0oLTGtu16sYRL2HgPpplhfhYRNF+WtOUc8YtaMzVGE3nSqksSkFZsnmrWNMap5wzANhA
zAs0HrkgOJOMXJw4asot20Is8gjnmdmFjY6iOIBeFX9MluuGmZwj8xduWfhJ3rGyCzPJGFEvUHFs
ylp3nLYk1IU2tJk0DqrIN2U/FKGbymmd9EtJwBc/7fZ2ThVdjB4QmjJ1y9A3XWA8VObk5mM49lvr
QrlmpzBVawtoOWG6ZemkHImK/mHaslCumUquX9UKFML9qHllmGptS2k2bSM85zguViRhlaptXeBw
aqGV7322PYqSw4/UUtxYFLpK244zzxO0yjMdzt2AGxmPCLYppp3K5wjVxch5R+T8Lgtdk/VUBKzj
+BceRGNxrlsjp5zTBhFLoJaSa3plEJsqU4A+A3jfSd+TBsvHDOIcHofGU++X5qam67LTbkA0GoBh
U993BNHFgrcq6gM4Dc9NLpn4OSn3LPPGYSoGttI6LzgrAmJX4A2dtibUsRmqHtdU0fA1Q6BpVad8
LBxNnfbgPGcvL0ylqb2I5x00rpQI+UtgBZl4Ip9x1RctVxKPKy3KK8zGL3XELkFqKgdj2dUbRshS
91nAp8XSrbHekZqxxI9AMudoTDPNVuiiBd9vGb9jeNfkO5A4s43j62nr1dOubyx1dEp1XdWtitYT
ttmGQfOR9Yw8zVZYyjl9O7drHoSWoD0CRxIS7kiiF2M6orcWnTo9RUdt6syVXVPOUMCoAhmic1Hm
TnMhduj1wl743KkctsPQVSbV+3Qvp0+T/IelfDOP1L50HMU1BY9BzrlB5WndqOrE1invdJImboIs
wQmU+UaXz8N+DN16a7mpczOHhFGTaWg5YiCs6wqvbYXwx7Q1oc5NFOp0ITOcEAEY+g23k2K9ascK
Yb4fOCqbr79kmqlCmCQFDLyC6lLdIy2H6rZJI/9CcuYWoRy5TIbGy7XXzaJ60pkJgPX1oBUeKOy6
r1Bcm3TrNAw3/Zgo1a3loHyShQJLq2olRoyqDYcUk45KoMmvBxyLTVW4RY5zWG0XMleuoPlmTLEO
aGFeN61lZay6bg2P6eVl1GyEzhuBLN5aC8oXw05gm1bEoZC5vn/vCsVxAFdP2kEkjXLFFrxTgdLi
EyaheMjVTZrZk5wcgL/rBWnBlV7mIo4bEex1lRm7E42OckMuFJk8L+CGEDF767ie9L0wLaAEGMz1
mEtNdsoygtm1qV3N7ADcg0KDyvJJJqKq161H4Ego2HYw6oTJzZ5PbPD+jykO3LCSoTrj8igQUEPb
JVmMxp04fVHUlFu7Us8UE8dOOWSoyXnta2i+ynowA7gt1JggfTdtYSi3TJ2SVbME90wpyLNTb4NS
yxKUCgTo09qnfNNh2YDxnRQnfOjfBRwwgmo3n9Y05ZxJrUAApID/RBE3d1HlrHuQAZm46JRzJplc
K3kzOGc0U8Ru17XpSN3lLWuhnLPzBRDb8XBOIVbnQdxnMxYKrda0NaE8NIgCv5AF7LJdyaedpTh9
B/pFv2onGiNNqZ6zUYf3DjrIGbFfBWH17mf8mFD5jaWhq3yqtE8FvoGmgMg9SAoYRtppWUckja9d
FEX/fIPCJ1yRXcCfBLvQZS0aI7y+NWzKQZUsASy1ReNhk8xdb9Mz3mzS51Qo7wxVvkQcDNtWoBZ7
oCQAO3O7sRLOW8Me/vziBqt0PUry4koxa62s1xXLxusMiQhz2tAp75TZ1Amispctz8+BWoSi4qID
0fTE1in3DGIOBRR5KVtOnUYzLS/7hV06Y8jMWytDuaiipGXLlR52QrupUeHhdKYr++3EsdM+yqh9
12i5bAVaUc1zp+esFo/xaRs6raIHzVJGy+NMttQqjbaa5ABS2vnltLGjqO/KZtKGS7PEwcqUVcAY
iigBLQhm8Wm7Fy3uqjk1w4IWV7ZkAL1NgbflRS6owX6SRZ7LIy7sPbX9GCAUVbLs1oOvsqqz8hyU
FE1rXbpemaRz+bbpEhlFbXJ8B5JKYQE10TGS+xsWeQbvXoxdzm2OtW20zmYyey+LCm5HdSxPXBnK
Vz0V5cqSGMtWU6my7tel+hSJ1Ri5wq2xU76aR73bBlUoW3E36HwErrCvs7K8m7butK9GkVbyJWwm
CXhg5NgAkHVeGiMOuDV2yleZmBEyVsHKRH4FCF4qZ/2GLSVm2uBphBBb2CLTMWhe5bnEyhgVoGqU
uk4zSYlyVoXrVGAeU3zWzL3LGKi9pLXaTHvP0XoFqlf0POvhqyI06ZhMwHEk4Gt12rWRJtEEAWOk
xQ52MUlsswcpiflPN/GUiQtD+WpVVHYUt9iBNS3kDTvRaqJo3ph62w2bORfhXPgqUwZ1npYYu+AG
zDoKE0bnQm+sbu9W65Svtj5U7jzJka2+tDkTcCeZMECVTtuBaeZJPyozQU1tyYpQR2VlDR4GQShL
096PNFxIBBrLz0Wc2qUf8FZRCyWYyqOp5k75aiurnJ0nLnw1F7tZ27PhXHGE+nXSPkPDhWo1BiN1
0qD1KlSgIAeui5YTEmNa65SrykGWFb4Swd6lmp/jAqnqPd8F074qjbZFmW4RuzUrW1zHVNu2ZBlS
ORJzP23s1PU3w6Ug4XycTRAJlXZ+HLzybc9Mim2DguD6WM0cTouLUJEGc48NoeFrUxKTMfWVG85E
k2VIFfb2rKpxSZXEPa/k3kaSmzH671uNU57K1FojS3UhQydN7oww9Xoz7Ytk2tOALub0uYxjNKCr
rYaLnTXrccwcJGPCNJgZ1LOu170rXLXMapi7KpeSXtuZSBIR5IDTTIZy1ZqrIA/GMxKIrWzvQxMT
cZYgBjtGwXNj5Wn4kMMGGTDFiGQgRApdhlrqFg1XpyOH9jnZ9E9FwX8wEBDhuF6buGw0Pgyw9EXV
aCaXBCrxBbaaK7ZYEeUsUyoVxaKr8pXGRfwsD3z+IcAVf+JOR9f7N3gupEyCs9fuK/8JBePFZyg2
0TSXEyh/rsTGjaqIk6wqLoJl7koOoJepOrLTDS/u7xaPcugwC4WiECXJ8msmXpRs1fq6z0bguCqq
LDSCusuNsGycadGWc2X4xWEcSkGFVxY2VldkZEjY8p4JzCo/7bFFg49qyU4iBdAGi1OhwMZKhag3
ojQxrkgLd0Hs0pWLHo8tzU7tHe63sV76hTBtAxEoD3cHWD0I8RSrkzoZrzhGnYMMYVo26AvpIlfa
jef4uKawZZS+tyko7xon7h4m7R9fUEhSYNfccE0pBZ43eabR5nnpKdMun19wSGwGS2ZwgfPLugsN
xlfyjxSaFNMwVNKZhO7CJltFzhupQ/tF1/EiUXtFmdm1yLTTdtczI/Jl+0waxHjq4qHrpOVJZQtv
3YdJPf957W84ME34BRxi7cmDVRZCUIMID3usrmmJtosETzDsoOhJhXydM83FaJhSjTC9zyuBYgl8
6huFmKdbFO/4016+dOktkAm9GtuIUjlhlhHeF10d4QzR/HmpbpxDNEhJbhu5ZVPcu6BQBRpjr80J
QAbiYVrrlANLMJhObHG/KNimXiG1Vlp9Xk4DWEFh4PqQUzUuD1pHwvvOD1WF5FrJFqaATMHEnZnG
K3HIPIcOth4ri/j+sVJt8TPX1Hbah6UBSyIQP2nNo3UAoDVT5dMnTwq7kTPsxnelAUtBLDR1DTVt
q6nb9lCD02EnFk444mC3WqfO34hP+EBBtaJV8Fy5r6Hgoit4RU57C9CQJQg1Mi4TF4qllU1iL2yV
Sw4lvICZZvNfgEuoZElZHsxOUl5pBHSaocV0sTLtBclRd2o/EytVTBPNKgpf2EZhxK61IlCeJnkU
TfgjBuACd11Vs9QCxUNMpWhHJ0+baVcRGrtUsCj/4ipBsxQx8xdp50bESdt6osFT/hrbSV+pjKzh
ThgABCQJ0ZvrCMnHpJWhAUwdIOHa/2Xuy5bjxrVlvwg7QACcXlmTSqNlSZ5eGB5BAhwAggRIfv3J
8rk7jlV2W9F6uk8d3W0XSQBrYQ25Mv3EsO4JWd4BGDW2hfKyfV0KeY5gStJK53W65HuimR238dpA
zSMv8+V1xapzDNOgq3Z20pT7flBQr+ra5E0KKNPrGvnnKKaWl7PyQ1fulwiUJHXiPKBMxr3O2ZwL
ufc0gYpA2peol8TASKHwXgTO/St//eSEfokV+jrOe4jFQXhCj6gKtJRcmLHJX7mvZ+YqNeZBgYAp
URTvhrdGpdXtNJLXjeRBVff5u7cN5pWkHsp9ZRDWg/CI347dJF6JGTgXe6urMm+zypd721O6I5yo
z23Xjl9eZ1Fn9jpwt8iJdWRfB4D2Eq/YPvboH77m18EM93xp0jnvSyUc2Vd5Gz0lvG+2JlTu2+t+
PXv+66vR0GwYW7Iv22XeTai7HcJIolf5eFA+Pv/1tiODcnkDdTTXNBsyLPpNyjX/+rp3P7tdl7nX
86lJtm94w26qiNjHql1fImE8mc3v2a04RzmttGpHUNGSvbd+/sBmqS/LlK6vyszFOdBJpKBb1BPc
WLeubB+Muq3L9nUFJTDUPl/2sg2RdX0o92lMzC5a5rKY16p6VVgAosSzX/dJZ4j2ZC98bKAIQdUh
sOF1zTdoKD//dTDLop65xmQ/do1cj7Yx9oGXieGvfPszY5XtyF0jOVjOUs0B2AjBQPRxqunrDOoc
/KRSaKRaFA5OZfdkCwrW8j0Xdf06gzoHP+l46mZXwdVMy2CvqmVRRyHnl/LBfzjy5+inqBJ5RUxc
7j3u8EuGYal3WRZehAif7PIPFnWuj2QMksylD2SfVVMsIek90wNGnKa9tiCRKJI+SdfNq1xDFj8/
RYCgZU0rZrJfHAiJe8kZpkv6lzSX/mmdTv/9l5u27hOKLtAKl8xnfkmFFMWA8sKrgkswYp/9OrBQ
OWmlPLgQB3FJeZw89ajpDK9KG6DK9vz3q7xfxjmj9jBOUbkHSW+4UMa90jtkZ/Y7EiZQSOvdodey
2U6L112x9vX643Ube2a+YoqrOsJk8yHNZ6ibV7HbtpVWr3MO55AoVS0kqVlLDmJC7AqW73CwCrI6
r3r3c0xUWeWkJDwuD/ECMRGUKEjyXfhBvqrWJc6BURTQ/srpUV5oRmi3NR0a3Ike5lee+nN1Je9s
35cZCAdSI2jhmZ+uR6Pl607lOT5q5TkkECkbLtw0CrI1jTSgZaja183FgiDk+anXU8dbPWX2Iuh4
2JgMu9qB+eGVB+fMZi0IamipZXyBEkt+ABIAFOx8fF1WItIzi+31BCdcz+Situb9EuLue5MG9/F1
p/LMYIfMq9DWrTl6LppPcaTMNzN2L4Ev/8Hnn6NdhhT0JlLN4ZinxIa9R/FpvnBlFH70dIxAoIs5
jhcC5SQ+efc/XDDngqd6gqajYJM5VsvI5VWMmloZHdIRJK3d9cKqieSY2HGKXpmsT8WNDoFkBwiI
LOV3SMBTvhRNpwbwwlLXm0kVFVnJeEMExH8gvqUXnu7ThFTqi+3C0hYpo/PCC7K0Cbus+kmbdsPX
Mqd7VXuuv5CZm54Vq0hC9DE9/RXw1PLarm+TeRmay67M6/YmrVLVXcYyM/Lj1E12Ai9y7+bhgVo7
NdBMXsZRqAIfUcovhIVIlhAQYb36RgIZw7qZ82mWTyXQBNYXApLmON/9MqDPEAk1X7fjvCbDxkU+
G7eRaHX51niQIdxAqzBbwe8FeKl6m9pJR1ApnyWd0+1ilnh41wxDUx0wntCZY55NWVzI0be+33ra
NC2+v5pWe1wHkWO+gJLKQuK54d1t1ke5rTdhEMl4DUgGs+0mhDnLvrXCRPYWjTVLP7Rj4xnd+qit
kej185yl0LsDLafEx46ZhhKax29au3UW+pJf1obGlS1CZlUN0loOxQ2QlMUzS/uiyjA5MIAHVlGz
k2Uo+1u1dGN8P8jY4Rcy0HIxMPOB6zledhLSUmhvu06r25ytvrnIkQYZfFAp+gVqBlHWXK1ZVjf3
am7NSR9NzP16qOIldjdu4mh9gacaDf6HNY/Z2GxGCNJJW8TzKs1FBaVX8rHl4+K6ogYAMa0KPwOm
0qOYM8cBCgmZCW7aAvrIh7DBjN3C+dWiGo/6II2WcS3KuUtjdQAVUCPdxq6OQJ197bIyAaMz6FTN
Z89dCE9TzbLqyZax9QMm0MGrUm9EwmYM5RMueXVMpj5OPtWONerHSFOygohMkpV1hU8I/tomqbya
L9SMr4oOS1u6BopxmMKPaBF1KZ676/JalrCJ0E/ZD+pkxRVUoGyJYUObTR35QNZxiiHtWa18/Qpt
gYV8A/F/024xcAG9zUqZvN1xEyxkj7pFnwwstWNld5hb7vN5C9lMn89Xou55NOwVBP7GbkfyagQp
dzzxCnCBNKvb8J2htDG9hQKYch+tXQ393g81a/asNLwsxqBA0j0Q935SCC09Ef0x6xEmJHpOTDHE
fgYRJxMwczpQGMNg03r8Gjms5DerHDMSS9xGyyVUttr0GiPVjr3NrE0xOYxEtrlvk6S+DJGmb0Af
34hvdjIOQkaDu+Zs4hA4SsHqmoCLIqojxA91XaoHoaMgv0lwvYuDTPMqXQvJ58qWN3PTjxqS13oR
AWoyosy1/AAFFNHrG7FWOasvu2VoYTxJL/vhnYMzERAaUHNaV1tAKkN/2ZwYuO1W9UoquxXNkoT3
CaFu/U54KYcn51OTq2KsUJmnxcTFuN5X4C12etvgzoq6TRNSrdYCzobMtuiBpazN3gtoqbOLlHqw
GB0w6pi4smhBhmN/YOzMLKGQIAoZDcDp4AvJilEsGQP0alLKfoQuRJnx/Ywws8k3ILbRHippXT7J
vFiJsOB8pwtojKDKxJf87cC6kHzkCxmh9pJ7QH7wbsEH8aMZB97f15XL7Ie5b/sIimezMNNtSRWb
PwfpFQA8aqGmPjRl7AewF1lTT01Bp6qto32QSTp7eNCBa3atfUR9VDSisyi6DVnJ63nTMOKiD/MU
FrpLhU7Ej4kgPQRDeC/zvtmnGt2TfUSZG26tV1PXg61+9qCkRHcpfahAGEC/YFunUBbZnMV1W+Am
Cfmb2dQinveuGn3zbVWzJZ+gxDFGOKLMdqIriOxmNh20NSOx4LkxibxLKk7slkH/kx5pLUbcLmni
M3B321B+W3Tjq3udNmG660sbswOWRoqvTSbaCAOGWZzJJ0QgkwLjYKZb6YvKtV04ZlasdgZQPgug
m0XPzcBNjMJ3LGzSqZnkExLxfrygA3Phg2uC6EDsGdeVDrtmnO0ItZ0wU38/WXilG6eq5kQXA6jK
JkozqreyWXNQR7u+j+7TSoxT0TVLzcAuLsLcvCfllKz9PZIOhc7NAIp+Za6W1KzpLkTOzFfonpKY
Fox1Dhzapo3EUpQo2jVZ0dJ+ab/EzSxqSC7kVQgl1OUGYaBEUYGnRoMzQFZ3Kp0GOPiynMVn8FY1
XbtdvRojKKy16WCSomP4jfcuS3MHiSit+u5QUVXp7NBFfsjoLpJQtL1ifUfdchcyf2rS525hcr3h
64q9Kmw0NkONqupCS7rtGWlVu+0SnXbdxppT1l+MKyfm3oyZg6J8uawLs7s1oPrYFeMQyy67a2yQ
H0vSxwgg5mFk8/cI376WBWSUlf8mQsiBHZtd1EHRiszdeCFYFvhGEloGqOotY8je0ikCOlbmrvZ5
gW4Yag0/6nL1i90bdOPyJ/hLyurCizone8qSaQJLfAJ1MFV0XcWWLwvc53BVMr3QS2XTNTx2zer8
jaBLP9LNaHUdc0QiK3wAKMZhjmv1NAeHA7JhbkyjYQMhp7HuoZbA2vkd7gBFPk3pkjJZKNaW6UGq
nFffVd50w+OQTbyXB9HzKoM+ZJPY/DqmNpOQgZ567d2mjkxfXyzdXNMcGq1RZ3xhCZzT20BSD9cs
hBXdGw5U13Qs83lM7leqqZdg0qjjVW3YOMrObQasSQYgpeTpKYPuprDRlewxr5RGjDcPedfj4ocm
WhWPn8gcvPwO3k7hDBDHbZggtQWEg/qYQx/XQvUjNIq/j3yuOGQ0hx6ZVVFm00r6Yq7AbBTt3NoZ
DXtbED7GhW/Eoq7ixA/JWzS8ef5Qr7FtRuwEiyyqw4mtO9TloB0A+ZRVanOZiTJW75p1iruvKasN
WwrR8RmOosmHKPkKiGjv54LVSVO/l4ssoQMiM4JIqYBWcGmPrasU5ORwr0EX0jW2pqBChgQBwQIm
44ijVS51Kg9xjaiXbWowM4J6pPExiTAwAmaSCfHWgHy9qNvGlMeqmhxWUC9zdI0IRWTvoOgn9N6s
0YncqltBXPZh6bnW+9myMGhozqJz8rFd897d41ViWYGGoGlP9PG9Y2+SVmSkyJM5iYq07SbQHOd6
jEA7D0a48m1fink4RnPTsP0qsD8Iz32fP41pNQ+YpXRy+Viu6aCnYqkIb8ciqmgvbsgKm7inizKK
F8bmqz5pUSZxU2NOqhkBBbZLLyHUImbftR0CGFELveO5k+l3p8HZBfpbGuf4861C0/oibnFJvV+X
Mk0vZ5X18QcZwZ98XXss2L0extjfVX3L/e1MEL9clk2XYo4PeX3ILsfODeOPyKyd30ETMY2nwk9R
1V+UnqvpgzZgxnjgVjTVWx8Ih3Bojwno5Z2unbYXaENXISqgzZT27waKVvG3tc2iLtrxwc9JKBh6
o+FR55Yh/PcymPi4WBXq9KKVqsFEa12RqYU4m5ni79GkVYzrVcv2XYATwfqgVFhDkpLOpMQuwJ6t
vZpXkKV/psao+wU5YHydTmTA3PQ40TdzP2GahddDnT/Vda18u0E+NcQ3ROdaf2TgPFJ3EMaO2X5Q
sMPP0lnY5EbHZR5j3At68BjOjMR3X/Ykv19AEDAj1QqExhcdBX3MEb33bHzsGzZWX5Z8yPD5cPV6
uUtD17SwtmYZuxuQ9KupYLIK3Qc+I+gsjIEG9FEZaez1ADkWfvBTrfVjHJuq1YXXC2svGiOAQSSI
7d5NuU/M3VR6rw9OjYTYwtMuI4+VsZJ914CoTQfcfHYuuogtUYFrMcWpjBRzWzp6Ra8HMZX5u850
jYDPzmKzjeopM09zJ6bmiFVeYQRuTUfMLUwJIrJ74sKImviky07tfGyJ3vrMj+lbIt3MLgcvBTQa
1tA0mHaY8+aWN6teZdGu8D6Pc77M8abvhqnHbSNLV6yJctMVpaFK3oJdrvV6U3ZpM0rgxrNJvNUj
TVqwp0PIRu3FCk74g3Ftlu6ocV66LaaeRdiBoaHqrhF1pv4yzWSU7Fo3SblXHLZ52a5dUgKTC+Hx
A0vryF6XXtMT0+TU1/qqbkVogKyJgh6PdBmnbMuQFze3fo2NO07ViqZyUjU9BKknvFtykXaYL7qd
oTnGr1uKLs02TogyezVjogzczTJb6VU5JLr/KpM2cx+mFFjYu6jhYkGih6mn5E4ap4fd4MbBXyeB
JeYoSjvC20eTp8daDNF8jaFUUE8UiRpF/kn3tZn3GdQou0cN+wWfg1ojexg4kp+7xDthEFRlaGB6
FLFY3t40umPrrU+wxB2kfggkdNQxXqQg69YnZd2BxpksaQ4WSJaQl7SJ/qGIfD7dFbdA/fZKyCOm
aCAfnJ90xIoWjfJPr6rrnM93WVbCovxQHZuZ2ivgCeit7nr9uv7V+XwXa8cpRYS0HuO+ckVwkX1c
MG1w/7p3P1WTfimwp/E62I5D1dkmdXTJqka9P8XKL7z7T3zbH+pE58ofKua6l6TSx74q40TuBFTG
kLOJoTzGQHbRAhNUSm7HhBEc+6Vd4z0FYfL3OtdIslQv49saBwmKyAxBF9RthcmHpSBiWDiuoAwT
jVsxtRn+gDNClgdmeyhNKW0YRHWg9SZvs3Sq/aX0dVThWDu06dRULy8y4PzT4TqrR85Wc+Ld4o4e
5Gjksqn7nMRbEBzRfpv3K2ooRVyuIt6iFECyaYPOD7JioAAjEqOetdKlgAMPkKmKRzLs56Z0w0Xe
chZfJ74kemM6zMhB2njUJAdS2g5N526RiieIj8bRTNkIflrnzHAHTGTApIIpK8TywKLbyxOErsfI
YamR4+5qRSYd75q5V+mWDdUS1CbAGbCDTiSbD14OUXhse4ceSNEkvoU6TdmUDdXILZFNLwfL4whV
FLtKV21ouUAWlAVwAO1aSWbnL0U25/62zRIJ0W4dXOjq7c9z+q9Ywe/M9+5hHL5/H28+m+fakz+p
rP9PmPKm/jrgdX+M53/qmX7l/x+CldGpUP7PVOHvPnfT53F6RhR++hv/T4kypf9hPGVA6LMsBWM4
/s9/lSiT/2ASIU0hciegEn3CZ/2XJzzi/4ESLG6ok+QhILUnoPd/ecIZfjCOGE5jhHonVHvYv+EJ
/wlM/D8HAD24DNKq6MGmFGKuND73wSoAjmrabHjw8Zy8Rwi4bCyh4kCWqrsYM4hpVTXn185pdqyH
SV0NnWafMdzDNnPd9ztCnL2JVbreSZGbLQpu6x2NIyQeGQo1q1pfgpg8L6P/7wvnWC4KNWDOE3HW
/pIrrcE8p91DuZSYBp5XCDr04J3smYMAI0Ky7S+7+eZ/l+JXfcufqNnzFQLROzJyrDr+gb341RMr
SGhnKLy6B1/n9J2w+V0Cbq1ibknYTXP2XjeiR+jbqAv0b6YtOhWIooQHz/OYZoUh/gYdKYdAP5Tg
rM2naw+u2d0wNnZDlwwCDblK92IR6UGJOD9ypKYvtANOCJbnX8BO4baIoMYjYnaOklyjKcG0Wjs+
qBhBZd5OoViUrDc5cABgY0wfqBrckbjp4e9LdzZTctor0OPHEdRUcbzTKD/bK0TdHhHVPD705QKt
U8LqA5OmvmqncbrMR1BABhAUHnuUqy/MQsi2Bb/3NsuG/IV+45/eBM+HGBCwv0gtz4GcDfJeUzZ2
eoi72F2opufXWbX66xpdzoslFu4NGmMQL3F0OKK+M+6F0yXkGKsXBTL+sBkZJAPiNI9jzrJz4KQR
s44oxu8e9NJPm6Vslk0epvBkcYIO6dLMj+hXQrRiplATXDpzC2vSO6Qmoii9LY8T9dl90KF5z4Rg
N42b/LuMNM0tlflL0xTR78bG4Z5walgCZ/PbBqJuFDUQk2YPmQ012jTWfK1MKzdxV0NEjaPzwjF5
epjKpXtQJhkuE6SZUF1euwh8+Hre8z5Z9/jf9aHDsPodqQl9YWufd7pOZ4xDxxf7CrF7lMVPcgu/
mieZpBWyU1BfrDFNosyyFCur+Ubl+iXaqz8tRw47gkeGrxT0fH6vyVUFGXTBHrxFkl5kbQ053aTH
DOt2bJuabRQh7aNH1wWdA7DFvGVxADFrPaGxscvNMFgoZdfM7VBrnGYQmtg4uSJ1Hr333PJvf7e+
/DerP71hjNsFeuYxauvPF8ZB7n4dq4g/NO1aQx+xXDE25M2BjmAjQh2XXdlmXY41yTo0d8qXNGR/
9vKfeR2odwPGGEFtmceQaDwZwi8R7CQaMzUizR945OOPKMvP5aVvpWMQNRf0YSwlSruum1E5wrWj
Z2S76OpsUbfgXaGoiz+1OXhwtiNmso9IYuKmmMlcPqFHm37NadUU6eziK91Cg2GT6AV4girJ5m6T
0Sr9Wg8J5temSmZyhyxwusHjOaoneVDuOMikNEU+WSTIYdUgBmtnH6AoNbF13bi+a9sNQ9nj0ec2
NoWUsR2LoZn0N4u+3jfU99ALKJdWovKaafeYxhVMAYq263dM0qHJJUPC7NagJVCjTTBqelhUWPsi
NqbxAKsbRH1jaM1B+iwC5atfDdoQCNggDdXwdIaeRLMOxWKHWm8X1FDcXq6DuqJpICCGLgeMRrY0
ivQN2h562Ewp5le2dVm38bZz5lElQ42EapJ6K6KBR/tlYKw8+BGdk63V4Gs+mjioY6Coeu0ta6s7
47ps3AQWYrrpXGiiF+7Rn5yTz8/DSfgbTu+kxw2nctZll51wQakpfUjaOd+hckWLdkrqvSdGfIIw
R/uGDvjmtY/jBwZKoW9z1YgXnMVv/iyPOIU2HSRJMwHPcWYTUd+Dn7Ef0wfSWn1gq5k3HRRdUE3q
ehBLs/DCR//mnPA8BH1od0COPMnOYQupUShWsyp7IKQOF03V6G3cy3Sf5Sh0/N3c//BpkDTncNRp
yqB4d+YH4WMVicOaP2BqHIUFDDruNYkQpzgm9y16dfu/P+8Pn4ZrDIEj4iKEjeeDlZ2ZJ1mCW+9B
r0CyrVYkMFr9vQNR6r/fNES7POVYSkFxZz53JFZUkShbWj4Ap9gf0ViSW2lIeeFxIWzDUL7E7vWn
kxpTgVo4RcAHnZ9zzC5YdtM678iDAOnrhXYD3/m60Q9RBivtEtxoNXL/Ar3cdWcbK9A7Vy+N0/0c
zzgzF4jEU1xsYAqlIIV8/tVlHnmHYnv8sKDN3qAPkFKQsFhLMVFal1m5jedWwJWVYnXIqJs8oAUP
3rnN0KX8aR3j2hSpQU/whSP9eygFWV+KOzc+xZIxOx/k5LzNUAMo84e4nhIgL8qjKfPuGNkkeuCd
Tq96D26LHPTyW0rSHtH5ElBaApXB3w/g74E54jkoWUOSBZQuUXo+FQXvZ5Me4juPDdDbX5Fr1x/i
Phd3tuLjtwmLsWwBJKhpgZbb/Jn1cHMbOtUyQis9J9GH3OX6HWi3Rww8x/KdIrVdoPtAyuhGO0Of
OMMHbusqTdUGqVqZomfbYplNI7jc1MYsLzGC/m7DOOOcJpA0BqshtGGf7/kEpg0Ml07lAwH1NfhZ
el5MaxKhg9pN+5kPL9nwn56HdcM5p2h8Rj8ViH+9ojmKFe2alA8gVbhoelduUUV+u9bt3TBm0wsH
5w/7xXnO4A1xbpIo42cnGlVTx9CtJQ8Y52weenTO7lgpq00AtnnTTYs8VtYRNADYsK2GMWyBbwkX
fGJfHTzzjRwJpNGX0h8a9DEvcpVAEbPCwNSmLQFxKarFZcd0cOsOgOn1aklq+4GvMJS/H7s/rRmO
G869AMAQIefzPWoROtCJ1BJhngS2JSk/ebV+c559aQTd/f1Zv/tYrBgXuDkQwyGG4s+fpXjHbHAx
eeBBjpuu5Z+qYKoNBMReQL79wajxpBgXFGWQLWPniFjQmY7tEufysa/s+AlNo/UzjxdohfdiDmSz
2FiRTaegqIFE23sAOKIx+RRAbAMd04i8OKj5Bx+MF0KQcAoUkESeyw4JiIcDkdfJxyYZ0ouU9OHN
uKwxEFWpuqDKjbvR0uZ6Ep3ZZXmZ3SEtMf9qBAqpBdaeRzmGNhCPM2Rrz5c/gCYVAz9V9ZjLJhwN
EIe7uF7+HY32z6fE0A9EUoEKERTbzowePTMHxpS5flz1WG0rBGDbGk2Tf39sY2QuSOSQycFpnh2l
dujTnLFaPY5uhQgucQ/xwo8QUYdm57R8//u5/TlP+/zyQu6JKxRVryhP2Tlr0NKhbpwNRj3ixt52
koLUAzwPSbdJ6mWIDpjujW8FsG/pFnXMVt2vjBGgp0y0vIFK1kB3az4uTw0z+Rufkf4L64w4JuXG
pvbA28RxBMsdqTfxmA4Xf3/355Pgp+1AxeJUjmN5niXZOZNAEnmSr1FQj466S5XUuHpT9wRW2ysa
N19Z5F7Sw/7dyE8PzHOcMwGus/NrLAYAY60cV48hm2sEFUTuy2aiO1P6/IVD8KdHoebIT9krO6X1
zw9008Wy5cBNPAaz5EU1Z8k2RMCMLBFAln9fxj89KolAu4CPShJ4luePGpgCaNXhckb8q7YrePYO
yaDJsWKAWP79Uekpczg7bZA6BIMEAkSaAib9/Fkz5GY0YF39o4b+4X2WDOyDXLP0S9LR6OMULfwb
9xO5kfhWsdG0c08VCD8h3qx1VEMLpyZPvseyazUApxgG2X/VehWQ6ySqnTcmVZiEnJbYIg5cw3gN
GYZh3eJI8hUyXbV70+m4F7AjoQChAGTrY0JM8mUYygTqtByt940HqaO8VFEGMRhCo3BHRpsegbZv
m2uZ+PkaoMJGF6tMAjK7ZUj4Nm1WLotZVWHTYkIq2dT5zJYrKrMs3eDyzO4HAJLWjQfv5XjqQAPC
JhJjPxJATNOClVX1iZqZQ4sL6ijNzoJm2xfjrMIPwPE4ri077U/CPRCD7fPEFWQC5HzTLkt/OxD0
HLdRMuQI7aX3GPVPNGBZtcoB9LMjWQtA2+ZbHdmnkZSl2jXpslw1o6Ev9O5+so6cbS7o+iLUXjPg
JpPzYV3gVYQFAM08trKt6iLCWQ2bXgGxWcxxnJbbiK6KIhvPEl8Mc6a/lMmAKXML6O5974cAjwFU
4vsVMfu4nbqR7hnws8CjlrM7ZoiKjt0izbtG+nhDRVff6qHqzSaZ+HjrbZia3Zhxf18nKv/qAA52
G9aG4ItZpPq7jWkNaeu2YdkmANo27yqfLN9bBTzmCxb1M885Wwmkk1iLBOkdGP5PJvdLtKbyHN1d
DiSR0Cz/GnfgqigGNylAHrwBVKhvgVYr1mqSTQFAoKGHhIRxLDiK/PlGRG2/z8GpdGlyOzicIMK/
BFDzm4JgDizb9oNlSVFz+hGgRa42QMx1N/gu49HcQyBfqBWwlkITjUL22MiIF6KNu9sRu1BYVyfJ
C83J3z1xHGHPRZowqNqK8wzTTGiHlVNuHunMMKyWd+VlFfmveG9ok2RLepUC3/eCL/ndbaE+jvYj
tItR70RX5Pkasxjsq7l3/WOE0vXWGszjslYAQzCE5eHvbuvkbJ9v5wlqjVIiT2iG553qd79s5wAo
JgfCwj7KSEPWIXLQ157nl8a/fis34xE/a5bQx8oQ151VXVBFjsEeYe3jLDSU0ml2hxkAC4C4V5tq
XN4CCFoVsdcv8cH+IX9Fc4ojiRb8VOw+d8pLJEzdpql7dIg9PtN0pTdpT6ubJRU4qiuJ3hg9NrsE
HnCrE53domCaf1dVlV7UQ1u+cKv/8XVgNxxJ6881P1uH0Y8IIZtkfJxNNB9E3T5iYLMtMHsXviym
whmn2XIP2H63H+KUg3EPEJa21PSSmbr7VzpPpxgDZVlEGOjsxUhnxFnIlygxdGKm7hHjCmzT2lBt
aQcY498P2E/qnbMThnAyRwk2SzMUhs4Os5VgaAi1D48AL0U3VPrl66h7RM4Abo87kNwtQ4F7z+4A
JXMn/bNs2QFZX9UbS6epKhra4DZKqO5RVCXTkB2tlOBKqMp6/To1Dvh9oFl4gNoopEm2QHq6q5li
FmSblfiXLau80RdDO8Rfy3rEjOlI2nyzLoN6iWnwZ5D066eiEoGjhsUEFg+0t8lZeDtFmReyXubH
HG22A/MOV6d23B5tte5HFHMOHZi6rrEjT0Cnqae2Y+bQMxoXFVpjewDIFtQtbH85l53fA9ARXQZZ
9lsd6PxCVvE/zJ3Jjt1G2qbvpfcscGawgd6QPHPOk1LaEJmSFZxnRpC8+v85KqCrrarfRveqvTBs
WM6Th4zhG973+X71mn7/XalmoR5AXY7w9LcoLFwtP586b3mRZrC+VT3y7LWaK/wUMHbR+SCdKIV5
3IqqjC3WypOxLcZpFF177gMZ3kP9nr4W3jzt/3q9/H72XZ/hdW+wZW3HF79zKzo1ZyNS9vUF+r9E
TZiry2yrKhLzmv0/fBTrEe6O/ysY/e11SUM7fjPZ68uc92GMArGPtZPWB5wOw99cm7/fItdvRfPD
sQN2nM8a/vMxa8KHTL3aX1+u12MMZn98WXUqYswC6rapSnFr+UQ2f/0orxv491csHLqNJn2PMPy9
ZIn3Z879QPGhqB1Ruy9ONLiLsVOSopTZZ39XZ/63441vyaoPSN1ter3O76mqa9nVhG3QfKnHcIUu
Vesl9mSeAckd3MQuU3ze147CtngURZT1qoZ2fu2cOrzVjRz+Zon/h2fOq6XMT22Jx/6703DuQoO9
5Zov1CzLWOXz8tRSeIi0rq19P9jLzgMv/TfP/D+dAcgseNWoAvjr930lBheLQye2Fy81jAu2pCYq
3bxP2kVOtB/7cFfCkXjphqbam1tpvoz03xIKSt1l1njc6HlcvME1H+fOmE4MLdtuCPfbpPdRBP31
+vgPW43uGK0IRBceRZff7v6tpBlSBu32MmR5/Va0s32NrsL9oMbub7ba7wEAK4MQgADaYWkgJ7H/
vP5RfXMAu5X14gbzdqJVsZ6qVcLnqAYnQqdpkmi0y25JkTT+9Zf8PcAhWqfPgtPLpNdt/lvkjp7E
pAAdbi++QmE/Dfb6kBbGx19/yL9/Pd/xObcERRq6Sr/qSP9HFLUuVU2eW5kvSNDrRPGvXxrTrWHW
tOXewVhxHvoa6RO2vd1ff/Iv8OafN7n/K2G/RosI/X93qa9K9mmdO/ZLt7lrMgnDfaq9lNnBWTjb
XVS7eTkk27aZH80oiZyndl50gk/OmmOMe8GORqZpYsRVDq6gJete7THzjgv9/yFu5cZPcovwzgna
wUy2Zt1+LrZXq7iDuf8MC3t+RkP21YMv9CAG5At7loG0YlcEzk8XvO8lRFCynUEJygVlQyHeVb7g
9fDrtIidunC/+B02lkiOrXFXhUFrRA66lb/jlv6qmPzpOQlBJwYtCFUHekW/01dFpa7tOL98LUZk
mChNwVEVXrvcBGteyV0WVr19b9C6qKMmcOvHOmgKM27TurJiJx9XjGFb3aJh7x1pROlkNFOs3P7D
qOfi2rm1BaN7qtyIlqZpkqJRC1MRM123F2PCYLtbF1kw6bru1dMWhIHch/bkndcwlcjoPWNilDS9
liPtFKHucEYVX/96ofxb4sbiRAFDuRjwPKXE3/nfrVHrVjtT/xo4WXbpuno+Wl7R5jFIyUZyArUt
+vts7u9Ia4qj1Oixo3722zV2+6tYGxerlcXDmuE3dLZKHeUCB65SfZhFgolJXgI0Z70VPYbNKAjL
tkuEobNPl+bUtBMgW/dqo4ByFUwP96W2KDTW/uZOe8u03L/J2K9n159fNxU/+rwIMrj42P9/PnBo
YuCxkaJ9Vaof9pLbxYl4c3gF8tA9sEraXe2J8WhKXFLRVpd/NyL834rZDDQMkZjxxQU5HOK2P/8G
7lwCRRe5eg29Uh/LtsZmGUzlcTInL9mkN58MXYJnEDaXceW0sW794jEL6r8bufGL4PanZ4Hp9Z9d
KgL+qwbrz7+JMpecCaDt8rrWevoaWFogmwPZUMZlKYoqlh0ghGixO/t9MzcSIxmU8r4JbFvtq7Wa
HnFaBLFZrtU/X9L/lVzzvxVhfl/+57+kmn8p6vz/UK55BYT+92rNqK1ylXPH/IFaeVpPP/7X/7j+
D/8Uaxpe8A96U5RiMS6GIREJV9o/1Zqw5v5BJ9j/j3JN/hNRHv2Tq+LFZcvwE/+3XNP+h2DAnh+i
gnFs8yrz/KWFlX+0D/9cKahceeD/+vc/ixF/YTb/taQQ81AsJsBzfUSQAf/82/ZiDORga0LPnZqH
Re5SXIU1Yy7sYSaclbmtX4xfjjYskgj1zQwBVjJwgKyf3jq5nxJwXPBtsqYCXUxoGFPs+P7K4Gvf
lc4cd+tWetxURvM0tWSCe+pIJangVITcYMvGUF6S97Wx7vtKTCRzS6e3yBscr78xSSNFF9dOkGGl
szrvVhe6b3D/DF5L6bT0tsWNt6nvx92k+rV8q9q+L09u3w713h0C/RNJzPStkIONRAJJJe2+wN8x
47FI4ATcLcyWehnmukH13AbIptt7Y3bHXXlVNOZr/obHr/1uMDEjGYlvE0bdfDKF17mQP52lKdM4
C5QZZRMWwK0p+6jLuya6Wi0PKGIuJv39S1l6YxzIkqPRxwi2qvDijV5175SN9JMscOLAcR/HdcuT
cuioiNIk26lqUndbiSiHa9BP2iB7hEDlR6IY7rx5yU5Ttg7Ps+r8nVBSnEgK7dhavWnveNMf+K2X
xOqDe4xbw6lXxhk2w0/LWB8dr9xiBCPGfljy12pW8wGz3rYP1qJ9tCr7MywKNx5I5xM37frXrs6H
XWnXzQ4pxqchxTcc907EumwPvrl9d/zMuDedudvRCeojd9gWUk1VRHabq+cynN9XNsFT1/FVBzJ+
WBAyfS1h939jdHx4ZPxGtzNGf4knzEqxJWuiBYG4fXnJrSUzf+itL99sZSI+6nUw+899k68nplOl
znlUanJ+pAoAKwuyNYx4dGpP23dF7rjhvsu9aToAhDFvOntzxS6sqCqcs1mg1lmmxqJPvxqqKgA4
9EzlTRxliXW+FZObAUBcp5CLReAZ9cTPzpTTut7IYB5D+yFzyTclpt/JtPLzOHhdk+APUv2h92oG
Xblym5+kCTDiIlrTGnAEDBZiEw+d8xaImAHRy3Eusv6RyyZkfilGgJysM2aiF0JgNaUZfa3Jf2fZ
OvFmzCJqiVlhHJj1dMwYRXc7pEX3E230FNE0biEOhKZ/JvFa75BoBeO4a1GnGuPbmKcrfuSiTOMS
D1Yspc7vrMV5kEHrkIg4dUycqXJEvH7mJmVasIoFNiF1qTkvxNm2qrVDfI2TfTuO+Itj4FjGRVuV
eRThtEQ4LZ3YNYx1F2YEqVme9uPNiA0M7ExHEyFBkcfgiahlvMVniEf/WHmqmylup5SSXSnT45wa
EmnatYvSet8MzYBUUauMgTLa0Pt17rIHl9rSITBwVyK0CPetaMy92w9ThHini0Uq/IiyahUxBuV9
6zANp1PTnyztGclQ9FtUZkMahU1ePubFtp1H5mrQr5GuU4j7Mbfzy5B2zamTAxvWw68nqM/u8YEP
7229Gpd20k6i20ncik0XH1LmpIILy16uGw/DwYXvetc/smUNSSkz3UWpxWEcLQof5RDkFzEocTDb
QRCwGOMJ15MZF7O3RWPehTclVu87VIxOgnjbPJpuXlx0po0LwYj7mnsM54URMUbjSN9l3YrTmC39
s8k+QW7IR5ZIMJ/dNRWRGf76rcI3OXBiRVqFuZ/wOvjcfBref73BFjHKsV02JxH29ScYvv5jWIYG
s2b2UbY4thftGmd0X/oks2Z5ESuPhLM3vZ9AveFPH6s4G7r81Khp2o+uz/frtd5jTQ0P3lxuCIVC
B3k/zn29rPZ9Hyi9ExWr56q1j7vF/yrQl338+nx6RdkXHfjVoRz5E2Yvw7tfzxBCw0Ktvp5OpOLZ
cisrL/tisvV+yNETt42TOT+WYjIfGYFRfIxB1STjsBUf5ewM7w3g6s+lpuheB6AkI6FWjj6A0F9L
y1hOADvClwBa9/OwNcZb3mV4g0G0RbTUcKVXjbjRFpjV2hb6Z64NiYRHBEws2MLYGpqwE18QqYZG
gFgJMkZ5fca+bV/NP22lzgyZJxXCuWlaso1oatt0UtCvTmfXtMYh6gKvPBl4x17G3HPOS7Ayt1L7
92mLkLUvn1a/OS6NsyWt0LvM0we7Gk9NMO/teT3OjvPZCdHGZiHdRMixOZsB+JSsE/fa6VnownoQ
cvuCwaCNnbIHXoNgf7/V1niAvoOTSs0sJqz0+3yYhiiUY7l3Z6/bpa1wcJ/jwBVIUnYSh0IE5tO9
jA78MRPZUOwrxNB+E+A7Jgk9Dj5LfNR+bcXrOH0EvUVEOg8qSvX65jA4iOdPI9VOv81D+t1jBnJi
oYSz6KPdcZeEMZiI5ki7rsaupVndBLXJDKqD1qhAlTOV/uvSegvF3218XzMAGYEKjMuQK+MwtiAY
G/yKB3/MTlTJVg5uV/ykFL7f1uBo0huu10pzZeXb0zil8wU37mFMnURpWqLdapX3dmkEt5RPs0To
ScZjkIvLWjUmIfXE9Ew/xB6bvaYNDB1DpzRg+/GMXfJLP22HDi5M5FfKP9DT26AZlN9zN18jiljo
b1t7ABDD7G7DHc0kHFMairkVRJW1Hrdr12T2gnpnhgswFj+MDVeLvYSw4q7KTtbCp5VbYZmPdL0k
baPFrqkyjkEvMM7K3JbIHOYT+7U4wDr3d7PVnSgGcFa3Wcy4v+ajWKFxjM7kPGrXdw5SqzTG3R4+
1N7UP1mjrxnfV5lJIyrx3A6BfWAIgXMs6xTJsVHlSyJrBDqjaQU4YwK3OSrfCh9T6ZyIBkWR5KG2
GeQGYIHFl+V321hX92Fl1XvOavTTTNQxH6GCDF+G1fV7kH75fBJ5ECYEpKitZMs14q/2dA7C9Eeu
xHqXIuu6xRpYxW3pWokgu33Mzb5FEdrLk8UlvUvrIa248vwpYaaIcxgCZowIV2VATJp+P+A+eam7
8uoGMdo2mRlL9q1BfnkIZm9IFo9m5bZJfVKq9s+rU6h9DkoEM64oT14zWhfHL4Kj5rz6scwtQJag
MO5peSuWqSxvrHDY9pyL1kn57gpyYKE22mVGCB7D5ZBhdoSzAhyBU8F1GNhbVEzdmsjcwMhj+1l4
k2+BTIIumIkV2+62zdshKcoS3zLMjqhZzOG50XkZr3hMTr5gWkBXBus3ZRtICys7l7EcAvlEdqCT
wFPbrlk0VAiv9Xa6mYtD32eVH2VQDncz1OWIIRNeZBKpJ+mm1wfoS+Fjl47XEBqaCo34O+oJ6Xd+
cPkQappoU8/5r8xpe1XLevBT8mqfeesnsBtnR68u+J91/UPatf9DdIF5MPwAWgfi8BzdxDFH1oUX
MtWHxSo0FyI0Cch/6UR8zJ0kivRniDJ951dBEHEnv0+lHm+tIW8f3bIJY920b30OeabLzOXcwKd+
CQkZE3RB+cmH8kGvmQB0Wmd/V6z8IBE0P7nRnzZ7ACXBVRaFprhT4fyUmi4CDLu4ep+1zTzJgdsk
DbP68ZeUnqiGU61fgi9VOL0UhPZnlH8/MFV9Nyuf2MsznKQpOxekD/IxCu+bP3FcNsNe2cWnr4sw
mWXxgbSC24+iUmTN/f3AHotK9OLRygylY9sxN4FQY4yl8O3IL80KS6WJzWwKbuumsW+uzLJDswDc
WMwqezNdFxlJF1biIqkSxi1ziAmV7Ti88q7mrNX7peEcHcjtImk03T437Q/Sf75fYTYf9PE5FMPq
TB8yi4ysDY+pm3eP8K90PFtVf4Hv2PCa7DQZqlCdZ5M2cW6uz2sj/KOLJpi2fWBHCtk+gir3rvH8
D1GNr0Xj2nszKDcgRbMXM17N2I996svIrEo2/dY9oX6vY6b0XV/qH07OcIS89+cH2eplN5X9Hxhz
CXR7WqVDBzNkZFDjs50F8yMDb6b2iuSwz5thd7HXi4LFNqdvY98ZXUKAxUgBoqVo7UCklfngHsKA
9g5EpO9qtimB+HMTu7Rio3Gw05PiqjtWjvFSts7JMXDJpq42j5OT+/eq7GHQWdvByGp5RrInk6pt
Qk6RLIyYe8FgB2Ow42oet4PmMUZc206zI0mXJ+m5LGci8GTKN/MphS/0RU/4zRGAPK6YO62tq14b
PUTu5HZPo4EUS9JnOSh3cL6SV437RZg/ejP0zxiCOQuD/h6IxP1mtnfUKg9aEGk10uhiMBLNqfTr
9WS1zhCxcD/LJb8xea5fUnwy+J973qOlo7HKw3PpqzEa0tGKJ0+uiVdhx1MMYzp4E12eKITgcKPd
qXnSrpgYqFj0+MUgQJV2ae5VuE3HstrSndvI8KJSSXhmfAuabL4NQrUkTm2oP9JCDG+YnmnJ1vQX
XEN7R84vyWXZpW+ITZq7Kjf1gepgeqstgyssFajqF1HhlSbmSXmYvqnlgw6chhbv6N3nbVaij2mB
ycK50rfeVGZwIxzvFgllHWe4++4KDucYUskCrafusUWv9WHoFqzRFll8nJnbj8YNt6RYMvW4rJVx
WK55KMGKH63MuyDx7udPN3MXwjfKdJXlM/s5rLMmXozpM1NQd5wAEhwDnO2Dn3vzDZyTDw1j5Ku3
aUgd8ErOude7rH/UQJQ+3leNvKkvljICsWN+wfgxHHSfBi/VGJiPUk3uTRGi8E9RvBKYh0irYM1c
8qZ8VP1mQP7znX1jV19EnvlH4XZe0im0WNXUq5NWWDlFhlw3liiP9z7I6Qe+Xb6DQ33nUubsYI9p
73kr3K94k7Zo8csMh1Lnhg/UrbddHtrjZwsoBp2t4KHXVlpGnkkkMs8NBArtz9GmGcyBH928NH5x
nfpODkW0ET66TqWeR2FLcvaisJOuddanrJXWjly4PLaNB3BOFvMNKepENVQGJ5VZYzIPunxpw7p9
cpqVa8DlnL3tIXEca3RsF6f1yrs5FerHupSc43UPEa2s5HPNkKSo2kSzW1rXeJ8cfzm24exE1dB0
97VR9l/N3u3Owdy63/LGBGsf1Ho/kUQSMoUjfCTP3GfQLo711s5Jb1c9wy90A/SkC6qbavUKuvUU
PmwFGKBK18OMn+3Ghfxpgka6SJ1tN6m2NdCCeTk65TIRJeDKyARbKSzkeHQbS+48g2ZQl8rvLUq4
XVqkn6oHsFUN9e1AWjUyw+5+CJbmMfBX/2cKNBkoh5xvJiK5R2NI8wOm3i2PoCx135rGq254JDk9
M+Hi1rTDxDSz8TEgyH6g7ekcRZvC1qSYECM1q6zIo46fGKhc+mhyARiilLGBz6RbE7DQQysxM5+i
dNavOabcvnjS2bgcVd4EUOixhoVerQ9hExhxOPTGe9ilbmx6W5a0NJ+eoacsscxQPruIfM4dYc4e
3gIxcGHriXzGs1lczgKOpuwVw+VXWx1ap8h285T2d2Uxp3dLWI4xgSocL2Au39qVXwpgSjFSv+j9
o9319dNGuLxr4Mu/+hNpRzYsSOlwjh+aa/ZvytncGwW36Fqap7A3pyO/V3YKF4pE1BCqW9pKwwEj
XP6z2vLqowEnuIehwkzLth4Pqq/Xr2PHoYKHdahgP0F0w0DnAPHcxIfw2nJXdM183LxJHP2xafcr
5Zj3ypzXXQE6E1/APFk/wtls3ibRjbA48zl8sjph3veoA7834QTWRYkhnqbA/WOmTJTIcpVJW4gl
wp7Z7MOZyoudVh6FkaV7o7SUfs5N0d6lxYT2fgpaICugHKVu9PccSJIj3fJOy7w/ztNIwOKFS/tt
XRb3yV5MHblLsXwVsC85GlzxqfKN1o9hqiPmorKO6X/7T0j7i2c1phyubd/BfLgm0M1qnNvF2mB+
osRxOy6XNiMbjmTdmGjuWkvc0j3IL6Au808HJ/BwvU6kD8ulLh6mYQsSWm5IUf0xFwQFQ3Dn+LCs
LrjD8u6Q+UhC89rfGfaEPbDDOghNKucyKSwUH0bYw5dBFsk+wOveLEXwRBWtvLUgHX9UNnRBoGx1
Hg16G2KVCfWlRrqVpCv3+kAt7cXFInEJ/dlgVrdh7+1Q6nObAyydnev2Ngzjj7lrgQSa+cPYS/Vg
18Fypt9HXQx0zSG1es68crtFYiAPijriTRGU6aPBayPYXMMHe6ktCpe+iFfwsLddaqZnzsz6List
h+5Sv9yzPaYoWOX0IyTA6Vr56djhJ4S9Z5ei6Y3RNF8mK33OnY04R5l4lbxlSQKWicjsH3U9z7Ht
hN/8GWlrBVpscGp5oWhYvUyWaxPd2IlZBq++7nI8oBQDzVXuLWtC5ICHLbHYDTsHDZRHgBoZXSbj
rLLtSC7FHrDKeoBWytHdaQLHtTurVk7PgyFYNmN5qzJpc9xV214VjY4zlGTn3rFVUk3rm2zm97YP
YYp68268ipXIMoFemerWsqgMpml9ZINvEUM009tumuxko3h9CcwmOC4IvXnwmjCMaSOJhMUZ28VU
nNBw44NfxvWwDkyJM8Py3A7pdEv6Q4/VWtxPFRRFwhCehb1mPzptr489YD1XOXls5448dMPm/uGb
3fDsl6Ox20qQttohQdrWin4zHLejRnIeGczLBbnq2TtyppCS/FyiQQmpqYLDpe/pAdMURfE+M/06
gaRoPhQgq27z3rgCHrfZ3Yl5AMJAM3UX5uqlzvGqWmOQQm3RddRPKM16z6n2vZ9mj2qiKmCCGUhg
nN5ukkh9rCjLzvMgT+Hot7cNNaJ9MGjyI4fkeWh59uAg4sG3jDNT4PhmLIeXpVmfwoYQOFelGxFP
Es31/RBdMyY7zNQOKXAQ595yTmd7ScYA674u2hOU4i/dKG9VZ/zoFNouI2fsq7kGOY79EXYbOEoV
TGsscZgdUa34CRJvojpPfAofJYAUzTulmz5Wps/qAnZ7WuFGxV16jcdre98u1HW3ud4Z6LoeFaIe
WGog4hrYsSNpQlxs0DUrQxlRGTqtiBaNCpTNHbtoG3eqKOuTAPY6TeN+tNt3OKBYApil2K69iJHQ
fBmLvN2RFqSRT9tnD0pz3Hul39O12MyEpsOtW7Qvi1dwvw3UWhvHv2nCcoicqw2ZKVR61zu4mrd6
yXeF6PZ+5VK1yzroF+liR/ZQOi+BMX6dQ8pv8FSQZxnBwo0JHAv2d1ysQkO5F+PFFfp1XMOcolVr
7uvOfC8EbrwZcM/Rn8OX1r+aMidnubUzsHIMHh4OodM5586bnwLk8RzMlbrDIiYdsnuoQ2G75Huv
WZEFqG8qw9eYUurAV33gpIfnMdkpZ28nTvOCZoiwsDjk4fcNfyR1uYZirhm+EB9+kflyTwKB+dtp
s+d8bn6s9GmQyAfmfmY0761rWD+CFC0xnBQz3yKL+XaHsN+ao3bm7OyI5cCNWXGmsSQCK9eH9Rre
A4/cV273Q031KWvt17RP3aQtzacNTO65kHVxM9RkrKFVJHbYfPiM+YmGmnzGyhUtK8COp9LxCC9S
rg+jEc3NVhRnsh951oHZHWzD+l5Z3Yss8w+VQ5vCXWsdS11URxz4dIgIRC9ykt7BIUyDCYxAnnxZ
H0fA1rvV38L71bF/OLWqnqFyL6fW6NeYkXXdoyN6FTGGrE1kNuP0s/LhUTIL+tA081dw7nV+o6XG
Y/nCka5PVa27yKnm9WAz/QE8cyu/dQh2k7ltWOLmWMTEXScoxwXfxmCCoqcOTlOfKr19rWfrZpTz
fnMWWALLfK5KGLEzCzD3Uvi1VfF1bd1HnvdpcdydByzbYd1FztqbO6qph7HMnxc8kDgk5K6fm/Qh
z/hDaq4vQz+uiTF2T3TQnkBe7Gc7w0Evktq2AWn26c6qAVRufTdd3HRKmjl7mEPrzZBs9W45lSUq
662ff5TVUiapYX2OtXny2A2KpXHQc3HbmeJk2OIZxWSFvKU+M+Pr7DnlLnCdaANm8bAUrYVel7Zc
SOUxQW9wxrMZkif2/ls2NO9wSwh/m+4rJqIHr8zQ/I/Pbp+t8bhZJ02HMSML3NG/7d4xTdxl6RIZ
9ZRwRSVL1b2aGeB1oth94zt3jtXBvoJKe5rDdL1DDHtspzyNB5G7u7yuUzqu9LBsI0+0XD43tOBn
YxDlWRmgnKcpffeukYVnEEH51ZxA4dZRN4O+qdbla52Zerds6a1NOuIpRlINfcrZwD5CiURnlhGc
ksbAXvTBWYosvPSjlZO5OU3whUKXx0STIo+adNL3qPgv/UYc55NC7mp/yveUELp3WGTTwxK4xdko
8vw2NLaOCkFQUCX1h6hy/AP1k/yUjQazle0KQjMNww7CT6E/3Z6AfVyop7DIm+oj9z2ycOJq0Hu0
A0A178xx6HYLoRwTSn/4vnLjOsfNmg3Imxb8/Yr4i15tbY706SgpZQofgcObAQJUQBR3uL0JTSBv
JME47LyZCrGkSpGr4DmHKHxUwaJ2oEm/u2VJRYHmE7WIaJ7zE28wJhpsKZbPTdLrduDQ8Lyzresn
q/YVrQoms8zrm5s2aIbLKZpN88Gft3JnI8nDMNu/Vdn8oJX9SouzjPyOvr7hu0XSW3I4NduwJkx0
+D7I3iLhNiESF377MrcqANZaPE2bfxJp6Ozn3klhwFhrNLvbo91t3a4eVAvdkdEVKFjos1tfFSzg
WPcdNmqK7qNrlo8ebzQISj8CbEPgKoPDSsMzEhReHTy9cV2lZbKI9A6Lx1PQUIwYA1DO0KMjbp+j
yiosP5IReLP3bRTWtxnlXzzQK9ypLr+iyqc32c5gQqYEqzotEt/bXRXirGPnAVJ1t2+rkRZPZX73
y7w+Gj7sZjeg7xaUWUDoYO+U2PoEWfZlmFQiZ+2f2qD4aqCfr8vKJlScsElp5+BmgIO2sX8SqUUq
7T1NPiIruQRLApvAvxlad07SibK1qrmVOT6ds2iCONCyTegtZ+dJ5e4eQGP7CyRAja2mSJ6ShAZ+
W8eDFG9WWIx3KBy922zKLyOI6B1kySNo1nu8BB3hBBdNSoIxFLCCWgAzObtDlc5AZYfObGkX9xqo
QdSOJlLTYG1ineflfqYRv8sQqsalAKZLCzw/VYJitOnjzTRICwDNqRuvcp/Vpvzd4unHHrN8ZAbm
G1Mr4QTKzuVvbXbKlf3hLJQn2voWDHG9W+2mwnXgVgSgYRVbLolKsDpkN7URNFRnSezg4OuCeqbz
ppwO8eZDKzvL+WOzu7RP0p6uPIhgxv2enHYOygv+GCx18HAr55ZeKwRmC+/KgDjesKwb7DoMb6IE
0dNhGqRhFHtvDDVDcnp3+Ci6rKL+jv/1S0YJbnkcKRF1UU6RUcMNyrR3O5F/tjuo8Gv2wP2eDveD
0a4/t3IRw44WekcdHk+LeaxrDyR6jlcAYPtCC6SNa9m3JrrGwbBuUHUQEPprkH3tO7x2eKTcoHuy
aXYRTbPuy/xm8fJ2flJDGhK4wkMvkhlUXHNuJPLRfUgbm6K8F4JY6JxemQcmLg30kMutLY2LpKa6
3mn88UOSpi2lKmgN45QUoiBbACGvrHyJhkkv7nvT68084zrYGFpQLK417Yh7fHGfI4pgHeua8VaW
IVa8oAztiKxahA+oJMQdZtXPpfdQlyKldpXy48pv8sNUjvoJtgoaj6LrGWWC/4/lNMtvdaG7B6M0
wGUPzbTZsW1yl8ZmY4kTAo6nTQUePr7yXQ7B3i8yCttWGtv1rPaydB6Ern84KbNKUdYwkXMd3Eca
4u1ZGqITMafhvL25UGfFTzUM9vXzlX8JsXPqDuyu7rP9f7F3Xs2RI8mW/i/3HWPQ4mFfAKRmkkVR
ii+wqq5qaK3x6/cDe2yHCeYmrGZf916b7uqiiIwIDw8P9+PnCL73V6C20i5NjJ0VVbuiIwaukrtR
CyXXi6QGnmPAlr0eTBRXQrKJhrylKAHZfccXs6iZDjTKJW5VWsB5jGb4Uk5o2lRDfvLoZN1mhL2n
PgW1l9KOeUq1IHCNeZEyLVNIaVe7SlDyQw1/7a5Xip+ZYN4HsgWfUFge+4IYj9cRgkQpbPQcSy3Y
CPB2bXW5qBw4jaiBNYb02atpRBUGWT9DKqC6ZCVHIAqRdxCA838doV6htjl9LZr4V07Q4TZDtYvq
ydsbRRk5fmNlDqTbUIYW1i95NKNDm7f3OfzRu7zrX4IhHE4dma/HsjSTjdYbSE6E4mvWZIGD1gC3
jCKQZ66mAmJcHmhAmrso/2GYPGitadqqA/XvIagPXhMMmwxMGo+qkgJDOR4pxil7w+IStEa52KhS
P+4SP6HT2DeQdoh4KWf18AgtrW7rGlxiNKtHpIU9COkkwzojgfKkZmbxYligXSP4Lx7B6ln7vvQN
l6JJ+ZfX0ynbh5a/gZ1poOZSS/u6A7tVVTVviYgKbFBBwa4we+jyFZRA4VI9cNrJp5rmKQQk86uk
IEDSftooWd9PD0BBoT2K4W32NEG2ey/+TlNa6tYhV1suR89x1A1OirzBhvLq8zSk6dmKPcq1NFNu
W6NtLFdLo+FLriopwQzYpyOF7HYEQcHa27B1jxqcu9b0A9gXXBFWouWPjcXjUCZbL22zBMLoT+aY
R/W2EQPxqEVp8XPqLPKB9kxDdafC4wVteKJ+jUMppHKYF59BrGknwIwtUicULtupOk6zy7Kb2kNB
A74aylzZXQIMkJ4uci6FhZRrPwc3Ui1Me2KO6AukrAiFD0GP3p0HXp53tlubHt1HVYEdbDKv6kEf
txJRV531hXiEOWeW42nawfzFow/K+a7VEKameequsmI3V8v+OPi5+iRoen0021R2h0DQP1npMG6p
NUT3DfyST0GR/SVXvnzmEGdOnCbCYx6nj/QoFYeKFu1nyh072Uh+a1VkuihpQr0KrXM+qepj0UJ/
7IaSJ7iT7kce2J5gak5QnL4qSf6ZimLrjuG0aUtROEQeT2Q5DJ+GmAKdOpKb4h7em6Ui/M5KsAO5
ZTj1mO8iOcudoZz6Ax5iq2mAdUwOySYVorHFyGPavDVP4mbW47NviM+dRc1ORDeGilZhy2p/KtRG
PsiKUAPyt2S6X/rtZAJCpqJZh58MEZTvZGXUGRt4mkpIxFyNwv9nuWiMe19PjZqHYd3Q4lyJjmHK
zUEK4tGuA7n6PEXxF8VElKFvy188gJonoHWgF/L+OcDtTuCphuG3bqgvJIjCbUsdhQr8k5+KgeNV
lkH83b8QgkaQh+En0Dvqt0hwfp2s1CI9m/RHrxbZGqmh1t3ryARYtMP3tK/a42A10Z2vaRqyP73x
WUEn5Jz0WrIFoBDuBgjNIvA9o5VOGx7LNmOT3zKjiTw4SPZNCm62uYNBMFO3siT8bEVT35AnMg8y
cgf3ZjuqnDoszJPAn/SIJdARBkVYHWn6XqHq39t6MzaOBF3b/ZQ3r7FW9mcEm+JdEtXjBgUP9USR
sb6HIl2d6c1/ZdijW0CMfior4Kh2mvm/9SAEAVRu+mbYktFHEouTZpXPPS3w29wPuNrL7s4QDFey
umCfKgA1lGaSCMbhwM4VMcTU5Zr4xwJyocOdRqGhBtFDSf1otdK+pdQmj03iQivuIMdiMgPp2fKb
eyMt7lLapciM5d0WuhKAs2qlofRCZ87Gn6ziLooquFbQFrE1EEhulZVUSaEtQAXOy+0yNL19XanF
viXxxnwBdIXW+CWVmtxJUCOOI1YprkNaTZAvstshehJq4YvQ0OGYydAvWxo6qE0/Tlz12qccCvUT
nBDUqqiEI75an+jtzraAPPeU4BAlkgjJ85xEpYLKBKAG83uCYAgZFOEvRRqfp6KV0VDxg00MNXnf
R8JW6DRo7saJ56FmwnxP8vnQT8ZvidZ1+Cz1rtnEhAp2L03TIWOxzl4GU3r8T3/V/4e3/8/c2XcD
3l79oH7yHt0+f/+/0e2y+S+TZnoQyDLdWBqv1f+DbjeUf1kQMskQzBqA3K35S/8mI9b+BXidBm5Y
JRSLqrlODwN18yb4X/8jKMq/gKBLEqwbIFZVmf6GBZj9Frj9simO3i0g9HMz9Nx+D2WMOjeWvGvl
ytUC3JBfIk0FSWy3hVtCNI7UPucsF4WTdv9uZf6NrX+Ppf84HJ0hqKAyZxlY/rJJ0SuiwaAHDlhW
TO7h1R/CUX3Vy7Fsfgl6o5fBPzb5f8XuX7bDzdNTZ1Y5GtUkTB9ShMvpidSRSa0T9ZUoqDw1hqK/
lJBK7G7PasFRqsH9J8OBAn8YlzC0QkuxbFXsOo9HwKP7zX3Z7uyNs9mvNVrOLQb/aUFYDKGL4qKv
3JOaMpoY4uy+vhwYwFlhRnhrTL81wKLHoS7rIjAYYGtvt98OT0/bg+3cOQzk7E9n9+Q4K3qhtxeN
GXFo3ptewxMBDQ4GdB+//Xzw7Qd78/3eEe2VlZMXNnC5OYyz6HtOo4rsR8TKbR9eD9uX7Zb9+eHs
j87zyki8AlY2af76u9Ok65LE+116PB0etg97l6Hs7em83bru9uzw32eXf7quY+/5k3s+scYHvud8
5j+PrsvX9u6Rr22O/JHv3h4OD+6er5754QPf6jgHfhsmxq/k18/fss35+cPL9uFw4LfZ/Dp7M395
e9g6r3wLH8F25r/hz/zHxradvbNnXL6X3/hp98CvP7kuv+qVvzls7M2G3/jNPduHw4uNrfEzm81s
co4zf9uGn+f3zb/MueMPZ2bCJ3qah9/tneOXzXH+1s3xwELfOy5/Ztb7Xc7kHT7ddrPHrraHMxvx
9tl2/OST84Pfuudbj/fP+/3zvEws1PzT7vmc2vOwzw5/vXJy3whNbpn97LHebRnqe4bXhVjH42l7
mhdre377f/798Lpl3R9Yh/Preft6fihtNuX8+ooR2Xc7PvThaXfY7Xab3e7OvufTH53TnqX6fnf3
NtU727nfY2jsKkvuOo8nx2bvN8dH53RiZsf9inuV3jzNrenQFfV+OnFnGF2OsZ/YKDbr4WFe54P9
5pPsbWk/sG0/5x1mIuf5K3zjefu0fZr3Attif/jTEz9wsO8xgy1/mv3Z4bC759/7Z+boHp3HN3N+
YKXmg8RG3Tvb7eHNSPbH45FtdE+sIMftYTtPNLD3rCRrwDpuXVbqxO9iVb6dsW93/+DyM7d3dnVj
F67fJHkuGKwEQzJHPp29O7tYGkthM4V/bMtZsSdtccF9cDaLNsjJr0ZgP6z/9vXB33AgOGjswZtZ
PfF/jM+izefJt9n/4997IAj23+5+v/+7tx+fV5wsBBcrLmlxwU/G2I/97GW/sb3n570zbwp/cB9c
53Q4cHj3rxg4ZxcHgNPYbTYlp2273bPFZ3c/OwX323a33b66h4cHzIPJPDz5tv2VqW3ZVexmc+Tg
fOMQH+03T37YHR4OT78Pvv37af6lP18eXkP7ZbJ/+vYBV8/18vDEf/7+zRLhnvbO/TP+mH8/7p83
z/u/MTScgP2CUxls27d3nK6vd/f3X++P+83nw3H/6/nR2eycR7yDs9k8u/aPu9misPtnTpW9OR7v
8O/HPdvv4tw4f5yGw/Zv/o2vZURczf6Mmz6fnP3mHst8+8Yvz/z1fI6f3dPjt2+u++z8um2X2nzd
3Dihy+Z5sOiDIuFw8Oln+xur081L+n235dTNx2/DjvBhT/MJesT38ulvfwLpLeq59REWV30KsCgi
C/jIncH5dP7eH0KbHZ5PIi7hgVlz8PlPzjP/sLmRON189WH74r4cns7ut5yPvLO/nX7OBxzzftjZ
u5dP3fzh8SNPWJHzvMENbAp7c/8jso8YHhecbLuPuNBXy/68uZ8dj2vv3Q2ztI+zu1pxAerFSs8k
JypdoBJpAbiZ0dqYv/7OtXcIEvpimwERlIXOHRtItegjbDa3l3P2qP9ZzH+PQjcfUg8mbI5LoYfc
qwtkR1P4gLPI2ngtvBVVNiTEtpQyAFsIf8RjNI9HQwzxn0mXOLQ7S9adREJli5I1Il+VpW5Dsx+2
AQq+fxQ4/zOKohm03ko8XaD5v1w7iVZuciEeUAs1kL+KYZkemmKYVkzx49rRVgsvk8GjgPBcX1y+
VUmSrDGsyh5iFVRMAJqrpRdMQ8Qut8acrAw0TS+39+vSQ7/NDBo3yA9Ec35HIeVyYRVWppRF2s0s
TGUmH0UBOhKEBaOz2NJF+sdD8fKDBsSibViGhuFyKLlARDRtgWTQ7lSQUMwmOi7bwqmjNDneHurK
SupwWao8qeB9pDx9OZRWIIcrZCmV87Am8xxG+p6MX3OH8qX10Fe5sRJpXFlFGEDowIYAEjozYxln
eG0hZvrcMqCBHpDj4K4Wwume5gV15XE1n9LL84VdwOtD8WuW7Xl7Rrw7xdT4Z3VW+kSsxojdCe1m
1wKZtuIrrs7n3SiLaMFLzWkMc7LYFPYhJvOgGBzdWBbGV8Xv1qTi51+2nJIuUpznaEma/qbi8G5K
3WQUVS0xJfI2D5Cv+dQZxvLLaErx3ZBk0iuZuG+37ePa/N4PuQgD0klpoPtHAlmujYnuoF6/16tE
Aw3X+v9vQ5kL11FokSI2ilQi0hHSrdHJAECN2ocSRPl9e1LXTEOXVN3UeXqLmjlP+t061lYRVBO6
8/TMWO0nGDgiB2EN5eG/GGUm1pjpjXCJi/l4mgecY8ZH5DUITGXI9W3Y5fp/YeZkYcgHKSbchEve
OLpbSCJQVkX9vEn0x6xWKfUESpvWKyf36qLRTYmPUCAzWPLgjU0+5Tpy19xSNGHsU1Q+hE3U6eHK
ONc8kk6D2cwlzcotKXbJfNPbWtLQJlSQsjmmlcTHBBqcv9OiplkJj9isjHjVxgGgornEb8TtXppD
JFDKC3VlBn0b+i7p2u8kvH7KpWxs/twiqBmI8nw3wpK5sAhIXQK/1+aSl0ejTp/WJhLoVDJvj/L2
eS/dBPkCS0VrZyYf5Y+X8wkEE03xGTJVKtC5AFzpHUDo0aaAK2AGgaNJqms7z4vjHcVv+ifKLqNd
gXauFee4oFSZ70y4dHSCHIxT00BDXX4SUFFmIA15Ra9eEB9Rm+i2ZVkoL3lXnX1doH5VFyjEx2Cl
FEzWGUaAUCwNYHrr0I5CuRIDfbQti+2l3A27i2SgRnD5ebJc9uiDbuggow3pKTdHcL9xHe3ENol+
NiG9h7e34qPDZjzokmA5tBRIcc3L8cauAFtU4j15SXV0syG3QROLsEuB247W9xzKDff2iB9P6eWI
i70fZWUAW8f9OgAedSoEZ5xJoXXrvxiFbZ3jSITylvsKoFqFp2FAAFRAGBjGL4BVFnwht0eZV+fS
jpkLmnkQbcOCzj8vV68fGV7oGAW4HW3GvQ+Rgi03YDRcdOFn1q4qCF97msQfodNLh5VzdG3z3pwq
uh66KL892d/dEnrrD2VJddRO0qw6RX2eH4qgnc4RqsOn1tTo7QCFv+Ii1gZdxEcZLB/TaHHFE2Tr
vduVpnCSPdEHt57WZ7kbrcbNpwGQ++21vnYy5lhTVER+M+Rzl2s9FGYKCTOtS9SrtW+N0A7tRra6
GVdrgesJMqH5envEj14X3ieY7hQeQNzB1vz1d8vbKjRnaLD60dpXZ64OPNuF56wD9DqsBZ1XDoWG
BeF/NDgeP1xdsTpNca+rhT3ODNHAchDooOT5x6G0paE/A+kqNdZZCuZyQtlY57kqjzNFc9HvlJhe
pjgyHsUSkp6kEldcy5XDYdCNLs6bNqupLVwLnYYhagcTCKpOrI+BKaQ7pLBE8FqauSkMvXuhM06A
N50sTv/nxsKIlJCwwfmVvDiYBhAr9A+4MOkCtegwzdNfhayVh7zSp8guUKldORVXbMWCKpOQjZor
mlSLAYk0dCLDnsBX8mjsBqFmFxKV11DshBWnc+UAQuHwT4CNzspSNs4skKFVfaDn9PZ2J70t20Oq
QEEX4qj2jWcgkpvQlLayold2k5QDeQCubXjQlqNWQSlPTcOoSqvLvp2Eoen2YV4fIWNCjVbNQeab
QC3heV07+R8Ox1sdD85VWmHgnVx6Wc3rs4KuZJTTAPvT55MpW4LA7nz7tF8dhbzKm7kqSMtcHo7e
l/V60PHZRIy0aOl+J6SuJ1fT+KemwnQ0yGrnFyahj76IsdKplmh441yEqIM7EtLyT1ZN86SMdMPj
n88Jv0JQiFrsTJt4OSeaLdRQK5qCTo1sKCABFKbXTpATY8UkP1j/PCWibkyDjACn/XKccIoKsxfb
AuuPR8hQRuQtkjY9gJuvV7zKtaEMzpmo8GD+qDDb9F6W52nKUGAlbNIdggt48XuQi+P+zxePoIij
BkUa1MIL/1XCfBLCpVfAtSuGm0ogAg36oFyxhg/nyhLnC4bLmMUTDW2xRaafxhAIByRRRPPOnAbq
1bCZIKzQQd9X0jgxmXsYVw+353ZlFeF8m/N6jAmr7mJuo+QXclSDAum1jugFXulNPpjRIxjZ6fvt
oa6cK4VspQZTJc6RyV7aRkbbjzeN9A9aevcFrgY6P1Ez+HOruBhk/hDvrmpDTstA8IFMqWXrbWnS
qp1YgZMePZmVusO1/SJNOUsPvlEjL55iUjOUKcLZxJQ0Zzm8N2mXVOP2UW5TtIuUPj9YUARMNowH
w+72Sn58rGArQHWQ24EDYn6tXM5yKhNkf0vGVn2LWZZS4EJSGjteXrV/EfjRKTJ0pCNCzdpx5UkP
aqUiKtURvdQaRBGB0sdPtz/Ttd1lX6EjRMZNIoC5/EiBSEkIYBSYcCN4NVpB2MDd3q3ELdcGQXMU
z0+6jIzj4ozoQI7DutByewgrmSb9PoL8pabxSV/xY/OnvYjnWWAkZkhgoZbGiZ+PzTszQjeUntgR
M8qibHBAoAFd7xGL0Lp91gjjymjXpmVSObdMQ6W/cBmktAPUdylq0+CCNe8Ud2N5KHCy7p/vELKK
aCfN0q2cxMs5GYlRKaOPw4yQTrjL2yAFd6+Ef75FLBuPLRwmG7VcuTjLBfizcGNjD3Qs6S3VkUIt
+NOEFbAgOA/JiEF2Twy7sDZz6uCvmg9AHCrpOR0HqAm8zFxxyR/TE/MwhswzgxLLbA6XSwaXba7B
qIxGSeuFd3kdqVudrmNFmTLkXPtPXZvd0XztYeuGdyINftStotjf3rcPYR4fQtIk9NN4nUI9u5jr
hGiC1cAAZU96J0ub2CtS5UB/XipCAtn3Cj3fVhIeqg6FvBXDvHIMeCYA0YK4HwjzG1X1u2Mg5IEm
timQxDGNYFwPRB00fxHeKaqvOm3t8c/bc71yEriLZPLtBF5AxhY22srGkE4iXkQNAuD0tVJtDRK7
Kyfh46UHawhkwpgn5EdEX5fbKgHqHCqDbQW26dP6Z+SHMZsM+tOtYMWEPq4gQ5moL8q8gLj0FpuH
r6S/QmMF81gLBXfMk9K0RVBOn61a0X5BJ92vSbLNMdal7yKRJaNro6q4L8TSLmcXxKDX/VKBNzFL
4XgD4/2lbPvpZ9kaiStJmfyTdMlwKgIFbdpKrl9vb+FHc5UUEi2QtINJg3xmcS+mWYkiSE+uRUwq
6HR041dSGa9aRkKktGjPadW1oPOj0cwj8pqlyDanRhdrXPc0Jcm0OdmZIPOaLVsYHRAMX9nJ2SgW
ywp2ENZaDfvk7lmMQjs76LgcbqIqEqrJMbMw/FbCQqO6FeQZn8q4g84jNoMms40kqdfuiCs2C9k9
0S4hIhjmpXgsPRNGnAF8gZDNg5IdlglIPDwpeMnrClWl23t4xfFRUid8h6BOZVmXJ4T2+liF15SD
r9efyHzFL5IHAL9TK5riVejkn2Ml5bFOp1DdbGVadQxbqOsS7k6UE//0xWnxYXi2MHH0Ekm0Xxq0
nNSQT9CNaMclfAckvZufvU64n4kwsicjHQk1rWwlVOC3V+GKXWnExJSvCGgMbak2KNKlrJW0Wdja
qCY5XHqeMu1oqgjrleW+tre8y6BlURQZT794cUL+FXkAUmkURaT1czdGirEZJcs7NaHaGivB47XB
LPJZlNUt0qHLC7qBgioAup3bk6qLR4QU2/seHhiXruj+5fYCzhuzODIIBTGMRu51NtzLjRsio5ki
DRC4EKnjc9RI42ezMbpdnCX084lm8ev2eFemRgYfMDJ1srn4PX/93XWVqEKYtmOOX88N+joCXtVV
BXVRzs/8+ZYhikK1dp4aZrnwcqGeFn7dRLltjWrlA11vYTHQpkw5SNRyM/f2xK741FlXnMY4PCu4
aOVyYtGQ6YnfCrQzpWlElB/UkFCWQ0/Eb9byr2as6OQruWtW3jjXxiUPyZDKjDFZlmfaBoJfaBMY
t6dAbQ9tqN7T0UTzaBYGn/tcze/MDu7n27O9so3gFggBjFmgmufi5Ww7gzb1RoCxYe4wcL2MU17E
UD+i+qWvuJYrFoo4KngC5JERUzcWCztBLGd08OPYXj1NdHFP8m7UO3MPSWnkQqQsrCjYXJuaiVw9
ZRYRELWxmBrk1X6JuDntD9DlHmRhkt3U1/KnyQyTFQu94r2I2BQFED0oe4KQy1VU9VKG/dPLoFEK
k3uVJmY3gs1pe3uvro7CvTvLwVAKXaoyiBBsprqGN0EMu9yUnmieAiHoV1JyV5dNJ0EBDIN0tb5w
kNAck68d4cAoE22AWkakB3yvRlTd3BHxrnLFRV6zChJY8zuGoIJTd7l0ojjpVRvijxH6eO6a6TGF
loZmdqIXo4Qt7/YSXhuNGHRGVpGohkvlcrQiqyNdKTjc1Vj6xyyslG0dQ6QmDkNxmvqpXZndlS3D
I6PXa9FNhAby4hEdG3LR03sPISfyjhRTAxEKID+X6La9PbEru8YQc96MVDE6d/MHeeeOhwJ1kSbk
HJPCMiBgBsHgGnFuhnYYetXz7cGurCKLSAkTqARCC8vBvEEasgZOG1u3Ag0idtEq/8qqmRrNE3gN
U3tQgz/3jtzYFrEuSrtknRZmMuVmOgSDnJEohsAiFnxXlal21a0mbFT4R+1hgMT49jSvrSkBCW8X
gnQShYs11QswXJXONCGRDrsDDhSe1gySAzi144IF/i+GI+SdE+9kueSFrQRNJBSpQO4Iru+jTEl6
k6QKXOaqvFZWuHLV4H55y8+xCc/NeX/fGUsK838SwJ9GwnNqdtOoCZ9QkLegi6jLjUDb89EoQ+/r
7eldHRRwEo9qtNxIjFwOWqUW1DGmksFczaxC8Buf01H/HOgwu4p6qWz7OlBXxrzyPEMBmqgaCZsZ
Z7D0ZeZEHkGBoZaXkmTDrHe0YCj4OnpB9FeeKumrloqVqwlidZD7IV05kx9fMXNxSptfo3M71vLw
i2puDEoCl1JrDNJjK2ejnQSV/0PwyvY8mYK3qWHuP6PTu3LzzYZ5GQvOWVJOClUBEgrLYgeUhqik
kaSEaUorHwUPggO6ktsvtzf04/RmxBnaRLy554rjYnGDJhUCseI+T5swhfQrzLRPFvwkvl1RA9lq
Ska3NMLh8JJTi19DNHz0QYw+442A8ZHLX97u9HK2YUiN0SacD179KegCt8nrPNuqUGm/wpXr/7g9
34/ugDQlhsQtxVufiOLSgPWS6psq4w7kIVYO/O9HXKjQxAemub090rWVBR6G5CeVd+LBhSfohFwM
Jei4bBEa9MQ1BJwNRQPEARyrT+BGCWHa7124WNHmJDct/b49/pWZEmxzX/2DyTQXO8vbQbamhFsy
8ywjc4dRtOAX5PWpbWjeHoMVx/fxlCrsJPVNUoyI/y2jpzoS4mhoaq4TGER/cYG4EFchXR170qZp
snznp2P5veiNYheNirpixh8PC6OTSgcHLRoSnZOX29q0tIG3tP/awL2ik1ToEKJEMETfXtLro5gg
ACj+zF2El6NgoybgbXjmSG1bx2hU7zsTRdD/YhBTnk89+FYSCpeD1DznBaBkLGQ/FZ/AqkOdH4pi
twbgunL2SG7LmKdhGSjCLaIoi7gxhfU8s33ElFyrpAPSklL/AEhvOJomTH+353XNHk10lyib0WBK
6+ViXr485uW8RdDBKGimmcm9Rt5rk/qD+un2UNdsEfyn+E/CkkzI5VApHBq8t6AGMYy+PohRqTok
E+Z+8D45FHUlwuLYaI+QGRTf6W8sVo7Cx0tyjhR5r5DP19GfWeyglsSwrIoE3zC7wWFRklH8pMKK
b0KYE5do9nSpPzlq6I/VysSvjSyxtHNF2aRKudjTHGYtqs0JdOpTLn5nI2BxzmQOotMGflKDTYzj
J8Bd2pqzu7K5POmBOMzCWgQl88l5F4w0YTgTiPIAGKWydgQ+4QHapuCbBKnkSty6mCM5Fu4qjYIM
dzHRwId7UarlUBj8uYCXt9NWSeLolXmaxj3y8Yn5Gd5wPzpQVR/XsuCL4z+PPFfrwMSRJAYSspik
1wVZaqlj6Ip9rbkSxO47Ke+i7W3jXdwb/4zCDJkeLwHavS+XUi3EviG2DN1w1sUeNMix26YcdnAS
qW6QTWgc1SBoNWBym9sjL5OYH4ZeXI4otaViqEC+GVGTQZy6dRG5Eja5GAlOqcNIQRE1O8aK8Mkb
vGFbUux99Npm7fgujOntYwA9BKoDIJm4fWHFFbzoYWS0IRItfnvUSn3cwGwMwWrY/Tdb+n6oxZbq
k2KMSHmGbmtZ4aZREtOVhzpf2dKFq50nhDfVzfnhw8tnCXHSMl79IYQobmjQIRFtC7Ua0UAOtASO
RTvmEoHtWM/KWnNu7+gVizW4amdfCBCP2t+lLSmjWiL5ZvkuOAn/3MDY7mZY8Moo16Y3Z03wNzwl
PzTwF4h3oRAgE7o1vaH+JOEbZLtGSQ15L+V1Np2KsYZu4w+nRjWfY0BVFqw/t+XCVitEIFTBy1T0
Dhp/L1be6Ojgb1em9sEUSZ9bxBQkvHh6kAG4XMBgUhPZE5CQGGPoYmC3NN0skhMHksDKvT2hK0MB
DrNIaIMG4oZc7FVB21MVIxyMph4E4V6ZTe7ALeXGEButzOrDhkkyjynaIwwKBQT+i6HaJATsn8uS
g1K7j+g5PD0PUTlY0EwG1IPkyV+5l67NjW4dPCeYcYU80eUyWlEuenGUKo4k5oH0SdaKrvwSQoks
qKhGGHWzUlJbBAB0FmAR0GUo/A8pdXMRDkZwg0lD27NttZifAi8rdoI3wf0lIP/C9VvA4t9GTpQO
yl2vaP3KdK+tL1E3j+QZt6MupysLlkXIG8gOpmnuhKmRbVWvyEOLKEGWai4+3jadj+OxqJScuXt5
cIDdvFxeyIQtoYwhgKS0bsxqKdDQDBJRQGA9dp2yJpr9wavMe/if4ZYvmwLRW/j7VQjjoGFC+iKD
czkMmhUjvTYKmB0e3wTcZLUXNtPDxVzmUD87ozx4z6ZE8UxuZfXPSlZYCk4L34j/mms7y8Alycck
0PlrZ8QXf7fEHOHiIStWEl8f5zJnegnmZ6TfnP+63KBoSlrPH6zILQzElcsWHXQBSNJKB8TVUebU
DCEn+Ypld02dK31QmLDxjhAN7vwcrZJQrNd2/+NZxseDWwIGTZMmsN3LuZAh90YFjRlX6MbcDgKR
hlMIC/eDR438tl1fHcrkHOHp55aORShUwe2s+8ituFEYlBRNQXnXMnoNgyD1K9b2IaqUZnIdaho8
T8jafRgqn9trYeJ0y7rx/5riNn3RNL/clhH8S7WZo1tKmtT+8/npuEPV4plAuD5v6LuomXJpqXYt
hRNrKquvkydph9zUBFiUM29lqI+2QbmfQGTudyCbpsxL/W4ocSrDsWjN2EUmNt9ZdfJ3pehrFf+P
iwgCBcgG5RquFn3pGGpFihuVPlO3UI3xc5tPk9sU2XDXk2I6i0GRnLNJqNZKUtemxnhMj6oUd8zC
UXj6mNPe5IWuInXTvldBmwVFav6xLVJLBGYDvI3eK6KBywXMDTHNkOuOXLGdvHaX90Utb6eoitN9
mcpNc7htGh9eARQuSYrN4QD958iKXw6nDWMYlwKhuGC24ac0bid7RB3FSdVCPklB5KV22HvKXg0a
78ftoa+tJ2eO9yud6zRELw74MNWFIAwDrwBdH6CLluO7GCZE978YhdQ17lCa64nzp3hnkFrUkjrz
NBRc5K7bKkUOM3gprWVvP96MvCPAnlA5pJ38TRD6/Sidn6HKNUGn7E2luvPjcnrMtDBBVK6mQEWf
vLVyn3x0WYCWKG+/pauJ5hbnrBHAYEplB7c1iUHY7KPp4EFBD002jTlrveRXztvFYIudChpVFTqj
j1zTIMRoGom6lCHk5p73SINmRWHedUZdp5vbW3dlUXHIqHLi/omLly9UOBNHw/Ihyq2bxs/hSDeQ
sqXob+pOqFt1sI/VHDGx24Nemyu5cHJvc56BSPnSXnLP8AKIwZDFHETkDbIIQsHJMaa6lyo0ZY3B
QpE36Pqd35YAe28PfmVXddrMQUiQeWBXF/e3akAZWbctyjzEXw75JO9F7xtlPyl599ftoa6cPqpH
bxBauuPE5btGlAofeF2TugHdG5sgE5GZ7K1pxZutjLLsX25aI0OuGZFXAPyG00md5iST9ev2VD6s
GntFZZEXL4VaUrOLVRt4t1FQjHJXi4XyMSEB7sLV3u+CUdK/3h7qg7ukgj1DLixKNEATlquWVVnl
Z0laulGuKS8eaCzvEE4jndJu7lUinLB+2ZsQ8fek4F6jviUXfvsTUDb9MF/cGPBIguP5o1DOuDRR
atUx7ZlxuRk1EeFkW5iURE4+dclU+yitpGoN0F0P0ylBi8+s6giZcjOF/xTSV2uEDNMKRSmF1Ba2
y+BHGIO/UA99YhbCl8BAqqn56o1xlEV7Q+hq4VeWRoKHKnYoosBgh9C2x9EGhTjRQ9dtzDrEe5qO
Em+0a2BgVl66obCEHMWXoJ+/P5hK5XtpBGnzt9SIRf91QqRRua9So0p/lbHaILzTjqG0iYQ8LGGs
Rqo+PbZFFB5FI9IjCmJRN34bgqyhKM7rFRkedO1Gr0ULLu56y6aqZnLvJ6Mcu5ESJOYXEiyyeqJB
qBZ/WTVtV59jfhA67JyOLJRfQ7OTfej4gWIlbmF5qXUKSo33NuXTrH9GFlWnZzNvIs9zUwrjMYIk
jVV9HlSlih5QwRaUfWJZHuk55pJr38tkbFEDpk5CRX1fhD2d3xsKGEpKugCSllLcV+gO9LsmjSI2
J+EDwLc+l6UMJ7VKK7XHEVkjNw88hNxIOErZr6TIdBn6bUgDv5Y1j3YEgaq8EO7ByObefRNaqIWU
rVSHpHhQlXJTHTTJN6n1RdqTgUJn0zPcnuBYLV81x81Qi2XjtIaWRAjaQ0mTuoIitNZXzRuN+rVA
gShoHVI8Wftc5xHJVrvLoqQKeM96lrQPFLkZnvRwaGKeMP7UQt2YRKIANXAiV+30VYdg0UcO2+xK
YQt3Qd8lh1nEPng0gragXcYISLM89qhfIfzTJH4/RnCEEsRBRzrqQ/61MnjlkrGCybn5Mo1Kj2JF
CMWo8GjWip/8hdxKLPtOKgjIKrtTX0WySZVf1NrnXKfV4bc8Taofk4xGTEt0Ah8VIyiuza6SaiQT
yrxC/cLK0SCxoaxPrJfIG2F2TttCN6fd6GtZ9r2RUymGiRq77blPUZDoYcpWO1m0m1aNp09lawJ9
3Am1NdZoykRZpaGv6DdKW9mhOcne77rKZA1T9vSaVgVhHCXxm4n2bE0XuzpMVef4EZop34vAmqRj
Lxfq9FnNqtZ/ViyU0V/oXhwSV7M8oXfIr0yGbYqNl7ldHo7iOYVfjM58kvDTl0QAMUI7b6szOJrN
xl0e5GX1hbguRCnIDEjUoyjQ1gFK714u+cK+/N8cncd23LoSRb8IazGAaUp2UE6WFTzhkmSZASRI
ggnk19+tO3uD52t3NwlU1Tl19tagd6Z6kNv2riVg+RJoxRbGfhopZ8cWomuhjXPtG6/tk2zPAzhN
Z12KIIKMWsa5iNPdU2gA0MPYH4W4vbTz/jcoBcrVIS9HnD+p221OJ0/YgnTcpaMr9s1Na2fX6zuu
SkEuPnvt5Ed73g8iNSXyBytyunVxoT6CwVg4W1HhAPAMqbLHmHWdLU/qdJ+wxcwpB2wwf7U1XDiC
0z0wcnP247YYx6sIgqqc7lTnBI25NFNT9vPZWPaEia2mI4nCQ++HeXCj/TpsZ2KMwL6UlxOndY0v
2k3YxoMxY4LMkwLWR1bNa9x7lztB3/36G2LcNs9PWvmDSjhDkmh1f5u8w65EhQ5FoP7RIUFWs0Fo
7TVA+n30jn2xyzVdk212j+O4YZI8JGKtzUNbk0B6MZAkArjGbadO1cT2emvyN249tI7TVMMpnDhS
omvXUaPzJ6q8sXtuIzIBcPphUMJsyA5r99cjPzlPvYVqIVtttSzXTkjC4PNGdz6/OFNnmnPTFKF3
TRGCV9YhovszmsBHgPjaSODO9+a8knZNmgPp627KSkVxG+ZeeU+8e3vymkTdo6X16DxtlIzBc1wF
rToyczJAnZCfu/I+7JeVleHeB1H85vnj1n/xmSr/bQrrEccuC0jJmX8WwgM51+SlT1Y3/hmLtdNc
j5vOgwPY3llmqk684c2fvVg4UGvaob8RgUqaJ09VsCNdbuD8YZCV3W447/q3XTJVhJaWDPlXtFdx
+1grEUeP0+DsyRv+n6E7jZ2oImKO+2U7U7tuU7pA6t3kcRBt/t2x5GkesKpW7clCd0o+eWQ7njki
qofq0YSe1n+TXNYhu4aG7wGyzmL870ou1Iqp6IzHU80z4thHJW2gX9umVvUvve3DflXitYVAIi1B
6y95EU+OvpDrGI7RyQlMYd0LS7NHwvxOirb5t8Tb6nyDHhs08O6JyHeRjRPEr0/PWDv7rNNrG+4H
tjKWEYbU1BWFTZOkrCA/AWn8caKa0h9AD4Qbkeff0dw6TpN28TCyqAtxbko+Blk7/UtUyRY8FZE5
81oCaEn20MtUt/lQIAhdbyfNQRpbc47jpWEhHUzfcFuJgDwFzDGzTOPOcp5jdxjnd/LMQxbuQkvo
s0cCv5sp3Bf4Kt0OOnZguworkaMqGb/YArH0JV9F+7fQfR0zsmwWxcy7d19cwbwu83kW/SwaCtN+
jfMeP2HqAoCTkG9uH0O92ouC9yu/UaUPKJbTZ3iLXcRekCqLeh8x8jw1JOz/hRc7tRc9SNDHfl3D
R3ZRi+n/a+G9iNn1ZQtxDK80RIn5F5UCTK6gDJL2POzEa5xJxclhykU5cFq/S0xwsY8E7KdYfNuX
zo34sbZdEGC/OT/Mibx0oK0Tf5BhviObIBiapj7VAHdvnMDZyORvm/2jEtzfl/3kDRKO9rheAL2b
2qMBUX8K482VJ+no4kznQyhFv6keZAteoPLQwwFyMjB3AKYRLubzyvX27uO/bLIh547JArXwo1Rb
QybRgpN1yjazzupyhDS0wfWIcaZRkyQF2UV2JVMf9Ii9Kggw2dK6hhqoWjNZsmXWGFyp4BpKYfJK
L5s7T+HzcGeYpMbtQnHwrWddjHVF+cRx572OfqeX1NuS8beso+J3UNj8X8nS+iPws9byjQgBBrbq
MOA4kXF4H7o6WdMkHilWSR/qw5s+b6167Lpdj2dPjnV/aTv2ck6zP3n2t2LJfTjIIRJVWgcj1DPV
8WiGY9LKY77FTpfV/Jn7n9+BcfhG9no25bkHLNojiuwgd2oRvIhbyyVSRy3UJj17H8katJAliMU4
4GaGisImzuSfK7EPLLTvVf2n46epsmptxMmvRuKroGdgXAqCXuO9a5WX0VG1p1o2/E9mwNTghQKF
lvq1W7wYstrzC1lAsE0jKhVsF3WcdFkCoPFeNTDcTpEHwz5NxjmcTj7cHtaRkl0laQe4g1HTgps3
FYFbAiMkpCE4QgDsn9ZobINfrSpqUJmhAAjW2giehyoHa2+DCLTboS/8pMh0sUbuoeP37O+g+HkX
ALVaBoF+Q0Z8a4WkuoxgPqQ+20BLOkUTh9m4V7I56XYR9x4Gru7T7WATiJgzMx1CsCQQIgf+s76K
EnVcqH6bS2jyQYE7XEfXSVNH8hw3nOGU7olW3wpa2/odEqHz1jY990ldVhUM9zFJzGnaC4fP4sKG
oFoCdaxXBKyr3JrgxQu2Mb7SOd7/rPSX4mmPCu2kPW77a7vkFJfLulLkLXufeIewk4XNCPGBPByD
P3nYBs/7M8qkvKmarpXp5PjFxGGY1FWm84WDcd1d+dt4zvZHdCpPUrHIyn3yZmBNaYC1oX1TZgB+
eVDjNOs7XksQrXjgufnCvHLEQ0ld+7zPQkL767zqunODOck6QsBhYKlOgd8syti/4KcKltM+l6Cj
a+qHp4UVk/qY22rK0wKVuLyoVjGEJ4U9RwF1igFU5VPOgHgXeVv+QB/cN7mKHxMUG5z1iQnoeEz8
Ba9pbsv8vHuLQ9ZNUBTtWVBP9wCQfGBscaSqDGQeZxeaMFTadGUtsr0w7Lg+MInzmgMi0uJeDtHk
shUm6Fl4v8JKLGdcSra+0DI2/TW1Cl2b4mepLxgy8N9x6hmm3GglTDOWVspXhPX223P34m/Zd+tf
smDKj7VQzY0OcADiphD9w17P6lnnAuSgwwP1Bi7WGc+O8vWzUcLhzGxhGJ0iGzYUBU6eiENAQeGf
Q9e66tJv2vE5ryi+94x+v4UHPWn/ybBXtx3ZOupBIdYhd4Hg1srw0hJklTcyrigGNQ3qAhHuwd8A
P6Y7C0zJCV++Y04iMpH9XeskVpeTVJTD0+JEx71ZuIfSsdIA7PqkLao0FKJ8rwv22lOW/pz2uQYp
PB6Wdsj9M0dxdxuhWLPW6+9hl0ZzEqZyr4kOwFKR/HOMZ/85k0j+jTKgs10gyG7Z7MwB0mw8cp9h
qmuqVLqtd8wD2nP8Lj/ZkdZth491XdluKUq/hQma7P4XW3/0QFMC82afhPkd51H32cIW9q981tLP
aKYxdOEwNgMxIMyET2yrQGCugxz/RQnT7GXp8oXXpduLP6Hu17twl/lHMm3icfa9+TERyaoALBkf
k+YE7jGNfiAfx6quh9Mq27E6Ji4ItxSq4Ha7Do114Fiu9jMinRQSj9imr9ofupZ8GYChB0Cg0blx
2JBhcFPsH6MDNZqbM9bwsNXof66rhO+dbFv30XN47Mdojutbr/acf+zyr3eLgP128ocx/FiKpn4u
Ifk0rDE249UcFpRIAfLKkm64JZaLBuMtjLu1av/ZwRGfMIlqj/Nt235V3UQizNjtTXlfV4NEO20X
/e02o9mydUuUOm5CNkwKbDNfi9b2kCT1NvwrQpn/2fy+eJy5wh/CppzeyymALLfwrX1Fw2SubTu4
1Pqa3zzF62PdrFHifxJd+bOqK0eGiI7cGouKWs53iaENh9qlJrqqrfxpE+KgenC91gLqcCqggJtL
vNFpGbdlhkhbBdEZz4f7Hk4qCFPW8AWhAgGvu8eqZcSgih7+YFllN6mMbERXivAeoz+JLTmusDMj
3mTbXe0osfK0Qm/ej94wYRiZ5DSdo5rvmvzLFuJWN3uAqOYx4iHLFynv8yEuX5iDNs+rNzMHovGb
YUn1yQCtjxAGcH9hbJ8AyAffAFeaW4g4UC7pOwByJjFFzMnYNgZcDuUQySN3i0t3iJrpZG2SPHOn
d9VhCSp9XYfOMl2argn/dIsvbm0t9uDkxmUJhzXZ56uoMMlTCbkSxOWo2CsYoaDn2VYOwzF2baQu
BldqWFmyl3/hAIHinHTeXMvdABlb537KTDCGOsu9Tazpxi9zblFb19OylPsbsupmbzgtghZurPLg
28TTCne4B5ni9AXNXc6H59vZku2NsZ//HCi/+KUMy71pNTFdSgtBDXDw1Ob8a6q6vWbF7+cIZ3oV
nsxS9VHG5sz0EE3bQo4vDjG+gH0NM0J3nXsS2HyL4LSHOl1iEQ7HgrI9+OFDARZdVj5mwuIDKZTt
GkUp77P8QtPMfzu9HF8lFvo/aBTbddHMNdbAsklewXh1f5kENg9m7tvPOtj9y46PaTLEN9pfi2ZE
TAY+f1xoa5Jf+npsYv5e+OkHK0BxHiHMLl7qAsnkm+XMYA7iBeNTQ5IIzb6HNYLTMxoegCGrNSXT
t3Zx6Yjgz7KNwW0U1uajqZR89SMhS2I6mukTng14GNsw/8zGtguJhQvqxkvNPMYfebFSJM9lUtzs
wWBNuvEl3uazcirWqex8Q6QoRYrjzu5hy6MGHDNpBCE0o656F0FZQWgPJf9u8GvwQwe3O8u+zuGM
LsbSArFKSvO/V91wzlux3sJF3xtKtcDCoSy9qMjGsovnI1UTSEU57vUb1vz8wZtDmGgt/dEOGPCn
akNx7S50SEphuvRh1GWFz5L+VWw280EEm3wGoys5u8WuHzs9xa9B4bvbZaIK9dxPdfc1Yau+ZTOi
205VWCU27Ui+eKNnhynpcQOz8F8N7lOzaK6AvCTjkiM2jB6tdqLX2e9p5XAOy5dyAZWWrd3Gpk9o
lG2uJqf2rxuyWLnCNJzFg69d8VbFHZFx9Aw5DWksyZEaqVpu2l1PY9rLZlhSXvHwU4i1KY7lsDYX
PvQsrqlCqXvt008wB0JFPzdDDqJ4JxzhnIvEvYxHFX0XrdRXeOapYpqFEsOdYvvMZDmCuanzfM1s
LOLyEAc9VvaGgRi5luzK31aIT19rMyUwW6fOOwXhQkWvp3oHQ27M+O4Ma/IQYq/D9a6JIUlV0DYm
S0iEvEbY7MB2G0C/pPhMfdZP2mtO1bhQewHOHfx08ov2F3ylaM2AEfs7fCPX3si42BKuwql6iutt
iNK2n6ro5Meze+I37ncqN9abW28U71ioWHFn0d0bD0ETjDcNG3HrhUKieo7EasoryDxcjiVldZly
FomLpHTscnaKPooOJojZTA8KDhnJsOwqd5v9fpyaITnutlTXm95MQAMWbH6aiG0E4xhyq2kQ4dWh
mY2+qCKEIihTQfkW5P3+MSTWGQ78hupmtpPnHpJ15OFuVN6+TkL1n0nbSDh8VChfiAzbbR2tU3mg
Z9Z3k91E8+AQvzAVT0nPEPhgO38yW5rPlXl3ffhlKSeAnO9k7hXhIdbxsH2qXThjqtXEWyDiiV/B
oVSnMxx95Z+XKolYa65M8hUGldHHwYz7+r7ms/srRki82Ban5MXZF1D37Zp8tXPXlKfY1fqFHHX5
OneiNtnqi/bdqbh1U4eO+/cu6qSkDUm6k2tCntIknNfmKMY5iY92zvvqwjDrHlNPS3e/KZqEmgU4
ff8rlCPjRdd6pAH4DLCbQwXsyqZk3nb2GMd1pxhz+O0vZQlLIEl91yK1prTvk6wpQ73I1dGxbfjH
HLpl4K+28RCNB2ff7C3F80AvuzXbkLVM9KojG/ktdhw0oQ+xLWFcfDX7z0hhc4bhMa5FHB+9GLtL
tq7DtmZ7FWgmUzAGnUxsFr4W0znTZx0K9z9vi5z/gcRt5V0Eydr/GfKZ7NM8mocf0t1OW7NF/syk
B1xZfzVKTzQEhfqAj1gC4Dgypi/bTO978DDXq7pZHLGytwFku8qKPQzpr6whU740U7+ePI8aA/tN
4dNa9q1hMM5C31NtZs/h/750d65fU7dt9e60QG27TWZAQ8PHtsFDkNpt7pm4qTa6IxHPj9KpD+e/
eIrsnDIMcfoDdlbdH1ojSgZWfVI8LBthOCmDEuWcF3yz6yGwZK1mQZtAZR2YRNw2eT4+JZLuPZu2
Trs/xzfMZitnjmn0ef54RTWditxdnr1dJvd9ayd7xqJfP4y6cL1DQC7E45SQ5kjsNmS+TIerh1zl
ljOVgDPCrDvNCSOjl7asi/2w18XiZl2nq/1WSUWrFnANtmnM8pA99rsgVFM0+9pcVyZ2L0zfT0va
4+F4LnmqJrxETQxFnc3sgsO44oWq2JcoUtuNikY0DIrzXPjxfiBFuEfKzOupSGOywfMsnHP7IXUz
OeeSLvWSmap/30Vr+K/0E1CQ7VpMIL95gKI0aJrdOam9UDs0Ym95XgPRitR1q20kD0M2ESJMFbVZ
3/bYvrehtjbGguHvGGvvscKqu5VYtSBDDF4Hqv01vkUkMr9zzMUOBgBGIWll1p2pnzshBFTrsOOd
y0fslm7F3dTA/f0UZbUzlJSJes5xJQCJjkSyZYL+4CGxNZVT6PkGkKIDqTwNt0Zd5r6HVWKyyDJp
wEqVPkRUriab0fhafsm9owGwMjBZUPfyV2Jc+mqXzccnJB+XEcbgzhRC86zSScGs5i2Y+oe5ouSF
aD+oy1aV1BhLIZbhsKzl8unlm9NQ762A+GBRupfelItnA9n8Edvv3qbBlCdMWB1tzLFF7bvdu4AB
WFkE0+//RQbAu0n/7c3G3gvQ5C8i74bmmJih/obkznXaL3b/XDdh7v1Nl99DR2wHzYGf3/ebDjmC
8s57WRpJuu7C9Oki8jrvKwf198pH5RlDF93nw2y1+RNpwWB+3xdStua4bFhDJr6FNLU6OHLPyXsU
tPGJVhXquV8E2xuWBfFHo0xwkSWlHdNmdkV9S3wpelIxDcuvfovL7Rz5OxSE3ovMt3HIaaFaD78F
GZJORjMa33neWjPpNXb8LWxLZV1Os3Pb1D8njS3L/FFzfU7ZOrnLNeIIG7e4fSOR5tXohrc22GWI
NNM2j9bdqHf5K/W9Z0VI2uHCfRdHC4eVYTHxaYh1PVyPeeRZBKZ2CQ5F1DCmJO869i7mQRKPFZCq
EhwmV2//+IZ+DitKTZX1jFNf3LVkWKpmuq00kIw9ijXcggsuQZe5dpsjhHt72z2qn3SBU6K97YZj
z4dESu7Qloax6P7lopUy07YcaIUXv3uqbTKuGXp5NZ4SqQl6AWDpPsI7rp0sxKn1MFL+G46DuER8
YnljZhveOiTPl4UNgEa3/ZIqzjpWkpYq2i4lu3nfcVDXMm3dWbYZD8n2tsy1eC7c2lRIwcZ8aJUz
rV2I8FeQHZf+ISQZ9ctw89wzaXYfCA7uvIcBZ0rOyK5VkDh+FGJba9e85kz+nHPtb/ND67hje52H
076nA69XeGItEP2vFj/x1RaN/NiOI7W8H1dJhbsHmEKGm7f81IrZLKuahoZWGKWQiXpVPnhswM5H
My3mWOQjEr+Vyuf73TyKCtM44SOQTkXa/15QK3Se1306CmH6qEeO4myrLU9s3DnRv8l3tifgrMt4
3cchV87GxoubRUtgP5iDRzIbcSKfQ3JwwY1LPOQ/15ztkZo6n/KvK5jbET3j5Rlj3f2ttov7vqkm
dtPFg5rNonv3HUYrg2ciu8l6hek6vM5NtEQYCVo0/KCIhst2FPyXwdgPlLQyaoJsUHHwD90jQO3A
RfAjFrfsWWk50maR8O58MTthLK451JZMIR96N5tpnd+NkAj/otiDCkI2Kj9z5BwxPiqZ/x7Ij+ue
1OpvnxYj8jsfCGALzUajj9FWJ2Emh2Wczish/FcMfJw17XiEflEtaaxkfi7g1sa78M8AW/13J9DV
CxbZ8s/MbPadhE+3PKNTty9DXQXfZu9Km1L0OMz80eY++26QtzaJh9UcgyVxv3CP93vq5TWL/9A2
pLp0VLO+akBSwZVXggE+TLhBeJBJbv7H+2gHpocDOnG1NBslHs6b4RgqUfbH0VTyeiRhArnJavmd
+y2TALeL80Np1nA9RdWOt7CaA0fQMXRiLG4LkMd8ZpQBkVme1+3UzbPfZC2/3ZV2OwctmSXMb9Wv
02Ovd4pakY95kG2Mq/1joANbZ73T+M71njcmh189BO/CsyhCuoi96VTTwD5FSrh9lgRCbJeVKb1n
oDCkAThuSW0QdeS2dJPLdKb4qQPSIs/7+0b7fcPhvupfwiCPcUvXpBLvbh89OmO4FKdVTO2fqKc6
yirNsDptRBFwn3lN/zwNNviLe575jFZzF6VmYhtGvknSC91bf9u8/UYZWQkwqznTpqUIonsM3b06
xNzD+6Gc4oFDSQQza3ULiRCnApZLc86bIaqvPY4PJs/lMLlHmZjquVbFxrgnWEV17PAlsb4FgfwJ
yEG4Z9424yd21a5efIfOIW3JsCj442Y/hNrbp5QrEo1j5qb5HsnvlQcUH/cqXNtcsfuWhFehioVl
oL/aXyVf5Uu/7yw22zqpwFMrzr5sKb2StGPdDf2JkVDxMEJ6btljCd0X4ZTzK1stvH56zjGgbG1v
x0Mp41FmheixYsg89i7HmvfvA58AB6SMNEKX53PYKsosXk7tmT51K0YMBJqw3k5W4kgTW4XDBCao
df1zM5HfxG0Q5UdpaSJSqbbkpJdJ1DcBAa5hGlvHVmmxkEaUNZqB6kW8hcF3Hwzlq+ZIKfkSovmy
cymJDjEeKPm0q2a+2aTTVTdUZ+HN2juRPgeLXqosCFpMNVQOTGtcd3HNAVyMYACzFzw8ZRB078s2
80EGvyoeW5quV0tPwB6M6Ag12OM+/63iot/YotwjbEBcHfURqddc9z1lyqllpq6ypt/MzMqsb+7c
ee2+RCOC6hpUfHDBxvX8FS4sdTleOQ93jO7RvCaWITcOpSH8lyxt9XdDW/1umL6+yD7EOpH3pPhk
viqo3qaB0vxQLb28n7B74BBDgyU7adksksMiFVsRZJITtLmaj6juOATnkmk5N8kUmaxW1chPsUY8
+hPwcZnqcpQvCdajjxLA+YszRPGctp62H5p8avdQl4t4pJ7YX6Z64B8fxe1vKWfzomznJClntVuz
KITvBOeYNBQtW9FX7JOHeqd328cprQh9YdRAnDxjrj4ycerOVn4E7iR/s4o0P0pBg5qO8TJ+eU6h
qUdogvpDjqx52fIBKeny2b+uKEnDrCF8tcOzQmQ2AZ8+KbhLj8mCV7/tz9yF5Wck12Ai2XrbfbKd
hio8SJww1SHnC3QzPMER72rOc5BVnl9hYiYnDP28x7CV/pzJ7MfwA8vUQJi60THjThQ51b8Qb9P8
VXYxHXsHe3OvGyrP4walGlkLebc9JPUi7cnWyNqDDdsh2yIl+WQ5m5LHPeeCQRuP7Z9eOeqDhoDd
7aoV+7Pnbs6cxmJYn2Wx1U/etkAI8dwVFY7ro+sz/Boo0008dffLlA93rfT830bT6T8ydvJlNuC8
+rPhc30vuq39NYaKEhs/eI0nrMr9lzLYOrbut8q/E8jc5UWni+GjXLofByI9iEpXotum8+xoJdJl
TrgvxDbXyEmIic9hiKmlLvH8puugp++FbY8/IS1oQb3h8376FAkFE0h339IythLvVaLmMPPKMXis
oj2gf2pJoU7n2XMfrb/axxY2Wc+4UtYfuOhoPLZp+WvB0LRpOf48ueMoq+5i75V+6xCBeYiTxlaZ
YBjgpOgFJfDzhtEbeZ6qvC1ZKYgyIz3D3bvyh05DKecSbETJQLxxxNZcyDbHLDQWdnosxhxbRf1j
tU+lXMsND9os3ujHm3s/YLzNt12L+95MxQOLO4Tk5q6Wl547Mfc1P7YkXrIgIAhSdXN8iBikvTBI
7N+dgmCOY+Q0zGIXU7l3+CR1mLFdwrCKHi1Eia7daMs4WzFsUG7pR3j3NHVi8PmRywn5+MBjzy5L
gUvvTZR+bw9+uTkXq0By59wu7EfcB/lzQOXC9xSK+dP1d5R9kjorGDBusNGci7V8cfMqyK+IXl3v
9UAyzInHn8MMOx73Yxdg5EZ1XYaCat03zJjaPuR62DpzIyTnSRpNxaQOUyOHHZz6lt97ibc8LV48
fS5ykubCJZ3jWjfI71RrXY4UKYMPZncrR15kiovOZ5Oe+WvVnZ11wM1jpeiv+agjdobIK8tsw7j7
XYUrlhaRWzKbnDb818uyCY/CLPrj50igM0PnAHxA9XAZ5bYlvhCN9H2IV5eNh9IvNLeSiBnJMJe4
awzrBVhiwvxujxqAfjvDN/wH5d4thyTvip4ySFZXe6CZWvc5fnyGFjg+ToPY1J1KOi7MdmhXj8fH
+FcqQGci28bpGvqmUD05k62/1m6P/pR4wDFhlr7zOu4DjVDQkK4jbYnDpvAclguL2ckpxcPFf+Up
rG+w43/ZfGyGzNc9FV5UUZNHe+yR/Kgb56L2ejxMdkfY5JCuh/JYx5Tp6SLoPtMaiQ6DUbJ6lxhx
yvhIoh1r36EW/ofGAMcJ5XP11npxLspx4JVg2J88jF7vP/RMnfUhX/31ffC4KXn45PrpaVhAKcan
8HoZ8XulOumql3VDImMOtQa3bD6vPOEYKsvjjJnPkAHVSzr4SKFchMZ1rvjhDP4MZcWzSmyBee3H
dNgFoKrOy7BUHLK5fjesx76t/tjdaaey/kXd9M5JCzvJMwfqoLJo6qZS4pRgDAgUiBlCs1wpjebp
/qiH+OjilA18f7mwSdCiMbRVOGZGeAx4IbSw7EBkPpL24iveJ36E3OBdmoIQsWOJbyHbOw1zU0bi
t2yxMTHQVoURZCCDJ5dRBBMK7opyOi591PgnCDSMsevZN29d7a3frF+VIclbqMyHetqGX+zRiuYG
c291XXNatFm0/nRS6Mr8I7DIVEUaUW+9kTcqrtnxRrqO9rX+kKVcv9H1+FuNGlVyYFbVxPdGtgyB
ARzu9ADk3KK06jgwryze9cF1GXTVb4wG00SRtfQzNplK4BOxrCCpzPS4ri4KxmjjDYvC4+2CuXzO
YkZc+wWAxL4q79FXrfeMq2L/pNha8MDbSObjy1Qo1kGOhqit6FIg33+Q5r2+2cK38xkdPu4OCZ0w
vopZkAJJT81Au4h28Z4QfUY8Vxwmd+WskhIHWBlTUHfdrxHpHjOVUzmfAkuEPuyVCvIjhpAEOxTt
aHuQI74g1O2fF0DOG6GEno6XIYuNGEOq6gh3Gepe8jx1Q/y4z/7qIFDufEx2r4cz7tr1dl/GnZHb
zslwQAyZnwqM0jOakKsG5pixeqk6pKnD3HWGzB2cfxSWqt2YD48BR45xFY1+jBnExSY2TRNeFFEq
ZAXBY4NmS1yj6vcovxiYJ1fEH1HUZp3jIRMiu+nwRN5XXxxrItPiE9N6xd3ke8hxEus4KU0GOkWm
zeIhVPmi+EXBuC7HkrXQK0JjXKYqjhaChnjk8V2tQ5bBULdbnqqN4x3tkCHPJenfNNCYTCL8XHvt
fgTKUywOa+IySVVdlD20/iL/lrvmDBQVOJpU+C1z2aTG95vOHNZPphma35gR/f5IJ29flqJsy0tB
sY2eUfX+Y1R4JGlZt+eJnEI9uSiFrnu7UtB8DPUS/yIWOMFwBCYpPzbJzg7p7nvTnYkr70/ZeVFw
qGvrXO5B0fX3JunM47rpwMGvEeNa737K+Tb3lcmkM+MEowoXrFzrcHzVZUNvWxP/ySGPcTM/MA2X
jxwH6EZsmWHD9XUjBIY3MT9wTO1L5tcKX2Nfi+m0Dv/fA/9xdl7NcSNpuv4rE32PWXhzYmcuAFSx
SIlOouwNgpLY8N7j158n2bNnWaiKwlFPT8x0h1pKZiLNZ16jd87glnLZ3XI10hsGOxR8hX2RHWbd
mCcfkAMtQaA99bcZhlzr14Dc6htsWuQ/w6mwtStZoq7nURpQeEpkM5l9LhfJ3imjRsqJwHj3Kw/V
diSITsPPaOkOj3PUDLwwlRk+R3W8/KkEdEv2aeOkPxwe6WZncrDoPtSJXSM1k1hgQWfCTI8dT4Nb
jyTODcwFgj3S7fQndfniuayseHQVJOA/07mlLjO23XxblqPzDPcKBA9dYqOm8r8kwJQ1yf6VJfny
IyafYlZKBo6tz61B95I4MTrRwjMGT46t7HuMhisWQcqCkIBOdY5OZyx4HO3gABAtyiUHcCLLfPyQ
Vt1NO85q58qWCrYeSSwpAlmUhM3Orhyg1rwteCrZob6EHk3Y+g6/M3n2LdmU3xthgalArIxZeUXM
mH6pS25lgjjgRr1acfUDcsx/AjFNHmDvdmALYzWXdqDAg4eO+ynyCO0VUrO47D+q4MM/VfRrngzM
KJ91Xsf3eZlpH5JM04vHOhl7JHWceJgPqj1MH9uobZE7XRoNuZ8q64KrudSSD32ltVSbxhmiyiwv
VBiJXRBHXVQ7tXdkRpK5i/WSFHFqa7Px1Y5Tswu7eOJ+dMamuC70Se0hHY+67VBPNbgfDK3jlyMo
PD+reKkkD1WzEq2GRJmTH3YJWOIKktoQ3A7kNYC4cJH/MIGVe9FJB/jUijxi5BRSXw/0CAjZDOoF
SEMnZz/GZgqeAqL7X4g/idLqPI06FwEx4A76jfYNDgjojhxK0Lc6nnjIm05xrupsTOmswgrKDxOY
zg/kJxW+xonaApk3IASNylIrXptBfXRTVc0yUCUURvwggBpDHGlZD9SjiTYNmADvkgbInR9jaGnT
MOh5ngDUaJ/VuY5/TDZoXi/LLKJcWI5N7dWyHTwUiQ62qBxTglxarVG6L7Xc/CjlKuCdHtreQysp
3eLVdtBDubRNEEyVJZdPamw134GaLdJ+submKoIavPh2WAc3bCk926VNTmSaSVrxqNid/QFnxfKb
rdWGtB8AErz0Sjz9GCLaTRRZEv2uXaT0QzuPrNPIfniuaK5P5Jtjfd1Auhp2CjrvncfPJT/pi1Md
JikJAMRQPP3VpnH4ba7C5HvezdqnnKT3V19PeUw7lj3nqlouzW4ILptikoFSh9uCg/+SZXRnlDQP
qOHmw0JD3rKrK7D2teqRI4UlryF9OEJmwPlur6GStgubzrrrEkOauMAzxaAKmCRfmyqNn5wgdR5o
IFJ7GYNgkUSpaypd25QguUyxThIwc989E0qQgKjgLV0sXPmOUKyCH2ZE0WLfOnWi+zOoCAfEVzff
6IuZI30hi3cnkess3ulDRIE2A9uh7ZTctu5FBmpw1fTLdVu2YeMFPaY6PgpO6vt2WPRPYcrd5iKk
GWNPRLKyt5uKIAfp5ubPEVWY93Gdd6o/NDKd89iGX+AiYTQNntHVYeYOyyx9RauOLz/NCKLb8aI8
aZOFXksNAlPl+xG4uWNaqlBw0sJ57NJgMVzS9ohQIlAUjomsSp/GWFs+BfHQK0DDRcUZb4T+WU9a
rfaWkYqMt+A/EQgdw5nWG9Wjh5yvKgGkJcF2Z81SbiGONXe2EwI9tpSceD/Ukd326RiNE/c/jXq1
nWn6LlM6Bnsgo3p4yJTWeZSKCJULx6F3/04bRvoaNMZbP+jmuYVsQQRwrSa6I7lth8FyVzQSGWpH
A35HClskEBKTsnxUZwWAAOixFjpNwHaiTTL0u3qK5spv5EnRPXuBGu1Nct8/D9oojbuxb5Rk70RO
ykmLHJP4CyjqApAuDBNfoTgY/5pCSjS7fpGUwctLePiEa3MK+MKp1fgG9TEnvx2H2H4w4jSrfW1Y
MghbJWi7e8g/tLd7GAssRq3lv5S0UNr9HC3B5M8Txat9GBEu+wqr2PgLVzsRR0K/ioXNKkmhPqQG
H+LaIsKoMb6QgHwOhCYzR/glKyZc1mMYIB/KbkbRpsYE4BY7hO4r6FmddmTZmre1QQfa05a5AmRs
Vwn6iHqggMHlPiNlV5MPnZKYBM3UVMHkjQC0/Qwm0a8yqOZPZaYk9zr4dFlAB6kiU5e1SE/L6k87
GEgJqfBSNaSOSByWGLRuOiuTvxMHjp1H4lIQmA6Nfa9UWq1cBbq9fA+lUb5FPmSQ30Er036NhqKJ
Mk0GUBPtjvCaEnG00CmVi3toBpoCml/rIxru2Bt4wIE4UdaUyI8RlgepV+oyH2yQZeOpbxsazHVv
0uhN5da5nqWwG69GvvfHhXd9OujUOK6TJqITrg1Uk9Aa698DjeDtLMGh3BEz8IhkclsO7tJS2riy
47oBfuFEZfiU9w5tJwD2KsipIrUfzbwEFssjFN7XGZhid2CVv4BVH+5F+gcoR85ghklS2T7AmAx+
phW1ZG/QJvIOfbIzACMYqnxzIhTW3LCKZgukVkYRI0/Qud0JecGfGWU3dGHVKnqK9KIjH5ad+hv8
cTOj3FZkP0OlbsBDBCnFJcehIA86vaielBIsADctSAzdQPHYjVucyn1O8fzdmc1lILrXQIWMFG0N
8DgEkyCm9eyDHsNq8OhHmT8Mu7EeeZlabV8GIR1vtm6zk7uwIfBvKq3yxO0879WEks8umToK2oa9
AJGM7PxeoFFnP5rq6ZZ4pmjNQ0hve95FKBTUSLzV0m078JYe0rLUrm0qJUixIi9PYl9OlXLfQgv8
1QTycm/Gdta5IxCL/qCXix2/s6u4UCjPh531funMrPpMhiB9lhzKojSBKhl0vpkQ73ZjpXzLioWK
mkJcn/x0wmSQXBIxEIqBAmXqqqrBjH+xMC51aLg4hcHFoFEkA2UbUoIH/hPPn8CWDjhsOBCX9loF
k8ct+xnP2Mts57XAEmRuxD6RboCNpepo8R1TnTNlNpwa2A/tYF39jlFs4PZp3V9Z6Tg9SFImLAyC
kM/V9X6W9srV5eHXdG8xPLatkPFtpGPNtWMLDNamA7SSuxCvSIwygMz9QQYjqMHtrO7pUDjuYujh
u2bKAAVfHlxZ87xfR1dlmZ4jTHNTXvG8daUiuqJ97KbZkCDK29H76Ok0N3C9dlk3GmiE2fNVUZBr
q2MI8HomuQet4bhhqXM30mD0U5AlHhVUe+OnO/vD4SSoIiGgoAq90oSoJ27CXichLfKQYidstRAo
RUYtMG1Ls/Q31kLlQ79RKcauiggRG2QOBsKvuiJ+/Y2MRyFT56SJWbhpQMixa5SAiyTHM3GXkmvF
ALyoLYZw1EESxOSZsGV3aQHuhtiO0n9tdl8v/0RrcYq/fiCHbYGqqaqujViqUS9G+twF97Bh/9Bj
SwMiB2XKcuPJmH4EhBgb4hDnNqNFU8A0MIsUyh+rJQDzVKYtvXgogeqDCdSEsFcBj9vJ0zUIOueq
KuBvl5q5YftwOrBugjY2xT6kt+2s1n42JcgiVQUZsJBHIW4638700N6BkdDAb9edX9t1/cExsnB/
eZFPN9nxyKsp2yX8R9A3NBtR4IPwRSE6rj7leqMO19SkaKxfHm8tV8FBNw3kaAwZFW4Ea8XP82aX
tbNRKrHOdYMzknwTgm/lya3KDc2d063DKDgEsm1gZfB3x6MwdKw5NXtZG5XuxhDwNztXbmjMjx8t
MNcb++bcIqK4LSTBaAoi/3Q8HIaqgZNL7NSm4x3rKBV7VCC/QLBRDr+/fFzXuoyPKZK/6+tyxCZB
p7VJ6RwhiNFLxrmzvcpqh2JjX5xbQRsHdhnyO6yEtQAUvLGmmWKeoqBW62uCJIhfcJVjDzQpFOiG
OvKG5tnWiCudJIXUvs57rrsqksafwUyFzekSUcJsovQBVcgtHaizA+rAQJgh591evXyjBYo2jZhi
R/8eAHvULjeIW/RQ/UfjDqRFvyEmeG7v43WEnpaCeCjCs8fbJO7NkeCFAZfaqgFYdw5Ap6n+G1/O
QVkXIwiQS9wmx6OYZWOEs80oWhBSxxuc6HosUFrwpjC0pF2fEdNsHGrxTB4/HeCrVS5qpN3EsRMr
/eZQo3gSJoXYlYGaKhPA6bRNroCgO/UehgvyARAOodVESp84u8sH4uzQmsVhMFlQ3VgNXTp9RvQN
+5nSj/JdpKEd1XUv4d8+2G0hHJmlbvj824MiRsXWYdsYyEKutmoAYH3qsK6i4j/IX6EJpXQh0iC+
Zw8pP4h3AGmOUBCDjdMvJrNaZ0Rg6XfjoMDVtpakGtS4jOyae6YNevubCvU7IV5RhgMWaf0+hKG9
sbpndqwICjGE0RQexJPbenQ6UH4ZnTUAqr6BwOa+l7TfNEkn8tB5CRgIh3msCdc7dgnsRTPA/brI
REDSVazgqp0pp2t5sq+zwKbIpOlXugaGdWPjnrm4LWYmhufyhiR9vHEbuO8WVFPml1bTTd31lgdy
zwCWr/cbOk1nNiqWgBp2IoiZomW6euLrTFaX0cjZM5AAfakBYzYZDQzcmK7SYwVe+WuqOFvWE2cm
6AhheMyDDDyc1yYJMKeRQx5Y2pgT6MsNuCQ4LsFVKENXuHwozuwVR+jQYrGB5w0GVsdrmcA+p5zE
BAOUgXynA9A01saWDNzpKMh2IZeECJXDO7j2VZMHGwuPGlcWCSWB+3RMAfZFybARj50ZRUjm8RdX
KEJUq7ygh7iSF4bDM2sBFq2UwgC2E/2u8LGNIQjxAsrYPAj4LIiP9+banORomMg0cKsEPZLfN6js
lH7ZSF20cW+cmQ73nYKUvcwViWPV8UC0mfSwMDCQWEb0UeNcbTyQixtKvaeXk9CjRN0TIRHL1o3V
pajC2BinghqnKhvpDXdYPO/iFlBINUH/30G1ruZvv7vlkOZFSBmXCAhnzO14XrS3e8uiAEIHX2pp
n+G6CRQwWwJp/zcGwhISUDyfi713PBAm9XiNZETJmlaRGkV2ta/mafIvj3JmBXFwIeKSecrwu1xN
py/hsZZJzVs2WK0HPwepIWtqwVim9G3A/n+9PN6ZbcF4pjCW5DHB5+B4VqWpBkMq7HgkIGguGA5l
33L77n57FCR5qIYZGveQbK/iEUruqdRVBAd02exHRCjQiYAccHV5FPGzHj+NnB/ucV5GJLeJfI7n
EpgRalNCS1PDzQ6gNqIskGbGjwSu9XsIp4OnN7Hg0yRDuOElcnqzYw9BQC46LLxg2mrjpy1EDnmC
EdOP7XBIE0MUt8BMfc8k+oXvJZX0/YGQoco29suZ72ejS42sLvetaqy1sfGdTCIVgUF3iDrpLjH0
3G2ratyIWsXeXq8sbkl0VDln6B6v3siymuDV2wCynMwuruAYBh3N9N6UdzqIoGHjpJ37jgj/UY8T
K6qsqxC9hiUVmFHyQ3uKr6jnwZKMU3P2QktVH8gepUfTMOu9RpD7dHkLnVtOEb/i9mFjT6WtjoMV
Uz0OTQMkPiCjBwX9pV2JvuFGrnjmkPMeEyQTnhv87+ppQX+p0hBLByVsppbbAiT4rk2oioKFrWlj
me3h8qzOfT6R0iJBy01pr3XvF6RNSuh6UG3yyACnqIf0Ck3apmCwUK3aCALOzo6UWwQBIipfJd5I
RYHTRDIBSZUAUD/2vPQt2tKZskOaG3L7YYGK4/z+oMKthOHEip5oxC8quOFqgfgyY5tGqwhO1cyl
WSI0g1X4xqE7s57Eb/jQ8d4QFa8T43xMob2icwNHqYPt48XLVGdfIWNZ9QRlex7VrezqxMyDjYKF
iKmK0FghDl+dwCl3otCkQ+A6nL18Fw+dfDtOSHo5cVccApsOjhLXLW1XWtJAZ+kSueFs0ZfLEa3b
2L9nTomDEomNeDJLYK1rHdEIbBKLphLgSxPucLMFXxeqW4nH+Tm/GUZ8hjexUWJ22SAH2NAEyzKZ
btMLtSv8GnXDyzWnu2c3S9fySJvLztCvrTLEgJAxt7HHSeSNC/7MpmbKIkEQmu+yvgrdS9TdAktn
yiFgbt4Rp31pgR/d9/ReD0NLxnv5yJ5bYurRPCh8bIMK9/HcdXPBWwGdRNcytBohNCg91pyPG7M6
t5Et3LxJC0BToU97PAqwXT2beuJ1Irr4pYjMaGeAs4F6Oc4bUsrnFtACJUZVmbbsSe4zxHJc17h4
uaWph1/hyBpfl97R231Womvlmin42/3fWEPSLSGRLtPVWH0zFJMBCihEHQ3m4X7QgBCkXRNtTOzs
l4JYwl0HY4Jg9HgN4TYFlYpdKvbAYWzvkSrSe58kCxb05emc+1i8hjzptALE43E8UEPsa0NsZSCp
k/cS6HTfKgfrsYI1/PHvDIVdA/kVr8a6CJ63U9s5Evuimrrq3g66iPaIDawXdNGYfPobg+EjSgIk
U0OyVpsQSZsIeWoi+IHWw77vOwwvQYz7Q5flf2NHEBeyduiwi7U8XkIwTbrZ5hRPNM3IH5GzsO9M
e7A3rkfxp6yiJSGUbIkCDY+SvRqlyAZzjhf2XdGCo3R7sKPX3Mfj54iSxr7qYfz8/gpS7AOyiLck
ge8qntAor4W5SQMNTa3CSxYock2CQRj+T9HGxzqdGyU+nU3BW0sRYz23kcA7a8FYC0Y1IJ+gfizt
5gZVOvMgN/GwMbEzo9nCNUpjv6skrquJjb0m4TJOY90YJfMmzB3pKXFgZVBFXB6Q6Qs24tzTs4yK
tYJFEKELwfTacyOWTQD8Ugmxne76t0rQInJNHT9c/lxnR8HdkGNMFYORjnehJA3mtKDQBMINFVZ9
CJs7IJ1bKudn1k6EXzRaSEpEMfh4FKroMKRscPbFMA8PihIIsATM3xs9H80vah1kf/72tNiCKp0r
ChnkrqtpaWbWxGFEKoLKGElCrv6KC+s3vampE5KHYOLEhS56out3UZUQnCiWgRyv1FDSbdGPobqr
Fx4gDEhqMt9s4zSffi1RUzYsyhroCZ7chfVQwcIZHPB9Wd2/t5YkuJX7EeWny6t3ertDsSBYxjiV
251CyfHnsnOQPkA/UtQxunKXp/nLIkBmjZlsuWCdTAiTEtJwi+6RouKBt0rGUfttpF6GjKjUc/wt
L6Vql3bRVn383Cji0Jo6z5KGJ8TxfDLyG0G5BTXUZGBU4kaL3uuxkW+8vie5IpOhaY8DFjESLevV
MOBPAZlbDNPA+K3dtLBR3RnnMdVuh74CJZi0Dig9KPncMYhq1r/fjuM5EW5iPMy8zPr6+ZKRiO91
UcGDGmb7jja+FICONzK4M6up02WQ6c9TFwKIeryaCXX9yYwYRO3H4B2MGFAzUhhsmHqKoPLo4eJC
FzYlxGfETEhRH4/SxEXbdK35vYeNXIksOz7ksrUvFdWlokgYBb0MN4yNnX9SOxGjQnGibqwjTbS+
N8Aqogs8md+n/saJ7Pf5sFPLwMvMxF+Wr5cP2fpOpDgtqyaK8GQupG8nrqVIxMxmvQDrYmd+QVcl
8PoxH95JKLvvQj2IdpfHWx/q9XirKL4pS9zDDIEKjILRRfnI/sDzwvs1dcHGQTg7FFZA2KPQhSYa
Pf52tLpDhIdndCshVzGWI4laL3pNHgz2LaDIeju+zuvNYOLX32Rm4axYNvJ40FEx8nofFRBol0HL
NlbvzCiiJg7HTtT1Tkx6DDMIrKVm9SBAjrAm8uAKBZffjQmZC+mIgTWGDgbfXPe3+l6JgPojAQkG
xbga6bvTT1us/eWdcDoX6gXQLujEUEYjnDleMSgOS2KYsCGDuKrIzNtoB+bxd6/216rEm1FW34WM
B+GBaUAJARCzizjXNzlVvl2eyelGo8SC/quNdgxHyFzFZFMmdWq4oNdWtoP5S5kQjchgAQvxCmvL
DEoRb9HbG4kIhsEoe9CJwYdDXb2KI0IM+jzQIcsXe75xQhkyPG91+x6N9/wBu9XII5yr3qEwq3pT
nKjXSPFmv3n5krPyIuNCKFONlNV1lpzXfdHmkfXViaEc1Gg5epNJNf7ysp5sEDGITnL3GnmeLGuO
tgxaxeG3dK5zZ6fVmnFTFPrsXF0e5rV4+mZFwdzwH9aSKN6k27nuA8mLoTZWImF/qY6KD+5PeY/m
Wn9n9KFxFZFawomaDCiMMJ/GFMsRaMV9eO2ESGPJ+H//3rkQECBx7FQiH9vG/HN9QxZ2MVbVNLoL
YOT3zZSiidRq3UadY7W4f41CRE+PSGWMdZNIC6w4LQjkaZrDbjPNwfT7TFI2ruBzoxC4kYgRjehc
WsdnPM/7gaZGhNJCgVYO5Iv5XT431YfLX3B1/l7nwrGDKs5OISJdhdmxXahI9CFFAR0CVjE6vHdm
nY5+DI9uIx4QP/DxXiHWoMcKNpOEWV63vOBKwLe1EbyXlcbRXnLUXNOboqVV+TDW+DLt03jJ1Q8o
vMU/lxht6Q040Bqb+TpX0BUEPQqGjvq6raLrSPtbM98tSpqnHiIT0mDa1RKkBySZD0bZfO/j8Xuv
YA+kBx8Lo/860VifiWjrLr1Gd3+rBnPmEwPC5IVVRdkXkOTxJ66VWY1mOK3wvU3pOuUrvSf+7T9e
/sRbo6xuvXzoRwALkOLqsrNcTSm1XYrU/e8fPebiiGIm0RC3wfFcGtizQZGxXfsljPaqM0n7SkXG
6m/MRZTfuML1U2yxg4FDhqobn7BMku+Qr9s7aZDMjUNxZqfycpMVvpblLXu1YkA4wmrIIW+nsQLs
KK8iC4qJEhLUhd17uUIwQu2r6kYbkuHT5QmeG5qigQyqSxTm9dWWgMFdKGPOx9Ko+d1OijE+Y7kg
XcMoNx5yBOtQZTPNB4DHW5DD020CEp80DlUSomeUCI4/oDTSqZKaBGkQW69vk7QoD5HTbjWPTudn
09CkHUbblgmub7VIrgdTrvLZhf33QTaN50G3n4LFvBkQh0EOtjtYevN7QBnOvWj7IUpA9VaUjFcx
BoSmkWy+mCG4oonw1anQHD9UihabHuq1VeQrdtyjSzIGlvRy+XOuUoTXoSnwg5WhkaSZ63QOOE7k
OClD2yYIZ20Kkl1ZRfUOGyXYE12zVdBYZT//GU9nacntqD2Jn+dNKI1quhr3DlI7geBJKAjrfcnC
MNgDMk/gUFrVoSjt+HB5kqdviOhuAvOmmUHRdd1Nwgg7gX+NdCNaSZKXyqXko97e7cNl7DdumXND
maBbRFZC/3iNVkUDbsEYEv0aRAlHlbtbTuVd4MRFvleSRTE3ZnZyJgBxgkKn3iC8X+kHrpZzgqJt
G1A6jAmJEKlBOqtK8WT7zfUTkHyGEJ0Fduca56Rl0PtsnAs86J2Vr+jpS2IpnZ/X2bAx0sl8XsH/
BsPg98L1Jn79zfaIljmSkT5CM3Su+2v0SXIP5k/hX57PyaZnFM1k9+E5DQhvHdM7AZi8BbkuNAVz
u93NY5QUfmZGxi/IczaycVWib+yL04lRLkFhgE/Ea8rfHk8MwdIhsWrI0E7aGrs6GiCLBuayEe6u
TxdhA6cKWIBO6YQztjpdUL0U7KRABPVBIONphDCnSQSBnR73teNoHyTV2ogCT4akriveOiwyaRdq
azxhhpfgpLUQh+K2UfwJaXTDc8pOelAQbbp37E5I4c3d7vIXVFeZEqfZJBqk8/16qGluHK/nZLYR
7DtMptQrIAUuzho75Q4BFh83Es/Y0QRz3zXuDWL27vzl8tjrRu3J2KuQlOitN2sxduV//1z4eH24
v24enjdGEX/K22h0PcPVc6fFjaInYpTbevcj9Z5ejKvnzx+3nB9XNbCTuawOXDaN/SCnjILdttt7
46680m5Vf6sy9MqpujQbcW++OdidrVVOlDDO4BPV8r3i3ZfF/fnpLnIfWv+ZqMxFSXHjNnlFllwa
dXUe8rZoLRQtW7feIerkUY7wsL7xbN/0n6++tf4n5G827hZFfJdLY4oD82am4IqzWYlfxwR+6iFO
4H5GffMev9dPCHpeb2yTreFWF4uG4ISaieFm78eyl69wdNq1++guvg7c7KrfCG/XFYqT/bJKYFMd
FiAEOfEdIy/nL91FsdJDXGxjHc/cK28PuLN62Wwrae1CbH/b+NoHhxgF3govTaNIEbvYamFubU9n
dZ0ktqQaSFr9Na3sHvV/39rjLOZ9iv3Y/xMCNxeK7P65uZ7rp2h1ytfNsTHMUaivGVj7qN60n8u7
+kb7ETxQX2pmt3qen4qb+F57MJ42ts3W8q5ul7CbYrMU3xGlSB8WP7tmOPAgeoFredWu2IW+7dne
Fv73JMVdz3d138xqkWat2K60tPbxQfGfcm9xXwK3YnnLvepu3TzrgGw94Ori0SUsmSK6t65SIHE+
BDBByqa/GVJr81tu3Njr2NbBTZb3l6FG7wc7yf1ZuDd/eh8/X/504kBfuF/WQG2ETZJMEqMse5yV
PGRXvcLbOn1bg6xulSkrEAkqGER/DK5qtFY+wyq5CTZe8a3bZB2YU7HN9EbMRTro3ujBt3J/WrfW
zVZSd/Z802cEhihIeKa6upTb1M4LWewC/I13CleX5js8eLrnvMs93AEf2wfEsq+aK/29s3VDn9sW
b8derSWyNXNmjIzd+ePO/Jzto/24n/10316rh62S+LlzTRdBI3ul5UPj5/j1SdDATijCtW6DsDxm
7ihUDxjWvfRF4yfL4+WtuD5bhMkChq7S2Ic2AA7xeDCzi9UgyvTFk7RO2yPDhGCz0sTYt83LxnMg
7oW3u56hAKqCHyDJsS3yx+OhMls1J3XAlCuA9v6udIoCJJWWbTxv69UTo1C00UlAIOFSnT4eRccA
G6tJVJU66Mf36FlaN82QYWo6q/l9UuX5JzhKysNvryIoIJ1WIIUHmuKrqZUoLzRthQ0kXpbVDslX
rim9yx9Rws+29uL6uWGC5HAKTcHXDGFd0MPop1kcS5o9qxgKx0NMo/2ExhxSTY1RaulTpgwdWrK5
hSQuReRWcpFgzB+yZA4+G13RlW6DjtRwXeem+ghIpca+qIkr261kLJkur8tJnE2TVSa3VSg10eBj
+6y+Bv4cRWdZmEaqVmpUvtpETuI1wgXUn1osZFGYNoYp2WOeOjw3CKD9DFsntH2FduCyTyrN3KLP
r+9F8SPxkxjk9gIYtO6eSWhBxbjcTx7uDSkaxprq4nORf2u1GKWDsRrsm7lSiYjiYdq4LE8Pm8ZH
A/XmiPNGf/B4NRCJlcYZvonXdPb3GkzIpw6No3uEPbfwrmdGUmlCmtQxqCqQ+R+PFLbCTc9RF1T7
hGhJBHvKL+cEUVK6Uy+XP/LpuYb9rTriTgZLgH3MaixLnvISxSzPQltn1zXTLy6tcCNHPd31gCWo
X9CqoIBoyKtjPS/DGJY1G9tGodnchWUgfdRTGZSf06Frc40oMbIsvz0xQUiFS0U9n1boKlAukbKh
x4Sf/DIiKVxLbXyIm272L49y8oKyIaGB0im0xbfimVmtH/0zLVn6wQukKHAnbFjdJA81Nwvn/Cbu
l3JnZUG2U+VEvwWYkL0Y+axs/BBnvqEDTFvUvCgIU1lZ/QzjoBbRnAzoxmAVirQSAsb4dG+Mcror
dVmzaIsLxguIxtVHTGcttTrwJl48VsVtprcKzuWKeZ330+926QTFisFEoRkENFXg4wmps9xmONyi
Or/E4U1SSst1gNOLd/nbnd4lNjge6BA0V2CQvX7aN4kiPF64LLPderjOFr4so6WTIRV0oDEl7ezc
GNGendrhOpDa/4C8/uvn9H/Cl/Lhr4ez/fd/888/S4SjBBBt9Y//vq9eio9d8/LS3T5X/y1+6//7
V49/479v459N2ZZ/dut/6+g38ef/Z3z/uXs++odd0cXd/Ni/NPOHl7bPutcB+EnFv/n/+4v/eHn9
U57m6uVff/ws+6ITf1oYl8Uf//ml61//+kNw8P7r7R//n1+7e875bTDIyvxH/Lz+HS/PbfevPyTT
/Cf1TYGNsAzgQFwXf/xjfHn9JVv5J71q2XE4zzp9CNG5Lcqmi/71h2L8036tVwLd4LDTwPvjH23Z
i1+S9H9S1qeyht+Q6FvIAEj/54c7+kr/+9X+UfT5Qxnjf8Zk2Hf/GwSJTjayILxAyHUAceTvjvcl
z0JlSVGZ7+PMuZqRydBCv0OU+82S/GfUt6Mc35avo9CZJj6gWAm1dd2FjO1pzOy+zffQlfaFnb4f
J+tKiaa7bFC2nvjjgIuxKB4KXCgsSu6OEz6X3ScxHNom3ePYHNVfZjAW6r4ryrH8YqdSXt8RzJTG
3pAo3/+ZV/ZkfjRbw6mu0zZrp89VhlQ15kNLOeP2kUN7P5QTBEksq/Cs+IyUi6YhGNcEW7oGJ19C
0GG4iwR1EXrzWqgFZX27xrcm2VfOpyy7l3D9TNOny99hdbe/Lg67kDo1EjVneoljUdRQQYJ4P0vx
L9WcD9hr3RkD0Mxp2jdL4eMx7DbAGuRl67uc7AHwfcB2iErp64M1XO00o0X0s1QdjFDd71RV32su
lSxvoLaKgdxV+ORcNWSdG/PlnBxvbzEo77NIKcSbKRb9zYUoNwolCdyd9+Vu2VckS4Gf3th+9Q7j
EL/4dHm0VyzN0WFitL/QYwBReDxXUzSrJILVq8X7emf8nPz4Q3hY/A9YNvvxtem2/uhPu8j9ExMj
9+Pj5bFXVZC/vizRATuHpMk44ajjnF3YHTHj3sLT2nDbz9Yh3g031WeK5dcko/vpJtptzfj1o53O
+H9GBd5zvL56QrzYJ2q8H6nAKr5yQD6wc3H98K0P4S7+VPuIojmljyyb190GOwl4JzVZmFX79mB7
1kNxO75LHttDuLd3l1fkNfE4+dmAvil053W8c8XeePPtrQItPw3zgX3uhgdtj0bY3r5RvfFg79I7
6StOku+6e2w0+a/+ENzre/UdZCh/fF8+lQ/NjX6gYete/plOzzjRhjjgQMq5ntZYHb7a0I5Zj2Xg
Akv9PU3c5kMXxm33rgdgsBHd8LKs9r7g8/H2kN7So1yTQEspw1neTJM9MrJT5s+ZSsFTbM/fSyPE
1hOhsIDjAw6CzbZKqsZWRTF+rBko1H+aeW97A3Ed+onLVr/+5A5BH4iolPhGKBPBdjn+pOTYUmHj
y7oLa+nKyc2d6twUcYqg/NYzop58KjGUED/i/0SbbRWBLl2khFnbM9SzfjNdUxfbQZDb44iMqPq7
eGd5rW9dzfvirrpTnpdP0W5+l1zV77YwJschHYtLE4zL0iSog/IFYuZ4ypJWjUsOZHA37Qs/v4LE
56Z+tnFPrrcKjS9oB/RjiffhDa/vZsWMF1QiOSpF3OyaGNFQaWMzrr8cI8AIEuEOASpBi1juN4cx
6iO16KOZh8ejWfKQHcrD5aN1MgVAcCpPN4oyZPjAZY4HCGmQ1tYs5GQnWpSRsTiujobgxqWyHsWC
rUm3lesENSfwMqvcyMkgp+PkmO+KpFVIzlGPqu0m2Fisc6MA3eCDEN+pCKkdz6UiFUfSosh3E+iM
0m9aToSndtARNr77epOL6dhg4pH4oh0PD/V4oEHu1AKd+3xXmVgABOiO+nmktG5vmvXfmBM0SVhP
sPtBga4SoCHLOkQ5WLlINepP0Cequ6yg+PZ7u8AiY+QLsW4UAED5r66i2sZayOm7bLeUdfCV+wI7
T0vaOpPrzSzKeEDfKR4K5RHUA46XLWlFxW8xkp3RZcuTPDbDbWXl1rVNsrWzU2PcAPOc7gfGE5EM
PA1ugzVYwupUxKNzM9lVVMb8YsaQjyjY2Hiczs7KNCi7gigFsbja230CYpZqIv53nSwhVyhVB93o
koMutdqhavESuPyt1oE6Gw+8l2mTyLAxSI2PV3GulgzhWc32867NMOfT7+TRLPG2rlJXNaV7pPHD
jSkyF3Ffvo0K+F48s5C5yPeBNqwvIisdYtQzYtisQZjdIbeFF8u92RYdal9+/Wo2CqIa41Hqp1wk
KAovrT+9mpNKXTI+Za+WpVneyNiXGvKCQ18YtQPWOFo4IyKH22knfE/Jt5Rr49UMNYTd/EOL8PLZ
yXMoPySmcE6NoNXbPs6W1R4cDv5miW4MIaKJKm06aJb4r3a9ihcrLi/oQwKaNJ7MBt4ePtEYt4a5
8HDF0xQ/V+fV29V89XlNux6jRTOJ5eWdlXO9+MWrL6yKou30mW8cmF6eas70UTPDRUET+9VJFsk2
ZLlRa8Vh1shzXG91YTyLfhsetGjKJQ9ZavbTlSJMatENHp/sdBb9xFcX2wjGLiabwty27sMG0WE7
42pMhf0tpgnGLcLOXbvLrFy3ELe3lME3+6xVrlhMSmaxmQX3/f9l7jy260aybftFqAFvujDn0JMS
RUlUB0OiJHgTAAImvv5OsKreEw91yZGv9TrZqMwiDkxEbLP2mrIpcF1/puzW1mz08cQoOibzej//
tJ6ZvIG+eDduL+c2mRe7BCqyA3znvmS2Wz1zfZ3cgPHLcA+oFX4UOD2S7y8pjJ+K55hZE5ucDieY
uhnM4OLf/OBnlrAxQcoBYV/AGJ533HC3g4f93l/aKN8mJUL1zCaenjnFdiPa/gJEM1dbVAZhtGFH
syK3d6H8usGOOwZBDfrYeOYgA4D0fptOPvYR8286dDJPQk1GANhhewurAqq3YVNEr8pByziGtfSu
emYv596QFsU5LEgMcI/DApu5NDfMgdtnZDNsMPDNm4kWAjwbVOcAVgyZhgiAPUt/LrMY8GrnJeMz
EDoY5vUxf8ZEA6wAGV3u9GjvGSSdPUOl82fAtPkMm+7bBWBviXd4GppNMzwgES360LSlpa5gw5f0
JZ/x1Z67pn7iLPNaJ3nLFxgKUfUHx+jM49a0iw8UxnDxrrdbCeM9gMEVapOyvkAJbT8biJR/mpSn
vnvQNvu4m2RjRRMel7zhHbu9WIVxz5pWztngWqWRlPzX3xu3AburkTc/yWdwdzZ682++LSVi9Uz1
VvBfIG88075Hc9QR9axO7p1PrQ0RKgNLArhjrbH1kHxOW7zRqOF5Lbp4DJxu5fMOeoa4saUd/QeB
pz5w7MmBwSSgnbRnpsCBOlokR2yob2nnx7k5B5d9nW7wS9xZlxE+JYO6Blje3+Ky7fmhDjRzPWYa
kO7zNaMgELa0qJ7GsimyBDN67V63Jih1I7Yi8Ls7z1lDl4lJKI8q961IIBMCJh2UdX0s8AXpo7Tb
MIyH120USVn6+mMFm9fkuazeg7kU82MPhziLM83WE01rKtzQM6s+tlotb3xv08kVefRXTuOUmLI6
0/QgLXP+COx9NniOLg7UotHX8YgYfLocNcTIIUev/stcpViixRu9m7KnpBFj6DtKUIliBcC44tSM
GhPT4/wc732/iMqtKH9XZCt6YmKPkMZ8b4ROwoTiFxt4d9F3ls5mQufBuj0cihQ3qm3o7DIOdClw
x20a5qTN9d5pDe2DOc5LE8/FpJnJ3GnOr0xr7eC8h8E6nPnB5Fphlo3FFM/Eiy0+xGa9QpKEsRem
Q2MiLxHKuAFF1OdR0MK8D9d2XHBZtAQQkXxa6XiS7LQOgw4DX7qW+ukA4HIQCips32THLTMyM2a6
GtTnqEFFDIc8JWOA6FuiNMxTHPiyvjLiySxqAO55UHwbUPlXSWBrqrnJmDG6r1lRNEQWsanIXwaJ
HSmgdjbTrimGyJ97g11JjWtGf6gbv2dS2k6yNnZtXcoN9syZLYw1j3IYV7+Wfbw99MtxkABphFtG
PkxGoAOWGLLDXLjqSzD2EMK0DV/XyMPW/KoeetOIZOPXXNmv6yFkjDZdsMZPiyoRQHFy4CY+Jvo2
0xlaLJFdwXuugmLk1k37a4YvmROhUi1+i1LD3o2VnvqhnIysOodD7MOM8ge29kVJDXP7zB8BD8z6
+KvfBP55QlOdBstnte5Am8HFWVKbFYn2tnDDkrTkp/TBXUWkoPMQ5fbioLXKM9/E9tNHf9EWEuuW
ym4dxWL2JPvTpms5w1U10w7UUEUXjU3QPbpeOYGgsYx1DnevTUB/0mFGB/2wd8mGMvNh9M1k87/7
O4g745QI5sdMQv9IShiaHAROiYF3v091RGM3FF+7qfJwV6EX9DNlCKDlWGt64yKHOAvSVJS6d4YL
APBVc6mh+shZflLBPIGNJm//WQatvETPWFWhRis4I+yxNJOToFluZ79v8qg3F+snJEDVHxcKCwJe
zhbMsVEMaR6ujSw+iVkHYqMN9Pdi3xqhqFhLZn9vnNb7tXlBunLpHEfGsc9WKwzmgQDCy9ft2GH9
h1GjdLofARQ2l37rHpbQqoZWaE3Lxu7l9hufVjMaRlJ3LN2zFQiThtTBnbXHyTMUIpvRqKxDHvTt
N63zGM8zccaD7C2G8iucvGUOsQQg5rDXofw2r3h9RkIoIivupP81u4wu7YZ6kzoDttetkZiFshNE
3/pvdzZHBvEWezCjkZlb1OO6mh6HBkeeWNPGZicYmvJzbapijRqYtHbslMZwX3LQGomrl/N9usoA
tbRtr4rWC/ucR7T43S7SfXF4Y2GzGOpi+1niPZaFo6aDMwoDmnr9DWYMq3/k9O3GgyzM4vsAVVxF
FkvqXA6ldHbAu/OlBqgno3qa8muoSlsQeUOgPm4efHiwaIb7s53y5alwFvwCnWoa2gjWSfqxq9eU
7ztdvE+F62yxnsG1PhRG5UwHeyxa80ylA+oEFOxUtK9EkMtvs+CBgDEHSQ0XwcqT0XIbM66XqZHH
EatYAxwCnLkj4yJMvHSLhfZECOJBc9AxkWQOv1CJTjXoIQCDqo5wuZyvlZxWBpS6EdvQbnApHkq3
ZjrKypgYDO3RW+9qJhaAhza2eGLwUgEG1VaM2JzVMn8LIAh8iwMCisRdUgdRW1nOV9JwSjhEW+Nc
OLiBssUJHIcuay58ycc+F7HhlgJdguoD67Bk1RRAQLLK36nfD+4hl20K6GcC4FLbBEP6nBLEbMbW
fHYtXxp3xQY7JjtLt2UQvydRaNsDtXprKyMCI/2i1UvtSTUGOBhYXTRjY0XYvxwZw7BnPr6imN2b
Ds+I5Xpudb+/ARqWVh/mSbrT2ZhPJnx5d5mtcBTpgjEV3YZk9LUcMEE3tNtRDL41xWXFsovKWugE
CUu5VlFVVF7xwdcGAkZGpHUdwzdjC+iggnWNTSvLn7xs9n+tq+I4ytYuN44aVHT78+S1aR81CFUe
bX5pdt4aoKSvLTEq44LORGGP0RZkNdMG5khCGFcZHZ/LMcD4O4gaTuorhVQJBz2IWHOQeHOh2W5c
Gk5lgBzzUz9IKrfYfswmwv5ETVJ9m4bM/kxr1OqP2AuWMw5YFXSHsmSTPQumJR0idm3HAI9ucMRj
BeZPJjysQpPFUS9rY/oyOXO+RSbTYyMDwPlgfK186ZehW8NTOQIobLJb5B3WcqYBy2Jfb0mVk0E6
rjo4azEvF27QsY0bm+8uF/Yohvbo9WnGvmOnQc2GmsLB86UqvrZZu33V9nmXY7q0nrpYW01/Crad
UdmU+rKcuekM232snWEeQ4dBQudYKkZez4ULRvsgMTPqknFaN+MDFcrZu0E7KIIEAgUbiD4NthZ6
/pzVsYfszv5YonwHDoJFBs4wQWOPv0xgPOtxGAhxLtrUTOuL0lAGOXnLuXwLB7Ixj0s1Wh8YKLTz
G8/dSv3LrIYRL9dRc6ol7Kuqcs59gkP3scDjkxhrIfkPU+LQ6XrUJbvvJK1x+B6IZTITalE4Z1Ru
K9xDbbZ2djcwo76SMym5JHWpV9BDZL1WiQ6mUaDIMjUiyaYyQCRihMfSATwJMsU1hpGnuYLM8ese
2jBzT9ucsI/4xaOUqBgx0+42+XFdtaW5Xjn/5W3QGNBs3Ebr7Ni1Wu8exaP6OAfSv1sluJFj4+rD
k9N4Sl440CfrD11pLV/0rZ5VIvNgCs62sZmMa6l3s54Ib4W4qzlTtjyaCy56Z9VsdkvSNlIANgdw
Y0DsKtpvTWcWxtH00+C3AVmsBtpEZnQzwjwqYo+3qV94ldm4h2UYMuN29oZKnc/NAKaL1TziCVgE
Wg0SZ9V9QPezFiDSbHg9c+znOodiCc3ypwWZR1yIPs3tbDcZ6pdLRBaFFk+F3RMD6jMHbLZRi7tx
rQEmGGY6e4MD2n0GGcnPnduuLozscsRPYg3rAk1FZMuiMHzoft0e3OipgVqOIU+ZXlhm7dufAd9w
KNZ9Ov+wU5fwo7D8z6kGoTguhDs/WM4g5D0QCUDN9Wzlv/qUXPmgAgEmWvMx/c/bTV3UfqFVRyuT
6h4iUC8iu8yzX5NuLwPmdQ2AngYaTvp5WMrmKyiKvMAMouivgwKnP8QUlVeG1bCQo9gUDn5C7VjL
80Zvi98mPFctavPe6b6anW7J2PEzr73smkF71IiigvNVdBiGOKpvZrIQLNkvW7lmLGhDVg/AbgI/
wo1sGe4oPOYPNcCF7sKovLo6b5upBJKEA/EXgZ/6l7lHKXMgORVpODm6SGOmk4oqnB3NRCmm2ww2
u/NCyOm6kD7P9g2quZ1ml9PVHPrFiBrUY6Ruq7le1Q27B5OutWNFNecK9zZWs0d43xkPecOGAES5
qO4rPeOUzytnnK5tY3Xbe9y62uJOD4bWvCiVmsarWSMNGWA+iiC76jW7+4EIyFOxCWbTTZqWZCHO
mh4C2WR6qj10ppt/aMgUJpzbOzrpNjIgIMOcgGU0O4OmJUIsvqDYM28cK52wzesKkYtxWWSkqU9E
ZhWrRfh+Fg1zP09XgLHaO1nn/hxhc+SSwylXwjCU29A+jUPGSKRrYulQTqsvCDtM4zcVlw0ckz9O
6E79EtN4PNwtPVYSi7zE4oCF8ykR+O9RPpk1J7EJNxNOPOJ7KxXaGdU33D1ql0gFk4VlLmPfS3Vk
ceScd5vZDeqKBpY+OHB5Gzd/9Jjf+rTlllaewYInrdpYqhhxbvhUXnjZhGsH08RMr9bm5k4Rcfo8
h36f1XgAmGkvYo/RVqp+tODBT/m0ogeNiAIYrLQ+M0WlHl2qql+XuRbZORJ++CmOvrHAtKzUlrMy
y8Ep9FOl6rttbW1WgDXKeHaU3VFuyN3dU77MgoiHvtVxqrlAoNDOzvp5Rv5khesk/KcugCIN6qvJ
rpklxEJoTFtjS6QwqX9iTO/cpYPmfUtVnn7ETihNL6FXwh5N6XodFaQFWoiyYuVVAHj9kCwG/8yB
rP0Cs5Z1uhixB7rDGTWvQmdu1QVIw16LIdfxgkgvSJR7nrUNPGx01mSVavhUzFVH9CVa3Dtyc5m/
GbK174ld1H3aVCDeV8YBx8gMdudEv1zm773drz8sDEKHOKc6OYdzU4znhqhBijEmOC8JHGXxgN5D
f7QoJxM+mg79rH5emeWaPY0/VGzz5CIC4QFdAV+G97n2ohxC09+MO8trhR9rpdgZ5Zvo7xfR+R8G
aKq3K2juOhwmvfoabBZM7LFbW0HnAhplqOepd9dbZQsxlzHjj4PwvDLucm37iXaO2m/LHO51JXXi
fM9Ru1Fj67o3RZ1OznF28ag8jKXUxnBs1MAomDsMd4szc5SvQgfgqVbtd5E1ZFEQGTMt6fzNNGOo
DjXGJ5W+69d8mk/n6UBfKoHb1pLZ55QGiFcyajJjv8svyaCC5YLlg2UZf5ydZWxtr4goM9lXjhzp
q1d63eNsNmw97D+38AAxt0FOBiGy0j+aBA3EPW6QIzTJl29GYxl5JNouOwNUCKNuHEz7vktd75uc
Xa+L1xJ+FX9oEb93JFAFvFq1zECaKeUGc5qyX+Vsj0/BIIY+aWRe/HYtIPeMsy8oNftgfRS53twG
ol77g7Y40+1qtjOWMl0+/moHS3tkDF5UcdUhF6dM7TpYzfnGg9NP8N00vHllOJhS9SFWhZiLW+7i
6KFdA4W/dNOt+zpRa9UhmdY6yN5UgIquU0I1M039J7HYM3XUolCXrhB+FQZFH1zU1uhoIYb1BExT
qzY74cAm7lCWDLCsZIA99GHIf3NB3O9Za2usRCaDH0R2JSsjqrOhexo3pocjQi+DnWLdh2wLxH9V
yBC4MHiX29yHHsjPH/XSBecINOcycn2268iq1zpN1Na2H7AbbQZWd0ekPJBj44aYLYTQugRKFy0G
++pF0M3NvelRuZCly4GPU473qczs5ZOUJvPaQ1Y6iSS0ZApR7Rxca0IGTAm5nn/muQ+AAMIfsV8H
AbdgrjAkxivvjSY1k9oS9oWLieVBWNCOwmLWMDzLuiBFSJm6yxePYI7BmKUsbxvfDx4nag+/+3QZ
z0xTs2RCTXmCzal7WrRnlYmZHzLXlSAB4TLeduRin1Q+17dU2NKryQE3HIq8nr+ZNtWig8cpeaGy
1fsJiLr2Er2wre4SNwc2GdWV6tPgT/olkhHjGqxfP0UwyhSoVZ9FRHF2/JqpVT6CcPEpiyH//x5U
zGGSRnq4xRUMjFyRyNeITagtZ6Fj1YsflYCRv+O6YLNomeD8zcSszl8r5fqw4pBuw/YjmIh0pQc/
7Glm4bHu8ERZ2SJVrPqx+wY7qVaRsaQWOGNiFoMNcPHuLUn6yqnWy+tGA/XMN0owEeqz59aE0j6s
MQkq+xy/8pZIeh6an74uvM8MMgeIOOat+YRJc/uA/tJApGKvDb37bfU2gq8SwiaooSaPW3vSp6is
ivRm2gYYz3ZfWDgU123wLcjzFky9n1LJsJQhPlpe3v/IiJ+wBBzKvUCBsvyXsob1wduC4auDiz8r
085/UaFki0vpjCODCezhqgQv+dTQcsdxv2vSdTc7sc5LYy5FEoi2eCjzUeqRDlf6o52VZMCFSpHJ
MxDBasx08IMHx9OwhBvcxds54gtk6x7mFMFvQYwQyd62f26ZCWXW64Pmp6LQwVpdPGVGVV/CPnQB
k6N7H3KLpZRW4xNeNyu8UigX116NrWloUsDXYlWpDMdgXPO7g0gLhFRaxcNJwHq2RDgVZ7nmliZr
zjVnLE0MoqJqMvBMnIYm+OB1QfOg9F7YkFaN9McqaWuH2LDXzGZSnSJJQzV7u1mt82ibe1DGcSaR
SpXG4oQL+sfRXMMlR5fXrZo/RT45mti7Y/kzMJI1a9lU8RLDkKlKFrMrm3iV4O7BgsqWe04xzItr
HiLTxK0st31Y2rSAoqQ42Kzuxlh9ij9hkRSNnsqzSaXmGPk26cg1u79rvtOAfNXJRTTgoVJAkga/
iK7uy56n9PpcL4O+TjRVb4lH9eZsdYvPbzdWX12ENjvax32Qhv40+eHLi2gVoGi5NQY2Lio7WILp
FgDU0z8UXCB+QJOCdBRV3+6dcSJMKdnPdrdFhOBC66+Z3k8/Zg3I67fv5VShQJMYgSx6DiZ0dvua
E1lHWZh1LunaxF1XpGed1lC9nICwWHr73gj/60uhHHieY0EHg+T85N0gid5cd5VOrJlBG9kCSOuQ
dRBW5/q9VvvpG0KewsgFLwcdJNpfb2+N/6GG4axxtwnfR7CVYFfCfPDdeBAG8fE/fXomchh0Wc+T
R69m1OrN6rIgLewYa0frzPE4UQx6xaEwq+KdS73u5uMJvAMOWL1ofZ5nmP+4pX4baX2iAYIbulkf
WdYehzfUhkM7ZeKDtXRGQ8Nn1f/hgtrlWVgbYQqH9wLjMycigrL2jXTZqE60btcfyNGNc+Fggvz2
c3z9vlCA7WwuOvGsrNP3VZTS7T1V2XGOhfMF1DZov4PR/UOZx7PUbFeuoIVAgeFbL78KbfQzCh7A
qhel/LCS0KjaYRneWVF/uZeAz49hBLbxHdP48irOIpyFuhMviiYMJtj4Qnnduv56+4ntf+VPmQX3
gvqQLw7NLYv3VIhTTATocuqtmOmwlcp7ahyKYGtDKqBOjKuyuHv7eq8/P/YgBldwb8SjDAuxl3el
urEh0OCuSB3M24IZlyOumOOntPW0O1XRZMh9n+Dg7au+3jJ4jDuGDssPxG2nH30gFe5MdW4hYTFU
GGTU5VJ7KjAM7rd/X+ofzVf8r1MTLyYt3pzC+P9wvmLfaP/3+YrkSX7/2Q1/jlfs/4f/jFd4zr/2
TWd3htzneBCx/Z/xisD8F2fHftKyISHT2v/Vf8cr/oXmiAEBDjC8xax93vm/0xXOvxhP2GfxmMfw
mcX7B6MVz5K2P9YAQ4bANHyOSQu1744reflNamsn88pUWqKq7iC96hNdtWhofreOfVavwXnXHmX9
HQFE7V353pyQCIXT2p0LTR5XYR5zE2bzup3/8fju/n39N2Yx+FUsTKZrwcNghEtH+OWvqjukGiLQ
ggTdQh/NK37nC171yYjMKClc8pu3r+efKFgZIyOu93afHya5OBtONpwUq6SZVeQmhaqZ/hRu6zQ3
kwtlBFPXqqdNb9kMqC6tBq/JRU6eh1TZtfsRdyMdBQFYTijnor6RaiuGkD4NyYAunbEkQhy1DzDF
pi+iWtMhaauSTBRMg0FYTl7xtV9phYXZnKsvDJI5kJm9NTumwQZbfvb9pbxvaaAYSWM6agjLrhDp
Yb8Tuti1ROGJasLJj+6iD3XYB0PhX1hif5t12VYzBVBz+piOhmdE3VYzYLAas3MslJ8dNSr/Tgy7
qLYp2+fykDeZ7oYdA6QXAlfn5Vhg3eOEq2zLL5nTWBaymtxwQSW3JRWqeZGPwna1LCxHkR/6FOIS
TRizHuO89+AWFxVj7ohH1oCaQ5BysgdZhn93bjQKciO0OvqIYAGcyE439eSnArPZIB1FcFFlvdMD
MCNSDUuaA1XcZst2O9JX6xOX7jmpj1USWwN379xw9r1mSrIhWBhCzTUnj6SmOW6IWa7zIJUYtmjt
fPfzqomWkft6MaazTO/LG0Mz5/f4eH/5mPydCQCjklNfPz0jlbUCoCeaSfzc0z+4dN76sNOQTkUp
VZDzUuXyItcG6shMzm7aO0HO66tzPOsWQ7PAnY1XpIrRzHqyL9dIusETW1TvqV2kSaFt51OltZ8m
0DFdnK5I7cLVo9JxeHstPR8of2wpzFrjBU7UvTtKsnuZJyGCGjdtkAr/r6VYLPwcxXhHtrjEm2yG
K9QF7XlQZ+0hNYogYszHv9IWCuhe2rSRqvMszufpPQ3xaTzh7dkGrmR4aeKbiy765X7iaW5fbDB6
49xI62sSXLpGjjs8vH3nf70KXleovMw9rTmJ87I1M8tSFgYt1LW93Iq2TupUWcnbV3k1HwULxjUA
PHEfOOOjvX55Mwg2prRLuZm+q/y7YPadj6Ss9i/DRhemfPsm2IKv7Ml23NvZGE2iyt/ZnvdD4cUb
PvkFnFp/pgbpVnZ2UZC8zblcLlTvahelsL+JHGFlOPUCZl6ZbT83YHq45ejd9k4gdfKJ49r38gmc
fGHMxoEQXmlLLqvx27NhPncjY85loeDOCAQjWYpdotjad2CR+ylwet8gUnGSZtKF0+DkulpLKyKz
NT3mo84Oqd2kUZ478g50X33hbZb7451Xvb/K0wsyKhXQ+MCyjT365YMuyCVTU7l6bOIZkmjsJ/Go
9+ZDXrt6ZHp0w5y6Cj7MvTbfKMNZf8FT8+5pZa3TOyfk628bc2SdoRagnIAZ9hHRP185MIhetqz2
eFhq74fdacNtbqAoePuGTyNkXiwrFC9I6AjIrp+Nrf5I0Ba/Myw6hUZM1bn8NAWbOm+r1fvk5IxK
bB1feJjl9XuG+K/vDXdE0gCTGSRa6qdSeYk8tcLrD5/knoZSmcsqUXPxnsffaRxOlrGTC1i5gH35
50ktousyZ+N16rHtjflhbVZxpLQ7XDVGWT++/Rhff6dAxAJyNJ/jB1TH/pj/eIyKFsNuWUdLLZ+X
6zZYus8aaM6QapmNz2VWvmO8/Ldb84jSGJokjzJPx0K1dYVhNft63BWdODqzxmxDtZSxXJv8nUud
WNpgU+yy6e2Hq/4cUT/PRP1xb7nnDr1eZW4yiZH+vRiJqUIb78QfREz2x80WJablrlntehJBy3Ap
7eWsX80MXjvh0Y8ZoNqPehZMf+H3oU8Juf96t9AFlLv/rm5frwVuxGG2aGjE3n4xzwWnPxY0v96z
iAnYP3bTEwanX74ZQ0kl22ozE+lK/dui1nLXEjrjwwC+d4hgBqIZhFUO8q1YVyuLqsy3LwyvXLaI
aT0aGyNKPDSihQq+NyUHwAEcNUXHZrXsT+NY6y3WhyNYXuU5KYReY6Pa8PZNnLzt/R7IX/eaEHyR
gF7Ry3uQ2WR7Q1eaCc2vNbYYNaKcWq4H3Wrfm4X4y6VcwglccxHMMAN+8iFXVYDTbltYibFZ/pVZ
W/6FMoft0psr+fHtuzrZeva7YnMjxmdEi8zLP1mercjHanA5rcGYo/k3bPXBUelIgFkOY4KLVvrJ
EaX88PZVT7ae56uyzTEzw+7DrOX+AP74mhmHXcZFJ7g3h2y6DmQfxMhP8vjtq+xv5OSrowxMsZUx
IDae0/2Ars3S9KuPQHJq6yt3lu7Pzi1dhl8nP7+gzyoYE1nUVSvt4JMUW/WOw/hfrg97gdLDs2Er
NdKXd4lCyRw7qKVJl7VXw2Bd9qZ9kXviRrjFr0bakv6A95kj5unt+z7ZB/eny1Kzqf9Cy/LBj7y8
bi+CORuXzUl2tcS5QYKSeKCDYqeR3ZnlTM479/nyc2WombobBxep5G635Z3GB0uXdfYCoituVKef
WdnoXlNjrW70zqsf3r61lx/Ofy+1Fwb2tBQM2ctbU0YvOu6dS40u0zA1TVodFdA7p/7LQOs/VyHY
5MuhCsyMwMuruJoz9Da++hRMPfoqJkK9R1Cw7SUeAI4KZzOQt27Xqkt/Tsf39kqLP/7yq/UJtpgs
wGqVrPwUM91JX89E31gIWYrxYylE2kbU54bPjVJI0KVbVufTYMyIxD17JblZjYU+pGnsCmS08ajk
abXRLhkM7NV3L+vCLRVysKHxkyIbDazPRiyKL4zFrJ3LNau99ogzNpBJRvT8OqyM0l/+8VKk9rwP
e2O1xZDXaUSHOtUNMq2Dkk2f6SrAy+vebvL2PB+brA4Rg/pJgKroaAfbEnmF7ebvvNLT9IFFQVGF
ErFNesaaOD2sGdSxC9MTTmJtFe0DnLbFkPTBxBRKZ3gzpR3XWEBxTGKfqPGKrYhchkMeBBLg5Z13
/PIr3g/z3dgG4wO+YZ7LaeeE1h5i8sGyE/4tOiTR/raU/97g8HPC+X8/JL5iYzfS2u2CdqyHfzqq
6jnaNLY9Emu9KlMV0sNznvoxN1a8iFvPPjQcyndFawAEric8cuKxQhN2XPQ2/+2iIX6EpNTVoSdX
BXq8oWsWMgM0XuaBKsaDxeyRSV2M5kFk56r+MlaVas6yyke9P5TB0h7VOL1nIGW8fHTPN+VS/vPZ
ZfZo8vTRBVna9W1hoxuEnzhmJjlC6S6hIRv3CcrGqqOKWf2PVZfzc7VZyOPUles+gMVs/ah6M7KL
1vlg+1r1ztb0ahfEcHB/3lTU8Xd7hRsNNN71Vg0eoqxCwHf0rTU0KYt98DPD+fxPt8Hd35ztj9ol
w/CnO65mZmmdO6aHA3NjxfOSqsgx0VC9fZVXd7SnYDt+bD+kWTIn22CQ29OmNunHlOesq2pdvIRC
2Hx0vNq7e/tSJ9WTfcvlWhSE2e+w6aBq8XLLra3M11XPtXTk/YpflUwa4zGyMbynwKJ+6FuU5LpZ
yYMuA/MiZxsMA1HpoSXL/sBIiP1O1vv67kmKiI1oXO256CkW3GQcwDJGj7vX7O0wMoRIfXRxz/1h
m9/ZnN651Cm0zrMH3WxrLlXk3ZBs1Ioib6zb82pS2Ttbz8t47/lo81g2HNbEXXSZTmID0y+bIJX0
NFWrz3czgqnPHQqnj2rd/A/zmBlxVbfWOwHC61W7s8+IxPhomejiHy/f7rC1Wx5giR5vGZqRigEA
xv3s8hxZinmW1anPdC6WmVa+dYlbjPkVG3l3l7vF8BOHRGTtc+DMH1UtzH/+kkkW8b7bq+60Y09+
mGpnyBLV5MWLvwaHXkwqXhn0OjDhpifvfOIvqxrPj55O6B4lUSHdSUUvH8KYVQpthPRi5Vryglq6
PGSVsG/dJu3jusmDY+Y7zmfqG/Wh8UR9TsxffM+8BUfWt3/Ky8D0P7+EYik2OB61h1eYpDZLkai1
HpXqrb4GllA9ja5Ybxpki2dWq28HrzP7B2/R5ad+lO07zdS/fIM+xUhSZooPbGD7Hv9H9A9XRy+p
ybpx4GjrZaPp1ufVlumhlNMn/mt5cCqZf337lk/tJZ+DVMx36Osb9o7b2oPmPy5ao3HB6GD0YqN3
l1vlNlnC5mne5gyV9a4oE58xmagWXlpHY2HN18OyHGowAe9sqn999n/8jpMI1m3dTfPXhq27Q09V
BSZVPPLvc4YEtR+cStulso3m8zJu67Fs3PXT28/hL1sN5ggYmmHHQVn41EEQIV9VBqvw4tQ3xIGx
VXm3NlV6PZmm/Pn/cikyA970nsWerK3N3jKG0fnK9E0s8cQEIrF695tD+5+53Pzne2b8/L9XOqkX
Ki1rW2r8XtzWwRal1NqS1gBwAmH9Pa+Mvz6/PZTcgQskziffLl5Ars2W4cXWvA0xWAlmCRfscFej
8N/5Up5jmRcBHHkV3r50KKmhEcWdPEC975bBr5WHZBq9JAUI56IrR4sRZSkuN5dZWq/yLLorav7g
eEt6o2dr9dhanXstqy1/Z//6251b8FsJO/Za8On2hfsrc9Md2xcLKDjUw+QcTLFasSFW5+ztL+dl
Avvv98m7xP9u94OlvPZyrQZ172vuSii14FsbohRvvwX6IC/doB0OFOPadxxD95f26kGTHTARZlFo
O/VayTZJNCs7bk3g5iKRBUbMab/nAPm3bY/iF2uPIh5ZyMnKX63R86CMs+s6VNDrMfcPGDc0R0ah
sPEnxoqo0ZTHtx/l37abPy968ihxdWhMYXBrShnjhViUdmPlFAk1fYB52lZZhCmq9T/snUlznVi6
tf/KjTungr6ZwmlQa8mWbdkTQrZlmk0Pm+7X3wdVfpUSlnQia/wNKivSUWUOsNnN+671rKvCNMpr
Yxy7EyvNq08W/SRlP4Yy+6iXbxJqBvE7TKq8SbziMAbyMxTE4sRNvjo0scKxU6OE7m2x+ihTi9p0
eLJZrrpHt5yso4o20nEwTL7/OF+9H4dOAHXftcS8mWnUZC4nGt7OTmCrDZo+NqEvkL37/lVeHf/P
rrJ5arXZOn3bcRVE5jrmsba5MrnKVZcZzU6OvTx7/3qvjkyKf/oa7L5Gfb18SwMq8goFmrNrHWoM
nKDcem+MenPMEWeGvSjGq9nEkHriNl97mAjTYAG7uMI4mr+8bF+Oxeog47Ozl+Qo48o5dPWSnpi3
Tl1lHTzPFv6owExjqCz8HSD9j1oLdkMZE/XEI3ztO2MTaazKFPg11mZ70eEu1Epc1iQVNu05FuNU
8UWTjd+GmYaZXxkpUQ8RvQTfQU2oHXN9kCdu9LX1gt4H9UZYXutOczPBiJaimODEuBNezuylNJQb
GTb1Meuw5pVROu8nfagOi8k7lfV9YznLA1oPdaYQYmsnThqvfJSQFk3qgYxk3vD6xJ4999yD8DcU
pbubxlheyEQuB0LtRYCw3fzyj8cvmCKURKC6EY5vNzW2in1kUoB80O4ovw15i2+dwkrXVfX3lpUc
eHykHt6/5ivDimtanIotTjTokl7eXjfN6PJnrhmnzbJLskw7J6XpVPfs1avAbweVDeFJ3w4rZ7CX
hYxxdyc7RLWuXv0mPPUUB/+1vTGtVtwYrIGE0oKtffGqUhAWfV6BUm/LSXzpFxAGAV5Vk4zlzsZz
E/eqdlfhcH3AipAMfl8sRbWvFytWOaE71Bzff7avzEcvfs9mIOedIWdbY+ikRuFErFWu2DPonW+L
I/UP9AzE7Zhpp8KRXn3W6MFWrecqJdk8BY4khp0MXLWhrnCl4Ju+EMnJ3varV7FUzsA6tD1Uqy+f
dQcQQRaKxkc6TuK45EZ63URmd+0mxYKZse/vssVYjpjLWggZ7rEsrTiYE0hXotbns07PsfCBhz9V
UnplAlv1maTas7KRdLiWpZ99rkmaOAr7OWdnzWO31+shelyU2tlj/m92RUyshe8YreePrkVgwuSm
J975psP5tOljWVXZfbE7QgG42an0dp8YE2iuHdtpFCRydajofa7g75UujjNFu5+kyVzW5wG2Bnqg
lsQHJO35bhlN87Fro28O+PNAyVLzDGtodlBTN/uQ2umYIjGNhhNVjdfeJII9WixMIaT/bd7kbOWK
WyCx3SF7AS8VO8mZuppQ/vm3wF/OpobXs7oTXr6XJikbyJMZ3yaOY79OR2XyPScaD5oRT8feWFMb
ACvH7Ynr/jl9o9rlI0DdvwrHn0o6z8ZDWcZZ5ngcalytjoMElc++dZL8kPUQi96/xfXNvtx+cymy
MAzmN04Y2+7wmNWK9JC87bDJFzfdKDX8dgCrJnRLrlHshaFmlzC5nOI7jLjpL/kuwtvXOdt/vseV
GUkLa5Wu0U3ebBA82qt6mXHaEFY67rvKyT621KX+caWJq6z6BNrgTFXbanwtSfuMPUFPqZVU4MvF
O1jL8IhTfjqhFXjtcZJpDJycPuDaQ345YlzEdsCeuBKizfrMyQz9syoX42DULc0rBTTUb52IvlGx
jJv3X+QrdT5ukt4VJg36/Cz7Ly+t98IsgFVxafDOlT8Catozm6ZHQ52de1g8zdGxayLi4bsAPWIC
bGlCXfBNAw7D1Qc3JLq1sNrdnvhh6455O8Q4SqtQetgeIRF5+cOwpYzo0gbKHnNnGT5nIf2TjR7y
jqK9eT1ZdVygP9Dyn3NsKGC2excN4eIyBgOYC3GD1VTO/7gMxr4B5DaFfM64f+QOwLmhR+HNzo5R
WV3nWR/5Ug7LL82sMKA2awo9rudTSpLXvmuSkZ+kgVDxtlqjVk+mekA1vwN8MAaxbmEWa51f2gQf
4cRDXxfMFw/dUhEX2AwF9mY6X9HLh95GWud5FPp2Dca4cxfBrl/jqP4IIk9epi7WDV9JRv173oOf
B4Unj1XpmpRCm+yjvhT1TxeT3i80LOqNrcA18HOsqSfmnj8+/vU3MjCQBfGtIEfY/MaxBBVhlsCz
ZI7cOfE+L0NyqnTyx9q6uchm9EVxrCSAIHgQVj7dSIgDP6M2ih46YQOX7Mo0UY+1nUy/Jfd/P+tL
d3z/VfwxJaw/gGMJ2zvo8rQ0Xt5l1jvQsZhmwX0pl3h1z0VulMGkGJetNVz0pvXR6toTy+Orbx+j
FNUiyiqOsXmyYwOnw16JHS428dIn+46QudJuOX01x7SMlfv373HT4WUDsd4knfN196IBTN5c0FJQ
8jmKA99cldEuhm25yzoP7ztQ1vb3NBTNj7LyUEUMYD/mBj2dXZw6uT8Vcf4Y889+xOZVw+GwVgiM
slMwhbdBPmbGpebN8U1WUuYFb1fVF0CZPD+yZ+N8gF4ZKmADQ9fpxxtrcZvdlKfRJ+L6lDOlc5bQ
k7HzsVg8i4UjjS7KdrDwwA/GsSJ545hlJtj0EggEoni5a5cRxIHoQF/Uzef3n++rXwpbgVVUgndo
W5SjCxYjteFLKcvJPM+c5CNt+zx8/yJ/zE7rO3x2kc2hceI7TWKLxOYUtSvoPWCUwGmsa1nL+tP7
l3ptfBL+bfOfVcO3nQhnxxymWMkgOeJjjPblUuPschtXPUZFp36dzNT4/f4V//wKyRqhzuGyqLD1
3y7MitI3TZU13q4rlSRMhNZ9UmIcw+VStMd8po291M2dCTjh6/sX/nP+4cIIDlZIMVPANkmkRfne
d07h7SJKAo+jx2q4QwcE8WDq1R2Yw/IuKY38HuCAdpwqS//y/vX/fKtcHy0v7XGA6ZidX04/i1oK
N88yb4fsq/hacCoi6BOVypEP8KS44tWLsbKRwUKQBl2OlxcTUY/va249HNNedRB1ssS4ksv+Rpkh
Lr1/Y38cVKkAcGL+z7XWMfZsk6x084xWjjdagtO90Nx8voK5md/mU4yre5FZzsvF5fz+VemH8/du
ZxnXo/pAMBkdh+1ZadSKGbvDEO8TA2ZbjOJBCwCWLXKfObWqBorKFqpyautDFmsT8YAWzMxATcdc
ZYjrdsYOTMHYI6zGto6AX1OiHww1/8obTL5SWrqpIgO6aE0bxdwnXQJTJhFGWQYenBI0VxVQpD34
PfM+kdJLjpNROfTjq669gasEUKBUtPEWLKT6QQL4TfGYF60EU6fwWYNiyMWu6dzB9ulYID4GKosK
pSa/QPWBBhm/sC5Mv0sk9JfeIjroaE6bfZ16qwQqSaeUUvm0mJ+Meq6+tJMDaSSGWPnFEo56FQ3O
VPpNDjjUbwyLf5bRQltoLp08D0rU4z+XftIT37J7pfdx09gpppHKnM4ddRh6v49a0IpaNdYTBWXM
2V6RE3MNiLHgHAl3I75UUFtoO4AbzQ/CgOJ4ZzeLeoZCQX6dUBxne+yVQKPs2q2SW2XEt164mXDv
BIRCMeybERhSQBnCHSCAukqoNrFH672ULTI9uGyto3/Wulmr4bZxf0Wzc9HSgXS1ijr6nMYGFfvU
Vas7Ddqmqx2l0+cFLbaxrfzSSACImlEx5nstEZ4RqJEj7J1lS2BzcZ5Q+Fca1Xnop0R8bwf6WUEG
ijMH0QGKEUeKa7F1h5kDOdmaODtDURNdoDnp9DigW7utaeo+JiMBXb5qF2oe5Ao4152LHWD5ArE2
Hg8w0SIRdrYJvmZZVMLkponmyq7WFDsNWih00m/mbvikdSU1By2XTrurO4uTny4a6C05UK+FNDPZ
wZJTYkAxdIaBxtRPABnvCSaTxhoikH5lzMwrbWZ6As/g/mhvqFCBowE2FsFBfsLUZE/ImtKALeg+
gWzyJ6hNUlnAcWraMNUT76Ze0TeU3qHgzCsQh7w12DjaiskZkK4R6/lEz4meSDqKVYj7+YmvM7R6
/oE9qnvbr/gdGvuQeJamqind6aV2Mz+xekAmtOM6KmH4NCvT/zA+sX00GvKD3wF6FD5vDv6PZ03q
N32FAqlPfCBLpyoSLLHdnqWtCkEIuofZ7thkTT/o9Q0PxhNtiI4aTj1QwlCIcBQsn6woVj/Ry9S/
W0+8ouyJXTTLpb0rn4hGVJShqwrY4/ZOlykkFVnPYKYoOaSPvRHN50BvgSN1eZrcROaKTDI0aL/i
CaTUsb66fmUlU7tTn2BL7O4yOpQxau2GGLn40u3M6aOyMpqWldZkdU6fhHaWYAPMI4HjOHL1FUEJ
4MlUspXVVjrOz1F65NoVTzQo5YkMhRoMgoQLY9UNCnqCCzXeBJKUVA2oUnNpmI/NE2sKnAvcqRhg
LdTBJx5VzsHQ8B19qtKzpBXlt0avy2/gWYwv3RPRSm1a6FbOCrpyn5hX8xP/yntiYRXFSPJSn4qy
DyiJwcuqeouNSWskR7Z34509CT3srETBDAmtyq+Xcyny9Mc0oyECc5Rn9wmsl9kH4N0yAVtW+6MY
YHPFaNq1oHft/l7rc1sLbcuZnXViACYDdCf5DA3N/qxnUnQHmGFTt5vHtJi+UXkypt0wmZbYz2mi
305pNEwg5xQwg15qqPJn2jY5vNoZgTUExrRzYJnNSn8WmRh8aN9S3fE1XARL4HUrwkSfCbQIagX1
7n6Oc5EecDkBJ1T7ST1fi3a5b1N5VY78LvV7bYpFhrNZQYMecgWEj6txigFpNqjzzulMxGiTBBPk
26mOG6HE1m7DFusdQLNd/MW0ICZTXQbEHNSDxK81T6pCjTOzc/WsAvoXA9hFbxwS0Toe3czOVm5d
JmSo5bbxRVcGGR3rym6Ls84ZIAuraIE9H/FNxD/HOHYOUo2K9EK3J+WYJJ36W29Xd545qUJe5lYx
AorK2FYGsoN4/Vn0SlfekC0mRJjbDpXOtDfJ2zDQxUPxkihFMZYt9uy7ZWl8FWZNE3fkPKWGmSaq
9LOBlbT41YtsHHdEl6WlX9hdfaFJ0Kaxndqf1cZb7k12BsaeGdRc/NSI0q/QC/HFZiMehmvR4wPa
w2Ersx8RoMDG13RMyYgMPMkjlDn1TgMIsA90WEKzdRLlYVA6r6CYQ31jlwNinHaLnqTfkXlN10sB
Lf8jQ3sk0yCuNX5pqvxsTVPKM0NG1YNKmV0E+HUB3vR2FDN3wIVcDLIkcxaBqlR6jYnXG83DiDbF
AlDr0ZEXbduLvTXb89e06LUvihHBR41TwTyhsA95cFPIfDBoWt0voZ4B5jJ78y62I+W+6cyBc78x
sfNWusGAmE6lEbhPK5KvRunAxqwEQKACBYy+a6pB+600Q/84Gsv8DdfxyIcH7vzCiQAesUGZgVl4
iwkwKFHU+mJpqcYeSsjr8TF30vzMsjre2VSW5g3VmPy77iT6dWuV+rSb56rqPxttll4BxDLanVct
zXXH/yryae/W9l7VE/EjgRWWBGlWFlYAlnPB1Otmw6MOh2yB+RPZl1mt1t8lQeOKP6ma6Pec67Dx
wr2yLvrS6/ozWFxNfzRrobiBlpc60hE5OW1gDrAP+P2L1R5wyJi3ZlJOn6ISOPjRqVPgt8NijlC1
R3If2cZJz6Ebw7j2UYlXDSvpCD6HzXeZ7GASalFgk8zwIPoSCKSRFUoXDDyXKwWOhOc7Fc5rDNt5
Bek5m84jnSSI0SgejSGZQPU1pnKVG0kmdkhqfGu08QinDCFWGwpRwzHpK3GRu3XjHlRvzL5VfI99
MMAOp73Y1nKBtWwq9wQK8BFafdI9tPM8WcFAGcDa20rtnpeVQaxCq6hYJDUkaA8lIGfVyIlaGPi9
flHo+jGrWrX7UUxOrAL/yfU0MN0iovY/4XXa1bBArKCAnZyy+MOaNbKxUqGrKuNFy7H7Gl1/KXZq
75gfc9Bt1CqXKrAtk7suRMb2mCAPlpJRr3PsdUNFiaCKlqpH+kjoLrjXumz24FmmCxdoPxBHBTfq
3hlj+NzM/JPYccRx9k1BymxgJ2nzyySV47cL1wrCZGwXVx5CfMuP2wHddT5nNqkbPXjQYEi91gha
fWlJb50A8/tRRLXP1xorlgG+R0ID2PkynXl0rHsAZblt7nSEqKBNPRCP+/dPEn+e6TmKUppZGQ3Y
S7fNqEYsiz0lerQzs9S5MFVAxRrZWmfvX+WVcy+7AOC/YPocul7raebZKWmFsbqLPkS73NPIbUh4
ChCEUXmm42Kv9wWwvxAzXOuK/faJisKfymKLe3x29c3hUwD/mvLKinazp2fXXe525JyUfXNnG92l
3hRaUOZNfTZ3ifOpLvLil1hZXDb63/NW85ILq2tOdRpfOaKahIBbnN8IgHO3gUvO5I0teRzeztRz
UirUTH5kLmK7Xs7NiWf/lA/28qjIsRs/EPs4zNO4aTcPvwY3Vbgx4YoykiYQ7EY8CkUiJKEFZ15n
ue5B05eqfWnxoJa93Y+fFLXAAdYZHeePVGuH7wr/fpfDcTwn7oFoHLNdspExbbX3ujOWBrGGfRYf
1WYwH9KFAnMwLVHUH2jH69fuHItstVS04z521PYj8if9dhUMP3TxoACVW/KqOhRl15p+VTTTh7In
fOWfD3XMJ6sNAn0AAWGbPhqkSHC7vfA4B7UwAIVo9gqAjRNXefXN0kKnuoPgkdrny6dNeBEue7IJ
+KAm0sEqepVsXj96M0ev9z+qP0sAvNdnV9pUyiD+JuiWKT3w6qYwcaIqdOcV1mc5CGjjGqdQIpK7
9y/6Z81srWDRu6aGhI1T39Q7LDlGSZ1LbzcvLQwzgtp3qXqd1JdaROjB+9d6bdagIwcMhrbZ6hl6
+Sjr1ErbcqVFZDAi+TQqEU5o2r9ErdZHgalXRBeVNjkjpc6S/P61X6kl4/lme7maPmHJbdXCpLwt
Y9Sr0W41fBw12L5nJjTxoK5N64rclSzItSi75pyemMGEf/K6k3byT2WJmISotOqAJTRzbVy9fAKj
HXF20KmgG/rofGnyQgZERA7/bkz+f3rR/zp8E2/Tiw4PuQDh8+t/zrr1v7rnGKP1//kXxshy/gWB
YDUB0spAZLL2NP9Kiba1f61fAV8hw5QG/Spp+AtjpFgatCKImiiFsbXg0WHe/Q/ISP8XtAwMqbRI
cVSZuv6PWEYvP0qFsiqaUpo7m+HRskdHYCXyUEzWhykh1QDWchrw3SBH7lvju9oJ5bMDePU+FbUI
qnQZD0Sg2MEcTZCl89k74rlJ9wMk9C+iHU5ppTeSjr9/2aYTkyiZOnSuyUHKSIoL3Zxr3EMt/kTM
gVdw/aNAbWnENKwGvjbM+afeWD4PSqIddLyPNGwii0wbQgp2gGz0Q6RjqDIqMsmcyp32ORuNj8/e
/M2/l8Pn4KXN9/73L92sjmrFV9t7HPlkRP/TaGXr5wogYaqZyU8VSPWFbRIxMyyJIAAtov2I/746
0bB/8+qbNclwu8gbKEhQ/9Otg+3U405JY2vvNpYetElfhCjYcuIrxprK2TiA841OwQFfTrP/ufOt
6KIqjZS8OF2EC0qP0q/tIb2NOZSfKVZHfMroqR/BxxOP0TvOKeHny1Xy72tuVseBNAmd0LosrIUs
DmMhcRS6ZX6FOu/XiRf61m1tVg2izpVCXUYRDlqcXCx1k+xZ5as7oK4QyZcogY9Kzo0XzyoA1qIM
i2XoD268XIt8fDKk7DyzJKtNdD/IdTAPVarLgKSF6MRLf+LV/L0x+/shbNZQVINV2dljFuoim4Ky
S7M9hOTukLNvCQ16JecjdJPz2POKwEEjcId+NtvHGmEYlVTRgkVxR/ZW7hwNMSXn6qjp1zWnyQuj
qecztQOtTwW18wvKT9fvP9W33tv658828EU3pn3uWiW5N1MBTNiiSzllw5G8kBNNuSep5mtPZT2p
PLsEe5U4NznHhXg2ckzyRkOWApVxK6+nC1q3eCnbtDpS7Kiwrs0tMT9glIcCDrU6Se2WGKt5n7Rr
7AN8ZXQFg/jal7EZxnUiQyebOaei0A2iBQ0KsH1Ce6cKKyMRi4HWSW0viAFrKG/uiyjSD0O/lBcU
Kpoz7KSEC1vccttp04UZA7ntRFXvZMwyAbTjSo+lS0pOa/wjxdDfA2Qzr2eztZAMYFchfQs1qOoU
25wNAk2tZ+fw/gt9a+bZRvI2LeAEb5543E7WHdAsqzvyLIqgL+U1WpivxMt8gwhR7kbDaXy3MOYT
L3ojVv777jYzbq1EEr+jWYUitSUBelZm2sHIBuiLSonhsQBpBoY4yx0bI+0szEDWmnfsPHAl+C8n
Sw2XnuigUxu+dUl6bdxtpmA6Z3W1VBYPG8v95biAzqY/lRYhKQkOBTDzvHTjHK3hSoGT5KEomhCY
N5opHMziFG5oo8T9f08F9ePL4T+UxMcXqlaF9IHSsNQh4wkMRlBuo8+NMZI/UhbNflZ7Zc2jc/cL
e+Kj6y4yeH9AvL6XwMn88vps+k1lyJQ8dEdCOTRVQddc5c0FiS05smOYGe9f5/WZ5Anv+Pwzj2aX
LwvIQDhkU3HsoPqy2CMwVbXmxFHl5fno7ye5mV7b3PMW3I0iJG0120WUPoiCAqnYWJo8o5uzJlTO
2tf3b+ffsOM/xw+I05cPrpgyWdLPLkMsDvMvDhPAYOgezecUnRTv0FmEkfiis0lVk22eX+RAwrNd
Lwk/84lt4vjv9vZE+lPd2gg+xBVudp5O2iMkzQdXXE15awtfy2b1Jz2g6KEpIk3SazGyb2Lu5LdE
HWKSofvqYCGZJYWPcyG9TYvJ1B8JriLrqkw8cbSj1LlRXdLRAkj3wCKwsQ9Egkz6VSeH+dqICKHf
LxzuzvK5c9l/pJqy7PMiggZPA59mqM0W7Whz3NIQZmMcBBTUAIfEePMhtlzkewahIBcpkUcaZ6IC
7H3Z6crX2WzFb+Lhi2nfkzNQXJItGH+z2FdckJ82udeDV2p7y55MI8iI8CSazGh1z5fZmNmBBzDF
3id1CS57quL+qCeVfYfpu0q5s2r5rUTEiY1ZCoc/UlwrhH9m3DbuEqOB8RTzss1s727uEPPvNTNK
ay46l+iDhkIn9bSSAOG9aMSQnHB7PhDGpd0TWNdalzPua0Pp+UO9SkJp5Oe5CnfRL6d0paiDXBsC
TZfZQ6Ya052RFuKD6Ib6rCFa+GjFOt3lvrV48yh3a5c+SZ3MPiaGMQ27ueNcV8I3AzuaQqZcRKnd
2/SfDX8k5lUQg2CLDzYSXOWcWmL3WNlW/huprHdBRkcN+J0ckz2bhGqvudZAz4/c3IZIiz4agsiS
hQi0dnLvCnfhLWtizD+WRVkWvkXvgUyXtLDvlSWFoU0Allh7kh7yJIeoz/uxSIk/mJfU1PZUrCkk
J3qsFKE3JcZ9NttDaLii/QwMM3vQhG3/LOjbkWgbVzO4jF61f2LWXpQDp5aJHLZBn+JbOzXKJtBq
pUqwurlsOHWyUD+iFi2+xDpoRhiIulBD0ciGhEKtVw+JnWjWWZkN3plQsDwe0rFlPLaiuU8ROXzq
rNmDFq8MuNnSOqW8aLsjD2ZKVHlr9iVbBuL46Jm7KWJPaQJN2KW9bsKCmMscBqVFojoRIb7det6F
1VYEcxpLBK8+ovPttnD+3IzDk08e5fLNm62mCUBf2GWgR1P/qamBf/mWOSvozCUxDaNrJkdzGiV5
T6Rr3cYawzqQkctYz/v4t5WUde+bpA9YAY1ra99WIrbAayxNqHhacZi6ps4+jL1mf+rJaL1vVaXu
94pdMQwZOfGOTD8Wa1s1MsKfE2I7u8L2flR8akQx5q3zKZJ1+VsxOvunGw9av2KkrcdmNmi5a40k
CWFo5PA5UzqdHgZtnR/90PVJYHVG+VjFZvaZPEVyUmJ1JlkKMQDNAjy3s+Y3JNw8NHjqriUUzq/z
JOVBB3d5Z7dpTfgLndSz3q2ieh9ZSqQFET0Wgnn38YSs0a8lMR4k6tZrVKdFEoxVn8f5PN31WkGO
05QVzYPDaKILXCCpCPWqyA5iTIx8l1eu8W3o5JTsETGdj4VKZC0CDbqmmdbUoUtpdyUAZVPYkwmu
B5HUlh/Ca+uedLNsXvY6WUSXUbdgbWROKD5GRLIwafb1NxRTc3Gu1pF6RbDQctbIpIeYA4ngi9ll
vHjpze6lBlS234u2oQGr0DOUcZRea4Qa7niRTWg142T7o1URNOkJClFaThIV8dI58wRwmZAs5r7w
28nzHq1KTaN9kY/qT6g3DWpAM7XI3fIm+aNhx1oeiNHINZ8Q7rgIbFPJr2av6mkh2MRJ+KKvMyyb
TnKM6lUQMSq1+U31+uJhyEcm25z0hDULryEH2haC8dwNQxQxhTNlBmnjtXT1k8S6BL3AZ/j+CvjG
gv5EGH62b+9nvKVTa6xHg0w/NNCBGQJiwN2ClOf9S6xHgFeWWHdzpKtnD+EAR1POApPuG2lHEiqd
0hPFtjd2PlvvkxuNyVI4dhk2jdUGFNLvKuIxLrqcTtAIruLEc1o3cq/dxGafUA6jW+L7K0Pk1+R8
9up4ncfKFbKl5bIA2RuMlIgDWxIFag/RqWyLJ+/Sa5fdHKtKeIvEKZVVCIGx+ULUBDdkKxnTtZKb
y31KdZMgJjWL2QmMcYryPY8qpBIC/UxA5pi47PN2DeIgcfh36VYVGXnsDvzOHlqFPt0gGob5ustQ
ZtbIpcyn4cKwmuo4Q1+7qYtpuG/JiGDzDImw20WOmURQqfj+jqroWKscpSHSgRCr9lYTdR37FOqx
Qk99N9ymkRRfOkdFr7s0Uj9lrXlrzBov92zNaEhL1i17/n7uDlZpxGfk/sx+tRjR7r8bs+tx49ln
McmiK+gPVqEt6OQS1W6EMZmO4ft/+xP18bXXujlEkRNYeYujl+FUPLWNhHo0vdr0pRXPxDVV3SeC
/cbDoqOPoZRDiToCbi1btttelSYHodEPcy1JZJNJCmvCxu1gLln6pR4cQk/1nqiWvEvDzCKKkGmH
jeEolvPGdLtrtc3ME1/2G9/e1i7SQpxsCcTL2LPpAYKA4liUfAWJkv6ajNk5cZU3Xre3ed2xs6Q4
OGoRpoNhXsbdNOzaYu27wQI88XW/eX7bvO+yXGwlN6Y8NKwlObQjXYE8NSjJQm91dg4rTzBZ2XxT
ll7Lekg21uguGS51PXp8f0xs+p1/H3w2Y8LBO+gNFE9ChcClszqa5yNhKckNeoT0tiGyirSlpP1M
dK3k1G1YV1lTWLdLI5qAqJ05rIkZPb7/W946g20O1WUbp5E19SJU2DATaaqKoFAt2rt5pQRaUcEj
9Oa/+hhv2rjeeL3u5uhMocYBnsDyIF2Dyc2O3QCNgbI32qj6+P79vPV6t33yCTdalPZLHmZyzC7V
xSIdKcNTnenmQATUrO070ufZyXjdWcMR9JjDdL/U6kHfv/8L3lg+1v7E8/nESay2EG6ThhaptR/A
AkRX01hn90qjLMzchGYhCo159WWyxurOh/cv+5SH8MpEs0VJzg5psYk00zAitP4XYjeoHykiXC1x
xvpSGoWNGyGWUeMPTTF+7i2ze+gpVdCLkGSYHO1akBe2eB08e2eZij2wwjQl9N3GopAY6sgKqAC8
X9BU+ZptDVjUuzy+U/IiJnyHzc+VaYzaY0L7rwyUntUlH5GxUKozIrZpRFaemCXeesKbXUZp1lnF
FhZdvpx0jpbJWi6u834vp7EjDKBhRKOAA4RNjG1U/kq6rDplhHxjCG/5I0uLPN02ljj0Srv4ZsfT
vAcmj/q4zuoTrpw3Kn7G1nwgy5J9TsM1KEgYh1nY4pakNoUSOfVRodndTneN5Ewx699Soiy1p6z8
dGIUvV6Uh+62Gb3O7M5z0yvHNE3K865WDISGubji1DN/ntDYhIvtyCM9CCPyo1qPJwpCsAPYTCOT
IEoiZs7Cg97EO2NMvetyjiJj11qzDAlvLw441ePQKFJtTazz6h8ESxb3ZprUR0+qCQl6ekFXqeFI
2O5Sc55IC0RP9aHpba//76Y8Z7PIEMhNSwv9XRgRdujnCPQOddcvlwZ6EwjtIrsnAjA+sWd963lu
VhtAlUZduXUaEmHyaBj97Qp34YyYXefKoB07d8y/mzGC/Pff31vT31ZDotoZ6HuXPhVRnZeaK+Wt
WhUqF3SJSdTT+iC7BCSQJx6ixVHuPQssn+RjvXn/+m99HpvlRBBeUIOMFqFJIEiQwQnZpzQVD3qR
pye6Mm9cYguraOm7uMRWJiH9OHkWpboKUjWtLnK7WE5sCd9YFO1NiXVxUULWUonD3ihwGo4NPoDG
Epd1q9VnU4MosiEr4+d/9cjs7Wy2BqXMnhuHHNAJzRtV+4x8Ji8YJ9U5sSS9sXmz1z9/tsVNHNRC
C+fMsKCod6MtNT70knzeHhH2keToU6PvSTvzyhq0dU57fWNNSsvMpUV2eZHVsxF0dhXttMo0D6Vi
KFeSWPHzTpUfNA4TN45dFHtHq+ovstS1h2osyKNMtMeSPbFP3HTlE7B5F49ZGQ6+rUR1mCdN5yex
+LqkqX1Y+pwEavK2g1HBbD/LWByUtj8mVUHVry6s/UAWGcWlQXxAc/kzY3ajjIBRJMODGA4VwnXV
SRpfVmw1Jzspbkte7z4SLRsf5JQXQnZAzzsdCqMdfXf6tDk4HPRPDLS3Ptctd7rP6wo5g852wK2p
qeA8zHyk6HZgkxmzwxnjHpNWV8NWGaPD0OTKt7hrZGAUuXrigPLWWN/MhhXJwKiItTjsCidGcruU
nxYdh4kuVQ01KOYIH8PN8Pj+YN8Qb/+z9V3jpJ4PRacB8dPPIg7h2KpXjo14zIjKJay7tj0b8foc
e7vT2W90OjEEQ+Gn2DCCQsf4EKU2YqKp+uwlise+RLTIoVv1YI6Tue8Kc/lOBrC79gmznaXn+o5z
Y+EPKIdPfEZvParNtt0bcEM5qYxDZ5q6vaGXEGyHcka7bX3Fc5DekkZ5UhO5/qWvfUqbmXRelXjF
mtWuFxweTWPujmrezz+cYR4uUsIfzgdbQPjNk+TTKP6PuzNZjhvZsu2vlNW4kIYeDrOqOwCiZU+K
pChNYKQoOfrO0X99rYjMm1eKmyRfvtGzN0tZSgQD8HD4OWfvtYsqXOJUrZok+ejTHt74f/ELOCfn
2DTzk0TTOz5tB/+RzCgtLBIoMu8vhLcOOadGw0a1/oDmUO6kAf/rkI26q5axXePdQtk+Td55rU3m
2iyWdN86DQ4IiA0fnLDeeIU4J1uuDmEYjzddEd3J0TX0U7kCvJxAPjM/YnO8seWe0oDo7KX2MuMd
9ebZfLIic7rUVfRNCTimAHvsj5p6Rw/sXz2mw2f8aW8XM/EjSOPiXUZibtD403xrjUtxPrZdtzKr
yNwK2OubMce0RiRNcluavUZCWUIHya1TRkXMTwI1afN6kJ51NjtmuVKe+1GEyVv3+uRAaUlpdbPg
dZ23ZXobmfTcjcXMGUs5xuP7a+mtS5xsYcksqh5nSrLr8NBtjzDiGGv0td3bH0Hl3jjGOSfblsKN
iaIx4RIqVWfeaCDG0TJ/YzqFj1cgIREYyfmauVz9wUnurQ91stloBRFpNYHbOx4f0vXJzM5Ysiq0
3br44CR1ErH352bsnOwx1oT/1s59SlVPi+/pcxfbwW/Nm7wlUHqWmrWacXV84rrNnkl7vDOnuAkd
KZZN65X9arINvCXeZIcL5v2VXbp9SLumW7Xt9FE39o0v0inbufcbnMiJltCNxZzij04Wzqk3byqX
SZqHV2P7/iJ66zonZ77IbTTTk+zfrTE7TNQL6K6Vb2xi6uowLv4msfvPe34ai+Cjna7qxkloN/bL
nqKJAPfI19akFn2UVfTGzm0fPuJPW0LFxJUgTRQKA7jx9dL59mXXlPP6/Rv1xsI8ZfBgcZyIHvTL
XYtTKgAp4awjkzeEmBnd/99d4mTPyJqqs3A1lbu0lAzu8LBeQRu8Blw3fnDqeetDnGwZ0oeV3s45
HyL2xXWd4Tfxq3a5GYbio6fw1oI62TK0mAAcUOVw9puoe4winXRxEsH2rq7qAD1ot3//Zr1xKjnN
7uVXb6c+s9IdYstP2NiuZKrcwIDluRrqCNuv/REt5q2bdrJdwMIel3GmjCDPDJhmSZhZ6jUGQ4nY
/+hYcLg7f/E6O+UDdtIsO1EP6S5NEfNB0IrO9CnRiGIsyTsYVRcSaO9cmEwr1klm4E+CIX1GXoa3
hsr+4bn8jYdnnewGInZoC5SU0XHVkHo7+qLDVu0YxtcIo3CNBTNt94MZYe0DEvVcqMr46vSqrrBY
2da3btbGMz9zIOJm1Bzo43LKCNIFmMe8/9SPv8lf3aiTM0ylJQ7lPcJdq2+CDLfdp9nu0UcQc2S2
WbvGMm6H6A8PFslKhMqa/ZBZfb/xZT8Gdu44RHd6M7Q2HuMI7pWRutd87qUhtp2D534oommNAHPB
9jvKdSpTDLxZfN6O6qIZChVUCgdwT+CZzkj2Ypil+9mNxbAtpJVtetme8wSb7dBpWCwSaV5NuloZ
7Ud7xBtv5FMEYI5J26wNFgoaC3OfGhN1ip8ivtVbisXF/KEtNbV7i8Hj/Tv+xuo/JbGD49b8KbLl
zkEaEVY5FlbHmruNQejGB5dAVf7Xq/9k4+uR3cZWvGS7Fn/WCrfbvKklbzzMJRIOEROeKl1GFK/N
sq7KSH4BqdfitcNRb5rLfJabUR5EopXbZezQRyo/uoxAe2+KfEYpKf2bys7z26yrvrWOn2zevzNv
fVlONlMhATwswB92kai9W9/FWwmmLQlNf0HW1Xr2B5v2GzvdKaYok3pBrJrpbWN/vvGxlWwz6GkB
7q0o4C5tF9ItP/h6EbP3xqM4OX+hzY0zMcXpblx8HYl7X4nzpCEqEtN7xhOf9F5uHZG7flhjAL40
kmromYcxG15bTpKs6BWg8YKETk2RcKzCnTvVHJ/GFAdvC1aRoDBeO6ajbYYWKEOYYhu2QjAz41ce
l+UFQ6VF2y4Tam8mFIFBwfz+NR4iuAQxR7Qbp9GGa9rD1qfcMoBVAQh5jZsyNohgHHJyNVXiXo4I
O5LA71Qfh/DlouvC15xqNWj+eAeiwB1WsnarfqPJb+gOygofemRelR0ecUQrGaM9+F5nGBPrdOUv
XYPZFJrhypt1PAkJw81pDXNCxsEsvHzXLxMzS83TlnyFkyrz1pEiu4MMe1F8d+narSbCbiCagdj+
0g568iw6gXRWa1r/YK9zsKTjM4uedb5Wj5Ve3HVuPJ45M9NfZfjXtRzwgi+zKQO7jXGEDzPpvuGk
PPOiAq6kB3jL7SGIcMrXaz5f8trnuXERpTJySAnCWLdCddZu3KaKn02vVUxdoxRxpoN7NV5bpW08
OV1jnuXQHNdxLFSz1YuSvhTxl1YaZOPYGqGoo2ZnaXycZARGHgrOKfENOWEWFsWoTzGOWuX0vdLr
brhDK9vcpV46ID4RPoZlVGP+tyZSuRUujp8T82tb1ao03Kg/wFEKDL2WbMerztfy1xIU4FM+03II
NBdIBnATO30kuUdPghHP8+cxiR0vnEjFiAhXHcVDV3VTGg6LrF/SfmZfXLIcV20r52FvTKnVBzr6
lBCVT2Nu0Lz1LOnFBNIwo2vJAxbk+DQbRiXPEmMQD7UZJT80tITJtlRFka28QkW7qStTqB1tidDF
nhE2BfZokTldC4ctyJVdb2/zbIa4YLUlosA+adIN5aeD7a0s7GmbjaQ5WNZgmWuiWG07dGIvuRyJ
DTQoy0f9dpTx4oWV24kgMf34QQLISy6FUWKI0etJt/bDsuhGkIFAKNdV4SOHbJRWvgADcJtw6jv/
6+j5m0igmQjrqZxvBInVWZDlvrcdwA9Y+ODtMUxdYhoxT+bqYoSinW1oYTZf5iGRz0pfko025Omh
ZRmnoekq3T8bmFJXYUNW+boe4xytU2KAEyatSt72HrSfHWd5BsoCkka+7ltIDVAJbPvFJ0jkQYtU
MeHY1L2z1DSgFmZlqQMvAI1DUpnTP0V9M5wzXsJ4bIrWSUOGtP4nmSgN/3/N7IuBpt+md4wVqm2Z
as63wSWIm7WgFUEfFQuN3axJHvoy8l6r3sk4oaWEeYaTr9QhUa+s0MU3qEw2nV8vkld0VF/KcUqy
jaXl6lY65IqEgiaXEy6ZT0hjK9qesQ7mFhlU8eKgTurH7F5rJtSVtOqKB0TwMAOnLBYv4MBoK2QA
ZYg6gujCxRzbuV7EwbZRZYObr1Kvi7aoT9t4rfmRs2waOsdXeTHhX5/YQZIg8xeDraYeNPxEBJ4z
Es9nbT1bWm2scgufyLpaBOHcelTfY5JC4D/o3kVmjQROxn7RvQ4DqRoAcbxlMye+jkTIGBHQ2LYi
xQw3rwjMlNXgdwNDETLlLwdbgcrl54nQnCK5ayOVmmd9v9T2mo+ODreO2/zV90kVXxWj0YNAL5wv
uEh1tq6sm7lDzTCIvWWjOAwKEDkyYPkO59NCSGaA3M251smkkoHfduO+AKwAHMBPnFu+9Q2a3Nhv
0rBgJc+k74gxrBYwQ1vJyObFcYZLUTSPxJ8n7Yq0eP98MjX5veDfsxKQxwVgmJNru/Csb1EsNZgj
aV0TFuuazl5iqPA2Vsw+tSYSDGEDlA/vtp4U8JBKP7S4p9yzA7fh9AT7pB/IDQYc8RwpskCxH6eS
OWth4G2nFac/RTMs0F1XRNdNYnnXhTUY90nFEB9sR1wFMFtclmKa+1g+6PRFqBlL+yJHqcVCr8fo
ZiL13A7srja+eJXfV2us26xbFTXXKjI7Ak7nBxTAh2G5n5b3WrZoKULlWL3mk1vNoUIqCQilz4qv
OVndBMORj2OQqme3Z7STC5zKLNnVXFfaGEyJ0GHHdVl/h8ZzvIuJVflKEKKat6KzNHPtZk7bESiT
kGGaDgSTBLzSdfRNldR3JbeAUKO8fJmSdrhfqrK4qqEg2IgvJXFrZTk2yWrSIm3Aij5FO9BAM0if
rBplqHtTDC0g6RNrW2NB/Bbz3f3CwQDcRsHctka4qiIkvINsl8PYk9G57kd+x4Tdi/Z2X9LZRSjR
XyAXcQKkkdaWUYkWIAG9SIa2hmPjmOruv/yBhcGpQWyHMi0+oybiVwNzU39+/4x3wo39s29hHg5/
PzUVdGTCrkaLcTsY470kriqchxi7DSnyoSn1YWWScLuGLpUEJrvIHgSWfj42o1jXdlauLJD+m0wf
nt//dd44/R/VVj/9NtNi1kU9jO5WHyu2STm4m3Yp1ZVPLBdZPCT0RXpCaBMv1Q+u+MYh1zw5mrPN
dxmZvVg5tDR7NHEyraxi4h3JF2zPtP4jNPAbZcZxcPLTJ4NlRr4MJuIt0L9yHedmfslZaFjVZpLd
vn/z3rrEofr46RJLHgE3qj2xBVhPa8h3r/OJCNKWAMoPyvi3rnB6eE4Lw9KYbG1doT10qWXdpLlB
7q8zfxTm8NbjOOlFNEWZM9CjGiPBz1yPQhXn1VQZG3yr1dboxd/j3P+57I++2Z/uVUT0o6pjuEQy
i5+osPfA8lCbF/Frk1TzPnM77wMv2bED+BcV/Slqwm3zVseVEe+iHk9pU+XyxvPb4ZoxmBsQD+vu
LLdHn6zS8hKXnBVWrSSWN44nwnBabcfpnJJvbHnJJl12MUST8ZgWo4UNyRpXJkf5tZDoNYlGn2Gu
dsUaWby7NvPEvbGADm4SQosDl645cprS249a2obdbBfrYfDiTWM0zQqUdX4tocxtLa/OLiOyH0PV
z+PFoNXTOkb/uS/Iew/HPOE1UNrLuhxTsOCYFVZej4eY0gkU6qLmD1baWxPUUzZoI/MUfU+ubRu3
VHuDg9GaujkGzderlR0RZQOhBy9wlmlnKun0u9gwOEGI+CMIwltqvlMAQZTmDu/LMto6kRNhVKgG
ecUM0wIChJ9m6xluY65EB1EFKZRSz7ACyGwW0/g6CmM+ww6RzjscCP4H063jhf9qIR2+lT+tWYZN
We8VzEMmGyrPiIAwLABLbX73Ki+dd9Na7rdJNNZFPtvOzk8YXZiJDq+H48SNZcCjQkvGw49s/1Ou
LdmX9zeeN2rqU1C9FUsFdGiMd23eGNsy0epbZHDm6v2f/saWYJ1sCYUYoCZWZrTV22m4mBFDhxxy
x40pdCxy+D4+gIK/9e45HYxGFAyQPPwtaigVEF72zR5zde1zjN8XEvaREhRd5H/7H8xp3tpND7/I
T8+TKmIq48MFKc3q2wyT2Q/6++7ey5Nv79+6t6ax5kk3cdRh/NiO42+9gWlgaVn6qiribOMmhnrp
XA8dfzfkrA/V7hIkgStCSKaX48X/Ft3iuv5efura79+7y+f6vw//9FsFLiuRcfeP//7lT5fJt7ZS
1Y/u9G/98o/UP47/m3SB1XP3/Msf1mWXdPNt/72d774rCMzHC/zxN/9P/+d/fD/+lPu5/v4///mt
6svu8NNkUpU/MyoMnRfg23iLbT8/lxxDfv9Z+9f/+c/jP/gn1cL9DQyxAV/EFnxVj3lFP1EtDpwg
jyYS9EaIF39SLcRv1FREUQD51Enwhk7/J9TC+I1/YJKGc+CLO/wl8XeYFmS2sfz+tc04LtnIVA/C
IpMeZqV1wGf8vDwd2xRuVhJyHQPuNoKEZmUJz7Oy67CdXPBiUAuWrwOB9Q8oGA2EPcJPk9BZmhhn
zNQNn8ZkmtBfG5n1lai15EY3qb0C8jS0+xk85uu41D6Zx7I8g1hb3zHLPsBEtWkcgooa9NyqDbQY
0hrkXQX30gu1cslu+75zLvARevCTptZ5nDLCciA+ltWI0Lke4cTas52jAIRsGqoF+uYodZ/mPt2i
Jwr+7opKFDasGiOj2yCF4BN5UaaeyHOKRsadFkZfE5nWc2v38rapowEhbG9l36WK4XK2yIvorU9Z
C+x37MiCadn+Wz2e8nBuD6pZx4W9sdXK0jtvzMjBHYoTUa7qvHCZbNhcbG2YlTCAyhnyS6dkfzl0
EB/p8YJXCwZZzLcxZZ+9pUumzgpdaJSmxGhdt3gC8w1gMuzJJn29Icg8CtCg6HH8rSBIT9HhuRTO
vl50gl0lSIsrWi6wDqUzeV8Mp4tkaNPN0FaRynzkphiXKOq8IXW49yPmWUwoCT2gplWodnzH34F7
y5y9NTqfmEpFd1pqy35LydKLAHmucacVscxhjQrv0ub3kytcr04fSstbHmSL4STA4yL2OjGr2mG0
JFJKGNTxgWbHJujbsaPeyQvNf3HbyYrD2nW6F2NCvx5YGRLunakXzienIxGcjmM+3I9Z7g3U/OrQ
R+8bSG4xcEqzd86SMlvW45hEeEl6v74cipGJSN6NrONJ84wfArVaEUQ03sqgbwyluNtAUAFW+loa
YIG0G4xtrQtCc8AzGlazhtq7t+dXS1XV92Fx9R9gnvVrt50ZUkeladUIY8HAhPWIim2d0YcClWBr
HY+smZOX2B27MYA4N2MjE2oAvxnVX72yiiFJYBfBvjPbC+McAFnB4oyXC0layVpXJdKcUaT4zKDV
tV/TUQg3cEcVmpU5JBvDzjp7TbvKPXM6jiH0biMPJKuMCd/E+kLF75pV3b7MWpRfAbDM8ZDEntr3
ifS4kUNe2GtkIY6z9cwhXxgp9uayMpVzbqRWEa1lXdf3tl5YIiQfARNuarpNGU7JUFIlSgxK26pN
h9sWfFy698Cez6Fb0rMOhbaIl7pcAN20Nk20wB+Myr2aNJN2U8Ko45qWAxBC7Iz5a2cI1Z63vhdf
1C4OjsDWp+lAfKoBXIOl0e2wXngWB05g/YOmbUxkSx494UJbnrWKRx8yp3a/lOCEeXa6XX/JYw0t
ZCXTQSPRZtaJPcXWnAbN4icF+I54uhfUtSntHXO4GmqsnAGn3/6rQx/1ecywlJInFqdwW8cyuy6X
RXv2esexVmR0+K9dPUEmkO6k7nGvim5vsf3Fa2aHw6c0ycdb1pgFIUSZmR62xHWV61ybaF6CzkVq
P+EGfRQUsiUKVxYuNE2kgpvei0nELYn97cmDqH3jrNfrcboa7GTyaNJ5Igmjaei7M7fyuR12A182
LJwDGrM3kevDE1pa9x46eGbFyCQbV3egoKVsclFfVNPKto3+fNT1KrtyapV46xYoa0JQOhqjy3SM
CfDGDqq/aCmRKQH55pHY5vnimuGS6Af1ndtN03VDVgp+IavWs4sK024JG6N2bvpcm7vbaqG3GtoE
akQEvbi2d2cbWswkl1xp/UxrEga/bV84bhQsiWv0ZmAPzexOgVdwbqSBZiRqreZef/CWkaQK0s81
LSxtb9RJQNJY33FsQcgwhZzbR8/Ru/x7lkNhCXwy66Fe81zBfjZCzNuMwyG7xJzbn4n2EjfA7RIV
kMiLxKWYTOPlEHPwwtwkxdQZ1fT2MisZdbpwRXc/cm8WHLhN6W/SRnkTEvfEnVZqjuMrR8/GMwUc
5ClJi6gP3cVPLxdwU8Y2EsNQBQyHNUZCY1V/k51cvjkqa6+rJku/1gR8ncexa3yO+EJ/M+g0L+HY
+RNZoO4MghuXl/fqjWP/YEHoRYqYDEUXWofxA/ahKE6BtKeihYUSwfA3M1t8tobJr85dDpQMh5aC
crHpWhLERLMUvCXYcvpxiS0CLyp2G2Bv1rLCmFshBPX1aeF96dJ1QgL5CWynPe9GVTuP1Ug4T5hO
/fwApZO1N2S5lDSYJXMYaxzLGDwvLY1NVrQotOkKcAMbRMLNmZFA6AxcQq3jjTEw5AqyePLA4UVN
/wgrD8qA5tl2FDhGn6RMKYSBdII5w0PijUqEs+djX+ksX+94XaRcNfWj7GLxCb0L2I/dtebIhWWW
VOZXs0enFVRsKAOv/ywfNimRBl9d6RQ/PEmXm5muW7cbgIvpl7KqpkciXh3QD5HuvqBJ6O4t0zJ5
g9pTXgS5qXze4ngfv3mV5u+HzlevIpmzG7/pKzYMe0BH1zoH4m8dO/ntXCZpNW152/qlfl4Ch3/s
04joIiW7BgEkY/IfGaqjH4Mu/R+GXevsToV9hTXNrQLEruraKbH24xarLpkgdE+laKhzMeBX94ly
mixYMBwhZbYNE4itUXs7oQ3UfiUD4Yu8g7QdtElpdWtPRwO4AuXY7aLIs/o1grzCCmMUPLCFY0t/
dcdpmVeMK4G/AFeJ2pWVwhrVp8HPYNWa5j1p1PY9amWJBg7HQYrzI42Y48maM9eUivtORaUbJn7W
4lGtydsMLSzhT3BLhydfLzvrMJ0jbQCLi5XgXXeWK/r18DJU36s9+kRhB0mdp1e9LfPhqoCPbKwc
4LYPvFH0bJ/6mfHoeY05htakok2sXBr7E4pVezXHwpRry+tna2NOJQShsmzdh468dLUlYMB+aslH
m1YW+br3S6rXN6A8EhkOukZFN8ksv2BTj59RTg2vRZ/JV06z80sOyeKrWDJkD8wveHRwuQBT0DYx
y5DvvIfZqiaEnYZt1N0kXhQ/0FYXUSh7jmPByMxUDyMty+7HtI8y2uqG+2Xu0+W8lInTbBxr9P2z
2gMrELQwDY29SiLY9MyvjMemGKobdEtVsQM0Nr0aJm7hlYXN6dyI+jFetXZpDEz5ehrwcdR4e6Aq
gxl0BnGX47KkOT3Y1D2DIUZ3nH40Zi8VK4/haacyXpomIzEs83W0FdbA3rgAO1wvcBflhtSKrgxk
NRlPnBGKGLk8h8SVaHz1Oe7AGIcqQmIf1LLNPFijPgMuxJJauvMjoFmhZkcmid/t4t/N5TIzuxXe
eG+nTfy5IvQUkG5RRi0IHzP+XGrz+F14KUS5MuPoFJQGKOUwQ/ByTmRZfNsz5GswZYzefVGnWAR4
x8urhBHVwR5dz2noE/xr4pqe+Neijv2rxTMgead8zUqr156sUvOsXapZUCKrfizPtDEjh2FwZmef
ARJ7SBmdsMFCRF4A5qvomiklv8NYRkxOhtmQZkBLzUKX0ceMCf5+GfxmcftLCfxusfz/Yhks3i2D
P/VsP8/F918K4cM/+WchbP3mC123PFcQDyVA3v6Jd3TEb7pnsD+w3oHRHqvdP/COLnBHHeajoH1B
zgyI0J8KYcIS+fsHKiRBSY7xd+pg5rGndTBZVq5FMLNBsLxvHo2ZP7VppGm2bgrgGN5LYlDxmAtY
aGFCyA7y3BXxRhh5zYhXjxBZYFX8XLjldO7IaDTBlKVptLNTQz4iO+GVqRJVLkFm55kJfBvkCPiV
w38eTtbrlBJnkw5xgR98ZK4Ce9VIOOGN6ddUW3BsFEz1ra3wFCJv2yv0aRWNTnE+e8J8tqeeatDh
LN4H1uLFfZCZLWnIjKFM8zDEPmghU7AgQZn09TVgDb0K55p52ZoXWEsEzYGtUSVKphz0UYSs6A8R
jrJoheeFuWjtF4424GTGagET2btuVu+l8lAFETiQc/LGgp3dMt1bIBZKZy7WQijw3laV+lTmlssg
EHkVwRJCxI+lNo7LRm+7YgqNePJvbTlFP+y+lw+RM6qH1qr4OPinrM9tL+M7czInKChdX6x7y+RE
NPAWZMycReV1WiL6RLQwtAXGoiLG5UIag9jX0pueUY+ln/EpuV+TpKz7cEjjyQ01362bVWUQOr+i
CTFUq8xarNDA9HnpL6N5Q5s+uhvNyftcUaQcPDxZfs9JJy5Wukr6e145h9cnmXtXTSyp1KxO+E9J
rg+3eWc2kOzlUGzrWscAURYumy1TQU45ldmftUPOmQhruEaCDbydif2YbvIleBOxhAnopTpUvrRh
2dtW+0kYisAfREHlc5QKU12Y6cG6IXMKNDZM3/6R4o6OV81UCgtev20LQojspSPgR2sOWRBgSgLy
RuxpMzuyvLUMUMUDD7MIoU+QMpAOI3pPwCZeFgqrTr5Dtk+eck5e6Xaek4K3hiu1LiSmq/OZfedk
x0R5WbmBUgNc08Wy2bv1vHSjDZhzlZKyZpAAVyq9lZyBICKfx+B9BC9hgxdwafRacka7bfpRCHvS
9rXmSWbauCiKW5nXNdopN/dv56btqKXpU616W2ufphxj2Jlh53q6d8nv+9QNfRUxD5j0yXwQNtKX
F/CEbnpOgh/JNvU4iM+l7ZDU4SWMW5F6Ms/YMVWJPsFnkl3Ya/RMyEbIvSpI8iav7zQXGAnnHo1z
WMjwdRl3sWPKqyFCsR54tiFBCKkcBkxJmZxejOY4XhqV6fUrSquYYbfsmG+bfYWInviSpbuJwAi5
EAxNCACprg7AbZtjxRy4xGxkYaLStNx0TUo/oZxToz8bpGNVO11DJRNkRWlPyFgc8jiAsAwXqoKP
SrPBcZpQw2RT4tc+FJqLqyg6h9kZbjHn9p9SX8/i9QGt0u3HNlf36li2dkXnv5aja1srzlraM+Ca
7NpPdIrdijOwxs2kBrbRNX0dfy+MJzle0SGgXJ4OlXN9LKL1BkQQqgpv0TgfHArteKooumuzqb8Q
kbE0EEWU+wUzLgV64zjzMzPP6IkYGPkdm2X1g4l/T5xu6iw2ApxDsV91TEkZ+ByaAOrQDwA92bbn
woqyV0e3Su7esXdAGguQKekW7lVzbC9Ux1YD6jTx4hwbEJb0xAzZM8/TveRMe9v4Lp5IPzUwzSLj
o41RHFsaVdeaItTQ/t7XExPUdWFb51l3yJVgOpYthzE8DRK1JDlqkWPjZD70UPxjOwXNcHHlHJss
mCxouJAryOnKl8LrgtjzomLd2Jl3NmZ966E6qwZtzeYWJsdWjnHo6nDg4O8Ku220cD42fmZaQDC9
aAalCp3C9HuLSCD+CPtD5wjhIAVdVU46JRYjkSA/dJmiwSd9kDYHzafq2IiaREFTyj82qOa0mZut
aFuUMS0BeJ/NYzPLLZfX8tDgwg972HOOfa/52APTJ0U/rD/2xvohoU9GTio9M/pxaPfzRBk/nNFB
fNgfO2wRj+uWHAHna5JHM6WndZZ7pQjJ8aY5G6fFvBnnyeVsis/t3j628nrCqT6Zxwaffmz2dcCA
X5LeNSGUHbqBybExGB2bhH7CVDuALsd3czk2EuekEXsyDQwaprhgH4dj09E6NiCZgnuXnGhpS45t
QV2rWaYXRMfGJdiC4smN+Hx7kHQ+zvu5i7fAnw5Nz2MDtDs2Q3FExPcaCIXPA7weWkElxwA4CYih
b+201wOtmOs7WcLVALhkxAhHBtfhHVcVNcm1CGf/iLY8HOn+lZPMaOPn0+DJH//x/+sRkuPb25OU
m+9t/+vxkb/+x/HRFb9xQMNMzRGM0Fz9MKf4Y44ioIOz0nyfxAHS5I2DnOSfdHD9N2jiHsxwH8oa
6ai85/48QGqG+M0CuGmKQ6n2O1b8n1MkXvyzBA988uef0da/jkV/T0UlhZXOIP0o3fNOJDYxAWCa
bFO5bnSmB3XlLFsyfz4y4v06rvnjKofjqWWRhs7599dxTVuPJg0mKddzy0ssFdvaT55pu1xCGvNX
STbcaFb146en8Mcn/fmTHX7mv0ZEv1/zkFrC0V24HsGWv16zFDUFeKwAsUUITXS0UndS9NEFaUbP
Ey3by6nk7Pn+NXks/3ZNwTSKuRjTM2wuv15z7DI5V7xDV7WWfCYdpDvLlVwCJmb55v0r/dUd5VhK
YCdZUL44HWsblZN4UnTaap7U+FiViM0sqeeMUwYD8GVk7KCndJsZzcr+/Sv/22fkeof4XI+wbCqi
UxME+nrLyWyzWQ+pGBjZ2p3xqagcR19lERlXH9zRf1uffHccw9INxyLigPXz6x1FotdKZdh4dD3P
CetEDZvCwHn6/mf6y6twJY8kCdgnp5+pO4Bs8tRt1z0zqkuY4/GKxnC9/ntXcSj4CNjjm+bQxnRP
XWxWWVskVEftOu8QBmNF1jamATDy/aucPp/DVShWGYDavP11/2Td12z2qsylWvfdIeWvMMZPFfF9
Z3VjRNv3L3V627iUx2UMm5xcsjXMwyL9qfrMLKdzaKOo9Tz7oFgl8sixGD4Cc/3FVYTp+CYP2BGM
gk+WQDtPeS/gSCJ8BpalMSOFvLd8hBz+y6v4uqkz17ZIFTlRWKDcqDKAtWo9akyyVJESL9iLv2ds
d5lXI/E2bH48G7tB0u+vd2wGZ81ZLKUJ3vj4zaJ6oivfaY39wfZw+Dk/b34E2RAPetgcTN3Go3iy
4fIQ2gEbq07fVSHQ4sC0MzU9+yJtQSyWIEPu5v2lcKKF4pP5rALCi3kzGS77wslEPi4qiBeQL9ZU
DIj7G9QcvaGh5jD19AwD8bO0sS0vxOWt59hRxD5AZyE06yMWFUqAw4L4+cN7Dm/Tw9uRzgu34JSG
pWxvGTxSvNejNG3k/Aq7YqANi1fua/gGdbZygIZbOMSIx96MWesXj1GdS3HbRb2ct1o+yu8z8pT8
zMybSV02E/2AJ87SdoeZiRHMGVSGmC6pVbRs7z19wYRJsdnekRmEp5+mDDrcorKXdpenY32jIOwO
m3Ks2wu9OvjYmCRPBLuZdXZv8f0qdrGLnWSb4GFIwmlORLwaCkKm1mnXu95Kp9hR64ZkLHw240gE
adSmyxoR/WI/SaNRiH9ilzhD8jHs7G50iB4+VxkRZX0K4A/eSFcMIX6RsYX6Wi/zlZERZaidm1bW
iQs0CSRtEkPfX1RJRdFEOi4FpnL06gHVN4iYRFf12i+dCFUBYWDnKYz9dJWRUHlf+4WJvqLX1WXp
9FYNbajOoGCJovCwIBy+uG6WeETi4CKiEuwN0gyc/2XvPJrjNra//VVueQ8XgG6kxbv4YzAzzDmI
3KAkBuTUyPj07wPJLpOULZb33rjqXlvCIHT3OeeX8pgs0yrvCqbFkw0fWoy9c986SqIqIFzLxdl2
0gl8MmLh4qPbWhcMpuxq4yhNHkvOO5dJUp+lgQ5pdVdpLS1IGZGyiGtvQxcgEhMgpZVaZSFzMZdp
a7aTc6UXDq1aO61/i55NrtqC9swI95QXB7pMSiRQbdg+pV0zMu4o4j7aWvoUPcZG610xfxCPWoyn
9Wq5DfNiklne45I46iOGlSZQUZIa43TZ1vX40DLDfl1kyfkMoPClb6T6moBwhkGRjKHYhExvWsbY
k/1FAsrhDB56mDTUsnVOVtdhwm41Vzsnbal+yoZaxAcpUTLLrgPez3H+tx2oIJh1HkUqBjvrHJtP
Mqz4uHHojNudmCvahsFkiKKRpXKmGlvdtSWEnz05t1BBSpXUOs6KIQzrOrbxpTERGQVYfIaWX09D
koG/xsVey1LnsYuS+gtthX2PvRRw1AX5zKlbXXo69rmnvWdUfb/tcJ3cJ2Ey0ozEpnfFKzNlIKwR
0kBGcTT62Nl6d+jQ63FL/OAqgsGBJT12Nbhee3IHlnKXqay3AfBcOmEzs8gFDvuWfm2MLOdcZqEU
fg5cqiECYpRyEsVRapwOCifD8CFzF3UeRfgs824i+xnbB7rnbkI+0sJVJV7VGyfNL2VDbNnYW8A0
teFczmgc18GQk+D5MozldTxWeIKRP1qfV5UJv6DuDMbuZhyV6cYw4uHG6VMbdMtNvZuMiah1OIk+
O4tVIXHYplNvdnkOt/5U4Pz8oC0DTBCjmwz92NNitFKask2xDbUOl8kegE4EcRlbp2ZRGC9OQtg8
UyUnPBpt8udXl/N53lmG6mBdeGCGGw1KXhudNqlhaFhYL/3iG6HhwDys3JCYGDNhFlaWxBV0sRa3
hHtb4tjJ2LW2rQuEucXQhpFvqrkzshGdZLlNT5zn6ygn4NSZrSbd6sQODEex5Qwnw6Ca+QjuF47g
5qgp+njSXp/xkGrwTzGULk+tuo6/VRxoM5avbowzkjVZL70cijuhZBvtVW/Khxkb7MeMuNu7xejE
Q75MjbMPQfAMWBuFDbk/jqZrRBwGpuMkDhzqCzrnvTunVBh6UiG7suZIs/yZwOeHfBTztxHDiCs3
ZpodEO/aNYwYJhg4SLmsZAPAzHBEQNG80YWXoNjT8JZEVYPGyOcJ609oMppm20cFiydnVYw4eluw
juyktV9p03LQTIUN0kEoEav5hRU5zaE19OJggOjDdlHEzX3eOgjRHGdkYjzXsnohfgnzvCx3DR8V
tPFgkUT5pVDZ5G1S6ozazzQzR1sVJSMjTjmzGh2RyfgQIbrc8y07EgC8mb4u+tgam9zsCArA0W5o
j3uhz1fYhbmvXtmgE0oltcAmR/uvYVuf198s9oBnFAMawhep2ZdmQywl6PDKvIi8lUo0cBJtGV22
/RYJaXzhESRbkmzpLEzZM2bi/kjex7e+a7U1XDPxEtZG3xNvkXpoTSuSx65DvvmIsYWpDftEMe/1
e1H1xXEN9+c8A1m39p1YZeBznPf5NoxV82rEiRgCS0bVzumcJISaDZX+Qiex81JYNabHpV48YeMI
OqqtwbdOjXsWILNSX1FaKgDNPtVuVqT4CyKXDmU+7i7g42YtnqMxcebDXJ/10k9DpBo+usbZ2s2y
xjW2FDougUZPduBRFi1SgafG6cWAslbfFGlvXBJ2FWONbXtasxOu2Y0AgGl9xYwQ+y9Tjy207WRF
vnowdWbstCtZgl9r80nbi8EhzHCuLk2MzZAzhh5063i0Z+vAlnF97yYTBMBJGYCUDXHId4T8mEB5
TgV8Ec9ifpWtElbQl8TEnsiSBMQDjSFzBHUQ1W5gK321ziF2qjnGJ0e/cvOYpT0r2zkyJs3Gmj+e
y3OjI9nVL+Yiv/REj2t00eXCPm1y4Wg+aTFpCPBqDMcQ8hiYQxYJSYYmHIK9ttdPleMwrmqysL1l
zwGe5Xj3zlK0ITqaosF+gQk07pl6ti+4UYJK5nOezvuoYp479PnioBDGDefU8eIJpT7+qsSntqP2
qGSxfOl1Z8HgRfbtVSgSeS6bicDgZVKcLG6cH87LwDlV2gZCI3hD6pH4YL0PIGR0iG3CTt5DGDOf
FpCsgz5HpLSpM9O8I1QA+/pFJdp5Xc126zuJiF8khfw5ZYD+TYrMbPyCvzv2gWawWalDqX8zWmlc
4MnWvFDhSdJlI6tDJdnkEO9CKhkzqlv8DFw3XALihaF2NIsUl0QLajdaYRTGoWeuDqfKWfINSPjw
bSncsQl6c2SRtSBah4zkifKYnI7yL3MlRsmd12VUxgSNlIjjsMkww+yKNnNZfDut5TXosY2tNlmz
0ASVDqzt2hpwsISJWwZ1PaAI9oTZjBDtvPSwVTFSVDA7QGh3SvlendB1L3KHHW5DlWXXWyK8spvU
sPiRGcjEt8I0CKWZwta4ICdm0TYwXUOsItS4SFJ1UggvpphLPVjGtr3tmsI9VTJnOttoTZhvZdES
xNIvoYlyvNDD/kCjbki2vCpMwGURDjaYUWvC5hm0PKacrUv8HAaPQOIudmP4shnhOYFV4dS4lVLr
UQD1dk0gyco4RBepiE+qJ83tNlPcTnewNOvOxFg1bArmrmaG1XfljTa4jSithw6nvvNuqTzM+8eU
QmzuFQuAp6990/W6kT583eK2x7Ed4MtANzo1RtkGum0OF04RGeHWYvg0+EOZVTu1xt6jSErydFfG
U1zt9GzBJ0w0GYRUuidDx5RjqE5JEZvMQLiGempUDMXSJic2pVzGe4uo7jUfVlM4mUEE8IpnYkBI
Ph5qKZ+rJELu1DSG5fqVSxm1JenLcXzb0eBlSfyWjJ3EhkaHWtYSYiQi7Ax3WdM4V9RzPUSOpkxu
B3qEZlu5rTgkYD0Eg8IRtvQBOMsn1Q7qRGMqUAWYcytC6YBxXqDWlOdDpdovulDTLU+teCEGoDE3
URouNXBtXH9b2lhdwUkiWSaMY+rgJC+9x6pidOe3s2qh6M/CO6MHQnrq2RVC9DFJ0SCTKwpcZMoJ
ZCkUnW4E4Ejl7TDMxY3uMH0jrbhx7kIUcs9TaBb2SuXA3GkAWIDV1ln5IYiszbaJqX4Jl1vrTs1e
6ZYv48y5JqMtJvRAayCPWFqSL1BgwvLRUHKEA9dPBIJIBVPdb43c+5YD5hO1kA+QZKq0n25ZXzoB
6lo5vcYErVj4NyzoYUQ+EuhHD8cWS6hTsmsarJuFcgp2ymya8RbQ0vlr3Y/u4I9L2j8sjau+OMTx
QXpazPk5mnRiPeLSNU5LI9OPmeLPN1Zaj9Inzd6sjrsOruK2HCL32c1IIxNyWVpOI7N/7K2ZRAYz
jMITQn1QN82WuMGadjyPbbu3N4aTNhcxptyQ64AHqKvpRg9QSxSvHjJb4lyGFg0iBMfpPiavR/hJ
SRA48e8l2Ho9tOKp50ugG0lQovgOFM6vSZRp51qVD8/4D3ma3/UlBe1QpLwwcHVrW3QJIT0lYq6b
ueydmyFdV2aRavGrS9N6PRl9Hh+1M2wfSvFR0rpgUZMEc1cVJvHiBcbPMGnKyxRebrh1yDeH6BON
I/riEUvzsgnLb5k7DzX7mg2mm1oVkE+mz2qGxFSR1ZaVYTljaOGUT1bWZwbYm3KpmOxOn+AvRNQh
Vqvmr6FTwYvU3Mj7Iki2aTk4kRVulVWsoe8ZBGecG2vvaB4dioiUePVj2y0HxP9h6D6Neagrv8kN
Rddu5PqRVatODxxYbl/wxY9nXERdqfuckr2JjmzNtFeDwYdg11gQ4DfgGrf1ktuXkNDmnPtoVRZU
SmgPNRzBF68RPcVglfXna5xIvWOjLs7jRs0PC9y8W0dUSKfNYkpeQ9Woeou7Vfckui566YcpIxCq
XMoucCMtQSuOweTrzCPFHWdYRTF1aHNkKlNej9DQ440qq9WwkRT6DZLs4dGxvfi+BzUmqUVFzNrb
EiLwRnc722TX8cJkZ/dwsIIw9cRJB3012diU28ZGmxtgLLhx3niESrqeNm4MVunHiUWNgDsAgwvV
obHY4hNQzaRSFRA3CWc2aAryHn6o2ZaTE6i5Ha6ZdgLEN4bG8TxOBk2caGqcL4awtVjIfAw4zrhF
NO4cLL2XO0J8ohbD00LPN9GYgTtWeHC9OHQ4l7qTTC+aVqftJremMVnlE0vLNx/pKCdIoln8IcHD
edMMtkw3FvHTeCahkZBp20BGtntD+a3ppnYACO7hwVAXQ76tRAwFq6eD4Wc5XV7AOGwi0kgTrxWn
NnTJW5mG5FffdEYT2uatE3X6Eow9zip94veTG7s3S0cQ8SUziFgEyMa71bxe9fdOs+iHRG1FESeH
ar4tmZyMAI5RG52AWHIgukXeWBuskDrU2yP5WVNsTDDCZpcBJzaicjqSaW0nW9vusCIoQW9Zjc6U
PtlmmuccwDYwcrKkpefjm80/vWEFQb1k0k+1am7uNL1ZTXrqubqDSSuv05Z8nU1H9BZpgVOY3GOd
gDcS/jLzyZCq6dX0NPO5S0sOOnPO6YGkO7UEErS0+uCkaZ6tVio9EKsxptjIwG7zNoWdjRediC86
zYB9WxexukAUbmd+1PdevC8AL75MvWZlW/wM8c7F5b8oN8hVUH3lao7llm3A45wlsbY8jJzcbr4Y
ae/qJ95Sou+uZDGzA7ZgWNvZMXhTvqmgc2DKUpPGReFh6gmWrK0zsrXk4KGCnjB005MiLcNBBQtg
s3s46PGgep8kMuRybh9PeHq01pibCC4i97XMOfU2FdkAHY1n7B6N9eipG4wh+uosLUXlBgTM5Mw2
dQ1J4VG4uFZ/o+JxWvXw2CoUwZIxByRVrJP9ZTmRM3dcT07cnai5GFQS4GfitueMjVp98OemY+CM
gkOK9EJ1ztJeCpQm4yO8BDs/i+qxG8LdaIbC2cvY9mB+9zy+bR+OisEmi5bYoKnE40FjHWBOpHw7
L5fksm47F4ECVrcerH1h0F52M/4RWtBBkOCYxMJdbwrSB5YBYhISP3j7wUBaGU1NV6pqSDZRnEzc
qPKiFHa/J+janqee/6nvgJ0Uj0xH+iN2rsQCnzZaTJ7jW5mmUOwSh1TCtsntl9jU1akYRottrYF/
tTX6EeOQ2MSldD/3FYXjhH8D4Q+jYDppJdKh+eYuSoY1SZPMnb4ZKrqEW7bDFNKotsi5y3An6uMB
txuzMiiOp8Is+hdyCROH6edcMizsrKp4AXwnpS0gR9B2jo3S8fJj3WxSnhpZDABIacuDeEqc1hCb
Uh8QgvBtJ1NzMrlRM95YQ2XZEIkgkoiLvpQ6eaqDmVvhBjZ3JAwfnYHWZ1BxZJlcc2612R3aP+QI
WWwvMUItq0lvsSfEMSoUjdscZ8qykqspnQjMMuxJQD6TWEMcT9W8TPSTUJBJZZtDwIAAWWdlzuhy
ZGWLoKecI3KtaTrDORCVrYnDDKzF3GCJWJhfCshGV2A+FbY2Uyu8PNlHlkqz6XA22slYtt1gT5G7
T3qj0wZY8mRBMDzOhOpDhso0TE6+EXrbQeSeR5vN1p/qOlcnowNXhuJYsxo720ashHbZ2k4BLP0D
s/qPPPCbuTph/jN54BZ+YP91fssf+P4n/qKf6qBejg1J0jRta7Wu/oM/AP1Uomr0yB43+SP6mo7z
J39AQCBwmQt4MFNt9JZv+KeakL/zZ8CG/vxL7X/DQP0ANsJp8CQIzCrIXJGfj06pcMAGKUfG90tR
6g9tbrW7HpXFDfUaWu43T+biB4DzFtD/AHn/uBa8WsEdU8R8NOGHyE7idJOJLYmSLWCznVwMpuPu
GJv1+x7w4jpLK0y1VLz8oEe/o7a8vfIHbPDHlbkm4lUPNoH+AYF0JwET3oTOnUVNBTsbNnqNSf+v
b+8jgvbjKoIbdF0i4c2PWnJjwMMFXoSg9x+Ss77EvmdslHZTSw3NQh22/b6aACsYs2CfZeXZPdEy
l/HUR5+4QfztS33zQz5AeYXsO5FV/JDEcq8RlvucoqfZZ4aDf/tQhZQ40EhpwSV4D4WyxSU2GXZi
O4xRFUDCO9HWRMFfP9TvEPQbLPCPh/rXVT68upFKJXZHPppxA7kuaDfVqbZJ9hw3e4N/Mhgcd7QZ
vtrkG0ruS/IgN8U3mvkjJCSH/87FFEUZSwQw1vJ4vxixuiznt4C5lPM4hiTCbpFQWDsmwPkZlAbc
Msgu/XeUBulAlzDAQEFlXYvF/gGbl6KNCrNjny8LgyamrM5nQMBPLiLcj98Kl3Ec4cCccKTHDX4A
mvUey0s0ahwnChzJl9ocLyQ09nNL9x6H5V4OfRzv60TIb8IcvYWE01DUoEkg/sx3aUuGQ0/XGWNY
40iTQ1EdEv4W4st1mQ0Nii5mr7o8t3Iti+Af17DOwergX9MSG9ZmNk2nPVZ5MsHshX4KJlNiLniJ
omr1HZlnPWcQwFSWKLncdE+LmQdzmGa1tclwUzlzY+cSTdYJtHLI5SRdM7chgcBZSc6TsRtLZ5DB
6KI0c8auQjM6NNINJiS0+UGy/nNfZ0nrHcRqqtNrDPpr4IKx6ZinNU3lBVpdendoy8LwvBd0sHuQ
MouwAaiwGvgegpWngt6dbnOsjQcEcsiQ45yZxRb3QLxmtaLW7lzDtasg9topUFHZpvtOyoSZduFG
7W7BG83c6IWS+6XxIL7SjzLHjEKbKd04p0TbxKFgXk62ElOrpDucirzoD6JF004Z21KBZWQbPctq
qo1znK36ZkOedmf60xBWgGC5kfRbq9e1UzJf3WaP8w1BTKOdu8+enk74Pzne5B5HZPx5gefMKKM0
4UI+yKYu/yrgC/VbVQzLvCuTCSpnRj72QouDqqAY21LDzDIyLkxlAgjY9uxeNPhfXXSjcC4BQuxv
Fkuk2uTwq6/IX6EiGQlQtfwkgw2+Qci5DIHQ5vY1nihpAqosmgk1IV4gQjkebzJcC0Cj7HEB6Yod
l4YW7xrDH2ozf+L4ZPI0GkPzkMiyKzYtbdZNEWkuMeMQLJ60MErO4C5ooc96BWaNCVt1trUTRWBr
COMfpFeSykkRjCkk5JH6NQOfPW3CJHyKGCNfxMWyND5+A5HawMQezse5Lu/nXGcXj+ooOk+EYHDo
gOhctp6NYF6ULWIoJ9GG62nommc0j0l9OIfjxCiu0RTBxLYW3y/NFKZBocNv8F3ib2NfGio/65hr
Z0w63Y4EriHJNwNmg5cmAcWAO2Iez0QkJmCdAU2lMol/CyLa0lv0id4h01h0Cibx6hHqOt3i8NGJ
EEvmAi64lgz65RwXPaZgqarDTRKR+MM0TENWnfGhnxP6mmApxggagniuGl8i+gKFzwzxDLgw6McV
OeanmnSXRyAbDFn4zNxzwm4YqzDtGiG9O7n+aHuktuH3R5IvCq1aXnnhwLoMQdZeK/COr90yw2Px
oAvrPk8/PS/Der7lk8qf4wjBcwCxZJz8epwhvTpak16hZ+MxpTI0rlr2EMMnKqEuNw3qNnuzVK19
GlqFpBC2RfdlHtzitO7mzgoSvpiropxq1CaZKl5KEbvY/qYi47sFzUQzPpPuggVaY9oHskmLY8uA
+LFh5J9bRDCxuH2rqpssMEzcG7A3dha07WpsC6TRfZ+DvuRNjDZyzvqNyUjyETcDAJvYsIYL8jnl
hHWQ27zouga1HDVQEjGcNKYTOvHcOkkyWkk/j8dk3jmJs2Q7ZLCe3I6Y7erbxg4tyBgD5BUfpYU1
XRIahrlc0lczE0XSPkISG1rLPQrbWik0/o3CynTlXuzlgmT2xEC6e+ctRY/SGveF67hlFoUtp9Dj
TZgMgrA1Q1j5Nq5StZyudPuLBfKcibjZyAn2LNtzIuDSemsZKJVJGg0V5WKNepSk5L5JD3TCvxBU
qnwSB7Jy6gYdQocMOrJl3W7Q3zLCm7zYu7YcBEAE1HT856Ve6vbeViN+UegsNRT1hTENZBpGAFEM
0cNxAyCHlAUSUNxtJ7cnwBrPNE6g1qkxbQU8w8Cj6zF127kZ0O02S/S+IRjeRSeYIaKf2zgfr2xV
J+i7Q8sUx7AJ4jGwCSduOQji3D0oZU9lJJbJupjMUaF9cCZhbWM9K8bNUiarf1XFj98VVmVqx0Zv
WoqZaoXFNaaG2mlqqPqW+jKSWzcehjOEZZq9JYcld7e6zhMIiDj2dCiDK+8tMxIv3jAXxhjS1nGB
O7Eykre2SCNztMTEvufbukrN7sYGrRgDDk5xb03Iug+Inp48BCQhDwzzj2barf35tBniOhx91pdV
0fcbQBVwjcIBI4ZEaNu+0oTuWz2oiW94XXrKtgo67KraPpSziQ4EEcm14dQ493pDaF3naQacpkKz
pDJFIhMQperZcHxii1REw8xVeuK6w/hat5mTB6pImd+Ts13SUWOm1+2dBLLAUQ55VgbrtlMzTYdH
AafVMe9j7hP3YdP+0nVlPZ9osdZW7GQYdK4EenHSCKKvfZk4XbZTYSYfv5eT//WpvxmU3//cpv5f
AWHh6Wv5v+uvRfX1bbe6/rk/mlVYz79DbQRQ0L+7/6ymPX80q5j/0JF6riNN27Ec16Dw/bNZNfhX
0nF1z8aHFOegNUSyrfou/n+/MTDEUsi10VhSN0s4ff+qWX1PioSrCpV+pdpbXAnzaPGhVlWd1wzS
Gpxrc2HaE81Inq1xJr0b1sFhmHbtJ0zp7y3MX80H92nba09ML7eqM+2P0bIgN15TLNVww2yN7OBk
6HIYQwbDRSIv+8AdJQsYXvxOb6Q4qDwZ7dsZKV1gyCg+SsMBrLZPrNQX7iAPRSLmF1SCD0xxI9Re
hiGvlJzzRzFHLZL5Ib8PYYzkW8F4+XBGUPwVehrpSVipTkclQcYO559LplOz4CI8NcXDm2/ibxr0
9x3dj9u1KAqkh+4VP4kPfaNhhkXIqLO7iWVHqaNNyR6YwAl+fZX1Lb1/qFhPIaUx6O3Yv9bZxtse
yuv0XAmG2DclM1CiBCLj0GnwHw+dDvmNjOrquGfP/4RQu37XP12WQYqpW0LqAorU+8sKBFI4ok3F
jWqEsTOT3sG5x1MBKVnA15YJAARssbG7+KR0pieoCNPNr2/cXLvDj3duoy7QcQtZRb8fuked8aaS
EMRuRFOaZ1Gjkv3konkE9jqrHG6ZEIRxWwOL7WJ9udSBjA+9kQ9Pz7Jsm7WWue0ybdzbucoeMolG
WKtNUjdTozsyh1epOAlndF+nTOXNTzrF930iYyImMXwXzE5QIXoswvePL1p6IUj90a5THSJHtKm0
I6h9n3waHxf4ehHkAlzAWkUKHxf4QE6dtsKc14Tq7e3kpSvqPat+P6V331/Ff+fAbxYf1T+fA2eV
6uIXVf7v9KtK8I/732Gbfy2f27cnwvo3/DgRDIkQno2P2eAqwcEg+s8DAcfr3/m/bCYUCIIIS+BN
/nEemPrveBUx1aTS8dbP/K/jgNPAMExTeC56fM4DxPgflE6/Uj6930c4pMgLNpFRGUjnXVN+HF3C
TS+ridTeC3ALEeia8Qi7Sq6JCA4uouWCGTUV+pun9ekOuV4T1YztGegZOIXo89+vAoA0pxSlMV4s
Q08ytF4uQdwUxSfnzoe96vtlhHSFxXlqMCT+SRxUp/kI1We44KwpTxA4HhDURxexSDNINVSZcWtG
p9mYHaLKvrbzOtr/+j6/O6D+tVWtFYCFMx+CAAMtxc/DvQpfzBlNpLpwq244kIQP7MbasnY6RuYb
u7Wyo6LQzQDdKB4CzWAe4lAC36UimSAzwAUtWujjPhbZqdEZ0XE01NE3gebxkyf1YTy4/k4G2FTu
kEV5Ie7qmfj2MEHzJlPbQA2RwpzY2SWsAquMtP1YFtbBgk4baenSSsJQmrNEm6CIL/UDplZQGuTy
jOY2firNTpylYLxHRZhPpzGw+kFOn79jgIEBd+SmOzj09YHU+wsYgeMXQ5DI42KGwGvAPSXr9PLR
TqfrT17B+wNrvTWXsovCyWU+hj3F+u/fiHPKYkYfKmR+YXmZPGpKYyLGwUpO9DEi7FDl+qaXBD7I
sBi3cTnru9LDnubXP4K1+ubE+v4bGNQLacBS5rz6GL5OVz0ynUyzi7HszOM8t+5Twpbg+tv9bnbO
vSUyaLhV/Nnn99O9W67H7sE5w8tDqfbhtXa61w52WUQXozPHawt5n8f9tIlJYIX2wLQu6eJrJ6Sy
KmCkBZpiFvfrO/9wWHPrDHltbhzNEiueEfeHx2+A2aV26Z07adXunUiTQdMsDprcZNy6oZPvjfla
Rul5a8KKx6IGXE6FOxpE/KqSpjrORIN9x5DPuK+6B3FS7M1SKyk6jC9dbm4YMEI+9M5+/bPXX/Vu
3VoAHD/G1Lwz5sbvfzWmfbi6aaZ3rhLPuZ6tcdh2cxNuf32VD1AHD8deJZI8H1fi2u5YHx6OOVUV
IKy7nGNRdjhFvbafDD5SF4JJn1npzujU9FXU8tv3MmuxZx8tlvPJZvz9K3h3s7bBpfEg5P2AKX03
GX2zQqDQM0auFvO8FKF+FvbhqSNwAcBWy70gngJ2WoPFI7lfMKyZSQzfcDWw46BHwM2H02TVg2Wd
xq03VsRLhmO/1bGJOUQRgLlhPODlEHfNepZI9bj0Srx88hB/OsBsg4aKyspwOcgY8b9/V5ij2JbK
PP0cT5YTReHz0GIRt7pryHlDoiBQLxqw9BSHuOoUYYODFSUT3UNnwK9gB7cOf7s5Nh6t0W5PwQvD
zh9oJU7LUF8+W5DvK7P1hZvYyDoUz5zt1IEfDj7Tm7KiLYfuXKRFc2VaVrcfmxBLuAjKo6ZFGh5H
GJKWcz3dFlXd+mFhVLOfDO5q0JASu4hkjdiXuki7c5yUmt3KeBl+LNr/yrrfTHbIfy7r/BdV9M9f
31Zx6x/4o6+35e8AOwj8/ijVVqX6n2bAaxmH6I/VzDH6TsQuzN8FlR/t/gpochbxyv9o6/lX6O7o
+TEXZvVL9s5/UcfZ79cBxSKiJ4NFbKCHXmu6D99W0xcQ4KdO7dhDDgnRI/Si98eQ3GYELuYYTNYV
2G4wZPNZ5JJHPnR7fpTfLXgOxcZp6mT7NUemme+GJdsYbbOBvLOBJwZ9vj0IWzdwNe2oxq7BE8+y
e/QcPN+a/gBy3D2hBrd9X+7Cxt5FBHehhNmUELHTajfVCy5FyQbhuR+l5IN38X0k2wCOd7CQhkNZ
Bkkx9zVbkKYmTrCXE94BykF8guxx4yV4llkFBnpmmd5gJvUl9IarBSxtTLRt5nXHNjIuWPod8Ug9
f4+Btu/NR/A31er7RfvzgxXvNxhXtwfMLFqF/Ut1REiRP9oXsk+3Q2Ptfn2l98fOz1f6cB7UTY0J
Y80r9MwLzXwYjE9s01fSxZtzbb0ANRanDpbWcCXWzuFdMdQ4Wtma6ah2bnSKncymcK8ZlGdGuLEl
DNSbyKw20G/B7LKzOj4WVbFjyhik6XnnMuolt0CQla5W/qtmBfZw3wto5MbdxIcTw8RtESnA2fLT
jikqf1fXzCce8hi7i9D1XGoz+B4OjSncKFimWzJitoT6IkCKtnB2fXJ9D0qkVYLJfGUdNZX2yVn3
veT/66z74wEY+G6v69iBS/L+AdAMOSGOQ2qnQHbiisnBU7qOhvr7vhqouVe7V3jgE/eISTMPhVi/
HcmDn5z8f/se3vyMD/VFoSMkniPeA6aZPu4WPpRy30CtxQTlk2+KXennV/7mUmtt+uZ0r2p0B2jJ
2BZwFDWhNK7lHkaXn9zRujH+zXUo9TybzY7R4vvreLHCZzrjybbmTVxbh6ke+vkIO5nhAyCd8k6A
9CjXjpTeXy3aWVUN23a5Nz1kK9iMlrXuV+E2DHHJaX+cZ//IW1lnUj+/9L9+2ocyWLb9NLRpr3aU
YDilOwEqAj/DHaZsoi3Dkj3mMVsoYVe/Xs1//5L/uuyHDdnTpjmsB14ybkloPWDMYKTd1sMuD9tP
vuufNw7WNSSHPx/+hy0KemiCyTaXmmG+kgznR8WPkf8/PsPPrvBh54h7hDie4grj/Kicm7b/ZGv6
+4eFRYzFXQhvnYS8/UxtZo116rDJ9sZ5Nz/1Dl9HZAHIPP36pfztchDY9XvYW3DmflgOICIeAg2u
g4ErUM2+7u/05frX1/gxNPnpiyN+GQk+7gbi+1zgzaJrrUjX9YIvDqkjO9y4I2QM/jheSItOHopO
MEoI0INmvhh3iX3cWjqm4ESSOeJuigr2UOfVtJJzIg5XkAmTJ21aBS8tcky1Bl+s6WUJyrxwONAA
P4vpNs30A5mXu9jINmUcn5MmF+Cfus1ra6/Xz1E37nRA1t5bzjrnSW+eNfL3Mqc+0mr9yIjPBjeH
zMkMFwEVzvzjstXEcytvjQpZ2WEHapXKLAA4PMRaPCipovOGVaN5myopd9ECSxeeMQaMhyHBerHu
BGFCGvly12jGkSAsFqD/oBv3da1vqzY/M8sXnZTD6luinFdLDne2tVy74XTVOfvOPIMncNnnzmva
e0GsjZsBvWWY6tdkcKLQio87HlwbOwSFM3sG60p6D+WVviUGNbDHC4SYvjY+qgznfyn21mjtqxqy
BdTSLDrDlX/LJ3JRdNkZOq2TrHkmxtlfDpzLrnnChCzkbFxvAd/9XQgTYdau+upraT9Fy2Mv72k3
OJy+klt5EU5ELs49jmxekKHEWf4/cee1HDeypOEnwga8uW20pQVFieToBiEL7z2efr/iHMNG9+le
nZudkSImQiMWgKrKysr8DeqlxRBvWgeU9mhuhwbVaVAh3YiHcvhlqKotN6Yb4SiS2bT20a+buZtM
MJbb4k4sFynC3yjbYiy7s/TwE9OzBmTrdpwUgrcXFMbdFKo/7W7comLxPIxBii6B1awCJblD7Pm+
QEgRpjsAh36ANjTsO6vZjdWzH8Kbm24ztVmXVbTpkO9VZfMW8Ax4pYRsa4+E/2oQx0PEbI9QQwsD
4o0BF7Bejyi0G+13KYvX1BJaHfhY9XPkf4oyaCH5tLa/Y5q5MYNhgzzDAeTPwQpuEZNcGVZ4iONv
GhaeyiBv+eZ5QB7a3uvy3xkBPG5AxHsriN06KV3R2M9KbZMV2brtnc9Z/whAfU0e4kzNGkP6Tdt9
V8NNHddIRzxgoDrInqyDwECfLW7CT0XWbzVNR0Q5W0ta/4bHJacfRCh473OSrYsuWIEf2qoxLf7O
IR6r907Y01LHlLNIH2pL/5bI8ddInx9zs3go5uFTM9h3GaksUBjFD25Aq8I1xXuh+9HpDrpj9QvO
azRfvvSoQRdh6QbF93b6NSBkIIOZQLBvXyOXYLYTpLiG1hsGY6iwp7ROQq+L4GXEPxVfX2kt56Gi
bCIe32rpowQ7fcDzpS93ikkm7URI9EuuQplQRcofqehYkTZpON+VKUwStb3NqsIN1fJ+DPKvJT+t
U9WNXTzSducJVrESr7Cieiyo9yDAu7EBuJsmRVgpXE/xS2pwd6iyfSdlLEhjm5Rf/an0/E7bhCb6
EsME8qp0W1rgtv0MJ27jy4YrAQvHMQGqu7ppuMOKZBJupBmkTzU2Fwilu9Ek0NrjJqrzLagd15D9
F02v9yZkFJvVL7jEebjJkBiEEnuHkN1jCtYoRF3dAJoAAZhlmSHqh7y8NFHJFRg0SHDiDRO7fabP
tOvVr4AoN3H+bKTIme9amNRNkXsRfcAwz77atfQUtfUNmtV3qrAsDIbdKN1JoNWhOiCM8DWmf6Ux
Cwbhup3qTW8AhETCsiyoxUSuUpZbPRsOup9u60bfa353GCOHLdxv9c7Z9E2wSgpnY8seiSZMHyxI
TGBDkupiv7APpPUcDHdgwjYUynZ+IhQ3g1eHACUl7V2m/pZHZ9XIXuh0t1j8uZJJwz+4M6LgCXHH
B636isrlp7obD31/X9poUE8O8qowoNV8W6eIZOaHXAUrlCY7jXA3xOMDqMSXGoX1WAlva7N/VKzs
fsZIvsPozIdWgivBIWqe66DfXz4F303Tjg5BLrXgIeFhUwSXgeYdH+lQdpsQfE0NWaLAb5VbAOgI
A+Ab7KuVrKbbLOdKqEIOxk8FEsEadPdGt8PbpJfvEcNwaxtBtPAFOsmVRztJCBdPtki/LWR+UxIy
rIgze63V/qMMO1ONZ1h1Lylz6TTZFruO9eUPcpJ6LEZdpB5aF7dQwoTM/QjnXX9BJHyHGeq1ZFfk
eiefnZ4TgVlF8mhpm4fypWLLasLLgRqDRbk3JLLtrvU6GYQMBtDF6GyUYXgUCQAGbpsJjqgzd7d9
Zb8FTAVY5FKtYGAlrtXdqvgVGzBRxB09HCCjsq70Tv+iVxqXRjAuxgTs0FpX8k8jxJ5mMg+D+dJ+
aqPPraKBWArcpEH9Qdn0e40rYY+5ql9jOQywrcBjR38r/Y2mk50IrS5EcEssIpBG2jXm9ECH20PG
aGtrv6Ik8IC5eGLPmUr/YgTZG6TRtTEHXto4m9TJ7v0+3zrB8BKaygaBE+Rn1K9DNrlW+GwGkNfH
etxm0/zcSPI67Lt9PvkvUD3e0jb4NHM1kdV6J6GGl3IbK63494j2SdfhYJYhnVwk6wbEOwheIcOP
bIDmXl4fypWZe79ifcgaCYF+DU5XLMsHmZgY1s+6tBVlHHu273q+8fzS3XRNsSP2+s6Py8Of1I8Q
sP67GIVWI0h0sXw/jN5U9mjAcq+3RbFDPXlbHsKHiJIqGLS/l+gf1Rc/Fxm/lgZiXEf+bTr2f5PR
3P0qHlAub5Y/SjzNv34WDdF/PN3/pxeZAMb85+rjc5EWqIOd6yWLv/iPXrIl/w9Gj9QpTLQAaU38
swapGMb/oPel6UIm8x9WZf+EFhmAjiwU8PgbOm1eAU7/F7KI8qSI0vyRJZo0SFL+QQ1SFDM/xB7B
pqGPQDODNFNxdMdYFAFUrHnr1MoirwD0tkfIMN+blODXspPGz4VclZvMSRUkdvJkUw+j7g7lXHj5
mMdvc+z/+vD5vL9D3ke6ynuk+3ck/PtpgEVyM3YEKucdl/RhRaNsMLa608de0pbWm68X6Hpkxph+
1orU/zVMaTPg1JzdG0gqC/CKFTxlU6v+NDsf187GT2IDt69O/lKXGortI2pKI7YxKbzRUo8q4Kdj
HBZunubDlb2oHoeCvx8dZgRbUnQMTmT4NBTHzUSdIi+VW0iPBUo1n+u+qJAgA1Xs2VNY2pRqS+jk
UdZ/GiejCFwtACSO5MyDPCrql760x88GVR80rIq0/pVSoNthceQ/TaqT/FaBEv8w9HD+MjVJ+Zyo
4yeYodLL5Tk4Lhv88z2oB6FEBz/CWQQVJWxrMvM68kx1iA821skuqbOyvTyK+CmLiXZQuIMrpAoz
AWtRnECZxY6qdoy8rJbQ6tKVwQXXVd3WMRnH5aFE0nIylK3pJusb7NGy29QnkVPaJi8kRd3vtDdQ
9OD20EgKJ6FjfLk82Ln3Ar4mYF7gAZHJPQ7JYHUNDVF/CF52q98G0ElcQy8Kb9Q4IS4PdWai6KBR
FX63TwDbdTwU8L0IfH4de3EeRttB14bNDB75Sgp0dhQD3IdOn4LZWrzQlBlyNILY9dIgo72pkZGM
tnSNQnY6CsGM0gsoK8FUI6YdnWQIMw7+OCuxR4BCTa6rui006Gtep0t4CcHO4DclN34MHXZLBMMP
4aUdddwKwoSlgOHcOlezcI8GNXx8rplWAJxgroB/W5ONdwDs1pWGb+cVn1mRMh6vRlSToePpOu19
Uc46foTYgBBs9knsDaH6uyvjeqep9HXCMMAjcY5wUhCM67awru24021gAKyxOHX4xDbHzvHASpIZ
GMvYTKQsv2AFp7t5Yn2Z2/6b4svVH+850BG0LAQ4RYFbtVg1hZLCgGij2EPM+1WuEC5IQiEDJ/0C
xHFNu/jcJwWVRCUc9UxQO4ssHTXfcGr0MvbaOlU2dd+izoTM4qrCzmYNw7u6m3X4/dhEFlc2xxIt
JBaUaBVi5Um4VJnR44/ah52dD36Tevb4NWn6e32Cr0cxxI7lA929zzHgdjVAvCr34RfJm2x+Dqf4
G3Jaq3FCdyyhst39vBwXTkMQiDWhrCzAQWQei29v9lWIcOIcek4qRS9T0fXr2venbWz49e7yUEs4
BO9vWhwRFmgEMeHyYlEhmqPaRYcaGcdbss6nER8izB22gwPZDUC7tbdGKf5LHiA1aFmGiABepVvI
MKN7+UlO1wBMY4rEYIcJvHjbHE/EoOi17fdx7IVUU/dliXEX8KRxk2aC7CHnOlfaOaKdWodXRj7d
V4wM3oS3B99Hm+p4ZORL6JfAoPNGtAwQhKAMFJl0Shy4eY/YmMnXvrmI68cRBBAtmYZmiu9+oioc
2FDqscaMvNoPlZ+DnZqfCkey79Bsi4VgjWagL6lqqD0mU5UdJCSC6ATgcHf5i5+be3JUpEwAPYBV
eu9cfgim5QSqW2+z2LPQpL3VWm50JlnMquwalSiW5AeKkO0zQgyI3xnmuBm1CfOShGLt5SfRRMw8
/iKA8AWAH8AeERVroqOw3pV4DaDZhIsYluWiSVgKEZYYMuem6xEI3MRSlnZCfzK4laR6Y8KSqlZV
jZGgKzQ6sL7OpN6jRpT7SARmCNnkXSw0XAPornu7ERYLExgVZ4VSp32HVJf6FzJSIVD8wLFXGSo4
b7Atx0/I8dmdy60sv6tGRfpkjUr9KUtxOEP/r5lMCnll/bvsJmRCL3+E02VI3iy2I/+y+WXx5x9m
I4L3qONB3XiF1KsuDkHyulGAEoTGTK+yirTny+OJnb345qoOMwKImo1e9xKo5iOmLJvF2HiVXiX7
WU6d7eSn1w6t01hG4kEMA98oozu9jGVKV1aIaSi8Vaf8NkNRDqla3GBlpCIuv8+iGyryXpHjyOLU
cjQy30Uom6IU+QxRriCH349AK8zx+wRlM+C+YIuOeq6+UeZyFT/dK/ZfmPpudNaPAQyI/tg2NPMn
Q652DniVxg5XCZemy0949ltQm6NraAoqiNgFH2Y4rPrQ7BF58cwsoxdATRHXNoinkzNH68tDnZlc
wfvQDCAyCrFtMRQTEnNuNK2XlAMuq2OeU4+u/zy1tFGjVLjHooygcYAcv5CNQUgLP7TzMj8075OC
ejEEv2vR4fRkYBSHuCCae6LNfTxKKyTTW2vqAICYzgpLxNRFl0K5meNhvo1NrB3mWctcfFGvnUnn
vqK4woMWYr4ccfP/OGGIHAMpm7TOwwIqcwcD9TmU5K7F4TPLwiDmQU5Shd/AcotkOahjHLtrL4n6
CWeYGMU/vgIWO0gvXl4WCyzG+x6BHyNKTtwFgLIvTlkta+wexmDtxRg4Y4LjB7QcW3k3szI3WM6g
Aam2zp2qh6MrxfAkiwi7hSGotOe0KuKNic7TF3VotZvLD3bmG5hkYVy+3zF6eLQffekpjUw6B3lL
BmiMG2yS4KCW6YQcWfMPpN1/7KorZ8biqkJ5HCoN99elEH5b4rAp1wZ7Az/PF2mqEzpBAVrZblIP
uxAHIfKNOSc69LJSCW2AKXN9ZOpUnGyGIAaD07So6dn5K0q7tOoqp8jyzeUPcmbpkRpoxnttB+GP
xQfJpkAux7pga1mGv3ISuzwYY9Rd+eyL8uf7ejgaZrEeLKtUM4oUnafUob01Ji141EOJaqiBxaYv
qe0hGCzkSg1HerRkn65lMEi7uIGBjHmfgHWH1pU3X2JjRRx3aO/jH0AFSQT147WQt1PoT4oxeGUh
lXdx1lQrrS6Fjxjy2D9MBe/QVQhhEyHrCsOEraPntUfNCT3xpofJvUqw8FPdAduuaB85ttrv/FQH
EdWaKY2iCgm6bWhI6gDePqVzTwWm9IRPYXQl3i/cAN6/LoobYERsoeDCGx2/iZ3PYxAUTudFkEM3
KJ7F236CsI7NmI2zM6KzyE7/ii2KWz6OcTd+iyUW/U0cEuMUS5AJM43tTCt5XZc2pu+TSlkqTVWq
vGr/E6KAvcZnGnxNQzstMozfYdvpnq33wbZAH/Mu98f8MMSDs7Mj214PYdMcQFjLm9GKpzVScsP2
8qo93VqES+yDkD1TOd+Wt8ZStjqu5/LgyVIjuSEktVfTROIukbX46fJQpxvEkeHwUA6CxENxdnEq
VGPX6+ZsDZ5UT9oubNJfVdIr+/9iEIRAtPff1nIXSlrVAtRuR48a3rAupNByqR2qf5z5UUkDRUo8
ohpMvfh4mSAsVszkDKMXmvGbZUtbXN9uWmThkR9B0f3yK52bIsEL5b4HNQCu0/Fg/qAbSVb4I1kS
Gq3V3E/bLJGprkpVemUnv0fS4xQTHg5upMhHMRpc8eOxwJHGGCAlk1cHRolJix0dqihRtypd/3Wf
S9WNMyXNNyUyVeS0k968tQcbNJXRoNKLx3zmtG4U16hQ6zOSMrvWSobfsWbL1/SdziwmBcaQBo4X
myhIjscPOjTAfGFVjB4aFaUrox3omnVwjYJ1JtpSa+C6DStFVI6WNdMqUyUkzPgeVW2icYKM+VCt
YB8AHsNjrv1h1XH42kS6ia9D6fS3Wlo2j62R598rbAkQvchV+b6s9P5a9e707uFQ+EMNkZoWB/Cy
EomHolZrKP97wxwp3xCrtFYSBZnH3ELglOzxWnXpzNXzeMDFkg9t1H8bJBE8SuIyAtwOBgy6GqG0
YgY3E8CIlRp1+R7nduMTb11u2zTVtiZ22lci1rmZp2sLV0kQx6l3Hc88IqNmE2fj7BVG1+4tBQvt
LsJ/8fKmO1O35H3ZAKbojYh7//EwaWRrKoSkmTKTre16ys5rPdCD2ySBYIPHnr5RLTwe6yJRbmAK
lZ/9Womv7PzjDrw4jXgGm9SHWjDGcLJ2/AxSWds5Oh+zN7FjVw5N2vsCNfDVFJfJnkbRhChGO214
jx81rKQrqca5D42dDIR6tMzYaYstplBXb2PgN546p29aVRRbM9G1KxHnPVdeRBySyH+PsvjOWLPD
Tx4kxcvMKb0HUuYoW0VtynjtKG37OOsmZZTUTztUcbRG8fqgVqkxlJm5m1sbJIhGje1z0Ka6vZpk
Q8Vqt6/bNYV6p9hKuVr/sFGiATeFlrp8N0uzaq7goMZ3eYW1t1thIVGtr6ydk80pCKyaxuUAfjsV
kkUUBco1YgouaR6uBNUWcWFp54RN5oV6oEgw+csJ6SOUjJEYHlVMUZpSfsXWWEYQtbL9BJQMznoW
pKrfflJL8lZuB+k5kXrl5fKDLmcY5AOEJk1FTsEg2gvjwI+3pSiyzWmGceb5imSQHmrzbnCa6MpW
Oh0FKg96q+82Y/B6FpFjMDN0u9u687Q6/tRXg12Df0iV/Mowy49OVYwrH20gnb2iQSQ+fpkM3L1d
1fXgQXq37gIumKtyTJwvEjY9Bwn04fOVj6fyAz+uXACrZDF0Tcl66WwII/CPX69M8SQhi5E9v9Ks
H22SJshuKpD3wKv2feCmsVWBMiLjRUCOUjbGAakGbhAKffCz0RLaAXUTYCra92H0alVdo6x1BHqH
VaEgT466jmBqZGQzmYv9hPmoZBGqTGVlRl8b/jYGCBqOMDi3dM33ulaC+6YrAUsNEqYdRWjI6P/M
YNhdM0etdh0pdRO5ZVEj8RM3UUvDU00a9KNqo/eyrqzHdTjokw2d1gFu3oJTQUXM0Mr7SLJrhLHj
sfxx+RO+UzqPPyFtcNQnuT4oEIOWAa7rFDnJ86bznAi3Dzy71XnvDLb8oFc/pFCTvhjJjA42tNuD
jTzOSja7tFjTl4hxKNdj50Yu5vJnrtCNWyUzcLx1FkfYINdJIb1OvaU0iJRa8k0oIEV3iqXNh8hX
QgCOrd5+DxFnqnYWYOc90yv4nYMTenJt1p9R66GNEKS28NupE3kVd22p3XfIk40rH+fhm6xr4WJA
UJCpME4J2ESAnQHeMFqvv2D+jWBC0MTSLkuMwEbnF1majRmrw304VwiUhSgqvQDXA+1f1FQtXErs
eFY3edeVKxTkjCc6fqWzgRge3kxGi9WBitnDZh5a2J+RM82tq7dWPd9KmBmoSDLo7Rc1ySm19F3T
2W5Qg9a7teHk3EvB3D8VhY3WURrIX1lhXYYob4fONULGsuxOaGKAW7JCZO4T1By7naEOXB3LKigO
udoXn6MkqfAaG0YbBV6nTLCJC3JDWY16uctgD4d7mk9oitW5X7+oOncKKCzI1q2yWXvzTQXRbYJz
bV+pIC5DC+kfEC6Hyhz3F4BviwDWTFmkdqXaeXJnthsl1+oNak3a9vIyPTMKZSwasRb4CNou4s8/
VAHLNEMQK8eFsdZRl4IbPR+ceq6uHLcnGQcvwzBoFVDlIXV9h418GMYv2qzzpW4CqNWUe9ls0UmU
EDxqw0jd+Y3loT6PgJhTTFu7qaEAO0lz5fYkDtvFfhQoRNGqpK9CKfL4TX3cJtIA/2VvdsoMvHT5
CgFFdmMiL25BUrczzeLr5Y970s8Try2YveRTKDkQS4/HhPJvaZJd9Z4VdfhGQA5ElTDjG1C/lxzn
d96WPUYGJrsjtmbzoTa1aSP5pf/aFCPuWVP5oCJb1q86res3kzLVuFAPiI+t2lZNrxAwxP3/5APR
cSJocSMDTXH8sLBSAaJ3OlJrfY9BiY6WG56ZDtYoXDQTJSiBUzst1yGrvJILiqV8MjLleHFk0/Rb
Aha7gGLr6Ju9lzqcJKPUzKhFNujVZ1frbWdeksIebEyozkiPLvsaDYKu/VhQE6idHPxe4/Q96v7R
3OsrS8vRPgwknKtwAQt/txH2In/+puwygbTSZKSylyUJrZ+aQgaW4zWhXB2CSY2ejLw/DBqsjis5
w5mdjeTAOzNag+WybGEWeGo0U6tMHvKioctJhOWcn0RX4sfJLZIlzjD0ySGfvveIj1dNW9UtoTSY
4UG048EOVUwJiTYuEbe9GdWQhoI8JRu/VUEIGBM08AnLpUEobme5qrggba7l3eeeidsjC0lEG26S
izpiWhvQSvC2wpmProZV4NuBiaJXxVGxT8r2d0zlqm9KVxtqaQM9PPmGXk97yBBQ3oZoRF25B5yJ
PCxucBqQh3VC9CIKoJkOolXLeRx6Kyt5zLvHNBmHDXUzWn5aMa7nbpLXl2PP+09dbCqRKpIEU2O3
WfTHE2MaaVxq5cQVB1zPDkW/X4k5jWuzTJrdMEv+oaYbea9LKK7WcQoImGI8RJrWfuLCZO1A6Cm0
3JPqTo8NPN1x5LwFHSRt6262Dn1itj8mJxoOWugLfVQ7Xau9ot/0sv4yzVq4CckusXlAj44zFn/N
lpZ9Pw9wQ/I8o5ZYs71la5PZbbLBWjRdK7jq3OtRn99d/hBndjydJ9Gw4WMYJxeWrJK7hEmZvaA2
5o1K1WONmASamWWdrcPMGbFTqoJ9gr7flSlYZu1sDUeXuQEicGPT+BJ//uHQq1os8pLOn70SocZ7
BRzkJm/R98X6BxpGWBe7y296ZseTa1LhRXODlf++LT6MZ4UzfjxyLHsYmPZrufGLDfiC4c9DGPrG
XOCpqALi0hd5CTIMejSrPaNklsXytQ0gKiqYlFi2rwx1UpgRX1BYiAusq/ALXlxD8lkjM29CxfNT
zlLoJCGYcy2ohpsABYdXwwkJMv4ww/gJRiVzq9Swqq2U6HLlpkUNEeXPvzDlV0HYZ0nZS/Z0X4Qw
TyTIHfVMTB3mngy3Uq+14E4qlcBi6fORpVACQ7plWQYqDDvWIitXvcSY483ILJSbYjb0e7mh9Ig6
EIU5CqaQzlREQoS9lh7+JSV2FbgIidJPAMvXrE07bB60MYUYZpmD4ri6LgX2lfh/uuZ4VIfGkLii
oi6+iG1x71CvmgxqFzLOmUVbs8HhCl1ZCKc7ifI6ADtQ6QbaactcmBu8PZtdoXqWSRjp0KB7KILM
uY3UNjzoaQLb5/JEnx2QEqw4pQGALLcSJ14wT82seqaPA7Ed+Q1UGkhZPsvd7f30moH4CVxATDmd
638NuIjW3P2VvOo01cu1aRVYUby2tfkGrZK7uIyiLe4l9r7LtGhnKVXGfdW0Nxm12R3lGFQPuqL6
RLUjXweDodxQ2f5rTOx4U9EdOOTmLG1H48qMnKZsPC/EVlvgvJE9XyaLqtlo3czzKg337NqW9O3Q
wmoZS8hw/8VcfBhKOw6jaKjY80hR3nP0rF1TXJh3cjojPjBM4RY2onzl1c4taXa3UOYhF6YGfTwe
sugdXjyZ6pW4dh5aSeIqOHbX7LlPk4L3nc0M4FIvm0uyBSrNxThg3OiZRmUi/F1ZXm4mMf+V526m
1roLEMx5vfwpT89CWiBsIRkdTiE/uojduaxgQWgnmtfOmukObfpbLg37c8cG/6wIzQUal/M3P5Ks
K2Hi3H6ykP9E8/+9S7aoGmqmOrHNYs0bjTLaE7WnNY3e+UHPUFlwJrW7Mt65r2sTldhPosy8rP6h
A5+EzthrdFLtZzWxi/U0FcOhwCqKtCPA7dUy2qfLH/fMlmDJcKdAfBHj9yWEqZpTTgYtnb1oqmTI
qrW+wQ+P3Wzaw5X79JklCi4R2DEIIwZc1gNRm8b8C3cv1NoqeZeH1j1g1vLKffDM+4DstWlEMAgd
osWc5dqo25KtzB7S3NWePC1czyq9EL+og/9iKAdFXIG3pR34jsj7kLk4Toa4dinNntTa6qPdKN2L
FanZXRsnwZ/PkuoI+j8ChBQ9lm+VDGkSIL0meyjuP/gIPL+Vjf5aJJHmXV4OZ2oeKA7SRgXLiTP5
SQFnKhqlNCJT9swSHakGE60nLcxknHp9ecs+DbeBXWHomNr91mjr/KYZEulw+SHOzCHPYKn6uwwi
9KDjWJYrbTdlnOCeTaV+G/UFgkBmrO00qqd/HjZJ1xCb43YgJGYWJxjyE61pApf1erLBW6C7MXW6
Wr4SwU4wQxyUoj3GtRDvEHrGIsR9WCpFVWBiJhKOybLLH5rUle6o4btj5L5608hpeCu3wXCjoi2P
H23coHAXyw8ZcnuPUqkpe+E5sM0TACWXv/QJ1+j9wYjkqLkJdtYyL7br2J4aOZO9yelg+lpDeGdg
DrePGk5j2Fg70FbRTZpmr2qQ53fWhCwDDq/ZGjkv41WagHq3nKMAQAB2VwMucVJe1+s2TygWXTlS
zy0LJgsRajo5NAAXF2QbO3aY2obsWa0N4bHssk+9pSMgb/jX+D9njhzRaqT0BnaGrvtiKBVpFxN/
bMVLW/jTBq2E+xHTuofWxMQQ3pMiCFgyR4La/rw8I+dekiMAIR1hzoRdwfFK4VLShHE/K7AzECXC
FfxrgwrEPo2VfnN5pDP3FK6Y/EO5XwUyLi+2me23M36ejerNdvlQUNjfKUHWfjfxs3xOtdTE3i/F
tZy2yldlLNQv+JJMe82KrhwLZ049AhtXXVlFcgTA5fEbj2EUFXPdq16g1kgwzfpDPtjmuqNWsp5j
elPYizxffvX3eHlcZiABg68AHAXslimLZ/qwH0urlxLUYzUPL4lakCTC9E4f4Uet6EamyYqgdpNF
JmQ1u4CZhmhJbVjICKQ5FqbmlHh5ZfymXViH2C9E6saZZOcV63HzuyR1kbQNrQA9KDsqqdl0VpL/
juNhHNzMbsrERSkoQ40KHbx4Y1uSPaNb5ahvSpdNDxMGmbt5aiXzXjea8MaqhMAJy7xCLiDLbv1k
AMCpzXGF7bdjlM06KnwdPQFp6G/hFfV0n+ZmgkgmhzhiTkowlysoJ3SmcZAxHzWfTti9Yk04nA9c
j3CvL1Ccdk2ja0Y3nfxR2rcslR2uZvmtjNXAD5heprlqyK8QuzRr3AOrstjNoxMVLibZxasmDYjB
5lgqzm4Xlv1rOWPcgJBV/NPH47Y8tF1gtKtwrB08HIJS6Ck5BTIhvh9cQ4CfW9QgclAKE5UTjBUX
kXamrwRwt9E84C+P1lwqdw2uGl/mfOx+65OMNSrsw7VFC++vXPalEdx62Twoc5HuL6+xM9kO1x9g
XJzXCjjwxe4a9ESSVH/QvH7IgwNtQSiEln1NqvfMKGILq3BXuXxjJXe8kLFSU/1Y8jUvrSJ7a8t9
vNHD4PsfvoqQTVdA3MhI+JvUZY8HUdshtgqtNb1WD2WcQsJ5XUM1uXIUn0Q+RrE0B+ibhaQv1J3j
USZMRii3KZbXO/5vi6PvISktZV91FAEuv89JdKc1JVza+EWaTbJ4PNIwgJpoo0TyCivWVl1afsLF
GNfWUZVvsLIx4P2G49rWi2vopTMDCwgJFwoiL9TSRXKa0l1VkkGTvKnGFDuJECi06nJw0yojuZ+z
n5Jd2BhAKcmXy2/8993/KOKBMReQFTh/qoAXLCJeBawTo58oebIbi0spVZxw2xRzet81UjSvY22W
aPcqdX9PZy/eG41RbspoBtCbQRTVAxlhQzOTnEcdiaAfWRFbL9HcVY896vQILPtNUXymmoJ/UJlM
OUq4wWA2W5KeYlPlc+ZzRQyrBrk8FXmGphmLmwrV4WpllUXWrYmu1mOiWG23cjqzqFxkoICL10nY
7+u5DEoEN+YRYqQTREhBptGTKTn9U5qx/9yp6HOPAoPzgDpO+i2GeEfcbhxUTdIs6lAIN5PXOHzn
MWTD8Mus525G0qZRfymWcC6bBqoT7eDchmgQNfcE0VjZNUo1vbbGEGiuA3Qh2DaNISQB42bETdXQ
fmZ1IP8uoO6ad4gBIl8iAJsOGv0RfOWQy9xhwp7eWMMUbX4lWXrATTQm+gc+vButNeJ5j2z2cDfF
jv7cGrPES0apua+GmZIh6kzWvOmcJNhYGZCDVRMaU7iuW6372YeQa9xo6JGB61Wt36JxljcbelHR
XsEmLUChsqN4Yld04a0cJ1q/QGlFDqSv2Eglr5mwIWBuYEy9v1V8QzVP95J6il91u2pQcPFDA+2m
PmzeWr2pqo1DuuXZ3Rxv8TkPDpWTJH+ldYe7TF922kNoQFFZhTghoVIL4Dy4smNPY8O7dLxoCDHH
1AGOdyxE+9zMLS16YhKitRI1xTqOqmyHmUyyurJVRDQ73ilwNWEMElZ1At6Szijj4JqbnZ08AcbA
Jjp1gm/Q+ya3wsJ6j1wwBtzY7RySgmZ6GM/qXoNHP8+Jcms1ZnTljnlSgoDBzPVEiGBTUUal9fjF
O6ma7Y7yxxPy6QOW6agTqrqvYYw7YFTftNm1+5+IssdvD0RKhtBIVRTG8bLVGCsD9QmrKZ6KnhKS
ZknzLk5giCcFxMW5t6dbOTHljdwifCNJ/pcoS6dPmdnGvy5Pw8nBpgpZf+7vzAVn+Ylbhi2Ftp3H
6pMV+MWtPaX9ralicP/HowhVCtIEQbumD3H8eQM8pSuzCXUvoqBKzmOYa7BRyZXVe+ZdqEdgVSCK
V5xti5wE0OBM4jfpXp3RsQdhE66C0bc3l9/l9HAxSWpJBQA+vc/e8bsY4djPcp3o3tzArwjpGk75
FO9yTKQ2Q19YFFYpceM/7/whmxvYJQsTNW7uSyDsluC6fELdfIgaXk91atcEcPotGCt96wzOdJOY
wwAnlq6OhdPc7vIrv1cCjlcrRW0BF6eui0a9tdgeiK9jCF5lhudn08uUtOZnqzPjda8Z4Y0ipLSK
ajoQUsK1qRfOw6jEB8dMd60Ufr/8JKf7lAehOCP0WQFNLL+BWWL77XSG4TV+3z0aM7flVdnX6j7O
oL24WLcFXy6PKJKU5atTnBSsQEo1YGEW0427d5lFmuEB4Z9du4uyu8gag0M2pcNjUdu3cZlC/Y3D
gMV2rZ12mmYz51yNYd4KqCIov+PRe5wYxwzDbJK1uvTkPCr3fTA1j32Z+91qnjLUy63mNdQbHRXI
KKuegNekG+SxrpXGzm2uj0+yWAJcw6XITiTDyw3yBjqxMFYHPT5c/trvUf/4c6M2Y8LRg+lNdrVE
e4zA74cOpRKvljMJWFicJm+aGWffDM6AT0YJrtRtZTsN3LZstTcSBKVZ+21SA79Xp7DFl80fAjdA
yjjddrgHIqoHqPSNDAFIW5ROJsb1wEzLVRw1Ca56rdHBajQdCAZtJL0BblclOFZJt08VZUBRHQjq
j7Emibn8pmemlrSY3i88QYYGTHk8tVUxklvVtulNI+3uopGkg9PUzgMrudsC6lVXwzTi0qb2P4Ki
/TKVzew2iir/KXyUHgNLm8hMUUCGzr5YYo1aDP1QVKYHjK1+Qi/+F5t52FthZt8O6phdOQrEOllO
MMBymgy0BgE9acevXThxPIX9YHpVVkKfkK3mLpHaHgNLOv9XPvFpqIYzDvQZCQy6stDGj8cyBIb6
f9k7j+44muxM/5U5Ws0sUie9WWiTtqpgC3QAN3lo03ufv15PsjUzRAKDGrbU0umjbn5skigSaSLi
xo17X0O0Mu7VRtC+brYWoKTis5TI1p1coQEaCb3wqCxC9x4HiflGmdOrPrWE71CsSJHlItK8SA7N
zBXlIry3QityxVzJEqeUxuUCFOG1FyODxdi4o4SbfT6EoWdSD+ai309GtIJXjBBLBE8Ioa67JPr8
ohREnsOc44QJs4Pz5u5glun1pCe1YtxnU7UGkWVJgUBV9arppdiTG9SN8nScLqRYrwwG3AWSDfyK
4Jbs27RlrvRrasTRWYub5ACohCtHhY4ymzCgGVrSCxHTwqNxXV7IC14W25FAYcsEbIckC5CkXfrR
6WFGHNXj89TFZxkZU68Ym+bEMa52k0ZW7XmdVjtbQuuMFO2TgrrChan4ct/a7gDFPfZtCnDqftar
PeYUlRafx3yjecObd+o2GWxplQp/ANZ74WW/ej1SazAmhBc6Gs9nfiYWRrTkZnxOafkHitkVh6gp
VGdsTfSBVhrxby+1lzNqA9DASNLZkzWg4c+vF4PvzTlsJ2fRSNE5KASUSNJjPVulvQCsxHgVHfe3
L/kSP8kxhVomNOQNbQKN7/k1BxDInTBIyVlGUhgXFvD8eDgXuXoTLUI8OGGZ1+8hHgLBzeTeYFMY
qxxP6Qb7PbuMopRunzxOk62oqAn3q678KOIpEl196Yq7VGnLS8CBV3Y3bpn0BYgfkYleyPNbNqWF
XpZSp2fMkQW3TOLIj7JCflzzWAjEUojcujelQy213K0Z1kfsbQzA8orwjnOy6aE5phx0MzMPiTQY
3jKgPyKF9XA2ujI59cqyeLCe79FKzCzg9kp3MjqzO+jgM0/giiSEBdBqLDnc/vl8o38EhpfAAiBn
H2nlUDLaTMjSs6J8Bbne22tcGI41z4m/xtqFyfbK5KYdAloXHTnS4F8T47eqshzpI0WBJD1THek9
RZx7J16sr6iGL8FSxB/enmfb1H2+YXFoQTEAm3jKSTSjn49ZTtG8kFYzOQNLM+0hrdJrLGQLPFm6
7sJbfJljcSnen0WHjE1gX1SNE0hPctKm50gJFyBzox7MiSi5bz/Qq6/vt6vson8/DVD45S49D6mV
HNij8YJfJeNQ5gAw47r8+ldcjtr/lsNigLJfpuI8jYY5iunZWDT1XTPUqzMui4HqpmCdhim+VBB+
JRRRNNcNBSkGqrX7zk4+aTMenpB4CwKuByezd6taxxAEg2NHQ3QfIePwEvPptUmy9YvBsP8izu3i
u0EiPkBTSM8tZMErs5UeEaLQPSyQLnHOXxs9GgYoIG0qNPBvnk9HKlDlKFNaPZvhgsVwV3yWG+mr
mffHRJIf3x66V+YjPRuO6xgnoQq+J+DG3ThoUk5U1zZpY8T6dK8ulvHCfNwpAUMyBNtNGKd+vynu
Y4H2/JH6MuzCWFQJ5FoK2QLMff+phOQi2lNGrLLBTmhHkZTMpYtMLXOYBAxDQjyZwXihGw4AShV/
DDM8s3XFZsoI107zzCldfQTCV85J5ZTNF7afV8YBAgZrFPL4pqm5C+VzFmprKFDoHVvA+0WiDv4q
x4ItWyivLxAoL1zvtbGAKQTdg3YlFj5bevVb0IuR+WkbM8uIsDoi+pvGEkJXqf/HI44MCwzuDQJE
Kro99W9XyUKGqcEp9YwakUorjFxs4aD15wHc3Fq+m1QJZRptW02/XUUvFkmtBrU4W2LanRKhYonq
VuZV4or2dWte1OJ7JSZsFyNNgL3O/Nm9vGJuF0gcUXmeJPopiVFvSdeMB8A4i4EJOiBo42o6F7Nq
Ya6OUFqaW9qXGhl2l2O/Bs+JMm235LOfjop03Q5mc6uuoRW8/fZfiSL4fVJdosLCXrNHkE6DWUSR
vpTnNB+yK1NcraulbUq374tL0/eV6cQoU/Gj5UT1cQ/I6E21SNeeSxVtarhticJ/p9fR4e0HekFy
ZWnDfgRHQOz/lSA8H+k0DjemW1adRRHJ/hgXzFPI9Hpcm/HXal7dvKi604jesEeuU/k1eOsbREGp
c2ha49drb/iGUP9o6yrxgTuVXot/pI8HVXLUx/xJTrUeccV6/RbBfXNUYY0vnMtee1MgDehxIvpG
2rE7PGgDxgkFILHzunalrWbL6nZ0IC4s7xdSItubIoXmuLrxa8BvPX9TEbw8sHlWfS57NWM6pmMS
oGyPvpoAtDN3B6VOvsYZBF63wUvz47pEtWFPqhp+ocMgncdZnj+EclS/K1dd/xqWS9f5FjT9c6XJ
4Td4bnJJ0XCA+9amvVQjPRJeOnC/9qq2svZWS/6lUvj8GVarUZqkyuqzolY5JgR9iOtCV1hPb8+q
1y5Df2/TMoa5yMHj+WWkvlTiPLQSDmttbatDzrk+iS+dGrfvssv7qCXTvKQTQtFT3O7ityCl5EvB
aJXpWcckCYmWej6mmjI6Smp1gbVOP5fS8Iewbz8oc5lfAGu8ZKlsOLRfdT/0vpD53W3zUtaIKSS4
8twqowFrU5o/KjGiVVB69CDFYy6zawUbEk2s4psJpU+v1kczgCaaOnrcal6pKtUFEdhXNmpi08bU
g6QEasfa7XlD1EdxrFBkNJQ5+tJ2rAVbAV/1tOijUNhCI9NWFRczQgVOTa7SplUOqgKFzWYRiaGX
8Le+5obEMWdOUhggfTP/xKEEymiKnyLNOHxxLvUefokiPh9IUOFUOmhC0x5AveT5QKZhMefwOTni
dWr7gF+o/iGPtsJgRCsB0ST0GyvXlHFQwZHOaI6gN+sA9edEcKYEco7TaOGQ+U05qF+rUJRueh7O
l8uZyZfNwgiGRh9SGHihgCNZB2o8tlN9kMHUL3J2PwoqBBqjFronKSn4DHKeOWEEMYZehvHHnbkk
i+nWSjPVngQTOXN7K11utCGONLeM9Rn6TWQObtiR+4EvrwXdV5pFhlphdknkDC3iG+4qNsZkxwCK
jkI0xOKJSNgF1D3kws4RgDrrUqtCnW3XFnOYCDU5dUG+i6Oc06fGLcI+UFEmcBSrturfKoRSGjtU
hfb90MtD5shiPH0RW0PNHMCYeLXUXVZ+C8OxeurzVccpRDLLQ28iSIKgf4h7xExLNycgjyFon3kW
sPOZMuRCOq7dOhLBG0Hc0AAa0hSldu4zrZGp20bL9wyKUOMsVkeXM0VJSEfgLgYbM3Sd+XNRaxqn
bwcU60VE2ZYa1e1NrFenNrWb2IqgaklaaetZbzJQPsQD5BebqhYxDEzMHM7vaujOMqxWGQhWPokf
Uk3M/VEukcMDzCFlV3Tw5truqlb5Ic9z+F4b+3CgQ5JGTosbCatj6UWMTsZc/lyPa9g7UN2mK5ju
YunkDMFDMrSr5sF3lJ8Ss48LG5d5uNmq0iIIuEjzlTz360yDum24dC4rmy2c+AXNkfVjJeYsnGZs
asUNczG/l5CXojXUL1nuDZgzhE6FEVPtZbjefMUYaJTdSjZ72Z1Y8dg2WMsEdyI3OZ0ZY608zUnZ
HXtAFJ2NtGWxBFo6LqPdqip1hznv5RarBiSfjG4BalUpo6X55lCPki1AZeihim9eY0Zcil5ZLYWb
yqmVO0qD+kETafH3sI6qBExjFOdOkUt6fIKAJ5DVp0r8U1z76BNamek7CUNi6pKt3h6EmjK/oyqb
SyDtFsubihUIGZDdBQaaUqxXGTTl0mP3U5+QiQ0JlkMUfQmbCNr7BCnJbidoULg1TZrgCEIT3sTs
7NVt1GfydEpDTRwDcwEa5q9tVb17e45tKeazKET7bgOFED02AM7eQ1srdFUwlr4js84nR6tr46TK
7TnskspXUTzww3X5Jla1dKFr+MrUNiB80WWmmbKJMT+PfogwN22qT+1Zj7EuqTSxdqUKtN/bT/fa
VaCIb2VldEHhfjy/ioFIUIoWDv2DcFROTCD6kPV6CXX28iq4EWxgTSA9FBL2OVK3FqwOsRix/tIW
J1Hkb3ml1O7bj/IiCd90lTjHb673oEP37ICwR/8lkofhXCEr5HIYgMFIn8DPmra4cNradp7nc4Jq
KRAlRoe6P/Wz529tkrq6IC+bzyXquQ7LcfXgHJpXxpIbkGUuGwxvwKe3Lrg7B6VKBaZnmOfzqs6S
Z8Gec6wl6h0lk1F6YCMKsIo0PmoaO2Idp61NSb26cPh75f1qCF5w0AF0YCHw8/yhVXy8uta05rOl
lD8rS8tuymWV2IBF88KkfNlio/Atc2gmF2W+cFx/fim9TbNGa4X5PMtSFQiFPl61cPS8Vp2WK5AE
ptNEU/pQVmF7iLhpB+zW4AqNdulOXpm4G68btdeNwQDq7vmNxJYkLAmipucxXDlRp5l02AqkF2bu
a1fZsHa4uNIal/f4wXJMl1Eby/ksrkJ0ygT5ka60ceE49Mrw8TLB9dEupEawT74RnErMlQri2dLn
PNDXqsjtHmNX/DtE8+GPl+KmwMTZ0QKXREX0+WtD/G0wkH5bzhu3cPPJUu6KKP4WcxC/gMd5WZmn
bIKnO1QI4AUs/93K0LOwEOJIlc4TcFWOSKJRir5KBlPao2UNiZtMaY0M6VyQOBabRN4HUZCE66Sb
MbNNeWOyvRpadd+w/eBUP4Q4MpCVppscJzj+PiwUD7yb/nUNQ+0uT9jCnHaefs5rlX0jdg9Y703C
eoTUygZnzKua3GCXXl6qI20xZRcC0DegEGtS0mND2Mb3t2ONOlejEi36ch4izHyEWI+wMYTBGNbG
OxTLqxuxrfULZYDX5gwN2L9gjKj07aa/MA6jsGTCcraWcXGNEZoqjX7dC83xEvXw5TZLbRdkDux2
Dk1AZZ4/Hs1EbSaRXM5dDsoc5SiRfCNCvlJY+S064k+5WJU2OVNxCTz3SjQ3QMnQb4ZVBk9pF81p
KK1aPOTrWSNHR56Cdluro5qXVbhWLfOfSjRv2xRIfqbshkoBQ/b8SXGNbUfDWMSzBZkEQlTzQSmU
/jhPUJ3fXoavxFHAaBujhkyCo5Sy290HHFHXOs+18wpe4UNo0TlPLWw2naaBQGSPKLIeK4GWP57I
OXog1mrNshvVGYCZpjM+vn07L8McZX3O5ezRoBV4B88fXG2ikaBgjOesKjPIq63lWJP8x7AIBKk3
2i1Fma3IYOwCQilbSdPIjXZu1Tjzp7HlmWXwLlKPP1829tKFw/UrT2Vy0Ne25AZRuH1P3pSjvMHo
UT3TPFwOlSl+zHMU0N5+dS+n6FZdAj4FD58Wwq9z0G+Lf6i7VqzSTj+XrVaeMqgXhyFS4sDAFygw
kAG5+9PrkRNSbwWDvQ3UXis57Jp8XdRFP1P5l5xCMoHailPqjFFuHfoGC7m3r/dy9UM1AT9ElRod
bn59PjXmJEI3d4yNszGggJVmdIQnsxeOjSR/RSdwdrvBSoI4r368fd2X/C5iDsMHQA79UBVY6/ML
63GPZkXLi8VPafqpqo1xjoS89bRB+MAb7h5qWtJu0pnyTbyEVBAVDrv0HFUPHv5yK8Va7lip8rUj
4UIkLi7PJuK0ftgbqg0btbwQkF+Wl7hfMLcIKBCw6NvuwmSXYQg1D4pxbnKh9HS4KY4xdOlTWCH5
JU40F6xwSlysrqxbbclM1+iixJP6WoBz1sp42QKCefsdmi+TU1jHBAlkOFgE6r7RCjoJc1l187Sl
8HW2mkbgoDcPQAikup++VHOono2G06mzUpM3/TRCVcZJEkmq0HJrJ4xVM6O6y+VVh4uDnfJX3IQG
+WTid3Mo08gK4jQF7WWGbbLYc53gRbtEXbO6i2b156XRMIbSS85xtqilLTafmlZ8RMJ5vdL1si0Q
WostAPENuICtX7V6Rpxmh9SyxuLJQL2l2QQW8HfNDT33qAlUn6wB+vbYxtkDpd/iuxElan8Qhan8
0LSqlXplncgP4WoYPseE4ovYVHGLt3I4F67Ow/ygIy2uNiow65OsZDgvdf2i/JKmwaa0HtrQm6RG
OgJ6SL8ntZSKbDZQWB2zUNsGTTK9vuqGNv3ZkKuhIS1H66emkvW7tBmKzK3WTLktZJTkAsPAsQTV
5XmM7AEdtdlpwzrOg3wqRyePseDNpoY6HoChufdkXKOvhSiMgSjVKvatXapn0oXs/UX9lUMrqSyz
AcgQ9Rnl+ZJCKXFojLxPHmJZa3GSNrUbpTD6x04VUPFQxv7UGoLiVQ2tkrWS5gsV2Fcv/6ssRHeE
fthuN0fwxkBKQ0we9EX+EAO2ZUplumNMib5tN9IhBo/uqFNUuFbXXzJFeJGlIZ9J8gLOGEw6Mre7
h9cTHEYGes0P9AXam7ky8NWJdQRXKb34WphGN5CChQsr8MUja+St7KosPxrZHM2ev3EhZ22ypuSH
oo2j97rJK05wjfKiNhdxPs5Cv8ZMyi6zuvoOYbO5sFn8SiOepaZcn+OLQn9u48jvj/d9K0sTd6A+
IPEPHmseTE3wUlmb7mZzkW6lNKagGCKRpWAhHA3AXEbtSelUs4M+2IyIlbdVdzVGBeaYY1mqt601
oeVTFqs4uTVpC/qBKNVTubLC0p/SqANKmsSzLZXTEHnarKupq1aqdczI9kkSV5TNXUkqa9gAlF1x
ycXJOgZn2yDAHhl9210YgRf7M6+eIMj/YfHEoWaXKFNEaaeWpOMBmT0NvJIFzAQuAjoyItwQKmQX
Towv9sutXPOraEN7ji78dj+/5QORgM4zTkbKQ6e3nMNBvG7S7VP/vhGr91kryk9NNWlPmNl1f1qW
2q6MlNzW52TD3Pc3ciNq4ZksyoOGvJUrd9hE5+H08+0t5WXiylUA3iG9yruktrt7n4VVzJNcN8pD
skTVSbT66aOgTPBGI2QE8zU3nSrXlGuJsf3MNvdo9mpyRHv4Ut714gC03QdQJY6XZCb0956/57xW
hzSJBuVhXGXpsVTHxLdq2khxL0Qf337mF3nk7lK7FIhEq1DVtFceChPPx7kWCod85RLe72Wo4OxK
XkzRClVUIAnPHygxJBGhnUF/iBdF8jMxKY5AppX7pVzpVpR9E0SyAnW2Dse7qqx7/+2HfInoBP9C
NZX2NWDxl9i/RJ3Y7/VQfajV2fRSswiSOM1ttW+ugHI+jaV4263jsVLbu9G4ZN/z2rRCM4wuPaxm
na7s7h2PkyGIfRlrD+s6rzdDJilnpFLjmzHrVxcNgukqy+vyNlPE4jO+2x/KKtnUSdv0j9M4QFUb
9hFkAzAUWvnPh6GzBmM1YLs8iC1ZvS0Z09TbKHL0dy2fYd6DmqDdlHOtOGanGj+naDj0xFiIhVO3
OGtfJxK2wVb69cL4bG/g91CubnU3GD/sJTIwpT3oq8si4MfAis7ysETBLGrXZrQoB0OtlAprkmI5
oc/a3WsZ0IsmLQRPEbLySxcpyaXlsF96m1XxVj9iV1FJL/fgInCJSaxTVD2XtdzEbrcIdebJMSm1
lTVZ6ZQk88R+dDDWa6sWYijdRdMuTqRa/aPJvw3dGdHtBeTTICnuqpj51mKZ1MRrVzR5bFHtdJID
juuxg41GeR0a+WTY6KMLhxYzj28NMPRr6vNTCzUw6Z5MdtHB7pWpnmyUqMev6rCqnyyxTq6bihhl
K0iQWE5VQgVzinYrJ6VRNn80laUH1JoWV1i+aS4dq1K2Sdtq2W05WAhBpdfrTA0zL1OKHjQUbQny
yB8LkG3HG/KETbCQuUcV9/mkE6O+lKa6yd5FatbKx3kFsmH3cYTUXzKanWwT7rMfYybn77Fl6Shm
rVn/Tu4H5UDinX9NpFQFkpvgY2MXqRXFjqjjHmJLeJxc2gD20ZB7xc6BXjWMZ+Au+zMFSlBVV6Tc
6zBTGQXzkPfOODZSoJTJQ5HMiaMIxeopvZR6tC1zL4xa63rZpAzp84+uNGWZQ23wksbGiwMY1hl0
GcAwbOQE9sFdroWUagK0R5DfCXg3IIl9oBXgSfpn7AYQqdb9Td2j0r8UUnqrrbzCajyo8yUO5n77
5yaA5OOZiVwKtIP9SJIpCYJFR+XdRIfcmSssDUfS7lPRYdJZda3+LjPn2ZYz6UIR+QXahcyWcqC1
EavYmgmjz+dQP/RaaOiF8W6V75P8ppPuKpp/pjK4aii4IiVVFdHVNH3QewvPrMclw1ZdrZ1IuymM
Y9OanlpKtiV/Sss0EIvW+xW//siC/P/PX/yu/lG+69sfP/qbL/Xfgcn4Jonz/zYZd6pvVfc//ufV
jx95Ukb/6zWz8e0b/MVs3NL/GTwFdRYLCBko/K3pN/3o+n/5Jz4xAUxxPqbYDTif0f3fZuOS9M80
QPk34AHAMm5MUORt+vhf/kmQ5H+mx8M/QCaIZgmFoz8xG//lD/bbFgQCWMYjZFPIBsYI7G+3wtBO
T/OZg2UAWtzWxqs0OiTtFQpSRXHsW1dHMh39lZKisIpXlHiY+4OuXCF9ZC+lApHgVLKX5w6md8gB
1Qn6pAcRY1H91Jr4FHg6pRvV6Wq36d6NaaAIgRAe2swrDUdrrgt0HyXTjXXfSE9teVSm61A/TrEX
Do6Wu3ofFPNVjSh75YeoAC3vixZkxE18ZXzs3hff5y/az/kLWAP1dinOSfq0qMcivIQ2159v0i/e
0C47RpUEEf5YlQNT8LrPyw/jU/W5+SzrjvZJ/DHGtvFVql3ja/W5+jz8KLEZzOz16wz//B3HktAf
lh9LAoqAZWtXg6tVhym9GtJvegZktwnS9aZT6HX5Czp5GZo3B214yoWfC5WCYortOb2flgvnmb07
5/6RftWYfjvQGLjQKGHEoE/GY92ezfwgmlea8KGW71Xdvl1/Cmfzcbgu3q8fsyfFE3I7e0J5qBkd
xOWtxhELByZg/TChTIwsUAv3wlb4h78tqvu/TMLfrecv3uYugfwvuk31wgTZt2r/DibIpaiwd9D9
7xcVXhlzhFPYkbcmLwn8ru5lioik6IWuBLM8aW5e12jSb9lmqBHN1ktk+ktX2wXpf+fV9mnHFh6Q
RUT0hjoLFPK9p2SrrlXE4VsNBkcPFgffRCd1U5dF71geId5Z+aE5iQsvy41c7UJ4IuN8GXJ/v4F9
xlXk2VqHRawGajB5KLlhdjKAybO7HAUMW3tcnP4a0FkPU++9+WX+HuJ+8WGjPJCFNbbQg66ys1P9
Dm4Eer7RGkBJUr4mJ2TpldDdmp0fih/RuafZojtR5WQfhFvFsPur5IMI0c2gtm+Tmx9y8d/+oNb2
bNhYxkwpMBfoTbbhZZVNZTnrvLS3+9DR30fX/c+4cIUPwk36MCWg3GzlFN1HT+uXenYHtNtvJ3d8
iFQnzJ3r0B6u24967tS5fW20tv4ofey+j0F2t3yariK3eGhsPbeTB6jcdDtEzX6v+DPHwsZZc6fC
pDJ1pthfn2i2xS6aksnPmE9/1t/Kb/W3Ft5DtP2n1LZ++128Vdh2N/sDbthR6g+UqoHc5VkAFrNF
FUa1B9MuP8tXiduZ9gQfkQLeuz4IoX7mDoKAsZ1fqOJdHuZdfP/HMP89DvOlaLJ3Lv6Pjia7HsFf
gtmmKoi0nkwZdYutv+U6zThLJlAYNajl6MckqwgJNIndGx1WQug/OYKiXjowXrrkbnP4j7jkvtj2
l8eEH0ahDUQeXevnj5lpctYAFVMDCosOHVzn/SdgcrfOcKHfdPFCu3T4r76Q/Nqmh8MIhxKKUzhR
7N5iIlexbHaNGowhpumKWWG+YWDsBLzgICfz7Hf1HB0Mq9MdBbk/X6DGY7d6ptltu5jeJjPoyuVS
HBclrk8xJg2OCsIXRcK48fWFyNveNjV9Ut0kJKdhVrph9n6W1RwFq/5PSc2/Buj3x9kNUNll+JMk
qRpYilM48WSLs7NyalrtBpka08lHJyrdPHHZzEbUu2zxkbrL3NyzcYSjTRXImG/KL3lhG8AtnUub
7qvL9Pf7241rVOQiOvTc30Jmf0R+DfpcbuNylb5r78xH/WAe5Meas4F5N30db+agvUkutLYuDfle
t+bvfMi13f72nz3k24zbHf3J7f7PAtvjBqu4KEVZIM1rvjSIfECV+dINdnxziSJ0aWrt6+9/i6l1
6Vl3nZi/+ln32sq/lvmmzy4DN9v+t4ta3Rjn6YqkY/D4KDp3d3hU209PH969u1CV+DU4+8H7/Tq7
cBKZpT5a23WWU/TQHwGZ2eIpDKJDf/xaH9sjXCxPd0iQj50924EQKE5o1za53XV9W9pfvpxcTwi8
k84XaQnf1vYn1dbt0r7FWci2Lib18obteeuG9/Glnc0Ew3k1qKhqPxD/Qjg5Z8uP71FTyZymcsRj
uzolqjHn+tTctaKDA6IBveaDcXy7sHDpXn71zX7LCaK/4b1cmjC/9tvf7uWvnTCv7tu/TZi9jLkW
R5QiCybM6CPlrJ+6z0c2mSrAa6JGCuuSJtfFd7xruk1p04n029Sgd+dvxexad/l7aOua7CqxGycu
+x0Ihd6w04OSOJbyPhspHjqNC50p57h0CTRwacX8GojfXvR/+Yq5OGK76v+/d8T28nX70LWHynb6
YI1ZwgwpC6cKRI7FTnhQVVf6qThxhlWjK/y7Z8kuXP7NZ8nFl7CLq/8RL+G1AiJ4U7TNNtKT9YKA
oUB0WCcgYoHrfq7sz7U/BTef0YB1H/3UtX9Ent25nWvePTnnzlPsw7t3t3Sq7cU9XC3O48E9fEjt
w9shEujua/H6/97U3kE8H3oTRV5uSgxo07psNI5+1uzZj9/rwbDYoxuP/Kk7VVfdiYX8qN/QuT1X
PzE1c/TaEQ4LS7/3Ffuj4H9vDsqT5g6OdQid5pDZCBh8CDmcnEPv/BES9L3uLSfqJYcjnDPHdPWj
7uKEczDdJOhtw+Gn19vBPW0/f76K/R/Io3govbm196O9UjFCe39PaUrwyJ1/VDehq9739g/BCY5Z
YHgjL1C3He+ptzO+feaY3033R85u5zmtfUIaz4+/slV/jYLOT/iugASCxPl2r93YxfU9uE5P844W
O5Th1NyH7ua21/m9LR5Hx+DLKn8DHrmTBOF1+QmHIU93tQfjdiuXSYF4/JT+7E+D/2l05hPP8y1z
vunu9dPkfro17U+Ut5xP9w+FE6hcrrSrIyKVbMbBJz5CMdzWTifPtPnryinfam+ij++qfbp9dz6D
t7TButm6d9V5249HRJLtq+/zHaLu/uC0buf17tXgfP8oE/oLG01jN3W+a/w7NJS91i2vC3v0H68G
+yY/Aqt12SDcyXm8uUqPrdt4VIfu4uur8nr7ZrXb+vFxOo2PDYrzdl3Zk7Oc0uv0OADJdOj82MMp
dXBLupcpH6bXy0m52y673WHohPz8mNkKPzL7++2TFoR3pv3l8HOwP34UzwlKsrZo2801OoO849rr
XPHRe8qOvafbo1cdnzp3cCd3PU2+ccNrFpzZPkZ2sNiLfSidw8TzXVgJu+b4X8Libwthl8XXAzg7
KGhqoNmdl/OkPMCNf6yCxL67wXfQL68nz703Aliwp6fu6EknbtFffM9xL2R9lyLFnrv0nxIpLr2f
3Ubf9k3TQ/Le3s82qcIb427yblCHtBvns+SurmUXzunLcu14SsAaKG3Rj+6vT6d35wuv53LQ2qX5
/wha/wha/z2D1i53/FsuykvxYVeA/VvGT4TvXslqaGth17PJTL7AqwtqH64xSiXsTa3bumKw7Y+d
N/qjP3iDt/orvxYfZ3/26T0522fLqWGXxDWP328dqe0zQIF+9aU8Sr7km6fVlR3J1XzZi53Cy7zE
S13BGw/Gw3gYD4KjuyQ0rsWvCRm1dqbjIw+O0frlx8GdHd2+Hlxv9LTT6H2JXMs1vW0nRcDkOHnC
u4VdFIiVP/HV2ilc+jSc2ckYcrIaoultasf2hy+K86Xm69sRn6Qh+FE45n3F7viQBfcPqtuTGI32
Q+Vcy4OdXVu3zTclWJ1rdtrSvr6//vSkUxSI7UNO+vCxsi17/bVrs01/v/qIdJdNPcOwyQAXR7PP
g/19ex8/txt695Ptm88nPt+Siu/fv+dOenLAivmRnwcFyatqL/7g1972WoAXfmjcxdf9wq2DLSmA
VuPmwdv7NuN5Yax3qXxiznEZtRWVf0Zv4O0NjsnPbeQVtvJtJK9Gd+twbsOoniavPpZHM6iPs7t4
io+uvCdTRKnJwhMP1yM/8mI/5U8l9fXCi92MAVdcw48Z/u1rTYCbIsWM1E+8zsn5nL/tV07irYci
yPh0PmQ3nHkxfRHvioqURvRXUlB0U66XR7xW+U+9k4LWm/zuuHqLS6YferIt+7MH1J1suiYH42H4
IXFXiRfyGAgg+otH9uYaZNyNNzjFVeMpd3og+SKFoPw4+rWL6wUZuMa0NxmZyu8d+VA7TgmexosP
dvNePK63yrm6bo7ydR84sRe5ID+d1F65HelUHhLbJj33mqD0C8+fjv1tfyv6olue+E43ZxfWkBOf
sONyEMlnCm+pZ++KTk4iSWLoJB9H/px7lTvzHUe6yYCfHZV53Hs9r+KKuhMJqBxUnunp/DR4IJL2
bfFQGDgY19Z14h8sZ7T198vd4NvJMTo6CMkE8aXpczFU7ApW/wgVf7ehAr7U26Fif9gNB1XIEpNQ
MfodgaLz9GAk4M9+eJ7/bWMIWUsyMWL7RHsMgy0+SK7oLazAMBCdBZRE6aZ+EQjOt5EDK5PWOyaK
Uz12HAcGd/UKN2E+GyzC3MmDk1ve9DfTUX+cmc+qHVKHXU/LHbADl1UReaUPkHo7X7B6F4fmP99S
vRPtW/kxfuid/GQd+6APWHy+EoC+OuLoe6Sp75i/Vg7Rzns7pCJccOE97c5C7ZhCuJxaNVAoCWwr
enA4yd9MzrY9Dp72bfVHt2ZbXH3tMT+uRCWVCKm4W5zcfuiOZOvOEOQuOF4ipurlbhekfsx7i/h9
RKSMvND9V/a+a7eRZcvyVxrznhfpzQD9MBFp6CmSEmVeErLpvc+vnxWs2yhVSs3EmT4951x0QVVS
lUhmuB3b772QTo6fnpU53iqwYrtyCkd4Ybw3AmdNwV9DM3P8E/tcguwU9t7gEED4IqXOLLb4HHiv
8MKeICxCu8DnfRNnYyXUNTlseLtOHPauH++s3tk7Mnz5NvvurWI7WAHvycFPjBhYBa2cBPMOcC6x
DWxsfI8ws8hKrNzGnLDGFFIA/fQxA8b1XdPHOhIHf7eJw9bDPBfeKjTHRcbmY7OfmCdWkuFdbOTL
3z2TE+xzYLa7dpGA5TK2q0GB0OBQCOhNtEygM2yAcAb9ISbGQVlVy/gYHuWHbAn2Ddla76pbYdWZ
vY1+Z05zUXJ6WPZMmUGikimYjZPiFGTq0whSrrEgMcC/0WrcyS48OjPr3WiBu1MmXUScl7dg9Njj
DHjcEtfKaU1LyptoQHVUqICAQmT6FncT2JEN+HrLRAtnKCecyUG8M9FVQCCUtmsNi9jxINIGezAT
vFbb8CT8ULBwv2wmqn2H+SnQewRCACWgx8EU6Ea38w8FioVL/S36kJkDUW4Q21155ilD1o8DmECa
OvoxdAITYt6FXHMplJIBd8sCSBFVsJMIyRjwAmWU22qOQg2nWFabaqM5p20BUVlCjG07yFAREy9p
ZD4ItoJFV9igyspB9ux+oU0bkp8iW6IeEqHWi7Wx7MiZrVDHxmDKmL65aBaI50LkNrggmK1ZWo2Z
wbWVW9oBtQsY27AIRF9LiAavwUjvFi7kPPSyBVzhy2opraqN4IgP8qv6WpnDqwfKrMxoo2/axRJ2
dUZHZmgTkUL9SsgarhxzO9oPdmtxWxwtNE/PkZzghlv1TmzRD3TRoh8fMT28IZxOT3e755Dc3XXk
DVqfiwOjzSK8U3fmmml7AhnJkblYKnLLRinwjwxjGVAP0VURA769nY1FacINYjIyK6xuYdx4OGEd
O1VAnx5AWuxIFVPH20sb/ianW2TrDAfDeCHbLRdHU4AOBoLiWgLqMDdIvIJ7r7Ollb9Y4SSZOp5h
+zvKiAnRcpCQS0MKZRnkACRkMNfRKqBnUs3JlpojYOOklfrAwTWUOlgW3YmmQgdszIb6C+beI5bh
WJKV7L39R2ZFUCJc0H6KL+S1YQmMUUv4rYEj1EzV8vEYbsZloVzSX6ZxsU8WydSlI+fAZWz7CnGS
i7eusMSLTcIuLNNQ2aVABOVin/QPzPZgFzrbQfjY3gKYrTbg724VWzCBdr0RwGCbnbfW8P96yVtS
QLyFTNndVemWqanKJrdfBNLcgYuZ6f6iqYKrMT4GjdVO7WjVOEAuAS+ODsNd45QndNXcVg4Q4vA7
xg3BideAXFwwzhyCA2eQVYzXQfOFbzNiWYL4gplhoHvevj+IJ/EUbJpHYadso423VHbtfeb0hMOn
DIu5SOFZvTFgGzBeyPiwQDA3xmUhGSInwr1VwQt/PJvD/7yNTEpYTDJ0WJDNwrN1XDJ2SszBCN16
LVg99c+djXfBndviM91NS9VlvwZnduKTZ7E51gs4bE047moLGmx655kxdGz4pe+7+9JpzAJ6ZwD+
FuH5oAIrdHSwlxCXeIDQHkFNzyWlUKtLkCfOCSfoO9VLDKMmN8UD7Djcf2YChY6whDcUVAh3KdNu
8bO12UmXcLUy0clYM/Ous3/BzQiRXyCRp4QzFtYpCBE6gxPsB/g4OTwxdVDii6dcviz0sgRvYm5V
8C5shg+qFuAfb6BW8+CwhtPB3Mo/dsiFtLUNc9JqFzbmQXfHS6ZIAO6N+zPYTBNv4GLtsWvs4701
wlYwYHNIhF1hdl0NMGwDZqqHHYmx52hYd5Pcg80tXZrAnMFZgRISsDZm8MLwRMYoC2DUeD4zd5ol
Tyg4OK6TdhFFl51ZcHik9tituaWPy3z5suNV69TUWKY7HsmS6bldKVscF3O6E/+ZO0CQW+5JRXAA
pLRzTX2JvxdS1JGu+kOg9iS/jzAFZkQoO92U8JcJ1+jOXXJHCOZ1ctcu+jUTzIzg2BPQwghPZEoF
lBI7NYMFMwZHXKIXWN7VskL5Q0Agh/DFTiME0xbtjWhr1isj5ABKQef4MAGhdGALkg0KIPe5swjs
lNL4vYGjWsfpNgiEFDg/wwxAyrUD1IGC0DfQMTaI7bZ8RNsR7DOzkIt7ttuQijB2QOu3TAxxt+y9
7Lc6BXwj/q0sQ0c8MsnJrEHfgRkFaxDvpiC7GYVw1saeVuD/trF/29hNcoOemXX17/9LmDMnJu56
VE2iDLODNy6E8ssERwUl75mxSXE7l5Q5b7yw2XxKAPhtvPw2Xn4bL7+Nl9/GS/+/vffsmwI95gG9
ZrpMIjsClySewdg3Ug3gk146GnTimSLAuTEmCUL/T2PMG2GTUMFvI+y3EfbbCIPe9dsI++uNsFkt
ehKo+i9p0doMP56WaPB8ESVGj0gJurpd4h75kgXO0420Z4FVljmG+COBswLRXeUSQ8xhm2rwG4+m
bImIYyjwNY3wwzD/9g+vEfL0dPP1nfllI/qeGYR/ux9XcG+jXtJSnA5uA4AE0B5Jj5npIf2NOWSY
z+OHn3XN7OO5vK/ZlU5iHf+6K50Nf10i6Z8so/+h4S+0jfxO4UHnP9aTCW0HpynkXdmiT01bM+KH
tw7+OuZzO5/fzgN9gVM1Q/LDGb/ITXjT10gT7PBdYq515u+DH2o5mi/HkewLvLWicKrfcmSPVIJV
uk/3laPf1PfijbSTtv1Bvs2tHA7tApkjGsJVFVxL5Obm5hXtu8gNvJoxuYEralyNK36JnNTV6BSm
Ald/Y2fwjvq2QLPlgGTWwmQpIT2Ma98m+HRLxtVjTLTDx8fJJyeEATBXznwLzMMHYgAS1hAhsAdc
DXpmaZucvT6v4fjeNMSlb28hRe4HIn/w/p9L84zQBvyCClswUjiRFdKwn+wVtvrDGXtx2SM8GdgA
l3ewpILD2/XI5Pde9E8nM7Ht4yAyIj1qZOQqs681Qj70qbN6MyMPGrFvUYhzD0RZcuzJ7aWW3UHy
MrE2BPkvG2TQ3KFGxgKuhgkUFsLCdi2CK3aK4FVoBQhMYC0hfK7nN6TaDJdd+0DuS2h9zOHwsNYu
X5XqTyuZKNU9cJaVXkQ8QH3KH9x3pFk73Uo7Bc/qAX3CDv0NUHJS0vsmA+BWKW8Q9MzmRqJt9ROK
A2XgMISsmqZ/yV5VBPlMDrnYgGVzUeFFUTgoHlSr7Uj7eP0EJJbm+cUY+DTviaJuNBV6zrq4G+jT
GyBO+85CoAl9FRAzMj0SbIHBc5fYiR1bnBmdopO/BcosIncBIkLMp83yg6/P6VJgd21OE7UeuCmy
FOUstoIIlUwRiUIoRLLrjY48LhbPQ0IMqRaXXBNao4xfsDJkAgn3nb1C7hIqphDZRBSwugRlJNB8
iKkiJwYxog4hzHiLmBG0ptRRHlGiOpN5jF5AM3vKXv/El0M0N9YCDvNn0QId82VBWsQNtizlZ0DI
lkUHWHwoReJSZ3lHlr7UIhLnnhH7QT5avWfZaNVdjJ8svM2CzC7CzyycztKZWPibJdkzeg9ogui7
U+aWJ5vSwbstjXUhmwXalcPxPCxCpF9XiGBWZrDp4aV7VvejtWApPzrNIe4R+MUp6gicVoj7tfYl
nAYnNJtxvOwvaUmGGSF/Td6zfIXWklY8VIQUgeKP3OnWb2+u9fFxt3lPnONNGpE0Jbh/4FGBiW8+
7uDpwzArZKgx7zjzeTO5z74Dhx3xOfSGXjYL9n8WBWK+coQX4VwvL/FkhGz/i+QlTlq8NXIauIME
kk8If8lBQL3ugm1vdyctCsKiZwHxaQBWAsa7WoFjnHI6kJze8eQuMe/uTpmZ2JcVgice3t5S1N4x
Lnr9HnyvIf68m5cCzU90xPdp0EoNJloc472sQutCppnTOhnLAnNKHNK4Ee9nBp2TlpcKsU+j/paW
/7+k5Sw9TFL2/xR6mGPG4sTZ/9fdljm2e8kM/ES4v9nu34vtTjSkv5lUn1OUxL9AUZpTOsWJovR3
UTrn1P5p29q/r9qvfav2o9En6yimoDBhwh2VrPDQdASqnn54apG5s8/6xXKfnqqtsECSt/mOTAor
Ju/R1oMmh9wDs7lDGj0NVlAvFskKuT0EyT4w7157qjgVcsnQs8pR7XGbwRMTEiTqtdvokleRUlZl
4N8Z0LyDiPqH3AHYT3goC3KIYemhWHNGlZ1d3sQ++xdb3gUI5IuhgVbtgoAmykDGYqUInySGnlRJ
gG6tKJYdaHrbIEVGvtfMB6aas1zY3oQyTstbmB8wQKJFtFYvuaIFbbYsDzS0WZkIcCNVoJoQQEfG
LG+PFQ+Y4R5JVnayNWDys5SjBhFylnCJVB4q4UzRvNwBdibJBNKpjiLYRmNdV+RmFzfRFv6lFid9
m/n96eQm927gIy8V0UXXgZtAIevDGX6N8wPsaOTe8fCCOM6NDI9LSy/eyRvn5pCjXEagsEdmzAkm
tq7R0OSKFC46GcUKZrK3l6vT9TOcXeZEZv43LlNhO3ptnRP5p0hZoDYlXDWFxXJJo90IJ40dgHu9
MOfLy3InkufHjeOhfjRYLXdw2aA7DV7ZvyDZEW/LKHxozK0wWE+SUy1lO7kRN+pCXeuL5OTVJFtc
3z02o2sznkhHINhrmd5jxuhta6/h0Lv++AsY4LXnT8z8GtBnmaiBe5SA00Ux0ECj8wsrJhM2MuXx
M0UGprJgGZosEz02hYUtrFnaOLPgfds3jxXaY3+UqMqHx6LbSFQAc3CJROPjaJUEyWmk7Sz3eH3i
M/tiTO3fXuU5f8S+JIdHlI4d5gzs76XGz8s5RRDIi96vpQIDrGtUEQOLwkS3LJrBtwcXKkduGWWM
sL1f4Fe1l8RBJVuKXyj2C3BRyDv+vN+g181dSR5z6LQlwSxR0MY8hD6s8FVJjpCFKHA6wY/3AUgn
pOV9zJyuxHbhyulOQa+4fORC3sciwFUGTP7BIA8FHMDMW/y0Zb9pTaAQgb+zIqjNIzs8zimJef2w
5u6dMWHjf/97N4XP+KP3bo58Jwy3+dPJd8J0/zXJd8Ku/7vId0Y6TjHy/pB0nGPAF0/WJ/Xtb8OA
xe93BYEoDaA5DOoFvOfTxNOIEypF7WTnxUd5UuVkaNwDZ+M9eB09QUW5A78zUUvBglQzlQsCzxjG
V8b2c/BJgDQeazHjpB71tQktdiEqikbUwg7W9tLZa59Y0iJFsj1L5zdQTNWj2RTyPE8KCqFe1uXJ
A25yQYChBwhCs0BNF+Pw6KkhLVrTfURKur3bAYyciuZHiFUAdHzNI/yLRsuoyslMiZ54/HNY9g4r
NQrhsA9sfgGkEQKsVlT8nJijNbTERQT7J7FDK0GKNV5E9YcIBVo0eVM0n5keXeCF68wWfTdnNmdi
EQxFgC6ULk7G1FBJPaCYhnH8dQbRM0CtZP/lwfq3T/ylmobV1qDaGL/RyMN/RLFYFXaP2nLJZjIi
I6w24MnAJwv8mmlNrBKH1SOypz0VBK/9+PJv2HvQPxhG4S1KwJDEz9L8cwQzEDK0RAQHdYJqQ9qj
vItF2dFyi/0f6f6oSEJZuIaKgfZSYAFIMLxipcRwfmTvCysBAqpHP5rrW/afyKef5DSRT4knJE0W
gZx4WEkFefHIsqDHWyCeMNWwIqlps18wGkmsdPn0dD+Y9xJF57ocSs/z8xs62ECGh+Tt8LEKQPU5
9UEMiTl3trOEzzTcT7fufxLhf9s2Std/nuJEqBalm7Z5glO8qPPMU8G+2KEx9S20b5e3qCFCLREK
yC9Kf4DzvX15AQAwOXycz2g98P6uo/dTBHvYXTIND/W0m9XHxwdqCU8L+sEhHMsOdyUSdp/pCSV6
AUp0ctThpQ4K3Fi8NlydfGsgMzxvdnUTif6vtbp5pjWR9b+Z1izTmpiGfxnTmtUUJjbmn6opfKto
GwIvANBGEAHI/Su/dF01iIceshBSqsJ192DCQ1plYAmrZ9UGfu1qhkd/23JW/zTkZLmByNVqKGJI
XxPeel5HVwq9BABL/SL7KD9thdZJQqE0oyhJbKDxkV4W0GpUjggwoB66Do32iyStKMfnN0krvuR+
Qdt0KB1FiypidC0/N+NvFYafM5YnqlwSRpHiVmCc6ETSog4XKTk+zZcSGbbwD9Yo7F3kaANy98yS
ElY7D/35ZyTwxcv/RaH7NIWJQpeUGkCoZUwBhjVj0UfPYoVyrJ1dTFhbGFY36CFP6ADt6vQRIxfi
ug4gMq3o2gwmWlPSN1XkF5jBllnHb4cta4i4t9HTr2Zdbe5WITnMDDm371O148/f90sn82urnugT
Vd7UHcdh1YJdQJNDXlhB4fuCq6NAWkHhjLgvrDECOvm0pDN3qONjqmFCDimyCQITCRLDAkfCtF8F
bn94OZCk9HG+vlPf87pP5DER7b3ecpyYYppnSOsXpmFCK4PaCZcGU2kfTKel6EeUkxvWZPFVRmMh
1rbR2ZXMDmGF3YvFLdME2NQ75o+hKEQ/nz9OH9dnOkvI7Mw/KWh/PiHPHulEkv5FRzrHJhlq2eeN
+uvZ5NxtnfD1xIukLspBgwnZ3mwW1+lm5uHT3OY/9vAL0MSVW37Jj/hElGEvKbzbQSThtlS4wALa
lKAxCY224X1NNqwKPqDxLkNKVYOWY+ivgXZfOdmhOQPLeHpjEYdH6/qK5+70NPP3r7vTwowSMW0i
/2coETPS6LJ5n07sT5BGs0Qy4bHJGKhaXjIi4SlaiXlI5IW2BAlQUdb6lskEjjz1Jmx+R0ES3QAH
SGS7O+QiOshlPKE2n85oJrNzmnLTv8OcJvz1z7xMfwgO8/80VV0+x8Fz+m+kKd+fm3/LPv7tVD/X
AdDtX6t/AehLhhxzDfoyi77Du2Sf+oF3yQmK9g/ApQKGRgX6tKzqeOkH4CUHdJp/6DIgJ3QNmK4C
QC9/Ql7qgMnkkXIvGbIoqrzGGqH8B+alKPwDqOTojc2AYCUd+GR/BPOSyYifjFjRgNemKoIEUFfe
QKhemtwxTemVRi1dwLlzIhTdyCup7GeaUyvERUCd14Bq2AHufhxPn7bq5scQnwENmR43GVjTsD2A
VpMA3SlgYz5L2wTKtVJ5pXwEXk1mZpoPj6c2+svro7Cn/DKKYKA+AZ3EdQlOYRQr/DqKkrZhkzQ1
fxg5actpxbsrcEhC5fpV1L15cpiuAEs+I0d+lZzY0smYEw02q+Iy70OeP1S+SxLfQ/+dKkHLEd67
0fN/ws6+/mdlp79Kgh+DyQA+5QHlDdBsdbKNGZe4bW1gMD/teNNA1j8Q4qLBDFDacEr4zrevb6jw
a27OZUBFFHRBESUZCKnTso+2qaTSrTXxUHrRUXTlalO6xTKNoqXHdbelPHDLQITMlhdus1Pq0Scz
E2AUOTlSTVEEQQOKlQHAwQkHzqR8KI06Ew8YSto0srgLjCx3Cq7TFl3WwAOqVuih02aiqfppfYrs
VmygiedpeB8E6ZJb1lVbb6/P6suZo7uqrGBXdF4XAR89MVg9oFAJeRxoN6PcIL+/GgaCBCY0hsq1
caH3xRyNTbJWcQwYEEjumgg0Lx1I7pNzL1u1UvViVG9SxfDooAenUuDWQpIXdh4O6AxVi+NtnAKK
2S84qnRoL9N16AmfD/lSTBV0e02yk9do2oyA/MJPMC8U2UkG6ooBxzuF3uLFPuoSY9RuMh657rGy
RJPZpyRsCgsQvoLjq/ymKcdwMcRCOeOQ/HZPDFnlVVUCV9Sn/VfK2NOqpsXYmldtEi38MIZWuhO8
3sZs+3vNaPZ+jQZYo1LKlizJ3tKA6yPTJPTab4dhY/SuOGPEf0cXhoZoFFCFNUO/eM8/aU2cCP7q
FSKOKS+jG14HXmztNe8RJz+mAGCfocLp5jOkHV2XGK8Tebb9v3K7LnBduQMXPOpG82wU4rLMObvl
itu+F5/8sb7rA/QcTUd3huNdLv3nO2lAvEkCxJghSgBvmAYku8DPUe4yCkfZOAVaBtB0z5QTiXgr
Dw2ukESHrm5NTRS0t3OB0R0EpjRXc3MRGF/mIMqQtgLEKkjv18UDmFiSx04Uji3KMLYaYDqkF1m0
G3WnlBS08KGpdh8sVA7QYjTPqL90RxLKf5Q9Xbbi0zQm7ClmePUeh2l4H6psl69CswAkZdlSTlup
KXUbEqJf4rNampqwkuecRhPLADTGTuLT8BMSqDMvcfkBw3docCIsPHHRBuYYAC1u33EL704WLhDF
412MRk4PaXxToark/TozvEAGXTuKCXNqwiTVZZkXjo2aANr6sRVREaeXpO1fU/6Qg0BKA3bfIM8w
n0u68JeBJYEJYElUAVL/Kw20fBl4QxCLRxmtp30q8wxVrvGo2jvteHQ9tEiUFhANJOq2YdWTsnsa
s10qr4bO7uJbDbhfMkKu0slvzCRfBYDQjqinbkVxcX2LLnrVl5nivkiQ3BBj8pRMFK4ps0gSjlFp
94gytmSv9qbeU8Bio/hKQ1dgNCkGNvipRSvl1/ajWiopekr20MtiO0+dotkVAhENkqIgz+Rt5Vxl
ZuPTRiOyQI1mIY4zpD1xkPygLVngwWSgLeqAcP91d3NfdxNOasVjhIqvaDE8l+LGawmXPmpoXZrQ
wCPaIpAxeasILdTbjd5h7O569LlOzX7rz3C7ixd4uoef5zM57V7I/DTjGswHbcETOnhU2+nt1kNF
dWCrmgVw2jDaVt5Sqky/t5PiLpQWwoAK1GbvPSVgRPEh4dcKv+ADwqESm78POlJmllisNACllDJq
vpw8cFR0Mn2I9EPsLtSS8Eeg/1wnB3Yhrq1kwrsMvq4brsbOBuNTbSwMzY7hbNafm+EsSTfXx/qi
wRkyGKQKMQn7QlCBeP/rMcqcrxhGKgtHowaKjWQnaLzqLoyt8aQBauz6YBOfCmhmMthkZR3ay2u+
BjpvEDyX8IfUpRWo8HpqlpatlIQY6SryHTlaty0AiSkH/akfjwECE4BLCfdts0MlIp+jT3uBXngZ
UQ78ZowA0kUqVBJfQJCFU3ACYlYBd/GDbCP7N1K3oR8AkYUjUndbSYux3fqhFcpmMmwkz8SHg1c1
M33uKKar60v+oob8WLKh8FADYfJNZT60TZmT00E4Do6BxIaCJuhI+So9dCqtRNsNHOQntpoZ+Jsi
omUxc0svjrlfaIntOIQwfkAaQEH+9Xi5LpaNMMeOG54TomUnWgaOJuPASoqSXk2whnCXKk7WIZW6
VxZ+TPs3AN13ulkLJM22XWH7rt0FIRHDM6uXjYmLMEtySFtTxl2LN2N11jMin8QFEualyCrfC3R4
TB6M7OhxVMhsH9Ej/XYU1nyOJhp6ZqazWFlTM+SyydCoYAGLyDK/pJx8UqyqvDK00cMmx2gyOdII
qSHPPLjnWYWbKKeNsC08W+xXKRyHu6YltUokpHhUdqiafOXUc3L/AsP9ddt/TmgieN26FZKq74Wj
PtAAjinxHMqbDi2A9yg4buNtUe/bYN+qqyZcC+oqHc2GI+JJKYmPBF6VRCGRwT89s3LNNIXpYvY4
lJR4e92nfkabl+qsvebmcPQPyrPqEu0E6nLHpa0inSUmmU7Ko267D6pIpLMQEU8l8gdEi66Q7pzs
oAMYe+MmRNJoYnctFTkq4VOima+4t+s3YOLw/+el11W4PODaUOGn+JUERV7lBZ7rhCN3MvbKa/gG
mFflJRHXtbzkBVvl7AbselOulPdyJF5Iij3WnjxDETcekASVPXOCmezqo2Tl5+S2WCof5Q4kxyck
fWh0WkPovAbHdOOu05FwB3QsXmZz1sRUdb9QmMELIvRaXdZ5pmx/ojBRi7O6N7AIbG6JFtnIIS5J
suPQ4LR0coUI0QLHpr3XAPBKYVWgWeX1bbwU7ExJihl5MjwYsLmnyO9dZXCJ6vvi0X9LkRl256Pd
qxM1poFmIx2BVybu7NiwwTSVkPIPItHX1W16xIE2yyQ3U5nEMiybbX3X+URHPhrnXJ/hBCDux0Er
Ktw3UP5FaAQTojcSrcxVHXsEtDMkosSkv4X8Vw5WGNDqpkZRzX9xwAlzK+Ok4VRGWWkJU4Ko7ykg
IHgyoHfsQMatjJ6h0OrmQFtn1zmhhTRKXT1htODeja+1SLpd867fCofwuX02zvGM/vzFjAPr/rSr
6sSZwKnJP0fzzi56TgDe7ll8U3yGCBnMxrnnBpvEub2xVv1Kgek2AEqtX0oN9YZ9liHFbEBmXfbg
awnyAWICfSpDshJvyxzNdTuABHZvG22RiTfGuMjdHa94RCnPcrqVQW4tLC9l7xanrJ9rXvmtAvN5
fybsxQ85rpECsNoCnXt9c7hLs0WG3sEBkRABflVCkoZzhMf0lC938SelqxPdN+3qWPV8jOniHAQy
DBZn2Gl1go7JuZZ0x2lmegw9gqUrN24+d9G+E3fwq/CiwPy+/LS2j/O6VG7GRDy6H/yzN6zcR0Ow
0pd8LciEq/dBMqNbf7XoGQ3+HPCSyP+Z+3ltWhlZIR5VwxJ1swfItmEnw22KtSsA5cZ1DwC3IK41
6FkRr9piNrPljHd82fFPM5gQZlsalSxpWHJ7WwIGsDF9gKUFZIhur/OUL7o3Ux/AynhNZx7NaaDT
98quH1yXP3U9bMaSxM1qKOw2AUKwL5LAeLw+3Fc/xWS86bqiJtXKAONFgxXriyax6taJgQGk0hHo
MIlZJ6ZYHGLNjGA837WHCvCHVhDNnPDcsieXqNNlxe1aTEMXVjo6WaOBfbUSvMcgpYn+x7nMZNGT
66OE2ai7PkbjdKKjDw960VQ2MDN5hXiAbJCtVt0nWx1xXt3y+iX/mMZE8raqhGiEGbkEfzx07w5M
LqOlSgsBLk248Wku2teP5+Ik/IXsJjOVfxX7SuS2ep5hpjG6jNfUyzc+uu+3TghP4c6vll62zj1n
AALGSKTSSXEh+lYkyvBayDs5h47tBrCAE1PK4Uwotx0gsYpdhJIWNErnRNoD8SfeoFKIJJ7T8D5V
ILhU2nMxVQu0Nkf7fm6RCUCAhqFaaKekfbu+QoHt9ZcVqoIkS3BWI+wzcT0onB82gYgVtun+KTfQ
uwytOtRlif7j0qMULQ2Y9uNN3NNapTNDM8l1beipvqAHBu/zGNqXLc1wwg6bQBvUMyFjH1cBBaFz
ZVNfhQU7z0+rnWgMaRp0/zzPeJPxS5727ao1bF5903xcuK1kWFo1w67VL+wag4rAPFclUVd4FCT8
SkQ+xwcqHw7CCV64uljKvFMMxJfgnLEVnxhIaojJcObAOQ1TDFZhZGu+I8AT19ki6itrSM1lgs75
6D2fmyH6LnHU1SwxNOWOKMfu0djy6O4uv3JPw6MHWvTw6Nr0YwL7GE2P2mMp2TKAeBJqbPWAwM1Y
CVBYmaIaoI+TvjHyhtTyvV44tbfSS9olMCBmrtJFJk5PW5RUxPdESdQQ0Px1F2IjbESv5vhTMBKM
VyJsv2k/UO072pq7N1DOl5qgAuCy+y8N4vqBietT3vcrwMAZRL/ljlFGYh0bsIWCJ/sWry+kym70
RfDo3UbbBPeS9IoV6ADQdvxh3VR2rxM1Jx6wB/o7g7Ma+aPhVjFPpYx2jT2GJNCJ6MBVNGIz730V
7vh3F52CYKPBKxzOqPBflKsLHfzcgQmTrY3KqJoQ9F6JhzqHGeEE3EJdPhcJSg645fXbNQHpggib
jDZhsj6nD1yqYr/hZFmWrxqOWkfr/QL6Y4bSjpzqgJ95jwEni2zx1BGhNAPyvoNd9Vo+hRGBoHFf
ojkP0DdXHv5oVriI8AdSXn8lAl7R+CAaQ+FUAvKoIq1HYZdcX/hXZYUtXOFVDY/HQFOPS1pEsZCU
vXDSkEcHpBoUfmSkfotfPJGELq2BkYui8Jyk3sK7vz72JEvzn5v+aeyJvJB6yfDlBGMHFZHP2j3/
rueMBJX79r5DfU7Iqtg1mOOP8PZUAvXuXYYHHWGvPcLPNAj+Tqh/3oiJt80z+KwL+k441QkdAYhz
SBTKo0+Vhx7y19f91SSa7PlEiqTGOHBJOQqnakgXegRnHm6jyQNoS9hokOocDBeb47dDM8NWZkee
CJEoGXwe1USgqMKEg6tAWQQQAIEcAgtFJDKgdnSiAGJo1gpkR/mFn3066okoSaJQlgYFA6tPzbl8
BI2pz6NOwpRwZ+7d52kBnOaeQDOZ2evvJPbnY2Vs5pMyrlRJqGsR9lqRjhLAbVrTKxx+BwVS2g/P
8nvTO7mEkx5nyGmSO/ofxM3C7bymIKg74eBGrNVS2/EC4iE0BMiZRLnBLl1HMWpzeFL1ljT+bZk9
pNpI5PA18E7D3ZivSumxEASSCDddhAgMYrEIBbropihSVRyIFJRUEitEWKzrG/U9+f+c7oTX+G4u
tDVGPrlwAsg0h5yplq5wRvixKebcvN/KeObcknikQsAP+euh1DHH0Bpy4ZTWVqGi40TeUwGdClmq
wcbPOeIGdu6vZl2fEqPvL2T4aeAJNRRcpueNkmGVUNsBl94ShI2KyIxFS0cPRJk0rZm05niPQEgk
2jUwVxvk9pvI4DdQIC5ZDcDmGssHSFu0HPq1iGB47cihLakbVTu08slDz8J22XYrpdmOveNWMwz7
W7H4cwXT9H49DQSuSgqQlUxreKZL0Ae8oUP4WPeL0Ye+E5nXKeOrS5KxKxU5Iyi70ER5mqARC6Oc
dTU0Ml9bSqNCynBTCQ3sj9SU46XYmBXQgAD2xNNSXgxVYvewAQWJqujRWNpxelaSbRxv4XQT0e00
2PfjVhdpy5mSSMp8WXRbDVaTlt2X/GMAiKjWGuOHWF6W6VLUFzGKO6NxkyeAcY8LKw3hLxfhUxGO
vrsJqtPMYr/cAwQAJKSiqHCPo3uONuHNQ6AEvtpDETDybQbVTtYBY1TDzaw7ybk0llp9CPM9bmuS
rL1kqYX2GCMse1AqkqvEjWia0y4wjffaQCcFYbD8xIxEs4GuBiUMysOO46wSjvYUdtu6dvIYZaPx
YPWlXWnL7kFEcSpELzakRvOW9HB9eZco7i8XYLK8iQDglHGo2wrLk1Gi2cBCpBUaITzrlAMKZIte
lSigRRlseYAXWROx8ZanrWUFDilbBuCeQnKsTaY6cP9EC/W5RvcRAt1OtBpsk+RkKg0FWnFOnjtY
e5KgkaGcnkqeyDHtqkWtEUOnvG8qu0SjQkixNaVuKh5NRluNnpPGqsUtXOxVYDaiiYhtmZAGtSsF
CXoSYfue+oLkTzBfS9GO85GoLpV1u1Tuc2Nzfa++qkZsr1TZkHleh99omtNcCoGATBsPqpFsDaLN
+xEZ6//L2ZftyI1rW/5K47zrQOIgUkCf8xCKKQenM512hO0XwVW2NZMaqIH6+ruUdW53hiJvqqsB
o4xCJkyRorj3XnutxUcVVxsDShBUSCxsu8e4vp3m3Hu89c0KmHl1Wi0eYJGUwiV4MH6N/E9mR1l/
qcyD8ENB7oZo5RO/rmsXIy0zsYpTcKKQbLvRzqC0tPar5z8RcVNXm07fBtExb+5EutV62665onhX
R9pi8EXm5Za0HqN5T9YwLLGhX2wDbIbx1nUOg7pv+xue7Pm4i6LbtDl42UPcHPwmDGBei7C4Bp1d
EzAWT7M4AKaGKS/KEu+5VHdGHCW6E92OPeuf4O3VoA+0aznZVYayGHDxSYLRw5qJYPogOCr7s+5v
ShlvfHp2y0/Kbuv2qSu/YtWRukRje/P+Jr8ufMB6IS6ITYHwwZi9In61pBjVxPLnkle4DbmSasNM
me5MMH2LhIZTSjExFJfd97gOkrt8Lr9aTodtK1ANKc75wTbRw9CUKmTW/pZE45JMz/nVGP87cj57
oKX9M4n3/TSID4hYn6e2aVaSravsEpOgKJc9KTn15dIaZW7VC5p6+XOjZlKFX4+7EWHr8P5aXeMh
KMc9H8gp+Btoz738/FUuacRInSwWyXMt/W+jLifci2hA8NUGLaY88nagKt8HONVAT0PntENTnfZr
c70+ll6eAvRR+DQEvisXAMnYSB3HkU2e/RGtzLyNt7L2s1B1rX/Dmq2WoE0FjA47VOilPjrOfZuR
Z1F7X7ohnVZ27/w1vIon0gWlxZfoSgZgDQXuMpOrx7E2SRTFzyMG2dZp8ZyMrdi4Jv49NI2zkvyQ
xbcyD8dZAEgKHT0Osugiccyl4u4UaMy9p/c+SXHhOjVJWBvyJSriTVGx9GgIbXaVKn/UOSop6mrn
rnWnr7pHFK964WyYX9W7uCj/RAM07jp+rHuKanNkNExxsHh8yG8SnxcrWe+SAzQ//NyFkNg7SHvd
pXDHWi1AyeHBJzKi9THVgA8bT7F9EOU3kSk+cEd4NyoezaZ2Sty4GpfOPm7QQ6rqvN4IX5+srvNN
6pIbUklcxyrv/MQ620zAqZt3cHHmdO39LvS+SITcF5oVAa/FBdTPFxnzYKMuIiJ2n0ffe0hKdzPU
LNsOMm3vpiz67KS580TKKUbXfRTHIqnUTrXEPWRyeOBZZe7GEWAh6KX3Ni3tTUe9sIr4hxS87o11
3eQxwjzDrpuQBfi8f0jcbnhIHTcLdZlN4ftf8PK0w2x8ELACH5xi3xf4syg8/C4LUu62z30W4I7G
BKsfOy2cBUYldrxJQcTKvgrf6/ZwTk/CKAaRRpQ5WHAaOVujuvHWcQagUegsq7yNHrIUEFw8+XsY
I4e6MfWTIUIjCbJwCekr3DPhNNGWjKiu35/KshcCqjTIooHr4/sLxMxmvpyKO4xBH5RV8CmrGn3n
pMMXglSz9MUDx0YKtV/hHta0O/IJWCkd+fBQJiC0UE/mt4WX77rByW5pkW1QqOot6E7ZllCE+5fH
/Ftalg/pn41u9W+zVK2Aqf+nBuU8jRPz74/VL/Vsml+/zIcf1fI35/H+z6+2/375Me6W2v4wPy7+
Z6dMauxT96uxn361XWH+/b//kgPMv/n/+sP/9evlX/lsq1//+sefulNm/tfiVCtoU15+dPPzX/8Q
OHv+Z33LPs3S5W//t65FyH/i84egZebZ/qVoAU/inz6IlzjVBVg5cgZuFLZL8q9/OB75J/O9QCIP
BS/ZBW//QtCCFBVBAIypuTLDgfnfM37865jGYv2PgoirNBBpLnQeCHAzbYJA1HK5p2pZpIZj558s
re1tAExsQxV89jY0G3F5atvwjwlV08fcL+02QtX24GDf3+RjMoajcaY/C5uVn1+t238e8rXY5Srq
4qE48X3PBePThxJl8c0i4iaxOzjixEhGbwzDBd1tkek7Nolg0wcS93U7WgGfJnJXpEUMPmJFwsjk
5Qocu8wy8CCzXkDgDaH1I14C86vwH02ERirovFOkmmKXxAku0LZTe3x/vldEXHBWMGHqgeGKJghb
NlVt4TuRIX10chDSQsYprO5LF347iQDVKTLyMPrmDqfDFJJ2Gn6NVYOLJiIubvwsz0Aqa4p96dXd
YSxjkKHUFN/IIYqOqg/IwbRpsY3KfrzzC2fc51XN9p6btF9KU5VqA7Qs2DHVID5SEq/kT8vTV8wz
m9Uvs6KLsKv8iVtDyh595JOj1F3VOQADmgftpfe1QqEn1NFj6Ndavq00jB2SNKQWvLkO7fKxPiYx
0nA32uOQ2hAlbstS77NMHEfdPxuOwtSJDg5B+eCswLXXr31+aljpSp/7IO8ugDyCIEAHY+QpIX59
dGQebGxVr/W93hwFPCAGogQUKu6iCCrHSPsyVfJkecdDkYGCbFsxrqRrVwTLF0IU0n3kysD7oRO7
/MJjWuuEFCQ594VNnzoPzAzc1DCCP5rHRfvUtKx291Rm6ck2VYe4QIbmQyLdRoR+zlS9Mw0Zpl1U
0AIqqanzyp32WZatPOcbq0EY6BoB44wIuaTx5EVTtCAwRKesqpxd4IDWTWzLV2LoW58a9iHDgrsM
2cXyix6qxkVocqITlCHesddpdVcTt0JzjRvEcI5cpc3aXZZV7WFSowytqclzUOfqGyep3TpIR8Oh
SdK91epnmrTBcUA19ZgZP9/4SW9C2/kUHcMWtL2pn7ZZ5Xt725Vqq3Mo60o7jbckI/rvQhfza2Yo
hogHKt6cdl6+ZlWmhIDzgus7omK4bSxm4jf2D4Sh/CB9pcJOF/2+G8Epzuq8+aCErjdaF+yTk4Fh
2bkgo/I0T1cWfI4fr6oFIcEWgeCKoLOLNBip5eVj8TEGnJaZ+BwTFt+NqYfM0HHpnYxqfWcbNBpx
rDUf2rLttu+fqos65a+RwdoGfglcD3K/y5ENnTo/TbL4XMryXnmB/yyc7FejIkjaMr9dyTPnkLSc
J8pQ9M4JuIcY73I0PkCeALJ/cg6KHEiFFmCsDhT3wOiy3VZ1BSQ0relK4FjCKFhcFMCCgjc6JxAv
8utX4SnWyDgCHchTBNnqQ5JWIlSUqZAwpb9CIyp2lqkz7abpwPuhX/li5yktpgw9IYNyBKV2gCh5
OeXMm3IolyucX3HPQ+oX3xNXq7Cw+VpL5wqPnicKuRYuZpYk8Ngyia9Z4PGCp8HJ6ZsOtyzVrX+I
lTf80dddcqzpcC8GKY7eUP8h0Wp7ijrvODUj3wax+N27Ja7Cor5+pCn53o3RdHRq9g3JldhPDuk2
luQ9SMHK2Rcs/52zIH2gDNozT+U8zHxOtjqNmjve0fPkWndXBZkBXoZOgNc54i5tdbqzsqnuJg9g
Gpn8HRPdY10EzY0uHQhOdFr+sJoHoXG5udHNEO/HtsKt9U3WogsyURDNrbvy5b2xI8WsPGEUmSQB
6fTy9bSCj7SvRnGCfjHYkx5IellGuN2qLnH1lw+CcF+Wa2zDN3YkuGFyriEBMUHdeTloxmO3opUf
QIih/fux9+nWE8o5ljhLb7S1PIwn0N9nNh3ojkO38kG88c1LHDVIoVAeAZ5YfIWGu7hUp8ixTxLq
brqSmMee9kfqzgWf6Lqb94+YK+QQg0gyZwkzOQjRZD79Xn2ATZpnfmCT4OSnk3qUndttaUrdbeu3
sFhM+LDPRTOEg7Q0zHvQRH0z2BWQ4TpbxkNQyiTyZRAAxRJkGMt2GByunVOhS7ZtjND3ZeXVh7wp
x00kaHNLpoLeE5vaI6CGYN8lOjm2bp2sYHJvrb50wcFGFPeEt8Tk0rxnI9eVOI2tVxwY8tNNkGn9
kFn+yUyut3t/9d/Y4GB7wxMM6SWarUtUDLpd1itF5alJQf6voIzfZ1K79w61/qHILHkYAv/n+2Ne
ZSmYFkM9hogGAgVEzJcvfCiGZmLeIE+tm/g7m6ofzZjLlch1XZSB/oNYAh473ulsOHA5ihEo83Mz
pGftAKHVU93vTE7tzTD4/qdINO3Ro8F4G5c1glrTpofEI85tlQbmoYTn9a4HYLFSCb2xyxBHOcLk
LGNHwFnkxIWrFExbW+QXnVKQq9n+PuuHaevlUXE03LqHhFK7i9I6BSgoh9t28IYDoEK78trfehLu
IRLMdhBI4JZ5s9ZeUcZap2ehZj5zkZgjJO39RxSw0XfBSb9LR6EOGrDikSdlfqt6cJBrlZjD+5vh
OrcBBg1xOYAyPAvK9cvXBCcRl4xRnZ65k9V6a03ufa69GBTftkhGeI0j6zNoZ8XJ2chO05WU40rx
IGEHMROckfWB5YwC8nJ8NuLmjz7o+3OU11OoK0J3gwZ3STJ0+JCiDsfBifozIFq0vvMJKsgoqMFg
VfKcRWy878a+/c79oPqYMxI/d9ZFc9wUzW07ISCC0lw+pq1st8pPnE3nR2LT27E51gWBhKjk3iEL
YBWgcjfYZkXTb0cv91eC2PWRAsoAThQk7GjJAXG+nKKni8Rqzy3PtY7GbdUU5CAz4m91HfSHdiTj
yppef9+orpGtwgZDoBJ/2XuvDnTeFFNbgaR95mWfAv2b2gN1ErYSpq5rMgh9gCsE+L7n8lIsPia/
LlQxBVSfrW/lJq75LSkDCCX0NO5oZum2nsYOvWPlfCz5EB/qtP05pMT9M8uL9Eaastgr2aYnwmm0
8mzzCXaZ1aFMhyAOhzhKoKtUS5eFY0qi8jNJY7pVsc63utH0ya2gbvu73w+6rUiWkSxgNMjvLl9u
Q7tqJJqo82SVehwaXf3R2awGDa8aDkkr0yePmG6fwiBh7YSdF3g5S3y5sC2AsBphc5G7DmA+tBNp
izNMk8hzzHFAUAHprWt8i2swB/1HFoHPgPRR/zQwkNoK6cDgpQVP5/01uN7gc8UG/SH4FhTOI/OG
fLXh6oEnuEKEq7PjOXno9VG58SG1FCqoNq1brbGyrgEZHIDcB+g3swxB/1uUiZyURaZIqc4pncaz
4VMGgaVr7gxt4QAoRf9UewM+9LLBNZBNC+kOAPsegO6NGAtcYhHBHiBIUCGrpHRu02pEYpMNdMOL
NP6AJliHhorPD7yUdptBXL8JbDfeUb9qnqoalhrvr951CoBDHCsH+/IZEV9W87Eu3AhCwuTcjkPx
uc0ElFUsltu+boJDT9pmO/FMriVc8xpdbh4gBxy+GVhG/HfJjim1lGkSFdkZsTJ/jApP3OqoRwOE
f5f+H42rml3pZPYum8r+IVNiTep2fUhBQwagUCL+4dh/qZZe7ZnWEHcIsrI4IzyaLbNVCyFN1a+s
7fVBgFFAasPeRE8IoeZyZ9rSFZNfi/zM3BaMlWTs7/KsEgfC/DVbnjeHQuLqBjPzGR2zy6GaxBfj
0BXFudC63LQiqrc0o18yDhnV+xvmjdTKR33OGPdw/M6M/suhghSCOG7z8jzEsdh7wAf2Tle3RzHQ
YSNzxz90bffVERBtWWPNY5ePaG53Q7JrfJbuAhUM+/cf6fpt+iB84xAA/Qi51VKBnOaj07CsxBNF
bXAogeOFU+CsFevXXwq06wIUJx+6Q8TUxRILL/Js5Q3lGXqN9L4XvQ9d2qj2rU7KY8A6voWL6PB3
DzcJfxMBpjXwcwaQczEoTGFpMSXSnh1Bf3W8SfadnNiuyia6y5uuWAld1+UYxoMVIhJndFzBAJgT
tlcfhuvG0ri5ns5dWaS70Q/6HWBV4OBxrW7jKfY2zgSCX0LH7l516GB2AytXasKr1wlHGZzm+DJ9
QBZXz0Dm3FRGjJwHAQWCEj1ITCpb04bMM7k4gmZ60jxPeArjRvGXaylezRR4UK1ch1bnnuBodlqP
37ujHbY6Yt3OER1u7OFtdCTp+Pz+br2MV8g00XrC2rrgQgBMdpdLnHtsaDoZtF9i7t97XfbUDrMu
JfFOqSp/vz/WIlj9NRgs12D+LPBSwem4fJ+WWVN6Vdx9KWFChIvHDa9A9WjyAzQEIjQ6sIdCGh8U
ZhwUQeOxj3HZql0uHH6jDYn2bGrUwc0if4OWnw29pG8PeWkaiLYgyWSu8u6R3UXIeq3aopDKDlJZ
eah5y8O6bceVyLHw4MCEJDzq8M5cYCTgmC0v0knxATpTNHUnWznlbenk8GnEZvkQFXWJKy1Ssgss
qHDUqQGyx8BNQIFp4UmDJgnjhTgZQdKdy1i1UzLrQWBFRM1LlZ9cUahDVw/NA/a2vC1GLnemHfJn
B9nsTtbQfk4MiuwMl0Lfoavxe8yC8VCriJ5JJqB5cEFIluDmg4A/4gpwT4n8lsGN6k7GaINPCfd2
aeFWIHoOuDDZA9L4/ru+/Gz+WhmwW+b9NafESxF8YQbP1lJ0p6HNcCWHb+imGjDU+6MsEu95GKR8
2Lkorl20dq6EmlFSBoZF7sn2kmD+FqZjo2Lbrtf918nmuLt9Svm+bhx+jFJZzDsjPThjkW4IipH7
tmzKfdP5IHRTUa083fUaMADHyCqwe2FJNbsfvj6+ZOQ0tvQHPFyAO6yZh9vZ0QIL1kLg1SeMNZht
FEHgQRBE5+lyGJUlrZd23D3JIYbKDocZOPJdA5UVKz6ig425elEid5SaKsS61N9dAiHi5Fho/LgL
73WYIIZRJT3YifD8AY2HYWUlLmHE+TUBS5vxBg6POA+Z8eUjsiTt3VQ63inPON+iTANbNR0gV/B4
D96Lwl3ZNU8OnRP/lC0+k/d3yWU68tfoSK3QKkM/fO5GXY5eRTpxtB+TUyHH7LYToOekMVDLEqZg
Ky/j+l3MTXzAdjhVXdzFs4AQIlNNTVUoekJlUe5Z50VbJLUqpBWJP5TI0VcWdmYVvAocL3NDPY2U
Di5rAdCcxYAUfeARcZ8CtI/YN1syeuM2tPoYzOwcDkhhm1kY9qDTT28cZ2IhacpoP3V5/pjnzfi3
EoT/PA3ILL4HywiBiHm50ombOykWh57SobJbQOIc8lDGNzQ3bKs6oVbGe+PNYscDEBfoMqJ0mL/A
V2GTgPcR57WgJxzw0R2yROwhPXoPTLjl2kpfhui/5jY35dwXuQPA6MuxeNTJsu+wh7tWi48TUOJt
PzhP/hD7u4kNArynyj27IhN7WhTesQ4aEqJktUBtms8EXMNt9gcuKdSy3zncK6HR89YC0pvPiG/M
80AHpWCjXD6jX5RJNUXMOw09YZ8YVeOHodXFzlZdvJfo/u7LTIut7qfs8f1vbF7p/5vA/Gd1QOsT
UBhwdHYWb8JB/RQzFXg46wjZDzkZ9o2cmr+VjL2MAjQDfDZwnPCXnPfDq/fNBWiuU+qwkzSJt8kk
0NQ2KVblEtdzwfad6RvoLMPHZfFNiTHJgiQu4ClGECaZVp8b1q+Bwm9sXYbsXQKUARQGSOxyKp7T
aE8Olp88P/FvYteJj6zT6s7PYBL3t98NPFxAu/E9HExieaGwzcEUohOGMiqJwKtE81LRsluJ+G/s
PQC4szeq56F9uWxboBBL/K4Z2SlFonOYYiEOpc7402CH/M7qaoQAGb1r2gTu2qf5cq4sdp/vM3gh
gVKHZHZZBWbaN1kPIcDJ68YAIo3IsdEuK038oyiw6zcJggrUW16V3aVpn31pjCM/Acaqb/0ylX8i
L64/VIUfnD0YIqhw6r3oh6Na5ymmvPpoqkK2MHoTe8NcdNmzWqRRqIps+gNqvAzSM+7mPybknN7O
B0dShiT3gRKgf1vdBxOJ97TuMwSBwctx8VYlmx9wJAYe6aRc3qle8h3MrCBXlRzFqe2iKtmaqRqb
TdAY/meURuKPoO5xaUk7URgExdxYep8kKe4DU8A1twXvKr3zROvXd00BPD1MZeP+YLQXPx1mKr4b
p3E4plnpmDD3dF1s4yRvny0z6TNlXcXQ1dPRY0TbD4nOdREaapV70xgm/pxNaKEZqdphh4RxSA/Z
FAM/zrw2r2BOoLO7gOdDsImCFBYtvvLMfV5H0FPUQM6bcHSV+GYHbEu4ZBO5TyB/Ah3IUuTKUdG3
064tRljU1ZoWDzUyscNsei5AmmeTwQXIvDmbXAKRqtETT/ZDPSCc8jFSP6YSfCGDXll8owaC9Yuo
pT/70QD5QlqHw7dV/kONfl4KnUmnmrArB/ix6CDLZp6whjCFT4mbHonbRc89lh+ipFz1p7h3/N9B
ByuClGb641ynQG+OiH7Tx6r5SaOZ3k/LSudwLuiJu2n9qPtCimxUWxQn5ktVT0N+MJ7pvspR8mNG
Ru7BfbERP/OkmO7p2MIUt6qEQW6msx6XsRmVI21PbQJjw7qooQjjdRFWDB5XrJ8qNKjhqvbYlOYg
7MjI0WYtxDSsi2gJ4nNjv/a1Q0To4h6i2yKmeoR9DQe1nWTx2G8KEtXfCPYjimXPwGy69HgdCqdp
cIUauDG/Bz0CXfPgHmk2rjvRs4RlK+xepimAWixl9yZ2XVy9ZzORb5k/yo/EVFHoeiL56pUlNRtc
IODvY6OyLgSW3aJimyb9+/2T7BL1eDn/EelBDkArzZ27CJeHpjP1Tg9ME8Q6xJYvo7YgvAX16ESb
EZsf6qIo3nWKpfv3h11e4Tfnr+i9A9hHuww83WV5Xoi2GpOIRyfYPfEPdRrV50A50O71vPldNzwC
L6TLdjG6ettq6OptX7DoGJeEPUmeKnjIwAHA1qj98EnK21zTdCUyLlcGjUWc4gJtTOYj+i5rja6J
CNUqN6ec9+lDHrfFTvaZCNnUQuKVz36HDVlDn98alCMgA0MAqgis7/J1wMMdtKyu7JHtiizMiMA9
hjGZdi4uXAv2olc/338Py+x6niQwQjQs55fAl+SjviKdHZ26P0VTfWgkKvsxg5lBp73mCHLQSkAj
l7gw+OVzpoFQhmYgQFDAjJfTq5nyLe15fxqmftgzfzLbAvzWj4lO+2OGyBC2ECfvaJA2sK3JomOC
Gg8+aZSEWZXVW4M+diiSItjhwesdvKqD0AEnfpekWfshiITdTp21K9HwjZcCBsOcvbx02JYcBla0
bZDwdDjlxPpw8mHy0UuIh49deUdSd9EuGega2++NN0PnTAYYLHrKoEZfLhXgl6EwtRpOQd3URysd
59iD87cBD3XYZqYvVxL/N8abWYUSwQd8GOEusqc+L0xLk3Y8xbH/Kc1IjYZozMO8Cm5jZpuV0ean
f51eYCPA3k0ChZqrePATFrODj/sAmGo8tY0D6XCSQE0QNGsVxhtzwnwAJiF7Bwq41AX3FBby+ViP
J2XqIey5LW/N4H9CODB3KNHXPt43hxN4V/Dp9EB0W+xupGuuiFMynqasKWF/BAMoDlr0jXWqnwCe
9MrX9MYaAiQDuQZZGtC/JZ9Rj/0wRJOyJ3gvJXuQlvVei9j78rdPCEQHEcxuIN7cTb98U/D/kJEq
uT25hv/gRfcYkP5XbMdfYuzV7v2xXrpRi20Bsi/FcYQWM+6kWFQjcSLFWIFAciqF7bYkz3Azm3Cm
XZ+17GBFlRwHZFwbR/bpTd+nsBFVdNyKRMVhW6Q0rFyebBVyhPefa1lZAHCDPAYFKsB67NWXY+1V
kRSkhdPAgLU7OXHf7yuZ0S1saOTR1Qj57w91BT/MY8FxZCZnQpgDdv3leqNBx9M0kt2pQwq+AXnb
+VwnUXY/VH61o60Gb4GO4IQGcD5xA8/ejqytDtFUFTcGmfjh/+dxcC4AskdTCA3Ry8cp4Insapb0
wAOc+mYiCL1ga8y6GTZu7ATsqe01BRkf3D0SjTDE7aZ623mqPaadGlb4U+R6z2N1OIcZN04oJA+L
1al6XcbCOICHwbi+c3tILviIVDYAJ2HrE5iSsqQEoG0LuanKtH8Y0yg41BKeGpEdIMaHnlRMpjwE
aOeG0snJx3Yq5I5X3HnoWlXcTgWBRB+KtRBUwBEO2FA4m0IPK2yh+UEvdzqdD3ZACvN8IJ+4XNcu
KPveAS30RIoJsi4d0IecocRKEuNuZBJEYYE+wh3L2On9N7pwCp9jMAXlF2sHtR1YOS8A8KvN7Pa0
QYTW/QlHByzBHTt9Bk0V6fEo4PQDDdi2bSBuH3htDy2uXzjYMviWZhF56qaqOmueiZ2DlDBksZvC
ZIk7myD3+K4Z0PiW1HGgTgiwczlrt12TsL1f9xGkV7BmnoJEf5FFJ2HlQQnaT2mz8ZKmu/MqivRf
JNOu8tkQQntUPDqEtIcaN1+s5HXXW4iBnUXQ3UcjjNIlsyRPDAi0Q2pPXFoYFVA9oPBM+cr7vT4y
5tt0AJDO0gXkWAv+im20O5SpP51irrvQaXqxARNJ3dRmcFaOjDcmBB0+6BHo580p/IKwABkqKmbj
uqcOzE6YF/fwTpDlmhz+rQnBwJHM9G0cz3wOfq+2TYwWLSrx3DuB/QI/HIihNlMVPMrS63bv79Dr
MArGNPi4wseLQhtt8Y3nVDTof9RA33vv6OZeHfpe+VRZfgs/jjWL/+vvEI1uD+wwcDIB8F0d7UB2
vSZq6Sn3c7FxYuuGuEqo+eB6wPcik7lHq119LtxpDWN5Y5rg5oFVDa4k2uzLBZ2cpkMNn9BTMMTi
cxuzH17iuj+dNIAjrxDDykn+xvtDUgLqMVquAO5fbl9+9f5apqSpYktPbul6W1xsIA6phHM4cfzu
y/svEDvi6nRjSLsgvWPYFUDJFq/Q88e4sVkkTomM79q6UnKXNia+NxpgFRQiTHweM9PmIcsd+eyx
xAWRyje1DKfBV7cBicAy1xZJaGcYkl7UQJwCH5BwXgtGrRLU9W72DXBt/KURkGwcW+Y13pYy1K9h
FlRwK+5KeGXVjexhTaFGmOVBzAjL9NRXQ7ZjDtIKBFGI8Tey6ditGHLxCVxIxC5SBZsWncaTMSk4
izbWQHuRqoKk7hyrVuhPIipNB7lCwiFeqftP1VDA5CMesPAbAlyq3fpTQr762qMjWEHW+5qw+tPA
x7zZcGKyAuwhp/iWsTzrDhLiA7OJEUoLmFhasOqrFM8Wj61zM6vLYehdmHSLm39QDneueeIZyPnA
XGxPjgwh7HOHRP0netLO4zCWExyzRBV9sTYPAtTvbg8pONhbt26tkU4lSQ9rThD+Bcx1G7D0G9D9
gzABpuUh5BSGbWodwI56THkHKCUH5Brm/jA+2doFMMentJoxnDi/g9IUBu+5zr95nXX+wOkAAA7C
sArnaeEfvXzCuU8qf2g3XOfJuAlIVn4HWwhYzIx78lDbyfmmwAf93NQMDma+nxK1KRA5wQ9qpvYL
4NsBXHgQqZ5dd4zvjBMXh8bG5rl15fTdE87QHNpEeRUWiTUA3dgw+QcJ3mcGt01rxp3f9gn7oqa0
jj5GQdxHMFZKk49gXaR/T8kzR1bs+gDEigDcJ/QLFrmSB+y5gqZmOqm0DY3wqyOusZJ7k1Bnb/Gd
bdC4goOMm6182tcBgAO9nym20DXhIuhF3VGnXBdj4gQnOA80R+vmPnLEVbXE9Xk1q2ABvM4dUfDc
Ft90xabI6bVxTkjPzC0MCdoDGbQD25v5HgXO1jLh6wML4yH/hfBzLuCWN5oMOkpEKnvnVEmQmCMN
r5u+pQ8tZIf7tfPq6rjCUGh3QQIVzKFgnvqrs9GLIBcdG+Gc0lYkd0ngTTsPiObWFQatnZo62zgL
4k8ZdNYfDTPqd1zF5TbgA91mfuWsCdUuqZfzPpofB7e4gDyH/uqy84NOX4c0gTinZvLt1iR1+tg2
kb2FQEBsahrVe3z6yWZiMb9t4NsQSuzu0EzpGibw1saCgzGiMKpM9G0WSYynnDyNSRyfcYNyvu3Y
BKAS1geb95f/jReNGIyiB1QgyCKWwjCg1E06COOfSJJA8UOLZNdaQg5+Bfeu94d6Y0LwN8DViDBF
AS9wWTJH3LeOjrrglBUduyGxyrcV7nRbmdCCZfXyAv0ZRvHBn0N3c5a0v95PcHbPZZ9D48MIruxz
O/hCjGXZ7nEE2x0J0LjwVUJ2Uzx4m1ZPHD4R1llpHy5EAC8PAS4NR58K2S76YovTKKubPKdxk5yj
pAexvxUqukeVAw+GMmU6BnlhDpMEV/CgK9JVXyZIa2G1Jxz5hQQO9CLvL/18CF0WPLPqBRoU6PZx
MeQy7YZbhxtHiYbMUTQTCaG4ius9mSo+35oSpbiZoeiMe9vWcRD/7aHRpEMsl4ASUfksxfIxkeOo
cG6ecIdmh1usqiwEbz0I27z8lrf016iZs3t/tjMqcjlb+A/8F3Vntt02kqzrV9kvgL0wD7cgSIqS
Rcq2bLl8g+UR8zzj6c8HVe9dYpKHOO6+Ol1d7VqreimUicyIyIg//t9ZWANAExMKhOddLHWyOS/z
6tU4ab9SgMHLmENTfQ71VALB4EOvQgsB3cGNaURqsilyoGJ//DBgoBkkIzhY4IzAJ8+PoVl0ThQB
8vocy7Be623cIBDGKMLtpV4p2pybESpEswnwJM4wUzklnSo0dl0L1/FgVaryZElZekpGu/6UpaBi
VQhnPF4slpsmUXgsa5NRwG6qTlMV2ytPMAHJutwAPCmhkaazSrwSP0LX+MrcRTJkmqpZ7Pi/pY86
TDlg8cLyXWrOzjZhPsmLoqze5EGXUtCdx6+SWo1MJ8expwRDsPL4vLZZlL0XPwfmE54i4WDUlePP
QT8u8y7asE+YT9n6S54rwRKBgllPyyVHRLC1h1/giZ1TqQ+mR56Izx/h4tHtJnVbxx7+2DHyfnvt
AhFzHZzX+VEp/EA16TDRBuq1waVcmnklc3krt+K1vi9cC16OS7LCwwCQiRBQwox5xzEqGSqQsvhZ
qmbptxqp5bSNKiWVQczDExXSSvaCTptzuHbzbq/JMRJOZajFjqvqjfPk0O59L4EWsbymjBBOiUcZ
bi5/tFaqTdd+XagH2BiGXahWG4IfV0LfMvPEjl+0KbGP80x7TpqS4Ih3h1thBiCjWVLzAV3W6N6Y
SBjCqc/udRl63sTUm11RyeVeNplqNro6hi0zQktwBKiwctGvnSpqzvCA0E2DpVFkxp4sSl2hOtqf
ywlmYinNkIZK1Qr++Eb6Hox+/zMca/2vIkhbmLtbcnejQZ2AslS9sGcwvmsU1HGoF60B1y+zRhwu
QCraVpS7rIsJrDnuJB2iFEYvE7Qjs/kvgDSwt+oSQkqFE66c4wtALHgZhUTutVoLI6iYTESSVoVO
N/ufS9nODokKVXGpN8OGyQpzW3XwGMcFUgx1OM37JjCyfZf6wQnswMAcs2nvNQuC1VGBpUvuGRts
8jC8z6hIfKg6mGZTsphPfWW3MNYOMqgImZ8c2PHWsTp0IIMs/XzbuV4mLLTLNBuEF9B3OrSCby37
sJAhVUleEgAUd4MV2vdKUXy7bWQ5xue3cgF7kW9aINGBlwrHXNd9ZZQGOXkJR/T/wiAzPGqfnVcr
9rSWal8GRgBAtEY4CjgCgLjnjkaNo3ySAj95KZXQdKtOVj0pzut3dVa0W5n7cSeRV70ryrr2JG2U
7y1/7CkrduhM4sK2wZyZJ2Yvla2dmY1nBXGwbTQHCmFaZB8DeV6drL9ygqn5A1FDgQ0mAZHqhPJt
GpT5HL+QOpqAnv0o/ZJB8aa6ztAPyQI5qU7gK8oXoyMcu7KTpIe+bkZAMvrUMe6jl7tyLMJ3gz/5
z8Zg+agKGXH2AV8yUgU15uRzH/rO+yErk0dpxBe580ThYpurZfiBSQuZgf6kgrJK7TT/Xez4VYYs
WgsTTtA00TdqnFkIADPimLQU3hX22PScLBo3Fj/i3k7yrOXJ3Wcfa92uUleBuLbemO2IbIDTqAxS
cYEVCdRD355yJe3+kqsA/akoha5rxVdd207SMGIAwNElGT8/AA1EXCmhMX4xciVESDervZLK1Pch
KcIttuOVmHPNHuh4iKKovizQ8nN70kLUpuhSzCiQaXpaBVerDV/SRtdrZ6tO47jyGL+S/NPWXJqA
jFnggUQEezFK1lwqcQufR6NSvJls5yXsrOm5H/qw2lo0/R8Z82cSOEtTCdiPHMHo0+epv8YMKJCI
LgmQQ4EbqhNa+3QZHOFi8xMh1q6k/oXiSn3IdVl/LuzB2ZVDeW8yTnRPDmI8MT8gu4Ud/KhC8Nso
apQ7uavrw6wYwVaeuGrOqAzkzUWzpzSK7OEwf+Xls6YRdOGGADkSIkAk8D5TDFFHxAZcPqZxCzNC
RgaJ7leRzO6Q/Ssr/iP2tf/feNWWyf0bvGq/fv6qv7W/fv7Xx5Y/mv8qfv/XK79c/ovb/5Zxbfk5
fzOuKab235QEGbcg3Vvg9HyNf9GuadZ/E3NAvS+MCQiOkKT9i3ZNkf97ec/SP6JkzT8szcum6BZG
NoV/YxKgmM+k3IvHMf+EdE14LHJxyEE5jiBwGAPm555f2gUjljllnjxCS7FR7HYbJJLby9QGM9UN
nOc3u/X0d6R7y6YmBNm/rcF4tBDK4enlxYW8Kf/M0aRIU9wnj4XU39WdxtjLSknnwgLNGdISpmgZ
xOQVLDihsa8q4HKZ/qj5sroJswEhlShd06a52DViKk2MBa2Mv4P24XwdmW1JvWGn7WNppOibdoa+
reqs2w9dGW6rmcKsXSn6WpK85OxvsgdqTtRRMEhRcOlnipClNsqjsmDe6bEhB3qn+Pnv0ppSL4F1
B7byYSKNQBmdId7Ym2aID0nl4ZfPe3NVFGpZ38VvwliIRt2MNpgj7DJa4oNEX7d+bPPI3hUzwq2+
VitfpMQK7vyhDbZOquo7PdJ8jwFCyy2oiWybvkHqVe6VwzgmyXZKteTBMpZR/oh8A9W6Ek6Q/kuR
6+ghFwPD/lVn75UMVJgbmXr/YNJA+uCjghTSfC5aJLdG5X1KlF45RKI7/3unydSWuVouhojVmzvJ
AZ+vNo920XqaD20KeTAFyqANdjG0VYgPj80e2NywZboY5GK/1LyBVXkKxFxbS52egdwXXyi2T08+
/BkebLl0B2CBPaSDba5EQiHy8uvyHuFNybFfuEdEltQsn6B3wOc/QlVh7gcLsaKRgEVtenDgFaWB
ePsaX9pj4o5HJa6JAEzb9fz4z1VmZbOkRY9S/LVCyENpI/oaHl3uFUPiu5CVnVsSLtogT9Y4mljS
7wFBy9twY24QgN85W1JVF2mx2K3vC6/c/PzzFdK+o6220GlAbnG+wlKWzGCcjegxanfWHL6Lcro4
9vQw6Wv4rNdexfldgseF3t1CYIzPEgsCahsmdTKp0WO7M/fRh/jZOeXvzHvOvPIlfpe58j5/N57U
vbUrd4w6/nIenffH8lgc1BP6NHq3MX4PveufIu/2Fgjvh9etf/t7CXc8AUIYVUwsPGrDwwRja5mb
W6luETCdd3FkuSFYcfSdbhu9cN/wADB2BsM1vgX2bqHDrs9SpfpdND4CyPutJ9PeYABq5VBdnN5X
G7wvgKtxb7TFzb4JQkrXlHKupeMj5PaugoSWgfJ6rz+Nya/bixELwxQ6l9X8Y4kg/tZSHIcgqmss
ae7sIZl9F3s/jE29aU5ruf7Fx8IS6SdzhERz5taFYlfAhHxq+liK6Q5p/gDWnBHT6Vs/v0QoWqSL
2o61UvW7CAKvNplcWsqezMsLqYOezprfM5Dx6KQUkAAUM6i1tcJH2/nYpMj8VSteec2emDxIreb0
CvZg/Eaxtnjs53wXKL/N1j8E6GWoyYrBa4cR+jydxwUpF3+cfz5Z7a2xMovxURnC8TDwtTdWas8r
x/Hi0zk0YjmKC5SRMoojONMgLbp0MJrqaPUVTWOmCVBFc/B2TMNDEA6FThEeYMdZeR1e7OarWbK/
V3iwLM7Dzwz66WNcVUfJid7LUrJr/WgzW822UouvEAe6AWq5t+/DlZWC64Ufa2nYALkTrkNlSQpE
XKy0YtiE2tCB5tyuMWC+k+uNr2bvOyO/b5zDbasX1503LmgahrtA+lFhFEJIFtVOC6RvOka67zHG
vfXrvYVMSFzmP25bEqH23L9lggcGBYVAy1/Cp7SLtNZDbdYe9UfppN8Px+SeOob67OeArzbKnlHp
rW65HaJ2xsrnXH702yjyt+nFqKI7zFQue//GqY2FNqlOY2io/pgbk1zQoIg78bRrMh3kgfzvmFvq
NPAi0+8RU1GnHyJtDCTtMbDlTTw8QTC0T4fpge5Sola8lP73jfX/8Gp4XdsbY8IXNCMI9qLy1diD
LX1V/A9/+vOXabnlP1xy8DrCZ1OtstUiGebeavC7bVfMJoyKTBnftrK4w/MvRL+bpJ2/Ibe+mMxb
UDORmhXBMYcvapdXzdciTdK7eIq03W1Lot9ijgIrJOE8IPErlhBEC3r92RzO0ZFpougxBI/k9aG2
Vq4T7xVeH+SwBk+IusxQvKZub05coEwLInHKT6GkwXEX2trz3JfK9yhEur6S06+3FyX6K8zx1GU+
k/SWSVYxI9PrPg5naCxPlLjBqYSnIdNcaibe1Kgfh1JBO2vlOl9ZIE/V189FQYsM7fxKlVU4V3HV
NydNSxElVIaDEcwyuqfWQ9VbK2fw4nSwPPJM+rUaLE9Uz86NNUWB9IJfN6cWd6xrw+TGOizTjvFw
exsvzgbBBrCWAeyP/xK6z+34SQkEU2uaU5cWD1H3kMnO/j+zINwmmOfiBEGd5lRZgMzkk50nK87n
yl4t0wwcY5XiFbt1voay6C21D9rmZJG8SfK92hykaI0AQexpEvHZqX+siPQMmdLMvpNgRf9UnizZ
nV+SYiM1rvM+gvrMTX+hg1SsNZIv3LhgVMhN4bWaCurzzQm8LvN1krL16XWBZVuLF1euE3cXKiUQ
pvyPGBUbR6oaezlvBTq15lg86b40oN4WugOUUVKrVO7Q/7x9MsT4v+wojS4Hd03Wob721t54jDBQ
UmiF5vpkTxsVSZGjFt81cGsEaBFumlW1yWvmAEFArwH+BHiGkG6Ysw8wzzBqPqBxVz4Fs+vstIf5
IXkM9vM+OWj3zv38Vfo5AGD/VbzcXuu1e/bWuOA89DpjuKLHuMwwp1Y8wb3q3bZw7QuCgANqsdAQ
Oxc1KL8Y+j7DAvHECw2oZmBc1QIjwnPMR3/KvxZ5tOKEr1wKY3FRDARAHkMJTDifFPVstdek4TQq
ipfO/ROwKuT4Gk9BjqxXB8qH+q5Ovo5ysjULxx0Gg8mRw+2VX95/g1o7lRlYjWCREge2mBDpJ4TY
55Oi5BsLgZN2PBjOymG9tlQiDsOBwMLgtbzIVmt7jNj66aSoLmKNjrLRNVf9YX8Zj4Nbfe8/15/y
tT7CZchhZW9sCqemURJocIaAlTFnU8N4kDEgm/dc/6fbW7jUj8+zkYUnGGwQcZsXHFCEcx9azRFV
zVKZTxmOBuWtys1sT/1pfe2R1cq85p32aV4jPLu8E+c2l+/65v77UJwEiTzNqHiAix5fynaN8vn1
nXuWZAnLEsKbptCdT4GenLRds9EeqsfRlSgV8V58kA6SFx1GN9pPgxsVbnSo99nvcO882/nK1Vxb
qBACm6YMeCSM88kJo3t1vAOguvI0fU2wLxa6lEgWyBlzD8JFnFUr6ZjEnk/Tvczk9774HP7s60NY
ALJ2h3360f54VLbSe/mH37nSe+l9fKw/J8+V52zRiXzoVtKKi1IHDSUKKqgmQOkIAEjsI8w+tFeV
kcmn5DNVBwXSmO1CyfNRk1zrr7Un3dW7+daa8JmTEjZtaFKw9rv/aWgHo9o7DQA/Vw+IYS4Ai+mu
iHb+ykNEpGwiJzhfpfBhtdDWO23AbvY7+mDswp3uJQfzyXoIP0bvwoe5cuWXceWqXvr5xabDlAap
L5PjQrYDfjycAgmb8m/depf0d9kh1T4SrLUVQxfF1mV1oMFBbXKqlimN8/vZVUZB1DKn0/il3UXf
rOf5h/NQfEgCN3qQP021xxAD1GcmuPcva2zp167MMqZF24YyCFyv57YNyXecaPKn06ya7iht1Hkt
a7wo6v+9vH9MCB/P0tPSApQ2neR7w4MheDf9Lt/l79R9c58f4oO+T+4qfasd8/gQoTu5krSuLVBI
8KchzNSsDmfw8KnklqO0q7p0jYrvqhHocpe0laqHKINgp/CS5qgSnCSd64CEc1Ot5DXXYu9CL/0/
FoRlSBlUDWWK32nqz3OUPKSTdVdl8t3t8HQlDlIpgm2H7IYqo0jwHUUdjCSLG++cozPtuuGlzreM
Hty2snxwwYcuEGXCIM8hEOnCeZ/tKi7iyZ+PQaAfp2DXxZ8g5n4/ze8cSd/etnWZjC7ZEtgs+oVM
L4jvLnuOJyV2cuOoxg7UuuEnFK3k6MHxfZqUaF63uTf3ayWHK34SBBDohIVCWaOdJXytakraOq66
DnIS5a6c58OEzoRvS7876TBZ7TZrzW2a57u+/t6rtgdLDS+dNbrPy49JGw1wLsoP4E0vxiDNUANG
mMjjkWHb6UGdrB21/2oTVc1zY0trbYvLzGaRIKCRsggRLC0xITKWkMNIw6gGJ5+nqDu2+raAZaVN
84Od+vuQetXkx9DIhQc7+NDXHRIaazDoi0tCRwfkJYBGwuHS3z93Zn4f0xINdOcYVTZ3UC/pnBhV
sNOTIFppCl81BQbGBv8OFE+kYtLyahwikvWjb8zGNk0hwJQbH2n7okn+9Ajz0n4d40QFjmej2GNI
x1aOukCeTsOMGDmdoDH8FY2fYDV+J2c9YpKnsF1pMVzcmsXk8s5fED50yASXrVeaWgMmmE5NBZ+O
kd+NjuJFuvZEBWUzqe1haub9PKzJ9SzX4swxLFX/ZVpxqWwxji98P4SYrHR0hvrUq5W6maS+f3BS
f96OYai6cSwfIcdQDr05FbvbXuLK4cUyZQeGCBbxKREgQccLkGNaNVhO9kVk3Rlok0kKz/LACL/T
2NkGsbzrA4+Dt+99W3FNgMy3f4krq2dPCR8O5wYqB8Etpk09TqFV1adklmTodzI92aaNUwLWdJqf
KFwiRdmWylOv1GtVCUGklDOMgBDgQtBJgFGWV+b5zTH6UO6StKtPtSFFoeuYUrovrMQ5GVaRPyog
Qx8sJ5xRa5qyTQnU1x3amWlER6m3DD+iAxhPL3KETM5co3OC5ICO5qQ576IiDjYzI3iHpDZH1yqz
an972y5i7/KrLy4OOnN1KYuf/+rwQ8xhnfr1KRqcbguaKvJGyXRWboQIenvdIQp3PHtpMmBF2CG9
Kucxd6gQxbFDmtQq5dY0ui9JEisPvY32uz7P74M8rTdDrNnb2K6rP+zRLt8ISmFAsuCZ+ENI1eYo
h7nUl5uT2ZfdYa7TfDcOdrqynZdXn4LocgkYHl8KleI6HWALNqRep6Yx9S0ziNm3wc+djTlNw8ck
TTrYabrozu7T4VhUevrh9te8dgm4h7C04HaWpsD516z1oWo7cK+nIdb1vZlXDKAVvbYvacYp5RDv
zB6UqKRL0+a24eUHC74Hd77MkWCary0cI1vyYWtKBvOYtHRwOker9mozdBufc7+RYlm7qxPnxx/a
ZDoCbhOQpwRMk/t3vtiMrpYSWoHGrfsuSY/R4G8Yf/SU9PMQrPFwXwQswZawvnHIM6krffXkIHeb
2PqDMzcPhbXW5L/YxlczS6cRIiR4yoVDWsyBrXRIiZx0wzV/BVQbJ1d57F5ub9z1xfxjRTglkHq3
rRyTNfXVeFcU1ibq78NgXnlcX5xF1uLgEcGHQIxCCfX88/A2Snx5hkBjqHfmfDdp92PNzd8qxVO7
JjpykaxRtAQBz5OTkR6d6HduS2qnVE6tkRV9YbTBSLfQFGmH27t2cbUXG9CS05BFQxhY5LkNBca9
pmXjTqHuTK7fJJ8SxLFtMCWz3mx8pYCUblIPeR14tw1fhtdzyyK8hOJQp8xOJfM+YtKlK6I78qQN
yrF1Fn0oZAtOh8ZTTWnbgrvtZI9JkxXa7WX/zq738hsAgAZZs9CxihkN0d1OgrFUTo6V7iwp2IbO
y8SYfJe9bwNtJZJf5v+LtcVLL/QnjN0KX7MmOUVAplJO6ah4g2XuyzjdNqHqDW38WR+/+Kn6JSw+
Gox+D1Lizh0USkW6ktRcO1IkcFBm0HZSXgWE35b98kwpkhgWrxNa0F7TfNWyyLWan3KzRs9x7VyB
0yCDwmExjimkbXPi2HFd18pJ+xgjL1l/raKH4mfqf6j0ExCf22fp2qqAyyq8Z4jCCwr3rJgZycrU
JImineDA/GDN8gP0jI9tnX2pE2vlvlzxMlC4/WNK+IpjHI2RM6oavRr1A/Qgu64dETZfI7q+djSX
RwtAZTIZ9vB8RVUGOwNCinhm6BI2zGF/8XuICVq9+6wlw12FrtzKHl6WZHibkuXJbN8yFC6+T9H8
7SA6qdqTDPPol3RSWrevkQTU1HDaBFlWH3CHv1I5sbZWohfbIUdmPuzfQSJUuL5MqPKjzJuLqHqc
4Bl4LJPmBxSi0T4ymv7l9ge/LP5Bnwa4Q8bdv4IShS8OUaiq+G3aEiVRW9ft/K/Kactt0aI4GTDV
vtFJRR96RnrdUG7lbWqV/Xaq5g4+Gng0Oqjr3KyDVKtIHXV3+5e7/HYL0x9hAiIqsgZx3LomPAxl
lpIt9TbDFm38LoYQyOuNcd5qpoTEaVxub5t8BcGeuzIKdou2IVNwwNrFKQInVJGFW4CvTNtYXwO7
C38OSZt+nAa40F0q8cPXMdOcYjPPWfZX0UWa6baxlFAWpn/zcazs6GhLet64hUFj350g3/qUpLH0
taxkJePZY4ENliYn+qpFyly6A4fEcQNfVd/HYSsDjQzV+X6IW+O9XqpSs6kREbYhv0jDGMauxH+2
YT3hB4/qDO+qaTTHXCopZypKlPxF9XyK3cSWrK96rA7vE2VKIKAqu+H71Jh0dvsMNXGZsjbA3dTs
PwMeyb4PQ1f3bl5lwWkcaGes3AjRq9CSBVBBAF5EuJkZELIjuQwakCNmdcJ1e8G4nVTYmsJ2g3zd
7a8n+hTRkHDZB0keGq3CUGfLUKyBpk1Pjj+uLGf5dd8eEdGKcGVy6jxFn2PFkMHQwl5RNMVKTBd3
jAIBtTtiHPOIkIiKpUJoWZQ2V+L+lGbxMQihuY2cGPJhZE6yhOra7W0TF0SrFaQjtwztAWjaRL6B
OAfCVqZ9f4pCKjuTXDabxgbzf9vKRSCjvEqBhfcVU4LQswjb1pvm2CtSBEgj7Ld1M4Ru31of2mqA
dlBzp36mHWnnG0ii/vBU8M7CMCT3sLEuA67CQ8AezLEtqozHpW66RZ27VhW5vb2yPPHsvVoBDEB5
g+0kfJ4HGt5zgNi0nCKH1Htqd7KVyC1A8NzexMtPxVreWBFOeBz5zN6ZBc/UOIVKz/Ff6D2sCSaJ
88C0h7GyPBGxxBNKrCF3xjzIoR3zTmx9L42tU1XMbtv+oo+7SeYS9RD9rnQGfNccErEmV9PGkX8z
3JXS2lW4PDbkPnSPab/xe9EuOt/XKUsREND98GmU0k3umHD1lt6cAJFS241v6Luqfc8M4sqVuAg9
DMBAMQwJNhMBMDaq51Z1RDsmWkfRE6LjhrOLxnsDTiX9kL386fcktFF6WFDhS4FX+J56VjeKmkvR
U6q00k6eTVrjhrpW+ruor/DC4vmz6FNRw10AjufLCczUilIGCk/Muo6unqgKKJ9h2vXLwOkASzBx
S6e803xrJl4sUVGuAevEg8tv8Nr4IOOTqYCJuq75EFXImirtqQd6DXNTNsCwnRUrSeWaFcHHoPAH
vrmQ29PoMJWdAfBn0mKt53bNiKEvdJ5QIZKQC2djHBi8HKnhnrTAJGwmcl5+klCm3t0+GmIMWHaM
YAnJILTBDOULZiySHruAl5hLaOU7BtBr9FGk2mNOP9pVTVWtOLCLZZFiQYNGygPlxdLVOT8jWqnH
Rq4p1Skwe1zz78r4dHtBy1kW4iYGQCtzEBZCGeEmk5ubhdwz7ZxagetE5DG0iMLP/5kR4aSPdc4J
gEr9FDGIH1cvw/yxstYIE65v1T8rET4NquU15JVkAErxFe42N5on9/YyRK9HjnG2V0LMyqrQhOBc
q04Qto6HrHF1LmpMl9r12+0fCs1TiBGsLet9g2FB+dVOAVlVp0x7XhQRiuGBAsYfulTRiODqlBIF
g3j5/OUP1jMfKh2OeF7oK2bWvo3gAhZJmJaRJChh+u8agMNo7YmwdoyX0PFms7TIcXSk/KoTGpWu
lD1ZxrNi/779+ddsCHeRwe4silNsBBN4YPubln02upWK95qN5Qi+WUdUmLM19xyxOEPJXQGahTzk
ajt65XOIgNNhbuKmdFhJb0cMzYdupa/Rwl84yvPTK8L30oZFlJVanSwlvqusgbGE06DCdlx+v/1V
xKTg9QQTPRdVV2ZERain3EKFZdRce54WW5tejTF8tSZtazkf/D8kgP37Sr6xJdwWO8p8Ky+Wp0zt
bDrrndJ/MrPQu72gq0fgjRHhrtSSHKWDuvgxWC5T7U62pY3y7zz/mA34Z9uEC9MOiVM3r1bUcFNC
ed1IqovpTZf/+ZEGQEl7g0IkzXJNWI8pqbXTSDLO3yw3OgoPvJddJJdu79oV30wxCTQRD9qFC1iI
Y1XXxH5ZN9VJc+gY87iGKhrxOnfQ6Kpu7LXn5pWPhDkycjBxFCUuWnAw9tGPHzje1V/wUbmJlqDC
sru9pouiKmf7zIp43kYjTSkGVSeEEZeXy7F8St7Hkyujkty71Y/5MXyvrj08ry4NVqAlk6KjIU4k
J22kSmrY8b2c1PP94ZfZ9Z6e5ivl6atm3tQfhHBt2VTI6USQeMTfRrBeqXRMup+3N/CKEzqrcQgB
W9WVpDUkbMR+ikTy+1r51LTwW2fpSmZw/Uu9WY1wnZCRHvq2wd0NkBuotPPc2R4f60H9UqSBpxU2
XbxuT0P6g4G6TOrE972l7Xs1WAm0aysWYpRVJJRVh8VDxS0CoaqntUywy+jHr4pqXzxIX0/nmzUL
sUqxk0JhRKU6NSHUf17uu+1z88G6Sz756UbLPPpgRbYpdv4fUlgubvjtZxWVqBNFShP4lfGQceq1
qe/20/vbB+fybSaYEDPWDhkS6hbVCcID50s3u8r3pHKTlpkzzwl2mbFygFa+mygKHyhKMTlAIU7a
aHjJ9KhGCfDSfNdK/5bn+ueridDLyEjwnhGWIrXa6tF9lfQ7Jfl8e/9WLrezJCBv0pgs64K6ef1C
iFYa3QMiJAd5TU3lSuQ/OwaCd/SlRtULjW8kZ8Ne6Wt3NoOt2g2ulBxrJdjfXtLVAPNm35Yv+GZJ
SllHkrHsWw95+Zj4YID35Vx4jv4JfSp0EnxgQ2tvmrVjIbiVfv4fo+DYcSuncPhkjy9zszJsIbZ9
/75Q9MwWXqGlH3u+NgRw87xrSc/bvNglhuxSinZNQM6Wg/ZtWxy7+eX2bl63iKQf72j+Fs97QZ+u
ytKZ+Fk6nh/H78p82uQ5PJKG/QGS603VroGNLoDjf6/yH5tCNGiDyBnMkLd0rkubQfsCO7Bnaz30
5NGuKCBeUA+KgxzHvfbHQ6wwjS0SKJDh0nmitCQEuzhGDKLUJOM4WLo7NJ2r0emadM+Wf8qhspJA
XpxUwZiwzj4IFDtPA/Mot98tdMChT3CBWrmUAY+Bz8RFbXtWuyY6eekyBbPinY90SdF8zHa/bVj1
9I1pb5LJG2pvDL44v8I/vY+LOfA6TMygBAQV2PmZlSVbGxANNI9OsE+GrQWre+GqyPR2nt/Akbbi
oK9u6htzQkCYVSOjKIi5tPb6Zw1KS2c3fstHt8jd8dfty3F5Upe1LXjaRbxTBZV0vrZEyzQbeSrz
OGKsd53Qm1qvlrZRu/Vb1/DUR3N72+TiSM7KQIJFIZbL6YTUYIHFanLeq/mzMqMkH/Re7X+eEUu5
bewiOpwbE1uIspOHVdiwl7D7p7BTmkv/sM7v/jMrwhdLpTn364QlFc0uiGHQpB1XKD9uG7nwY8JS
hIs9gDbWMpOlRGG2V2H+7XLnTqvHLRKEnlnVLgp8K7i8i5jwahJiJloANInEAG5Xc02vyzeOqe27
WTpujMST0vtwbXDr+lf6x45wn6M0Vft5to1jFDDKpB1Lea9WK4+AtbUsv8OboDoU6aw0hWMc2+I5
zToP6lXXZmgqN3a3v9NlsirsmhDiZl/WioYe2BG5Bvm986P9mMtu9E49pN+7HwOykK6dud1aprq2
h0L8Rh1ilGt628e82Yb14CKfgDjHp9trWzMieAutUoIYEnDjqEvO1o6iXZz9amJ1e9vK/8Up/XMe
BBchyUBrEPEwjk2+7fWTVG6cb/ZPXjPmiyR7XbQzyxUXf/t0qLLg4osGVDbpvXGsir3mPKQoqjBE
AIHg7ZWtmREcxTyVepgGfCQjKDcwS26G6Us+eqqzxpt7NYYw//H3zb3oX8mMVsXaxIeCrzIKXPzR
Muy9h4dEljZh8adPwbMTDyTq/G61siQXic3utfoP39Tvy+o7L/rNUGt/nm8gdgOCFgkaGAXEClxm
9dJQNCMOqdvE/Sb7MEI/5kY/nd5bZ269jFOLGhLE50R9lTmT80XpE6Dwmk7v0dEQcIHQl1t7+zRc
uU1YWLp+xF5IFIVj7oD8Ru8KC3JY+dTf0mY3FdDsWYmxFnRXTIkpjJSZvR4yMnTMzHiTV9tYrTda
9Ps/Wo+IWrCR14kqEClHmeQoQb3WbMpNZq2d7bW1CIFQjUEpaT1rsaxho9NGkKNvRb827nJZZwEE
ByhqwR4tY4Niccp05gwic9k4Kh+z48LED+8Db3PdM1BLLt26clHmhfjm39nDf6wKHraYJ7mAt9g4
FgvQ6Lk1vpjt4baJJZoKCdjZwoRjh8R6GZbIRhzV7HMWfSvXovnKzxfxqEPe5lmJ3tZRjlE5AUEA
3GDF4Vw/Av+7S6I82lyNBQyHLMFU/0qdZ9O8k6c1OR5xGQYX0+a9CDx5IdsXaa0RnPDbKKi6pyae
U4/Bvl/SKK/NBIpSV/Jy9ReMILxtQAYvYCM24D4lbZT+KZFyefTs0Ze+2nbdf0mmufsrhOcUALGp
tNBYpBm1y0zvGpSPxmD4HHZdtZkBHmduNCigwadUHb4qZmmMG1ATQcozzHdetDJCzWikvjy5GZxY
uZtJTSsxIF+1KymqmNoviwGcq1rcGbAaIv+G02llGyAC9RQiS/jc51XvxnWVUXy0wk2OWvfCvrly
YcS0+NUmXB/Eg0XsRozcWtplReVo7RMOu/+lDPGwAbQaufkAV6SBoNJfidx/GjVj5RaJRxC7i9zt
InqA+gyn7Tw8YNJQKlkengpHSR7CLAaL3NECgHFs7f15ZVuXHeUQQqTIQ03IGqYU+OMwG8OTb0MS
Gvr9L6lzPMSWnlttfvS7tF+5XmKasqztrUHBw8YGvLmVZg1PtDrC7ZBKz05mDq46MTnVNP4fvjKw
xqKgJF2Ei2S4ic53UrFLMw7kcXhy/FDlHV/HH0x/+Fyklv+zqfs1ipEriwNpYwGmxh6AB8HDEj1U
Mw3y4cmwIPHRpq71AjjbNlmR+J5UVPZKanmRzTLxBuoNUCkANHosIjIsMIymDKkhPKXW70gLPhjQ
bSalfpfIpGS+6o2G/aAO2WNcle90xH1ue/uL+wHgjR4VhB/ASaBqXs7xm3ePU9uGFDMU96RN8ddR
b4LDJAftBi/9mToRup1laLlxuUaYdDGVwKrP7Arp0+CbQzqNGquOlZdx0nehoT0Mksr4aOnORes2
IGfrxj/EgwJiddSYm1mrpFy48IXihIFxwGML3akIaalTW5ai2TKfjES2vUIzcipi01oX66oVDg3V
RZ209HUn3uywwtetl4myJ6R5qn2eaSjBJIxb3P6OF0jthQeXNiCDmyr0tAhbnn9Iyy60ruik6D3c
sd0nNbPtmK9oOSenGOfElZmQhUYWDPHopmmL7F5paOmX2deng8OY/kM8tYegKZLd/+Huy3ojx7F0
/0ph3pXQvgAzFxhJsXm3w07b9SLYTidJbZREUhL16+8nZ1WPQ/Y4Jus+zUWjGsiuzqAokYeH53zL
RMz2ZMqN/Ff0/y1l9DfdcMF/yn+f/9oLhyAzI1T+n38/+NP/Ov10bJp/afulT/Lpj9caZm364ql6
/Y9/W3ev9Qv9Yz8rmb929R9P9Y8//rOWT92LZC9/nOGP4kBEHT/2S0Q9CL4hLriz3gm09n9Jpf8S
UXeib5CVAjQ/mLWaIS+FNfeXiLphWd9mZj+4akgcoAU+F7T/UlE33OhbhGIe9IvhMAwc79t7J6/8
6lf+JxZ/fq9qvjh0QJEFZQK/NMetEGzSxY04ZxrV+IlQqDpScQtX1eISTAD/qTfdbF06cw9EFuaR
Rf5G9HyXm6KfPktvQz9+BqBCkGERNYxRQO/VjeC+CAORVl1Y3lkZPHfR2ZTfzLGx7wD2vGllvqp4
Byn3MrXy27beu6xI++FReQNUuc1d1T13dgt4oxFDW8TOdmB/7Sra73x1XYt+3WfYOy5JWH5mR7et
Fa5qASuOHLi0Ylq5Yky0qjc9teLGxGWp2dgwuZTBMZlkaxGcP0x3saedroUnCBzdkmAfnrMLROMY
NsepseZJdwkEy3X5HTkf+jHxMbWZYyMvTsFhBA06GzFy5iv0CMbhMuseiJWv2pr9VKO3c8XPd5vi
rwX2fkEthUQ/THZx7+CeDxc7B0M2O7Fat6s12sYxNOfW3ibb8p0fV+v910N+WMOHq2kJPsJlevCh
pYYK+o6tyks4tq6HIzTGT4eANv+sAQuhmSW33VL9ZEnbQIIdvEwhA235irQtHLm/V/nj17NZ3hV+
vcB3Yy1WS+l1QdsjbieQ26zj5ke4ae+67XjKN8NDfUFeyQmYobAwP62v6YbI2IFLbjzcf/0Uy3Rm
fgrcVXA1gvgcqOHLe7FbCjDU8xISEMYKklchzGfiCVrTetX4cP+JmRWD3/H1oIuc7cOYi9VaWZ1v
SrvAmE6x6pna1HISMRnnpn8xrb8e7JOFOvu9gDSGJhrg328W6O8OdOh3GPDXnWXYuOEmxC7HaxKF
2brQ1E9r7jhbpYVc11NTnVeBVkmkfX2n205tReu0p00l1CUUEexLg4XFq4aZ1++tOoRHNPiQlCJY
zu4sb3Hl3RNanmEh/jEjdj3Kkg78/RRKQ/ATgxFFEmbQH8lId+zGs8hzIGAA0ThUwpwAWtwBZEgO
ExCwl6LSskGgVdQTUFYj3doyQ7b9+u3PUeDdCQDRNswJommQOJxPxnBxApR66HM4S+utH0KgPbG5
r2Sc+7V325lmczlyHZx2laXNGJoHAUuAmT8mnbtc4kCng3CA6iKEdEBQxNX+cKaytQcgmCNraytf
rnJ3tE9F3/OVsqcygRyBtXZsvzhtPROmFMQOsAjH/EbI/NjVaBFdZggb4PpzCQJkINwzF6984pGs
iSDNWjr+BKuoqT3Nm7bduV346rBg2ErQNI6cwcvMfR4Uxy8YWeAEQUNz6YPBHZ5Lo6YYVI/VvqmU
uWYqKu4COy+21HE6oN3gf5a6BPpokGTWzty0EZ2GkWzfuMCSFvURQZhlxxfPBLFl4MRQnJqJNEsP
zt42KR/aqV1TSP8lrNLFaRaAsNgWXbY2s/BHMZQnEWcc+EXYIcmo9a+/XpfLeiBEyhANIEkDV1aA
1fylZJk3ZS2s99px7ecRhK/dobaAXih7k8c04PSm9kG4Wwveu03MXEoCqDqE/CyjXfsEWTfur6Ma
7tIxHdvs+cizzevg3abBs4FCgqXigkqC//iLk8ElgzD61u7XBnOGcT2heHmTQxN3W3uiugk8ydrY
dCFkDC1NPb7IinlhWgaOtuIJNt5XITQZAWC0A4Ovgnaa7uBdQo6KGC2fEjsJQv64KeFqiP2zLAyi
wSiDIaj9LQJAdjaW4BVbA+AtY0X8xOi1tS4cS8RhAEOpQY71Tg4ohItQRgnTtkqmKCvWlDXFZiRS
HekPflj289NBAgS4FGTPQE84h5u+0A4caKDYs63B/IQgXBGGUKul9tqriI6LnAQn3MocSPB1/QYl
umqVQ44BFiEQJkJt7RgJ67OXNXcFEHMhk4B73+HjNOhHSThr+VtIJrdwrYfdrVQQlrXrQqRfL59P
hppLj4jqs4UfLLQOhzIlrNorSYJtNJFXs5tkOjhdsKrgyXjkHP+wiSDDEIBYPutmmbNy/eIgt0Bb
GVuvyLao8ryABJtvZGXR1HbqIvZl7dwNnev8mbdlmfiy6NIC3PfEg7nrXNSjSTC0/Mi+fqOdvN87
8yOBZAlbTRD0AEia3867s3RwEMYC6mXbTMr8x1g67nWkvJ1JSiPJgVTY5JTx05LKaF0bnX1ngQoc
D/kkIRADnnaTGepUQLCIxlUfOSmov82pRDd7XZSsvWlxDq8soKt2v/vN8NQQ0MAtDxcmMLgPn7rE
uRXagmVb1QfTGWMRsCGqNbcl6HhHlsfyOERuCxcIdNt8UMhgyLFEIEuNQnhO/WgrPN6eVUUdAGPa
EbVF2anxIOciyZ9eWIlXmjnO2s6tYsvh1VSvPQhaB8nXE3+b2eJ7zZx1QKxmrQ3EvMOZa18VheAA
G9ViaO/5kBXX7uiJ64aOTpGWmUv7mHko6yXS640fNbYWixu3cVcTykFiLadc3nGQ7cNdPxii3Uy9
4ivXawScKpwyKta97J0z1Xf5U+XlHt8GlQcjVh54EHW2uFcduaV8ONzm9xthO1igeeFiv7z0SopC
OSkwo0zSYF0pHSQORBW3KOlIWDFBiqg2CcwPDJuvZYdmBFIOtfn6tX6MAXgGiBIi90Fmh9bH4VuV
kJUeS4Vd0IYaOplNOeH6q9wThjPsyHqa9/jiAyK3A78UVQyskGW3uGwhNpYPprHNZ2Mx5fQUBlNB
sQ6VZaxaAUriwM17E2rrR6LPpwOH6B3Puoi4UyzinCMa2Ha1wtiaHiMph95q4rSTtQLlqU6NqjZX
VSubSw1u7RFl28X9Zd5Bc/4GQQFwScEQXqxZ7GSRk5GRnau4czI0wowzpc2rWrg6YaN6/PpjLtPG
5XCLjzlKWplQZCE7uCWH29ak3k6ZfonussMhn5CpFHoSxZHP+skKQqI6a1ejKQ795UXiXjk9jhBV
QJWQwHtUCuM+qHM0AQPosPyD6UEfGN1Z2HTgDnq4VmFVbMuQW5geriSp50II2QzYI9hM2YlTZe7e
M6cjsNWPHxDhz4QaBS5AqE4tg07h6nDIWkyO2s2wwbu9dSooI3VD6K4LBXuir2c4H+6HWwTDzdsQ
WkW4ZyxVSwxn6AZH5mSHyq56whcrV5ml9g2bSkjYe069CjvISFThFMXcoEcm+3H5oOOJnjdqjygx
YvjD9ztOcJ+rAPXZQRq43hkhA2XC7seLLpgTSNZk0LmeqmP517z7FnOGsuTMDcZXRShcFhzzsLQs
HRIoWDbjGFNbKdQYDc8pEgWG4s+6DsmdLSG3uQvtzDopNTYzyn81eeQjPVYEWDqYYcui7jpbmQM2
jGixbBMhTo81xHciBESfp4Mrqi3tkIT6tBWJq3PUIuoO+MjS8HaRyPWJFXXVusm6aJMFZhv3fZld
V0VhJpJafIs9r05acK4fqiDvVqI2xaoaHf+UQcTkqnRDtUM7qtiVtR7TEjewndSkurLGzDmX2ilP
TMiFwDq1b09GHZYJC+UxRZ6Pnx1BEZpG8/UKDhTeIkgNLuPdZJvRdlQ07eyLqbNj4A/q9oL1x1yT
PhlrTluQ3uI2gM7tIn0Zcx50VVeTHWMw12pV9BBYxDy1GrQZo6a8FVN5TH/ik2MWAnSz1jX0mJE1
LYsmrLTlRGREdiTPfjSWQ7a+pGM8h6vLyVRiq4Isgkd3VMDi1wnOMq6zI1nbxzCCR8AZgOva3Htc
pr+Q9MnlZEO5tQh5H6PQ9mSolqS+nuyVPxTHjDc+hmS4feDlQlsAChjQ9zncyAC5105DCERha61O
IL7RwknJ7s8Awf1NUVNsl7lhMMthIYuGO8/ibNVSK6hB1zD1Cv0TwrMuzoMqSF1XlBuBt4lMPsv2
vjn4aetCafDrePlJijpXphC1ILmE29sSxjzDm41+Mtiu4TxMas3CXUscSLNETpdgvU9boSvjWfQl
nL95Nl3W3Lhnfh9ER3KMj194xsJBcRCdVhSBlhKLQW6gqVOEbAcZjy61KmN6hBOac95XDcsh2tPI
I1P/+I3nAWHnCFMKuCz481Hy7vqSdfkgJhTCdhZTLDEiV5zWJX1o4Q52pDL32UgehJjg6YajEInM
4UhFFiqjhr7RzhwiyDEFo7PF7aSNncmUR+qbH88/gK+waiHyHIDdu8yXIJM5uENQ5ruSi/6kz7zb
0pwLbqJp1j4OH5jAmtVOKo6OCR/Y7wES5rWM0d3Z0grZBfqthxNtLK4w2Sbf1WKEVmDW8nWbYaLw
I9tNfSCODPcmj3d48mE8LFHg8IGCQOfucDyEmRYtJ57vjMmh6eAH48ozO7bC7YRtK1FnF6rp8xOI
T+mNaJiRjL32bqmUIGYqGGpIU2Vxrhh7NlWnY1nwYKull6XIbrPVwKJmxw2kCxMFuAHSjmRjZGDF
ZpMRJhlqsE9eL68htdfdHdmV84r4MDEEWvQq5/rUslVACosKVYt8B5foPK6Jb6U9xJYBYanJRih6
Gg7K2Q2jVAA++dVqZNo8kiu+hdTlM8yWp4gJoYke+iIwQTZbWSFEhXZjZrWrERXutLFHJ4y5sL4D
mZVfGq3Gx6Ujd7deYMgzu/bCB8vCy666jm8CbtFYDdUEjUGfxcL3h8QHqGMbGk50ZrikSQPk2Sfw
o+9jOLio66wP7VgZhlvHYTM8Ofj1KnDqjfCnY87QH89RtGM86L3PQQe592KptnNUoXTMYeTo5msI
GNerqdV0ZZTESW2RgRYAutPT19/1s0AAdhGCWwRBafS9Dtera+UwikaxZNf6yotNPnJUfgcnjTrv
N5HF81ZEHR6woAiFX2CS5nD7LroxIpSVQ+59ZxuwY2aZSU6xgMq1DcGhTZEP5ZHEe85xFqsFeuPY
gjh74TYwG56/Hy/inYuOC1asJSw/ddyOxdRrj0GQPl5EMSuYqCJyo+uPOHM4ijHBnM8gU77LBr/f
5l5IE8nEkIgy6LGb6+jCsAcOQziRHcmyP50fSvoBlgxcVZfydpLkfZPbYb4TVqjOLcvg3wcedVdf
L5BPDkGETgvJPNYlItoiu9NEURQ6jHyXQ9p8xYmZnWvdG1sjMIprPxPHPA8+Hw+AAdxZUMZYKoKC
2111g8L77Fm+8kLB17YPj1G0yNw4lMeakZ99PeQaaH0is0IfbBGuCyjzkijAaIGwqlM6qCKVXj1t
x2KCXryGA+/4QAzCV//gpaIfhl0OZAbuooeLBs7kfpfVXr6jjU03eR608IktocOYaeM8YKZ3/Q/G
AzZ9Hs5CdWqx9eBV7EZVT4ud18D0Bp2v+iyDlkcMnVsgOvlwTHLrkzP/zdzRRzMdu2J5WDh1yUN4
Mxc7FD5BmrRUvh0FskcJd9mdYUIoM9IWR9E1oltUj+iRlOOToIa0HCKFszYRinCLr5pnta/06Be7
BnNDdcYbL8a8+3NEB3D79Yv9fCQsHTdA8QutrcMPSdHDjoqWljurz7MVqKLdtmPomgdBVRzZ7p/c
eRCuUHFHSj670CzPB533oyUkUguId9LnwpnandZtsG6nvN0xXzU7Mtbh+cCnLEFKJB68Xhy9eM3h
bBlUcfwDUTqXbN23h3wXxBsIM9eZpXNwT7wsMX2hN0jXs5VTRdOaBr0FVdHK2mLtkySvwU4hvgNB
8iBrtlFl9JuvXz8wcx+eZxZWRM0c911UqpbFHNdwQPhoJ2PL8tayYhlQ/rOSrnUZQLJ72gDgpN2t
bAr3Rwnt+3bju9lwNraD9yhkM6La7Ft7vx67czl2Gnx9Ndr3uRH0J97QO9+1OxRmrBtZXkGYAeQb
s6CaxjB37Hdh8djL+sa2O3WpmkmFa/Q8q9cMYlXjym5G73EkjggRRvIU90co2TTTja2s8qKWpVhl
SCpuKtdtrgyH5siohgpu6WBR6zJuXaSnaZv5sFVgZLAK5OW1THu/BsgJ7chwhNaSI+p1h45tCYHq
UmwUIKfIfLyiAgIzFyEG9WT5wp0p/F5VDCduNUI5NGx0eR6aJb13jcmHhktF0Yf2Bwc8dBWgSU8V
r+yU1K1/ZnZWcz62EGtNnXysHmyBaNh1ZPQ36Dzi2fRIVBFrl4qVFWbRU6u5+F6hzhOkllf1XswA
Tt9LPDaNRUEqK51YZT1WZk32auQsjA3pF0HcmpLtDY83xgbdN6iuTIrwuLRy72wIG4AuyEMeKSC6
+kbCRmssa+uhlQwiAbZGG/YCJffhuTXDclWYme/EqBcDwk3ywNnObz24rEYmdDxQok5DFHnqpFLI
xFCtdeEn7XRM34dFXzwH1O7lysd58+jyYCAp7Gf0Y2RJPzhBJ9wtU9Wz4KKZNH3yCpZFu84IrJ3R
dQ4MxqFWdTFJLqI4qiAiD1YJ67JN7fHwhfFqxEcsOQA/hq+y82j0uz1U9C0v7gCDsFajkU1hzFQd
4MAz4MWTGiya9pXL0EVVGQ+LVSGDfkpK2td3ldOMILd5kdy6lPMbEEr93UQ9lJty3zwHTaG5gfdo
Bw1i1aIFEfR9f93UsItNOgHP0LiclHVrZogp265U+RkMrs0rH5/ejYtsBK/AN4xijLUP8chNw0yy
VX7r6CSrtAL6dgguXb8K3Y10g6yPCbwI2pTbZllhBVfmDzplgO3D6AFQXVuR5sEemv6ZiAKOAY0Z
wNZedGbz6HiMv0YgGewdb1JPk8msEat5ROdN6gYPQYb8MpdEe4nQnvfsyaEzk2xsTTDuAO0ZsA4p
UICj1+1Vi5t6HGZIQpNaef6TEBSyThox6AmGr1Awh1xv9GAXQb5h0+zN64SsqRLC5t8pc7DQJuCE
XNyIufXMS1WWsGwr6DXaTcSO64K7eVLgZgMaDHW/MyCUT+pWg6JQMktliUHqnsXMdus/owEl1jjk
zFNxwzRhK8cunROK84MDUdFCB6xrC8dbuTiWHwJdUTABogZbyWXoVyXKpB3Mnmql9aqkTDnxoKcS
nbDcL68q6JJewStE17EzBiRFHOhewKOr7g0nh6glj+wcusOAd8Z11otdNIzO96mo+x8DKsGAdDHS
kwT6wqC7i8KCkteUGQawZbRUj90AlSWQyRzxJ8mduovtASZUaysys5chV/L7oEsf3qgoiroxcUqo
COG5aZVS4E5h7slc3e6wU+V3UdPqohxaqLiELbSnY1JJ7yY3Jwd37yaar7t1N15Rd2humWgGfFCF
VQtR9Mp+pd3k/TAz3H7iqSH6qoNWtAFUQQ4TKrAIPKxy1rArRHACHQbPmXqsNU2eBpTdpgRLr0dX
pJfFWQ+n3+c+q+lzoK3Bjs0euJM460yQDJ1iim60ALUkFTysh1Ncj5zbUgUji/VAUCgffGFaK2y6
EaazWhUJ2vfldWWCa+M1ORrD7N6cPFetmwLIHtxoFFRF4aPamGljDG1aAYA6pBkAb0Nc9mPTAWDE
OL1qqGuuK6sN6i23p56cCIMGQYoelnGtJsfPVyyfuhvBFL2Jwj56HvAyb0klziovusfdMc9TX+G0
ScAZCYGKrdUZ1DImvcqxgB8b1TcsRriKHsySGBNuuLYGJ6Ku4BAUFspmK1UwdptDJ/AR4ub0O36+
C2IUpvCdpkJnJxPpI0iHGtgs4EqG/Cd3M1vF0DWt7ipAI++UgAcQJlWOfmzp0WjSyDBqAitVJCMx
FZ6GLPTkeDehVnxTjo19VraFi7U9Gl4VQzbE6FbhEHUkbr0sw2KiaLFjTchZG5lXwIzQoljprm6g
XBAgwZoq0Qfx2FIJpXIAmcBKjAZC8XgwKpOCW499T8QGfiBwKfOtprISTozhFIvZoXHgNEGf1mpo
YCbM5RiAosnlhVTY4rGuff5YtTA1apAhqgQ9oxGOoxSFZ9CuC0jqDQ0BHtRue+vBoF54HqL7+Fcr
9bcg9//bwPQQAX+XsH1A029fn7off+xEOcPo53/OX1JeP5V//2/iPZb+7bf+AtM732bpUuA20Z+D
vd5c7P4Fpg/sb7OaBno5IN/gv2aM7t9ges/+hswY140ASehMCcLf+htM7znfgC6AEjfusEhcQ+Ae
Fvj5r/D0H643c+FgNp9C3g9YY7C4TsEERIoMNjE7B3C1dR1N00kQ+Fv4PnUblI6wURCDgFjvHnlE
b9+9watfqfZ76PUSVg8bAlyMwSRAex9oF4CbDq8ckZzChkcZpMBAy71qTBFxJI8Zv0fWXj2VNTVu
uNXwVR8ABLOT7qj7BO8TqV3vFytac4Af3cY6zZECkQTlU+uU0bq01l1p8gcmDTOCH3SPBMzTWfiC
Pa5PSORPN1M+TJAwEfZLX0f0TqME+dPI1cYtpxH2P5aa40+BSsRUDU9uEdyOpU1EgnhhhPEEebgH
bdRQR47YBrpBdVz6TqVieDJLbHGzzdEnNDLzMihZfvf2zn5ra/3/yWYBn/nd8vmwARPaIcWunsRf
m/Bgv81/9dd+w9b7BtTYXNfFBgLN6l/7bf43wCajMGihSRC88RX/3m+W+Q2NGscHHgLrEYU2/N7f
+w3/bv6tGfA6l3LmX/yN/basqsPxCdsMzweaPhBn6Lct1rwzkaKgrrVtG+Gc2GUBUYzWgPFs2jRe
ylnUwvAPxdEL2GBRN4n495K44WmoRH9T9c5whupvyGNLmM95kDc76pMr3M50AsuMPbMCoNGDuqcX
wMnru9Yc9EvfjhYopxaoyLWr652biXPeD8UvMOxvrcz/VEJ2TyV7qv+IVff6pP7gP//YyyeUCUE6
Ekv21QEZC1Hrr7Hmb3/wh9UbrelavXb65lWo8hdxCwSi+f/5P/2Xf5GjbnUDctQLV7Wcfw1ZSn2w
lGbdzP+eVHXxOvyRPJWvP+DnjvL069uD7X78x7+hpvivJYjIjsA8i1X7iK0ALv0d8kFP+DavMhwE
aH3O0Kr/CvlW+O1NCQy4L6zb2Vbzv5agbX/DAkRde+46ofkD5PdvLMF5hb2rewAtgkYoOFTQD5gj
/pIizMMAbGjSZDdV8zwg/TLvKT8CLFrU/38NgXniiVGzQgfgcJEbnSo1dcfsxmEmeEoPMmIrN3qy
yK3s3fjdB/jkFFk2Wd8GQ916xojNG2qJSskgajZjo42bQcc00RcR+intJkTliiWVu6039jE1hM+m
N3fLgZjC5/2ACTFzaTUud40b9ZP/ye/cPfglRweZ39HyM80wIpSEYD8IvP/hO0RaPoRO7WU3TR7G
PbTJKwLbGy8HUfKYpsAn80GKDQgYOjXoVS/lJDNAfgjg99kNivyJ4d415YPfNLGNAoWPCuDX32tR
658/F/hIgKujlopway4qmgGKBA1HyWNPgcfyIVffHevOLBc4QjxWN9KquSKNvbRYfYMsaD3CyHvf
ZOZZaF+YxEsNNay+nsf8nO+/z3KU+aW+Kx+6rR32mkxkn/WrzIh95z679Nc9LOGDY2Tp5SubhwL6
CFwD7FywbBcTsgRRWRgRuhdN3yVFsW49+5gO+pJeBFA3BsEJ6MwEx9lC7HA+4+A4dY4a2r77ERap
BtewWXf1bnzmO/uZ4ibEEzrG9j0cUkxcIqP1169zudzfhgf6GiVhB/pASy9Gu3HqWtqc7vvyTrvt
ng58y63iZWiPKaUvq8+/ZvpuqMURjKMqD6yhpfuoR/M5Dm5whb1s1/bZeF4dKd9/+uXeDbX4cvMN
P6hgxrO3/H4H8GxC5G9ilubZIOHBFSGAjxi21OK7mb6yVFR2mI1JIB3mnXqMwoq0SqRlbWl9LPZ9
3Fzz95l1QWa40AdDQSE8p9GOTfYjtVdFhOAqU9Qdvl4Mnw0y9ztAeQAmF0SDw7Wo6IQeRYcYwWnx
07C38D2+Y8Nvmn/gzeHeA1oFuAy4mEFR53CUPIQpg0Vtum+ll9+6FkXJOMgM+psB720Y4PaQEeC2
9+EwNEfdOU3o0X0IMz49tWFiBfyYl+Rnb2wmbSO1QFcF+erhXERU5n3vE0TVoVup8oKW7Kqn+ebr
7/JxOaNPYgFsB7kItPaXqiZVO/mT5w1sb5WJ1RdW0h03ZX3DlR8G1sNBFlORQA+MEehs+/T88tbZ
2m4c3feXKKQmZPt8czUlOjVTnjYn7mkH9cm9farj638wz5l8Abrlm1Xr4dsEhY9TCpjL3kHHdEau
XJBarv7fxljsWypKFmVmiy/mlttQQzBxONJm+/RrvZvFoqOnc21IKhu2HyQ0JqmnUglW1ZGt+vkg
4N3ONpuIdIsINwj0JcNKsX1ddNscJVh6TMby2AiLg1YClVnh5o8REOCESRJ6TIn9LUX8sOQAxfl7
EsucJFBRPsD5cd+t7Q2odJspZfFtlYQpe80anBDs7uol2AzphY718wCY/E2YuEfYhJ/OExRaVCFR
1IGe3OGi8+jQS5gLsr0q1I5MRUoM/vuhaHYI+nuIZcuTsBawbKbZProMQ7YRtXHkFF/imuaYOsNH
QEgDrGmWITqcBCyzgzwbHGzeZ7SYNtW2WYsNPy/OvYvsNli9PJ5sgxTf0b8pz4u1veXrbkNXOv7x
DzbXu8dYrEroHgkCt0u2D/19reY01ku/HmFpn/5hpotlCVT4NNRFwPZoJW2yE/0qilXrJ5OMyQok
y1in9apcNZtSpbO4FZBdl2R9DEr76ZpBeQKA/LfMbTHPCR6PbBw8tid+uxlUWz0Zdpu9fj3V+Uc+
7A6QQdCpd+EwsWxMS7RFkMf7bM/4RQbh39I41cqZ1b7+yfJ8N9Bi8Vi1EQ28xysFMi5xwgZ93mND
fLpAgf0BXQz/wJN3ERRH1AcncHvy/flzdVKurVPrHuqu/TZYtemUOEmV1gnY1Ct1StIyUbGKr4ct
PTFPt//gjEFCDw0g4MfwNIvJqpohJ5iqfO9yceHk1cVoHcPmvPm0HX45wLgg0QVWCsrIyHIOd6MP
I9ApDwqxR0cveBWT0e+tfJRdDLUAALs8dxgf+9abfjbjUD7oyZNPonDKu8bt83PfGe0bRgp20jma
kLjTBnrDPO+zl3BsW0THaW6yVrlsz1WWmz9HYqHa5Fcmi/2mpOeDCU4PMh7LAQIpRFyIadcbFVgb
wr0tW5tDZaM06muw6M1z28/wZ6+bnCgR1QgIbVE2YYGGunbHJIrEKODOZdUXWTeiN4t2kXsztRU9
D4Xhgy88hqOzGqVX8Dgsu0Ci39ejY8c6e2CpW9AWPo4QEIFFg5tNoIp7Fn/QoTlCMhv7y0TPGyIF
cTiKY6ZJH68b2DIQbphFn0APRD3/8CP00I4BcySPbgsfHDZQTcWqVWbpxEYbGeeqC9xL7FnjtKL5
dC4cPFEjquj+6z08R6ODlTBbs8M9DVpts0DG3Gx4f1utarepGcv7PTjOF7q54a73c7IRo9w9jovf
Pclmp0kPfQvU9JERLNHmE2MFHUZiYjAzDmA0bHRHQpI7Z0cH8wETCXsHqxv3Axdv93A+ZuPapOIu
7NpKB6tEy7J59MPB+QHYshRJ6NbmjeF0Rh97o9NZYMR7wUmX0/xnxQpypaIWiZ0tC7uLa0OX3Z0i
vcjfYBTfMzgqtTH8lviPLLSrK2Mcm59S+eYPW0zqT13ZQxRnWe/AsNkbocpTqbBpV+ak6iYGuay4
8dsI6FqLO5aOhTWSU+LZ1XVYRONdSEMHjOG8ZXXsUcDLVkA923Xcge13TjoAauISDoHeZkRLHwhf
pInmkTD7diU8fHmoP6IQPXuEv9UVD19eALYhlW3Pbg1gaM7NEOoIpqW6BOKMHLq1Qyn/9ANhnIQZ
B08oI84NqckLoBEDLNR9vvl6ab5xxpePA8fC+XrkgSsQLBKfAD0g1ba8uC3Molm3lUXSMcvCraHN
2fLZIqeA4xeJBZLWvmuaIFba4XeOCZhUPEJ4ciXasL/ovGw8AYjTTCZeGvuoIXQdhUWNYuAQ7DP4
3xiD5ucOur9rc2ytdak9fYK4yFMBlOZ5XwZRSgcXDfhcOquv5/gmInA4R2hmoWYIyVbcNHFVP3zl
gzRJF0nLvIUX/RyKuCt/9iH4tXHDLfuUQdLlsWr6aedYnQG1qFK61wO08QBqMWU9G67Zt3Wouyfl
T/oKIAj6HaebdSt041SxJhawDJoPzZWE9Qgcn5CYwNgBoEHrFsCO9tpjBbLJoFLFuQ8wFIunNsvM
REUkfAURZXygnUDjHEUY9tpzCh1oP6TKTKjRtuWl4Rd9mzDTGAG5FKDjNxmP7g1gYK4ApYcZqZn3
kJ3tq6B4sHvWvqCPnsHxrGnM7y3qqPvByOW5XSjlxr0fGWlWFgE0gb5+yR8qwVjQsGJFAgoaCJie
y8q2DnzWZv0Q3SoRkSiVfs7FuYgyYAhEqfpbpQvN0paKJgcuC1XCRLUC0J8JoCO0/XSmvn/9RB/S
M+jiQaQMDSXU1kBgXuSI8NNuQE3qi1u3BGsSx5UH/BwjRzKJpbQ7HBKgWwAuAZhrKGV8uIOZxJqd
War6Nstg7dsOygcmFn6/EGrYFjhqkipaVZr4m8xmEse2HC+HKqsTIMkyIMkH70pgD65/e+6Qy5kB
3YGHAvaSl8MloV7lDPXt/2XvPJrjxtY0/V9mjwp4s4VJyySZSSYlcoMgSxK89/j184D33m4xqWZG
zXKioypKUaI5iYNjPvOaHNWaVd0Wmoc5+TXp8s/x3EKEhD+HvhzVZEb6uLEyhGpDMBKLen7d7ENd
9DE6D/QN3ky3QTklD4vJ8o0UGBjJpoCDZrRIvCzQMqdTR2AZHcKEFZhEhxYvJFZfzDaSKCjunCUn
swGA1A1jttF1X9t0IIE2+CgjpKAhpmXGSePMCBR4RBqR0/goLH49hUtk8OHQWJ6NG5ueJF0jjo2P
zxaYgVYZTVU8DlUQuI0OALlR8XZDifuamOsFDoCOJIQJ9LMUrIxpn5oXZ3A7d2qvVnPxaOptvKcn
r3tGKVr2GCsUtdPccLI+TR4tCcU5VJSv6UZ82ijL8GAaDNiHVMouVU50PS38SW/LRwJTiET66KM+
HnVX2lLvDIbLCaW9sUQmkOHozn2c0BL4H7aPbfUIyDV0AOagwZDM7ewllR6u5SxqVyqJ3ynIfJ0b
XjrUSiw5vaQKGzkFPIAIQmaXYwLNtx1lAEYR2qkCSm7JXI12ThQdcntnkWOKgbwaS0T0v14Rn8I4
MmsWOjW+RR0E/YGPD4ACWA7woK8erbGbHUmrYRKIVuBojfbQlhp4XphCXw/5qc/xPiT0+WVYxIUv
EqZQ8UPu7bl6TCA923Ik+RuznRVvkABMoTJi2JyvpLtJKl1Z/n96WIMhiQpwSefS/PiwrWxhD1fN
9aOVIANk+i12H808p54KlspNRLV7KEy5vDLqH5Yicwv8huYbT3sZrot1poqNpNSPcVO0zjRGPrzq
8Jrd2eetvZgh0SBl5xHFXvK/JPB1bcniegxGIHDGGL61CG44HcJD/3jJIJvMOzS5hMgDL/nTXdD0
pR5qymOQs7UsC3A/d/28nlDfd9DxllHwUIIri+ZSUYenYolSCKL7LUkk2hcLVQ5MpB2GQniMoxGQ
Dmz0pgfObfmNq7fDrrXMPeiix0UOE+48QMpeO7U+GlV+cg3o//mFkl1TFJeXrUOUuaQSvzXqaqVR
I0UfBaiJNLak2Pg1Rt019ZBlLX48WdSFkGKhzLbQfS7bV6kiZk0bxsG5NirL0+WiswsZrSqlMDMP
QsU1M7bPMTyxzjskgLwOAsMixfr7U5mTagqi1uIIEukvRaWsA7x+7FgNj6P/oA0JKPUcMFVnR3ki
AaaXV0lyTQ/i80MvQrGLhDFQArbLxWegLEXKiezXo5JbmpPL07ybCE/oChTTGi69uP36KPpjgAfT
aMn4AEGgq/7xobOc64vb0nwMIxFceTjL8nMOluK+kee4t2taOid1mq0OTOSozQ7SNEO48qNU/dFy
7//jcuqCGHoHG6EOAZ3rYpFnVTr2yO+g9D9GmK4GgrAAr399/dDap1QX4bt3BvtClFlMOT4+9FSL
dRr5anaO/LIH+t9nrCszbjdlPUuzo6V9uxWnUFog7J06OEllTIkNQbeglwrQ2q4zs38TS0uSHBVW
ZuCa6oAPSgmOjQTTLO/EtNBWZMvJ9zkzDNByXUmNO5S0QLAD3TfvSc7yb+hJD+Mib1hb7iCPjTtp
Y3Ifk5TcyXNeixhRTh0JsBD1W7mLQ0C1iS88kULLuRNHjfWMYGY/vAtC5Q66q2XmCkklnFT0Hc4F
xhbUmKxcFOwGJi6fzC+7wM3FWGtWTRwpk10ifHE3yeDrHPagoDsYRpxSsRJ/fD3lf1hnyHNjUwc8
dlGGu+Tth0qvN33VlufA0rpVZQHSt2ZFSG2RneiooM8dxE+QYIrjndZPPfZaZXKu/PZaW+/z2YXE
FTTlpU+J5McCMvp9lxdVmRmlVMZn0UiD/aQHpQ2Ko15fed7l13w8vRiGHAURCAmYwWVcJGqNKNWJ
H58xFcWsOhLNfWDoGbUbBEVQskk2vhk1XtQJ4UnqBsNmoV2Te/t8mCzYOtA0QJNA210SCQs/1dW5
0KOzaNXWgWb2eB7GWryFBvCoTGN9TeX4D+NRM4craXJRkaNdxDWlbMpJMY/ROcNO1RXCoN/M8nIT
aeK40oLwWjfuM8CCexjULmoyVANpy12cFqT46EhHvEv0YdvN1Cz0iEYNvEVvB9WWCqeMeWDzWYVu
j7qVrgrfVFzB72VbNYsQKd8of4CV3mxDxDPcmKThSsPwc6i3fELOcTIp8rbLKclVA/MOq4rPpsQr
0GoLOBXDw3ocYZ4l8wjFv6vOeXS1LP+Hdb5ALEE6kSyDnLs42MUKMT0IAPGZkhU8SoLMFZXFaw3/
P1yapgFSDKQxSgrUQ5eo7LdQQA/FUe1NHTCBQRkL8V5pRZd0WmmUCtZBFymrsjcUO0n0+mbSumSn
wbxy81BU3AHkhvv1tlte+MWuo1oBeIPyP5ibSx+AShqrWsjz5Bxl1t2YTL90s3jU/eDZN+JbFDvf
vh7uc8hJHAizEGohJe1PzXuT8rMR4Tt6xrSj3OtCoJ0Ec/5OCVO68mCfk0ngj6SuJoB3snIQ6h+m
uQ18LcsaOT9rs/WSBGJ7byGbcRsPyIrVUjN4CFYO26yVGjcyo39oKkXouXCtqQWYSHfCzrxYS2YH
XSmh03k2ZkPcZTUlwFLUKw+9vGvYQzyRP71DS8SfUn1X50Ss8SK41Eu5iBEArc8lW7TciH2kuKIJ
pQi52ibzSlVISqfIleFl1iZFXPsCJUn0MeLiNS/SuNsbfppm6wEtI0QbkW5ObLkstAfJrIL7SRLm
wNOVWV4pepHSqoiG+nFAdMDrxS5UPLQc0ls94k24MlrUr1I/qL9iDOM2PXa96k6H8v6KVS9m8JFo
kNMaGT0IOze63GcvExG4QW1Gz1bRTZhzD2D/BrLiN1PuVJohXaTej92kvuVBYkXOxAb1Ml1B+7JN
jeFGKXNrWAKN6eSHfJ/dk+KfrDyGe0Sa0dkWNNVzE4iTnbMdXRwvO38HuFkAJc+jNbBDtR6Zd61s
dacfUuOhKbTqYGidZq7CuEG5YuxkpKb0CoqCDQ8z3UwlsA0w+LxixLgqf2t0nbwLqHQ+FpXg/yIB
ToZFvE40bIKL/vssdfScZi1JPYwqxBn8nDFmTpQX/I0IZGaAx7dAC8RuDsV1Ii0MrqBow84R0dTE
FaSdQgJMmIJrS6DZxFugPQA/YJrv6iARniuzFVsnV6W+A0BUKZZNo2ky3aGIZTotmlJpLv22ULaJ
GFXRpQSVeHrul99mzddlb+pJMJ2R96bfC1VBv6TEvRCiniV2kO8sOFluo4S672LmmUIrxCr0Gyd1
W7idPKaGbeIo0HoFtSi0YYdq2iNkYr1FFHTf/F7NUDkIQpFfVBe6p8Huq2wR4RD4kbnsR26natE2
sjqoDT0kzTN3hJzZfWoW5GtGr9xaBJe5baSLEw0LI3+GcomqR0G1WhzHxuMI0HZBLUSPMwRTJ9Ci
0ZVnFUrGGPrz5MrDePsuVnmnN0mt2AadgNyNCiOpnTmro5NFS+8BLWUc23N9DnbhnGcHoE7Tazwn
qu7I85iZCFJ0WJ01gqHEdtAhy9tIefbT1DI/tkfq64+15Vu8RjMIjy0b7xm5HAMKmVndC+2U/uzg
Qd7Uqh4BEw7UYj+KlWy5gt4Eb1XbBN9oWQq6i028eD8Dai7sponO6qAmaymtitStFaB8DnlX9mQU
arev9Clcm1UJSUaVh9CkNiFGmYMa0PRUTGTzTFEy604dqjCzAjnXd5MFQ9IeiWu+oVlQnYpEFl+q
prZq7v6oPlV1bTR23RCk48HTawerjerWic05XJWqLuRe3KpePbXJeZLV/raUokGwYauhDxlJM2o2
GtAyRtCH6CUXTP0umPPgLYdSz94XdATb0iRaXrR11+em/t2nG14T8ggwuw1hHl/oopKzwxBHUUEP
lNit01TH6Bf1ocr1haTXF3376UdlWu2+H2N5YzYD0zBVoZNAjHaHPhJvkkHUf4S1iR9AWHTKN1GZ
hzteBysvoOimwRGG0G8XQaE8RXytcS2xsEwnSvXucR4J8x+TYZaQHmmt+ccoJdJdZ1rpj0C2CgG2
TVk+WAFumKhxzm+GNqp03CB1OG3ep+spMAIvUJWcEm1Vzr96TbebTLjtY2tridm0SWBA/NDpW7hq
hgWlDBrgW6AmeuWwsPEIVFpTOQgBmQ34cb/aZYnaiqR3EbIrONjgsowxsNI6sjmJv+S+8u+J1oaH
wBemJ7iQ087KidZtAbMhwknqc5SRwmr6GZvWzPRVHdKQo8apXxbyKDgLEYxX5qcR3MGiqkSb+CUO
XHVm7XHGRXKAoH4fH3MziW7EIS4kl3eXw7E2W/VbLWn+dKV88zkQxMqHUMGi7LakHhdF9RaldalK
purs6022CxpNdgp8FF1eHZJOqWC53dBPmy7QrkXllwKH3N7Aw+ngUNNYhKcuIUr1qCtJMKXdOSG5
xgcEWbVNqOaBB9tTG1yxMDC89P02TexxmrjSyiGeBkdQstJJ86a5a3wxOchqLMN6hWW9ExNjfuWu
a7aT0SBkk2NKp9rUVhFRSjOtxagolg2XCemAFQx1dE6DFi92WSb+bCQD9ixF7zRch4hBCazvBpMJ
eaSKbLe+FBw7PdWvOZ19xkAy65SnyYgA9JKAXuQKqprEstVJ9VmWS+QM4kk/Dq36mqEbd6tZlegV
dZEjE5tH61gZsMbOstEZMiP1iEfYB7rROoUv+zd+4/cHPZ3SDX9f2XSdscUI/BGufFSsS9Dz677D
KndQZ3M7Cf14ympF36oUma8EhZ/Dz6Vgg0Yp79dAv/OiwxBz1Y2ThZpXPzOlyVQgnx4KndNluvaP
S7i/D/Up0rXkQgS4adTnqQsDT4kGzYXYeE1T7w8PhGwitAmZoh89hYsodxTVcMpFLT/7Qvk69FZ3
F5hm5eCdqv36OnJfftPHRIFdCHx4afQtinoXq6EEG98FkV6c64XuO1LjtTUkHNb/eBTC2CUrIqKl
8HtRZ0Lx06z0PijP4cg9h+0wAZSO3cg/GwXRM5p1ok6ZgmOMbf4xN5hEwadl3VdPyGUnTtGpkVO2
oDC+HuU9k/t9yhiByVIVquy0lWgefBwGJzetnWS/fyrsF7eyG3u2C8dwSvtX6OXOVUTF5Vq4HO5i
7nS9jPxRZzjR0WxUG9zGiTzB40BnrNjb4bS9+voJlyzm8gGp6oPF1heb3ktXW6IBwDU4LDzppXXX
KoTnShm/4U/1U2iKK3XXy/W3PN3vY10kOX5spY2sCv1Tn92o2t9R/Pj1s7w35r96mItajCzhE56M
TN/esivbslu383p3+6Y6qW3aknMKnTXnmyuvQjtxRfsKS+OyLkAKtwgaQ4Zb5hOPkYvVAh+k0HNZ
Gc9JlYsSsgsFWjTihCaTUyZys0OKG1xZmcet6CVFJJcgyiYjBFskpqpH4qDdpWIz597X8/Ku2fXb
vLx/Ls4XAmK6lQa1sY+rGLXF0Mf7cTr7WTR+76S2Q5SEfNYQwnnbVarv4Pvjn4wiUmjlWHCkUaC3
A6EZ7qa81FedVdd3VdUfB6lJb9qpbt2pEgM3UpPk9PVnvVgj7x91oXHTZkLDCCzOx486k2QS2unj
2ZoNwe2mCojJSH759SgXq56tDHmXS4TMfpGqe9dQ+q2A06i9IiBOY5xRdTWPUSaITlI2nZNQe9vg
7fhvCbd/RGr9/5RuvVBEviC6Rt3Pj/xWvv1fFGsB5N1fVJFMxPIXPjQNr/8QXN+/xA1voCEMDEVi
U31guFqoQ0GNXd4guuUcI/9Fsrb+WrRNAcNQ64YXTb/wHzBcL7DZxK0kh9SeIIETQC2Q5YvFqKVG
kFpCeRaFpaIS6UZtuFDyJc/XQu1NFqLg0Ebg7uxMnqjHdL2ObFUtS2saAvNgT9EYg3fK5uBmqK2g
tzFCzU8m7hpEmhlGwmI11GBay+ZQNmL4BrAlObxP9/+uvP8jLfKVX6y8167uPiy95fv/ze7X9b84
pikUWygccU5zD/9LTUNavkJLkLMHHAvMahbXf9j9EPhh+yMvSapFU0eBAvHfK48vknIscZUK8xWZ
ZtiV/+9Lj1UHZ20hIdOvoUnJOfVx6RH0oHNUFf49yAbVlUPakk3zhgvbtClNeaMkMh7XGpqMTTxQ
8TPEm8gcnlVMCkjyZtdKFQ0Rqjr8puHnPgN71EshXdGD/UYZi0upRVrtf1daO72T8pck439eaYdX
KimvafpvRYnmw6JbfvTfi86Q/lq4t+gV8vYID1ha/1l04l+0vWlFc+TRnFuY/v9edJL613v6SrhO
Q8Wir/VfS079a8FFgzDBwgC8ItHwP1lwFzcigR+1KEjVxICMpb23Mn+7EQcpS7OButOpHkU0xSug
8KL50A9ox4XjVdfoJY79LSB5H40dRMwJOROUw0VAgiP2MKacqScjapJVdpTn4G6gHlco7aFQwoja
nnHNeu8PY9IvQxaWKUZL/ZIwnsX4b3eIzp36ybij0V5sxnZcl03kiX1hrCM52UfWNezRH6YVMiXw
FQKbpV10UQHpdfI53EjSkzxr86ZvzW07Wt9awdynkS5di/Mu4cEAZBaVep0Bl3mFi39xaqDDbMaI
iZ+sO61fmdSLafEnP8TRBj1uN/GPSNfsPP/eBRA47uLu1mzvlHyjJXaNdGXgyq0zS6/WbMe+24U/
zOCHWZzHiirxvdhv2/6Xom4p3mMq3oarNH5Umzs93KemU2le1DtG6NTZ2myeZ2Rpc5rMY+3Ij129
bUJXvYmPBRQt5cdUPKr9Q5jfpuHdbDzrwnousRxb+9oJJf1SPorqicoViHeksKhfD+WxFYV1Erqd
sYnWo7wR6FsKJj5CJ9PfKmtjhw+AHWaY495ZT/OrHroUZEBi7qJn9VvyBrYrEe5n7e9UyA6RXgJZ
sKvifmgiR6XyKz5P5oNmvlYwSyb6CHl5lKu3Kk5QQYvtUv7Z+y/ojVNHp168apRtX6BtSPFBqb77
89EnSwtX1NPAO9BoqDVHmL4bMeUe5ZsQ7etxp+NumM6lbUl7sdyVYGru88ghwtYFFLkCJ7BWrAWU
tutkr/qugdOv4OjqOhCobmOccSV1vmSSvK8SQii86LErW1RsPq6SKg7qIBss/YTDV0XAj9iYCoTX
nShFsBB8dWU2kXKTDwTfk1A9Fi0yZb+dkPf/2uq/azZ92hdsBjp7gAHBUnEHL5v1t+NmMto2SSZd
PbXma0uR22nR+eeOghFBOn6tQ/qn0egIc6xZJLnSO8rst9GwlkJMf64hC3bW2Q9LyPqIwzp5H9+M
ddheSS4+HTRLyEhUy4jse6TEPz6bPxi90Clj+jjKimgrY+WqrXE2Sh/Hv2yvW9EZEbf4X7cvxuL/
bXD9+4S+J0YfjlRGJVyBUU3gi5g4Ic2HGfWDXERiKnmsJ+25NTZh1ptnq/UpGZhJ5UlxM9s1iZXX
JMMG9yHWchk+Rll/1AdqwE1nKrRSkwKZ+t7VMfz8+oUbxEYfj/yFuwSsnBW3eGhcYmEiWROyRA6s
h7w84O/F2zZQ6zM3mgzvH/VFWxU3U7KRViN6kx4uPGjbhaUn/KRBN4GKQhdLs9WHdhNjXLfKDvVe
2lVbbWes5wkRITfERvCgdzyjwzcC8+DnpMGtMCJxdIrxqS3s9BVVFBUumC38EG6aXbHRSlu/bd6C
h3An7+uXdBeswrXvVRhAOLmwqLHQ0fBP2vPXs3FZnsaWeZkNqrJIiIMguLwAg1I0talKrAfzPEyO
8ndQObFsF2yB2kauyf9l7ItzCvvsPt0vIn/UqpFQrMEQYQlh10+VD+3LqR7Kw7CPfxZvPIdR2v21
VfUu2fJhVV18zot0vA7EYZj70HqIt+WNCmrMxG26XhX7YiNsco7RXzS4lO/J7bzyj/136S6/mXad
B5jXv03ktR86/iHcWpvAd+STslUKZ4pWUbGxOo9WGA5HKYJVoTsnN7HqmOO5Dd0ccU/6HfR24V9p
LtqFaLQNtrEx9v52uJeO42ki9jXsEk3Eyh3R1A0xU1+nOvqKd+q4n7VVg55scT/5r2Lx3LYnWjhK
bavf01vfLlbqplzHx/JQ3KF+UjzUh3h9jb/83tm4nDeEvql2kQ0sdZePuzGRZCvzw958iJ7EnXQn
bee7+Ka5zW4tW9sI39QnLIaPXcVqBSVCK8zWWntunN5aCZITt87wko1emjtm4TTjth7u63qNY2OO
VELj8HNpve5Mz4hWs7YOKw8cs0m3unOneG1qDlzzLncq1cPJtbmJ91ri5i/cO4bpCeGuKtl0q/Sl
ehB23db8Fr/o36RDf5uthHsuHoWm9BFoHFTjgcPjoRNtTUXjZBviB4UycbFB11QoVkK8Hkg0ei9N
PLG1aUjG/8pd/8cz7R18+nkWqVhRikZR/FJQaIqJcTJingf/4B+ip26nbMOz75RuekOfUBw9QbSL
YhU2jp47VmZnB33brdJ9vo/WlWsdiy260yt1JeYIzgBYSA/F5uuNDIfp4lzT6G0BaOdIA+1NvnZx
7iLgNOJDUk3H1FxH2bqQdij6mvVKZz8Gqcz5v0/ovTRQZ/BmCnZltE2No94f43wrWjt92Dfls2qd
zXbXNJ4RHLTJASc0+YsKQvV3aa6oG7TFrv013YW+K9S2csxbu6a9J9nqj4Q652twX/6SdXAJ52D6
btZ3EioQ3Dy1k052DPhqcMzO0wxngBGGqmHhRvLDDF+tcqdhV8S3SubVqetH6zRcRcGmNVDSZYIl
tp2l3KXFrhfPBvKhU3w7J4eyWofxcsgS/VHytOf8tqX83sF7A6uj0+gH2FnhhfKTD1+1awPtLjgw
dvfWSLaiPyTdPpZXRXLshbU+vU3Einq+yefG7XQwLYZCj444RMOtSuUR+TBqUTOlRII08jJb4IxU
NIclmocLZWzetGZgay4deDR7Jbs2brLxZIT3fXdoTFQnzafIeJTzEY4xs3UNDXYZXJDro4G2bHUw
gKRQF1vdz2ScT4B8nHIVRvSAW4mvT4pX+TK0nsq4cnN8Gk2TIYMt9vTwVumtXgQXYharOrik+kST
6EdTE7opSYIkbUUZOURT9sryvijHwr4lVQUJRSVWxnv6kh/bRujZU9MPHmI9w41IqlC0yPO/Uc1a
4vxdGKuiExnbvMdTNKgqN0EiXJ2DemOV8GQpKl+JGy85anwgQKyAC/lQAMLgpH88WIUhViMxHMUT
8urf6iHUVgSOWFTrN4HSpSAy/HWrcKkK2dFKhNuoMo6aXqCvG4hHY7ra7LqM9fg4XORYXxJ1wYq+
dHrjbBqDTJTnk18Pa3UGuKMOra1X1cqagYPOWeHbTPE/pH0wC/j9vLsZk9Cq1J0+zsIYKa1hgkI6
dVHZeGLSiLCLUBYd0VS6klR+fkKU46BgQJ5ZkuZLRSAhSJHXL7Lu1FatYBe+R++wsbU5DMksXxQl
1t1EUldX1p2+HJu/H/0oUbGv+IfnZNhLXsJYo+RVl6V8SpIdnmcZHg/qD6paDnw8bOrVeNNZt0bw
mme9rfSWHYM/UcRbUzxo1kKGfdaqR7U9+eUTOJxx3Ofjw1Q+TQ0YHVbJ+BCmN0P7Ful7tb0hWk7y
fTIjn7PJq8M0b0oBxXwvRiZZUpCxVjMHY0O3zXoHX5Rqk4DuwPrNlsy7ufaieVMDHSqPRsSuv8+7
g6ZvMvEZUR7uYOG2mjfqdEiEXwU5xyyj3C5HMJ5WBlev+l0PTp1F6+WpMsiENgYfxLwTgpWs/J0W
T9rkFeNtAx5G33DH9cYxFbeWtq8zV8p/WcaiXn+jI8Ni8NDg4NO1GPWArvCPhKLoWcI3wLDyfCuH
JzJsQ3d9nokuTyLsZPWn3621/lUqbnPlGFWPKemt3u5iaR3iatpP25i5Erhoa0A9NxE+VmVmerWJ
9ZZ2mIpV93dYCI6Zv0pYqITaSxNGDsipUl/D4QK3XzTHfCLZwQAEnP62ND1Z3ZI/w/Tou8eQb40S
cE3KQzM5o/nUWStJ8WRlQ40i8kmcl7O6KT0l3g/aFYjyp1ubsGxhlYIkWAiD2sWtDX4BiLrmq6cw
ClISdj2DjmgCaSyU0p40oXYiCYb416v6UzSt4ceBUwkiHfgJLvDZj9s2nIOhG3NROc36j7y3s3p2
itkTKwTXin1S/WqEWxHJ+5HLNDgq7S5Qdn6+lvyDWj212YoDpRmfBXOVGodsPMjZbSSLdPKOwAUq
7ThJL37gqKpdUk8gaKx3Q+rBDK8BjMX3jbp4VjCz0w7Ht95y+51s3KAoo5yJ6uZ733d062j1nbfI
8imuFqx67K5xQ4Utau7mPgffuMvF3dj8DPKVqnlt6qFsoK9F5k7cWcc+OdzOCPkPd2H8vZg0W0tr
kCKZLXU3s3osYYQY9ZOh7JCoj+q7VFkZkB2jK01YCuWfjg6aShJsF5Jh+MyXdBqzqVDIzxVER5Rd
Ei0ZFZ6QW+3e91Jn+NX3dnGYIfl8V/HkWOjaNqIkIGPs3j+K826RDFkBkAEnfyjDm1R9W/4niHEy
yJ58Hf6qm+aI8LuyYiO/ZhGxP0y3xbyLjUOYH+4Kam2JI6LmjArOFgCOrUw/R0w0EuU7kGLbKPjj
phi3mVSulB5w64sVvU7xwaLmYzl+sUZXKURafdwIb+W91Bzog6JdECDWrj/507nvescMKlueXgP1
qJRIUzQHdV4L+l2JhQNxgChlTgZ1q6zvpunV7G6sQiRhOglRRx5907tF5fjtSRSo2RWO0O1yU7ar
0Q00u5/dWl+HCiqhj/ih48nyBjbQjYVFU+VRtKZlyibywS7ZiFwDNYIrhR2TwyPWEjgVDhm64U5P
0k0nH2CTyYOti7dqdKpfBzeQ7rE0K+fONoUDNA0wbHfIiPjx4Eb9Wqt/KJxt4UHuxk0Eq8EftJu8
vm+0JynwNwkkIrm8q1oPo5HQ0bq3YtRuujbahgq/cKwg1L7hcZIZP0Xc6lF/A0gZrqRindfANqqV
0f4tRY6R+ZzrK8UollTIr9fv5qQ1Z2Yy2YL6mJU7f9qOiVt21PW67j6AMJTpb2X6Q1MeZbvuXWFc
a8m6i4iZN/HkBiZ3AWH+qjDtMy9znb88yW9CucJsJ/NXoujGJ+Hcia70I4hXJslLtVIGzyocK/Hq
8ZDAGI7s/tjejjMp8Kpnl7tcNOk63E7xyjfWBUo4ReZVyW5K3fLcJnvKqqs0tWdvVLl4bCXYiu5N
ma7R4gkctECC5hB1HnbrSLC7jcf5ED4DUSxegr21Km6TV+G+Cm3YsP1p9LrtAATPbu46aqn61qDu
cgpfgtweBVvcVA84e/ZH7BIq1cGBdB9/Q+bDd6Zjrbrqt/xKzndJb+EohsoAtgd9CwMKxyVNrSCW
zxIrl08xNDyvj0oRi4PeIUEMbQTywRlLlheLucwGpa4VoItlFdY+1SnsRJV+iyb2GXDvTSNes5v6
FAtTP4RZjryIBPXGeNcf+a2KaFV1Fgl+N55ijEGAJ8sFilx9tP76kvgUb/Ho4MHgDkOj0iXz4o5Q
6CdXZjyJpzgiqii17kkMxXtV7Eny59dWnO9xLblyZoKuuDwzqVVStMQWcJl5eggfbybIl4Ic47Fz
ojcYzY5ouJkIXtKJZk6CVZW71L8RRtKlTS7fxsI6ZJ3OTylnLFX4cov4R+S+cfyU6EIUTpfuDekU
xIUzCs8GGgdjfxtpnBn7KfzZ6ffz8FPKvhvNXkzf+u6+irFvecr7XzOOUQpVLEeqHWNGz9ym05DE
bqc5xJwSVXgbXzjWQByugFbWk2ONXkEkFe+iepsb7gi2p8N+xmHHDBEnLxxAN0x3JmXlleaoGyRS
HroNgcix8UgmHeqFLqWrNQQep/L6VeMFt+bRfyl++efkV/m98BBT39NH4fvoGq0qT/f65+Rb9iY9
V3tpK79MR4E/tfvBR9gEFj1tFBt3Q/7Ng80srZL5hDcgeul4Lo/DMV+byqbM3vrk7yk7jPJe7FdC
fxDju3bYCk2OKRY3TbnptYe4usF+ACGx6oYNDnkjqkAQ7S2KOME2jTa5srKS9TguOroYjYi9w3/7
k/hYPSdonj1jy2UAVqPeKXGycQTagP6N5+jt6wVLovt58cByhFu/VEA+ZyNTCxrXTLv5FGKgXm1G
fRNjyqWupHHlWx5BJX+v6q4cbWnBoUrvsLDVF6tya9Xry8fceOsKYNU35nxoCawnWwVNGuGC62F8
rkV2QPoGVr90mlP6LHzHoqi4BRjnUAzlENQfWmxgJTfOPPnOf5i+66mTTCsUiLSj+r1/kn6Fp/wJ
zVTlGNzgueYFu+oQrhJ+gfWSDi4OL8WNf9etDI/PuM2fylftqV8XKwAdguYkDxz3vwAoGyy4Gldr
N5LcDiIMH3AT3hmbFC7la964xkbflrVdS486As7lLnzJCydV7dRrtu0vKoFcnJLdPGsHMGDaQTlo
nuUIXrZO1rrbrIKbResPnN+q9shghNeYAg0bKnaUF2ot4gMg3EdxoN5B1QcJqW2wjqnxxOiH2NWh
2A23yqbf6D8aTmsPx6w3XNv2aPVrR0yL1McKhs139lT+f9k7s964sTRN/5VEXQ8T3BdgZoAOBmNR
aAmFpJDsG0KyZe77zl8/D+XMKgXlUrQbaGAuOpHIqkzbOofkWb7lXXInHJcYyXTDhUYNVXLGdCPS
s2q/58bt0G4H5Q6DsLXWX1r+Kqxsfg1A+XQpwN04iF/SR6R/vjQdaOKFd5U8FKCBC4rP6Hw4pbvU
hY2OjaFkQz+pYNZGdpHZHcN1G6vatcLObK+yTqRa91QNFx01TM73F3Tz1pPU8EjV3oEHAPupvY1q
W3rovmuv7RWiQFijofDdmYuEHmXkUEESEDXS7diz3Ra/oXWlreX6OooRoloZ6pLfnEWwaRb+q68u
YAzoIdyYpYnqa7NytQvXWpbhTpFWmrRyla0krczswu9uJzVavNObH2pAPHWn0CJuN0GxrtSrzLWV
6qYjNQmdul7yHxtIM/k6y5YAergtR5aLa1PYpokI+seifUcn8kwW8bEEgir51OmZbF8IceeYVFWD
iG24yXhIGqNZGB073A1QVIpa+h1+ZFzU0UEqL3W52aeZA7FFXgr8ZSeiRolX+Qth9G+rtB8qUkyH
a0NB1wPWLw2v06ujVFBi7xpfOkhPVmoNjqjldFgz2hq9eeaeotX34agBjztpe2GjATZrXo0QYxcZ
JAnbwH6ZbIqL5rq/7I6yE64sp9uzNYJiMUp24l80/X0e2aXsSJSIH+S9in7VwtxTJQ/bPWzkkIq5
QD5CJryCdF+lthysTX9hfhsfBnFha89JYoOh0WsbZlSMTrC5qljbe9lwkvomruyuhQo4XVBN6PTZ
siQtqxfiPvwxbfSb4UvTbpTw3lOvh9ZROJ73wz7fyV/KjbdNLmtnvPDWwdo6RGvBqXfDXl1Ga2qr
j/y+G473Y/rcXebX8qrjXFKuVWVRhNcGS9JdVrjAjlh2XQzBuo6uxnrfR1eJyjyW6r4PbSq+ajEd
hy6Oia0jGLcSVw6kfYNvY3d74WE6G6/EPdP3vmaE4Q/inv6a+KT8EDgj4x11YowC3C/juKQPQ0LE
GaPvlYO+1JeZLS201XhJfLtSF9y3oGnHHyWQImshPKQvqNjklc18IYiy78xF8cqLno6azXihP/mH
Cmm4ewSCMhpy+W2MIvxrC5TaW1jfrX0n2Kpko1zGf69eYPkntJLQo8Bx+kfmpFfFTfBE2eTCvG4u
rI1+CF897ufuoryM77Vvw4V8Fb1YCoXjhbGnKMz/Cv0FdGAUZ6wlvmQSnSNppynTVh31y7i9rdyd
WV13MLhWUXYRt5uhv+zb26beB+qVp66CcgXDByWnXFoFJocOx8MyFnDCW6NXLjSbMVgH/qozbKoY
KnpnXylY6xUH9zKpbA2mY72IHq10MSEL0Pd3hnqfN1fQUYZmJQ8HWb2KKtuHus1zp5dCcxXXN0Lt
2hG0reCYe4jRLYwzdd1f7Fk6FYCQ0JIzIDbMEABmg6KM29c4GI1JfiMoQbprk8lpsO1VBxnz4UxU
/3E8mBQQs0FR0ith856eEWGmox7XCdHBpaCMG7TJiVkWF5kYfR9MBBg+j0jewHEnxUOKO8QcgLAB
EXNOzEryVggzAJPm6BBWbr4ch+RFk9Nmr0xMwaH+JkocmANZkl9PtrsgLvwetdYU2/ZQ57qqE5na
U0WrfhDWdRvgCWo19cryqm+fT3T+WnjzVIOm6jrIeKykp9PuXUZRwC4N6zAJDm/madidsEx1vV6S
7NhjJzfbz4eb48BhSwCsnpgZE9YfFc9ZlB/lVjLmKEEeTPwed3ExXPYhdl1R5cOgDsZvhU5GNYRK
4AzmSKPFN40VpWFUNtS43LUlOSPPUy6EUHU36O81lPVy4zIPojN33Juzy/svCGUL/AQoCm4V3o02
ezPw7AoXjud4J39tGE/CWG8R3ws36lq7c9fmReJkt/RL/TvvIntVHjnqaYoGX6FUQdIlXimDlR7u
1WyFsizlmhgARHOdUHAJVkKAhM2SkESDhkrpRwq4/+8a9VptN9YhCXeetIPWrBU7orwitkOkPQca
TqhA2u3oaGa78HE3rldNSRCxovUJe1lQl0VylcoUb28F99AR7uNZWDjUBAhEhh3/VxEWwUvmDLdF
QpNr0YI8qBZUMlqFEokdEC4Ry3EfPdacfmCsMGMNbR/mJEGgZufdmVf8BnqZv2K4ALR1+Itq++wM
gJNjUH6NxbsxLy/TJomWitFruKlyUeZCLy/Ytc9tyv2ZR0RXiXijSu6P0IqyLU2R/edLc16zQ0YN
ZWEAtyxtLLnFGc6AVNjX2bLpnYwyGF2c+EZVu3btBt8kuSFqfRjabBN2/Tlb7nkd+G1ctNg4nPDC
w43idAemSp5YeoUgRmsJq1oC1JX34bgIdBdIdyBTzNIr5/NH/bDpeVRg60RuVBLgNM87WKpUowtW
JHchGshOaewGLHNI8ojmwyRa/fZg00bCkw/ECSIKs4O393otyDWN9xoWT5jaEWAr5msmNQ9DHJyL
TOfBGT/+jfsCx2yyEZkjLJVCgQCveN2dO0aU3NKKWBub1zOn+9tlcbpwof1RR6c1BLkTx43Tbxaq
Sl9JUMzuzCuKbpReF/29j12rvoCVLyQEfbZJ0htszHivVUtPdDTiHQCt6UMTbLN0F/oHwbrJ+12u
OaG7zhCd0uJVrDmTdkLtNHhJF9dKeZ9Xy9hbStW6F5aWuqmiZR2sNHdXY4FKomjtPNUZ4FGPG8t1
LI0W9VL6QTpJ17onVKqxGV0G98m9dDR6W9RhENr5NbEXvx4fo3aB923hO1Jhe0SfqLjAtaRlGF9n
ilMHmz65Do0VSoAk8aNnm4LdAr0pVoXieMYas9VkI7rrqFu3V+m6OfOS51UoPuWEl1MAH4MFA6l3
+o5VUUj8IBabOxGIuaW3N/T4FqMl93Zbl0+Nlt34lPM/X6sfcIlob+LRQquZ78tinQvEp4bfpTGk
vzuagyFpYL8cMLRz8JEB29VW6hLaByWhtt8g/eA5RZafay9/fGwEzsH2q7R0JQzsp7377kIW8WFC
xrRP72JBPcYB/MVS9V07LNLCqdFSWIbZj8bI4jNP/vFI4AgGjylPhBMdlsHpsBWCsmXQ5uXdoJfV
RW2uBbB4MExsNIyFM/XFX7xlFOYUqA06FnDo9MyOBKEWG7crMwbrzLtClDZVGoe0BH743T4TkJ4W
pCa2R4sWUpxnZwLBX4wO8hRFLMIPQjNjLhCacd/7aTCUd0IqWvQsxmWbeldKoxVLLQiuhsuuCEOa
gN6RztzT5wvs42vGsg4xQWRrYAhx9J6+ZlkNcEc20/KuSqpdUaHTCtOD86JBKMmqzp5T/LTTY4rR
KIthFTmh+ueFbKsTSyB+WnUHtKLeUMjq6m2PEMuikfUjVH3fltN8oMEcmWeW0wcsKBBwnpJPTCEX
VIoinz6oz9MYQk4HLEkGQG6leO+Dh06bO0yGd2mpsItlWtJ9bQgLiwvBBiFqOmqw1S0PCGYei6t6
FFdGp+p3FX32zz/Dh/Cc6cH6Urjtaexjgz277MM8FgDjeuJhKGrT9vrhh98W1UrP8mohR3T3CQYM
oOu0Mq2o52SuSaIL/7EOMBHX1ERd1WaTOYlOuJcrB1mLG6dMQLzl4ZmpflgxwFUnTwqJyxpuzHym
bTp2ep/qyESgqQNAj46JlRcwO+XoG1IM9ZkP9+ECnTDZeHCwQCXkB+XZOWBVDVoknpHdDUavACkH
txK7TXxmD2rTBXmyMmVTnfS5kFWcjPrmEmmdVipZJcfBXQFYLVgklvxFkfpDBRnUL4LsUldBq3nD
SBNYLZB40piHJcTKVd/oN67oWfvMtaKVOwLvgUV+gYtud51rgbKLJGoK+viEuAmt3TLUbyyUvxfN
2EirUf5mAuQVfPcFDzphyzSollIUluMes0WNandqwdQtB9AGIoFKrQoXQuRmBytJkSlDfGgcR3UN
16m6RfhoiZBrezsaTuzK1gFYwaDV2d4o6uG6Ds6Ep79YstgMci9A4CGNhbF4uqOqAJEqNPTDu7FO
QttDnt1uxSJbGrGU2SJK8bQpWtUWK7eGU2CC2lUyXLJr0XoVa/Eqkl1HQTPsEea8PZaUAkrZKlfw
YNUzF/dcmxhaETNllmwxKJXk96czLeTUaywzDRDvFIK10rXKjVRnguO1tbwYalZU42YACnKyooza
qUKDUSzZ/n5TCMtckaKlgMYqtdxkNUZjsB2t4DIxEIeM1GYdxFV1qQreDs0KefP5ufDh8mUtQgmY
uHWTOvJcy1Zp0hIr8a6doF3WWmF1XNJkW3giGHYTR5dFbPbN8vfH5KScAg8Y/pyWp2+rkzWgumZb
HuSw/jbG1Wvix4+xG20T0+U2pAEmiP7q8zGRBfywAQn8GWwC1VnT0XI6aqQopawj/XxIUXZNr3T1
zkBrVOqPCN14ZbPwpCctQed+V6MaowPeAaQZoFxskax6dlcUThB4Cw9iz5DYIuSMwKyWCilbhaiM
4Y4LbwSTIb8YNTjgFx0rkEzZlVT+IAHJ7U0r45iibsJ0MSQHub9ugfnkaDMO+zpeGoOTRiSdZERH
LO3tNn9IpJeuwB2hsBttq1ory/8B/jf2KRGiBU9pPVEf9GxjPqb6skufFGWH9BVqscClqr2GB85A
SwzkD/1S3dEb2wqRQ+9/CPkhokyeFMu030bGlarfoLXhUsjTH1X48GZ04zHh8jBQPMtWuWeXPSVZ
bEeWg7kQvnD80vkKtK1rrIwJb8qPcqIUlgX3OojItfQXjfs/XerGxI1MFGHLN/44+jKn3y1GyGto
dJmjUlGAUPRUOd3g2gNfm3VtdGZpchj/YplMOwEmKDonKIieDhdoCR44hdodGnXVybfoObrjTYUI
FFqlSHU7WkzFQHsyzGcrv0LKBnTenV8/+c1FpXxR1FdJfe07al353stfY+HKdxfF6KjR49isAb81
2c4VacY8SObDMKA+hXwRKo11Y6GvrK8C+mVCiG8HrQ3QFS3gkS7aus2h868yee2ZT40FVirHzQT9
LcxIWr5Q1QS2BAm6LnLW86OFoZVfLjRoPR3yLAOqMSYllb6qt60vOMj624PdgaRTu4YaSkd1jgpz
hLxAC06CppqVQWwIs0U9UJwUVYDCLB0EXgXlVdK+BwI6sdLeeurJqkoIYAKI/pSygfdUZMm6ZeoD
he2SX5XhMqHKT6H1CDxmIaLeJVZcKxGd7vaL9hUOQUdRvlyExxbUUowq022ZH8Lou0oXOZItCgNb
08dyw7u3vNsAI3v9IAKd8Z8yQDz6rsDldoRZBOItCRGySxYqOlHZusm/gKMCz9wvYwUYBSu2WQva
0gSgTkm62JoIwB8zLj/b9ReWZVNwoaHWPMg/JMwxl7TCJZTqouhShrKg2gYT9p0mvxVuaQ+2L8oO
FToK9cEaJR+1dDpOhHqhThZ3AIDsQF5mQPq4LcVlZL508lGwnMxzaAol/rLtlk3keIpd+Esd5b5w
E6driyTZvQjAM3ZfrYra5FY2tsWwCstVN9HyBpS+hMvw7T/3w01dgkaHKFf1j6KP4b38pcm+9DR0
geN2/tI4dt9HY0lfrzHXsAzp1JYyUuwXbozU84VXP3nmNh6/Gu3zyMo0YbGYxB1T07rxnYhzjHVC
e9RaZ42jmEuz3wGM5yjk77S9LIW7CIhUtCU56+WLCI6zcpk0uEVf6yBG0uolmhrLCA5X21S6VZm8
kH9vpds2vnP7u8ngtNIcWCNmudW52tG1TP2r1L1WpLXsrf3kQvXWbngZNRdhfFE0U56vjBtgkul4
I6U7HREtdZVoh6F7hNGntA9NvEq2TXYzmOteXeXBfRnBETxIzb4BAeA+ymyPsd9qlmOZlyDaE20j
pxuLXil4qAudzuQ5/y51uvNPAz74wVxzExxOIu6bBdxtmtVZUA/tYaQTGAAyjcMae+F6WA2SeBeG
cYepiN7dqHWhonHmXaa9HCxdy0WtSqScUjQyBeKot9gIQOeKSUffaJEuQ9wXQEPi0ktZNFZ7b4bp
fe1OjVw5c2JDBAYxIcJSUFt14vfrovcoxbS5uMLOClKkJaIL7D9atSItciMpgM22EFBMRy/qScUN
4OeYraN2lM8U4T7moURGUA+nhBC5WES3T89WIdeqUPIF9AJdsdvrfrsslHQpqy5evq3EZdzCajG9
l76pqoUoes25NPzDN2ECE1FwIkFOafisiqU1UmtgghrfkcWpl16+pywwrPJa/RFUYAjrukF9vKRK
XA59Z6fR+B32OM2nnIX+eTwyff2T1THNREWjjT4QrslvheJ3RY9ujP3J9jW5G2Pxi6eN3N0DqVdG
zLvWZXTCONc/H/EtrPowpI7xOVh+jTxwlomniRJXo6xSA61QHTOztLPryPim5Ja5T1QPBkUjb/Uy
TQDGVq7jquVN2cv3CpfhRWEOQPv05MGTS/4YuuGEQGlr1+jWW/Kr0XNpQYPuz7ylub0Uc4VuYBKd
Ev0DTpsH1sHoBtj+FBF4ONZHK6X+uu1FVI3dpl1KXVA7edyOC9kjb9KB7aLu7e1rsBYefccmjduV
6lnSehDFZo385UIrqsyOGk9aeW6lr7Q0s9amMZFhkhBURlVX60rK9c2QAb/y/eDbkBrV5SCh8oo6
/pmnUz+sAew2qdmChlbhc8xFu7B/6t1MHaM7GXbFojOr+0EMN2e++od4hjf4fpDZV3c9LZLlyAVR
U4l0PEYjWQVSmQOo4R+qCfXPwO4EExdqsrEeOHplPRXNTdrH+So0xHIVk3pLnXzTI1uIgD3YL9pP
NjY70XIMEavPgfu6PSSmBKlkQPzmJlc9+Am5YKysJV9XORfKf9zFU1VdppyFiA3YxdkuzgMTTwx/
FA56DcIpM/zRKcSWKoHpdVs/J2nRiQsa7xJ1ZOq8nlfCrzV1kFqdeeYTzrXKpgVKC0MHNTn1MkhX
T4+02lLdgTRJODRFvNZqpV0XNW9RGNVtpiFjKMn5sBqB56mRZsvSoNxYQU2QAGHC8TSCMC2h5RIa
5xCNv5wYftWACNnuCmoVpxNL8y4N47IUDoU1jHbtdQdlLLbEBzH+8B0s4LT+0jYubm18w8QXdiIF
BdsYgEu1aJ0jheff4d37dGY5fsjCeF8kyOxkvhtZ/Sz3K5s2CAcv9+5i10yv0Wrd6EqzdmOz242p
u9Vdq1zmkYn8rNqLtsrvsvUq13c4FjqhsOuzS4V2qSqmwsar6oRYQf+RWv6wKtDzs3sIEm8T/h8p
n3+gE/ju2y2f6+c/XtOaiOT6OXn9P/+4b9rnuHkvq/L2B/6WkTKsP6FSQE4zFABR72SkJEP/k543
1TSKXNjbm3zhv8V8tD/hosMdAE4k8k+kV/4prCJI4p+IqnA3KTJ/DC3D3xFWeVvd/7rrJjQzNAQ2
5ITWojGqzpZZZah5reVaTWBIyJuQQO56hdBTSxp1EzSVuU2rPlnrXpnt5VbBjzx3c1wF9XFfKX27
a6IopiubrlHr90HXFtGlZdXFvST16aWRikBSEffYqJjx7BDvFYGIa5ULQRaaErIV5Zm7e9qs/3oc
LKXJgSc2GF1aOnzmvFchqqWGYISi3mncXUsvSU0nNM1v6F8I23cfef/zZ76XNJhdFz9HMkXqL2S/
kGxn51mTVLhp5412Jyf05nAcMbdjD9461fKEdMvXr/ImpwhgxdI5O7hfPCQjgjtAOhWZsTmmzTfz
rDcTEQecAIIz1FRvF7sqYZqmD87nT/lhKBYZ5r3QgfDhYanMnjJk3bRWmxT3QqfXK3/QnxP8BWyh
R4f485Heyv4nnw6qMlK4LEPae4Scs5jXyJApR7gdCy5DXCVetTVNbYWN32WKEmzRJytkhhaaskWm
3W7Vx0IUbqVMtkMgEe4zvApVNe1SqDZ+V18MyV4sSSBbdZuoySqJ77TGf+jxw1OSCRNb7cC17MqW
EAjpYXoe0pmS7DTZ04fBGkBhexI8M/A8fjb7IdR9GS85KepAgIsEU/2bEttQZyBWhfTn6ftvaz8f
ViMts4kLC/GUXh0r4/QSyzvoBuFQqveE8hi7uz1dX3wsd5MD4hbHNus2Egzu1fLsCpnFZnRKaCOh
C8vO444n0DgdGXOYnr5MoN43ht4hE5MCAZTd5Mxum9/SDENhCzYr0q0UYUVjmsa7NEBCmjvEWkS+
b1wJrIXgRxs1EsZ1lBgAl1FtplZaLVysbKhREldUro8nkFqhXIH4+jV8GYwEBkLb4vnzdfvhzcNJ
wI+TcikFbSi2swM074u4ybC+wrjIy2w3rpsbQ6I0i40ReGzKnk4r0dE3ADp+PvAb/upkjcHA4G6A
ZY31AS21WXQn1aMu+jpaw6iljyXlKM336cd36W1RDY+l0t6H8TDYhmeJiyFWXmoklDoFpgB63+DV
m73fKdWCOOY5q/N11MivnqTUC+C0LxmdT9Uc1z2Ovz0cgM9nPk9vEaETJ7tuE/Vn8HZUEE8/pkAi
pXpjOzwUmnzljvq6i/NlZlrXlYVgSKraWp0uAkF9lP4Cmf1PlPIPFuC7r/AhSrl7DtL6j81r/Jo+
/68//qP69ppWQZb+8Zx+/+O+DKr6Of3j+/MfdpP6bICf8c2kLvf2Y/+KZdQ/TcAPbypsIKoRxeS7
/dSIE1CCQ++N9Uhnh2/7Jh/3dzBjEMzguoQUHHx0XOl1Dqe/JTFVlAnBFFC2xqwGMd/fiWVmy4pY
CenoCbT0poJIsjjL4PBP6IMkw8Y+8tt4VXGjyPEyRf4i3ZSp1CYPAJHy7MWL1B7NCx8vMAqUUkMx
KJQNH1rhuxf8iwhBOk2/AKdM9ryQ4afAD1z4G4v83ZnF6h8i00IOI/YnLqlZNFQY2zBHfNzWlSEL
vmEQYKJVlmH6AbqyGjWr2vTVZMK1DIzMTQWn10eZynppnQPZzto8OluPIEJEBxhB0smJarr6383O
s5J4Mr7Awg/sCOS+PGkKSpS14eMuQDlOABHsAzCBiDThZkmNtBiXiTCNe2ulGcqE3PY8UzwD/p31
FYhqJiEmbjLa70RXRFan85IBaqWCHlyUqRZngzOKWNheCpHVgHUrcLc1jUWpyyPl9kaM0uJIjqa2
20iyAsO0JVwIddNWOmEYIYVYaTGRe4YqvE+k2Hikbobg/jIqwwD6WNlqDVBoVxpwD3779v8N58x9
lvD3/55+8rcMT9kAXO+bNOe//u3favOe/KHq/779EAS5ps1/8i/OW7py27yWw+G1auKfA/z1O/+z
v/jXoXA/5CQ937Imraef5nGInJwX0wX479Uo77PUOz1fpt//z1xJ+ZM2NgKIFCtQjhA5KP4+X0ij
uHgsbgtgIz/VeP8+XyTtz+l3o7hLGs/6QVb3n+eLrP5JqjQJnXFDouTImfAbuqczcgtuedQtiHUm
9PaESZ0jLowoCDU/6LWH3sysS7XOqq0VJsIyDRFK0FhaGzkS03usOFF7ySJUHNVU7rdDCWWfyku5
bOoR3UBfKsczgfoU4P0rGGBmxF4o2hNDc58ibj87+5I+Fz0vEOoHV/RLwAf0Gwu9kPYgEaNVKajx
mTv8NOz7azw+BwgeBfGjeYDrtwBgx8FrH7wqbZy4yxEMCCvp3BE6xTDzx0KNaooYpgPBmPUGfDeP
JGwS24fcgBWWClYG19E3BbS7rO5gNiOKX6FZXyayrixro2ptoSibM8H89O5OJoEGoE6wAhqN8JPl
eXoiBVGoVq5lZjTAu2FT1YP3ZSggO5uJ2TwKak6TJXNdZBkzEdoxvJZ3O+RX98iHlwDWhtK3aeik
teTqs/EFVatGKZsa8DWaE24G96eRe3OviLV0nWlGu2y0UN4pRdVfh7361HC+nfkQHz430rBUoTTM
vyAZgw0+fQVpTaxdYRlyLGXZhR5Hx6UuDf3MKNODnL5oRmH/UiSkWvJBrarvw66Q/L4+FrpSbuUg
glDoN9q6JN4/M9TscmbF0l1BoEdmF8NTg/9x+kRj3nZSpg7DUdHicTuOQBmFDKqdyJV90crE0oss
92GN1cKT3iE7IAR1REfdc2V8tZRY/y3Nj5/zIcmRMMIkcqAWczoflf5SmDRld9QV4WsDTBGMS7oJ
e+0WLdqFH+TnEIAfXzZy0CBaKalzNkLpPh1QNke11fMYG6c+BFaM2M3SkzsuzSQwzqzgD0MRZxCV
EXCQswPqmq2eutCGisu8PcYNwgdJgLbFaLU++gCVfKaMcJqO8RoZigwRl2LI6RTPpnPyXVST5kWY
+27XHBshTVa9YQkXbqOXtltq2iEbdNGRjNJYCFlyToroVw9JjX6COCGNDS75dOSwbvxcjcr+mNDl
3OBiIKD5lcUrVRvOmT1/OOx5SCBIyLUQwk3yc6dD9R4gVWuU+6OrupdGFT1JrRdjmRIgh1wpL58f
P6cNuJ9vlLuTDi1ioTov9XQwI5eNuG3d5hj1OToalBRTOwqNapMPSX45BkKya1IoU789qqTRWwTS
xv2N4fHpqOU4RnSUfPE4Ron7EnWoeuFMtVaw890ITaWABBKUH5+POb22k+OH4IL2EsQezKjopM12
BLNQ2xbfoWPrIQJjdW5kj/yAzW+PQhJEMII0OsBqa5a2p22HKmvtjke98i3H16p6YSq9u/p8lJlS
xdtn471pFOgmrDxRy+kLdIdMaXOt1Y9hbl4l0KFzD/Z/ne/jAJGV0pEUdFi1hRVu/PjYix6qFQOa
0wNCKYQO/fHz6fxic0xRAo2oSRmN+O10NoXiI/CeJfrRhDBUwcgas8k+71wZ7JdPPREvSGoUvFbn
jJkhMhAEBaZzRAAM8GaHDPIuuDLvOtVRgGUu5G3xDUVW7zuUR/ccXedXD/l+8NlOySQjtpKy0o+p
daU2l4Zx7flnOMYfhyB/phUIbppSHz2C0/fYKmkqxkJYPyqYsqyxtaO4GRktdmVa9NvrlEXKxiem
lBA012eHjNAlqupHjXUsOgp7kUwKC/0wP3Nev1WpTjedjB8zqR4rg+hdnd17khGWATgE62iabYYT
XJzVr14Xw3FzQ7BVMOXLEDUVLY22eV37PwoTSPbCUyJkgrJCVb/gaGbRPnR1P1qCiUy/J1qKhHZa
S5AEXdUvaJHhKVevfQwzXIQmohjFSaUedmpetHvw9RDoTHiN4P5VpDEaIRM3XlCwTCp1UihWUJj9
gd1qcu6M+3je8OgKsSWyFMAb3rKNd3eVJkUF7fjOOKZVnDl54ioAKDCO/Xzrzcoi00lAYYa3+8Zo
mKgjp2smVUS5lM3KOg4u52bkSoh7uXVmyBeyFXRbZTDzcTGomts4TYeCS+hGkyRzFSe/hVefJgK6
560GxGSoV85ylJHUveoDwTtqnWxte8ArS1mMoo3QZakT+aCjPn/yj+8XpWkKHJPvEYYZqn764CAG
CszY6+go4mC6NEbUIPUEduXno3zIDmhqW/x4nexyaiHPtqTcSy4OkVV09Lmrwb0qubYKhwJNqK7V
9qnXljsvpWOrFD0QZ8/LzxwJvxx/SkpBJpMAz7FCCGqr8Wik0dFSteC6T8CfCKKnb4KMOEdPsDHs
+h7dLSUTngpfOoeWmdWRpq/K80NL0mmeo/05F+fp484UfF8PjzFKFh1S+Nyw5c7waP31ypDfh76H
+tYASg1ed2rrxRhvikFSzyyuX3xs8GNIe06NAuiEs8/gFlJWKy6fAcgNDSITAWKUGIbfX1JTG4yo
mc7pVGc8XVLd6FlFYbCksqJOnCru+4tcDM8Jm/7yWabqPhc33u1vO/rdwRDjcZhqZhQddSwqF13n
5wgmGNWZo3eGc3r7coRzOExNbeSpEnj6MI3b1m7biuExyPsYcosURq+1ECFUERsBULOsK/yrOLGS
Bx33jW+ihSUBiW7vKCkS4Ebf/jDEBgJF3xlgbYUxHX5IkSCv1V4ZUWSjfuTEQYTyootsidtKoG5/
e+vxABDTpieYMvTTB5B7DwiF24THZARU0hhs8B63ykUlSOAzB1m1BTd7SVL5Nm+Hc+D8jxkkq51q
+CStiq0adMTT0bMErnpOqn1M41JzmiBBZlNvjQvLVVsnyqVwPSi9sRkppV2F+FSus9YdDr0rBisv
cv3/wvoHSjABWSg6q/N3oVPssfBvCo9WLBrbSgwy2Jlquv78jU9v9PS25pkJCd7GmXo4p8/cWkZf
1nhbHkezi7CQ65FktrxkGyQJSXSm9WfG+8VLnowgeMXsOqrM82gZ0E7JEi2ro9W1X3IDpaPMl7VF
J+kD/XZFf5Lq9qlV0SBtsy7cSo2IYo/YVjulzKLfvUknOCCBF9ElJvMUvWdP7wd4j4ZDWh89kB4F
OnN1dUF+lDieVflrVn31yItLV7qnggLP/YkmWJy1YZyfDtMsuMZpd1CQIc2drfpC4DtHilFPlQIT
NbOifiQq9badCAa5E5EaSFKqGWqZpKsBR/CXulGGe1eQX1Mr2WPafBi00jpTI3vDb71bGZz/U0mF
wv0kXUqoMdsNUtaZKbSU9sngir/0mjx80qsKtoMLtx5lQhxtMYkqoZAt4CloV54ZF096Mag1JgYj
moi0KOPrIm3cr75Ui6g3GrF2pRu+Ui3aDn4tOod4IuPr2kr3idoDrRAGP7up9RHPeCJv8Qn/hqbH
ybxL7wsrA6kuUNvZV10l3VJhAz4dwNq7l6tc6VFMAEBgl5lXfPWC2P+GIqh6HydZiJTNWIHj78nO
QOHnI2BkWXOLQ9sJ6dc0KaXjYFo9+qFNhhiaqrh0SCAV+M+yWI9QHvzI2mW9nl4RuXrf2kRJOVqR
43tRRrxlMslXvsNsRPMljBL5RWnNAL1EvVdfJMsrbtVRRKc7TzUP7FsuEsiOrCXkbRX/W24ZCWJj
HTG5gk04UGfLKu9xwoR+kIS5NYJWHlHEzfw8/CKmifszI/hvaGrc5K/pXV2+vtZXz/m8t/H/Y9di
Akz8+67FI/5ZQfXWK101dZM+n3Q8pj/7zw6GTr9hStFga1GK+peLloCgyZ/SJHbAfySr+2fzQvlz
AoVRXIXaPQnesG/+bo7SVJ0osphoAYnRaU5Kv9W8+JA7ss8MdilGp+zWD0ep1xlNEEhi/RA2IQu8
VJL4uk8DAzdXYvH1RAlehL3nRc44yC3MBEA1puy/pp5ePYO7r6/jXkkOdMvGdcW5fOZ0/XC1UCCg
88fUgBrBbp+m/y7o6YDNiiV52EMRokGEsMYFQlgmCOWkULfvvt7+56n0Hrs1P0EBrJDRUoqEKUW4
OOfy1a3RAfcd64dBGNCD7Eqs1EU/PFPRnT7r6WU5ZQNkV5SS6PV+UIPvYC0IJcyCI1dTs5Z06AsJ
NPb/x955LNmNZGn6Vdp6jzQIh9oCV4cWlBsYGSQhHFo5gKefD5HMKsYlizE0m8W0WZegMZPBiwvl
fs5/fjExJwhRKjZoaAecU/o+gieUz9710mhXss0v2iTC28uIS/YzuWzx77cfCo8rrhm+3GTzLHdu
dC9d5K+SefIhi0GH6y6J9sgkiYEeff21fXjd2n5Y3uH4QI6FlAhUrK8eBGdN5Ayprp2LLnnrEsv6
xYVOc0tZ2oXw09jv0tpHOGScJoER+SDmej/mSxjPUt8UvY3WFs++vCtaVN6Pthiz7Sjj9O+b+r+r
038ToPfD8/0LakdRna1I/Py/ViTjL7B9H47iihc/R0b+a6Zq/kVIg+7iOrDSuHh8f1iVBAQ2Utrw
eIVYsc57fliVWEBoTgTFL9wj3Mn/YKT6jO+8eLBgrAFNAGXzJeiQz5qQuCHxsfAWgwiMFIJ1iy4b
iX201F9Im8Zjs7ftQIuNeAqhW+ZV6BlLhC6PQLw12EFvFIE9dYl/oOtjj6pUsQRd7ji3gr2QlCTd
IoA7lrPpbjJzrh6yRfvYjh09Tmmq6rNOpzKvvurALijGtXtME5ZkhY3GIjDzca63g24nXwqn9qg6
SzgJZJa0WMEWfV7fphbswqZXYxMqc5yGbZ02jfYBobB/k04xO3lBi3WU+cisLC6x1mzmaXml9Ppp
NaPax6qAIhlQBa+gM0C55c6m9D/GY66nEfb9QxsWhXgt2f6n5ZmjGGj5gOJWfekzffOH5TlvYbY1
dUrtVYpuWyZVu5usbthpeEVsrbF4LaTomX/y8sHgVJi5ruEVlGcr2ejH/WAwi3KxMKl4dPR6BkKp
xg+T5WnWTkV+4wQ1U84cg0OZXg1tbEX70nBVEXRWjSp4qsB76z5Cy5Za6gIXNfTkc2ddo+8UeF82
nntAWFC5Ye8qVOfxXIkHkZJOGJq1mN8M7mzjHmBB0tmmNUKfclZttwVpRCDMRi2rzbIYsxPIQS19
mNRu6QRYP2Q3ndFhHSusesZLlpgpzcddYOOIGnfFyG3unSSaPuIg5eIF1g3WJzt12m+ikCTxZgKR
WSAYtRSv9Mk/3bt1AoCjHnF6eFZzPV9eSoUjUT9MzvTYx+W3aKkuYo2rtJj+AQeD75nt/7sO/zeu
MCyWQAorGxpGGxjQ79ZlnJzr+mvbw7I7djlEux+rxl9+1j9rtk5QNI0io9nvvLh/82D4I1ZjxDS0
4JClV4rM90UbXQAAHK8nQ6VVOLISa76v2fwRQ0lG3WstQsmDVvsPlmyIrS+LgfPLcI4CYDWYDukg
suNQXCQiC1zja8F6KQDSNYx4jfka4bKpiGEP5+VNExNxtUWuktlbD2/86ETDlmA0xdsntpU8uE+S
twd3fee+aW6d6Hrx9xD0RH5wl3cEBGTulzUKoERxk/ZPjbgzxGUUP47RMYHj74YkGhj2pzR58OS1
Nly79akxLzrntvIuRXYLFiD59UKLLpb0ppv2noedYnRhoF020+tWo3tE+LP01+4aaklAgfzslocI
nzz/rZ3eVIT8taRni+t2HQn4GO7h6JtfFTj4jUfH2I3RBVkETvlIUyit0Gw2WnYw22OiPpkjIWoV
voRRF2bDfTE/JNbjoh81+c5YPo7y6CZXUXco+qPDEqf2LZ+jdg4VHRop/9IxmFfkb32izWTYTzCK
bqZ576TMlG8S/9JQ2yy/6OrDlJwsdTWPt3jDdhFyvNMyflhNEHDshr1rZbdY6UTWwcWTeHlPeMYB
39H1f9VuEe+S6W6Qj7WiX84uCnwC7etWPDTdQ5RfZckBl+mMjDtvm5arUbFcNj3IlnNqtQMhYiau
sMbOrPdNcvP8svzROvJrctz/hw0kSwHrAU5kJB9BqsAm8Lcl25sy7b9++a+H/lP/tfuvq5RX+L9u
hj6f0zL+VVDzLz/++2rh2n8xO4IG4AH8rcALFdQ/yc3OXw6NJax0irW/pW3fFwvTW9tOSFXEG+Po
84KTyzqCsIiTAeta1S0wd/9ouXhZn+BQxEq2xkazlxNLAGz2cvcxB3rHMXXiD82IrcvYJva90WXX
NYogrWm+NkW/byQvyRTn/Q6x0CYTxbb3mjZAy6q2bWmxsv6ref9F+/eyl/n+hTChIcd8HQx5ZyWn
avHumecx/lDIutlpsUOO0PqLxN1+o0nSR4tBf/f7Y55N4Vb282rbxux7NQ+FR73u0T/UT51lltqs
pdbj7GgXttFui0K1b+M5aYK+TfJt20wiLBu4XU2ZwA14LeuZ5++HBk6wnVCtszusdIC1yT67C0VS
DlzSybtfyFz3iWFKGhTdghxSRzvSJdClpdY12t3l+Psz//nAFB8MOFHDQIzhvy9PvO3iBIafZd2b
joYDv4u1oIJUGljR+OB3atcJ58E26kNTiQ+/PzK734uT5hHmBiMZ5z5DoFslni+PnY3CBrFLijsZ
yADT5+Dq6uPxWIRuGO8Zgl7a1/7Wvu4P3sY5OseUfJH2goyRa21LftjGD/0tsTf8+/Xn6kN7KA99
cNseen7rb82jedsH5Knxg09j+HTrbDCr/9Be+Fuxcfnj7LP6MGO2hI6CWFAgz2O9Na6X6/jSfzPd
4WeXBfOteRwDLcTwIBwDd9tun2750Kennt9O4bDhOoXp5s7eDCHJCjum4iHT660V4Pa9bTf6Xt9X
W30/7tpd8S07YgS4UaF/8A/2JttXB2ioGD4vX/Rr48js4Wa60S5I+d26l+aVdtD3mNyTLIFTLp9m
EJ26fr63tY/azgr8w3Irrq3j+klDEIXfDhdVQJhN6G7WH/M3zaG56A55+FAE4J4h8Zd7nGmPpJzs
/cfuoILXsqGfmZY/9AR/308sd32mLjB1zguPFKPjqLG1/G63uXkkQfcCDsA+vhs/p3jv9EHiYYC2
xVSXmNVDvMUpdWsE2FnulkO6rfb86JYye/d1f32aA0xPwoc5UId4Qz8Z8C+22VZu6AbDnEterv+/
mo1QBXcJO2NAcl75xr/Fsz/lnzfqoG3iXRmuf/fwN9D6H9Vcz6rLs/MkJN3FZYqF/e/2+8fFohaF
om+0Crh/foyrkPJO09hkOLaUe5Xih1zN2ZoM5SHq6ZvLv3/BVz4ZiuT4/E/drD4we+72TZH2uFcw
GkjLeQyNqSbKdqwY2DlGox8jQ4WtOVWn518MfKYSE0cFd+ANZdyNhsplaeA1EhiLqpuozPRTxIt3
ogj8/ktZrbB8FLubf/+755/DQdp7ZWa5Ih8/LGPPbzSKihXNYPyKBOWslYmWcspmsmfuYDSeNKFd
ijK5z/rk0iu+an3/YET2xk3ltaUZV6a9PHS4oq9y7tjfLojBTJKw9C9xQn64UI9uVn6qKv+ucVOy
S/yLoejfDcRmRR3EofJzKtQHpNOHCqMbe24xWx+u/crZp8ZbUAjmy5Z/i7/tvqknHO+XZO8QaE8E
z+XUyx1JkFslom2V3KBFJZGh3kY4slYuDuPOeMjJHmEmuxGiv8ioMq2cKrHJ7yH4PCgCVRWR0K+s
hisOcPZQMajEfPF5co1LxMvFsMi8wTfNIrnTJVtNn0EbYpLOyP6bDnP6AoaMYd/CndoxVh3/8ODc
Mu4YWyBdCMUIOPfLg0+t29l1b0SE/hJxHzUpfksYLDKr00nyLaM3xnSXlPlw3wrsbPlyrzw4Z8/N
Wp6xB5Lovua6g5OcPTe2ar1uwq/lJuvMr7KgisfVEQ+5mFSWuLODrLdsLGSZt/jQ2PevXPqXRwfX
Bz413GeTebHmop5BNLUYCEAfbMJvDIm1vojvs8KTF8aADZIeafmOiSs5unZ1VdXVMV3S4Ura5OAZ
9FdMfPFgKz8JsZSbuF9yApnrpzqru8fCbV8DrX/9TWEkwWlBFWSe1Ualx+A4p454HIz0A2xXXF51
AopTy71AUPZhkDbWK1h+5Ev+qkHzS7wcjj9aWRjmYJVwzlBVnk0ADFW0ntkP1V1eDptcqWhbj8tx
hxSqxr+gxSd5MGMUvXIhqzpNYBK7WG/z0IAOrQZazeBfuhUrf5v0F6Mw3ntzqe56Zbb7tiXG4Pkf
nYpEalsQAFLOmEn0OmhPzCTEsvUbrxHZndvX0RvRXy+Fmi+z+OS7yfjA2K4F5iEKOxOzvkkmOws7
VY6nBULeBjPp/t6No2vdGe1NPFtvnp+f/wet0AvV0P+0qdtaeP+rbv8J1t5/ZT6avgC217/wd9cj
nL/oJZjA4xUM8Qro+J+mB0Whbqzy0n8EP/zJ96ZHWIgNWYkYZMCQoPrn474jJML4C7QbwjhcREBU
gJc/aXn4Ki/WWhTY4OlI/xBbM16CmrL++Q/VPlx+30Vb124Xr2/kPp8z+nDl1s7b1IZVuEuGSO/C
Jh4tZ+eIdnpjjrn3iW88HSOvIlBkZCRO+noyCIIF0QAOJywk1m5fWv57qHp4wfd94TMhS31p7xHF
K5zslnG8mUy3a6gNTJotZPTexz53UPl1vj6TjOI30VXp+R2uaKpP1mziSqtCOKTEo0ldTZd9b1hR
4BmDGcYuerkbNUbZIR113q22jwgyVnFCQZA138Dd1/DFRP+0LDPUN4ic8kPll7kFopIrEpnyRL9O
seb60Dej+8YvC5XuEwbmFTFqCZHozhyTVBUp4XaByouFyi0uuk8EPRhfkrIwCEhZ0uKd2bOpBfrM
sWEuLgXhf8bYRBsv6Qh2N/BWem8nznJREhngHDW4GezR+Y0pWrIFB+W3JzMBY90XXaldt7mN8Y1f
ZdmXJJMahGch5lPr1Mik9bF3nW2i5i4n/xDyRWibPamQotXGcQO1uUuDPiot5v4aOgfgF8vCAKoc
aoZg2PWzfKfxSEDBYH4UXWlkQeXk7R2wYrz6xBGYlvXYNWx0KVg+G7P3blppORo5UV6yhE3RYdDO
EE03t5om2ndWZfufkZVJXPcsCSWgK5TxaYTe1IZxAt1iI1e7gzFhcHqIMICErVpnBeHoZtnj0NWI
xgvcYlhunc40aPHUrOqDl4msC2JX4g2nqdI8gJcrc+PoKvfCisrmDaPtsiRh3SQWYhrsXgZeb8wU
xG6Zavth8kn9FEJzm1PT1Zgz5rZOI9mUVYMjXoVTcAiKXZuHviFOchI+lmGgDd64TfyED2vTlvgb
P2vNB08R/VlOfYL/3eLBjpoo4lOztGYksjxjiNrmjny9bnwzyXYZcRjMZu65PxTOaUnKbAgz3AI+
5fGsY6/E/Pui8Yao3c6OVxWh6UWrdZBju8XWLmo87mFIeFfuUjkyFMr15sBEAIoNZa45XiDdblkO
WTNHcSBSJCOHysMLGmtIPLtQxkiiT2dhTB/LfvI/1JqpNaHovZzr04kOna4/j/w+V/NOn1v/c7v0
fFIzYFqZzHV7tVglxhmpkemHvhhzgseyivfWciZlYtOY4CePbcP8TU7svu6wsKvhbdvDFcmYhBwT
x6du8nWWiGDRm/abAYvGCjNoz3JjYBa7sqCY4gS5pVV5OKSR/c4tqlKGlpiwNcWEqeFiCtG+7co0
/5bDaflYdH1jBaqto699XZOXyhuoru3RXLJNXkN7C4euKowQphvZINJvc5rB1EjeedI3VaisxjFC
d0r0OISfPQyhTI14wfckI56gW0RGaofhLTo2DSVpCHJ9eMLSzjr3RCZ9YwaiT0QSWnIkJawWcJuA
PrXlFg8NRYqenRTFRvd6/Ip5RweS7jwNj4ky6Vz96HSeyvY9/UAU1jmsgl21VKbazVrM0uTAK7IO
sy+xo4X2xHpoxaIFasEtAe9cURckXtdKawlDpRreRQ3t1k4fpXhf2S2Bop43pW/tQVEawjLMtNDA
aq+9sHOxkO0w9P2jP81OShrqKJ3DUPdmubXmoSOzTctcRQqkEdesOrqVPfFVpuGYOkU67YitFx8n
X5BTx0kP94kr42Rb1NqoDm01LNY+zhejvxdtwtOhabPt3LYY6pAH60d1FZRwyeVOqY4gbBca4hct
cwCY3cbfZYVDTEQd3/mZNbECN0NG2nXlFpIM2fpQ0loHdkRZ1y4p9xT2AvfO9nF3tLMocOxinzI8
u1wqOIuK7qApoqPNffcIYfKq+RYjnK0fzwRYGCowiuFaxhjK8Q4X9XgjGv2pq9M73QbksTLjJNth
bw2galGkgsQp+sMo1cbycKZ8rrShTFo+rrE1poopzOiutd+TaP9l7sqHCSxdqJoi2PxkxLdj31wV
ciYAdD5YXXLs+uxY09XNDB4W7EkNUlmmdN4WTfK+HT1t09tNc3Bb9TiUkZEGWTodLIdo1LK8Z1oZ
h5h641/uXZWJZYZ5Y291glzd4ckrUqLMR5QAPkfLdWKXWnyAVeSdfCt7Z89WsutzHc1FhusIPtQa
9pJKWmKzyJxQxPmULrU8ic7STl4xPGI3UAS26DakzlUHJQ9mVfCazu1RxlgPJ6V3aONil3vjfYff
xej4Jx84rPIy4rKnz8uoY46v3PnI338XtfG7LhM4nZTiIZfpaXSTC09al3KciezwFp+Fdt6PzQSa
r/OxdSzuknx6srWs3BZj0vmhso0RJx04lSW5ZmXBW9r2W02YO1S9vJ/LRUZidl4aF8rQiKsrcb+0
xc2QKJ4alhtU98fVFLAOPK95z/xkU0Acrhwfc7n8MGTmQZ+9t3W3CkYWyuaZVuftouM/7tQ3nQkm
k8J+W7ziioWIeKGpSLfJlFXbZIFTmpQEklT4f/TGWsbk/VNamfdtU0B17Cs/HBYdB/Z811TN42hm
71lLQziJyVGD5juuHKa+r1gAUqI5RYO8ZUfh89C41UXT5J/MPHk3Yc3+1FaG8TiVyW6wCZXF7cKH
m2Ng8+tNVx0kyk3mJxhKV9PdmPCZTGblthoaYls1zRQXKDWfPIGXY+WOxpUyjDnop/eiJs3Jz5yv
HG6TMY1K0pbc1360fZIWIwq0wrjKDGbTSdTsPWqNjVlrXxYMd7Gh2y75Ep3Muq0fOuFSl5gLk+zV
Zf5WZCStlNZ9pmMumfsDicumg5u2PooPQzsul4uMN7IBGcybIZDlfGcKtSsyDHpLk4GVxz3EV+W2
KGtaoes2HuMjTPrrciGjQOuPbV76XPn085ImVwuZcAvaN2uKrzXHPvazc+v2WUh1kYbozDcYZD6Y
NhG3iSJhz4m3iXDJcyaEYM1migNcL5iiNb25EdCeg14Wh37QA1OTV3MbX0jp3JpGcV+ixulckq66
cR/r/q3JJmPTmEvD6MIhkge/4WHzm308b4hLC6z8YyIJ1my7N1QY7xmlBH7yVNZM+fK7dGb01/I4
Vw/DbJ2ciNtvj5+oALUwxeTQIpLWihd1O8RvIfuFrgHY2RKT5X/Rqv5yJtIFbDG6gsp9offZTstB
4r05ouX8qgyL/DVhbJtEEvyXTBhLayzsmIQS/tQOByMmrxcyymZcD0Vg08fIr24FijtjH1mEaiCJ
2MTS8Xejkjc2Doy57zCdi1iZzeVJNjPZO9JeNszvh2BuqUT0pf9SdliDoKzfZAs+FaoU+PAW18ru
LsqpLTcyZznp0veFQvHPqeGjriQmuHbzibqauLDq02Sug35HnxFuOjDRPtLcEs8bL7r7xSLJz1BR
k9AU9D0O+5pudtBePb3cVXJoZ/JLC/kRE1yixTIn97JdW5FonHa9Tmxx5SiF/fag7SAvsBd09ZAS
Uqa6IhzTVJTYDxTiqbWz4pMhClImYfFH9dZxI6fF9LsogNkwmKXOKsu03eC3aBxsZySAz58ctsQe
u5kAs7nuovYKgzjGqbNOtC/DV66tHI+mE7npxkkjTIqn2nPusrgovuW24RMKPeriwdU8Ytl0r1Fx
kKKDfkfQQFts4iwbJgi7yvGunSjtb12UyAlSjlE81GZseMi+fZHT4heClLF5qr/wgpH4MLV5izEZ
vrjI70tCcYLJ4/Q2tdvjnGewQdwpZXZdaPT9fJNr9dhvkR8xvJ36YlIHNiDdw1IyhqCtRLZ+TaJt
8pNeO1BSEpiW1JZ+bjqnSqbaO7VU2jW1ydxcyNmR26Kb3S8GbGeoL/UAZwUn2eXzn+MM/9Fs5H80
1AAd4ndYw/3QdS+hhue/8A8fw/EZsWKwwTAJyBnc+R+wwfD/Wo2QEOzCuYBNusLV38EGz/gLgil8
DEiTOsa8Ahzi32ADs1eQSJBszMwAXf8EbIBv9yOuu3JBVk8IxBGr7mmVBLzEGiKrSvSZ54nFVxcx
Zr566oTxkLXD+0n0dQ6WkNWy31UNetFbHZa6cx95XpYd6MD8ea0sawvlJVIkr8AhTBbjAdM0wq5z
wrPJlo1a/U5WfvUWJZdHemGBCIJWUqY26LYTOXcisaNoh6ZeA5QzytJrGWXaWjV1u06SjYPpe4aH
wrZpzOEekEKn2TE1/Za0o+7J13uN8FnNz9j7JoM9jz6ZbqFKHbGHEk8ccyQG+70xWD1M+gy5yUZX
AImUKtAwbBWxKcs0RUKgRE9BUQ4MKQIndZNul6W2vNeQaxAVnY11vtPN0XCOOpKDXOycbuZS5Zrf
sD/2fhvTyv7wGP1i1PyrewNdlgkkaOoaz/Ly3jRaOZpcMzfDcSDOWqQPbYueYan9i0Iabbr5/eHO
xHjrs7AKuph9PP8PEfTL40UpWLYwejg5GcuDCMwxxqoDdxqhPutmQS2w9GmTXFRlNedPi98Zj2Ot
uvez6ngE5hSM/JUr8BIJ4xux4q6ySDRa/Maxzr5RF2tLFsclFXiXMdjbCK0yN0O1aCbxs5ZasPVX
Sbf1cr+jGmrKiSDdwo1f+xrmy+mHwOZqHT/AmYJoj6GMzTv8IyLnOOWwaHkEdpAQRoEbchpV5o0s
JfnKMumVvhORFjUBIL4uL6bYsb7qRt5sjEkz4fnJ2lw+WQzU/Lc88tjX7YFlkqYMpDfUCwszSTX3
ordU8qCiZY6e7HHqSMbUwY/s1+agLB0/THLWc+FFB6wEhgFmROb+8lz0zEvmFNtW0hoIq/24IFYq
tk5ikZT2++fpJXFwPRAGAlwz7CxcRgLPj9sPMKZdWhFPRwTIlrhT74SNNGb3OquI+A5L3NaIx6B8
fi3e7/yl4ai8MhaWIRADoLWezYoKT5H/A1EyDrw1AjWROENbThURie63hz88Q8z1kV/wuuB3r+Oj
+PJSxqiUc1PmA5xfJ59qbLhJQzr0czl6J+ZTtnnRD+hn/VfeipfEBC4swzCoOsSk468vfmKDMNz1
rKKLHcqfeHHCyejkbRFlFO+lH3Vvjbntdj2kY+DxfyHo/xfL0XpYx0GqCyzNjOXcrHMxmWlUprA5
rL4sDbQ5NV0NnlcPQYobztPvj7a+Uv8eOK4nKVyEyeD0HJb97uzaIpM1x2VxszhYNDkc2rZ299Fg
WXstyv3bDp8hUtKshVz7aQp/f2jAy58OztwcrN+A3r7mvp8dPIpkY6aNxfPTRVNdxqH0QWTvu5ae
51MOV7bzsbrge+89e3HhDsh4JRQbo5bj2CdrrEKgIHa9YyCokq0z37pTNsIIGK3OCfVyyM2bZtIc
yu4cK+OMTOZhqZY7VXVTtY+4wcVdtZS0GI4yZrB8cg2b+b7udQcb/sjRnLslGtPlm5U2ta0OeudI
CI6jcnUok+mojV+RUC/xGyXUSHeazV4mr4RKTXGdAgA1d6j5nCmMzbhyslDlVuxeSB1fckz/DeVF
9Gv45113cQWdavKmpp138ZKayxAORpma7zIaH2c8+iIuRB0Mmevnb5IlB9xOpngxJirbRCAJspZp
eT94Zppv4tEuYQPIOnZo590h0bxjneeKvM9Yt5JrgJcy29OZFuLAZ8T+sku0qYrGkKwuM/uclwkj
BIZ4LZFkiKhYOjrd0bzqOnEzLyuOPLnupDb1ZE/+pl9GciaJadE0mPODa0b2Nm/MYrJuiQNHOvit
tJxStYemLnIt3VRW6c8mLmGiSdxwsKKZCj6exxm8Ii0076uvFT7RNa2SQKyOXbtxMFWJW3/W7Lo2
QxJoSZFKralL+q1vKK37SmXj9hv4oUn21ffzvDxpVkRNAmySNealNpW1Q7RzvCSkrRn6hFGG6DMp
A6G6oQrNzCvzd8JcaJBaB43kyRycwj+oWBXAFnHdj8ekHDXtmh4tZvfRsGjvHujE5/KW2qX+hq7P
8+/jVlOEsA81nhHvAQfihD0dDArkQk6zfkVVmJokUTFZvRinuat21mDOgPnSSe2T1xNe6WxSRIXT
G2Do6RD7biR3Nf5XfC9D5qQ510Wm7FPilu1jqhcGMTzoKGmecy0enOWzV2rYHAQ1t6zCbcSrhNwr
o7PK/rJrzMRw9nXJzKXe+EomC4YaMT70ueZWaTg0rrRPU1fI/KhqtpQpzN0+Hbz45MWa7TZbN/NF
9ui6VjG8BdNf5iFs2kxPjigMtISn1jOKaSdNK69JgNF1whkYloM8MxkahH6qxnh0imAkGGoBGZ9y
u1LBgPWeawWD6h2ab6EVitywGdIytuU1jCuwbpD9Cb27ees5MxeVzq9ZxGezjY30yH1N6q2I0KJu
iriVuGVIm1pUV2rKPk5mpns7GxBquK5NBmGXy+wZ85VTDIDWAFwakhBpqsY9kOs0Tpdz5RrJ3lOu
EV8Zthenb908jeVwNWZF7XVbRP5VP4c8F2I61qneR97nvAVme0OPKsl6XtDFYHySuKrHv8ObIj95
040iTQ+O6Go1nArUdc5xlK604p03Yd9o3rRzrgE76UXvVncVcHanbfLOYpEA4TFE/mGmZYXzohVe
GqQL3vNvC3fQhwtXL6rpqLVWH11pUQIUPSkhnuYeVe5re+HLIoPmCYoq6yytC8oStI5nNXJU2onU
PGLSmplxCtOK7tgVVbOZXLTT9eSOr+wNPx/PpJWDPrSGNK9Gcy+3/Gz1DxvG2d/JSCUHlCzdoXJJ
O/Ys1udlsV5zNn+5Da7nZ67V+Bpfs/IQz6kvWuSMY688f1fLyoP840y7KRkXBkdRd4lPhRFUReRt
NMd6zWDmrB14PjQKeUwhTdZNE+rJy1MdKkqK3FzozYakS06SVWIK5wn2u64nzTvoCvMxx0WNBPe2
tcM4K1Sxy5qMMGmnKo1XBJE/la3Uk7BfkHc6mIXA9Xj5bYzY0lLmNdG3hEnuKRsM82ivnmW/3/p/
Kq1cPtuGFwCdxGXaf3YUhNHd0udF+y3RZQsa3BV1vp0Yap+UcjUYgFY+lLuu8pvXPAXPWx3ozTAR
AAi4z2sfdsY2dSLAogo06FvDqzaGOciW3Lemnk07enSFDiyVfUQUEPG1AT/dH70I1633vz//l483
VRdHh3mGDyp2/Tbs75dXebKdJvKsZC18Euah1r6eYvJnwzL3rPaqoT+MiwCTXat55b06f84dH2qV
47ssXzgK04m+PDCpyLNpNkTbWLC9syBK0OjvPXMw7kuWyGRfdTB4gExHGHCg89bh9+f9suBbn3Wd
xGj+gxkI3I7zfHfNjJ0BBxx3NyPeOeSW2ZxiUyXXUUmh9Moz9otjAewgxFlxHIyF1kvxQ1+Um/1i
ZbSpO2ps/5KIRdz3UIXd1k42bf/0tBBuro8TDzSsqHNDw3zQRzXbjYabR+zCSp4ggcSVxmRYt/r6
FfPll+/O83rBLgv1CtCK98exXp7XbKaQWso43ndZ6x2zVjIVEGXLjHyIQsZ2uhNgw2+9si784qho
JmhLEDBifnluZxh7HcWvJTRC7vP+rjJNdXQc/FpMAqweMHxG3qONdvvKPTxj5HOySPRdIucYdEB2
g5X48mQ9yAwW4bxEE7qL1PdFNioKe0SiecB4wmFuFGtRHBoYuCzbPK+LKuxm3VWBr7dZ/Fq68k+P
FNAIMnG+EwNOvtfZIxUPYxSDBMs9A1tNhfWA4vLtODRkSs9N2v/pJWehogU0WSqQBf9k/pm1eGwg
zGAI5bUjzFZE9ky74QKLWRYbj6Hyl8FJve+22P+R2PxybeKSc140oKxKbEiAomdrkxgbuLRN1O2V
nIj2s0x1r5edQoM/DFoAduO8dsSXa/LzEVePYoASmm3jJ9mDLg3NGqgB97EytmZbxDclo/l9afb1
Ox7q96bIyvuij6fLmJru7vfv7vmKSIUB6MXrBCTH4nTeg0K11vPGifr9XNF0yhzvE5lW3WMuiApX
JTwBpdXuZsrk9Mr9PXOqXs/bROlB3+0i316lJy8fbuimWpyM07gfh3jZp14PI2Mq/Kd2GfGjTgWp
nKqXIZPmdJuPgzo4UKf2EpIc9GkPztkA4WmITCT+v78mPz3nPEZYGXMrsWhFrnxWfVW1w+bQt/Ne
ayZMNu2h3mvd8mksCEz7/ZF+uvocCcMC/JnIUYRyvD6MPyzSdtoUQ9Ut8z5PSYmcSlOHMNSRFJ3Z
2odeS7rLaeb0ssjUylcO/auTdDDbAJrn4M/6/R8PXYm4bMXiz3uKMgo9e4T0ZOXxJ59r++X3Z3nu
lw/Rcc1+hzW7JrCATp4tHELDU48BnLFH9YNEOTfgWvVttceNRx6bHGJIZTKgMr0mvp782dj3XeaE
nt7qD/ijObslb96JwqzD/0Pame5IbiRb+okIcF/+BiOYCysrs/aS/hDVrRL3nXQuTz+fpwYzGYy4
QaSuIEDdkiALd7qb23LsnBjJWVBvWgnOIof2Q0FG9PZvPf8ihNxSKAX0JRP/FGPx9udfZCjLFkNu
drRSxtUeC2U21z8VpQCBOMZR/uw0Tv+Z5p1dg3Ki3bzzVbbmpY6kCRCd00DxFHDmufl8cmdRONYa
THTtHyqlqT5ZrfiVa4m4o4JQ+H0yeY8VRM/B7XWfP3C8MdIwazaJisgA7M26LWB9uQ1CKnBMrfqr
UPKpPCZOp85+aTgN2D7TFt9T2kXfbts9d7fSrsyqJD0Zijn8n41dTc/r2OkWNRhTV7+j6K7DVD7r
d0WCGi+zV8XDv7DHaA4XmwyLW36+wc1izBR7KKVbEQMFDhxhTyCTzLtuzf6TaLO6416vLY/zJIm8
aX3Bo3luTjEasGhuq4Kgrb3nyupI3UCgWfTs64ayG0pgOzHDVYuUa5EwJExhjuDcIgyDXorujhpM
JmI6YBP0u4Wy4YlZtuxQzma9w+147kf++YBQrmgSRIwb37ZzChOBkLnR2VATDFucIJI78XeOwl7c
f2EKlIuOMSjRKcGfL02ys46mHq0B9Bq0w5dFAemPztgpj+ZIedcj8M+68I4oAEmcNr3Vc2NMEsWL
6aZakE2z9aG3EveD3XbIZVOt+3z7TF5uoeQv4eoR1/IQbvs+5WTb65RZaqBDXnfyEi8/qNB5fcv7
dk9S5fKag4aUtLzwn5GCyY7vW68/eCBMM8ZggxwlxpNljuaxizMUCiZSflhEQDhNXh68f32k1fLL
8YmoXZwbHe1kUoU7qAEMtY4HOtmsv84m40MPxEVlf7pt7dKF2rDOwTMgm0KoeMpw682bqntjLhKR
6kHqKGP7rNVOuxzSanAzRnm63miPRaJH6FmbSN9+hZdoNv4vv8T/GENe2WXcKRVN1svs8paPHJVW
tF3EyND5qvS05wCSVA0arC3/rt9k4LfNNSvelRjJAwvv4WvLjTkQSTd5vm5nLUrdmjDa2g7Sr5QA
HmLaDuGSOsCCjMU6luPSvftKSp4dogeXxFY2T8+Nsrkj42WzEaSZ/VOoxRRoixTHKt3+n1n7d+2p
DJQ4vvRLyAjOLSl9Oo9Aho1ANQjGdUZqHsibiBGLfL0TisRPoUl9vH2WrtxMOGsJWJAh0OQiz42m
4Acya+0NXqclOQ42cO2xXfP7XoIxb5u69NuQijFNCU8tDU3uysaUQTVXsRctgKdS95NUMT5OTjp9
iGYl+VzoYPtu27uyNE4oqC5JF0Jmu1laaddCmTLs6TXwWG0d5hczKf/K23m4v21J/pf+f4/t9WDK
RJYeMBEVxAPyl7y5kPSOpjwflzWAm3/4qY4V4D21qLKdl/3SDLNZlO7opDGTSmng3Iy39iWQM9Sg
ezUxF7omlJh8vdaNH7eXc3m5GSflAL56M1XbxuzJlI9DwtB+4PZWRdHcyn/AEVB9SFOYRpvB/NbO
FYRNt41eOjWKOcB4TGrChBNbnmgXyL0CqFYL1AKZZ9TevWClAP2XmgAQFxFk+RTVRJCBGN55By/P
pcQHQeyn0+l2kP4439bVVQb4zlc4RExkIqvW+NulK/FBEfofyJbZx9vrvGaNmihdURuaCtz3ubWK
ZEWLaUNB3FS1pHnOGJ+Ypul8oyicxzZdnP6dFmVd30TNhBI4ZUGS8HOLkdKiVhOvg1TuSXzhab9H
3Xmcbdhd6H1PO7u5vXVYQ0/X5M5RDIRMbNNIqLRSeLXqIWaiCPWhJRC9U8o6Kg4l4MVq59BsN/PV
GOE1xAKIM5N5nS/NIj+ukwFjzagndzrTQzAVju3jKqAqU5va3rno54UMWdNmcTwGcEF6hDPbroWb
wiYlhDlQyh4sRFCb5dPoFUw7L2OZhdjrUVLsoge9t62f/K/2nS5N2meuzuX8QKoOkcT5evuceA0V
3eE0xMXsU8TNgoWm8iEfunXn1Fx8R3AffD0JOAEEQkR6bmr2RATowmhOU28vf4isaJKXph377BGi
wfzl9qW4ZgxiDF5Zym6Iz208mwFMztBSk9isqbIwcnOoimrasoPXN+9fFzVOWf+wgOvxl826oKo2
W9tsTquWwG7CaL8ApR/VkDRAtV39+e6FER1w+UiQpLXNB8tHOwJ9xt2L6eMHpGbu97z1suOQMDpw
29TWa1PJobgAYkeVJQ/0Kc4XhhgMLMSRA941GoZHu7cfyGfMk1STgYbbyPymWeud8/jKa//25cMo
4//IxQGtgyphS7+dugZd8aLuT07jVS+KxTFhxKQb7teJzjKU41ro6GMUALtTI5/64HIaGSwKemuu
fPpv6he0pbpADHP1BXQ3TceiZiDy3TsDH7JkryMMAJm3+Qizlw/w0gEn0E14Mqt59Qq/NZE1jKkW
3ttI0wZdYyLe806z/Of4DBQ5KHvR95PO601UMGRmbABWQY9XwPaCUNt4MDsmuYCNrQ/q0FH30IaH
2zYvLpK0KZGOfBdKXttwLopnZU7yejqZS5H/nRqjF/Sw0jzUjdq/92hLU7QKUNvFFjS758szMqiX
rSWdIFiwlENRyhk4UbQPTHTnO5GxfBPPThmmKC9wZWFE0nAR56bSdW2hcUUApTcV82PmdI2vqtH0
3gskrVi2fCbl+Pu2rpAYy6DrozOdHKMVj7Oet8HY595x8ZLWT3I1euqVdi9zvLi10qjsuqBgjEDI
Vp7UsIbRaBlpP+mtbhw9a20PLcChTwnEmwd0q5lQGMfqvT5QenWJ7DMghSKl2kQ8KZTxmgYC/zSi
C3FEQbF4xCstJ00v2+D2gbyyPkqMNOlgigF+tmU80lFfh/OIsvKkL8ZfcBnMpZ8hXcC4QDp8rU11
votIkf9z2+qVa/AKyQT7RqnP2fKg6wn6i0YHb1Vqib+NsdY+jOBoKPSZy07567olyTrm4OgvGt1m
WVFitwwuXKrG96ut4Fq8nkkjGvo7/mQbIRt8NQbj/5+pzYVzokSJYPebTq6bN/Dx5VVzEMxm+HYO
7U62RMmLIuLMV7p62ol7Lv28tG0hBMucPyWcrS/rMhf+h3GdTgPqh3LiaXrw4jh5KZx5BuBc5oKB
yLRH3c22Gaqw3cV7UUU0P6uwzYdUabIHOTV5zBFsoCvd0I0nrVaVnS264ihovPP8QTZFAr2FykYk
sp5JxfPE+MffWlUsTKc57o6fkPu88UaUkcnEyPbQedgqlK12wby3xyfvhZM/NmRRgdtFxgdXJMZJ
mxdtp+whn6cLe5CHuq85g77tcwPvavCuAnst44H9QHfdGM00wJloR9cde+YL59jvJ4YPimbeU5u4
doMlHTh5OwGwteUGHs01H6MUUF1rz8WT1mpCvettJvScGgreg1sX4/NgDZb5dPsOX91mCNuAccjW
3dYzrloxzULlyCFJMB7Jrt2wZx7paJcFk0q5u9eYuHLG0UWS+Bzea6mqIQ/Xm/da9KArV1sTp4Yh
RaSpezv7TdXV+spkxjwcRNGZwQIe+C+RTeLYICIMyaRqtr/rRct7RDKbgTEPxOdPQp3T+gBWuz7G
7uz+ur0xly6Hw0DuCCsvbRxKque/s69FSV1cMMwlyFWbFZWTk9WhTeozNGNEO6H55WeQAQV9TIpS
yCsZ8te82RUum2E34O1ORs64LRCa9Q9mRfAy0ZCwWkV7t0OVV4ouMfVbg/hiY09rILURKywFSPfp
nZ8SXjV/9GPmgQ3jC9XvNyf5EPEWdOLB12+c6mDS2B/VbDwxMp3frcS6P9Btan5FOjNq/u0Pd+md
XBIpyfJtmswJbVEkgPkWF5Xr5ZQkY/9bF6YBatmZfty2soFUcEfJM0wJd0OrBVj9hb8wp26y03U5
MfFqHXtnSH5qnZq15Dq6/ndr9I7ypBk1tKaLHqu/47WYP7G9NORv/5CLc0pkAz2c3FxK8WAdzk8O
U4CA6YgLAohXEyjoyQrqBCm3hYTzdNvUxSGFTgtiZfJVSuIS23BuClAwJB34IDS/MvEwu9X4OTU7
597QuozBTTXdOTUXLpn4SerxkXLR1GCnz+2RThVDtWR6gJBQ/aynsf1ZNXLj79hkHgWag8xDap4p
p+UxHj21vO9TZS+puYgGpHVEcHBZnmeRf53/BFOKIhW50IO4Sto/KtqZH5HCGX+q/VAvfj5nTJSP
TLwi3NfunLDLD0vxj+P7OnNHtXOTTznJNJqRvegBzRU53WRB+m4Z1vgQl4vp7Xzaa8ZYo0xTKULA
/H6+Tgv5lQmnrAfotitMYSr9dGyL3rF+1nGkujuPzsVjx66iLw3pG6UPCIQ2b0BjoHdjro0eMPNd
HVOQz5/5fn+XUOTA2Dtm98Wk7WlYXTlMWEKOVPZQOb2bFc6Gp0CFNRgBhaf0aOoLxImt2xxrzWi+
GM3UBWqcF0+CETaYEPT69+27c7nBrJf6hAQMAm97pUF84+ATeuJxphXAYMp2ul/Udr5TAGcH1H36
nfDs8ppKHA5XhsSU92tbka/M0WBcQocNgAhdyilnv+zOUT7kM4RISQl3y7uXhl8nZJXcbzaF8/Oz
k7TLSHw6MWNY05BuO7s6mUmvQDKQKsf3m6KYhH4CfgFEzcZUWTeDV7W9GbSMZD7mFCAfyA36e7Ek
e/J3F7soc2Cp/8F5oKvqyg/65oMNVUfOwTBfkE6gmiGZQtbAhl3gRevrT1GWi/cuDXuSuA/cNDAX
nq+NPUdPB2cdtIDSQvRNlUSMAOSr/mh2HSxVt/fxwq1hjEPokpbyPlCNPzemOKVZ91mmBYteLV+K
ViwEfHQ0K52B/1TJh2/kDrSs63XdeZ0vrj5OlAcEAjwT9Cod4nPL5ah0AP9ZJjDI5kMjPDW0a8e6
wyHYJ9vrF8hMGB69vdzLx9qSIGxiKOJNeKMlmf3Zx1Qaz1kr1qvlXfyi6Urnm6nRHTUb7oQMOoBT
Xa7zQWhmHYxqbT12lbv3lFx4AH4DuQKda34BtcpNDKRWU6woNgziSplYp1YVAjQAFIdFEu315C5C
IEwht0o6gWiJFAg/X24zKnrUMdoR6JGXP03zEodrxrDT7V3dfEriB2BOlBxe6UnJzDcetU0iJA/N
uXzKooQnOKu/jTQ1mVsuI+0eJrT0OWuK+f620c21fDUK9Te4FLYQpMPWAwi1iYDtVoiquUt5qAuI
yoIiZWbjWFmREVjO1Nf/YqEUNgHuUjNHDWbz5UQbR8zApNUTVU8tMIreu1eNFCkNI81e+gUgp4qu
647RzXF5XajUNpDIXeJLTT//hiAal0oFt/XULmDdmJ6DSyWOx/Up6yJ3D6m4OTBIfNIplk1x+h30
8rdA+r5No2iJLe8Ua9Vk0FXV0RMpSnW2d67/9vNhiFcfS7RWGI3Yoq5bQ4sKUfaIgUfQoTC1ZiI9
0AP8hT7meXCHeier357RV3vUc3jvaUQQbpzv4pTpIIwbB5rqFNlP8LDQFsGRdJ+rBcXAYUKvxBni
d366V6PsJ+kOA6YUFM6Nav3guYkCZ17hNu2fqTK0p2awoQMssvZdUphEUXI/KS2TudOMoFSyNWU1
fdQRDtLFtY51rEOgpA/lDjpj81xg5RVuSVRBBxfUz2ZBVsski1HN3mke4uwQmzXAkwQyW12rysBW
sjyoPcbbTYCnp9vX/fJgYlnS6pMVv74Y5+tD5hAOkXHg+82lFlqTZgeJPe5htPasbE5JIpAn5JH3
TmqmQRxp6/Wphy5351hcnn25Fk6hQfhHyrZ54fOJSLMyOu9UjRDIUeYz/bgmbnGpTp/SgSHd9+8d
PSPwS8SDdG43Z4Nf0HZmVnusxcmCdIV+X58KPbht5dqqSC9f59hpR29xe2qkNt1Qxi5Uc7R5cttQ
YRvXK+e01rShbLvt94KXi6/lSv4PBugARlEp2/oQ1Vkhnh60PFiFWz8N9tI+UbPd4wPY+l8CddkH
oXCJw5If7PzkxblmD/BQZkG76i18XnHnAwvJTu4CJfDtLXz15W9qj3KKiJXIwj15npzTO7dFVKAo
vZ7kQR+32beCtgm8gKOy+iV0BX+a5Ti88Aqk0Gq6TFcPtRWhBdrbv6EvHKHU16Dp2vHTF36TXwTo
E6lv9pga7OYXNWsB5WE05QEzuuVDafTV49wk1VHVoeXy7FV7XMzI23Fm17b8rVH54d+E3HAX1l2j
o/gHOUUXDFoXHSOlGXyRgQW4veVXTTEypqI4qRLgy3/+xpTVsbtKgikzqYGbppEHlKGFC+FegJ9o
/oU1GgogzmTN7SLfheBrZDSjyIH6pEnB9eCq+ARuPTVtU23znX28uJJ8PGbyCMlQIiFR2sTYoiaJ
H8oqhzhOST+q0Hn5KrzNPmypNUxpzjvBKK/HFxA7K6O4x1O02UxJpyhMnVdgMVsdCutpPhmpUx1b
tIJ3vM3FSwQ8GGAGfzgg+P4hI37z3eC21eMK0MTJrJzY/SaAM5T3Vo5E24NZoGTsF3Mf6eOBAFJx
TqKd1j3q7isnh4kxmrKkaNRKtvAwFfqT2MlG5aRHk/VX1NmZdpxLo3mBhq3em2q98iUZk6K5RoGP
rt42LlOhOuP1U4kkcnR2j0aV1vNxcJoEroJxmlCiNLu1ee9rT8QCwpy2i5Rj5c/zu1EV+VA7bl8E
C+Lsvl6uw7GZ9DFYafy/cGbH4wDtuE9FPN5xhNuvyyzPP7eEHNFCe3sT8w4RFBlQgo5haefEE3qm
13+mntF/TF3Gd480SeB0tPWyC7M82a31bb8s1qlLEbeBJ0D1T91EAV3mxE4UJWOoloyK+StcSf/t
3dQ4gcA1dvyrfHvfevxXW+AMwbwynE0z/HyPU8jzciRGRRj3Qk9OnShN7ZhHS/sAKYU+HL02z7LP
LsCxhyGrYucDIYMX3912glsnz48A0SW1KAFaSSL68x9hJEqR5142hUJ16vvI0yWV6uJ+zpre+7TO
yhBYpe59vm10e6QliIF5FMB5oHz5q/xRb26wm8NBmsORGk5dtubftZVa4HGCSdb6Ydo9vgng7vT1
f2dTnrs3Ngd2YHWafg6TVp27332doxwfeIVmQAaagVn9VeG6kpfbVi/PE3ANejqkVfgKsuRzq6pS
W0LviyWsmPpyT1BpM2cmWbo0KGb7aT7cNndlY+mXSrQ6WHV6Eluv38AEUUHkGhptZd8Ja4i/5dDA
PIpFTxp/XLJ0L0S6PD90Hij4wTCA4BUh7fkCoVDwWjdJ11Bb8RQHSxum5tD2g/agxqpi3wueg48D
g747s1WbWX/mOFkldQfAPqQ95Fib6CSGktSK0mWCikVTvtEWHiH1KcGnH7u1emH8y7nXRJnpL1Ef
Ad7rzET7RovRKR5ACw3Wz9sbf+m1iNxknwAWH/p3W+UlD6RiXYlkDttsjP/oIDh+zGv19zjVyhcu
lfNsOFGGZoLb7nzxSyciQ0Zm4bhMQPW3BZg1G8u+VdopjOZqDvTUQCKQ0tP3xhq0D1WSZJ+g0yme
TBr2zwoY972y2tWF47xMbKs0CjdXGYym1lkOn8HEk31ZOxtG074V8APForNXHw694ntrtMVvG56W
77d3/crhY7INfAcROkCBV0XqN3c6mdd4jGYWXySrcpp7M3/qPAQBDuMiEIayhv5L3KjdO+sJnDyJ
z8CBQYPIrOXmTs+OZ/fZ4kxhUr/yoztL6ORuftTVvOmg1RiqO3xm/u32Wrf1S3ng6ZnbPMoSuEzi
c37Tck1NrAF0QOhG6vrH4s3q0WqztIbcM/Fg05rTk6jnOLBy61mRkZ8mivHu9o+4uuFQbPBkkccS
nZ7/Bkpx+Gp3nEIlicQvOLf/TAAAZQe7K5XPUZK2nxk09YLbRmXIf/5OsnDZfiMPgZNxO9Kkwv0G
O7g78+B39p0C/JrJqSGJ/rpt5traJN4XTAvNXBp+52vzNINyvyjmUEOVAO/lQHkKbkZt/FlPHWSp
+lx7XmZlbXbigCtvhCwqAlsl8YPQYWMY/OAc5WnJKXaaJoiQUH6Z2u5r1ZfVzsm9dlmxQ4tBdv1J
ac+XSIqojnov5rBZO/dr3y7LN73O3XslLmCRd5xlfI71ziP3YpZ+x2FfWSVvPdyIDp9S1v7PbUcr
09XMui6h7iYe5Ii4DF1kdfdorJom7m9/yyte0QF3JysDlE2J08+NGUnhrnHaL6HWCZ0cpDGOiTno
D6TY451Iy7/o0hl/23P21TSy5r+3jV85SISwnhzFfm0ybi6qTRK/Cs1ZQ7SNlyggpoSj9JA2LewK
8zJ6yYdKpCO03hPM6e9/Duj20c0BBy3ZFTZfeDSyHiJuOM11ZvN+5B3CtT7JSi7uzHVJQ3dwKTB0
Gdg5oCVqC028qPagYRsuutenWUJ7eJiYC6Qqudn90YRpqOgUPrXnCixVnoV4nGGJ/qkC+FP5k7IA
PvZb+BoqP16dWH2oVi1rjlRvbd0vswzRIjOHT+tPtSpSKIHToj6O+uQAjLn9sa44F6YyTQAUHH5K
SpsNo/3rlamhz6HaTctP14xM31Hb945PSOfNKBYYXpqj0n3r5wdSwPRhaUm5hNQXMuekrWp5MsEM
oy1hl1l1N1ujupPCXbkDIFLI/XkXgdxsdUiHPG4yNODX0KM2BPC+E+Ijug/qx8os62fAYEiARsUo
mgfdrawX+JvtvZG3K/4G5IIE+FJBIkqRP/HN+0xb1lNo5alhPTnacFgAz1lP3pAPFNMyq3mBVgQp
DLd2i2MquBg7jvVajIhDlYyetDjlSOy5fQbt0yKCPTAEPD/dJVk5/qxM6lgHT0th9rZrBIStbOmj
e3cSYwo9xSqWgxM56mH08mUnF7j2QWi2EiTTH5donfNfw5s311qZqGG2lrnfd5752DdS3KXRYSy0
k4qHRqk+KW7aPEcGMtK3T/o1tySpP2URXXrGzWYkk5OoGdovIWVE57+I5CCKGWXJY9FoWu0TI8Pp
Zy+gBo637V7JSSifUrKR9Bw45M3RdxU9YWZcaGhgGFMElX+1FuPHjre2DyACUwbT1xsnjf6+bfba
2QMQiv/nOUc9fHP2ZkOF9FHhViVKzkyikRhfgIR1cOsk9hFsQXbqZrqERjEXOxj6a5EaLTRmAnjM
JQvLxv9ZKp2EbELvV1CAghBQzce0J7PvNOdr4eUjbMXIXjh/DCNc9h9iBl8RmZh17VAakdbtvLvX
LoFs6NG0kfV/mt/nx86sIMAqRbOGSdXlKHcwUsusWHJYgPscIWgeDkxUd3fTZHoPsGiXxwis+KE3
kmTnIFz/JZQYJJaS87eF89bVwni4xS+poAv8tYyA/+Z8Vvy+j9P7dJkNlC7sWjm4Y0cdfE2X+tEb
KIQwPj/v+f0rt+F1rIuaB9RPF2xICX8rcyedb1Quw71Fbe3EqMc6HRVDNB/1XK3vlAq8184lvHIq
Ga/AIUnOLrhqNrFBkcAzR5d8CRdP6VVf62pESnNqM/GptnHDuQ9NznPvwuGKLrRG3W/nvbsShpGe
gr+kqcxUwhYWYChUqEfGYsJkUc2giZiC6Nyp+umWzh6a+upaKWxR/aCKSKK0OXj13DE8n/MAwUMX
Ln02hy43sjlMOLwnva/RH+mXLC8/NbDktne37//VW8ioohzNAb4HpP/cvFLVZq+oGl9YE6kvzMX6
qGk5zKpu3KSPswLlIlJ2zbNVooI4zVTHDxBcQh95+3dc23DJTUTGBuAGB3j+Mwq1bjWrl4fehBW1
qpAVY5hRh1AeabHbpuSKNomSnJWUE7YU9Ajyz02hPLSOiAirIemS/qm1i/6kp9oebPjaZ31rZbOv
A/JbIDw0NSy8SHlcm47ZvsEutB8DRIs/K0bDgiKZ9QevsPemv7eXlolhjqccLgPCRwtlc3sI4VJr
dtclzLvIe3Kdov3JjHn2Q13KNOMV0b3qMPaGudNL2T7c/4DxqbyTFDA0+cq1/iaMgX8ARiUjcUIj
KdcM2kj6+gd4jJe7vBya8YgmVkOZtGm/tIMrumORU7vagUtuj5H8DRQRJfCWXBgcyvm39bSp95Zc
c0J4kYV7lB1P8wjmFqRGkSMrs3NqL3eaXiQlaYoqhI60QM/NgV+eM3gVnTAmVP9Wwv7rlxCjh/bq
TZ/gLdVPUDvtabZvIwW5RlkZZqiOzwx88dxo7I5ZA4mkG+ZgiHyvcRfrMAyD8wX23e7jCjvGHr/H
lWXaFKEpHsm2FY2yc4tt0/PpksYNl2jJfXUcxk/JrCJ5NsIRceyUvv6ieVO17rwCV80yQSo5DIDg
eRuzOUJLllkkbhhnuvWgGeOM6rkwvU9jMurHkrk+f4kctBHf5x/YXwmYkk1dOeGyrd7URmGrIvU4
Q4095ofMSTzGp2AT2lMfuHJYMURxX4JTmN2W639zYcxujIY4LtywdCifVLk3Bm1k6Q+lty4/bq/p
qik6cDgFOd23fc/6ujVTb8rc0FrH5KnvLERshrbxJ3jCT+83JYmXcK1yxvTCFFOTTtYmXtiMVvuk
SYISoEzWj0k42U4IeeUmUIaS3VuJbriIIOntequSlkh0K7F47laH66d7UThFTIL1zew93F7a9uWQ
J0Oi218J8w1jW5yZtbrKGPbUwgzK1p/9sOb/jfRE7GzgtWPPXAt0aJSPYAjb3G+NEkwZE9GFrlND
Lb2UfQ9OxGG+v2EAJ7ozrKi6E0bq7oErrjhwJhWoBYEWoci2BQw6UY8uyJgbYaMPGiKwHMNHc02n
+95StAjdq1K/K6Ek/zAuZaIg1FQmew51+2rKHabXxvvByAgg1M2VryvOjhfbejiNLXp2q4lkWlfU
RdCVsxh91y4aIoQMndtVL+gO3f6+13beUXk1KW9Stt3e/Al3AFNtbISIxGgfEMDp7kXFBUmVpPuy
pIp76M14Pt42eu1QSc8qF62SD22eLJAz0Iy4iRYaxlAeEa1c/5MOdfvHbSsXcR47C/+QLAxLojKS
/XNno1a1i0RJqocQ32aPFS2Wkz30052pDPqJDjkimZ7SfGxjZD2KYVnrY5967vfbv+LKBsP1xwwV
E0G4gS0XMvJwrr6WnhbOzIuZ8alUjN70u7xF5A0C/zlnVI3uU6z7tai4I/5t81dOl8NoJ/PhklmW
HP98D1JDjMLuVTMcpzh+SktX+xrXgxMk9VgM/rLO5W/DqRQ5w7hXU77iqqgnyNI8XlHW/s5N857U
/ZK3ZpimRl/fpyMDAH6f695Po5/RbDm1iM3o8Y4rkQt6G+rKjw5yFCEqU4q3b8HraBJ46qQPZjgz
AnGK4FX6zFAtM5KR8U4mEupnlKwB4FJHgK33cixvLeJmaho9VOBArgN45if7KLq4MS1AsqKEXYFk
wnqeTKVKv6BxXT1UU+PtsWlcuU0O15SBRHyYJHQ/3+fSLTuiI08PSTLgpB9Sszi5TgPf5u2jdOV7
QmfAlyRBhzlqG/m5y6S7PcD4cEi9+O+aYhQiSlbbn9DWRmUgEf1OgeLK1SEHp1LpkiRicrOw1V3x
gyggh6hZrr8K+J2eun79lIrGRTzbmT6smVfulOKuLZL7IgVwpOFXn/I2QNHFaDFUbYRFb3uy+GeC
FgLRqlmjeSIp3gNyX7VHe5YTRPLNIs8/XmYWRK+iM8I0M9OjE5mzn6pd5bdGWdwRwIwPtz/iFX9A
YUMOGyD3Q+op//mb9eW8BNm4NnZYREKv68Ogxd78R5Is7nhy3Eyb4/sItgqpTFigWBJMhVruQTSv
OGbK9ZLhgeoKHXpv8yOG3KmbBO2p0G1Nt2nQDNSS5ttUjg4hRpe26gcry4TQT4OXVdlXIBjL2Pi9
XkPfUUTIX+88gpebQt3TlJRvUItCfbVxkrPXOPlSt3ZYURovTnHdj4+Q4wo/Nsz8E0ISwycXForv
rlH9i+cf269DHySpknH8/IPM48r4KIcrnAoYiX3eEhQ+47HOHV9R60Z8mNwhFT6lNw0ie/Dqv28f
iEt/yWFn0gZqAbrWIIHP7a/6UGsppAahSEVtHlak6e9EucJb36pGsfPwy8WcO2dpjFFJsFSkcds2
45DpvIRmZYXIpy8nN0uqIEei5t6Y+i8EINF3Dym058pIqrt1FNmeXNhV80RbjGDL6aYtHp6WV8MA
YW+G2Fs+gCdTkHW2os9Toi3HZomaj8lIE+A4Oczwo3lEBrxz0q7uNtg1uQuEJltkqdeZqeMw4Ryi
tlt+ZRD5c69P9UM6I4n9/u+K4hyRD8AT6G83d6xb66y1E9cMlTa5L2I7+m+cmmi7iTl5Z+8YdIfE
O8DuR91SFkLOTxDPbVspBnKx0QxV1Ivmge+eAnr+5fxSJmM8JUdUY7yfoDFVRo3msfz+L5YqswaD
7rEctz7/AamRZ4XV2laYr5MRdkU/f0bUYzwkrbPHon751spOHXhs+iWSbGRTSMuXHCYT4VmhEvc2
Gi0E9CkURkb14/aSLp8F85W4jZo4r/rFm74q5tCYTeuE5MtJoLmoL/cRY815pBqHOlr3ClnXziX1
KwpnFADwhRsvEKMb67Yj9iJTLPOh7w2yIXSPqntbVO8TVyAE5sAwcEMThAk0UFobY0rbOMgLOU5I
e8/+bsfe1IXeao/lXxCpmd0vHdJWceiioTZ3LsW1bcXB6DCFv9KBbU6KO4yTpeaRHXZwomQH11Jc
v2Fq3VeQ8swPWp3/5/3fEXpZ/CueHfWKzVI7o9XdOnbt0GSaeLh34dHoDuZQxM+iKz34PAjcd8K0
y6gJxBWlyNdiBMm03IM3L7xoUdQTi2IT8TftSysqcZ84rf1soaRwv6ax2vsFIvbvT2MxCyUG4AYG
cig0n5vFb+bVUHKCnM5s/AFMIwlrlxcfMkaMj5o1LMtpipT1yzyq5c6Sr3xWGKno40Joji/aKt1A
v6kYaZK6YRUpo490m3JKmS8OplYSnjlGtXOMrtwWhh9wqp7kFgNit1mrrtaUubFHUdd6AF7nfhBj
Xf45QfK6U929tjSqj5Itj51FefbclDOTxJrtQmWOJukJoTP1BFzGhJBWE8wGQXT87gMraU3BO7yO
iOqbGwJ7WIQyNQXIahDtwzwp3sfVLpv/rOrSf4RiaA/UfW0rqSXD9YJWEY+Hfr6+1BFOpCmLDTyy
qo79PPAao/vxbTYk7/bttV20GQnveKN4+2k4S2zq5mogVNMgGh97YSRaC1nJVPlautl66qt2CTKr
Y+5XMXK8rLOIo1ZQk6Llj2A2Rdk9qRe5j+eRED9FdvvwufLR3BwhOyXGNlrqeB2CfT6jQ8mParEg
vlnToXiwtcX4bpptXAddlFe/dvZBHpqtcW4omDkp+nLBF693bqwj6ueFxaqrjMlWFarqjtf/6tUU
Kb3ZLMWD6ZXjCU5GZTxYqATQAvMG1MAXU7g/qi6pnpEV37vH4IDk937z0+BiJRgmNZF3C5qrLRwm
bhvEwTpFnGpNB9kD721u+JTHhgH6t7g0DnYZqcVRLIvzqbNI9A9IaDCWPo210sPQPKEHbymIGzps
gHEaEzAAvgdX0wy5a211R1vrTEgRDSQUVyvNDB/yrOhHoqB8cmRqZFm/S3LMezhwFMWfrCgzFj8j
cJ0HP8s8ezR95NALbfTnaBTxeJjWEg1ltJpFGn0cyxLMZyIMk+lju5or7QnC18lTD13seMq9mZmG
siB2Pzjx6jPZtaSfUJalF3cQg5iJ1CBiNmP3QCzaJt80bRDNkz5lBQnZGnlG/JUqjt79tqbEce8j
pBKb5dDj8jVx8FqBnkzNJF/H7CWSk+UjsgBiPKA7ascPtgq9ot8LN9JeLLcFn5o3QHzggI5nhDgt
pqiany1AEIPZjXz9PabqUowHDQ7x5mHpdCatvMXt0rs+ntryw+I2wnxOYqRHwwV8bXqnm33hIpuh
l856YDy5RI3SU4uHivnQ+RulR1jnKq3oopPuLbb5s8+7Jb9PXUq7J2OMoGdEOtOyAqXrI/c0lIZW
+rR7IHjq7FjvP03/h6PrWI5bV6JfxCrmsGWYoGzJV5a1YckJYAARCBDh69+Zt3HdKutaEwh09+kT
EJMW/owAkLLHyBaJe4R0d0XkdVN4pp4iByFcCwP4cn0xZUnDnyJSCxy65nmij9og9/LklijW3yqy
reG8lBWer5TXN+1TwiA0uAcNDZ61V5BVQ9OpdXX1h+aEu79wKnFJ2eKWXvQdlpds/x3gKcpFb7X1
SP+20EjnHZdLg5OUZEGua1vTjVDWVplEBGXnsFPD9zpxKKz+S40escNBOdT8sVm9GHtCMebpFh46
JJrbJqJ5/RDKDes0pIdre0GChcOPhXXiYuqwASrpBJ9bXalH+NoAJO5ECUecpJ8Q4R0uDvurNcGb
wDl/Itltud41Gop02qE5mJB4t+WS3SUuIG0K8LiR69Cs0ZGfK1jqWEiSs5k6BDjmTa1tm3hpqYWi
N4AC1zOFQ8nabR9Febc1FaS/AUQbfl3MsjcvSNLJEKySmGSdnhDmRPY/ZAzL1Ll4nvdkoMiG3PfO
hh0En7yR5fJRRmOEi6ixFh9xh2UOnWyXcIr9XG+KkGxDMSN8Fe7JSV62zkRN9RUhZP1GJEz4ozr8
zNsxWXTT3sRB7H3ZI2cGLcQuHhvMtQC0mRLLOzCYOoJHzqjFKUgs89IuS2mZPlVYaYZ+PPY8fTBF
KYurryuMTv3KoVY5p35k8nNkWArcbaysw5tdD+loF/ndJO1sw0L+iEkZUHjiZJwa9K+zjEPcId69
3M+QzG9gOCEGNEL0WwjxiLupNkRc5lhW5goh17w+unhP/cte+P1msEPI2Nw7RYrQMjhD5X8Wnu4k
tDGsz+Z2gmXNjTx6VPH4Z8xZ5L8ywYV6Twh14k4tmi6vBP5o8U3EQqLPCihTDpydAe2WTcibF8TZ
m/iOwsIh3M9RuafplXJfjaLdOZYFfUp0BVYoK0pwIyRyv8pPmsmI/J7MoQqwgbCqHGhqZnNehIjl
KTVHSu7w5SrxW8AeQj2WrohApUOcFzzEWzFSan8Zsi1I18hMPSNm2BTHcSEWSBXKSq2T38DzY2T2
KdfE/hWhnfihrIZd5kWlvqxOC9A58ix2aY4nuAdHxzUW8GR/xwNSlV1mnTRdqfJdnI8S2bgXmh4x
vXgtkvVu3pQ7fiGBtJrDvdIEq6byWJP5qjW34/3kJ3HgkhIRFkApUVPydVSQKF/nWm7m5HQ8uq9N
oIB0NYhHcJorea2PMMCAd3bhwSK/dH8PDQy3dDfKHDqLmNA8/oSIUxR3G/Xe69PqGDk+Ulhj5oOt
kXsD159iZObciLIRewukGfpoCnmErjoR5pkjmclaARsbL+V3mFnw/QOsuNjzoTTjLj+dx+NjTtTt
W4WhBlwl8ZwmU+GvC3IV7VNVUmCZkLGP4wV7XrchzE6Tkl9ZbKboit9dlW/Bejv9RwlO9TXGROou
IkonEMKLgvupXfNmegARdNSYRPd6/SoQ3GzvDfYebO5zvfjiHYj/sn74Vdgy7VEI/HhhBagJHEVy
2ZPzIgtvbOuBYZdIdwNF4hWYco7A4GzjwCKVKEQpWlDSMJ00EqTAFw8cexu2uQbRoGUF43WbWOR7
vMwCXfOjnFlgw3LUEdw3QS2GQxSDQDrqtqgud9Nqh7azRa635xfqjUKxkODZdvhuU9hmsCkvLwRB
EKE1C9ii980Wczoskef0Z1Hyxt9lpVO5HVzGKmQWMwRQ/zT7EU2v5GhSM5TQWKsMid7V2LRu17B6
bZF0JlLZxzin21OVW/qfiUHtfTAhH6PzEbZpogOovVMl2oBwufC17Fas/3YlY7xCDmS7efFEyfDO
Z5ovcI3GhBw6n7MRvaJDrrJ9yszeuOegm8yf1t1gm/QrA0dV5h3qpBvfxjzJYN4fSQ0q2e7oeYOK
MH0iSJjg9+AdQI7aQ6ExTkg+u30iK9iSf3ArbW7QnK09XAggofRpQHLoFhCN9TLLCF8VEh43ZGjh
gypa+OYU/1a6TG+VUvRA5c5g9WLMsaMfI87cI5J5/C2nHVv3SKBtGDytItGl2Nf9LOa6np6E2Orl
vO612s5mW9Bwx3CsgCqZpPIEGWbBTkaMKfBPKWiD14rE7ierxqLCb1NxjUC5fUxaUJSPP1Nt4DBV
I1L4E55I5B0hxzEojKQ6bnEXZn3LMjIWz25FDM4A0ofhabvomDdnSFPy5WR8Jc2DW5gilyQyYGnK
CWX0jq2bfXMZ4ppfpKyj5ue4LcmE6HJbvuYAjKPXCKlX9rdkrHyDBeSRdWUxji8+FPg6XXYUCVJm
mfmzQK62IA1V5G8wiMteVBJC3jZb2sh7b/nS+5ts5xrzGD4aonJ67lmiS3S+Mi/Q2qUEALEnPuFn
3LakuIh0h/MrNAz7mwDqj+TiDB/TX8Vzqboq8cH3dTka0vNc0DdEM9mtS6qIvU1cij9LXevxjCQb
7j8Dq7L1jw+38C94R5d4mqlIYteXBdg+iOvBpvITDaZpvkWL5PZdp3uhwdIljl0CrG62LmbRzB7Q
Jwkg1/uCZkahmEv056OsvqG8TfGdxTIy75va56ZVytUx/LNMEhDDSubq3wiuFoaxBuPgmYCrIs5y
XtEuW8/HBRyAIzcvqcLK8MEkwtqPPMKaqhUcvsJDSWrSXBaOJQGaqIDkztmUJCt6BK2VeHyKzFUD
OOXVXe48HLuaBNfgw3GYeDonOYnKCe1dUyJd/Sji13VZ3d853tgBx7ki/75kEQIOUMLytC3r4/DP
YfQJ0mBsjjZhw/3mm6kPsCIQXbFKufSLPw56h3UyQ0K5TPapi2pSiQuHGrz5ifLJimFGlYrOWJ65
MLYhjlXUWw75FnbTNdvOS1bv4xNViLH+sVSq2gYLB/HsPNs85p2nRaFO8JiZ7OPulcEGSWw7/wJK
YtYhqhaUOJLhOvsp58DT643vN0FNYF1zIZnN+I8sP8qzHIUC1YdlSE9o2eIWOjRwrrQvmCwq22d6
qWfQMmUSrqmAzBPT4TEuC3KTeT0THOtsru5wg4DW2haqVmU3L9LAa943R1/ahgl8oqnGrjt1bOzz
dbVVl1eeynOArEq3eU0W9oOrODtOLM5E6CvjjO+Xmo9H65tljq8uYJof0lWJtZ/FAvFgthTEfw9W
VfGHESvcFjderFuMI4QWi1x4o73T3wNQUxAnwMZuLGi8e6KZaZHERtbpvhhdlciXegTpHd1mmdM5
v6abi584wsTjOxevvOmzEraDmLFGqMC6PHdN8eBA+ivbaZGBdmZUB8H1syCK/Nb92McJaoXxSYER
QH6rRPKtBzcQfFZjaKWRudlg8HOZRvpWDffm70tVgrSHt1RF/QKO11cNRjwOn4qyD59nk7smclyx
nUmpza4JMVrdCSQMlx2t/bK1U7w3b4hiKv5b8FI/CzSzcevksep2M17UUJEkfh1wjDPVLXgz9de6
VTG8Yw2WLBCQrqFdd7Fk1yys+TcEdxAgI3vSyKvfIsnPMtmyEka8zNfw2+W7bicXkaYfa8Ro9pHz
ru644MezucUHDgl1oDKsyJLU9wvPPS4EKLrgjB2Vc++TTMGas4zi4uKmhcCHn4v8AxBHM504sjmz
jjCxyU7CCUcMcxAgbWU1rfIWAQJ0a7ealf6cRgx1LjDIWvf9FsWbp7r+1xw7+bnRNI7bKqflv1g1
5Bc+18A6O8M/KmuUSPBXo38sohsVIV6Lo0LT0czRIJpb9kAqSPFhD1P8ow45nB3NjPRd2Rzsc6lW
CFLEhHugB0OcY/wR8zZewxwbJMZy0IXTbJ0KUDwBofQ6n9DuVw3JkzaDNcKvwkUWGSHYKrtWwpDi
e6kwnbRT6sp5cMtaRaDEVevSWYg9IZG1ZhF9FOk9wmVamW+bZarpRsAWCMVxAGUOZpJ9kLkn2zWg
y4zabPeG4g360SDpUrGpZcFsSTdhOqGd5aqpWiRN0mc84161pTQOmVYYQp7Lhd745WPhjhMU+PC6
R2OgH5JqhljW5SZ8QLeLwc+OMgAekAg4awlcPb6bdOa8s1W+/MZ8xiHqjZRXF3c7fA+HVDP8kOU0
He14NBD+Nn5PXuosLHAziJvjJcrzxfST9yVSucGPerAwj3mERmLFtIob0uL23cW/dJ/LeBiVWQWc
kCJ+1gyXdA961Lx31bLGqJZupKRdCebiNnINVqWh2Tbd7qVK/0XTlrEu2eF60uEpW1V3LFy/5nhl
yQByF6GDjr0LPZ18ZvoFqEWFfFrDvgtYHtq2dshqxRFAR9+Tckp+M1joIxSWw8C/n4E04rWQuURt
BnPqxWRunrqtjOgXT/WGzOZygck6JlpQ2wuz2h4tpSangOnkEdwqwJ7Igi8w0TnIGwZiZHngzlig
D6krXf6wSIq90zUUUhh8S/2OxfhWtFkRshTXc8gcDO5iECrtDC7g6HY4izW7xhc87zU6nDpQDAUJ
oiJGfMa3Fi51JKc91+WfKropSlnqpy5dKvlXWI9zEyfvC93r22hb/BKIVP10S237RkGl1cXjNj+Z
A2gLbpOx/i6Jv0V3ZCUqLgXFB9EJINoABOEh+9C4NVfoJgqBuRzgwQXHbMsghJYJa3e7u6ydM5lX
cJYMnuDftmyAl5KAKD+DvVwLphK1fRIIkqgnhzrR7i6BZ3KkWI77c/MlmtCq4sWNPV/adpTLAdko
SQ7ZVmJOCVz/OGN9stXxUzntOkZ1jlPZgiPdpB0p5+ZPnvFJthQX38eUUhg+lshv2dpKHfwbGiDk
1VYZQ16xLzk0mSnaAfsNbMURjIBbQLbEyZVdprN1g72yj9D1CCFtV02ry5/LERRefCLI8YIYHxBX
wpC5iNTXbfqFliGFzEaa6I/l+1IMblXl24aqzDpuKFLmYK1L/8Wz5khNcYn/ZCk3vGcGY1urKWRo
XYBd6P4GpjJhzygvbn/icSbvqqOc3qZZ1ablNJkfDar0dgo1eL13q5Z4kZupEo51ghnFQDY2/guV
1XM3O7EW6O4zrBpzNPKXBWhi1S3rFJYW+u1ybPFsBd4xIBL0BP7ayk85gCd/AoCIqYWXa9wKuQcU
dn6MFCUTfqEdKSC5HdBdqBniAGamIcYKpfkeH2F8FlNpV0yKbP7wNprqQTqLTzYTGnF0qYnnb+UU
5fE1xYmxHXSsm/m9RjGo0Bx28OYhkcD0r6OByuAyTog8vDZoBkQ/oi16E1mYgbvAVAmsii2VgIEx
JutOephyd4Be80cfgyjTug2WDCBXgw17Jm4vfe8PQ/EjusrJFc2Ii7uaRfABjTMYWnTYkGK5lMCB
ml6EA5Dd1VMBUY6mOf52NRb2vWtmPXuMorDp/kDzQNAjsDm+xDNYf5MS5XLmsZ5n7D1AMupuqsOm
w0h+TDAjzOh+ZtIgdH5rlC0+qmKujlO1AxDqVm1m1gIP1fq3mFyBDUKE4bObSV2xfqsLGF+2od6m
Gg9AzJMbHvz/rsmE7wFDzfKtDql9T9HpCWQSlfhVm9Z0f6T/T6TeiIneNCDetJUK0TxYOR284t0R
ogTKKz6W//JUoMBtME5hrZwazMAbwmZx7sHliQaLsQjZWOmeXkWjpTxv4Fm8E5AsWXcQqK9lWvBw
Gguj3tWCbKDW40mb+xUDH4NVCDY4Ayo9MMOM77Qa8opVzyyqANgU1CLjcylX3Ha47sVQNbCk7aB9
8a+pjOoPhNXX811NgkleUikZ+puUUzJAR7yrFlVFZo832Fb26eRDuFZgYL1OEGnsvd0pOKILw6E8
JeEYyw5H2tiuoRh+r6ADjC8y1kQORhTJK2puQ/qRxdvHbk0h23DAZeV+ik2RD4BXMfs0NsteV8Cl
UyuSLfq1VJvcWpBxixFSZyOAR0wEf0kETbPOlLm85jME8R3JmfmH7z76a0yDjJEF/cA/LipMNxuf
4Qsbq9xh+SDJdLN5wmbm1MwrmQe9HA0Z5s3yulurff3NsyD2QcCgBPU3+OOJ6yL7ld8mn3YPmB/O
mAYYYlMgpL7bagzbva8RXdpbcZifE+PlV4kF4L8xmfgXaSIY+I1jpJI2DnnqBhQXdFXzzoCG7Qz+
KQ9LwfzAxLHzfgEggPeMsa4VxeKf12NXrNOzL77hu608DnO+veey4gsMSihM9GAVUrwzTDtJV4tg
crSvZWU6vDbGTwRdNoDDvUb5GuGpsbU8DxQJOrihH2+n8j/Y7IyqqyEtY8OIXUY4lUB63qSrbqYG
hf1P1W5y/bSwIC8+deYNxJWN9rnS4UXuqHBDvXET7iH8pn7AnIWva4LfQtOxI8LuJ52WjeBjP/K5
K2FcoDo9ysx2AhjJNijkpeq2MaCOtYVbKWa1egn4nOlWTl3QeXhi5sbvYuh9kQ1rkaQIrGCfqr5S
su5nJIwIbLhIfQKYkJJTHu/ud4KaXg7EM3I9LHJz+81hO4JN3A4LGztSwB9zzunJ5Bs+wQ1ms7zl
cqJvhpcA1fHsbh88cQ69ki3t0jF4MopWG769BDlJ2cs0mv/Dbj2eOqy1w9/xwGTUk3VVyJFdpvrN
cSmrM/Kfxs+GR+udjZQ2DwQj03Uq6F6ivU/sf3NhddrNoFI47Jbgzd+DlTTbs57ofF2CrJpTPS5V
6AqsjiKMdpreAWyxui2QcHUnc5DC21QFZbsj3uk9WCSL6tYyvWXWoNDcYRyW8AaoVKZ7tgsmO+XB
MOmkEvQGuyHzEKIBAJvAUA+O3e1CDAS0MpD/dvgqyaHA4gn9GDqxuV9IpN/QT/OjPbIDUSGWLunR
msyEf9lYQw+8pDw84o0H+lgUEbV3kz8w66esIF81bJOiVh1Aobscj9RjzUFG7UyT8p/C14DQ68mN
dTvL1XwE5SMEPbBajp0BOOFPRFX2PXYQdMZYy/0caRn9l5N4/EL87V6j71kAVvuAIdECf11ayIF5
fKcywm2XJrS4z9CTHh3WjNt/QZHxn8MN7FtM0ctzDtFo1gL456Z1M0iPyLNPop+zi5DotzQYATvw
psM8RE22YcGXIQi9ZeNWrx38t2+MvAW5G+0iGlgSHSUexN4ekAwOuQ4TWj0vCnidGwEzHd6Qauqh
Fzd7j4BbbBNlgHoAv1ZZrEaiYmMtFO/y6K0qMAvEivrsrjAySrrD7ICIRH5sL1Vmb/Jap2XdwoGL
/Zlds4GENDL3UR3CkpNHXt3RAzA6xmtE1JY+RWCLridSAu1FuZ6qB5EQmwLDYdNHYmA5iMY35Qxw
AebEljvpj1OSrwm0XGWMSimOBGejkl6i7/Ru+pEJPH6nilItWx42+reWdQhYeekJ/yypaN5H2Jfi
/2eprS8TJpr6ZAoKCM0lU3ZucrrSc7Riu3BWYhPHk4Z0tGrTzQIFxOLjwJys0MkOkArJukM3O0+Y
33BHn0D0Gu1lTLSR6EPS5PvsKhrOAK/RyO4MYbB9BasZ9zxB/YuTszLgtrcH/RXSJrUNx2pVgiJB
6LriwEsaAQpsgrUIFy2tOE96TwdGc6lPXJhcdt7UYmmBIDTxpczX4gfuVDycNYAAPH0rQsnbrDSI
lNsCmhJo0JW/F4vSgChtpH0bAbKaWo01H4B6MjuEKRJdN52Ny0l26UzRPzYYluEjsTXwyOOApn+k
OK1j71Ra3r4Q08xIsnH4U5JkuWPz3rwFHuE4g+MG+PHYwk2xlbv5y2OHg65mA09hoMSnyWVOlA/o
6orxK2MNPGQzt5rQx1VE7yqY5fzQlIK2nNQKcwLoJM06zKXVAm09OBYgtsVwzV6OY4o6rBaKdyhx
56ODV8ESemPS/GOTxMGLRmb1I/wU0bjHiVUPWGBwcsbWMGF3dVWMy2PE/E6+Q1YmowvYJSj5SciP
vRUi8T+byUgsxRj8Fe4LOc36B56IPW1Vodf1aUbnAHB+xHq/2+rywMYvY9k8TFQguhsH66hPxI7Y
ckVF9tqokaaDczCphmyunGI4OROOBj2G/PTxxqjzTxYADHvHMaRsacfGpv5x3ZKZvVnU/PeRpMy/
we0PHzkcrGo2YMXLf+Uq29kJL8tRqPBgkv68a0j4fiKeTsvHETxuc7Yp3Yf6QHd/4RtDSRQBpiZI
UszLT8czDddnQFzzhcMmPbvEVmzxW25rfCPes3wf9rpUuJTh8OJxDerwLUb8tL+A/IPFURsSRYvz
BuAqaeWGjc6DF0Ae2hwtq/7GmcOfC6DvgKEcLk3FNcVKvfpYKzBQIFFqDvcinMYX6mSdagCmc8Hf
5p1GiO0+MjnfHzMmmpPIoqp5CUd5RCekQh1igOc54/e0joNqsxQ71EsRtvjArjmbdMe33PIHOq2Q
ud4+JHu/NaEov1v4y7unBE8YQS+DbV7xFordJsUArqOSM8zEMRijmQyMPS5O+N+bZ6hbB8rORdXp
+G6BO0FrdDgsw7LV1FUrjVJHPy5E/TIH9n4DlmPLZwAjiA4IJFmb/ij9BoGxpuvTUZSeXUlkTAc4
6OhkTL9hoFa405Zn1Jv3sazHrimV+rVao6640YqPCeFAmCiFnT4DRHbRU2JzDLs7KP84MfXXAl/b
98pCsygI1EC7HL/IUd/iDzDSZ8zg4urzhW/nSZH1PdEuL0+xWDWgAuo+KwCjDWrVOpo/a5YsT2Ws
AOYt6EAQuClliO7WWe+uq01Wvs5IH9hafRTN32A0VhVEqulCZNE8gW0B3GocSfVbZjnJkVEAzOCV
Vx55MBTNmuvZTBYYJcZL2RbHVKYXUqThjKV5dg+4C7BeztnrLYX5BHij3tpoosfvPIUX+Q5qBK6b
fNaDqsV8nOzGtTtlU5OG55nB4IcWsAMZsPHfhrigMFCDXKzoawwlWORUc/E1bxQoQG1utwshfvyF
Nbb4qmf/DGJ5s/ULgtSAeCvkkLRHCjldu0cbGGXQRVeDIhrY6D6N3vTB6uO8gw+kulLHTJ/TFSWq
paaa4h5PDqK2cLmqFX0kJgvtwgFDmjrHrGCZMN+O0SKndYKiFzNTs3yiP2BPYLbGmMBKVVwUHskM
w5jJwMUUZIHyfp3oP3hrlbajGOZ+Ir62STCd1f43J2B2dnYU09+K4kspikD1N+hLqxZ0uYVi+Wa2
p7lw1XpC2LPKPqSvt79WuAVYc6wBTFea+h/wuSWYDsIN/ymSGJkyrFHNhwcDKHtC4OTxQYMyG4BG
5qILHIbWGcQc1VjcKmCvtKGIbNUzGeHw1zrFvlBBGnHOxlCNJxlXk3qU0WpL4O20+EtrHv+B8ozs
LRD2OH71aIog18mQzvzm1xhSSVYf9d8ojDg4o5uXYdvcTs+FrbB5VejBHia+LXchbhJ4mxCwOXJ8
VxH2GG4fdLFw8YpHEPOfYG5BKLqOd9tN5SzVYNH7yh4iJK7/akHNAS5OiloT4fpPLgl0S0A0JTC2
PsO25HjwyskEv042oIujPpPzNNcZBTZsEeFG563YTzQpkAQOgtDWbN0KCsjSj1WCHIS1cejgVSjx
qsrxFgpSxXDxM43PMWpj5BA3EfW+94EuIuqSORE/yhUkmtZOuYGXiAxz3R6GjCA3NBnA0QymFg16
mxy1oI5otbcK3H6QwWyJ5ByiEmRnOSGKv5E+tv3JRwd6uzzA0xFUFIRqLjAR/Z1FRvNuz5XTfRQI
6DO2Bkm195teo3b0szB3awjIqLoNBsC+YjxFpQXg3qLo5uOgPYpX27hqAjYjghywdQDzo9Ez8i2T
3EzoGyPgKN1mSjBeZrCLMEd7iU2GWHeq7kok4ZWXCho/3etCEX9dyZLTYcKbKRAflSPCrt6LjYKL
NxeP1M3rN0Gd+oF5ZsS8HcXbKxmT4opSo+O+CQbZsmnYbki9WaOrYoGwFspqPg/jpLZXjzXur9n5
5ikXSIVCG6OmfxodJfBmbGB5RwwW+sC5w5FeKp+h9QK97XmO/fE3jqblaB3Ic1nLZMPuZz7rqwTO
CLcV7LpujWmi2pit6V/M7AxEwyxl33nFlrlXMsHqbdnJmrRLSeKqS2rtfq6UuSvKfbivANBjt5lT
sva4nb6REOO/sDmxkFBHSd2v9ephmmwpPvhqjEFnKxNuixbbD98Mus7VXTqv9j2Hp3vR8XHk8MGy
fsUeLDv4HfxB1xz+2ZFB5rqV80tK7HLcHwbj0rSBNtlChQ8n2RRJQVnr80S9+5SXpx2qHrAJUvhg
npCaE26mVtOMySSSewXEZEEqvQ7I92pTN4n/inpmf3EfggCykJW+xHVMh1ulDz1KRz3+rUEJPNX1
iEUr0hiQdM3kqN5HuF5gGYu+uD4XzVisiKDfcBegkMNSMKUgEOHQrDnqmfOoES5X1iBkAWpYkDGI
PR3g6D80waG+AKxe9w7ioTANoHhgbRzxQ6+vy5xsP3MGgKKzecKyK1JC9PpQccKw1EqNEL6faEqx
QwO/csDqR6/nHe8TFFNdFKwF2LRt2N/jMR4KRSfRr6XMsV7IZswMLsCz+iwxRWxPujGxvcLkWZ/L
VKszVT77trs6XgaNoLD1bR0X6JdmvFy0DgxvUURoR1CRIL+66GnUC74IeFPeIT+G664ISw54MQJL
4WEnmJR61D+SnAP84TBsFzYCZYFtKeA+hOfGlwUiGIz+Hu40nU5hjdPqed1Mv1Za/3HLQka86Hpd
B6D8oOcazD6/yorTtMeKuKAdmIRZ3K3xWH0VhYP5gsPiundEQlzPl4aeKlZWD2tu1W98qtHfWHgh
BokZNL5kW1VhcwYKJZZTI0EPWs2pMmAYznz/BUo1BnYQxtNHXoXwfcdx4t00Rse9RyvuhmSb419w
IbcPHt5a9GyjuH61EJcgJG9djbqUJqCZLZhe0g4HZV4h0oWtYJexAyZYGixSAFly5GgUOCyZMB+M
1XsoPFAbnR5Zc8nFKMaXfc3JdPUgdJRdlR+WwaGqykwXLVORnqZIxCgAJjGmlwEuuNiar0189iWC
azuVrPtTgDWQ7BbkMnI8oWDjF+0YVxbbAtU0MGUcnRsvNlVgPMFYBwOEqNGQLHM9Z1fMQJCuGZz2
osNdaSMI14H+ncI6Z09w+QRBJEnFlPTxHoCtAos1VUsKFwu04pujP+g01dFnwPxEzhyY2NrhCeVH
0mL5stkrCmRx9OCoAs5zoB5VvQVlWXc5fKiqk6kAeXbWFqW92ESBBV4uafgfR+exHDkOBNEvQgS9
ubbvltTyo5EuDI0DLQiQoP36fb3nXWmkFglUVb7M4sqGkpM805rrpI0a5zsFav1bhtar+RGyPjy6
9CDx7Su5m8uF1/EVKbUctp3IEr7SsEYRXsZ3XljmOAEoY3kqN4FAWpnjvvlZZrBlD4TcyvzgT2r+
qCrbFdupKCP/ENCaodIoZYbjMHQzR0AaV+65F9zXx6ogH/c+YPQlDrRfsd14qFnxkRqLIWbJDM85
4VkRYmemsbvz7cAKBsVeZ5axVXy8Qpg/Yx1FwzEpbBZQgRTVyoEjgu4+mvnjbRtTjM+2geZkLBR2
/ibtbli9QNVVhzBbS/m41uj+u2jwg+EQcUfE/7xYxz+wwGbzYUbCjC9lmvS/fN5rxh+Nx0BORyy0
2jjMa8nEayS0ytqpZkvx1D242invSpeFd5UYp4dU5y5hAlwJ15a9A+8gkn20X2ssDECBSe8/DKAP
E22z7z/rOFjltjMkjV4yMwVvYWfSxyYwS7VD6m9Y3zyG6hXTn9/cSfCPkdFy7iCPJZk4DalhqhLN
refsYxRHWpqg/LEM0q7vTdlG1WnlN75iAa0IbYsAYo6i8vQ9/h9QFzPiiLhxIqXh2saNxqUeyWgH
5TnJTTDZgFp3DemLY7/HXi4CojggE4MGISnNLEM0Mku3pszkv2Gt0uUY4zFadmW6dr+hYmGBc0bb
FmUjWA8T3uu9W+TZhfBaq/ejPxfvSx/xrN3EzJdlkbTtaKo3fFzm1tnasSg+Z8HUdxNxDwO6Zl91
08f36NTzMyjK8gcPVIyvgCk3AxogV9JK8qpp78cigHtR0xjshyIsfwzaZQozcRPuHKDbZaMRdl7g
ZIbf8wg5SWNQxk9+lI/ZRuXEkd1G+vpukHNy6fM2fWtRjK/scan/9ulAM9Xngb2UpgqfCm8cH9vO
Zd2o9lOKjnScHg0/HHN+HdYfpaGoX204zBuru+Bvs/Kmgm2R61bJsLlrzOpQd2G72wWpMz+YxkFJ
5C5pwljNZKU30frbHZi76/EG59uw+WkTup+lrKlrahQvT0bO1iTBvL/NjffFEJlDNSt9XN1Y/dVz
7Z9tFkZnlqCq997t3TsZ9AIVNaAlCpXOd2mL0hf23gMA5bCnjZ6eQU//5AqqhozydKNKkohE7VJZ
kMQEyNJk66nO02/8dkR6lDf5SZujE2v7CAcXvd9e6GPloeiJmR97WoPipHxpj4lK7qVm/u0FS7Ah
eBd9OTT1JyBvekX6PbDB9lnVrDcm0OoGtaTBoRyX/k6S7aCc4QtA4W8zTJAIarlrQRQ3/NeZKVY0
3/e6b9+yjpDMbaEBcab3QgvaK5I9h61N9MgW6rmJ3pPbLql9GPf+VtFrPoR5FMOIa9v9iaKVLeaV
W8cPa1+b89RHvWTy2xlI+KSFHSnGKz51nm5GBtDebNjtD2s7tsM+L6uF8BrtxtsoqcKf1lvF84rh
80eXYArJW9k9tkLJPxO8OKUVqQ3fURM4HwMNxZfoRPCmROM+Ima3T05fNxcjxdTvnLzyD5K74t5l
4/U+ZQ59h6hPlTwsXvOvBbOEs2Eb5SYJdLQfAIeQ3730utjwBhqNds+Ytf5yK29Z2H3slpcaufiY
wEijl5GN/iNSS/JtufUvHmrpv7QBOIqvLjKJgeUfGFlT55gDoMT8QEKlepeupYpPjLljUoZNvZGr
fvUy63yHOE/2lAFot6NhXJeu3qfoAlDRtfL2Q98F7wnvyqmaxgI1g0BXSvJXyb39REIs30p0sfer
SG+mizmU8H7hcuHMrREPPdWDuqcFay/VFP+A4mruKZFb3mio9Ce3CuoPLucY5S7zLo4g4BMGYsna
LdZE5zhPSX3nKMhsuCGhUFfcZv7lByJ/niN8OXVRimusqvllLTtv3vi9Yf8txqAvMWb+ZzF1hm3G
CFRnijUxYh0JsleyAprPmfgeoGE3KP52eebz/WVWMBoxo/fFQMC+RMCfwCpLxDM3tzXfp0Qff4IA
J/KfGlumZ7cJBKPI1DO3Y4SQmiWR2AbGifdNtvhjtGqK/dQa/wGYUt9Z8Mg7D35jY2O1Ps7khOVb
8DxX7MJJAUImOUddTR+5Z1LYPqW6WhD0GSC+Z7Ivnis0b9BSR8xMm2Urv4YlUwP+Kggiu4r2Tz70
rE6O8HpvIhumNA1hwQ4Jt8wXAzEYkBVMGXldcVxYprzj+te4zE3QVsAQ/SBZ39lc0g4713jdWOyi
mqiBC2xoP34764wYvhlWLzcnyhE3ePatU3gX+jBmRGsqxPC3bczkbBiuOT/83PQRwDg832c2gsGf
KiOn5neXa1U+xgzcu7umZJExrV6SdXs6ljVkziWqNxjIsIZKqZTb7AFMpnJn+lqvtFEqcskcWnUn
8+28qips+bWmyrtg9KiWM12GheC77dDE7TO3ycSdELTA9PSZokleOrPU9l1EOaDdFum+WA9FbLL4
ySZZ4j3IBix6H4YyOeOGWf+QYF0023xphvyU0wW0T6qhXDgABM2zc8g7t0nWaysiE+tDT4dRymMf
M6UrNokZ9YjtLsWr9moMRO7IjWfX5FOhOUQ0R+jvuBp8vSw4FUJY5f7od4AcBU65lY2f7YLcsAeO
TSAX7JoZnMECesK5r1vARXbDocLQ0bZO6fUarhs9yWxn6LpZ7vwpyt2rQlxKTl7T24xPEv3G/OZg
85ifTqtxR3v2MpZqfDT9Oooj9Flhh00ywu/6FO3ZwGIrJ+mTpWdZGH2yc4iTYpJvg4i5jJOBaMkr
JEw3MMfofadiiSe2gffIrQd1HnHXxegg1NqXAEogpY2dp2kbSC8jnLyGxdwXgH7VfR7ENtvxexe9
g3DmJfNP/hY56H00zd8Dplrnbek4Hb/62GlmeoKlZNy3kb1snE/iqzzSZVaq1eo5GqzbXTUirnfG
Lt16R1IyOuj4oEOP4RmoNGaouW6Ka6SR8eAge8ffB6g18bFuM2X/RZGqesQZqONXnAyZ+mj9wUV6
njyPqYg/G2rUsdBucZ0bnK7MytkC420LzEfZcZ2jGWGNxozrwneEpdhtAE53MiHS6M4B1shWPB6J
XxyE5xf+z9wW7LRH5Fz483a96JdrhqqVvOFmwVTgqLwlz3Zt0/KpBheOQR+Vn53K1YmzDdHvy3pu
Fkx5j31a9BkCf+zTU6yCfzTf8Gkl8iSSYZmBnpzeWm83+hoSmXFjG5aPLNzgFF4TB4xCRTpk8MOS
sa57FPnI/GMjhalkSuC9LcPwyG+YxifXiSvwZOzHQ33Grz6gGMcd8vkmmlopSW+ibQ5/OnUyuN9B
GWU4QyaLUWWPfVhnyJw4oG75QFmXDsdWUvnsNT+i5+5q2wf26C+swfTPHOgJpfVQdAyIlKd9/0s7
gmck7ivhie0Nk6fiFRi2zEhAVkbRirkmnO+zkXHtBjuraHcZf894gPi7TUC2vlAaBoMxfOb+KJ3W
N08hlFD5mLkJWrhhMtH9G+IwVBeKzbjDopTDa8MEBaW8uDZ1xyMChRXfgCZZ968zbdiflceUdg/Z
m2c8tHIxxyEepuaeOAWRMmIvU32yZlbjnVBZlu3cGAh0m06BH3xhNQ3KPSH30/RUwjCJQ88YsHjg
/zbhZokT5mJYjlGtc0UnzghQmnUvpKcjnlKPaJ2dU+WTt3PLmof/kDDmlh8UitYoNG8x+84lTE0x
TAfuFA/VoCviQtyxkXZMOAbY1oCYXRGjzp0RKaB2Kp15qmno1NDdBcGYaoTW3pbBzsSBWCwjEru4
r2JGc0BZohN/jVbMIQC3rj8+8MDa/MR9EE3v09ywVA03A//9JgnDEswdZq+7CTRovKHIS7nlZVfq
Hx5AWx4ki+NDjjmsrC3xc2EZHRdDxvtOZlrH4SkLCat9bU37v6Yw5/qC3hr468aXDmP/fcIo2Dza
uCzLL+2WknfVzZSD8zl2vG4OiGOcV+EciV4ZF7RRvEVNd6z5SBb9I7IM6T8dDCvewmSW9/6pTcK+
jt69zMfEvMlZnRDt3GJICtooaerkorRU/0aOknQr6rFMD6G0o4W+1quzHrPZr6Z7Msjxv660UeNT
vLRc3gXhM8/xNLp0QX7VzNupJruHN6P3vf5XS7S6i0UxRFmIDkXLmo/HIW27qtkyBhXlfRxWIviM
15Z1newhGtRB6ZB1CxvNh5g7eNLx3Z1NFKTZfRNHLoOImq13wUUk3VjvfQ5MTlpYxvRuYerfnsEV
BkRr46n2wXi6qi4xVywKzoTC0W5AB6aUh2md3EOkGMeean9mGSKmGL+TH76oZHtiMJkK7zS6i/bd
927kwP2dx36bf6iKuC4fBrWcI7tBa1x7CCbWS6nN2FcRRFBp4YJmlznGPhwZKnj0jlNvL72fMp3a
Tyxc0vfKurhsCEKq4n7bE4RaPKsEcVpt6mRuAY2RAevNIroi/e5IBuwlE3mRFzkJgYRiH4KuDCZv
TyJ/5I+PSTio9YytWqtfmCJQOfgtfPGs2dG+3LsJAHW+00LSpDXTPGQvuLUtGwUmRhXZBoMwUHPr
scT6rsbMXaETrTKUOEQzMR87ytY/4RoZewlsRuKEGKMBmSQ2qX5dnTztfuYClCDgXKtSfUEFsoI5
JKpY22H5CDKam4rPKd/lyYTESa1jou0sk6o60qHrCOYpbOrfNWlh+VNEskXzD1LS5P/86bZ2c9Nb
8seh2gHYFkq0wjG4tUyIcRPjoL8TnmxCZrDFKH/ga6jL8wCa2j5GMAj5c+1itjqsZRCr87SUlhpo
JeapPvsFtdS8ibES4utM1tBBNgav+x6V5VIiT89S84xTr5vxUGsrSgzjNl3GYx46rmx35YhAcMK7
iRCf3Rar3TlDFam9aTr376LqunoGzQ/7ES6Vd+/SwHBdSo/pKPU5HuCf7ZAm2W/I9GESm3qAot4Z
SLA42UWZjvUvZ66ydTktUsbDj1ARWqE2uUd600YSTUKQC0IO0/tklFVIXm+Y0GTN3hzFO9PIcTzo
tEjMZ9MxYccS6bjzB5jFqDBYcP+4bz5YDTeTCIq226kA5OyqvSVB6lpcRx4dEsAgYAI9CQZIbpUd
uP05WEcm5khUiRHoiqNF8jzUXnmDxdBFfUR0h3hv15u78phRMA2nNqbGLykBy0p8rsw3oFkx16Qf
wdCS0rBlJpnZeTPEQVn/oa6XwLpkzNKqhIiw2f3i29gQxcGE9QXdZ/C3Jbw2FRfCqXqSQFfLDwn3
RTCF4LretYmIgt/cL4azEWMZeapZwRR7zEkBKDa+CTNzKNLCM1e8lqLYJ3bRwZ8sduKx3wZOE0yH
koiukpoEZnnmB5RR983Eir2+AfFW5dYVAWOgDXY7DLhLWHuw3bIQhAgMCTKGcEZLelyvRs026kz1
4a1clvpdxOMMaB8ORdmQFWnj/J/NOM6gROVcT294rpPlKD2SCADU7SxJFadAdG/GMdyMAIK0JJ6r
ffVrWVU2OTtdj9QSQzfygkTcA/EbwfZTeQ9gg5W7HG9MQBcPRXMq2sGBO2GZBhENtq/85S2wrKa7
6RORvsNLTLyDiMulnCkiMW99hX7QdUcTYj472XSuW8uTrMX8Sq4Est1BLz3TmCUccRYdFVVPvmPx
qecuBzFBFR+rRNLl8qeewmMTDhEEJfCS52Mm6+cMKL5dJO66KfPq8J7PfV2uw5z7+hDYcUx/YUTl
xNo5ibUsP5GFt7xpFtR+QoAFnzpwZ24xDVBU3JdDyARwD1pKHEPoDW5+53pK4PriOS87mBHL4GnH
WqF6vbd55/UflJ+9+fAmPNis9eWqmu5rR+D6pBCLu90y4Bivzzzvqk92C1UVVtox5gIVtFCjTd6c
Cn9FcjSiGiTEaFau7I6qFcHgiU7n/mCqfrGvnt/YaQIonXIVoDhoiM0zHq/B6089Zr/Skk20Du2j
G/NmK2b7/cojrDuSF17h7kX+tNIzL18VVIr4DtkuN/+qJDsVzy0Ha7FClzpu+s3H2i7HpYtgoHBM
zqXcOY22M4idSeijnTFY1t+ElGFvolgbA483NU7hwlHA8kL4m9Baun6eQzMKsyH4IhApkiNkNrc3
F25k7ldyivtuz4wxbhVQQz9G/i4IZ+TqU0ApXr6zPKGFJgdxCOc/6Sq75TdzAMf+Rq2LvJcB22r8
Lx+qyfvrzKYfqw1KaFB7DzX09NTvM0eN6micouf97qd0jBMuKTnZcOfOLTES2xjQE0dL7diiPtYM
+cli8DCyn1oxslMq1vXifbRydMc7ckyNfamUTsJrZ0SmXjp01fKnacG5Dvm0pvrqIMFFG18EJUt2
aO2L75CJf3YOQaa5R7hF3d3Inuti6+QB2xNddJ/gfWXoH704CzUrkSe+un0HhO37eVwSv7thkwvr
tDquEFTO1h+D5i6Tzlp/hGEdpi/42DDt0ydXntq5mhP5lGZl5J4MY61gH7ecQHeW58IcSXjyoXu0
Q1JwkrOAYrfMGM0vxHc40y1ZYKUHCYthnDmUFhP4T7A4a3CK3Chl6EnGzTDYY5ekwDJo3dOKeydc
4uIy8oBF0Q7jQNyc0aKMtxI2HTDOGeRaiH2DYhNa7lwIMrNjPUcO8tWGieh+ERLT1MN2kkjDVPVG
UIrqyVWz2K2IV/+3ajMeZBjfEvPlhkWPrFHaQGj64u/kU45o1j9G2XwEnZyKa2iw27CJevXzg6x7
GZ5scDMrkz1Bb3Hp5xVjF+b0drghqRHu6wf+as5CV+w2Gg5gksY7Y79WwUGtorEUH82K87/FtZY8
UIMp92nEKbd0ezz4Dh4BTtbhwZYmUofczEOowUdSJ/qmVM8JD8P6S0vWN5Haomuz25IedBjEJw1E
OPNEQyzN2yAAZ+934JaSiO4C88ZY3qdzXiisor6yy78uK4rqwVQcWOd8Rte4U/C/GAO5s0biSSrX
3fUqSnIGiKVU5WVAHi0JJlo5zNiTZhhskxFj8sPKF6bPYx4t3bEn16p/66BGbudb68fRj2ahff9L
WkKi34dI1Ri4Mm+OsdwpdNMfmGgc4ksi+NkfY5v63cEUKm0/4QQWumeKe6f4PWln1M/AjoJCDlsi
rzHIhTc+i4W4YsQzN193IJZ185w0w41bcY1L+d8lAy7JMaonEW/S1mQmus/bGqC+k7Ach9WW43Bc
yHYp9gFJFyHBDB3QxX0lYwZ3aTDPzWsbBDp91NWK5DjZgd91Sqje3B0r14bp55Tz8Wpqn5Cz99iU
zJkuNQPxah/y2afptpplGhxlnHSf/S0BAF9nusCPjL47fSeDJbLxwpgPlSlk3uQcqafZ83cfa9x/
X1kSFAzkYf00Nb+H2FD+WIkkmKjYAGYrCvsIihNYLcM8CCChxWdNgKl9Q4+y6h2hGFF00w59Pj2A
H0zr7R9mbtpOKW4TT1nG2IWbqqV7dPNOVvF+SVuXyXNmffaBgLDiYxmV42NkN55drtybLUqUsHg6
QCzbqh+xGad5QE9QVmHfwAz7sAMlg63imqWBEVtMoLb7npd+1SdY7bbYyiIi9SCh3AEvKuRE6ifL
ZYYwTDYzA3nUFZMmc/cQ5H6dvs+6TSF5A504wYbjKzf0Hx4BPRtmY3OI/yUx/MgJztJdge8teV8V
9nrslUXGsbYv3JJVSV3YWjzkrYkFprJQumrdtU5WJ8FVuh6Vx7kKDEudI9N6i34CvBny8IXGyme9
NItT4+CtTB1/Os9dTcr0xOfb4wde0phBU1n4B5LwHO+5blRhn8OFsfe7JTDB/ekkKJ+HjHSS+g7/
MKGtozO2SbaJ8jCLyFOIdXKdBls1l6roW2yhsgiSvjjmSzCx6rDzidcvwXKXHLq2vS0VRRD3yobW
PlSAi19tOmg+jNx1L1OSiuIRF5ymFexaSpmdwgiijmLUqMIbiESMfbtI5qj/yHU54QQN6EWOsaPq
YtpWrARZt+6RfRmfJnD79GGiiIJuT5DTmD4y1G2KE6cNMhQDP+Eln62m6v25dMZjbMinB+uP+ZCR
GM5fN3gfxEK5vJkj1PQNmYvMldGBYocfmdarPI8YToNdyT1lym0hFQPNmC1L3kudgSfZbaxKuX5a
8i9If2MJVAukAOid8Wj5gRrGfWrgSqEBcwbdexKCQOUaZ0z6pxUpiqE/rqYU7kwMhFvGiwQwJ46i
Lk5eYW2TP9yybrp93a0L+FJPG6YeK4YCTnEebnVZQSGBEVDthtG2gEkAm9GQyEs0jfR+Vz2lWBSg
7EM7/KMTxiG5Req54VYqKuv5tZtccsAOLE131R1d/+L8XXuTGn8zpF3uiYMXzNXAVqCh5RNdV4SH
HR7dbHmude40L6S6JNF0jlc/0PUFp4ktr5hyykNL8139ZYDOhAmtCvLOYj0lQcRzhzd3igbaV22n
3zOmMO5LuU4vzCWS+Oi0bfEnl0Com3UOBz9m7Or0otmsHF/+QQzp+hHwUvzJRnKaWBNEptiGltK/
q4K5m/5R3rtPMlAFKuaQp+4uHLAoYXoy3uPcM6M61CLLq7Ng5HRo6iX3cWfO/fPo3lgOYOUx/nKZ
qbbEi0zkyIALQVNOmJTL145YQXXNuYWrXyNeTselK0/zkaGT1/vTO+dsnPgbJ2qj5Uc3LlQYG1ol
tz60jOZuLKo3rNde40nEpbh249bt3J7GJxhvHQEqBQuW8QCB0OYGYsmb8ZXDWoPKH3quePIwYtnH
z1w8zq+6zqG+Mfr4lymM8/YI4UxjPpIH5vGMtnS026HycL3n+L4yhj0FerrfLKu3Q6hTf0dPEXQf
w0a9Qev40A1knXo/+yZhl0bdApudwkGb6lImyneJOE8bb6/6vhzuC/BF8xyy88z/gLq1wYdsgsF7
zBKGGXeCDaTdXQFpQDRMHTVe98EIMwjPhGLVF92bmXl7pNIU4IYs12Oa5aTl8suK6lzWWWYhUWUb
+b/A81TnbLuSNLgzIE5cHnJ/xa8VuU4qrn1Rj0y7m4WOZ4POm6w/8ipspgfoIYIgpv8j4UmSzp8C
+FCzSWqbrpe0EZH9FNyWiaVcZKjJVEXl/BssuXEHODdCtka4E/Q5NIXRSJ5A3pXnymHWypixtUWh
GMKmTTzv+cPNaYMtAlQCTa+tm7TahsFawXyRwcaEFDY3U+OHz8A0ADlLmN+7VS+CO8qoyLmTAHjD
ncACFQCHVm01fARhaMTFSSHzGb+Hswf6lvZjd/IY4offIjVkwLElIZzOtqpwmuq0rR4hTWdFxeXH
1d4NOwoG6pqJUyWB4SLYheSYCs49SjmnCpfvTFcDlVw2c6D3Sa3m6FAzpQ5ePZIPMQ6WmFr1DjjE
ftM0z9MuoQvHRFpOy+ssytIeBm/ySViS8JFXz0xrezNmRE9sCx/Hfd1IOQE3lHn5NGVT6u8cbvT8
utTLzYAwlV8FHp2rhEfEhefCPO+jOlxeTAlYfe8LUrjuZo5IRK2q8y41/iVKZIoORuVrjE3qmSEd
Dk5imhz/aDzc0tDmTMyfOr/KzjVHHnakATT+kbun6DcJB1lyujEvwYaICe3yJCSYxYIhijA1EWRi
HyFmK//3RKaExC0asPFPgLMuHUau0fSQxuSj5YY04qCGKOnIBbQqZCamqXrZQtKX3TLt2a3LFgLp
0O5zMk4BybPbsnPsSHqFECn1dev+4zytIZIMxrlGXWQBwRocMY/lKK9Mw9Z9Py8yYKzpNb+SefF0
v50T034S3Il5uIiHJrktM7Qi5SFlgoFDDHOrhmbU+Xhhy2LNHz3z+pQ4+FDFEXHtbS7a00o2y/JM
cAcOKnrrfnlfcrhi4mhUGSyPbVv5/4zvt3/xgTrhMQ0TeSVms1r3ZTFQVTmKHoVWmZYQJrxn/zFO
sML+DGFXx4Ok2DrHsiAm2maiJnRiLXx+NpIUbjPrJrLVIQNceYGFLzFs4Ry+JzewxTEOqO0e+D38
F+xd6tt1vao4lfxxmkPddSEzBWIZ2SNLkSIufPP5UIp4LV51OP9v46Icu2QOG193xBwg+dK08uIy
V4oQK6b8t19H41vMCfdbeEGy3BfGxt3Vto555zfqg0/ZVP3wK8wZATHUtpU6ucXYtee87lBGTatl
tkc/JhNFpj1mBHfBAI8q0lZ7TcIE3HleNMOzB8e+nASjaeJL3LqS9zxa6hfLiuvosHZF9jIwCvR3
OqC63hPVCbFo4EIHxgVhnuzIRYenlqy7AGHpesdR30tlQ7nl4aYqKmgNzd5j50L1q1I1SVIMtrK+
xhStQq/0dg6qMmR6CkyJy8zUY3Qif1gSupGUlIVYCDQv0rJnnVirtygxptnNIzPyL1EEej57hpiQ
J8eR2XKLhmKDKvy2rmOCGoxLgbkaKNZN6fQocJsUr125H6pCgJ2RBRdeJQrjX+Z1IvwzEGf6s+vd
onxFBwb/iJGbr+iDpMMm68QywzzjlpfGWcSJKWfyh9FTfUkFMV1YMYJcY16P42dJL14eon4ikAXP
p0vAMhnADaEBrHre1h3ZdYSzYKAGnsWk8ejjbGUMmJmCwIFqRWHnXtXedkTlN+/4RbtjxtB7ocSq
iNQgmVA714ysnPLcpiFUcebLNbyYlNcfHd5NHqUzqnZrZ/SVCxPDsaai0mTzja0L26i5aHZYO60m
gGCZrh5I5rhtyf1yYaWS+HWiHdOHjgfmnyBB9ZY+0BJymwGkOoe0yprsmPeJc250bYJ7RpZ4Kvvq
FvVCa5W/VYx8CPqjW/C2JK8mxwWBkfF+WLu4vgV7Ch+Mis2jwwbkesvOL/Vn4sFBkx1Z8R0xxWM7
BAK7YDNJg3C7cQvlRkxErLa7SsUVi4rHtI9PVAIIo+NUOXBmyEcssJrW7oXTAIJ3LfJ+3pFftAJY
ojz76XGxZr2qmJ3TNpuC+hjdFPEI0SY+RrPuiWlNMQQUdy17uQL/oPhDVSdkEEmTTK/l7o3ow7i7
JJqxi/vD1SK0Zo+hMIcFwF7SfE1D5Jb3VY9l90jV1lg2rEbZnwWF7S4b3EQf7VQScefjNviZA4Mj
lNIz/4jI8qD1o3xiEUbEPSFOs9dZ+z3W+GeOVJqr2sky5ChkLI8NXFaRxytG7RzcScILnf3KoGv5
Jv4EUf8XAqTCPu1kTV6TMqgzh72nWHETCSRhkjuHr4ybN5Q3zU0TG44M0BBO8OLZHZYGOdPNC1cC
ELV5Ni8L8LKUzY+6T9dT27uD/Fk7a0aWokco0ngoukV12CvAc3fDFBFC0Xuu6288f0yvxOoOqEkG
TOQAe4tmJIQgSihxed9ArztWJuEyrTBIc32tMPWzHX4Ws1vPJAO1c7XzSQlL9+j+RPV2k0dkDk/I
xcGC2Z1GFlRek6WI513cLCNbY/JxKNwX9o2M1Z/ZGIOCkCWa4B4CZlz/A3KKPQd7j9aoPXtdTLyU
VW36aVBe0j0jOabgRa294aQbizU8yeRwwX0WJr+ThaiHn5zxS35P0ES3IyJsSVBThvlc8FEyGGkS
VX3AZxR/vCpiszS3aLigP5jpkR5+Vm81QXP/+gHPH15kXRM54LG0cFP0qq+anSkmQGJsQYu8D+A/
GeeUEzEfXgOfc/ZIjifrpGiW+jhV6Rwelrarl9fCYysoQmqa6IshzDQHEPIyc0y6JsRdqxnrbsoV
jpZZMKGvFSNJFI2TnvIZCCshUELCz5cHgB26zXia6+dIVIveFdar9GHOvYEQlLri7pRJOg0Psy71
RfOsYzCLV3Fs9G1j3qCM85yZUiT70g+H+9WsLvD3ypt9V4OT4pJuzXAufez3O+kNFdT/UsCCZpmL
BLphi4uGLrRxfz9jPKeDWkV3r6TBOKdGCra3DoE+P3ojjcwmXsIy/GosNqtNxcD/D1esfEp6XPdH
/GLls5hEQPbBTSxi7tzNHTATGrzYkN2BNjW5c/gVRzebCs8KnTvWQhJWDO7S3eKa/KkjlICvH0f5
0bMxbtphpnDrL+bsg7+BBlyvJBlZuWV6FAOZMrkji6sO4cbT2AsgeS2+ooOLCVtvk/84OrMlV5Ek
iH4RZpDsr0K7VPt+X7Cqu7BvCUmSfH0f9dtY24z1VJUEEeHux81s/QpGa1qwVjiscKoE40bUfvpZ
zExK64ZowJEUUNRGTRyB8qZgV3aoAnxbunAC/OG4eK1AF+tfAZfV4qEu7UwRU4Yhzsw3NXJ67KQU
BN0JG5WH3A6YY5U1k0GgvatFR1jpE5HLSHZgiaFHk7FrioPs3F7dDUy66jhUOvuZSx7CXFbt5TUz
s3Z3yqwgnArUu4GwKOPwBoS2PSQ1tS9HaOEz1/q8VK9xVvjBvnG1Vntd6uF3HjNo35bi6bktLb9P
XGWRsGN/cKHp4J3V5IdX76PG2V/vqsq41WbJSz7EXs2Lf8Mmrz/jrA/bbd22brkF9DCjdfUiOrRr
V5AC7Itrk5n6bQIzgTOybatfuAuz+tIDwH13BOycC8gi9wmdv34Hq7Oi5olsPEfRrEiVY8TB97Ya
TYIyXVa3vsefFv1FUc3CkwfqTZ/x13XDfRz47UmNPUZSIBHxG2FrSOpzTZQa51XZm3uvyYjVFxUS
XD7PpbtDVFA7LIWGUNigak46ND31N1RXiqMXeFH8N5jnxui9xz4/78veR3lIBRDufU8rQZoAnojP
VYqRZUs4sdLHanaDE1TE6dDW80TiQOcxdm3NcHJPoLKxd0VnLJLcPYUVJOBwogs8toeC4DhnLrx2
bH6rqXj2VKEd7IGRrW9OWgrrLu8Qq27cc0kQEToAX+AURraeii/0V5uPrOnnOLyvgzK1npGmUI+i
xZfT2Q4GdzwtQ1bLfYH729qUVhz/WoYU/ETNxAdxdxFksIJxyewjkUi237hFEHkdqshHdLeW0P8k
YF5GvD1GDBN2Bap5O6rQSTt84wYfU+CaEN1wDdu22fYpOG1I49mkvhwRs25s0jGf3maKv7j9OpPc
qskKi+f65hDeTG1sDQ+VpCjqMNU0Ep5W1nFzmEo7BA02Dxh31qFinx1HbhfJitGOxZHyXHlVc9S2
v0coBw96Yuu+phJObNeyOHC5zT3Y4JtpLIP2yoUfmBhsu3nANWHz8NeG2OO2W9fyqfLC+nfKz/gy
liw75Pr5RXK0nOdXmKCT5OBYr+i/oYG0D+gceaD3MYG7fRtyCs/6qt0W4Rr1x8Dg2eKxVsXOWYZx
eF5G4777UdHc01EMTMfB0vae2wIKlxcK8KQcMZcXw/gE84VQ+XiHaxLNPFtwcBJEV063dXKrDb9X
TSXGmYrBKD8UIzs5Wya34W0Ps47ksAUJERQKj5tyIo+RCA+g6yYEgfOGdssfuDRtynMhn5dpH7U2
bn6MgIGNx7IpPmYIu/mOJ6B/p8nZV8mgawRsXaBBHPCiMngCMfSYaje5zxn7sLRcnncxc7+5AxNL
/s3jF6rOU2g52XOAEiVOS4jEciRBUH7VFOX47w7ntZPiFp/S9EGl/R0fLXe9WL2af4oBxXHT5Mx4
yeo2RX4GPi0b/A66+ul9q3psRrvChBcIiHH87dh3qtAs7lX4NiEhthauI+TCtPmCmzz9K4XhyRgO
mQq+VcmxLMHPOA+7soR1mFhN1VZbyjYnvQXm3vg7xSnmtSG75B8L3VcjsnGR1U+cq3X4MYRcHd9r
OxfRk5742mwrNsXp3JfS+hotUQeHkOnCPTsrd+QE2SjKExoPUjIThbc+z5pdMoGZSGS21VjONkM0
LDN3OzNil+5Bt4cbzM+1+cB55Igr3luxnOCX2H+7qoi9s/AjYX+SX1XP3VSn+jwWzRwSgXCcEb4r
vtxH1pI6fe3JI6TJjE992UlwsM8LTsAOtUGNp7jk3P7SAeSlS8NV/qFqR/jfjPYAlogjlJgivnCo
Bf5dBGm32MwRXk9awyhZOFYxpkuSdmVc7Uc7wg8Wo8wkHlzoHZBxKjdV4Vnuo9S0CF5TI/CGAgJU
S4IAxkWx0fHylJuM0i6m9mlOjFv44C2k02VJlzmN3jR92uDK9sHcYU8ZcpI9zAMQEGXq/vU6rgV3
NqarDwB7pX1I0SRC/uRievY176dtkHdipTykL6c/Piw0VL6YowwsWn7ZuwbIM76asXC4qqxj52+L
EoX5mg/c9ITfKO8znAbl/kQMnqeRQgQugLTQVL/B+7hjwozTESsIPRjLSzrFZ64MDhv92vTXYqIk
eksMLgWr2rFQJTnFDiia5Si/Ws/Jkeo76fskh8PhJ65amBBy9WSBGDVh9gffu/6xUpflAQy092dt
SGfcZVoZ9K2oSjn/d2wzw6gEWxpbcLehwYNJDfIuhoFZ1hYLazsDo4O6GbKs1149PtClwq0GzTYL
E7/SBnDpSI+jxHIuASNV9IqwYXU3xiA+qCNOiJR7mMIs4RTg9lCd+mBM6KZtB443jnhjWA8g77st
ILGqAsTi5r7aCN5I/xyDoRwYrux+UxCQUVLBNsFTOOVEt7HndHok5al4cfNuzOFERvpV4zD5DeId
OkNczNqwNdjgwGx3xuXsG385OszFC45LWMPJAKbpacS5ik2wBpmyGTALuVsQkOorr1YQohVHK6pV
vCYo74o1hJQR9hYoQMufu891RGu/OYtCWFK6ea5Xow58YuDvwDiwngbsMimzWjmc3Ti2iVH6lmi5
rirvnxvbXDQs1633hamsH6z1GLx8GZcPaukR5VPIXT2H31q+Y7KABxuWdI1xBhVjUvW3c7FDxOEW
DwEXuo3dRbz3Irdfxmbu2h1aNN7rSjWCv8Q8L3+4kTRvPsE/HwIXKs1GNK6iYYejCQwqQHsN1LfA
J5barF9dNdQ/ayBy4KHoM5ThNR4ptnSaUo52VRBwPOesunHcqHnONb7VTa3x2vKjzcFvA0L1yB8t
oA0HasdA7q0orL2dBz393+bms22qvH8cml5kBDoLbg243Cb6S0wMd5dG2LVOHDazV9UGwyNvzRoe
oZ/BR2tMS3F9gOH6vbEhajNAduuHagL8f3wzmzwJ5yB6KJyZGYElWxGEFJapN8oR+EMBa3bgdVJC
dfuUpEuU0NncOCwHJcdvfP/9+zyK9RtmQBkS0MQ4naEVApP35/zfbTUGUb/ay0sYVj70NnxWTHD8
vhnXMs6epqXWw+uURa7NkEu2adB4GES4gNYFzxttbk7LAzUzbUymVhJmLzmEFEnJ9/kEzi4azrwq
/XGTw7EgH5tHWFs1EZcvLSqN/x3i69NcCSSluk2j3zXhWZglAUHffdgH0btjGm7mNePrM+dN/iMm
1lthTTHyxbQm1Ye7tQthe4xA9tadiNL6qcic/LtXN9BgUCGptYMLD1n2I58u4DfpfeA05IcZHHij
8IvgLW3SmDk6zOKlS5bitoU0bcuAVIugy3bd7I7c+8piwEdBN9gbxlKEduIvt+i1ieVpdnCFbCc8
Bn+t1cr+0vwjBSJ+JE5p0KwfM89BlcRjHX4uiyVz9KaieCMMrD/rxhcRsS9PPUSwkeykczWovdnm
rbUp2GJf4tFJud0GClQQ6jX7vlviVucGgQORHFXln8tw7D5iw0HrnPLL+42DEG4I7Di2+7XKw3OI
g7XY1x00BPT/Se1alYYPgW8stRv9Jr+KZuGR7C5pmcPm8PuHmfnjtyn4uuwJY8TWhs4k0exgRaIt
zigUnKARfqkfCFhB135Bb1L+ot2t70uYquhQzh8nDx3MfN7ij8dCjelT1bhgMGYXy+V2AVXcJV03
aSBUsrC9eqNdIfiw2No7kzCzvmMuTzHj91Ld87tEsh6pfDyhevETkP3J1L6lvYn1alz6S8cs0W2j
2MVlfqu0fnFTdLRhg7rjMC4C5ifcTnCabAq3n8a5urmVAk7oQWx9lBijwn00AucnBsS5RD7WElfs
hgYlvr3tOgCZQGDOokvmF9EP1nb83m4nh396xnRAJUinJ4o9Jziev1cHEoq3aZxeRvc3GgBGND5W
HX43rtMuJn7MHK04aFDe6rPG/i8JH9OosAAiwrREn0xaHLFV95wR8C/ME02vNlPuZ+gbzvN7wwLp
H6GjomYipoEbRsTmlTPk0XJEaiZq1c3SHEuKEEromlX+6hGdLS9+7g7fhQxktItyp4apPAT5T8+D
6ZtZlIquburinOWaMXO7tBMJVclp8k8c98GaJk0+hFN3ZoRzoxM34J58bYyjll+/9KXyrjMvouYv
dTyGhXYaRXurgJK3LQZqW8M20ccq/hU6eMW23GMzn2gZasxB9G1+dRscx8ltmIPQXy+E0Az+fxKc
tRzLZC04N6g6d8j4u6n+Ro72GKqdvl2uBp55DCle0B3PL7drNI4hEK3z8OwTsBgCUj0h3R4FXguC
yxnnmZNapXyr7JL/HfUTpn8oFm4hm7C2ou84BWLFVEa8YNNit64edVaNNLBUafUTcm2NjyqcojdL
RtpgNQxI0rhNp/4NxiMf1gCL5A9jQeKlBZqFfgeWL5KHeBy6VxyL0t8opWMwFW3Y0I2TySV8m2gw
fNWguvERuPFojs7igrHOKNExh5ggdb/zu9ZutlM4uffIPWriUcDJlQ427DrDRTuymH4yFFb7r4VV
XfCWGGv4OgS9D9pdgsdMc2z96AuN4ly6dq9PXRU1BMAhpXV1wh2rqL8VUuc0btucfDEzhcmI324c
sn7WlTYZvlwYpMM/s5og/vGjWPW1aFc3BsQy+ijJaTn4lzHCfUmJUpGWm8nze6qkoDiN4oFue8bA
Ht7/Cn8zDzDBuVVV4v7Q2iQobjksLlwhzbLr7TqVQLpF5eoHHi1589dH45ZHj5stRR+Kg/4GalDW
vpBn78yzUwbm2eBe5Uq1zBFf8C4AVshntdBA4NdSvKwc3nNe4/Gcv4FyjpePfCzn7mo7kxB3OVXf
PO7Yf4AnEBVILwobH3VGDVG4XRiQTCJtXP2vPZXygSNCCeGoLyu57SM3YFT1EVc2nNnT8SFS0pjj
UHfywuudVw1ZOz3/4RpGnZGP9Qi/gUnxlqlWyLfMlG14pysaQ7e24v/xR63KzvskReqETyEoV37b
uJG5uELGwjdEE5Z64CHeMVoT78QXStWFvddKZQem8SJMai3Q2Pn4qW7TYOIdv7GDcwOFa4TdMTWa
ux2QHpiRWb3MwxtBKcAXWSRTdY8a0Pm7TnFe/1Ir35GavxnY3j12hrp4gi+GOOIFqn7HLzkEm2kw
+iEfNUSjdp1X3KHgW8OjW/v9ckHPHcR7N/brvLV8GdBMguRNhluntlP+QydY3JMkbjE9jhTe9e+d
G/Ax4YzCxcPHjM2H/o9G0sVKFDY4MVZnDIGHKmz21GBqnDosJUSONrDnPVIzKEf9ZZQua1eDycd7
ooxCRm8ucC7yrrgw0q9IBLn9DMpwBvflpvYZCI0M7xXmk/Fao9QeOHu0LQZ8fAsnUiVAe1aHg+QP
7E0fIQfPs7BOxWwF5SsDIx55OPy1tOekKcmwvEahbL1X8l8u9EBOcKT38EBayQiwgrAgEWQbtDnM
gNcCG0RwYNy3j7gi6ugV3Y8OLgdLZbHtAyMeNcu+OfrADq5aZ85rGlfhw2gRFNhVqi3OfmtzdkOu
yMCpFA3DUjzx0ae8Y66vy3ALkwQK2eypsZDRzxPRG7K8JEWIGcwGGg+Owsk6rdghcxKMNijCB3fM
5PztrqM29yhIuDRp8C7cX5WDYPvFd6r0d3g8cXuwqfi8wlWNffMXzfB4LkMuDXS31aGcG0rpDYFQ
htyQQMQm9Hg3nwX3reGu7RDuu75Pp7shtmLMgLaXzyFhtJhoqkS5J3wARTqPkYInfFJ3rhsPr/ib
2m922DD9jvkxv1U4csyshKgQUYq1/UfEDc875EqBfLQsS56fli7LnzBgr9l2AncwJgqqK7QSlIM7
Dr0STY6/UlEngyhvjyOfIFcyWI3Y+qU3NM+p6Udn760Ne+q0YFsFl6JXQ9+XHT74UeNH+ypuORT4
UY4I0c4L+I60GeKth57Ep64odLedeR9b7z7X3OBzmqy3jLANOYrOOnghrwqv5Te8oQdCRHc1i93M
RcfteK1LskWCkTXurZLOl2UlYDxVBcqkHBDTIhMu10lQQ82YBrmczo24Uf1KciHq7rralm9mkP0N
37Y69mPJodi6kxDRvUdA+ZV3UHzb5SEyfOPeO8F4tZkc+HJA5uK5OpSTH3/leRT+jXAPMxCs8fyn
aoKGbodR9eJmBmxf5BQ0lG3StdPixGmXd/Za7BymmJ2r1+KSotFL5wwjAymtY8rxktQ17ST5yel9
YEKYI0iQrgVlC4eC9MV3iGfBvNyYBuYhxm8K2XRAz901psiKJMBUWB5qeyio9myG33Vc2x17ttXj
maTI1D1mDGvdzsfffx1iFP0tR3Vbc0/shYaoStIbi3NVP8xm8BGPIKPY7xBwoNABp2YFnMNGrNdl
LWHzOm7cq2MTjP2wNzb3dnw5g6gTWl0d61iR22ZBd0uYXFAHpiChitGWezsk4LRNUcCefOZIAKKg
jscR36oq+BwaqzUf3v/lMuWwFKRsBTVvd7jrlxOTkJffCdH1n2ymzXgQTuADQRgVPPZM5OOWhFZP
IAdi2t4NWr23QjpBNnTlmmXfjLEsTk3BkRHyiRNz7ORL022mQIfLIUVaau4dJoT14vvB7O+mNBS3
Wo9iLruj8HPvMVWz13/5BTXRdIWYUR0QcsP3lNIw6Gs1UieJ7AgIGxx52gkKYU2adUmIt64Nmai8
YAgYt+M8C/onzzj1yQvqwoJq647r3uE41j8G8zr+jbG8ol4YEznNZewys1Xihr7murRuZ4s7/YVD
LcqG1ZFteJyh8dNzQ9bisRZRX+wdBo5bcUlXep8DfnmC50thfTuuTbQNkcdrdhjxlFskM7CJ+ojy
sD6vIhvi5SBIInkM2MTzBX8O7SLKu6tlXXAzYQ1pmpRRMwssJFgYeiQ+ZVXueZxYj5gXeyfpJlLW
MW1+VdDsosAL56TNURMwVkuXzVS16pcZo+riL3i0kpize3wIlBsM0JJg+QSMkiETbmKaQPIGJwkQ
nlimnQVbf8CLQLfQiVFDVpADK1JmkMfYXttgqayPHPvhRao6XJIAPo7ZR9yJNMMHlgEmSiZhQEbr
9LGSB2r2uPAgIk8KJBHW4e6JB5z9QiNIuj7JIWTAQ9bsWmalhbhZ3d+Qy77fWEAQ6umTojr8HA4W
IsywbfqWYoL7hY4oSv6GCwcMfFHCPXZN1Dw4g9d9d+2NFrIOIJKHODbutbRGXv7TKhY4SmVnX5re
MeqnsYu4f7LJLu4ZmHt2euMH7avTN352DtG467PNoezgFa7ETbG0wn7qUQ6xeziB+Pac2yeliISm
56/zO7gnbkTC0wA71LuAJpKUyUQ53MQdJ+u3a58B9aYYkq4g5AM3fzHLnHrbBidEuF34K1S7GzvV
4xFPdeeeDcq0vOknWT5LY8/2wVMUbm6gX3BkQVIDnzELm4wO5dvKSg/oyAGa4ZiloX9IZ47W6CCj
uz57uVz+UGwR/B0Yia5QIHO8CYJ26sMow3l9w0fOtOE7S/pHqj6b7qRjpY88cCBi4VmewIi5oFo3
7sSUf/q/EuTT1oYXJPZ3mYrf1DTT7WwPZEl2gMl5cjZ93lrf1kioVwhZRQ9VXvjv5Dw6+wtdtY2e
dctzEhclr0Kb4uS19xPHt9fpy11m20Iwurketnk+RClGEFLLG80GgDm+yXt5KuDwhq/YczxQWOih
nPlXj7g37CgJMLB0SErFlQI6rnwXXLrNPwCf6pPTgVrVnrUTZnpLyL++4vIbszv+RPUXac6Kjo2x
D2faHbrxTo0gPGHa9vN8mZycErlN7jYZX2j+5O13xl0o+PT6cRQsDm1FIxcnV2zq7ET8WRR/XyY8
EFoez56Gnu0IlMCV3B+YmIkMyy8wB3HEM8BO55OU0dIe6xCr7t4DzCnPOROef7RdP72r2STXR69f
8XuM4bpk9IPkIjuxBWPE3tholOl5uHVtP2InWNeDXfi9/aBcmOMNcDR0DTp1KoLMg2JKbflpiT5W
sfCfWreS51s+dt11N4EAUIb7GACu+isMt7TtjEEKozC94VvCf86ZRHCA/tZFWTa+VrMe59+T1Yzt
hOdLhua5i/La2km93D7oQgSsDkxSr5moaILeaD5I34hxlvi6mRvcHfTD1H10dKHiU9yzrN1RDh6c
V5os/CvGSq6CEV/x6YMjpqoPce1aS5KP8QQDxshxCzalnnYjRwveptEtAZvUgRcs3yZNR3jEfHyX
aU3icNVvFtxu98EH44XyTJ805/5tbyzy77ed7Q5DuxzuuSUG475jqcCAkdcs7ngZq+V7Mq3isCh7
/bvUfWoefZrIyW1Pc0xPDs9bUm2+9ucnLimOg/XuZq3ilZPfw7wMGy5wHNTQ8enQSoRvdPtEQedY
H/IZLTHRVIac7WYKqLfQE0/Rqij7Dsd/Fz7c0risS/QxeptgcRrrsaWCzGx8d6RZZRrE7O5tTRIc
4heF71vtW9kLlR/COWPuDfkxVDY3ewlB4HUZ4OknANND6lKWOUeVW+YwC/dN4VhnipOwq4gSFs8O
FZRpqp8iZ0hKqjwJ4JS4mujjKEunMVCDM1tuV+A5wd7l6vZjx6VJkSPi8Z5z0M2XCX12mxHEXvlt
LPD5yHwwgehcgQPjYNG0ew4wqOtAxW+kM0FvZBJOoMXdoV8kxTNur7ccdbvHrCSKnQzpyKaAuV1S
g3BrBDYOgLkkmqzZPjvQ23+HfaO6t4nQt3hA7bVFMgSZg+sTQOEdlsPqIqErrslakimjFK0p9Zle
vfKvAxAo22egzi5uKIsM5IE7LG9tOVg4m6fYupSUKAXXwnbX+FwUflcDyPKWv7HoVfHBo2x+auIi
7M707xCT3YQIZE9l7Cw3MrGtuSRGM/ZRlxJLisuXnuVC4z3jEOUw5jhqIjyL1Dnt0i7vPskfrvUD
f822PROfo5fNFODPTmiI5An4mLvmT8nIwztDBWODYErOKYkEJ+wtLxqkeatPNbXcLQ1EDNRp7VM2
UmFp74neRxtHEauKAOXa+GuL7lwDjwbfwzXsGA40TsAO5Ji1Vdigqt3qgApfMQWGR1TCYHmrp5D8
yQi04Sg9WWUJLvZb5yS9N93zlGHdCWLdWC/RQqqSxxti3yPnA+/J6rgLPGb8hqhHz1NOPB7Z1UNo
lfhTexSv766hYnjTa6mwFYTecrBMU9yhJwvvUPIEOWt70TmuEOCb97HnK4pSeACXLrFXP2ofyMza
h4ASGxCVXSvHvcnx8r8gV2avFKe2/bGtIuugm4nyEXuI5LmKuDc+Lcid5TcJeQXXLgrW4o8sLQpQ
4YDywUcgdYePGbfGObQGm47MhcD6PFhZc9UrgdzNIisXrnFIpj6JCDz3Z6OgYaOCxX69D5W1ANkx
tDXwTzRQHYefc2tR6cBVYkZNo0bFzx5mkHfLGYoPAPYcuuc/YIcKGxO63jN//5yfLwqLcFe5UAiw
Eky1+qjrtCNKHaIZCjqJuUCit7Q7XofSO0y8dQjlTBqbrTQ14FFSFuratGhVj7YkAMXtgugwDahF
t9NDCWcQAWRl/AXbS4mlHtN1l2oNKtfnJBNePeilj/lMZV3S53n1MTVR6e4jauYL2tRX/8G0Dg4C
IkqDT1DxBt1ekXKe8M8gcHDTdXFClE78i/wRrBsYItNw33EUDzdYavpfMOhyLk/pjWxYMsohjM2E
Z6ygLunnK1nxNr6BkPAUaxsbobDL/qljKrOPLAriwx+VgzxcRvpY4OteHxcbYxb2M2zYBKlX+4Lh
iJ6xRfZR/JxjC5C7VZSSs/Ak/nER1ax3fPL+MFLrMx5RzMc2z2KoKLO0/918zxRO0qLonoegV08R
KCM/sSyN8wdjWtx9GXq+bjTsgUoiVdV/nLHAvJ4w2UV7aC1e+qqiMT87IC3rv0SXXHhzJF8FJj4q
oAEQai7zFHS7iz0fFOiJ5d1jmbX/pI47FMcIqxNHQbLLIPKd9nVOfawzq1dkRH+zgerPLXLZPF1g
YUSQ5EkS7Vbo+6QUWs+8jDBAmLTi3MRfVP+FwHUEIECgJm1+T6eC4SttXHxHuRWKAkzlUlC8WGAj
vaRRUf4bwwB7WQD0DKIcvUUO+YRbtSa5dYaicJbZyyLX+aoNYnHS0diaJvbUGBoSyZg9CN4146vf
Rmm3GYepLQ7tbHnQIOIlu0dS4wcXUtGl1zqduMQTDMCNTFfiAhrzKs+pOZc/TNgq41/scXffSEXl
4TGsAX0c1WgNh84joH+gluA2GVoI7aehGarjIjH3J6YOV/J8mSMvgGSXH4w9TU1fBJPWvSmUl27z
sYtgFSus71vghz5J1ADOAf56GhuOtoxMRv2Al1LF5zRV+o9zEY8MMCEq3rIxW99Yotke884G3Zh6
nmreK5OuyEw+qfUX9npQqVbIypjgkMA2BhhEHGnMU2YfrF3Qn3Wd+92VUW/hvygs/x9kvQlY1SjC
QxpHEWivoMF6m5GkH07UBxKYM3DGUk7p/MLeo6lwX8GsRyjEAZEqkDSZALVR4hFcCWDII9eNfvrM
oj4Mg4vLmGy+2nWR1mmhefNuDBpSSFwavfcAE0uQFKNHsxb4ghV4oLa6EfdfkPf4Aam+hAFgxxKD
DVUf3kHHFcS+Ep796yhpIzuCPM9h0clSiVuVgQcB1h456CHUsbSLuWI1dGJVWeQcFnVLDNnRzpOD
eYAiJDyMsfF427tIUu9E6abzHrwBtTCY7+Fwd7MdyQ1dsjBIeeGqK+2VN5YVxlx2E7NY8Jncct0i
Iyi5jbWRH7OmwokZBi/ajgsWwYMoFOoNdi5eI8Ma8KVkh5jc4yPmsY4rycbDT0vVJmWdialUHqdn
aFZ0UbCTWiTWbNGf5agDebVZhm9gxSnUB8duh3u+pvl6MdXs/Sqtiq2dVo5xvValsb9Heoj6JF37
8G3UVctWToyfIlKepHlCdLoxCPysAztwjcEby3FGb0LpWgOFInZ8v1T2FN2NteYFDTHDecv1EN9z
qa4K3nl5zZ281fraio4uKJAp816uUNHuKl0UD4ujoywZOkm1nlWqNj/z4qkeGtZWmh+dMI7uFs6s
pLTdyf1XAt44OKGpsOrHI5siRsngDAFz4WEh0vyRl5mtNwjZgbPTa4H9Mu/gzAmcMHychsH6JMkv
fkf1QJsmIeXhQPtP/bcXVvfTTnSlYUKCb+OyyZZlC2U2cx596iqBC3nCwoUJW49lWBiuFMnoTFjQ
U2dE1k3diaLWjuvtdaa7TSR8qQFATf2Kk28T8uE122w1vkp6D2DP1tFWte845LlJ0xeu94SKXqnd
YleUT4XZLNPduoL2xqhqNf0dQwMlf8Qs4+yFD0xL0SHXS7YoN53eg6pjFLNLWqRIe8cYRp2ZL8Wu
jfCjbwEfEBIfCfj+9cQcvVWMtZQxgzD7gSmJW0Qs2qi7Xndi+HBR/HahrJXPydBCOIHZPn1Q4QGb
KcDG+GD3OYZ1qplx7EDV+miofooTUhdAIwqe9j5K1Tyd/SZa7G1Fw/JtH/XnR+Nx7D6O+Oumkx6L
6BmaAXcDj6tFzP91RcFwwe+ceiVIOhsKKdjy2zilMpEwaB4do8EPsfIIApcnqsHxIcMfEzT70Rj5
7rJDWD/Yi1OQXFrKu8XXWfbkziF2au52nxh9MPz4PonKHZenHJE9q712/PC7NF5PbGtqhiraxaDU
o3S1j4SvmBcV5X/2DZjk1880b5gHo0LWlJys2Yl4W9bsewoyu3ukrugCedfnQxeQ14G20MGZXump
qS8NVDbnkMr/eexLFAEl7eaLmajE2sVr6slD4UH0+IVBXzzohaFw61CBoRIhgXYxfRk4GwkGkJxy
kkX3YS03/TR51YGI4EwG0rccwcvLc+rDMLjr0yzckOtvpcenBnQbF+PJJ7717tv0AHw30CmCSwxX
Fo5YHGbK6R+j3MNOveXf1hqL13XlcLrg5ukihvJC1OCPopqm4xXEAB/sYua272CueYGmoLu9Bpb7
xGDpdbtpXdpLP9b2vPUdj9h6tzKQfLIW5dkB1WDmFF6J8Ry7APO2DBtuvKunYHxrjWI96HNbAxwy
hX/sQm7OOyFF8Id8sOLhqHh9bPq2FR/lLKLLGBflZ9RRarGhkkVRjyeD4buTNhv10FGvQPMtjpmN
j0DGhuNM/uNMhpxyvLAbo90kx7Yj79hVJxeTjTqarlu8A+cZmoIYIRFulwqT9YGGhu5rpbLT+rRt
Q7W6BRCvZp9J5yNlpctjTL4Xg4U1VN23ZeHQTWKIB8ywQYeVkM49i9NHLhv3FwTbtTpNFAjcjbBV
lo1IzfQPoEUZbFfPJSm7BoS5j/RO6GDH9axrzrNeb6kF2Eu4WSl9i5H3yLDjdfPH36GT+T95P5Dy
jqypXknW0faczy0xCQKqdX7KW8d6ItguyaNFWC6u9DGk9oX5PMUFbcSg/UNHZ1Z2opO33sKWxK6R
AD1Km2McwyK5aNdAoAFFgJHN46CdsNE0+QXl1jylBR/SI0lOw7s5yCn4lD6vUCx9IHT2TPbY49ZQ
D/4LiThaOptM5e6O5BEJAoyqWm8B8NG8BFSNzaUYuZ9DQHdVXuzCqb65hUEUmeW2QhAtgVAi1894
Vto/WXY9Fr+rqiKdaDX/cXRmzXHibBT+RVQJEAJue1/cdmI7XnJD2UmGHcQiBPz67+nvbmpqkrG7
QXqXc57Te4StgN9Hy7ehfkQXvOHPgdg7sGEte3dX4OXw98RCEbenWklDW9POrTAgcAaSFMVfvMNT
hVofNsS4p9qP/xlkpOPpLgoY2cHRLmwC2n7mOH2Vvqd+w0jzSbGGSV6Ih8NiCZ8xxrPJS4IQ5rpU
g/b/UYWsxWHigvrXkn3zqUcys89x1AGysixoVoQNHlsTnsAmvuCs6C+kEKTJRXeD+zLGqua1ZFvh
HiqsVPZCVsT8HyHM4g/Mmqa6vzBVtMd3o1iCjpFed72AyI2W0BkeIbVZ55c34YJKlpwpA/PG0qdR
TnMkW0zHSvNaw5YRtyRllv1Xl8QDHBckiXymEKzkBw8gvovtgOQ6OWV8+d53r0bhnpccNR/zLT07
1SkMfVHiW/XkfzTRHdr9ma/oksyK4Nid48oRfaRkCvfXCQoK8Ih3j3CEZOjFGfgVXmIHKW9ychce
ykuC0RU3h4d4lBPJgz6fBELqkOBWoj62KmGUa3beDCgWagqIEzZxvhNwjRmfS0gkmaNuGhyzc+XO
y9Z9GgNb30PcUOrZdTv2zjhdpvwgJn7iR9TRiLPsEPRn5TjKP69hUDGTkwqX1gSky6eXcYLukHZh
9chzmpBoNjGlB3hcwp4Jx1rtc8BYko+UZfJ8ERkiPGbEQRT+qrE3wIir+tBnQdyaD5Fr76tDOxO/
DhgTAeGzILzEdjCE66oifOacd0g0WyyjVrAEzcOkJbmb3Voj0wdeE58GllTE2LujfzUgg+cjJSbN
tnaiiOkilpZ6F0SzDA5IDMLq3S9YfZwzS0n+GmeozjdmTDN1I1oCETQ0aZWjLihqlb0wkg1o3ksG
Beo4dlC7Ge3WdyZFHIBmBZUesrvZralDz4pknhDTFwRWsn5cQVTlByZpyXfTwifFrogc7VCPRGJu
a9eykKJFIrZvDvX84azT/JGFVjknHehQ3pipYeNDSlnuevgkfxujJXJGVfjylx1c19nU2Lot2kLF
oGlFq1Bulklgly+Mme2+JugmJsdK6uYk2zWO9uA5CWgBy6UxhU9kIV1SU0avpNXqRwZqLEziu0h/
B0F9qAgDQmnNvaP9z7AgtX1DEb0ACU0CBIwkftH7Ad8ndCcSSfCbkoJzZmioz47ewhhjkyBzQHBb
EWp0rGNJ1jyOT9in3hjYHyiyo+pXyDDvniNsvCu/1uJzXiIi2ZVJDHLT94H2xpVeqs8Y5/oCckDn
k/OshgbxS26grmD7RcXxBsFXwRbEyoMO3yIaUPveFEN+TQh2RprryKy8LtrK5nNVvpFf/FB98qUD
rwvdr2Zgo3rCnp7Gh9Yf/McxoqvBA56lznYqoVxcuIVWcJQUhvw/XdU4zwXwKoY2q+7W8cW2oi3R
hBsQBBcDsEwdTMBg7MK+wixfmVdOH3e0KewZu05MI5NE7OA2ZJJBjlun2RlbdeiABNYh2tAxncTV
6YWKtjMRhPpBVRMWkpjBHGPlXKaNJQKNExWuBSi6bOuWffR438WgZSryGtSkgfC1Qe4bXgsvSQkS
B3GDGJ4IcTplJFIQX+89TTutYXGco7qQezJweKXUAPUFlGKrphemzxGwoSXmxIdn4tjtnKJkQwEb
S+62dkyTP6lXTfFP3XMfP5Tzqvh8FH82fiqUWYZXEvH64qdCtXPX7Bg3oZYgLQc7MyvOcwMICzYf
qD7M9sWSKxBXuJQP4Rx7NBFQizVivzxJjq3KQPZv3JnP6S4eXEcT7DgHVx6ZcBrlJ+3v/FMov3Eh
0+a4ExibqYtgveTQ2jsSuXxYei9EcK8kdtkKksceL2PNw85huyFaS7dHo7ou/CXjnF6TFeV6wJeN
96EDAjQiBmd/w07KstvPQy/8xaGLRhwrseIt60NDKCLord/DFHp/M/hyqI04QAGTxgyREF8I8Z4x
ju0PATpC8smFDn7PeUl0NQUK8fD0nqRNJpo4HmAnXKI/0AaR5+W7jf/ULSogVw2cM1VkO4Scbpsu
WacIH3oPAMIr41zsF8RO9+gTFYjjCrH1lfUz25UGpXV5VAw6EIel/89FhuKHV8T0nrjI2YsLePSK
iOa+pr5hbTgSUzr2s/yNNgV8CXs0TIdLxLQe9GoXVNe47oODz+iCcJeuUvOOgtLjvCWRDr25KmZW
ccYg/+JU0pDa8UwwkubSTrZgNtJ/+Sg6Yhfbqfsk49f/a3Ky+NIqyb/pjOBcoEz8my49CQ8upvEz
niZ89qSQF843pzMC/2TgIdxTOpL/WTluiNCsAkf40LYSQJ30Tdec8hmtLNI4yOWPGU3475oJVrEL
+7B4FVo+zWaOq6e+mL2HMDTlvF36wCcpZgnhOsaLI/xTp2YJ+4MlIZNyOBA5RwQKzhe691Ed2Liu
OYR1Q/FTVUtBfVoPVF1g/1bb4Mes6SrBFiELhGnflD9D7U35zXhr+cddW+nu6xrDg+E3c2iGtnT1
63e5oCw81quv5y2aVfK3U0OneHEZCA7bJnQLvXFK1SKEaGrx3k+lfe/cLuwOdWTdeN8XruNf2zRO
Pngmpu4I2DRI36fKpz0PnYGxeRgu6lYvdBq7CBUgWdGzTgl76hJv4d5NvNc4skTU6Xhcp7cePxvx
uXEgHlpyTuod5BLyQRmH+fOudWX21iwCP5Zfws3AgMTWMd7N8d0pJuZhqG84Tlrq3KZBy7O4i7iK
JSCxWmNFhZYRpUaggStqKsJXgRVQPE8Ys/IrMWm6+c0wfQQU3WcYqBaexDmpnumH0w94fIzcMGgx
6TJhksptkAoHc2JaowGudwPBA0jvWgVYbttnrTM+rE1o9HahG8pfpqDrOcTmMIh3McIznIUTwz84
ZzhVZsTHfZdUkkPdCIx0g2P4Ge/KE6wqjF1hQ/GAT+6QHpt2wA6rK1IVgKgDa9IsN7q0YKJWaFw9
nbaMLJtcGeS/1olcROOaFV/xUA2+24pjRqyJXW/YkDPWtJ2D/77/4em8cw/0Y7p9Wxqxkt/l+3qM
D2WeDBjLVYZpeVCYnp9rLQ0fLKg5KBRIjw32S1bc8XLpV8SNh5nQnPrWRY1SD0U+cj5e3VS25Kug
3yZ2ZNdyzklACDowR5b1xnyznZqDj4S9afHWZzUKZ4JQgCds3YFo213R67V5EIzw0ZjVzHXhhkXJ
CD+qC7HLTwzWq6Pb8MdfsgoXFMw1FhjId7UJnEthmF4fV1Fn+Y+uQsG5YQzQ8R/V1mZQ7VICBFDC
T/3D6M7V/FmkrUcMm7NIghtE1WxjLYcriTRyfRGA5/yLnipoUY67TCEWyR4JXk5hSogoCRVMHhq1
UATLDi7T0bJU+ENXZHEMlKGL9IzSEn0Vl3QDFiiFI0R/BU700rNoNdvE+N5K1wxje+eC/ASNoIRt
dmOLsngXe8QuPIti0brfdIoI3Vu/cHEhAhshON1YSijzXHj+0NwQHCzDW2DpiZl4lmm6C5wZL6GP
PBeYiWrHPwnU4vRxyJLxoXFN/4r4W9Qnv/MsTiAsIoIxQkuozeJTH1aNx4SodRvBfijvxodiNoCR
K5vMKFC66Y4IayFHfTYFmlnMQWX0XfJ+2T2kUVURz0IhuhkzyGIIVEUMEp0vRoZHv4vReuewedVp
ideBJRy1YrVFx0UkKuxmPEpxHhO6yD1I0cZWxurb3Ho0700HXZrA3RlFYUkAS3wuR2miD5dh7nuL
HhglDNKcW1YV+froTJOof8Mc6fMfRCBwErD3tysi8b6KwxdD99btgC/Yr3ZwKOTbgMrkhEo++UAx
rM/gy9Dio5YTvPQ0WQ9T3aFtHO+FGuGOzKFeWUN04RXCLm4DgSTT3dpudueTQW3g7bvaHdWPjIcX
m1gF8uPRMYQ87Gauve+oR2QPdTQwGb5IRo6b3o1UsXMbXcUXnujuRwDy7x7YYPUn+5Kq3wWKDgG0
yLBcZr5vsbUB4+aHDrUBWg5gtOO11zpdzSkwq1v/XYNocS78H8L6JXe7+Qf5r7N4cDwRvFMZyroi
w3ku4G+Ca0BxstXFELnvcy3npTzyXZQp62lMhQHzRoJOf+vMNwlBNmHxlrNgJWyt5OXDzHcnqr+w
xowzluJxM/5KijTt8dx7PdZK2HiVewio0KobS+kk+c3Lu/rQcVnzo2joslTs6DvvRv6xtoQm43rq
wxougFcUX2MJwfN+VtIXFYHn3eEnZRB6Oy+qGPeZKhlQVpo8l92L5R+rcxlwCnOGMo+Wr+06zpcs
LmAydNwt5N0UbQ/PjBRGCBNZcH/UykJ90ZzJ4b3GbnrhCbNo66cIvxbpG7SHxKpLsL8pVOJv3FmB
PIVRQVB9Bupev1fsUzS5U3zruPsXF/lZB3Pw4KEdfw/IjH9E4EBgIPCrwR7IG/NGpBeJnhmQhPXI
4CqSbzAjFcFt1eT4v1Duy/ZokSO55/KOBKKcIs/oWQW4fIwdp+pUQUPP9kXgatygSOauNtNpTKwS
3ou97+IHpHRxkrPQM86jYS3Kb17y/rfF9w5eVgn/g60S6XQLmMT4mCmP6GZ2a/qjCROXINtpSN/W
rjY/4E4xz27xQCB6I14a30crp+abqiy2/0rH537RAeGYu9T0+XzBclI/N7GJ/svgkViC2T0bIZGN
QGUV2diUWwTj8/oWztI7D6Sk+VvHp/PbjsxpNYsdrqIja9YEgXBjwKbkTSBf2qhfSjxYIKp6t7pX
TNqtfdYZ91x1lOjFzBCRsNFzNE6IbWo91fUhH2fV7whsR4qegGgnVxj5Mam/s2aZnMVpi3Cmz5lo
wqtE4kht5vZElhjvYAgrd/ZlEAQ3r3QMSpDVL564XtjPT7HnAZfvw4B1fjurLtzmDqfTgViVOTom
c3iHhc/468f3pLzjh6o+SnvUPAJ75pDa4at0czhsEUQhbMDEI0y4EgamqZ5fvzbIdXjPKeTkxmJf
ASOLadobnq2JEQlsUOCv3m3CYPzfmsMO3/ZWOuW2XpjwgEggHKcG85a+uODbUeWJeHlj30cFDRTQ
gRAJqB1gae62CHtD6/wbii6/yrqNy0u7pjo7OSptbk1JfDZWwG6avM2crz4J3pJZz27CZvY545tL
L7kC0fdG5VBcjeib4m6sjdubJUpC/FkCjywq3LsJDB7H6z94bAB1p1gXui1T5QDekSrSN9/FcnPs
asj99RnSdz1/TjgGELXOQVwdDfO0Z5CBEfGiBW1KO9Wu/LTJaOYbuT8EeqKaheAMnL8lEGzEmr+J
Mk+zf3SbP3gvohuBucgafLwfL6H1SCFGSSHFU+QwCuvO7ipWtp4QWcxj4wajD/asr90fwTrn/jHg
NooRiDuy7PXBTGVlO6TpxCgYaGLICqngmyASy5VYaBbim8oN5bQBz1A6NCss9lkidiL6i1cqkvwQ
pECfUOlMIaHHCHY3dT4wfsDlaOHjiGHBRJ27A2T7ZlFgpSTdEj68Gg8Mlef8EGvyuQ/SiugCaiL5
nkIYmztTub7+oI6cCpLtOSu+PKgZb3BNDDkhafMv7Cd7bOTsv2HUCP9l3MhkX7h0BDjHyeoi7vwx
RnEAdKEDjoddZW7/o7+eltMsCvh9mkSQN5TaHPrY7LiNu0SwHwk7jylNZlWQXOEGr7/RqqxfmDX9
33CO+WW8iGUPcz2MdocQYdE9WwcrXk66y3paDSXDFpcJhqaYUvCDoGh35ZOP4/lENIe5+wdpzp+Y
JhfqB5qqRiB+oeLqbkHuqfUBfKGz7PAQhrjMyVQBBujeQVx9Q5fEux1CCuxRW9XfnVZ2OGuITRAP
Qr+orgmAKwdCMzkpz4HgTxWbBK0mI2IU+ByfGrntDaJridlw6sPnVY/EbiDez8mxNrjdeBvIRc65
Qn/5Wjh/sce7/ikEWCZ+ztmYcHujMSBFBbdau+v9ui4e75r3X7wlBMwMRbVs4eIUHgvapTx5blfC
sC4T8rr+4HBBEjomnjwZclJYmxZyflBxMchzQTQnkDZqfvD2GJGIW8ljlvntm1MVNY1YTtdMoi02
+b0/1aTvSDN5IyC2zOrfc+/14c7v3HE9ss4tl0vEXIuNPAjm5i/q4pgPouD9bj9rBVnwiNvAt4d7
WtDyFpTONG6L8g4DBXlBvAjLri6Jn/2C95zKVSqcZJj+oS4RrLbtS01m7aZAwbIRrdPFT2lKOXVR
cT10kHlRoieH+3UOHaYiWsuT413z6rvea8MSLWM3ugzN1idu3duuxHROLxWVfHYArCWe2xQW50bc
v2XGnfWYHzH9lDEjjpYTtUpHi77I1uJBiKg+ET5JeAUt0tqdIPkgHygo7T+LJcTiEHPSnia0r/y+
iNJ+QKhRyTcwshxHTao6Sp6kJxuQpdNyY6tBlEWSBQ4wzCkA3RVx5P6y3oIUz0iXLeqs/B504+gs
e+H5nf8jW6aV2wZ/PxIhVNWvY+Yt+BPXvLtNgus59rSND5l0mUyxpm1W9L+VJPUWJUj/TD/RY+3F
XfQvqju/uxI6YAkvmHPzwHtfh6h1hX5FrkH8NyoP+pfeKW0CoXAx2d60QfBUsD1cAWpiI837bv1u
ed9TuisD6JhhfeDi5WT958YwzTcJLAX8sGQXhCecOGzGG38CwtfR/iHE8mOvOPqcOs15oAub9j3o
5cYcWKnk3p7v1cUCn9mIjVNl/HXfMd+Jh13fsn9RR7QeI+ejyGFUus9eWdDldX3gOMex9Zf+GHgD
n4KXs2HgUUxRjRTOIn4ZGdiKZstBn6AFM6edyPMk/DevlU6IhSLGA/lZB0mvAYyN8srOA68Yk9Xq
GTnjsjwWGtMVzzJc29ZMmsuU6IQbK1LDQNRwuh3BJgRfrD4YSs/01eOxa2DQnxFSorvKSzgL2wD/
xuvdHpZxPzsd5olmGm6FQ4H7ahg1n3pn9kZmw+lI1ThWHhLAzdqk+IdQOYwX63Bh7LDGcHQSwNak
F0UKLvT6IUqfmLUDBbK4d+w+jOQ6/5qKkRAVyoYMXl1KQuVHVIrqFqfQDchlxk+DjRuB+OjLLcNS
jvPE6aJvicwERF6Hsnc3MC9nxNBk5ueaDkSeMHmILkRxkMeoyyS9uqUTxW+dMOZUEQpSblQ0IZgg
GmxBYxaTG0U/aPtViuYIxNOzD+xks/AZGhJIX6b00WPtCpKrWhxr/9acrnuHrNLKrbibF06qzmYg
R0FMF+4gaLWorXx50tkC1tUExA9QADVRdKB+MfZJE5O0r2jQw30KnsN/GKK47/Y9ySZyMxkgBYey
8Ki4ptwNi/MMJ+1fl87o7jApQt4kKPC/fk0x0WYqhPMNx4WIlRMrqXw9d5OFUJgXFOy8yZJ4dbhZ
fXoc2eew6A07ruhHjcok9Pk2Bj2dynIYfg/FPAbonEh9vmd9A3ng3u7NkOsHHLVdNJ0U8XzDpRRe
5aLu4Tr9cDuNJ6G2AIoQanU1X431ZvadHU7GLfJ3iI49bcwXKKdyQoewdMuEXBPoy2ciqvYIX6wW
bxKJePkM1SPpH2fIWMSzwu0HOQiEUd1DU/ME853HQprZ4gp/ARUbTuJNx6CteFF1iCYhJF07Yp2f
UREX1O64l8p0UI84KQgGYgNwJ7espA0t29Yb2DKU5TTc3Sx1SchdXjJQ7FYPssaQNM65y3lZmQVV
zM6JthvJvkG7y/HPvrxaWNgme1lFDW0UT6VMioOXEXsJtcXAH34ua+HGdyyLM8zPMcJ9xBddoOtx
UxJquaQHGoxKdrt1aePfgVOV2a5znXX4pYlyK3cVOuVHjGjzS+4khd3ggmXQM9PFR9sBlPGtYSD5
XPcUymwsB3vxIx/tZoCd/zl10pxuxhLVfiBGsziHSKmXowZdKz8duvWC0BY0QcV2cooU3t+aV4Aq
h2lYP1dpkeduebkryLrCs4g2pK/i32teG/NnLWd/Pi8uyT0vUQSqGhSEhVMEsKasEjapqE2XcVMn
GqmLCHMobTJjTvxoQpQn1wi2HMvCOkE6uePCC+SBuG4nIuOCpPL2kVMwkeg904DVJB57gbAT7KiR
R8mkLQpOMKtghO5o4lrjbTx2kfDckbjl1Z/IR6DGkcnhjESfBC6waiWBjqgVKQYy58HpZm+5mSYN
9F8mgjMjnMQVCl976+XusYGMhICvwuuOdx4e9BqNe5T5ZfrVulHs7eWczenVg8JiyLt05yxZP2bu
rL8ZQrmZWmoQ1U8nLrEq7DTikZmKd6jcxyKP77YqOuC3vsbC98xK0pcf2h8d+B6enNz8oRVrH+zn
GdLLHiVxaf5JGgmZsG/NwGb0Ezdw8MhKN6iRObYJdNucPi96RKygBGKnvOjx4VXL1D9i9JzKPYdh
1TzBjpLIDAHfpQ95gKrjR+/SZX8n8wASau8Ock7YK6P4zLDRs6lRfwJqCu+uCk6qD5/rDfuHYZR1
iQUk5o8F1x7q+HrQImf51rIwspb9nt55+LnjPZU+WBz+RnBtX/FsVpW+SpwPbBbZs+ThsWXrPH0P
MnJ7TLuZdg627ZV7jLqRwnkFFpgBKQpJ3tgNiMViIrGixIJn82vqrK3nkKzCCjwL2wcE4nFK5Fq+
SrYuCF6m9Dy4fSBAenXKLt8tacLhcZKKPSmcXkzLn2VB8Ywm08vS3SRbvZAiNyzl5yDZAu8sAFi7
9UuefuS1PZC8o2UgNSKK4CpInnqVTP0FwbMfkYvbkbbrrk4eH/AkAFflcJgm/6gLlUc/M9D79OKY
RtVBIfv0fy4i0OkpWUdqkyTwUm9XiqDGWjaJzHVe3caW0cEjmHLhyEVgfhvZqYA3CUOhh+OiM0ml
MBSg8I5unQdULj0ISickRnymRcNpsXo5gEGUQgj2Y8ocKLnAGg7A8bqmPNUQIGSLO4MzkVS1KXR5
b4kUKsRmYXGuP8txHNWr6lDRksPUK+KKbEga5rYtbOYP+MxpbFkjMxCL9S4s8J3wL1lafDdmKZst
VrzBbuY0EfKzjLK+yK68OaGPZ7pEtI+BoOFg/cPTVtNoryTQ3FLRJxDNFJv1TVR0Cq5eL4lxYCk2
A3+CZYTvgL5Z87v0XN8fMxMQ/4GtRSn+qQbVPa1HWXlduyHBVvkz9mNUs4iYcaQLJPXQHEN58nVq
fOSHC4uFS62Yt56sjPK7E1L4nO0kiBCFhbEGfd7I5H8bIPP4XVHNTX/RPjD8I9nIiwwhKR0EFQm9
ZeDis9Z5HsnGoLeSlqdeup1SYKp9ZMvMq0ehfkQ+dB1yqJM+6a8CZ4jSj0yzof4tW7ygOVCeBhNw
lT+GcIRs8Qi9u7XRoQW91nV73MBeDXOxEaGItnD0cU8vhCFYNO1RsU6HsinC6pPBdzxdo7VYx6Nt
esIq6jTO7YF2NSQpCRBmdtDCJZLPGSQQI8YW2F+tuyzELd2xo2fG/eOEODhD3dkPtQc0zEbRiB8Y
Bti+Nmo+V/RWaET5eOpdjYoNQh9qBQZmRZU/o5/tmPMHU0nUUUfbACZxpDBoGmr+nWPjkdKI+QXd
WtYQV4ee2tsM/kK6LgObYDmFbP7EjpWWQFBRZPFJkLL8zQHPkLEulHxo/ZFUW8QW710lPLMXUBQt
ZvEBT5fEQsJMKUhQEeBBYC6q52w6kxmV/Btan3xlHSTR8A/RSBB80dq4GssuuritQtxCEq9cO/sT
TR05OGb2YS60xVCHB+Z6QJHLbnC2LVlrrPv8yZlY5nEYDTuN089iPyFP+buMbHtFMVKA2StXuiiX
qp2CqApmrB+ph8UtglGKjbwr8+sw9G18BcUwtXicK9RtKVH23p7VFKVamKZkmIRFziMVOm2BprOd
g5Xz0MYEsDhR9uGMbb6eakCOA0+12yRXXn/EU+MUjX8yto6vohIzK198aOjn3ZZ6uJHIP5hNUScw
FKdh20Rl1AabGRMdqIlF8fQ7MFDJW4q58F3QAcGPxacQ2VPdKAQoNCjZhbiZcHpCQF7k5yEORnEN
52oJ9kRFZL+GSUYRmmB6wBtA8+6tiJBcfqkmZSrXBEC2duhf/PSgS9f5nUZB9W/EZ97wbbjDL+Os
C0YrQgDrrUX/9Q1CBuM/wbysEHRyD+SclOieMSrX3nklyu1PlSrdAngCOY7KT685EYKp9VjzFfbK
wS7+jRPKMPCkcbz+JEgre2rhQC3HpK6DbsuG955m04qw3YfEO5M604fNCe1xJneubuOOGSjSx5+j
x67pMPbkVD2tI5P9F7ZVxHLw+WTtltEw7Eg0LoS3B21enJBWQ7rHwJW/ys6k3aVQPggMonZAo6vI
EY9LOuEAJl20fp6EnNpDrRY3ImQplqTpGYvWV6p8eOmauWQczcFzKBA5N8cob9OnSLLMPk0+8y2S
d6oYe+pEWuTeGToFREpmidj4ISPnp6yprYI2biQmh2GMGMGkhbNVbo4VQTBWDc9MVeZz6LgImIwN
JY1Bk2LyIQa6ewTNS+KOo0Kcpy5yIXJqsciQRBEr59j0CcEYJdqAknmzRNeEuZDNM9mizo82moET
wrcp/A3itBR1Jo6n+8mMue3QKV7cryTF0LYLEyd4RmkEt940Nv3Z1aL4K51CPDQMxhm9/R/W5cQB
8v1yXe9HIB58xIn1MoJhHwuGZxB5m4cAXAU6sXEQbC0xfMfEIIE1K+/wwvEKcyBEdjas3CyqrO0f
16XqDQkzgLYRtvl5Io3gPlnCBYgkcJLEczlrPe6E0t1yReOe6gdEalgj5iL7pMRbFDleOn01eD6C
iw0yQq9wOJTvjTPq74L8+L8FtE33cg9zfnV6pJdb9orNpeNXyncZlnIGNC6RG6+tO8RvKSfnczCX
ukLxxXEr0OL34rWGqqvPBPJMBzZ9fMpREpJF6OvAbkNE6AOVzBIeZvjPyTeDKh8BB7Sy6iiCwvdO
oovyP6sQ69+IdRKhi2YtjjGAW9x5TiWiE3XdwmIy5rcnpFqkWFZ5WWLaWmHDXY3cg3SvNBgeRoCC
kn04TwqTkjaA4ClLpmSEMK0Xa6YQDheC+xviqjE98w36cJtdNNC7RgQlqw0d08PNTpnA6YZk615H
vIz5xvgz/ipu2eZx6XM7YVOwLnQiz212/gpl52Fd++7NRKX5wO8IVid2orLchylF49aM7r0nzFP9
u2P8A/skZ6z22TjT8LdfBQb8eLTkISEPKVR0rbxGTd848BjILq2jvlO78FIaT3bsV1BkHhkEAK1V
QPkOLBMTKGJE0fAQrwkSzY1qkvSPi4CnhF23Dv4pygn+3rRAeDhLUch7B8/oqLmZLgqaw0BT52/9
sAv6F1knrMHVQLK632eGyA+SXe8vcD++2hQyy54l6h0viISCvCQKdgLVYMLQ6zbkVxzXHtHL1o4S
E0WaZd6nYhkcPAyEg82vDY5qQDd+VpPii2QJA7QzgfrxE8c9RyauSHcpe+phNSZBc0VURmQoEIr2
T+GszKJzKvqXqJXlB+6y9DuBjWf3zcLNjZYjpi8dpxC3ey77p0RTHG7TbAKi3o59+kmBgSUJlJNi
MdcmHaOglBXeJmSqlqCzWc0uCH2iscitquptKXH+txItGr2rdOQz0h/WjSonl3kmrTv6UbvK/wtE
YIJ7Lnv/q8pQk5zmwNIP+y1SHwQiQ7jPM+BWTz5WkpLbOxfloysw7z3avA/uZFSYCBirIhznuyqI
1jMQ9hlsYT2DURR1rP1dPrt4YLQtB7nzhs6Ay0RdOJ66qZ2BnUHYcI9ujD6Qn6omy2gET7LLsBqL
DY6PyPy0Pb3OJuqxr17aIShOjWnd8bp0WQcvvKf/36x0PsE+c0wRHjjHlzOthEQgPPmTch6txJoR
nkRCt7PHdOpP7wxFM/FUa7YI/2G1wbu9N6EGQHqYEFjn6a1K0UgEx3xaq2HcFyE+U2qNYFzuPARv
fU/4qdCczHFiyEkwgf/LaScUrLkp+pj6LMfJMBESPAAJV/7oboFmc0z6nvTrry6r1NWMuAlwm6Ah
qImDQnK8KxdpuhsKvGU4GLu0KAnRwjhM6V2HyC0BBzzrcbEzs3tmuYtBIgCd223KhQIUZEPo9e+q
RKhxxJSr28cFo6iDizIB/7yFyNVkP8gAyz1G3ivTGuQ2C1piNqb8Ujk/FFkIUaqqbenI1V4t52N+
WjmnEXgRIJhiSUZddEY4MtJAynC6Rw6omLMDB1y1XQMx/8rWuJeYf4e6P6Ancuu9ixTxOUjxnO3C
GqL4xY+c6ldBVoB3S7SiamUIgc6UkX4vfzGOM/9i3l2K5CiYCAecFbczViAlWAMSYbvlgbnfAmHb
1Uelgyk8aZeZMussiDYntjpe+pegL1SQ0AulOrQ6Q/cd4vfNTmTpLLQwgexFcw0yM5q/3PNefoMR
wedV4N+7M3Va+eLdC/VnJBBp8gJ06r5KXECkE3y28EQfCgzk2cGukL+46tLIO8kgRW1J+WrewyVb
8mOaIlnedMOMx4wuHAU7/btgmJK59CuKWhFQjaqieltEFLvbBmmS+xzQyLNUqAlVL56yCL8qFwFE
qXIF9Ew1BAQSlkMUBdFWKr38oPjxODojIFE3WI/BvwFex/IweX40vE6uIP6NYXiHcih0wnNdwkz6
aXNq3g+NgUKd/JSBENqpxuJEz9Zps6SBY96zLIjaS2tR0m4ZqWrBmKjr4ye/nQexZ0IpuCIIqmz/
81x2gQd0awHI06zJmH36YD1fkLtP1XnKLLMyZjAxmqcUTaf86aM8/TTYw/xbT37xeHAT6gyQCh7v
zFLydR0mMtzv8Ih+tt0Wr19Glnbfozb5w+a9a7f3G/3GTpzabFQsCNGjOonOXnUdLV+UF8v0s4uJ
ct7qycNbqsCd4SBytIzqDdLzRt9SOuXiSm5DWPyPtDNpbiNZ1/NfuXHWrnBmDVlZDl8vMBEgRYkU
JQHUpoJUizXPc/16P9WOsEUcBBi3fRa9OFJ3Iiunb3iHz2VB12fjoWdIrxrqR05BB2S5BX8TViBS
/KaF2CqVb40sE0CssvIwDYC81nwqgLy09SN6DDPhB31/sIvOINBLmcBUZbwwnm88REq6df2NFGPA
hDSQQUbryZhbLCkq22/VsYSvMqJp0UFh50+05R1b7U3NX7FH5ryHF9U5e6pzMjry2knjgVL54H+1
g7hq9kQzeAwOo2tBIbckr0nmNHb+MALKDrdLs0fuhQMFbovHbv2NNJo+Nk0mgRuJb8M+9zOHGJVo
p8FwFuELowZtZO8oSg8E2ia2Rvq2DODfbJUTNdkv9AmQuRhDNzpV6OccaqM0KIsoaZrYevj993TB
1DHPph0PaF+jlG4Hg/rl47zerGsq0vgQJQbvp+v15mcF4dDHlp29ulkeL7WUW9XRM1EaotKNbBSd
vwKVGvBBaHHmjaz3cy+6Rbyqgl8lPHCe9GqmpERjQKNMWud6vvVdmE3UuUYkJKteiwq9wAFnngaU
R7BOWpAp2RR69YaiHB6ndEQcYJrgrxFxZr8cx5JnEXZkHXwXIfIvlOQH496A7wBpqeEwrUHhEdCD
VLP7xYg3+gHIun3DXgAIkgHunjZyGTn8K4hlUEU3ItTLiQH/goMNG9kBQuzTOIb2t3H8DlYkmG/w
yMQh+pioJC42FRj7E2B+OnqRGgfcZqEcPgOkMbENwlHloByMB7Y91fAf7bw0dhozmz7XbNB75A0p
ZKZJobsjCqPpyzybzaKuNvjGOnQ76xHVoOHrYPrtM86V+ZvZ2MmrP7n+rWkOHXqOJWj81cgbDuMN
PNGLaYXAreqpqsstplOesfWyND55XY4angT0/BxBWXsyAMSHYJrBnGwG2IufsxDbrJVXF4Cu0HOr
fzUJQQrNdTN5hFVr/fCEZb4lUfS3Z1PXuetZZzWQ7E5VAhFMmWAQCOSYll2Qyw3bjDtxBG+abGgd
Z3caOCYiSJgdVytgi8grDyiX5lx4FVTGya7wMIIpSfci9rnT8EahW5RpBV/ItGPu2jme4E5UIYi1
lW4ESQEJn5FC7rOLt9ouG7XGU7P+TXhVRFtzyN2IuCVHwDPOTfeuBWkoIFXZtL91UTLXCoubiMzC
9dJbZaUtHCNUFzsso0CragEwBZBi7Pc3XATZ76Gv7Fdj4K5dtMEz47YrVfXLpa/nAdzLcvxfPQrw
28BABGvbzXb1ubWkfuK9CdQePz6cHCbAsuhi5HynVcedSgJnRG59qNuFfTX0QfpUVw3WlCZvNb6+
BZ3araTP8mY3nfFtAAa8n6vS/IK88iK0g0JTQ6MsCUGZ8KyvBy82s5vID+CjTWGq7+p09r7nCGJ0
6w5JByCNRQFXJDJRbQD6AdPXow34YICUqQ5Dps2vfd+Gj5UveQdBDU6oJkzB+Jk+R45GB/hxaxWi
U3YHv29+FT1B+Tq0cLxeqZFEnLaqhFxr9+P4YxATkpnkozQ7aVTXQLKt3F7TSs0ODginft3VTvtI
L636FgdTcR/nmGStAMpQLXMat3lMEYCkNhO445tMYgAjtL/UjZW0abFrBS7lO8PAh34N2BwbS12N
80+YVNWTrvsA5IhYaMJtL/NsR8yErznnvujXwiCU2uZONA/rIdIoXYGgEysKe8lDnIjwFQaUS2Fo
KJxoA50x/uqR27prjlz20lmG+8uL2z7esBNwyirJyr56CP/wMyTknS1Ng+rOW7gJ6znIDMprc5l8
r70JcEpmDM6noJS5ufOImqqV28RcnkFN9QjzIO7UlYdO2akeRxcesmL9iRh8tgaPGagg7gZk2rsy
kg84InJPoc0lXwJ61myqguZQM7XpyenM9ISGS/7cthZoSikm+xMNhvibnytkodu8dLJDn8XZTToi
/LcZaWY/g70hMfKxarFWwwzyibghJuR1zQIRThOIebhH8IGOeAPTtT/YORm09kF5o/Q00deqOYwo
NZUloQD2NiCrJPX6fd/3RP481+4vHN3rYd0HTn3KSDifLGVgvQzrQ8MBqugLQBEatwb0q59pGPZf
Bg1fj9DadAjY+syeF/QVpS/U5dLvhgDetYJFKgBCBoE3bCj4NPFWgPwBvdlQ/F01nbcosdNdoaBT
uPKH5vzSRVd5ggr5QL67Cuqga9fUh/qSZjjt/y1oCaSfcTdOjg72X2I1JwPm5kndaBTm+hCTiKrx
ybwCFMTsXcZV+Vm7c3AHGqYcN0jhx8Fz3ITWWwS+Sa0AbjVU09MW5kUWFi+kHOmdiIbFB2CQCBWT
cQQaj5UpPyIBLKcvVGhrhECAad2H42hmBxmPiJqg35HxAJoVIp/xPJXFPq/jBW2JHAUSUFUtgq2B
CnN/h2olzUO7BtZJvUI6n/sqM353ILBvnOWnI90aDPDl8DX9paZMAnmHowfxoncWnGtSI0/oxWX1
lIyZ++rVzcAryh0IZRVZkO0kTBuBJeqfn+zORnGTvAzVHo1+WkpjnXbGRuLpilG2aWYjLghoya2Q
RBgECtKmi+0wSFhyqhls9rqjnYbQ0kDoTlYWZsUKRYW2oQ9KGryVJEL4vZmNiS1RKoLbnIuIUjHG
MW9Gz6O3NpB6ob2h0AOC/ZJPNtimGJ85M0E2dCXIDo01Krrl9xaJQdTHaJh/ohUsyXtFT2Yn5JAf
U0xyY6T2C/8H+Hw4nn4w0L9qaVWyPJDLJf6Ei3fmqBeydU7mZpbZc51meXhHCGF/YQdUgMHLOHyF
j1x8R6eSqnPp20F2GyC3QT3eEJQGIlpHza7udfHkY5dD8JwEzr0NuQktnlENz0HQ8k7T2rDrTSjN
wN32Cj/7lTCzEjgPherNQGdLk7ZCjASf39RfLGX2EPUdo3rlrGOOoZRfvI2QffCVBVkBPtXu4hft
Qae2OvLIXS5CRKEg5LWPHt5D1BvjIj+AWy97ilAu9mNLyEmVwx3NY4riPG0QusNImgWeC065ScAG
dtCEcSygzcojVIUgay1rZHOyivnnEcntXwFKRdjdzFVUrcM2CX40QEdHzmveftZFNho0LDijKzPp
YKqkVt3iceD5v9nXFG/QGs4ppMfiiQsxewrmvM43TttMPyU0i0eaC62zppReIfaNItZnOooLTAHD
uqPrTsMBm1pbrOfGE4silY98hgz6JECaZJxPEljzfTbC9NyIDikNvpmg4OY6fQkmH6fpYV15ISqP
fAES/GmUqHcJ+qfEKonhFJvUM6x7yRbErSXK9B3W39CSWEOz2Fi1RX8QXyxisBZ3SbE2htrEO5ag
BNqPnL1hWyeGqrcAsvnk3D7uj9SOqNaGAHmoclSltW+MZWplJqujMjUZWzb2cYNpbVo8kkxBiyKm
1Zscgf14KetAga2IZOEIpTaZWAdBYF/DsMGyJer77zga5k/k2v3rGMYJFKIGoxyD6kK5zqlWZqsQ
P3GxDuZM3qDWhc1XYwZWSYCUJz+Ap9c/GrT3Yt7EhbUQGdRYCK/CEEWGmDzC6iP3jbtEuxt4JjEs
4bQdXkJ0sY5zSZN1pSzqt1u84iK1rzQkspuAUPVLozuyLZDgMTivIY1+WDZMBcQ4caW/DRsj/wqG
MASXEyJzjcZ+Pj6HJSHWOsxLkNmoNcoDFxY5fAPgJN0YoAKGPbSB4DPlHTpYFsUOdBkjXpv1lGRO
vIZXqDxY+FHA1U9DG5n0oBhes5Tuzg4WVLOVmAfQEawA1lDcrGtjQ7O+D79SWQ6IssrC2IywHsXn
diTJ3Xh5CqZs0jRjDy32ot/g7jZ7JAMFrcAZaCPqVjRS6VObcbeNu9lHfIEtYW3Q4rGeO6NFObLG
frI9hBo6+27ZLg6fl1O0pWWN6gY5J3qVYARrXLkMV1U7A4ozORNe4BNqgliOj0VFVJVqG3UIbWNv
ACAJ01e6qI1ABNErhhsthwrfNchx4QZKcvXVxa0s2FVSjT+baFw0X2oTcjDtVRugAqgOjLvarnih
smojXGBCOVkZQIu/x0jaoBMjMdBbVTlAy42dJKjxCBGBAanR1EaoLirkS1siM72Gj29+mVEcAg3j
DLhH9eCzcGFtbW5s7S3Csk2YDPNBjnHU7PJMpUc9TaGzKtHZAmdBmJDu26b0sJCGteff4NZF9kGt
ELHSmozmLe5i+I5mC3LrkBlug14hEQyVRnuw/X1AdQRy+4j5NYpD6f089bYBvy3o82/KxQBlA0XC
9z7HXMo/u3AI6RIVlZabKvcHMlbMfF+pBaA20o1NSR2Jvp31iDpMWW/gVsYPUVJbw5qcvsSxG4cp
zgW0EQy3NbHNxnKM8DTbGQjvILKCh7TPrXaLv5N907sCV6XRSbp7wrwxujHJJKOVzesjOP0dejoN
NYtfSDzFLxK/0sVpyMjrbyi168dMdHQRhxn+yY3TgQIFo1yT09E9iFDwRoOKso5ZxS9QTPPfEMll
sU6FDz8DAz05bw1bhQbsLZgcMHwigzIK6Qlae8R0IZaX/YZXsiaAQdvr1CcaqT5AGerFVrOu4cFY
EtBlEC7W1Krr937n2IAeMbHLd5pA9zfGYiLeWAQEKJkmuvoWuG12bHLF3Y3kp/GL1nlVEdnRdgCA
NYbq0OZx8VwjfK0BI/rggLqwoAaHfTyZG/4d30pdLN0w0XrVLd5RBUKXeH+q1WBGZrcZnQCD8IDC
FbXAbIFHzLzC+zaR4iZNCxi+WiFZRRTXjMZLTKE5xoPWdy3a+Ao5Z6qC9W/Mknq5oeA5PCQgOn+j
SdzOK8uxYgmUrXe/GZWpfw6V6b+ouI+HeSW41t/afmKzePXYPoe+30cbTXVtO+jWAt3shNbJMvL5
MZExYDlpNQkuwrkMDvlsYkI/KMV+R7Slp4qX9WG6GwEsfjbjUqOXQFN1KBF2x7u5+4u4itIoB6+M
00fQL6ECc6qL3qTKwBW8keHUcVEI0+m9Jw9uWb5rw165K1NOQ0J7pxauTw3MF03fQWRFcObRBkZQ
b4rS6q1n1P5zliOhZ0zduomEdQhQ4+9oxhRTBYiIajF9c343hay1NDL6uxF7cDHLaK3opsUUcGRG
k+A0VDLwEpuXDWzrYRHjsLB1rxAJaRPPGh9MHFHhRjjcUtWDb7om7Ri0AhQua7FKu+CHqeBf6nXX
FCOMzip2kPdHCQuxyqcY12ek8IfS7e4wqPPsHdbTsXOjsC3Mf8FRNXG5t8yyGVBaLAu1RagBKUTM
5dBfJbQPZIe0fJhKBSuXWubY3oe6c5t8rz2cldQd/HtaCvRXdMQHGa0SXZ1tkyzFzC2CgyNiKSHu
dCtB2V4siQHJOxy9kRjMM+aHFDX+7AYIN405hDq5CDO75VHnFaLlEOMSaKxHmRd4S4BawlEV4tSi
+DUgxx5jLz4ji4P17zoMoaAjoWByxcDmCY8xxordKq7BmRI9RLmEE6sci9SbIG5j40n62QEqjxln
DfSD5khFCkOj/WedR+mbsu36B7jbulnHSAcQNGXYsazbyHeOtKzx6ekKU0qualzNN1EBIWYjAp1a
675X9dsCAUbpf7DjRdykduDVA03HzBzAD241UW6TaY3Tm1YQp3G6zkZ6PMD0iW6gKCRbeFViDzrQ
dKgulPV9CYlyWs1T7b266TDt0HOn6I5xRqtoJ7YUyFzbAuA2dG30PAK5/xlghxdtx9zKKSmRh+Er
RqfL2fM76KxrwxbzHgIU4TsywARe5VhxsoPZ6Wz+aeh7O4PkQlHQcQH1zC0MwlERka5JW/x6i64R
DvCFg3dI1OfeiYI5cBSorZm6VTToQUc2CVhGr82Mr0LZlF64Gaq30MwxHs1mx+nudFybT8R1YLAC
j+B3NQv8QbeDDYZl5TjIJ9lCWPEBhxP4IWVOn2QNmRE0UWRqTNot23Cr23bZIpsYGoxxI4ZxjlAs
qoDJoK+CIoV2sP1CRHPW3xXJKu1RUBImDnm9CbELGCeOIVWCXfrAtbQfu4zWh2VSzylLCN1cD7ic
kd8C2EZdIMcepAtrrfZNnbe3sd8EahP15tCvteNTZ0BOhb+Neg6XVF74ryCDmqMHwJNAFNLEb0dW
1l/IgPVsEzWxs0uzRRJ+RJ12FbVIlG6gqtlHT1DU3eUqrR8BgFE6Ym7JvgMz/4iQ0vjq5FZ5b6oJ
ykhEa8bfYkhje1sQcxavIrZVQCBrGL8b24RIvHZAKktcGFSdrvHOoGAGtMwTK8e20SDQvT/R/ozj
v/I0p5mdN7nxGemmFIU3V9S3eZKjouwqXd1kETaNB08N851o6+Tkhg0GM16HXOAG/QLAhKCVwSPJ
VtnuygcHfATBIeHtIbn1GkbJBKLPnUmdwZI0K2cKomhFzZf8JvBpwaz4HLzuDeXO7yo0h2dzbosH
32GhKB3m1BhyA3V6jMIsRHGnQbzEmZP/JnWLviZyKZ5GmTX1SKlr9puNsxx0upGCDGkcpAACVAD+
bjDEL6JAmlUmUQ8HwUCYAR7THB29SbpqE4IK9HYlLedyxaOPmgbSyQ6kO0mXBhnzIUT4ARstmLzQ
4fBnc4dfJHgTPsjV2N6xjqTbsfSjJbOi0LbquIqQrEQRSC8aCe6z49kLzXjOUJchv8qBtxV294U0
aiw28AOcbk/Rsa7WnZLOA7I84wt8xJqXOE5+eRmqeSR183hK4Qp/pa3ZnhDnrp9GlMjLFTUV5HKk
pZgxUo98iP8Gkw3MO9H8tkKFtNxXwg0Ryqg9tAF3XUl/5zYCp48JlYIXYG7/9R///X/9z1/j/wh+
Fw9FOgVF/h95lz0UUd42//kv51//QcNg+X8Pf/3nv1zLEcJ2bA98pEst0xOKP//18jXKA/6y/G+h
H8KWbFJ7i53oax1WxaGje0C4FIy7//JIqAIKIRwbHoOS+v1Ig8ML4+C8tDV0ZHdrzC1mdFnEgHNa
R+Nk9Q9Gs+GvOQg2WaYw34/GfoBBqF3gbILAcQuRCn33yfS6W4t2wtv1wex/+4jSoXugXeUBuHOF
+36wBM17WuR4eoEoqyEf4dnJRWVYp+vD/PtaOfirmsIGVGC7Wor3w5QAp1B48mwkxaCK3aO6ocLj
ALpe7Sdb+/7T9eGWpf9jazikbhIAtaAML6Srz7dGA6miR9IzP6ElK75IN0Vqy3aFBGaMTuRr05L0
XB9x+U7nI7JUqDYAW0SNxns/QZRMYizFmvwUd2C7fBGF9209Zo8CnUt0vAoK2uQPyQejnn3Wv+dp
mkChhKUUUz7bKlFlz+XQ5PkJhX0PqKWYy1fEp8qTi4z3r+szvPRN/xzLej9DD0ijsPo4P2U6rRnL
UFG+dXpdPsnGtJ+rHGbRByfhoyGXzfvHCaejUIxwKfKTiqz2h2e0i4BLhTfmCFntsYfb+PUfzNFS
rgWBTxKBnJ2GEEsxs8T56FQMqX1D+dRp73WMz9F6TrWDbI4bq+ru+pgXd46WNlwcUzp4K7+fpJPH
lYx1miIfF75QJZ/AnYbWY6QTR3/DqW+IDjgtuvEH3/bi1vm/wxLwvB+2hXwd9m6TnnrEQyThb+bT
L64ox95gHWxHu+uzPLtn/s9O/WM4+X44cJCwuzA0OtH2aKo1hubUmEfaNB+s4KVpWQKzCYqhJsdx
+fM/tkzYwqWeoygDvCH8XQI0/tDPSYDeaBZ9uz6lSwsHQ9aiCaIVUm5nQ1mCkgz8puyECuf4a4Gg
3uYW7adVqoMbwpo9AVn3wfQunQjLRKfJ4X+mY5rvp6cyqjlO6KSngdIgpuYUQQ/A2907rFsCMs28
qj9dn+XfV/P5zbY8RC59TNMz1dnjN6FT1SrDTk8jrtcvLr0nqEAHo8cMHp5NtuQRkJVIHEZKyIYu
250zLD5r13/GxXVVNO4RS/MgZJ7dPrPX1k5m6fhkBPChV/CmuztkFeDgaVRBmg8Ox8Wl5ZWyHUl9
l4/9/jM7Mdr8wRTGJx9o2gEiWAmuEmLZV/yexbpMK30cPWF/cMNeOiMWUnIOG9hmmmfXnY1WzpK2
xycHqQUwpVPfbBpSznHzX/+WNlc5sTVQeNs7m10KvY9eY5+cbLwh7rrRL7vdmMyVpDtV+R9cb5cW
zjYdTqM22TzO2Y7tiwH1c2+KT8jY2S+oghq3wPQUGn2i216f16XDARFQEBASZ3jW2fdrrYk+u2Gx
alJoLIWpAq7HsJoekH8HSQkzpPpgxS7tE/Ie2yEsxOvGO9uVVVaIzMWh+dS1NdqdYTEOr1OjiMc7
CwIZfk71WN8QuMt+f32ulz4rxwFKJawwfCDOTqVu/IoXWCYnDEappU9RKbdz7li0+AjzPhhMXhzN
MXFkFZ7jSbl8hz9uVV5EP5/o/p+AN9VIvdvhN1O6kLvdyroxwNRvuAQ6WH5qGp5s1DOR/wqVfmhg
h9xRRHaQusBxhzonRYEfiVGpw/XPIZf34/yWItozLeEttLK///yPX4gRX5Hif5ee4EwC1IO2u8+M
ev6dQEoEwyATQFuO9dh72Jch+yZbFOtDKzR3IeLo13/LpWOsXM9zOVwKsM3Zx2qHQUgEbeNTWuDq
hZKUgJFeDKIJP3hTL67KHwOd7YEoNscmKYvk1Gai+TmDsIMC2UspD10B8vCD07X8186/MK5o2qWD
xctzvuNE44DT0VVCdthj7Q5YyqD/XCuX+iBCP2RxuLwB0os+o0DRrK9/0wtHm+jaFWIh9Er21vsN
mI8GqJA01Uf8UQ3KNNM07OhbyQU0Xw/PLs2c8Ob6kBfmS74iXMeUnHClz+IyOx87r25LfUSztQw2
wYC3H2LNdjjRLAssylYpFd8fQyMhuMNn9NPv13/AMsDZB4ddzdkmcXIcKZdv8seWptUVAjbKvCMo
iOEZYA/FH5Xr+DA19XgsKtJPG8AMPrd5OFe7Nh7Be37wEF76DUvmy6qDDKKQ8P431K4GxYn++DEA
WxYi6GoGn3JXt29OHBXtF09hX/MLiLlM1oo4SX5RcFui//oty9JbmrCHxAoS9fsfYY6wWpLK9o4S
zKfeRD52MQUVp6j6CXDUK3elBzVki0gC9ffra3Dp5jNdTdzD5adNqc/eFIvKMYQi0z96CGrgvxxj
A7wWSFM8wNQWsNfpc+AIygrCAhrn7mAAxEJHxgBJSinCtYyboOJRwrnUS9wbHhF9I1MRfxClXbgK
TA1QnDfW5Iz+2zolHWwv3AeO9ArS28QJqD/bc2+/dbEqv1z/JstZO9+XjEBCv9y0pnt2MBIEzwKB
ferR6lmCjWPPlJDLapB3Rp8HFcJxzRDa67KTXvTB0Je2o1Z/L4RFg9M+CyZQ6B5NvoF3BLkIXbZr
ERkfUkleb+e0Pb80tVO8QeZMfzalTL+OyMrG++uzv3QtEKPZ2kNjkdU6e/LxIXbg//neEUADJXvU
ABZEXGjgm2qmkOjD9ManqYI7In7vh+tjX7oFCWukoDLkUks5uwWxTO3gcUj/CAp6oMXI65ovKkHI
mwYzjtHoQUb5P5mvzaXLpa8d8tP3h2+2E7j8pe8fE5Qzo9uyp+wao6jvYfUE/wnqChu9BRYdILIT
9s/XZ3xpXxPuQzH2IHw653sN+ZtcwgYwjnFmmNMGLkUKfMrUlRXve7utpw8euUvZDkOhisaFz1Ey
lx/0x6Xr2/CXJ2vwjhjteg9Wm8bo/jd5dY9r9GKF06QoCXqYHnWLxcFMB9owOrHpO16RDx4guWyl
s4OGYAQZprL4NZ4+ewCGnt2M469/hPkuGxpd2j2EJeJ0pwoJ9tu+KqanuJ0WdeioAtgxmvFeGzlq
WxmOlixTXghKlr64v74ol4It4ixTUlyzLIfv9f4jIZeP80lpGUcHivePoJ77+4R1ovKPWli86Zs+
QxGqVehf5SmsJroy3kMaIhdyE6XL0l3/PReOxRL2UcbkuaQIdXYk6R8rhci9cUz9oW9JRXF1/z2n
EXANamH1hnRhND84iheCvGU4XiMISZ4+jzcjyGZJN/nusc/AM6yV4aPKGqD7Mn/wAl+a3HL0UCWh
b2KdZ/wS9EYFKtY7phG+rXQnpPikO+EnOBkU8/csRALi6fr3vHDo6Mx65hLoaZOq7Pvl9f0WtRY/
JPAwcN4wZqOcdrkX1uYhTFKEKv7BaBYRO7YNNCjU2YnDdzDCMlMzGjymtwCn0+Eh8EwagBUuPP+g
jmBZVLsdS5M6kcy8nxuVBZ8q7uwdQ/hPPwH4RDunLCvkkoPo9vrELq4cuSGLR2nWVWfHt6d1MsGW
9o/oaHq3BqZbzzCzFgyRwLplysfe3l0f8dLC2cLWvA4OubY4K7KNNfbsjuDySt1kOJoAx0FZRlm9
TwnfnPX1wZYvdX472cTjig4MCdx5U2QOgtEKOm4nKFONt0lkHtDZA1pv39T4sT1Etl21G6yRcUPE
FJzGYlyKj2Z86b7mQXSkLZVro4FzFhuqUXYRCFLoQH3lBluJ0ThKnSZ9wS02iTEgYMx8KlAX1PD2
STOkR4Chfbgd/LDV/+TzkxjxTPJWAf18v7d03oNSZdMdu2lCigV/7/5bAnMpR/cAy68Pvv/FxaY/
ZFMucik2nS22sdi9D86gjxSrDIjS06Q36YByuMBB6p8M5kiiS0qraAu7Z1NDpU5Qcgi8o6YFu84t
lMpWLgJ5X2d3wqj0+s66dHD+HMx6/x17O5KqzX191Dnd3dKdnJUfTdWNbUYeVZ1CVx8MeOFT0v2h
AO8wO+nYS8z3x6OPIhKcbyo8x8kuUZz1J/8HIKzvRR/0H1TDLu1XcHlU3ugywDQ479gkEQaF8ViT
VdameZO1tbjHhyRwUZis8xtI+9gROh7MLwQnI2DMyEdgjhuXv65/4gsxvM15Wa5c16FUdjbjSfmm
CurRO1ICRfIxTV143gkXp7/RkMvSxymMqur7WIE9+yClurC6DE2Q7lG+Jpg/u4Fb0AQ4noxUUFtC
KStW8vuA09kanbjss8Qb8PH6VC8sLidE2gTtBM5ELe8XtwhR5Oh8zziiK02eMuvgMfFDicQDLdUP
NtKFqIDQfMmNuIVZ3rNj4iWVnwGn84/GDMxuhQnOhJtktJSPr0/qwkekF6248ehJo750NhAqVljw
xNI42hos3drECBfQf+YYzR7Lqbz5Ds5tNj/IvpZNcXbj03XwuGVJf4j7zuICsO9+ULdzQHcMm5an
MA/0Vpojiv3OgG7zBvF+M7wvwyDCu3Ws0t/X53wp7ORmpdUikfag2rqs9B/HFDc6VVejH5yAgst+
Z7KRPFCz/SLIDULmUTqBeaCKFAHSybHESMY0f4YViLgqHEmEzq//nktrAP6NpNvjqwj3bGOpHMvN
3DWCE4BsKDQSFUU6zDn3fgKqNHZm+e36gH8nH+cLQLWXZi8ZEad3+UV/fABAIyUKKy4LoBc9TITf
nFPG36720yBDKkGjyr3gAeCT5W86GKztyUEgCpGTuNPFpzoqHBefvyGTtzAwumKnuz5DRaAfpvAG
oxLD3y669zC5h1l17THrAK+0YSvT+6Hqje9GUyaf0RKlTgzBohiDT+jhtPXr9Wle2mY0sxEs5Ib0
KD69n2WAFkwzIGd5xKvXdxMATJU3fsnklH8b+9x9xBMpO4ypcj/1+IRsrw9+6bZQFhAFQc7pqvM+
U9UAzoy8ODihgtz88CPUK3A0yptVQq33g7EuRFDOEolygF1N1cB6P9Gok/BZnck/QqUmfYZvDC3a
x9euXAXZcO+2AYRPalqyQRt3EMMKNWQ7/mAXX5owBS6aAiCEqPKd7eLAzcCNu61/9NEa2qoGRheW
g7AkROjM/yCjdUDSMApFXN6e5cf8sYFzjPMkHi2k80pHn7rRth/M0lM3epJ4UvlG/uQizY2YuoLa
j7P6D5ViUdfUxgyQC42VFVbUhffBXXrhLXRA5nsUE7hUqKu8/1GdRx2h67V/LM0MaVQFNE7sC2x8
xQpB7VKuBApYiCq47gef/uLAXONUNMkjpTp/CUdlw6dzvSOCXvNurgqYGp5vbQLTSB9Q8gy3gPSi
v65v8EunSyubLgnxDjpZZ0tANxd9eCQNjnnvORt4d4J+CHz9T4CMkWwH2F48zD6RMl4RXVztr49+
6c7U1HOIggna2fzvv3VtNvQ349Y7ztjFIuSE5L9aQRdz9qkawmEdIsJQbq+PeemYEbRypuno8mqd
3ZrN0DSJXXb+0UVvslzhidGuebyVuGsGRz56iN79hBHhwH1AZAq7IbObnq7/hGVa5xc3FRwga64D
CkqcTbsAqk/NXnnHCOHvfU+Q0IKtd//q4rAvNtfHuvhMQt2jDEyIiZrp2YmOSqyXYpP7sxp1+KmY
HJBWkGf2RJjaPToYv3v3NaKNMNXtHM3iwr3x0L21zNHNPjhal8rnPI3/77ecxSkWeko+ZnhUDxGr
P1hoznyfdRN8slQv7/IiqyI0F4ElmiHgzM2UxanLbnT9F2E1HZ2XUm6yETTM3A7JF0TiHO+DM3hp
Q3pwlExlWVQDzg//FHgpxPPQP6LLnXxDaclBT7IC3LfOJN6MGzQjsSC4vkIXjqBiD2hFucMFMGm9
PwQ2AM0evdjg5NkNgj42hlz2ViUDF0w7+afJ0nAowJTu0KFsxAcn8MKlowT4ESAdAsSbfb4V2fJZ
Aobz6OYLCH0IpPVZDJgbYDsJoL+yljortW1AnddnfeFLM7C1lHG10Ez9/axV4FKiztLw1C+A9RKR
tx07oQATUMHBnqFguKf/vxHPporwP4rlURacQPeW+U4GROUbAZlNbiXmVMOqlK33/fqYyyzOTjql
LLRjJAsrQFW+n2Ut3QbCI58XcbH2O/L//uKThVTzP/iaEmqdACchFNqt78eJrA6zTn8KTnxs7xZ8
XP3aVbYbbVHiyc2Nnj3/gxbTpdQVGRZqDZR8yKXOawA97hjaysg5PD/2NxPBONr5IndQjELnNTK8
+qcJV+Ap9xAXI3QZ8rVrh5n7we9YVu3fvvAfP+Ns5gatwjTBO/UoMPONucRGImHtICmOo3l0uL6c
lzYtLTXKoWgHa1Kt95+568WIlUgUnfpKx48L+nM1+Vl63+fYtppG8RGE5cJbBRCaQMTmnXIov74f
r9RlDC+uik6dlVgQTuNoRJ24buv0kwqmvzXMJvUqEOC9Bakdhnej6DARvT7pS1+YZq3iZ1hUes8B
DJpEIMH3AMiOsaBaCNWLb0NbBSe7EdYHqykvHZg/BzubcdtD3+hGMzqhZeb9inQ3ipsslt1NPTmQ
FdHbg0ZA0IZ+Q+kV8tDi0IYh9wgBBzQ83AnaQZajXrRRzOYaquT0UQ/84ueg+q6o85PVn7+nVmJb
GGfzCydhj6jc1KG2bzKrjdClygxEbK5//YtbznUp6mm6waRS77cAnmQOoFqP4WpQDbvUxPJnNyIA
jFYfGLvwk6261+tDXl4EVD2XtNKjKHR2pvwwDAIAYNyUpgeocQWjR33FiGSC340kcLHvBSoqhxaV
l0955insSDw3IVbqkM88CGi18xpTPHCAeAWVf+nOHuQH1fRLqwDUSWOKTaXXOoda5cwfu0s3PoUQ
4GPUkGwU9BF53xs12igfrMHFwRZoFXnoAgI8+x7I7LpZo4zoJPFEDL40s9G2uxmLyfZmrsL87frn
v3QEANTQSyNco/FydgSq3plcdN3jE57sYYoCC5H7V4S6UNm+PtDf1cXzu3PpRoDiIvoG0/B+byVD
7aBqkSUnpzJQPkwsE/NkNcDxMTGbrdaADWHfm+DVb9ooHg++FZdboOQFJnhOtUe9u9998JOWbP7f
fpIHMHDJ9wHsn0Wrjd0EFgT+6ITTuOwPUzx12a6zRuiw/5uzM1luG1mi6BchAvOwJUiQIjVLtmVv
EB4xz0MV8PXvwG8jQgox3LuOtruLAGrIyrx5j2rHp4Zrc3iPv39Ep1MPJIV7MC26lL2q+MK2997C
s179klWsmvf1EBtCTV/cb2nSjkerVJpbLYyTEJ2N2TX/YY7ZyL4Ng6sfBefVV1/OEu4r+EPpZdH8
Bbyn27kcjV8Wqgb/47f83qNxdpts6YQLXL/OvzvRszfTzJe+lNi4qJuOSB82H0A76kPUTUwfgaJ6
YbItv3/9YW3yhGRwuOPShXE+pgR8pGtVkbwUJFTKGy+UWb9HPzbeWh53kiBpBAz5ocZvkL5eWVKl
+fih31tWi15NVT3HJumw+p7G3Emrsev4Rbd6WkZ1V3GvoM313eHjcd7bLKgeaS5lRXsRuZ4/qKLY
Q6iygl+MShk/i3oCfpt7nEXFWLx8PNS7MRhHA9kiOhQIglYfUu0dop48jl70boi+uhL/T79u88AA
qb5tokZClI0184jvcfa5Hqb6ir/jeRc+7XIErT8t6TFqQYS6i9b2/IkpPlPBROX+MrvuYOzkGKc8
tCa1ztfxcFlc2ODluibt9LuPX8B7k+r1yKtvCvoyHDDkjl5QOdq6n8kSs3dclQ39PswjZa/MxXSE
UBbGPu7jgI4/Hv69deSqVBNgBpAeXMusNNSr5F/7GIW21gce1nk3czZkD/T/wevCW6S51OT23qt2
qW1aNKMgR9FXyVCsLq1BRiSZKxy/n0KgFU8dZK1jGCYSKpZbGMkuGnIlu7B43p1ppCo0b9k2WL/L
rH+VqvMU8sw1gc8Xz8Er9Q4QK6K1qGzUawmp/GrU8R/Zsq1HMWYipfUzGjFWCuJsAi75H146TuFL
5x3zfq39nGoRkyg1eQWTKbBhKmwT7VOPB4YzasOWWpN6YZa9+9KpaC7ZGs9EIX/+7CQeaR5T8+Rl
QU88yhn4o5vU8o9eUNjezGRztqqCD9V/eE7TIWlj8axvejskKVGMY+P4JZ2T+YU60qDeC68x5scQ
1Vm7NTsN4+2Px3xv76JapWlMWCQ06yfFAgQXT2tMXjAE6L62abfYvs0ur9YosJH6eLB3X6tlMhTv
lJTz8uevplSlF2XSulryAgWFNtcCeMED8SOe65U02MRQLdCsT5UCc5mPR34vJ8allQge/1iUH65+
PnRtRRXYFDxddeoaclMaAH9x05qH3Zi32LdZWo0HcySUPjpWKPx8DbeOW7Q9AI3M0FQePv497+0j
iz6cfCQ/izLs+c8h9qr6cfbYR5owfRiz2L2uFQi2QU9P449smKsLB8d735mCK4fGop6mQnk+YKjk
Oq3YBskXq3Z1Hwu7uD9QG1aKfZlxc7+gEHtnm+bYxU+bDIVhm9Z613IB1i2OQi9G3HTucUCghZOn
E00YIhVzN90OQ6Z3B9jxuKEkwBHr4OMX/N72xaXQ9pYGUFJO2moJewInEx3yHjG1Em4zw4E7Qbc7
fith5v3xRKvsjFmzT5YJv3t2K6gJSO3GCzP+ndfOIW0i0eBTI+NefWfHxA8FQLz3RS+7xN05+mRG
W4hpehO4euz8B+GEs4hDadXiHkeu5vwrm7EOt2DKUWlEorq26dMIxrTuMao29W2vKdOFx3snW+Fg
RkFy3bENIvjVeAMtlOVQjy5myJ5624nFCW4ae1HsM22ECOXF9+owaQaOHCEcCG3ucaH++EO//xOW
TAkHxKKSPH9kY7DA7GToKZBIDo+icfN630Cbiw6604vhGVlrqOC/4XkPsUIT4D5tkqo9fPwj3lnO
CFRNUgQsLe7Pq/fgjKOFrxO63CqX7aFF1XHEdgZGfEg3p44vyIXt7J2NdAkCNTrSaUCkdnX+0GBz
YwNWTfilY0v/0bUiA9hkOSqUg1ypLbCCeAGKk8TbJrmwc62GVilhLNNr6a+20R2sb8aK9Eo8fACN
c/8yA+5Gy1W8jQMaoM1TZBfmKcTg88JHXi2jv4OSC0GBQ+6YPXz1kW28HRKQcVogqYr7Q17mRx0X
iI01FeLCq119yv8PRVUW3d4i61zr/d2wwLhwMDQ8t1MVf2FD8UEfYupUN8m1EmEN9vHUee99cneg
x4Isg62vRYJGOM9UB1UtaKtMv9N7aNF5qeG8kUnPN6ixY4+apf/lfbItIyChsYMj4Xz+FPoEHBrd
ViBcMqi4WmIPA5d2pxLeXhjqnfdJb/FS8jIpsb4pN04N1mZjS5+VlStwWOs8g/PBWvK+zk5vbiPL
aS+oVN55o4zIcNSYOWHX2RSM8GdMxGs9ECgUt1GbznviAWdfWHELQjL+NqHbubABvDNB6QUgPmc1
0ixkrPb52GnQS/CVAwXLR98ezTQQDgGFnRbd/uMJszpalwm6KD/IGXCj5Qa2WvtYB5nE36EaGIiz
ggxrpW1JUXxrgFz1UdLOQQdfcxdinXZhqprMile3vv+PjO8E8TTJqjeVI7PFCyuBk4ll19RtKec0
15Hnzv9hwujWkgijYIvOZZlQr4JEb0BhaODGE6R1pAaLtbCfolK5WyqEGIz24j98Ok4O9LLE+jzU
8mlfjZfZJPgwrtKCaJkzeLIi2zLD4hCb06+Pv9x7k4R+TbYVtKE06yzv99VIMBV1W6iVGtQ4YLbf
xVQM9gPk3HjeQmxULoRgbxceYaVFkX0pudHvuiyTV6PNc6sbmcceXZN2CxS6j3YJNUeMipP8qOZz
v/vXp6MfZ2kVwzgB2Yy9Gq+Xdj1DwsYVP1atg5nbWhDrc/PNxvv18eOh3q5writIwEjrULWlyfL8
0epxRvquZHbgRmGIVSpHTxb9QE0Bw8CaEAXt3MRBPOmMSaZdfTz2+ibBKuASSuaUWIMTlUPpfHCi
mUixwG8GdFg45W0NtrL9aQsgcR3+gk7b7EfZpVGw+JiWt3arZxlmPINejM81Pr3yoAvHKvcf/6p3
PjYZKJLj3K24IaxV7eR6a1hToxVEWdHjk1+6+rGMdTcAAdbgsSTjC3fVt7vQ3w12iXcIb8kmn78F
eisE8WfpBVjDZcEwcYMM3bG8CvtY3aWN0t0URhhuBCqPC9v720cl3NToFKBo5BALrEYmac8OP5h6
oJB7emr0PNPBg4xZvdHgj+2I/bz8wttdN+LwzfnY3MmJ4tl036RqY6c3ipLCVKDHtRpuAFH1PsbO
kvrPUH+fR0OeClJ+G9Qd9jXQePWhGWuowrMUz6bTyF3h4R3wr58ciwtmIJIvdku2lfMvAGqtMhK7
IhAzq/hkkQ/cZfj2n2Js5m9ry70Q973dvEgcE9uyvPniXCHPh+NjuoCeIiOAtIsaruiWG1MX21Uw
ah5so48fbl2o4I0vljYWnfwAwbB2Wp1ys4Z/ohlxoHZdQubDreXG7gb9UdJpBr1qhAgx43+BnqD4
ocTqixd2jo/vM+SaijbNj3/N24OPX0CzE1s3Eeibmj6OdKDmyb0EdUQBCDTDlPlp1APd+3ict1Ob
cZhiHA20UxCTnL9jtdPHMY8nPUjKKX4uYBef7FwrTkU1Khsrd398PNw7j4XsBXIhAT01iHVDN0bS
ZRSb0ggyyTuOQSDfAv5U7z8e5Z2Jw9NwLNDDTCl5rTeBVRfVc6nqQUUr3XMPHASQaSbECROK4VI6
a3lD5yEKt6+laq2ajuGS+D9/gyClMezWQj0wuzj+HsPr++46eDleJeOgdLva6qWyBwwFCOWfn5Lr
L9shKdMlClwtDwpTZG7QoHEjmge4SWaLs3s3NH43Keqnj8d6Z5owFqfPov5G0LZaG65WQYE2aR6y
prg4xuxc29SoF/quF+9iJ4sv9Cy8O95iMcFn5OxbR5yda0uMOTHct7M5POR4FR0dQIlX1HIAlk3C
3P2H5yNtRBTIGc/l5/wjEtG2dttPcLmBru48fdKCKgsdP1vuYVNo9xdOlLebDVEEi5vgBWE7HW/L
FH4VKhnZFBtu45pB085OG9QQa58UKG3Npgnbbkfni6NtUqc1KW/XHRxQJ++8PWaBiGRLrfWN+uKW
82bV8JOWpCx3CRr/KBOe/6QZcn1rcZXHrDFLT/zqaVfKoiFFOmUX9to3n5ehlqcm78wSxVLkfKg4
beeEtKkZzFpe30b1IPcxZsC7Pu3q3YhL3YXp9GbbYTzqAmgCPbqXyM+dj2clYahUhWGS62xh1nSF
UdabedJwHP14Hr0ZCGU+uwGvj54FQqDVLVe6SmfTDl/tDU1ET3xK62hlenxBl/B2FOIBkm3Lsicl
s46zE3AxZdFDwtMqxSh2WLrqeHmHMpfQsT9+oDeTAuEsrkDLorCxF1lrvmYjN3tZ9e4e3Vf2E4GQ
fcCWpd5qWBH+o/UaWyjEHDYXTjtuRZ6xOotyR6P52GjcfZIhtKDe129DWzGuQ6M/5aoSXpBEvn2L
XCyJKtBEuqSL/6ZzXy3BkSIaosTa3Zv2JHeGMc8nes6UC3c9bz3XTYI4pL1LzwaHEe1M53MPG2bU
BRV93EIRGj6HYIzK9qoT1WBvwW7o0bgZB8sRmKA6vFIsm8twbxvoHo6JAo4K2Uum41/fdU5O50mZ
936e4ee0ibjHtQEtkNq3hrL6b9hQ7ZOg2eiOjlfj3gozE/Ruk0+favxsT2Fm609CDr26iYbSBX7I
RE42Io2sn6lEiOBjiKreSOxGv8dCp47Z6OV06lMSbFuyyFDTi1b35iOJJXYl5M09RBZnCo2N7bTq
A159OOp6eq5UuLGM/Xgd1g5YvyrPoGsZnVnQVIaJT9jm4nuhzxC7RoeMxXXUmXBu2BKaHkB8H91W
3Sj6YCgcBfKr1cCsoZhUVAGp7QKaVAbdfmcLPdLu4U92v2gqKcr9QGJmF86hpm1GS87il0GjBpB4
yWrcCdNIBM7XrZUVpt/m9BRvSdjKoj6C3nUJrWxpddlBs9LBMDYAF+Gzb3UvG4q7EvuzeAc5xgp/
G6YcgM5gz2H6CYSj4qqvKdX5blw0FKKBerYNL88cuNETHiYNLEbhFd5Gdas4VIIFzgd9reyl/F3U
DX0GgtzOSAsp7ZtfRmrKGexr12u9fQdw29x+vJiXUOR1qEKhz2KNLeZi2OK562JYX7azVsdjtEui
tNqntdlvC63S4IZH5owABuRNVM3JVQnzZNf2bnhh/PVSIMAmIGNBsJnwW9aX6HHuqglf2nQX2rI6
9k73PRzxKrfpLAogD/XPFx53PR6iLfYsDhkbFhetFqulB+49zjEXTY+RQYtuIDwdAOYsgS3sQKQa
mATERSKuTB072ysHAUG/67DCJokNyG7vSNqs946ZJnMwho0a7pqmVcFeNvS9biKKK9k3PI9QpCEz
kupNNahZ+IT/GQVjoyTUvJ1kpB5FbxjoBWiIbFjEZvFQYHIwfukjvMl3eiP0fms7GTd5y8iApred
3eMMXggtvCvGqoJyHOkIDoUTEZlkbVS2XzsKiE6QZEoMJDIbQSzq2KPfZeFgXmtA7qoNh6DzQx2T
0dy1TZqWt14bYxYhejXWDnqqZ380M82AiqkNV54N+0Xq3QtHrx+7dIy+8qUg/mnjPN+kID3GG8dS
5p0QMImfRIfL/onfKpMf0B4t8zNg7Wi+7uepM/ah0TjVPhJYlLl+meHif7Czzr5Cp9GJ+0SWpbuf
4HPmvpdJ4wZ15ZT8oje+3HPHDgfc1CsClJ2lJ72ySeknI41gW5mNQl5L23baZklb6C9NHzWyPgjw
SvXBbSBV7Z00jbRnWYOs6TeJsGfrqHNXVLZj6zXRvTGlqnyyKcD96gmztBN3bi3a1xIjH5annhe7
kMI3GAnatseXj2fi/zvTXy89ChfUJWm54mBDzLFOXnRxIkjCQLqLUggvnd+wOpyg6pcFHytVFYGN
Zdm3gYuv1HMuQ/nHi9gW7usy5FDPqh4Be9fC2NjQwhoNh9kpkx+qW8a3UcURvitGMxx9Sjc1hrcs
iAg4pw5dFz2vRFJZJLiV3zHHReqXhaoDHJtmred7qVV1PyqRqB9mTIOKYHHlrHaqigMx9FOAekBi
BP1a1yMdkDDFqWBXuKPjkS7hwJoiu1GKNEl2ZVMsgL1OVrH7xZw6c/5qK7NrvehtXv0AemuAfzK1
obtykwhI0ZCqBrVZ9gM9v/UmgLa/kyn0ajYiUNHTbW/nlQbdNht2BeSBNPDi3GshB3gGXu5ObuT4
j5UpjpB5Dc5mxKUEG/M5RsHLfkaLG6rppkm2yTxiuK/FaRQGKamxW1OvvO42Kcsy/GrbxQjd0VSn
5ioZnGoK0ojVfYOwpxY73g1ZlzAx0mNIQxjcuAjix/QgSE8N9M7J2QmsZFQ3GU7z+kMrRHmYvFhm
PpqSQb2aoGaFJ4WQ+0GxIC5mAJOl6Dgk9XYC+IisJ/0EI0t/mdsiHHBhbVl92EwpTdxuixyPta1q
0Oq5BTifWVscduFbUWiIK9vvdE45VAWViTu/a4Doq7fVWNNiYMdVot7h0BU6Px20+TP8XaMqdn3c
DgKOouaBkVhaiT8j2eqy5xjPZ8zacYQ9Wqkb/WyBkz7WoIO0K16/Om0bR6YvPesnOmAYwkdOaetr
lG1ozfreUNPU2QjA2pZfy8h4CTsjsTaIppItR6fR7BNI2NP3Mhk97Q7KkTN9r73O4DNpusxvZRbn
ySZvQvkcDa6T+rrai22ZYOq16ce8PEQU1eMtlvYR8zhMYmqNqhumyISFVeafcEMKv5lK3Rt3Ce16
fPAUqHBgd3VxsIQy6c8gw6bkuhOuRx6nHqvkOTS6ItX3IncS58prmf10Mie90TZb8jFZsZtNUU7P
syat31BSByXH2YpWrg3wQ1Y9uDRQpfsy4pg7RI0Wh/YOVUtn+mlaz+l3bOE184sIEXEQlmOgKk8x
XW7mMZ5jFyyvlhnXLcwacZhq17RvYq9xjNMcKoW2xfCuHndVARlqE8+uRCZbgfj7RT1r9E78vyzC
1NAYYBY6QNtxP4xoGYqSWBp0bCrJ7FfYYXsbI+u6+tuoNUa+6zpb/wn/Vjd+jnUNKCYGghA9KIPR
fjY12kGhTktj2k9CNyvfq+PkNAwym25a1HiShBCnyy6nmH9FjkEh7APzR+/30HjgxCC4lUOgNnUk
pW+LIn5RWdEAHkUxfAIIpit/iL6McmM0YVUfDSURGlJ6VfsVqXGqXEiK/JUTn220lImWWirZPO58
VIvPw22TW0QmqdQeXa2L+t1gVEN+peML1m7LFpNuP6265HteVu4ns7SaAq6HUzv3rjkZRK+S7P61
UkaJuoTjGiC0CrPB8JGLQYrNTgStfkO0SQuworA9femyPj2a8EWtp9LMzC+u1cOa0xIvH65sbDjc
CxWWv8Kz88fT6eMi/aqi8VjqR+eP5/XITsPIGI8C89s6yEtVvRlsbn9135Z36aRm3q4H/5bAbpNh
vFVUJFZTWRmYv8T9UXGnrya1i9+qXuWAq4tp/AT75pcbCt2+cPNZfsr6p9Icpy/2HYiA1zkjk9Jd
S2utOAp7QlD3l/EF0gtHFpDEMkuAm7lJqt46KnTEYNFw5RcKJ2/iPxwfkGFyS6aoxy12+fNXNzxz
iKmqhbZ67KlbfaJIA16rGhEgDymbJU7QRF0fH/RvR6Q7CjcGEreEnm+Sgak5QOVtOvWoYASQ77U5
nIC9OFRq5Sa1Og009tAqytPHo/71kzh/1UgzCDp0Cm90EKw1P9FUplj21tYx47ZSPrjtDILUJ0/W
/jQAeNvQYcY53PDOY2WnDG0h93VccJiaUrHme8Bj7NguQK4/1jTNlg9nZIQVEqJ97fAVDLsfQnRj
JqDACNXZAKBxr6EkNPq2GIdhzC4k/v/+3tfPs7Qk8L3JxJP/90jLnX84HUZhIwxURCXRpnEThR0N
OZA9qT4TtyfhfZ2ZSrehVlEUfpjP9s9aiEFckyCPbyHxEFP2md58Lj320QXqEQeDlebqUZVwYvY4
PtDlXsXFJE61kY/fUr1N810yKUoQTplRXsg0/FV+vX4eEph0uCyapaWS7qwbSVgAmHoC3zuiI0lV
1B11VW3dkcvSyamN1L3VCQtxdowS96joJHWmTTvpzuwDLMpCfWMMrec8ZGM3F/CZ8nx8TulmT4Oo
tEqwy2JIdJ+IPL+1+af6ts2pgV2Y2es0N7I2+kXIYPxNqZPPOP8kWH07mWVI9xh1rriqCfDuyPN7
17hjOL+HVig+f6G8lBJ6OypJXnLOuJE5i/BgtZt7BrRAHeuWU507gJ7atPXEoRLO6N5H+ZTHzzCl
evcagac+X4rZlyc6+2ikuzwGXfoIGH2tsS+pj5PlqosT8B/v2hVuB4g4Mzg4E4rB90rTiHqTNobZ
bbSutvS7OGs6K0DcB5Qga0N1PPDxktspTce23IDotvK9LHRczSM9H7b0uSgpNK26/NPxjEZQZ2Ht
fft4a1hf+UmlWYs9sUP/LY2/ayFz1HXxoKulcnRsUNdeEn0XVj/9ZnOy7jnbo92kxcNd1VnW78ma
wwuJyr+ePufvEDUYoh9uP2xQtLOdzxp9pDN8Bgt+Gmf6UrcxRIfrvG9s8k6EUsUWHFUGz9yIzebJ
IR3bEMlY3b0+zpb0wzornK9ohatoh8MK8bo/zkVY/HABkN1AaHarIJu5QqPlrZxObmK1FMou5+Ru
gRoOrt4jZo6t60lPTBiTphkqOxgdiNw2ZVybv0wL1NVGyMmWQdRjALVLGiOOTlTEPP00gNVyNxN2
x8rXuufqn16ZhgBfTPLNU4HLaj2eSWocdpfaWNZK0iXVinAWhSEBJLWU9dEJbR51hqWmJ2FHoD0M
b+qPWjeLWzL01Z68RnryqL1vVC36VUtXOxr50H//t5mzCO1ISiytOzSHUoU9/3ReVSdRaA/jqaTB
uL+ClmkOG9a4lh6pGZKlNfBRUrem1goIllalJiczwVsi+OefQfkb/yo0YyZ+J6sZJOdZaG4e96cM
wyxjJ2xH+kOtajC49LjQwJgm/c6KMuVmlEWOFDSvLkziv2mi15OYN+EgWCGNRCkKyfrqTbRArzQz
iZuTCOfI3cc9fKhNN7qtezX3A2zBJJRjc82Vsf2B/5yr72gXqG6zXi5UPmVsnGOTR5Hw67EHBzy0
ydhuW5yFsn7Tq/rUH9xRHdIAeGB3Xc1qKb+HfGMPgETlnvBxgx+qOHl97LyohWrltk1tB9YwK/tQ
yYbyQi1snfLncZe2Ih6UI5g60PLnr6ImQaUR01unOimu/VOqrjJuQWp/iZu+Ni9E62/KYMtY5ENQ
E/B9EdCtxsKWw80T7qsnYHU/cXTuzE2YF4m1G5sp2dcDWV4aQw2nCoCUFZ9w0Iu3oLiGr2QYxys0
dxfX3jqCY6PHjJFKGEbDeG2uewMBMEjRTml7UnQCZb/vgV6VdPz0vmqRkvX1LpkvucEYyzF2PsOo
e/ASFqIOm8c6fmM7sVXZ9MMpWaQJJ9vKAQKPld6NB5EhYN4AJ6Wl7dSpSqQ8TXaR13cN1LttNuX4
z88xCbcXj8TNXRJ7SrQrvbw9cVPVHVK9rTb8MkudThnHnvNwn1KHwPwAc4RkW2ZZan8dLWC4XNDK
RFi3LdlB8YCFG4cu9/T+RTGrREmDpij0CiIgWzWJKGhRt4jxm+jC5Pvbgrh6FYi5UPfQ3EbX7Zpw
UotQMctorE54WPS3U2zBOc/gEecHjQqou2jpgRS2Vtfgajn09c8ZE1o30NJUTL7bMUmPNCSo2wSn
0cSvUzv+nNdgLA9y1pR0WwNVvBqtEAPhj/epNyItJg7eclw+8ZhzbLbM82XTlwgMYlG1J8dhBt91
FSf7DQCzdKdpU5Wfmgw0uzq3FjBbPbfiO2U0s86nTyGTAT1lifPlwi9aRly9Siq5i1k/y5gG65Uy
AUbs5IKIkWydRn2S9ohEc5DGvaZVd0PjxvdCeOE9Nz/9qqXVFhfHWhr1opSVX6IWTeaFV/TO0oKk
Qi/bQq9AIbha7DIuQqL03Dh1JMbJX80AhB2tnPdmg55gVilzXxjxzUHKRWKR5dqo9hax89+F92ov
A2iba6Gi9idDjFHrixoHEt/oi0Td8jGLuty0ptC7Ry3lL+1cTObIhJEDQ9OT5YZ14Yu8fQE8Pj8C
WxGcn978GuGYYaTWdnuyOnD3V/lMOQ8PFHO0f0DyS+ptVxWmcuESvE4ZLCUQAlnM85Z8wcKyOZ+Y
kzrGQ2il9kPJZ9FSv5q9LuPGMYQudwcWktgLCDfRVaFxrrd+qePGtvWGMP+hLAqNHYUQblEhXMZx
3BXm3M3Nti2jmeqiWUONtNO0qdONOypgRPcXJvFqa+TXU+mmRZu6kYkCb41Vm0ZSvI452w+dZxf3
3P68lFybCWaRjMzNXNnFN2XAEGEOU9xWAWvmj0Vdi5fa1NPuQiSwuo0sv4WfQHhI+wOpl7VTxjCp
Vlnhwf9YRk6nbSIzsqHJSu2baGPnKZaLG5/j5RfEC6tZw6h0IOCGThi9FA/WjVtlivH1IMbxwRVl
+Csc4uIZzuM8/1DKpoNMP5piuuSQ8fatMya9Q4sFO7eGtbi8LBCDkMFWHya+jXdVy3gqT7VZlW6x
KcNcd0mOY+mzhxpaVN3Ok3Zef1U4OObt5ImoBT/Xq2N4YTmvLjPLm0DuREKAlACx4PpN1LMZ5nLs
5IOazbveySfbZ3JcCT01LV/WZnmEItYvzq1xaRxidDvtpYBlCTdf7anwHzFdZJvHSxVVhLXu8cqc
PumzKdQeSjjHsLbrMbH3ALpn5cUQoXo/96Uod7TytyOI86mL8ehXRXEsEdCr2ZEOnUrboIcG7Ba5
Gne2CyXWvzXc8x+ILIT0EwVWrn0Y8Zyv9rZq8S9Ue5t6fKPN6ZEeAa/DXq+JQXIL0GHKtdlOo7wi
Fe3F5UYbZnrC0pb7/4PqCm8MWqrk1GXQ/pjsmKWRl0+AbqPuFApZXs0Vm/ifFrmECVRbITuO3kwU
XYDJrAg37TCkGonFMtRDiTVK2z8VEkYAle4Jyt02r2vF7bd6pGgHrZgsEUgNZupd6JV1Fiig4bPN
ULvj9OA2rc0FW8ELcteOHK27FA6ZcqzCxGr9YZjFszX2ibHL6YQedJ9sTtrfUsTWzYc6A6U1YfWW
Cvu+7ORkbUtA1rNvx4CnDrpMVNq2M1V55FflL+QxKH0LPiiA2VwkRF1qNhXHoZG3CMzN4j7Ep4qU
0b/tbUwmWhoIszHF8paU4epArJUKLZfZaw+iEeN16YUFd9hpgvGb1lrhl2aa69sszxKBOdcQbnUp
cG2I4qXqpHrThXL5Kl/Lr8H1n8IEgcJinrC+8PWVMKOhMpvHfg7vRCfjg0eO2xe46dO9GmZ/XLMM
D9oYVhd2m3cHJq1EnoUlTo/Q+ZRVhFnrWVm3j9Iz4wPlpGLjlAjB+NfFfepOygukev5la2fF4cIn
WCV5lodmcyXwRq6FumntnRXXOXNBTvFjLbAj3nbNmHpkqlF1wlaxIcxgjGE8J6Pm+LNaJ4+CpvEv
uZcWFzaWt+8AQRw/RkeAR8JmTYFUKCa2KbZvj4PDTDdDTd9oeTFdF+PU7lWzSb6nWJP4OVi8zxde
wV/ZxfmWsXxuujh5FRaec6v3ryboxlqvyx/FktMlDWk0+RKSTqoGzR7b3XpTuTkn7uzJxbnRM8v5
CTTQAuGYPCONt4kiUwhYykgRgQhXhA86m478I5HaTOlv+vg9cTMhoqDmlhYi3veR7lW+9ESYX0s8
UOgAjzN92ti1lDF1r1bTH9qsbE+ViKpim3eshV0/UpYp3FQHuq2qki45StEopiCnA6HCRLW9CefY
zALycNUYcFlW8GsCWjZ0z4RH1b1tTPO3kH0ofIBy0dh7iSyh3KHTnT007Wra7TsnMRt/7m0Q3rE9
qM7PuUf+70coZ8Ijby9nifat4L814tS+D92ouC5TSoT7iWbqzq90RR94Vbyw/tj2Tedsa9JgeAaM
aMP8otNtatiUqZon5M9pd4/peF+chLRSA09lzaXuV1ljqJV+XBYJdUtZyCxwWuk+IvN3qo0Thy0Q
mFRys+jSWX617ML6tlzSXGRRQ3ePOKS090MyYrhiE5oUfixG0S6N3uLgFqUiPgtzag9ZIlMUP7bR
KtdCEGht3BpX3p2dUqDksChHBAe+p3Vm+qsV1P+24wJhKffR1JjNNzy7HPt+aTaZ75HJKtoVojWr
i/3JwxW/Iy4xfGIpY4YTIkr1JmUfTJtgFnNrbtti4JDByZ2FJava6L+2tkYDMa2DOTdXxGq/aVZy
70tRiM96NUl3o1NqL7dRWdXeVi8oz6tjrufbOY+8A8oZLvW+WlCw8L04prpOv5F7jJsknPaWcKtv
lVdRuRTunH7hrpB720lZBCd2bpSNr9Mf3U57VGV48VRGl3r7eq7rCdjSwqBqK7fzaPmwYoz+JyHS
YWeZrZdfTYbM1StXK8cfTV5EGdwPq6ontq7R/dRxmzCuhwjXTfqSYqWh5NCPTnFo8lRPfRJe4wlf
Ycd86mnxoao9kY1JtiZmV9MdEyEvvnc6wcZtKPVKXCmWN1t4titpvXcGpS+QxYmsOHF17K1nWhei
8XpuVMwkRxnrP+d5ylhcovbUk8Bl1soo6yRNvAnjsch3sjLrfeEIU3tW0H3MUWAncXeFNKcEpL2E
FsQ1haN+kgo2BVtFwxiZ7ovQqoLURXtQ3BZVIWplZ8Xk5fw5zbqH0axSXGTnYbI2Q1Yo4T+qpoGB
Ln4cbJK4DyK0XWez4XNrCJZa9RFbLmH4Spp71HEopPyW3pg8EJabm2ZWnY6Wa7t8Huo4zze4rjqf
yMkXJNsK68Lu+XbftiwEuATmlHZQaqwuV4WrdiCIDOuB2TajPRxcORgFYqXMoKcvsU3ItlMx3iJA
o2cGtGaWxP9+hlkMjKwOgOfS6bfKT9oYeqJfTJLHUqpEEG0eZXcdJYErE7TmkzGq5sEypuQADdN5
kB5NCUqfKBcuasshcX6IsGrwPFiUzxxh67wN3ngy9/Begi1faDhnlQn+r8e5bafwk6W19iUj49Wt
iIMbU3YapJgFpA5pdDgPGvKChJmZz/Wjo6rxQ6U58e8+xOgWaXZ+p2JnZvx7tMZEIaBe+huX299y
O3yVSxhr+oD+R9mZ9caJdGH4FyGxL7f0arttp+3YcXKDskKxU1Bsv/578HeT7o7cmpFmLjJSoKGo
Oue8W2OV1ROmEmW518oxGzdwhuxQEmHsrQ2V+P7D1AyvZaylO8C8FmYl7dO9RJzx6eNT+3Ld8Qm4
KHdgLpvLyju9GXIk56A2jPppkBXJY13dHPgmnNUAsn2XMTUfVwVWAIAbmrpSJ551we9Pnq7Pxh2I
NUfpenpp5AA1FUNTPVnYIj30ytLX4+Co7yPDvHDKHZq/tEufPv69/7iogcQTJiW6OAL2zmoUKOhQ
lVzR4UsTm2tYmv4mxS/nMJGD9lJh7XFbA0Rd+aUXD5nzdpnTBFgPMBK3zz5uEAcoRqjvnrIc9Kwo
cvHZx6v6Z+C1IA8VR7lxBzwRPZZdIK+RZf9xcdKQmCQSuka2jn72hhESVGC8ffpceGmOXLfFDI+4
bkj/da/vvUBUAOCMOqCIYVR4pRw967SXjdZk3MJUXuctw8o/fcdZ2g1WMdb5s+0kw7bVdN4stQZC
w7xZlbLP9qWWWY8W7DNShlLj+b++bQ4/Zj1Lw7/MyezTy+e1CSGuqLSjb0Rjus2dPpkOAvtNe01A
37QGqut5AXUVXGvwL7cVx1okRxgjsJkinT67stFgsjTV6VOvII3WIqUQIiCdwMVR1FtwIOiQH//W
c7ID3xNUY/oPtLQss4sjZHCJDkLbaB8zMcPFLbXKYqzk+km/jymujF07Ofl2tmpwtq6x8QUNI5Ky
ui+cN1p9qP1mKcm6uGpulZ1b6QPDIuqyKDLnZ+4cjj/HVzEnpDBMVvBr8goFnzibRhJVjQgrvDZU
QlLOrz/+YRefLIQUj4+OOcS73Od8nwC8bbQcEWqaifzJgs6/x1N4jiA9284+zfro0M/ymmPAxQsk
mRiXSYLtMWZZpCSnL3CGZh0xUrWfmkiL/Lupt4pDRGgyNLomyPaY8KifH//Oi5OPSTGwzQIMLoDp
uflDorEZ4Zc2PalRKz63jVY9ecJId0lORf/xpS4fKR8DqwUzBub5VECnPy6OEyi2QxA/10ktv1SD
+XUQvntX0tgX+KKqbONq9bWcz8uNaBFrwZDS3+3Dz51QJGgRTLomehKtFd/RJ/or3WgqSsvIeXAb
z7trCGrOQ5bSteiiy0fLlYlYBiZkFMZHefp7Z3OsxixXyXPFVGaPBAmmqNHL+DGS133JQAb4605q
GBNkAnHCYoQM7H3+8VcsZvo24T1RUTXyCAw/NGzzc1YMaAILu/2te8jLP8/oQBN4+UbBwJGyPw3d
So3wgJfqIQnbrjNQNZi19stvGtLeWiGKT4NPls3WglUgw1lLBfRX5kvJbeNnLcm+hL50ftiqLmnB
fZOoWXceJmlyZSNauBkGo1Kf6AAM9dMQfpA/ZI7f6HR2mW2Mj3i4+QiFNCSZezW0pYAy4DWvdSGK
lybNkxymncAplwSEeMa7T29+GtTK2bpyMTbEpKq1+tBlW3hopUL2QTGvQ01JSvnbb+2pCCfV1t29
07Xa1xQGsHqAZNm+JrLS3gjMan/ms2GlGxRJ8yfXKSJ7Rd6Z0x10vJKe7LGYf0KnpeEtZGlgjDQF
7goJTJWTqmxGKsynOLkfLBPX00HPp/S2K9LqSUWG6m7IQZmddQUmscKgGH5UPFV9GaqumPWVHfhD
sdHdcY733jTpK81HQ/najIYW7FTc1n+G1Ccx1M0RVe5yXx+S55JpgfZbmkRZfoLenK6plKtx6wQE
xt1FDFgOcWrlWshIt/vDvxC7qZuHn4HbD9bG7pQoQ8Y1/Ys2TI35pZJ1eStbTtJbxEuWvxFDpNL1
lBjqq8UhUm1QNqFeZ3TX9pCBYT6HGG4LegH+3F2bSjqQaM2sqtyHKY9nYDh9MoNPPh3auPX1apIH
m3mJeHHatGjWER3muGoN4qD3IyamzCmSsvdWjk2iBWl8hQH7HFJ/qCqV4jJHhKO6bybmNSt37oz+
1XOaLLrF2qg3+81sRmLOVvR4Qf2tMGF2hE4Tl68KYVe2xhdc7frJT6znsVrAecvMJUQFauwEg2wa
1jAx8cdcaTBux7WoKv/NZbzl/mwkLNw1dhTdSxMTTL7qzNRL78hALav11BmTfcDsr6huYKmL7yq2
NHdbxUJjfNBbioCKvh7SnzEd3JcYEti3Ii8LGWo6nvpQegLnIRWxf99JZBCbJhoi743Bd1WvGdpN
XjibNfotj/WfhALJkUBbpZxfbP5de1TOMD4oDTLkGhIkcIFic1NEKHXgYYLcjLc8RYPzKetmd/EB
F6775EeM+2EuFUy5ZB/opBtSvCFFLrKhUSEWis20aTPRiEfcDcdxG3QkJ5HmNtpBFyJRT4aQW530
dO0WgEcrJ9FKa0sgQF6FUQvNZl8LFhvfTVaMG89ruSOYBpZznyaye5PloH4uFKpfucHiXpG5Z4+H
tg/abyWGTeJQRn1a3YxTWeNSMLluaOOljEl9WzjFjT5G2MxpVSneHFW2xa9I+p3NGEJhom+q1PzZ
oPKM9gQHBmWYF7QUazxl4QeQnNPIG0iiucNAZSjsI1z12sXFWQ7dz6id+uy2x6Z9fk6Vkxv7splw
WALJ0rJdk42FE5pdjc6A9Yg6wOe02GPGNAIsVjLD0iHpM0x3hKhXOvzxfg0RxxrZG7w4Wevk49g3
WqLS+NbzohIXTM8kTs1PCzNiapgLY91F0n7w5tGb0nVaOUJsqY9chpN2Xr+hoBUEGDkRWksCdXC1
xADKtqaNlprJtqSAcF46K1Lqvo8Y4ZG+4ZcShp6rCLKOTfd1iBokUpEt5b3iqSpn3Uzw4u+sOjHm
rdkv/o02cc/FdnScepO2JgBCZqPNXUHBTd2nwAVnz5ELJLa7GpsMfySjymCulgjhNvwFZrNz0Yb+
ziYx/J7TunyxDKNV+z7gBT1E3eSNCAz0mSReUWmM4T2n/V730CUfEIZ4PbUU6cyryaqt5HbqdA0L
mqTLR2+NPKoydxryKv+Y1KP8Uw1BqoVeXmm/NWTlPRT/wGk2jRV515xazmF3vvCFBoFPy9Ke0qif
FWFe5Zo2gpXo2alK2TDIdBcDzAAUMVQkeVfboRLuyzD73mebIWuCnf5QPWqQFa4pv88ZRv+/FQxV
qc2YnunnqIbnIAxp0j56tks1IO+3ywffb2rkm8QEM2MvxdY0Sm09xHr0FcfKHENyaX1LJmU81f6M
8vbjEu4fN4SXDxDi4hwI9HDOgpgsppH+YIvPBpLSg85E7qvKMU1aCQeKPiYfrVg3wNqU6OY83cax
wRmVBXP0xTFr/UfX19e8Zi6rSpS+y4tasFVav7Oq0ra4mzyerCeA+PjQJk5ar3XbLz+NztQ+9XDM
UN1WarjyJC4rdS4LEcKlycZ267yunGVbmG08WE8DSXl6SLLElj3df8jyuXhw3er54wf/r19JM8Ic
GMuiyzYLtuJUWmZrPUFra7+NU+rgFhmr1QgNZFopp2z3TaPn/3VOA3zuYrjKcO7/1linFWxVQ0BJ
+yR/dhT9QBgHDR4TVdE/Ih/tUHUTIR12AFvI2lr/mrnLZRcPH8lEkbDwf5ZYu9OLi4I17hS9/6SG
GpEPpEQYt2YgVtJyknatMlvs25mB5apGqfBlGCLz2tTsH7cAqe09+AvqBP4ap7cAWi/HXmXlczdm
WjgNGYZ8g0GYaxg3QQ06PZdhrA/eWxloQY+y3emvkO8vlxm+2YSdIcDHXZm69/QOmOHofdZ47TN9
hrUDzxs6fH3wK7fjtHxqCX1++XihnbP9+YK4Iq7stL+L28T52Mir6w7eWd88+3GSjDftUPo3SYMV
yBqvYa/LQ6du3T9xFohH4AVNQ55MLWKUugR2V1BpNxhwZM4qF5yjG6exi9+GJyXI2xDV3coJOliP
xAUMB28SxbV0qsvvBFHX0jzjYkvq5XkTFLseZDsjkc8FdoA11boKNmNu+KHmEsixsd2kX7NdyPzK
dnC5UmjX0esw+AGHhSR2+p4CqZOY1HX1s4XimMYmkFWx65SPTGkmgoR6s+sGcyX6aXgbMtUM4TBn
8XjlLi5XC4MDc+Gjov9dpDynd9EAfeVDZVTPM2KdHw3XhUSYDEhXk0pbIbnUbz5eLRcXDBbCqccW
Qc7L4qR2dkG9TTW43OazoWxx3wzILQdhO7eAf80t0pD+ylTm4jFj4uMsRqrLwbyc0qfXI7M0aKSR
5KA+uhzD1tP8712bD9/sZHYO7FVvk9Nae8Ts+k1GeOd/dVY3OGpM6hP//5e3zj7HYDIjJ1e5PGqN
qJNbBBIy/+TVpU+KbIB3bOjVDoKljx/y+ZrmojxmZIEosxjonp9wZVySgZz7/qcM44lfXUfXvGv5
U3Nn6hxBG3cspNpaQ9HIK6fO+fCE7RdsAqQCcijQwznFQ1cSspoGQgGBJfgRdYV7X1ezYW9S8i6D
jTOn2tccAwR71brYMl5ZXOekVNYToh2sqZCEQf2DHHf6tuHqSYn+OD5WZTN+H00NoWo5F/XKavPs
K5qebhdgGH0MKkxZRztTL7Xq59CnAL82u7ooCrkXUAPgGmPZE61zTpnWRGQ5wQg4GoWYbhdrtw1d
VLqPsEC6s4xYuqEKgjjCpqMtdpE/Z6+9nCNr//Fa+Md9UH3Sgy6WmBQg50hVKgxLDYzXj1Ovlzdy
mooHW44efSDkpJ8S57Xvnj22z1bpa78ZUMaocZ0rZ8TlsnAXGyI+RBtfY1ri0/cSZGjg07x3jqoH
Vl25pUorWPa2/iL1zp7Wia1KtSJbrXRDQiHUf414WNKMKUkYXML2QRh0VvIpvDjTsdHHY2dZxTEz
xmI7eypYkW9c7XJr0G54RNdOlmVr+Xu8xkWxIOWcwy+c/e58UBppjtXXRayObTeTouxGZVCHQ+5o
N0x20t3Hr/l8X10uw7Ol9gJGWD6B0ycsYCrIpjCMo6/nKg6xW2BWUbTRHzHq0TYmbXr18QXPN9b3
C0IjgSuGBT3nx+kF22JshxT579Ge52A/9nN57yajmB6gevQ3rOPsFfTc2TDD9fjC5jzxNx/fwb9+
Mrs6dRa0Z/hUZ2eXXU1GJfVGP87YQUVbZl799BCr2NhGpTCMmxxsMr8CyV8sZB4zTHCeHu4WCKvO
ringtBRtNulHJ1YC35JubveMVpS90v3esw5MkYo3JoJRsbKrKPn18S/+xzNfzhK2dIYtln/uI1bR
sBdeVFtHgg0CJ0S8Jb/Ui/ds1mHBs+f0SndlwpQK7rm3wrhKu/LIL5a0tZDmgG0CukuQybNVBthQ
65NmmscZxKxb26LW7JvMwGNMBlEsriyxc50IA3C2DJJ4iAYkJusiV75NSiyZkPsdyxSPunXT9A6E
9a6yhwMYaFftVJvhhVFESWehrXMhZFZONmo/ILBYFhPrvrf2qoRhFotAYKIa9Hluhb2dQJhaNXbd
FnddO+m1h6cleUmgi6mzqlKHJq32lB/WZptsUI3j9RLOLlzWfEWxBg+3bxNG4qKue5wpRl8469FZ
eo6OpONH0Y9pd4UV/T77P9lNeBaU9LjBLgWNbZ1tYW0vugo0yT2SUMfIqa+OKfZMNgIR/KoqFdFN
JCL37pQgY7odu2Fn1275XfnJ9Ia1Sr+DNapfu6nlfZ/d1MJQpsIAOoRxdHZTiW32ToKny9EoGXbv
hBbL4KA0s1DGKvdLbccDr5ky4ssQbOrOLLRdzC4mnlKjLq95IVxUPag/MGCECbyETCPcPd2R4Nsl
ch6r+WgSnJPjHpJEazGNU7/yjNrZIJodwjQj/Pnjj/Jfl0U3G1BGU/NcsORR23i4oVTG0cOGxLnR
XOnCUq8SptZNU/faoYWKtUWp013hkf7jY+Q8g//CiYYz8bmN9yhRBMIl1I8Q4LI/rvTndSI14h9S
Ptzmyq88VwUu3yIe+VyQ9hoG6Xm+ModdGcxzrx+jbpZfY8gJaqUo9EsGfXmyhgIxp3cQ94d1omrP
3DTxAGBhlKm8MWAXH3zpTf0n3GPct94kFS9stNn1wjGW+lq6XTpthho04llBzU5WeLcIb43TT7MX
aGP7sMrqMljbg8jd/ST7hfVuTJ0I8ZVE9H6lK/rHLs+sagHG0Ddh33W2yxuphQK9H61jnQbxJs8w
h3KtBi8seOD1nhFzXhJRVHh/tDKxr9Vr/3it8GH//5CXEnJZb3/xbmy4elnbRuYR01/RMjUNsgiT
U3/u5c0ERdp6bvt02I0o6fHC0Bxy3+jhchzqHP0uTmZ/2sRONzibRMOF5z7FXe4xy7CrvrIi/nH8
csgsww4wWkCjM7aIEaOfxsfTOMrJ01/NMkrJqWhHtSrwCinX0pfi+eMv7by8hzfOfAFRvk+cO5zt
i2D1NCeAFD498sk8az93QWM8prnbADcBlaVhFpHrdMs0vH+UZavKo0ULrUJiGtPkFVl1eUUgc3Ye
U3rQaiBMZnZAvwWn+OxVxVpASOKYHTLcGySZntGczSs9M1pr7XoAmnrI7lC9msIth/UwoZELU/LT
rCtVyXvX/Nc+vNwI7wAuNgPG903w9EZaRwbz6LjpIY3skRTTshra4a1yoK+uAMsyfAknT4KBiBao
PSzb3vVIQjS6A2k5ivQaX3YOWWMMQiKDg7Giigw1FRjSWFVWofu/bRGPmHDBsTp4tZxy7D0Is165
EYTtX1de89mpQqSz6aM5gqBO40QBcPZYM2dodKvKrYNWebALslYNj0RUBsldUNQWyVl15BkPAWdP
ju278DWMtuaiuGlzZ7R2H9+Me7YXvN/MQhLnyGVozB2dPlq9D7CPVK19h/+cPaJVgJsb4Qcm0Ivj
XVgMxee09pLEWKf4gjmh1WZ5L1Z5NMi2DZvM7Eb4A2mEAWvnxm/ooFF4tn3sO1sBpZoqxemyu0Lp
EJ5NzPog9UJ615ka5oV2B8ev+Wr6qnqCAIujQFYEnTxokdAXIM2cCoIzZQZcKbqiDRM1js3KCErr
sRt9fJhzRdbxAeMheesn+L1tltiebmX18G9B3ViXb0WrpnJL7vR4j6Ml7VCX9U28jQ2jHl/QrYjX
roeevO7w7PupebBND1VrJ2ho2sr/6YsCm4+ikP2vIgKWCSnmWno4lmqxq8jnGneup9V3eeVg1NkV
JoMI8oSbPUZqiD28KIX0HWLCJ4jnYhSH2rdlZr91c2cK7oBOtGY3NJ5xk5FMLPiBdj9tPn7D5sVX
jHoVzhVekYtfCZZ1p2+YOCcHE1stOZiy7tKboUvL2sBrAJPkMGjr9CYxh0jcKlwwFkRJ9xOzDqX0
xu2AbT0q5T6LDhwmnUmOa1elwF0oR373c9b292IEWn7RtdyXP6DQKzJu0QvUN5iPZs/ZLIxyx3vW
ESg7hH1n67HNxikctRR/wZUhIhN5QGvn78ed53eAJEGKMerHj+ByjTOeYCJHZc8IlB3g9AkoY5ya
uAuCOw/6+e/a95ydOwts2gw7+qRrNLhhD2rCyCQpgyt76PuI8WTvopdC+gX9BESGN3F28cCb4hkP
Yf9uoG1CdNSlA7qC1k3LH15SpfELxUju4Z4VGN8Z4DjipUUi7v5w/EGQB4DvUr9yNVJ2sfboOhmW
hjc9WpD1e+PWSLMpfWEuCHkkzP28V+MKxzztlZU1p1XoREX8EDWJLtaYJvrtsJ7RXm3RRGTBa2wk
waMfzUtIeMOXKWnh8a6hwgqqBwxSq2zfjrL5MRojZIYrvc/7Mz97LCBFyCDR3QFrnD+W2Unp9mvd
uRvJb62QruPiFzwYTqM2EEyadmvRZ++cIi2zXeJoxZut8YGD5PpOM9cYTkHq/93IxBW3OlNdEZad
xvAtkA2ygJSRVLn1UMOba6NmMJKuCpnq6mmUftNpm4p5PAdpiRYMyVyRc2Y4fmo3O1QAcbFGGRe4
3xyyBo1noxn96t7PRNyuvTZteYOOP2EsOabCvpEWqs1nhu+l9SnDnrg/dIhfIV0k41yvBkNMzsaG
F0FpXtSmAT3En8udLPVoeMbgkcdqe713lAW+AA/kYadPJexPyAKjO8kaAXzdEAmWgmyxy9LvTxts
B21i1SMLI4OWL0d7gUTIwK0rxxTr4Qb1RGTDlcEgLFjCt0utln+EyHxM+GoamNePP63LoxnmMANA
oDgahMvDDBqHR+OQJoemErb6FfSD+Y24A7/fEWAb10R7zQb1bhOVphcCSHorTKqwa0WdnjqwKNwS
678ES+8ZspChx7dZJoxpN8eVM65tEvhcnPcC8Tpp9SAenNivvL1CNGBd+04vT2X85QC50QITn0BI
2OkmIXLdweFDGXd5vQAWbib979hSxfnPuTXL/Kfhp2USdkY0b7BinsRmShbdbO/xJa+VZySxDGU0
teY99XtmPMp3JnsqO+slxpB+8d8q8Ar7Vgmn957jJOOgc/ShsThT56R/q9vcS342SS83JaKrKNgE
TWsHq6BLOXv9eB6fAyZgAtkHDIU6oRS8UvH+Y5vkngjecWGt+sjsT58Akig/94tgunOhWraoowL1
ydJsS92zeZj6nS17yNFBr0R7n3b6LK4lpy2Fz9me4CHOBKlizuTQ5Z7eAASCESypN+6Uyxz/Puv0
+F7aqutXRh7pTCrSAv8mjIxnuf14GV9emfIHTjiVGeAueoDTK1vDQEfWyvTQFQXkolzKlSS7/gUO
SGuu8sAb1xr2a58+vuq5lp/iiwG6h6x3If4vlkqnl+0cXVodwv07Iy56ifeZH1vxPsozXIg5kcrq
TTVEA6wGa6izFbZHmsPWrmnGttA702/XuZra4a6Z0nHnk3tlh/ocp/2xrMvcvGHdDkWOxW7Zxf/9
eRFfxCACzJ/Ig3ejqL+aON3I/DQRvXaH3tI3drgy6qg8Z+KJnirkIRxvTv9qKE6AKxde1uDpEqHN
C9hwaMsWP8jl//914WIAHDfVnBzwQKyHNdit2ts6fJwdASXzvstG48vHL+msX13eETGrvBxMD/nv
+QwI3KsatS4VBz9J1QhZlGnIi65iPLlhQ41Ofw1jv/wMoTVg2MOWioKUo/H0J8KbUk2SCtZiGlT2
ll832GsSIMfoE2W0Lx59PTJqaKlt8kORZNQeP/7B/3jEi8sXBg2LaQ6DydPr02x5KT4SwV2jyvR2
jJYxBkeTflRAQvdmHs3XMk7fBQCnb9UhxpY6BcugBUo4+8lAqXld6LFH42t4GDCNgClHBI+yvdP0
SjZvedyJdpWNEp5tgnUbsHnpJP6noa69eEvZPsmMThAn7Wcktli6mvpUuNfIPv847Bxc0yECAPIS
03KO8+ja4NWBK+NDE0QU3OGk9dn8sx869aBNuISEshBolrKFEJHlSf1IjjD8jLLpIuMxKeuujLco
vrTu4HYMvELXLBLtIShzFxLHhCpxr42W80OLDE2KteIllNvYK/r4vwGorGnHBu5HjAKUiC/E2XZX
qqaeW/hZh2o0jNs0ToH/e10k2l4kudG1oWZRWmwQvZb1NZm8vXSUZy/b4YylAV4YHKiATtdXYTlp
lo2pR6bsUH8ivLJ/c3xojGWIyA82tVcPMbvW3Ok+ITxdFLl85nCa+K9RpWvHo5fqYf9MzxNu1pIy
SJXF99mG6PiSAhrPr8QnKPibmgiqr00zWXvHzfo4wu4yWVr7LsaDahP4WEOuxrko4U17XtNu2iHQ
xkNjIKj4KRutFvIxGZK2lYya+rSMw6nOKmC0oXdL7zBaQNufe2IObrBUq+1tW2AzF5q5tTDCCdJq
Q0xdy+98q4raBrWnu4oZ3n8bLD0e861d54tL08ff7uU5tpChFlgO4Ahm1LK3/LU9Ztg7L214fPDZ
q4q1FrT0Nn4y6/C0W3vYza3rrzPpYLr8ny+MUpDFtKDSjDfO9mV8HGmmYgIm4CuojCaEsATZJxW3
oEm6yqJID0wFr3V2/+iuFgcXUDo+SdJzzzMIvKSgDu+j+W5hinveSqa9K7cTjpx5WOV+/1sf6zQK
e2zag9vI9ud72ZVlt4nawdbgyNtYGA8i9e/SdPI3PeWdt8zWjGg7B9ig4xIQFJhs6zhHfomyDJeq
ti2m9p7S2/D3EROA6S4JptS96yen777nEyb/D5qnRutpbuzsez82DCq0ZsBcxonwrx42YBYY2q9b
O4vKfo1t0jWr3vcj4vQTW9yEqWQ5QdBknzvbLECEZ5V6AEG7ShFywwyQa6vLyumpwfLmlU+FkgCL
j+AznU31FWvx3h/XCJnnFro1oEe5K8tU+wUtF5fdj5fKP+6Ob99iqOcCqiDNWAYWfy3StofDkEQ+
auZczYgasccYkhvbEHRJwZz53i42qvZ+SJQbvZj1WFBZE88hGvyNUGV+DtAxW2vcl4T9vZ9qKez/
vJgZwlLaIJZDrcd3dHqDnceIdUTie+idIb3V/RT5hpS0OvGN3bFQdqQUk8pqQ9su5ZU+5PL0XRpi
zHD+b6BxzjAZpm7OelzjSX5o/T9kvkCM8qTYQ2RQEFzdWtjbK+9jOdBPVwsDecAPoO4lpuAc6ja9
tDbTyCwOzohXwJ0iUt3dB9Hg76QojyhV5j8Zxl4h1rbTZ1cO0KSbIaiOOrZ29c3HN3M5rMJnGQx2
EZoh2jl/9F7q1dCuGwa37qwPq8w3iQ2SplZ8iWMsd1dQuDB+Iz8WhuutqLzye1oZtqau3MY56e/9
zTPFozZHG7vAbqdLACaaX5t52x3SudcmsYLcrfdrSlN/xA7HGQ37k4P316PCQFZbYU7v5Ec1Nz1R
OgCoiE3CwRr9hLwGHWroc1MNve1iIxF12kuba3Z0ZDPUkpt2RvS8X+yzk08z5Gr3WqXuXiwozgJo
8JjtLgAmZezpL8lJMCisRrSHuPSz9BvYT1I+wfrzMZgHdr61YR1WGEWzbeM7ipUfWo1cDK8yHrKt
cDWyOji6DBxUNMbjJW7HTNFWbO3e1wi7g/IZIUH5pINEYuyRz9G3KOu9OGwwJMjXVV34L8JTFRnR
xsSpA6gbeTujzBFloPhshJ2vsdK3h1unygQeAEk0Ls4PqW9o3boj76nYRyoqfIwmTCf+5hKi1K9t
LdOdDXh1hbdPlNBaz2ZLSI/jlKp4iJ3cCoDRA/tbNKSGdtuNpts+afnoLrWZi4IDqZMPVdgwxb5z
pADazWCe3Cg+jyY0BrvrwloHVN8QOD+YNy6un9E+GQ1c9ZzcpLTD/NOzBHj4PH93M7gE75m/dVyH
kZTIMHI38+F8k1KQa19cHLnxXEgsiaHwx9/LxYGPfdXSOVI6wxVxziEadO2uQ4hMfNDc0lA/EqdH
zhd1A2lTg9KwfUuoOsDcrWub+EWXwoU5YYAMPFox89y7oUtqsBEfgvk0L3zKytGSfesOZvOHAAbR
3orGqL29xMC6Wk3saD+coXS/znmTyS7UxyyYvsYObRSgZwpgyi4nqlIxNybG4Da2DfJhww5P6B8J
J9m1PMJz1j6fNzRuYLZ3jiqu5Msw6K8jyBwz8E2zTA+BxvBlZ6STt7YmB/GJJaMD4I1phkTtRswC
wR53BQOcZGWnhhUyVPQIwsCG/sr05RL9457Y/Gx4uou//buV5l/3hK+I3sm8KA6s+W4i6MW2U5jc
lfQObYyWakUgC+UCoSHWto0b+aP0ouArmjfiMDWrGtTrx0vrYivGZ5BsviUmcmlDz4l1jJRdpI+R
edDhMPNVJ/lmVngaIaXz2rfeQccoW+w5cffYp6KLnj6+/LtP0cmx9O5zuJhNw/mi5z/bgkcsYSkM
tOBg9rj8/54WVOzIohyaLSgZujPbk/Vi6Zwl7uCFZlnEubWaSkwFcT10oP02i0CvslLmcpYwX4q0
14KbhNzbrFvVpiuMbPXxPV/utT62BggSQCophs9fYWV5idWlvDCSfLQX5P7OLefFQD0MBWBn+1Z3
JUDi4iv0MdQHG0WJitaVU/N0HWMIiixVDc7BG7HLU1nlPft5N8nQRML6jAwdPWGBRuex7BPvCip7
2cj5i2PHAi5RY+Igc/aCyDnHZRuF9oFF65fZjdYa9Wtn6xUpPoMfE43SeVYCg6KsIbabG0e0qROF
4ySJ0fEQLCKQpRtGMArep4cJ+SM/ks6fqvs6HzJ5XBycph1a0RwjFhK4zJXEvvg4NP0IXoC3t5Ws
fC1Qc4ZzUiamZ13XbP9nZsjst52VgnQpU/TZyiisKVmZJAZ8FsjgxnDCsM/bEL6NspN4oy64K/Wx
MokU69sAcRZSAgFPyjYbJ12zy2nGetL1Mv5qqkoehjSB/BHmUD4ttYoJ6jiOloGM+uO1dL6zM3Li
n6WtgQgHyfqsR3edMfNLr5DoUDNnr6FE/lUBAOyFCe2tNvWKPLHkyqzrH9eEauMwXPNZjPRUp8uJ
iUA1RK023OYNphRirPtVpJvlCqeeYW9QZ4TC8vor62j5IX9/55iUQfpDE065xeD5nOdYpzVicb9R
+xKU+7PjYXiIz0ppdWGrg3Jceaznn+j71dhSlu8Tf7bzA9PrAg1UU1f7mnxF5lql0EOFrVe9nowx
4a0HGHv9x35iueYy8IC64Fk6RpynjzU2+6FpyODYowxzvmBcJed17cdZ+WDDpCO7SpP556KjeLpy
YSCY84e7SOAxEgJ5RAHBuz29tCoJQ3JlOd9K9IIP7khq5VobStMN8dbyzVB0pXXr8D1gYNXgnveJ
2LX4T4vvYkpflpXei6RT+lyaTfvbrYLhxRqJ+9ojuXQ1Nhm06YfAKxLxFfcoXOYiUOzoUFgx45fe
jLKDhV9Z/Jo0dvIbZz7SbPAyG16trut7sjlMuZ9mz1chL0P7k9TRaNw3rRUhLCRZqm4eKTzUAeI2
2uqwnQkpW7etwv9tEuQ6bQl+qx2ycvJZN3c0wzZ2G7HuFN+LqjFIJQT0/tbMzdQ+QBQhSVl2U2+u
qJisT2os++ql6pyYYddk/I+y89qNW8mi6BcRYA6vZAd1K7kVLNsvhOVQzGSRxfj1s+h5uWoZahgY
XAxmBkORTVbVOWfvtXuyhUqrc/QrGyTQr0T3jHsjWfpv1YTFOWT8MTwjGcB/rC3p9FuNRqM9lE6b
S04sljS3QVPjtbZt5uUo4x172xfeuKtjR3i7xTeSnWklfnwMiDyjdQTFmPzNAfXgU808IrtvDQXM
zeqd9m5EXl5vpdcnztXoLCrZEzY5xTA9J08DRSrz8rYt8vhgO0M9YUZ1ZX+aXUzykYESD2dNMcHe
FEvXiQ1RX00GNByN0ybVy/F5RE9Z3dsw9uqorhZBa8Mf3OvZdmQcOX3vHJyAPAz0CF2twrmehmvF
4QOB2rz43yqKBG9jmnLKN5kR1P1GcIr6ynHa1sNsRGsaOl4yvfYax5EQXNb4yx+Rj98NOIxxxhWm
+RD0cyvuoBIX823TYikP64HQpihfJr0Ny1lZ124GDQD6gk90ckpgxDeX9E0sFwuEfVbtmRAbkWJz
7WtiVdHxWMHOI+LU3huxzSsyFgxPrya/g0DaDoMdCt40kwRattEdtuG2vMIagkxlKka05Abt2Z/D
LOQPXW+cbEt6nlF8shEi5zcUbLax1wZHGrdBLC0Zyd71Py/4h5tDMLjpDWrWsSdCpLCMm5xg6x/e
lPTYHxdmosDZh6bjXaN1hXuM5fQXjAjRXDdkDuhkB1nlt3SZfPG7cuMkPznkLE6UYi6Mg4p9P96Q
AufGV5aQDcUNvrsXCaM93o/0TTBWTNb8qbcYdm9tC4HDYSbwqtxmYgEfAm9HNpvcll23IXGgJm4Q
spp9QDxGEpswet144MPVrEeYF3jsvYEheoRXwP6RuPlYbMSwalEYHtlmuPSFUs9TVpkv5LtX0ye0
8YRr1oVuPKVJ34soRiTtbmaPleVLBs2tM0KkV25wNMVi/+Qwzvvgl7beRl6+lKdlwTBcksSab1B4
Os/6iKHw2RwKnQQ425u6sBCokg4wBKx5RxBa0WqRb9cjTLbYHrJhA5s4qL4z0e2+B8pdvpF3p//U
8c+l1KZ9IL+pLm/rUG87fx+sWXWb3IpRFMQGQAcc1pwa0DS3QR66KA/RFQRKtKRyCDi4cdnpD0U+
KTdUk3JuRr00OHNPvSPBPJRxdS3byVoiGwj5xl86C7WQR35sxErc30+drJZ7qbdL+VXrWmzeua3z
oWXOQOwA30Pb3CxEQvZbXXowvvTJdQ+diTftGGi41UNrKsfvdGoaogq0gHIVLUZwjaFsarcLaTkO
BoDGoW8GL5BA3myJIaoynYykSSRraKig/jLYcyMj6DLtlzlo+GhjFKEvViqCr1k/2PatZ1J6MThz
+qMGXGjPqElbI4u6vrzCSVfjbi1okB2bxUzzPQ5z2JtlozXmFGUAAaLBwBX5AFNkto81e3hyMOEv
HqRDjXBqUl01ZkjLDN2YJ/z0NsCMNAM0MswjpF4m2hWRvO7Wqdzhc1AUTbLpu5LDfNwZI7COuba+
EgciSfQMMuxDTKsyb+PPTqJHuDA6m7SiTotpybdGoZMJNVT1Y1Cyvb1gfjarT03fed0RkaYxR7S3
mvJesu5oVzWxyr/izjEWIpakSaCqKg172lijYgKAUoqEUWRU0kdUbgYv2DmJ4GOWVHoU9lRJm5m3
jUaHILjmQOKoPzIyAXKwWfsVeGGznjj2+5m6qb7rcI2O1wiSiKyMSuaTRhbWadWpr6OeNOmBANvu
pvCDPIcL207HUk8K/WEIJpvZuw1aJZWm1m9mV6HXWvRBHiwYM8lGGjTrDs0wqGwFOo/BxiHa5RGp
cfBsMyG14YbMXvIS4wIbP4mu1b+ygNSvykq02yVNreKYzIbZfqFJG4xbQnVZjLQ/cYV+Q8/6ybVi
A/qUHyd7YAUi3WIbEMZ3IOAaDRETWJCoYv2g9SDmybV0awJQCGg0HUbAKcVhmHjp0uxR9iwNXzJG
NHWzmLPw7laedvurdxPvV1LUdb3z4XyrK31R6ufciSKnJ9QwFeMjz7Q2NHINdoiyF/49wb3IQqg6
29depaAXXL+wfwWoXmNSR6fEgAaAynEzucIxfjSJa1Q3wRJAEwmNGV/ESyx5Tw/2YhrJb1pKph3m
U1y9TIVT+VciXSDn+EU5XBn8hv6BYEPnc0GcAXDQEnTufF0ZXXLtOfPkbNuq1ayrWfOkHWHvNItr
mjDj99RLB7XJHE3XrhPpFuLa7r1CRAidbe+GQkLfA/shUwesS6o/65MekJ5LlRYWeq2XOw6PdfUq
WCcALtYYhUPPIxcpmipluXuSVWxjt/6cwCc6NDErmUjbg5VxvLAiH628Y4USzMmEqLfJoKrhUGrz
ksP7TTrlbhpD0xsMCn75WbOyOv5J6WjHu7Ky2PAlzf+dIdACbsy0MpM9GI4523FGJGdCEMWZhQOo
nfm2mus0iDSo8P3WIPkV5qpSzgvw31lEdA7dOkQE6mXbsQ6KVznL1NgVwaDMvcK/sfPtBNtx6tcx
J7RABoB3tQAh5ux1r14G9Za0VaH3v73aS4xDrTJNXTGaFOo4oLfJ0IMshonlG0jmLZTpwjnMnp9u
iniNmdGWyQIrY1XuTBfP6xxKz8aKtxyB55LOZe4i8us1L/22+vU46ybjdJ+jnYTgAgel36SVP/h3
yDC65J7M46x/nAet2pdM7zjSBYS+7GHOeFW1IeN3BnkiEa47U9gEcFBUCEPK+xSrNm9uaZ1740OB
b+BzkyP6upqClqx2Thim3IxWM3/R6oFud9i4RWlGA+Pm5krr9MHbtCkmui0jFBnV0rGazVBhEaCk
RlUWAqdV5FwUMtHGH+QHU4ky7LLsLS934e19s5wPS29WHUWbVbrf8tzO220sszFnpWJouJlMr3Ov
JJrta0GAkYjkaHW3qeV27p3X9GlMvvkknea6pgC0QZDVAeG2nMsodrUMUspS2NYS6hCwqtvGaZt2
iKBKSKIoOByXN6MHN5Z3ttDcg9c7sNxNd9aqk0x4PTk82lKDZ+KnkpWZOQpAPq3tnqa2cnJwKn5F
njkcOGdrTVV/7+KonX+MiwbDJi+z8SD1vLXQ7OlTQJAgmRsd5lctNj81wdidFl30+Y1GRjRy9a4L
aI2GKTFW+s1SGsk3l8FTe4j7YGbdwhtpQo9QRDYjIOfsGbB0oV1GGZUMoaBxi+6hlqZ7AOOUWDt2
1L7c+FlQlBss1pXYVGIsrtwY4e1tog/Oq8mwkXhlFXjJXkMmfZVawUSoXJvnJC3TR9VvxmXUrAgF
Y9puVhtauStTzmvRlMTxE5fGiqHkvNT0T+Hl73mJpLNLmmzSo7gLrPx+LjqCosieLEmuahJYx8M0
BHA7U45LNuwo43O5FDpvCPiR/Ahcek6eJ5jZzLd1p7lyga7pW3hfFHiYlJQd1bkzlxunrsFphbVn
or4GGoXWkpUMFmE0kPFbchRR+fjqaxxIwkL5zrQVQVCQu4JRogmJQ+7mA+cRU10tvjQ+LRKdROi6
mheHZlkqUGBU9DhSKRnNbZdKJ3JyVES3VUBY/ZanXEBV0FsqDdUs7lPpmpw+63qUgnyZsgNZolwM
7b2arLAsyillsSJIbiz8JXmyhy7eBZzyBVK8MWg/e7E5ZEeE/nBZ0tnDmjzDqCKfKwOTGZoN/tzt
lFbFFA1t3xZX3SD5zzlleD4zU4MI7LBsYyg3neydJIqnXLlRmbrO13iZY+B45gKeW/YQfUI4L8wo
w0EtyqGI1FIDjBtrRE2zxCnyG4x7XneruSYyUkDL5pXofB8Gv+8unHMRnCqa38mk87uVcx4NQxt/
cf1+KkIXOSpAbKrCkC4pVNCGyAbvKBL6Rtt8GoZvcw/pCcSWOXUYwLSYp09DzP2cdKJpw9EdATqx
pftbzZqWamMwFPnVsoLkRDvormp/qLzOvspSt6fPZVH3d+BRSdmoxtT6YeWBnG+9jl7RHsaH+Aak
dpiPeun7pHdqda5OXdyqY2m3Rr1JxtIar3Jlmgzn/IAe+Qyt+1jWnqh1erRke++Hhfi+DWHeNRuZ
lfYFCpjY1vwn8i+G9jhSf32XQDN/N6krCwTNdmvvwdLGu4mNrCSXxCEkq+otbXCZRqYS/DVClqkO
OZ/T5jW7ps8J9Z6YWtLi13cM8YrlWHnDpHbeUjfThqLGGSO7kPXzXMreJtqRrvy8LWXOSqo7i/1C
8nyBnwRme7M1UtK1NpLucdTraNxe6pyb2JUJ1vtH08R3/iw1AhCJJS/xKYoFNDDqg9T3IHZhCYjM
aTaA1HfuNN2xCWMqZeUuncOA/ovK19FX2UuukbU8kYyDchkncX5Eaz/lBg2CFvQygj6332NxYhKX
ZTZJ6IsXmAlo7DIvq7uxEsbIIREa3JZCRyd/UbT2eNvnbXcS2tBlexddjbP32J2OI8kuZIaTRcBH
izRX7heDFtguKSu9uc35eL63KQsFwdmIwXcZAQpzFioJ6HobW6gt7gJXKu8zG63hPYvU4LgfikK2
340YoN0nOQWTceN3LVsACli53E59YQS7EV++vkXTHbyysrKPVfWUNKGkl0CRJmcN7HJHwsm26CFJ
7KZM6C8dY3I9avsk1SjJsGmE9jyKX67IlE4d52pKhKgGYq26MIp51zRbsRImrVfGfas/7qyrDnw8
iGPH6K9q1bUbb3TqZefnXcrXqmzvkmbnXUcSFSSuDBjs3qqfPg8mbdl3U07x6aG0p2Qz5W62DUqg
7XHnvbYNc/eP+8p/NEBv+q1cDzoJF8TvCAPqrG3fl8EIF25xr1pS1jgy9HIWPXSCFarxCWKKPUZe
v7jLvZvOzbHNtca9KQi6bT7JskUAIxdDfGMiY6abFi8ciQ3Kwk6VwbqhdnIz56tPTfadIN4Z/2Kx
ONXBHevsqcqgsWxZyILgKvUr80Q4AVE2eQUW9KZqA3e8CtKiTJ4DWk24lSsVz3TWaA3a8Y9UcLj/
nrQBxhoUgLVaxkjqvSp+UIl7c0mLjnbYpmTLSkilqRG0VVUaK/o1Zf/DJKoivdbJhSh2hEh74iVH
f9IfOmyXG1lRnh8UL5iMLHt2mC3Q8TdvRibC22o93kWttDBCm6M31BLzj0XZ41QJjMhqpk2BT4pF
+8nLgrz+9fGPdT7f8YEY0TkO/AAxJj7Es/atY5UynWzbO1Q4FzZkRM4/Guiae7eT5W1Dp3EOGzTq
V6Do8guXfvcRcGn6xUBWEL7iRjwTwSz05LvUKdyDxo0dFcyvbZqU6aNXy+HHP90l3lvkaggqKTfN
P+zkt01qdDU6JozWPJku5eZ9X83dMytsMW8mjz4DVBnd+Eq8UCIOltfZ/zbn/HN1A5mtwQQCxZxu
vb36rAarQZNinno699tuMpwftGWGSKt0+0qTpb+BqRXsugLZfae5y9XHN3/2+f+5PMFcMKZQ/PIU
z2cuBX2yNlisk2iIPh3qJsdkVprPAUFBRtT4tlq2H1/x7Jf9c0X+Ad2YOTgnmvW//8+gmbSKPog1
CNUxkbBTlHs29NM6Y4pv03G4oHE/Gyn9/2JsZqBZeMjBOSCI/HGdbblyTmpG83U3eUr7baqG9CPX
0qdbEu4TRh9qOPz7PSLb4V8e8Udodt/eI48000retRP6w/xV0/A1RKgivKNNeMYlFeLf7hGL6spw
NvhUz63CJozKUVFFntAuMVTKJk07uUOs3xP3gQUm0YFo1l0/XVDxGuur8Z+V/M+zZeQDGJs4r1XI
+/YmzSR1W7OO7VMjlmCJZptcv7bvvSZyUlpSVVV2Pzvos5DxtBRXiSO2UGHMrx8/6r//GSRCr1xw
3bLPkWxaTR9i0jz7NFiaAVPeyncuKVAEdIhKuzZU4h7dbG5+zEnq32GgisFRpZcwBefyifVhYKIA
02bwmWIhOfuOXEeqWvquwY/Q9fJgzGCA97A1BUYakQL4HzCLfVryya2gYeQQXINxXNYFJSmuQFXK
+d909OsfRL1g+Hzc2DzQ5b79dTi7VkXe5vaJcxomtTZNdoRymdvMC/IbFTftv51auB4jDh1cCD6W
PyCDt9dLMr0h072Pqb0gEoQ0qpsXvVjneMzb2wtryHpIePvqMfVfxQ4czRGcnM/+A+ZX9IKb/GRM
DWW6arPF2k/dOGwsV0vKLfU9nYwqkfIrJ9PiS0B9PKQXjjLvvzuEnpxmWLyRzIADfXvHCsWOVlNN
nGqax6/8PX2UjSPqj7wu/WUfx8K8zmOCZD9+4d+t2KzTvO1AURlZs2mdfXYGm9Igxs56wI8wVTs0
1iHEtQMB4k23a1CPX7jN99fj5aHpvPqzVzLO2fXoDNLFS834VOe0CQ4NU68v4OymBHay6NQ2t6fl
31So9Em5JJG9q/SAFdQ8Wz4rYgEBNvvBqXNU0x/qwEn3svCCatM41TTu9cW1L4lnzkVZfy66stU4
C/NmkdD99udMXNSHRV2Kh8IwBWGyRGe3X8A2+8vT1E12tmk7I+iOpgyKW+b2AMfmQBCvR3pYOR2k
kq3cDqObaBc+rHfvOvMMMiLpjTFFx7Fx9vyDZHYaqDPBqfRU/5y3hDNDgGZqjbSTScQgc/27RK1c
nKqhrDi8e+kFEM1f3gAqEhx5OpgxQvXOfo7BKGVtzbN4GDLEGaZIza9xTd6Dr1qRR7lRiEsS6LOD
5/pbuGQgAb+h3cWbfl4CxYQFGjyOEylvi3ZdW0V5KBrf52uegj6ko9nYmyQtkzyizECx+fEn9u6I
YoN74ChGfp7F4P48trswBpxc4LcfEqwz2W7MvWLfkUCU7GmOX1RJnK9lPFeEuzaLJ0TTdwXYYKm0
ikeZP2Sapg4NW8vT4kjrGyifLwEgedrXNV55ZovAKz++z/d75/qbklfIOYz9m3Xl7Ttv1Z0nPMJX
HjJAvZ9JPGKIPdf6QY1a+9VNnBrAPXNZFWsYXcYq/T2Bsr7wsf/lw1ujkCh6bd9cDxNnB0JmcMzr
4WicrG4SuFcaS6nHdBKac+9jaFjopROIcJda/YgEnwyi+MrWqnwKDTlmVTSbiXnTjuayXHjt/4Ac
3+wyJBmupAw8xqvS7PwUpxEA1yRTFpxUps/iUya8ETHfKJYdmel1tSMjb473TcLA4Np36SpGhOt2
2wSLlrjyiXGF/52NcRYx/Mwg0tdT+aIa5kDXwnGh7thiJqclQ922671g+k2swvBJEXW3PBBG34wR
Mk/ZbAukZg8Xfvj1kz2/NTi2gbEur5yazn74LMsXw1MDH5iLvAWJhuVFLokxFKKegqOXCjIJDRu0
o27jSZ5Nhl9em994+nAprPLdNspT5g/Bf+faLC/n33rPruO58RSfMEQ5yK0LS3wWrtF6dIxHMYQ0
/DA/CbfNHj9+CH+5MHvaaqUz/gQTrcvefwoRl4FxHbMCnQKnNYhwNQvxJSW/YNijaCLYO1+Gp0Qk
2nLhq3u/unAgQ8LjoJ22AsLe3l6XdcDK0DqJBwZXRklQnyGZf9K2Dh1jyi7I294fTNfwI1LWAbxR
470T4PuIXKrByMVDXxTiF1abLt+rIbPUPWIs5hwz+OI1I5Z+1k2JqbN+ZLKuNRvLyKW16XSpXfis
/rbosMytu9n/LQFn24kmhLLl4CYP6YjAq2Ezv+trHayJYZGDkqtU0mLPpwMtzRhyhzZM+NcStf/4
13fXwvrsE/iDzVzRW6jxzhWOjLLhSSsRnEatr5qDnWqLH5IVaZIZDAho2ZZpPYDbT+lkRpjmnS/C
6UhEaOwi66+mWqvi59iamS1odjH/mkZrRCwVSO/eJFX7E9yBpAyLgcF5FM9T9TgznXdQkcyOuoMa
Tneqt0txu4ik+OX1nDvolVXWTRsQ/rITuZWlj76e9kmEB8Iny8EB741uLyepi+85do+G0RZbp8dO
yIhGS+eIMRtuaKdmLNsXPnlxTky5BNBLj4MNZNw6/ZEZiaTzhpgjzLPZyqJu4L0n9bTr/B1vbJeE
qzMRG04wZjod4rn6hL97mG9owVjjBgV2Io+6sejWd8YL9nzslG3OW/quLomeiU+3ndnacm/XbGFN
UBlARPIsff74x/sjZT7/8Tj8r5/vKhM411EOfV0wyXTjk7Kr+efopu7nlHybZJMgBHI32NpTRkuo
AmFZzDB3wrLzy/7VZDsTYZ8FZbHLO9UOYTtIdYfaQYhw8Ov+h4XTMqWr5RT7PK675sLJ4g9Y5OwP
pxPhGxT/FA7Ekr39+NNqgs4gAu2ULFU5bKAfAUCpkYjp/AFOklwPyJDkvVCd7u81PFMt+b0jJU1X
xmjJaL8NVFftaA0y1KZeZ0Jquj3Szi4T4TJaxusS67wRVsE0wxiz/NEr9czeEgiiTxtDwUjfgvkq
751mdAmvwDzChbsy6xDCTabkfR+QbYUBFNdDIXloYZMMs9wqbAEXVoL350ocBwRW00FkKXTOKwtX
Map1Z6t6yBFft/eINZevmd0O6R0+WecKDkb3+vF78/6KtNVpqXOORmaMAfDt008mSzV1HpQP8FRM
nTRf1MVz6Q1tKLqZjnB9yZj6twuC5nVXrqeL2/qsqECaCB4t7pqH0h19hrU9yaxzX6Q/G4w6xl7v
4qa70NF7v60BScKLyr6pr4S7s22tEFoZLEbfPCC/6pgqlt7XrrAWI+rLKousviSAoaUXfeGy78sU
zhOUiPwDBav9J0r+P7tpCabAd1KvehgRvXh3aYtvIsqCSf4knxiEFkLzJSDPaEDfvDiM0PAymX3b
X9hc//LA+a4oltBXQ0D3zu5+8IbUbDkxPMDmJqOWWdKW9Sf56towwmrOXhdOr3+5HnQr5Org5sFU
nsOd1CRGDbxy+1CjaN6XdfwtqLAlkfrS7dOkSi4d3N413dZ4cSYnvDY2Dc1zUGQFCZhhliUfYmIV
jV02J4AgfCLC4rBoESu27O/JljOFYV4PtG/ZBIa6SB+MaVT5hcr0b/cOlYJF6I9V513UN2xS8gKH
9kHE8bgX5tLcWLmBOMONsQfgmb0U8vFnGPV29VzROCz6fMUMws/vvmMACYqvx0GY2l29iRFvvtKP
moKrpfFoXWeM07HkdIJL60QKY5FDvXivE9RSMQVGZheZmfQJr9IrzSJozfDgqJFiERLNlVPRSstu
Np2o9CrS+wUTQM8ywgTe7y0CuBi/7pJWB8Qz+gRBYR2sO+dTMHn2hW3iL9/w6g9gPoarHNz72Vsc
ID+zJlcVD7LtiyeEee4OjhmO+swaj02z5Ad2l8PHa+Nf6jAPJwUE79W4TXTC2blMp09OKH0Qn3DL
WPp3ChCyqUNAJ4lg8jg39pcKq0Ad+uNc6XcADwPmudDoj/MiCR+L4kE1x5pm/KXW4l/+MigRFGLr
odH1sYO9XbZLs3ARbC7eg00IyQMvGmNRc7K+ybE1967WZS9mkqldEvS8A0K4zVGiojCjGDVCGYrE
mP/5q2dcZAbrCIMZ2bsgElSYqdfptvfACDqvwnZ20V6QDj4hUPTNmyaHe3/hlXj/sa19ZcgVTDIw
TJ+X6hARxzwbcu+hAAahkcdG2gwPYX5OM5CYcJra6cIh632dwhVpqPOJQ5NhJP32qY9EeuLm4op5
vCxfkxSxTrEqp8NWVsP245ePXgP/b28+bZJOyJBYd2YWVP28KsJmJJl4JgH7h7f03xNbgdEkngur
7iv9mG7qMBUkWBBlrVJzN1UjugV+217Yz6w5RfAF+jwKtpBvXc7X6CI1QhfjLiuunNot9F+sBJ0L
Ijcb/E2d4xD7rsw4IysnXrBbZUvtotpPKnGcdLJh8dApzlukr00HHUW0/SSUJey7NbckDxsHJAwP
ArGm9Z1OFaCD42Q2Myf+gT5escHgpM1HwjzNW1OUndNHAJ51wvpQPKNhtubAfNYo/NmiaDE8Ue0O
C8m0tlFGTmnFO1Jb2zEE0ISiRMti78UbrOFuPdrnVy1D7p0zTonaSGwZ1WZkpYDVCXzND4WmT8kc
jYFd6c+9tBD9IdXJY8Q77XLyNRl428IJhtfE1jL0ZE6t35dq1B+NyTFmN3Qqe4gPWVY38Y2bCDw6
fmo4p9KPu4rwgMJ4caoco4WsjfhTVk/AgUoYfu2mtpT5i/OoY32u+Azr61o4iNkh1MjXhYDR721P
H22P8L+75nvWYLUCaEP8ltdz+tTWTF6tsS++ENUrT6kt0OcxUIofypzOFMFbeR6VA/26TS2L7pq4
LSQeqZy8B5e8v8+xGIen3MvjH0MeGEVIG74qD4MpxJcmKINf9CiNeOsp0uUeYf0tVlTmFANhAVDS
iohEVsVdZQ3xeJfpY/0KXZZ6ajYy+sDSChJUnQVRpRAy0RHvZxqHzSYNOl3tZV51rwsYCP86MZJM
ho7mE5JLgnqQ7CgXhX3rL7EKTggPVv+OXrrXvjmPz/Q962zX2UF1zQHSD6LW9aVkv0rgm87pLE/u
Uim1BT4iFMobt2ko09YFwAs0MBk6ANlvjufV3/vGHPM7birZLPPg99sFU/oR53Bphvao9+Pj7EOg
2SxLN0/bNs7lryYmPoODqD4uUR17ffGMZlMzSVesScxDz2Z4T7Hfxq+jTaH7iPQIJ46v55qM0Ggi
zMZWlRa0Zma01yib5yVqQCghcQsWR/GaM3b73irmIlHH5BtXiMZZj88LCS+KSGVMm565e73LUE5T
kAUNmV0pvTg9ynSJicg1B+PLUBGR+NVAQWbeC+TA/aPF4//CWLkeXu3ECyDSE1po1odEFOONPhht
/Q3DWd2fYDotdNhGLLpbTQyd96PvRDb+7pLUdu86IjOWXQl+EQGD66tjrafBFK4wBAw9OuEmTt4F
940dt851Llp9AkuBEpcwkQTR3jjjkhKbmIjRO9IRnPLI/7DYKlI5JzdCQkWfsuAUt0ZUcYq58mPK
zs+lkyfRwphMHYpFYjZAdT4vaK+JmwsdUS7eZl5s6T2A3ReokrS88zdaqXdDpFo53rfLshiHVNe0
PdZkpMAQnQASKeES+Jr2czrsqkDl5bUpi5lwOoCb4uAuyFmeBrsJ2jvuN66fsyybqCaLFpS+gfDx
k62UMLZ2qcpfavV5Xtgq3x1l2LUDVm7UDeh+KA7e7iIWjZMm18f5QRemc4rJKllV9jHw+AFQwNFe
0FDt4yLOLykb3m1fTKxwkepOQCEA1+vswuwwAscRe7RbVNrPvBZPiuZFimQUg82/Vh0O9kYmR4wB
18ryT9TCf4of3SayGeyDDz9zqHd1s5SvCUUXDvDZcR5M1c4Xjt7vm2i0PdB7r3cG/w5tztvHutBj
As1tkkBLAuDW4B26S6e6+glxwbgz2m464p+39sbiDHPU+X0sw2mwv3y8a5/XfEy7dQqJtdzjXxAN
3v4RKePOEhJH+WjOVm2GVsM4zOjr9BW9dLZr9YwibymcdiJbdSTwoS37S7Op89dr/ROYBSMSCiDl
4eB9+ye4mY8Pxxf1IzJVU2yCVeXr4dzJ7wMvUzdJ37afmFWVvz6+8/XO/nta4bI25QeTX+benAPP
erjJ2EDmbs3m0QfQEd/HVcWAhJ+qe1msBNuQGGqxKStqhVvL78uXj69+/mqvV1/DFfnpea95385v
2omHBp7/Iw0MMibLqvZOAJ+Hg9shx77wqr07eMJgwIzNnMDFbc/p5e3Fyhqdnu/qxSMkMRnv9Myc
fmlFz/3mLUebY8L85UIv4X3T2iHsgSM/bzjNDFhxb69JEj1McNbhh85Ksac45O9mWA9x50pOX0Fj
NAhPMTZs5q7oXpsakhmjhTnh8Edj/V9P3qxga6AadS7HfZ7E2z8G6DvdWbOaHvyR/JI5M1QEklFB
u3SUdwqUdomPd/7zGuuSydhzlWUh4DiHmyCI9ZBdW/ODg344HCVW3NLKx8+zqnFHfPwqnf+68DFo
vhFxv07/PNxhb2/Oww1nYfj0Hs1R6VNE1ywJYVNN/paBmvlqiyZJLrxQ7+Zq3JG39i8slmbwVuec
CtJpxxotpXwqNYuMqHBlhCOrB2sHKDmXpbjqW1CMn2t94qzOeX5Bh55P1mstTGagrS+w1YHy9mDh
IkbHLTFlfraL+QRuHCt22WAtoXVRUoJdp/Yfgh1obmJaa0irw09dE9PLjET1awHR3X38+IG+X5AA
h0AWxE7BkwVO8/aBBg7/l6Zfqae+bJrfa1rDTUt98JSraY60qXOv02XMPn980XNaCbQuyqY/KDr6
UMSWnK3EZS/8ZoFK8lTqAeRm3AOliHovFYwae885JE6BSRAOHdy1uXW8o280pER3WmvtrVEbmtBw
+7nZU85OV8HMKecK0IOaHj7+O21u/u2ySZSKz2fE6Ra7mHO2J6cOyphcdubj3FYNwUp0cdTeKpR5
4ZM9/4J4HCAWeKzU4DRBz2c7GA0EWBfLfBxkl827avF+OkjP0sgYdMYd/35TfKrr/aDTZJT/9hcn
XLexO7Dvj1qlEXKdiyo5eIsl5wur4t9u6r/XOdtzet/IilEn3JFaQPqgIhAkhFBH53jD/AdF2ce3
9bfLEYWlW2gL2VfPp9/N1HrN5C/WY1qbeAWaJr12nLT4oSd5dalr+/69oCVv0mVgzVsvebbHpFml
vCQ1qTTifPw6ak3shgP91ud/vSXmDSsEg/eDcdV5womUutlmTJOfxCSNmqOKWljUmbpFadaarx9f
bP3Z37zrdCk5kqDtAEH0nmbiEv1h+DJPn6w679sNFofglcKPADO/t+cb5GLpk5Nmze8FBMt44QN4
twqtF0crZFMzwTg9x64hG7BwXs7JE1VTWoVYfUsLaI0fhFksinivmrw6GLG7XGgi/u2mPbQsrJ4c
+NHHvf0WENaD2fHa7ClR7f8oO5PluHFmjT4RIzgPW9ZckizZGmz3huFB5jyCIEg+/T30fxcWy6EK
d2964TaKIAgkMr88X0TyEIfiHdiG+GnO5uapzpdrvZK6m4YgH9x/DVX4+pY0CtIxKEgAb5cl/UcY
7s1oWaymhWaSkca1VA47Zqy0b7Zom5NMxLWc3MUnsoxHaM2iReV7gT9D5BklJfrCJ5yYfO2cKKNs
9qOMCmQ00C6DKwfnxVeCxHLRYC1AaIw41wla0wV2T2AwPNEs3JdkTkr7ZzA311xrzYvFY5HAYPYI
e/TFbHq10dCAWHDOltOTn5Ie+Y9mRws/m9aPs23WDfKO1mJaOE3pBhFtktRaS3q92rY9VE4wnQsP
3X5YuErMxyh16PztnQa6aT5APU249U7dfG7psOqefD9pjrRHdkaIMFuWG9qbijQEuMitPuwrbvT9
Ad4dbAPc7N3nWnbZtyQVMA/f/1YvXiQ0b04Mj3hzkUusZ7YjTvd6SH5PMy2D6DJG74sx+fSfu/Ia
YfNyKNYJ6VTMcgHmEdy+XaNqNmM6epLuCSOu/ilJ8sCkiVt8kiPq2f37j3UZaf32s9MXkQ4yL2hd
bwdDeJsixDe7J7n0tByiURRHT9mBtQFf2ne/Ar3P6GDN59k5JJZsHpH+gyaI5pFkhxGJEnJiNUO+
2erC0z5OetmaG68VI/KBIbabXWbH848s9qmRCFeavxyitSNZgKnZaz3MXwyZEtFCPwD/ckXZcrHV
LO6YEG6XzgkuQevIlU+8y1O3lE+GJwYY/Xir0l3eyIfR7OrPk+k1O9sqx0NG1vnKcrkImpe3Z5DV
8Gwy5FSu306rEZRgUNpJPjUJuTzsARoK5/ZY2nLTpXorDmUSz9f8Gi+/Sr5GypqOv+hmKD28HVS2
BJVeY/ZPRmvI8aBRa0Wd0mSYMxKuqQ8VXrT7QuT/fJSwC3DrIf9PNACS3Xw7btfR1J9a3fBkWiKD
ipgL/Uwv5snHoezrwAJPiR3NaxmVi8/ENhiSPXVR4hLBrVbukIxd1kMsfqokOc2wCtBywNnQinIf
Ka9odu9/KRc3TqqpnktVBSIw3SLYkL59SlRH6NsqmpUnROs3aUuR3EhUdkum7y7t6oMLtOh+MWD5
QKLOOUoe+UPb0f595Xes67voq3lgfkZAFLTUut7+jmosS5Z7nj2LWMw7u0ihUWCoSbdmFHWodpo5
EbfAVZoozBq6CUIA1WyfgyuCK1Nysd74JRhdo1Mjv2RTcH37SxbIBeWCMXu2OK/zbcKxdlDpgqts
5u5LMEzWjvD92vZ4UevjWsh2hSqE3sfFh2M1rIBONqSjVzyD0GvuF/+3LGz00jp1ClOhMNJsDaeq
ZGib0Kb19dD5jXfnI6ACyNS07Y53SNn3/beyWowEFIv+mRqkR0RHY9BqzzatTrfzIHahUxXBC02u
cQO6DDNpR3IqvT/Wam/531hkEhnGwgnyYlujt4Eokca3prKbvZJpDa2g8kNNSXVwJ9TP74+3es3/
G48GP0iqDjfWtWACvHTn5JPhnCpa1C2yDZm48WvQe4bQu203USLb0OPXXRn28jEXxh8IH3eR/+jr
7CyKCZCG0WifvDRJvpC5LyEhyXE/WkLfwOM3rsROxsWA7CYk7EiYMqewtlZ7Nk5qTj+2enUeu6F2
QjZSIF/G7OkHNG7yE9rb+S5zOgAKXiNuJkeWexV59VFvYPIMicoPuYqTG6U7420mDWWF1JWuXSUv
fiQGYWy2ZEV+S2nWRVDNsKEwZ0VymurYmJ+oaht4c5b6qxq7WX4opvwfb8q8fnZ0poM8G20Gzjry
Qe0FaNYp0lMOyuiDxyWz2+tsC/9paZ/WV7aU1ZH9/4Nh2MLa5l50sbbruoegPqUnU8NAhYIPjgWB
aZKZIHezZZE1u0r4OshnrWyuLLjLb5i7JQFXQC8gyaffodIfdwMnVX5UosCkq3qMwgXPeI6NxrqD
yHOtoXQVpy+PyQAosFjhS/5u+Sl/DFVEzgwmunOPlLmpH5p1Nobon4LsymHxl3EIJOmTJSvpO95l
GIIeBt8r8EFxo9mfkZoq51wCw5PXehQuNwnEw0tKEivwpY5jvn2iNDVH2ZGpPRLHRffYTynKOXAF
w7JqZk6fApegQA3Fx/f3pst3hpcDdzlUH9jEMu7bYcFwJ47TIFXzSi7Ze28iIb8frEjcDRq+OJ/+
fTTOPHTJpNKY0lWAhd9NWQdZpB05UrOe3lBaPVAqd8mHqZT//etYLA9Mvl06q9jrvdUpB1alLWqC
PPwQdfFDjWW0k3M34yrvTfrDv47FHssULr15i4P9aiy4xJpP60Jy9iMHV75hdPCoxAKx2/aNj8L5
/dEutzB2FFIAnNzEi5a1emeLP4+L8yaNYkVgH4tgEg96NrXbWQb+1jRLccWn+S/jcXlDC0e2D2nn
OllumHALZjlzfrXOS+oDf+E6Kc585WrTOWo4vP94y8//I6vz+7hczmWuU5RzmNC3SzLvY4mNBk7U
ORrKLWh6O9QWYqYlc9iAugYht+xndL1BcYgCq9y/P/w6Tv09/nLloOBGqwSby9vxSxeLEK2HVqMw
Vvya+G1xE1ej/pU0d/nVH8BVOXVg5hsLrNgtxMPpENH+cC5nW7/yUy73BLARXJlp1OLSjMr47S8J
5tR2wbtap6GwR7qbU3Mb2En/KYqqyAlb0kwPmjSpXr8/A5d7AsOSK6TkSOzg/E5e/LG5Lui3ZRnb
rK8hPRhx65x8wUUzhv14Zfv52xMuzB0y1mwHXEXePiGZs0gMfWmfprbTfwkEEZ+jjIxz2GQuFEvS
//NdRW/ceCVWIVXN3/x2lWEB8sfIyy/74yGpuZm1EuDN2f0VpFd6pE5N54IjphdPBeEIOTIIaY/o
nA+o3Bv9OzBNQROi5fUnvRrGCEvGFDLYOJgKZgZ6I7g65oyVDc6WJJFCUWUl3Bmn7z5Bzay/+Y1j
f42zReNv6ZP+xMc7ig14pUkDCBArlAexU8sH3QI9uJuHqGw/mxD3p1tVap3/MNTYJu28JGicoz21
Vbed7Cgyv9Dokg4b22caz7NZe8XeGqReb4eumYcX5Lmm9cjnZMAyK7FrhZg5gQ+t8iJ6rhFtmgez
wl96VwM7fKlqQ4u3ZpkCCrKqigwFD/xhSF2jeaAhwjtp2Qi3KE3dwtulg90+Fmy+3zyz9B57O5r1
DV+0dlRdbP0yMdj9rjuD0DY0t0JLWu4V3DQKDFbC3mpY1oiZ0BTC9Gl3uHyk8hxLkTyouTTdD75b
cu52UCHuvVSPP+mw0L9WHBbQR5i+0IOddM4ip082Fgag9SaufL98NoyKXgSVK/sLrjgd6XvDmNtd
PEW9dfBlhc6kHLUfXWsX5k5prWNsZ8uB0MT/J28av/TxpSm7IESLWjQ3qTcF4KCS3BruvCFAPgSt
snfv/AhlyIZYToseGjcx3bskU0zrjB3no2w7GK7lkCd3ncIoKtT9Rv3IYwe+FeIvCXQk1n5knoEj
MCrI4mtcAJZFUtV1rf5RKxqMu5yiLIoH0iO29j232vksytgPvqsASNp+TIABbocBeOJGtc0YnLVG
6LdkydHriGlqkWT24whnxqH16b7ysCwOS7Mp7L0B5Pncd7pRH5yEsvs9VArUukM7tJghJUOcHxSe
WOMm9eNU/9EYMPrvdA+ryl1LfdP9JYI0TjbOPGTyvi57a97FcBl/4fCDj4JXwk/3BIZLVBt7YTj3
kQOseEFh1fneg/q+Jf6O5ItedICTNnZv2bc9lxchQ6R5rcISdBq117IN5o+23/XzN2pr9VTtykiW
3xtLz/qv5hRp3xrV8/W09JXRWtBEU11g6NzPYGHatKGaEtedrHvqkYkeP7aJ5VXbXAMTeeNNVR2T
XHP1CTSsl+ZwetFtiZCqS6498jUity7Mejgrmr3wA0xE5/3Ie1PzqHINXrcHJtdPQcjtLfmcZxol
ohy56lLU7Z0fuuLYOBa9giNfU5EIIauaj707zBbEYikeEFAb3tkVWgP9L52K165NW5vKYdNqO6tC
7c1vE0X/GQsN1Z9jejSOXt4nXJYmp/Zv4oWZdqxmAyAEfZUKwCBWatNNgWmq+ElmOBU/B81umock
byhKAnJFynD0e6d2NnYpu1OFVymZ5GlQU4i3DsaOWqB0QPi95jS3ZMjs4j5XI6xOYVnTT0yagnFL
msRysTuZYDWBnCL1x8ya4oHSve1vjdQxPnedqh5SR3P9fdz5QLsms3bSjTTzjA9DzPKxcvXxI1Yr
ddCFSSNkfCcWm2/4Oj1WHQbtKSbCB1J+SMJ0cg4xXeqhO8CjPGWQN56rZDbcUAGcvckDS4lQem6M
IrNmqezxhyvOnd02uORyEbsptcLCU6PqCyRylGHzXRHJMdtOfau/BCXI0a3CuBsCPh7XpNO9tDz5
VmdZ2z4rwADZ84zfWCMWz294fr5927ax+19Vjv49FwBUIMKWEgVaAa945w3Mw/dOZWNMJU/Gw2Yc
6hFfIaxQMAh0x8gKO/K68b5xOnjKddalahMj7zPDljTYq4ZU4Zcq4uD7iEj3ye0sEHpLfFuj9QvG
n4PM2H1gtk03WR8nn2a3dh3EeYqNo0iS4EXTBqs4mYmetQcwSfMpY5lSdY7q6PMIwYs+BV+m/425
p995Lf1YW21u5F1i5n68SeZJDjtfauMpCET9pdBoEAjVZDYevQ9aT79oYP3qNFNgBQOcqN1FZUMy
Vo5e+hMX3YqaQu3VgRUOOFpx+4MOmUDnsKFJIlWEAtoV4H76btAMPO91XtIs+vw+SUY/3bioDj+a
2B8nKCYdWdwHST6+oAYuPmZplM57oIRtfW9nrWZ/tGyN8nlIxiQSJ5DV8a9+WkjWnZW3+cdinJ2b
qVfeDHZyqv5ron78qietk++hDQTmHvOj7jZZytqhKnr7g5hy1wiVdNuFIEIq9gClzL31KuTtoYfg
66mgGvJKosJoT+PsKbhUreCt2ELLCbwNv9hIECjlxsLTuNi3NUy2MILhiYwxwqjuaA1MbpinqbqD
U2XbHDh2eTc4yn3GSV2n47p1gjMSkdjZusLOylMXtUqcLGLNfgdgVOq7DkYnHuqZRKRbZKK9tdKh
gIPhponYpnUBvdAR1OtDN+0ddedgIXyvwLm020yvhE5xoVykoxZA8yKIg3Hv15Vr3dr05/7Mugg9
b4JpHbg+VfYQVFNLfILm7aEF99Mi243aIF+lXzZfewuc1o4aRn8khgZDGZQoqMIocfKPZRo1kiYQ
vRhCQ8sl/UcBL+tAS5L8hB4UF3iSFsb9VGPqiTk8QXWQm958XxW2jxY7G3CGMEhaVeEoCGE4caoa
dyH8tbXQzo3eYxsKjB+enVYKZ0fV3/Wa333TYl3hRKAr8WqU3CfDucZu8lEvCzr2hq6Ci+2IVmwM
VQ6vmWaM+QmAuFEdTaOJ4hv+hBVsGk0kXijMRN77Iw1NN34i1M+FqdduErd1+hej7nNQuaLTKUIU
pWUc6edebNXnCUuT1DZA4Kaz339yEpmlPCAooS1mB74fpqSWo1OOgP3DJBu6J5IuB7jbu9TQXwGs
9OnBn7FT2AKpHXZBLZBj1SiKXwfOk35f+yM2eioe0To7uXLxUom9+EtgC3SwFPrMbMt6HgLIurjX
hCZ5iuQ01uWUHTTdB2HZSb1Nb6QxVTalBCuqjkWukh3NG050KDxhvaRJO9e7HldszLwlKM19EMzT
I75iY3tIR8LInWlCsT81xGkQ2rTR8Y5lEOSfNBCK1j5GE+xvGswe6OI3UA9VNIjcNYFVx2dhtDQS
WJNh50eZx/5rElS0jWIcObh7YI4Z9OwkiVrOV9/stnkD93+D00HVn8li08Pp0H2VgMY3/I7+YUlX
H9hmfetOBHj0qaBwOhYQVIjaG9co7yIMx6IDCXwNyXMdpdkphxTDh6jo0QrJOuANVk0p0kkTB4n6
k2s7hjonLHqk/FUbPXlzApDaxCdA4nAW1D/x9M5p8HIIBR2P0+asTLzGpFo4rHkegZ4r6MgK84g0
C+3muix2IojpfxLo52ck/zMhXdHiJgjiEHl4t/cki37rpuOgL4s6g15cxPGusv1EB81Qe8YDPYa5
oBeoTNtQD3pV4EuX5Df5iKPAdpxFfu/WZt3dlKXZQ+Nk44AnXfd8v6KZx/7J6WUgthSA+QUeYO3n
qsyV9aQ3RqQA5Fc9H4BJp+5edVodlaElADJzEZVGHo5104/38C/t/GSCjw1wFwAGwgaeNPu4H2A0
hHSbIIRaOIpE2Z6JWSLEpUh8rv1uhE3a+kO8NYYiq/f4wHrBTrRS+5hTZrL+8xP+5rChkTDa0Mzs
atuG5Kj20De2QWjAztVs/a5h2FaaZX2Hz5EgTCkL7VNbz+rJ74ICsUwr+xyHIBiHWtezf/sEp/DO
tL6qb6mymvnJtgd6QnCy4M3VhprkB5CJXrBBDtOoO1uUhDOkNTLtgcia0MuJ28p7xMhY+7qUbaL/
ZtV2H3rcEfuDJlrdv9age5lhBAKMFaKDJQ+5FX91D1VoflsNafeJwpmX3Vq0CFvbkmgaon8y0QZi
Jn5RUSnrWvMc4dwwhI0azGPuaJ25xzod/yOXAOEZqVKc7GL2Uy8klZP+JN3HlLggv2/1LkEfA1bG
fbIDmKi3cFONH5Q6qr05JVNy5zk5M9lTkNfIFBMQbXwamctPjZel5o05qnIEAIIP3m6yi2GvlyLP
NjDNq3tfDexQoQbmdvwvb+i+CevZt39RA4zsk1Em/rNORnO6rdvR+ez2oGTCiv38F62b3MgCN9LS
/QKAL7gK+Sig+GDaniC+8/FpylWPkW5d0HLYw/XyD61kYZ5Tz2nnE7gxvd/TMTrfTK4yq70xGYmx
S7DXeJ4CXybPjRZBPuZ+Rj7aljT8s1X30ZXk35KjWGUSIHvy78I4RGC1pOT/yCRYltcMsemRw5gH
cWhUFbRbbdT0M4TfJuW6nY3Xerkus/wsGoAu0FxIUJEjejukCDCNy2uFl4sszS0Eg/igHOCctF4k
Z9OYxoPo8DG2Zru8ksH9S8IGGRk6XdRPlCzXJDxhjPjjQVA8BX3v74sozr7Bmx3CKQm0k2zJ2eDU
OJdX0jV/e16UyvifkQhbpvnt81pmGcXLJRs3TegD34oisJL9YNLbpUxP1VvuXPHGpvsJ+uc0B9cq
pn8dHlIm/yCoRAzxdvhJG+fekxoPndMjV6HJuvHHST20qveqjUi66Eec1uJYcdSXh/eTcZd5KvBK
6CDQkCBxu3AJq+iOK7gFuadcch0Js9Y0KKAV2E2FgVBVBlAYVc9IvR2c6+DewXEt/jkfCLQLpTgV
2kVMvC6Z1XKwApH4zgm0n4m4tY1PqGtucw8XlPcf9jL3ukCS4CvaDvpeikirb0l4CsLirLsnSeJn
2FsVZSy+XJ/bdZkAdb4dyoLulg5XcG8ftHnWfkRd1Sd7RNb+rRqM4Vrx9sK63qdEb1AjQS3ArRH9
0tuXD4eoMuY4A17etM7B7Djp4Yhr8cEtgvlmRACUnRMS5A9e0fbFjdRxqruxK7TyNyUUiC38WK41
uZF2O5wg6CV4f8r+8kE6yHQQRFOB4KeuSg8OHnJC9rF9igdxngc6Fkx6jjaR1Gy26enXQh+5siT/
suHhJkx+ngYCNLnrzwHz+lGnRdE9jSnKlKnnUASePG2arqSnLSqu7K+XiwJXteXDp1K1oJTW9CrU
ZA0lgcg5uU2QHs10zh60Wfnztujc6cXscATyODRuzFRGczhEHpczOTT2WQc48/r+dP9lK2AtEFKi
2aPaudaec18zg75C7t2383DsGmnSYOfTxWou7LCScOw/Ic3vWENF3r9vgsw2DcoIXhcx5GrTN5q4
pobHt4FhFhcu8gp7YvhuH1Au4Q4ZVfKLxzTdeHiq7N9/6r+9Agpb5u8kvWEawSpPb9lIE0tvwu9B
6yG7Vq3lhYMsowWXo8kNCctMojpt0ckYPUKAMKebOEZfaPsfsMQrxith08WqZ6VzAvkIywKK3OsS
Be7qbVTj63hyAUDctSa54Q1WSs5tX07GrQYrZ9P5bnp8fxouFv4yKunyhcHhsg+utgKSm6Uo5eCD
S7S9h9jrRzs0wSh+s21cW8Myt/0rI16UYmBN82HbjAsB86LUN8a+H/mj6ZwybzI3boTf0jGd9ChM
OHXrK4NdrG0IlPTcoyrmhL+s81FUEsprrOSsBZX9SQlrvs3LRR2lcLOi1BZ7P+iP6Q7JKJ/en9jL
x6QjfWkoYHGzq/xuxfsjhIqpF+girrMz3ktn3yujV3ynl5YSlV7DA12uHIYiL0odBknOhXw68MWi
xJfZuWgGktxuBm+CC9bWiD3zdbbr3QAOsbuySf9lZhchDsqYRaWO8PftGTILW1DUyfOzUxpaEnZu
bH7ovLy9SeK4mE+iSA1JYmrKkmOs04j8rzvHIvRyF2QufGbaYZef98f0Ojq+Ycq3cbpXi+NZRWdK
KCi8kbMrjPaY0bJNHZ6ONxp53eHx/Xd7+exgJX4fUMCAAt9aHVCclMqcIY2forjDNdpsALKZ8BY3
sYjVmR7r+oR3rsJ4T5f6r/fH/l2afhObe2iuCJ8WRKWxwHrePrnFXXNqSuQw+lRNz0Wcd9VBN/qR
62yGAAy1dNDcjlVL0V4kmJi8KNOh6NzIobTIzsim3Np9PVTxZq5kW3wzsLMybzB8j/VDXnbW0ZX5
+OX9H325yxBdL6JMvnsEVeYq2G0qpZFQtRuOOwABZH6+TE3S702n+zmMgV1fURNcfnsM5zA/rs0e
Q2ny7RQZw0h5tnUbTHCA8dtkq3/1gH32PXZY2ZWxLj8+xqI8t+B16Dlcw2X02kCog23hKbbRY+cS
SShd2JZbhPSrp+lO+YP+lKbTcOW4uDy/mFHkGWzcqNAJIZYf9scXsCBmiCQH49QF5TCeSVWbu96q
hruUY/Nrm5AL6DAGgL+A+Q+6z1oTr109kMUvgyi+oqe4mHE+AgQ3QJwopdBAtfoiGrySZr4562TA
5vpMc726t63YCk5lYA/VvzWHY0YL9BPzXSSt9MwF6+AJ313lVDVqCjKGCKlV3nfGMWXh+ScNEykD
J94OdsVER3txBV9+sZB9dlkUnXSHM/u4jL+d9AXXnVYkK06zOxZmaPLt3FkVBb/aHO5dNKXvfzeX
08pwSBYMrAxYXWtTj1jrs5FE5XDqYEpsm37KHuiPzg6jws/p/aEu1jFPxnGMJh6lBIt5tZ87NgiN
dK6Gk5nq2aG0zWiXQTXclDDPEqyszQ+lgaHZvw/qEQPoy3zS4bfaF5CCeD39DsMpkJXyt0nlFvhy
FfRahlSD7eIYz237mrXlWJzeH/liC6cZht0ThuoiUL/QKTekwDw/D2Z8x+bosz3H5kdy4CYOXtGg
i/OUel4LkaqEBwTcCHTM+8NfzvZvKQ7RAThuFubqwWVZdhqRpX0aYrqdwl73sMC1i/rcq9zc5aJ8
xTCxv7JVXa4mxGPeQnijqWPp0Xm7eNMx1zLEcM6pTpv8XBjOYG1msg3dRuPOFR3ff8SLTyWg64jY
fdGHkkhaN5eqIKHKYnjdTdM2qgQI01AWjOOEoqxbqVfS5czwPw8JV2ARWSHM5/2ukhpphS+6X6j+
BpUV5oeFKihoYmdHDShIxvjcxG1/5Slt5uzNaUzbz8KTXNShECvWV2nsU6qIhSRvdAz4DOzNwG2f
mp4q7Ov7z/b7GrYaCcEULcI0q/1mmb19ex16CjfLgIpkLUrrU6oJt9qk5MPTn7GgIdl3xDgFm3lU
KXwguva+6qzf8o4iVfZA6VulP2rs/dxQd2vvWrvH5cv2lr2fbBYJDm60y9L74zACLTOMZiz1m6bk
wh6adP+HJuKMj76c1LEU05UL9MXnSwsPtyR2RKafrOFqvLxIAHGPARXxYhy9s/Bm+0PfOr9Gw0gO
GIsa8mPWWvoxG1R2eP9FXHxFQM64si4NPDYbyLqxn/4Opy97z7rJAnNwZVji4tXfOSPW3bdNoZLN
+8NdLrDlUdHPkpygurbuPp17K/cbbP9uLL/u7BfNq/HixNUUW7z3B7qcUhISGGAt3WxQG9YfDz2Y
FLtdrbkpiGjSaQfzclh49jL/XDqTP540Lm4dPHmtHH5ggVZ/fX/8tdaeb5bSP+CVwGNnxhxk9fVm
UWAoPW6a56askj5EbyG3lPEkFUyBr0+YtNLDDY/SSLxtqqlrEZ9kJhKIotae/LHNfra25v8oKZVU
oZXALdiYRSIPQhXqShiw/hgXmR03gKXfBNA3bibLZP6x3jFec8TcJtMjqOy2wgoPOTIQVArYIYg7
ocIh5e7HjaQwALUq39GAaznFL3vQyi+ch2K6mfBEeJGZYf4rZm75bdw3l5sgKm+KD+vfRp7LksH4
iNGfuCF3HXwyhZPqYVs15clhRq/FwKuv//dsEPehFOYkI4JYRUWVHYih0uT4WKQR9a1cJtFtgKsj
Ai28gwHjjlZxrd/072P66LNQzAMbWcUrMsfMa/DG8TFF9/DJc/0J24VGfTamPNsSONq/3l+eq8/j
9zNya+B984VQcV698YXj2fMex0d7dlAwVaLmpl1Mz6hJtBaCjIbRXRSIBywwmysp5L8NzXZG6y4L
zaVg8PaFuiOqQXDS0yPwEnGUvuYsEmLnR93oYp9Lxz7pQ+w/l5XdP7//0Ku97vdD05eNrwEgRQ7x
ZXP6Y5m7pUH6XzCyUc75R4RZbQe2EEdpLTatK7HgX8aCSUNtEFwK7bTr/oe4aYOptKf5MZeG+GKM
fn+ziJYl6jrQIld21b+sHgbjCr3EQ0sv9urBAmvIiYGnR1ikIIZ6zP8M0OFSkkXQJRrHvEWH/v5k
/nVMai0BIZHnuuuUheoHLRiHngeMnR9Yo6lm4ws70PZ13tnIoHvR9Nv3h1yFmcv7cxyU2uR3AT+5
zmpLpaS83MfRPLBrLpKkDFeBjqxbJ0vvOYJmeKRO7Px4f9C/vcg/B13fvjHptSAjMLc0Cz82Zn1f
idx6Kabp+/sDXUwoNyPOKq5GFLGW/3z7EmmGmP0i9cYnp0uxGw0ShXQhygOn3ac1RzHJRcrdV96i
vczZH3EYWeolel62fmOJedYHsmjpXSk8r3nm2m81YT8DTNmNQUGzZdpk5UPdQpQ5xWZmHtvEENre
n1tDP1XoEoJDnFiiPc/GZ89tus9xMnsPdluJPaqd+bZV5qbtnU3hDQgjkCYnclOO7qQfptbKNaD2
DqgQGmvpCZIAF5NHXAbHYx/FbbdxE1G5YdxkKFlJWlkPVpxg9A4kvHsZsCgscH6Z1JcsSKzopyIa
nr9V2dj8rIfJvx1N6mEbwK2JQGNi+vmVSVtXnFBNkaiAdMImQovTxUbiQaWzfB5lcfWlJwdTHOcz
WhAvOLegSLw9hRk1ANKdYXRmmn4Dl0arNxI1UHJ2+KDSc+DXKP/0Ie2/lWiEr30p63TK8lppVFrq
kQiQaWtc3cjsZvCwbnSb587BBnmfxBn1ALOfxuhgdNQFwqZxMLbPrHn4PqIjeNEKR3moqB2zP3ZT
BaL731Y3uAZSxy63GJNkubX+QXrTJMLzo/7ZqFRg0zlaw9qPKg08XDnP+bYUnbqyXfwusr9d25S+
oJ0QOHAlhhH29ouKMURvVV0Pz6oypApTDFCxp0L+WG0aXKDtnWfkw88AIwp/0/pCv4vxIxuRQw42
5gbGXHebyYMKX16Zi/WWsswFoDgECWSX6O1bbSkjymgUXqp59vqhvItnGR3hJcTzcuRi9frPEw/k
hdwOWVby5uv0UgcMD8A6Lrm2k1jfo0j6P+zYUvFW9NzO6bVCvnTl+1jv0zwftwnSL2CqDYMj4u28
C6sn0eW18hn/v3nTBVX7wq1A3ws8un50bJ/1TYFmWF3JIfrrrYw4n/QKJyBBLB/AKlIs8cp068HW
niy62MTB7F3v3pK++Gp4GXUgmgJRnUeVV99kc1Zfe6n2xVvl9KHpa3EfJPtDK+nbp+4ihGy4mntP
KOdRhTmjX4xf5yyenK3TuV7/LCw4p36pHJZcHT0T62rOcZoS9O2m3effythKg4OyOQcO6MjEoz9l
KHJzUxhiN9sDnP5+Una15eJuZgC/OoDTs5B+d7SjdtRUaPcoDsYDphspuR+w+oifjdxQcjs28LKQ
tOnBsz8tKbE5qjqqC7GR7TR7SOjsrVkJ5BplK3cqjkxMfYpU6+/GMQnUvQFT65W+fL95Vdk02Y8T
6LHmo4OojXGHbqkxhzpsm+7OjcBD/fzHRcz65ZLKNWqhPpA1eDu3qS691p/j4AmVIZpDD2nxE9Tf
8qYx08bdgfuqr/XwXSxirEYoS7Cc6EqljLwKUynI1AgTMakeK+Rv2JYn9n0/VYXclbFL77sR4Vj/
yYiNOtq//7B/HZlvlVIUZMULwRmCz5mmlaF65lxWfCmNHuq9Ke+9ytAhXExAm4qI2u2/jepwPP3u
DiaStJYD7u0UR5gX1hag22eZu50d0hDVfKP7q6t30WSP30Znih5bRFvXrN3Wn83vcSksLulLlFhr
84CkG8CbjFX8ojlR8wx4GHFdN/gf0yG51np9AQz931hQ1zgSuJavfZcnZfhNa2jaczfS396LvvmG
R2i501ITn1ejTa1diU2psxF41mQn7gbuqXc8EVyJ19c71fI7TDCClknenxNxdQDk9rQ4+o7R8zSM
vnWcYS9/KQTGdXWj0AvbgurLporlbN6WKQfRlVf9l3n4DbJEqEWumGrL8vv+uAiNc922Az5LL5Jt
ZjOWy7XESea9zFCsItXfmaUcKYL2zi8uwxVO38B0319ul1Ow/AQ2StJ/0H3XKQdptdjyBGX+YudO
s1WlUh/KAqVC2FkchPmgRSo03VxskUMOx/fHvggMOAq5+jLxZKDYLNcygbQsPWSLff7SxoV+0IXS
b+tCRvtkLLoH8P80s2Buth/ZlTaD06c7abTeTsdLdMOqqq6shssvYKkWcGJyVUQ6sr5J5ckU+f00
5C/xMKkbzai9gz06xj6Jyu75/Sf/26yz9rk84cbCDrPaRwXNVGlkpMXLODfVfkic8qvw6M/XKDEd
qL7NXwHh4IjTF1chC+tdbZlzuhfYvBf1AtmVt2tOtkqj0ybIX/zZJeXXBdmjnsh219Kbdp5F0H6O
NFzq33/e5S/9MwJkUIQ4WCl6APyona5CgnEsMbMXTvHiUb7kdlN3/0faee24jQRr+IkIMIdbUmmk
cZyxZPuGWHu9zDnz6c/Xc25GlCDC5wB7sdgBttWB1dVVf8BBPgdi6kUKiBmvV8UDo2/TCJcMp0lf
FX1U1mqed/ZXFAIAhALQEb2D65lLCmj+GvndcxvC5kuzKvlkTUGyaWcpWDlKdxYZqBmqWqLIikzt
Yr4QCAM8G5X8XCd9ue80GdRlAvooA/qCD4sZzuRF9pjmK6n2vXXmrrKJqhpRZZnxJbMJ/wfP7HPh
+/3PzB8d5JhBKmPXUD5B0FZPJYWsHwh0Kh+Adaxt871pozdBJ0hgODhf1yvM6gdS1ZrpGQ3qbDyh
02DzfOU/Pc0jdYRNyLN2U6HzZa5E0nvzxiCClI8KM8FkGcj7ysw7LczPSmjA1VFqx9xa9VDui8ps
PqgkQj+UMC2QRQ6xH5OV/PXx+V7WDMT55jEh6ksAPxFLup44b7gYh7osP1uTIsneUORjsMmb8Y8P
0D7F5AoW8soRu3OayeiF9h6tVTpwiyLMEAuxIdxpz44a/AryUio9CG7z54qG77R9PL37Y1EOEUGa
eLWIGY0zWGM4WMVZGuvi20zyUbu+0xaeoQfF0+Oxbp7MlJeQRsFVhIMqvHUWCVCI9VloRVp8KSV1
6ihz17Smo6ENt60BetItonT4HASK9HHsyVr2pMrG0QLEFnuczDhdec3cXtLi99BNBVgGah2A8fXe
qkaIsUAbRpfJh7+L5/DQ+3t43lRpHB0rM6R9m2jcOkkZcTeNbVxuahwCOi+iMmev7MTNQQeAIqSR
0MlR36Swrn/MJEe+3ataQJkjbn9PWWE9o//t+/suHgGzt42M4ltel7XhdaYax0+5Jf2ffgOVaTTf
SR3Aa17/Bm3C9UVJs+hSN8a8GfgmDlIZpf8kSf/PIM/Wt0jL4LHmfjh7QZWEK3fJTZBhCTCzZyP4
3nnXLg5+MZRDYcBXu+RyYG0J91XsAsuqN33bOj+UTqqeIcJEK5H1NldhWGRtSFYg+mJqtgjpBWLf
cxPX0hkmVbIpcNmRvajkwZaqTvQN4Q8Lsno1HYNQbp/1uogP7ZSg0x3Iw6eBg7lS1753EIDoiLYB
v+gGnTfy9KiREg4u2giW2w1zTdmMUzHLQMExS9SyyXoO/KQ+FJNdbIhH88pJvElhWA/RJxEtKxyD
l+JwiiH6/uYMsduMgte8TeDVgoZ8Ti09/WZKaBBvoqhKf49zMpwfhwjxxV1lEwyNDDyFJLqX9OUX
RbVZnbC1MDgBytgUB6CzDTtRUTaqoulo9KW9fzzenRNHw03gSyGRiCfD4sDPkdIrphRdyOaGl05O
WyqJqoxJrSFvZowtP4cBp+HxoHcmCZEBgShR3IQ/L2Lyu7dBYifoEgxqfHGgbn+CdkBYqRQTgYoG
+w3pL1WV+JSFgYDAILG2VKjEGrwbbkIi3WwoAF6g6dswRKXZU6kv0IgOYUuagZztNDV1VoLrzcXC
qEgsi69YSLwua+1SOQCDGe3kkmuo1WJmBpS1m+W9gvDcWgHu3i46sDLA1dFHAOd5PUO9awipWSmd
ewu7mJHC+UupTAg6zLF1aHoj4YEth18e7+Kdr4S6oq3QEAH+dFOMmkNT0rApls5SJzmlGzhxctGw
mt0EqdFvqBNqvZfnhXqyYtNa+ULv3KQCtYInmCPTlYI1dz1jEGWyGhumfw4K5IeBlfV67bZprYaQ
9RX/p8lzA71OBDTgO/t565VIolNwBfDhJm06rHxGN5staoGcaBLit2fW4ueE5KRT2WrhGUkH+cmc
MKJ2owbVzk3aohm5khLefD9iNM4Vjx1xrvVFkPDVamwx1Q3PXZBEf2bLx07WqvohgyVt/orwzFL/
nyMuLqZaVYMEMnZ4tqXI2fp9Ju8rPzl2OYBYRBwm5+Xx2bo3Q8gNPFopHlDIFn9/98nKWVwCFNbD
c1SV/wRSN+361kpeMV+F9Vzm0fe/H070GQ3MUSnkL8ExNKhx4kqC+Cy3TfQVTZnsmFlBvZN8Ovi4
EjZ2vJIK3h4YnqrYS3LBiTaKJv7+boKRGQwU3Mr4bOJ/6FZOr6hujN+v2+PvtLZ7N+FBOFMDgYIt
Ae6dG/56MBsYvUJ1NT7bMbFOiqFvHDGCb8vNWGfTvLEtHxxq2Dbp7m/XlYFFT5WHOaFiCXJSJjUx
GtOIzuEIR9WbSieVNpIeJcq2j63m24AsT7mysjdhSUwWxWIsTfhAgDFcT1YGRjLbfpec27YtvvlR
V0K9nhznoyWN9qs/p9O/vlZnyM6kIR7kjyd8m1FTcaN7rPFVUmwE/XA9Op55kS4lWnImufF/ZrWN
IEIWasFeynzjF4TNCDRfNaqfNStEi7OZmnELArda+R13jhcvNZqIIrEHpbr4fnw0trOuseIzLai5
39axkQRbORkm2nGStfJCvMnXxJzJV0UGiQ3EEodQc5k2TiklZ+4DGOROPja/NFYCZZ1JrTxdi1Qd
f8u2/JnngU9HICmT8+N1F/O5SptEoZO3A+QYQSBZ1j+yKJztZKa+Fatdp34p5zLcJwFdIA+Bm2An
z2mq/G2WKobkDgIOwIfFv13vtEL/YpQ0IznPVVc3G1wB6b+adlm8SFJbHOy6cX4HE+DGfdxpQct1
4IcroKp7s+bCB9/C1EE4Lm6dFHEgyUDh5lz5vFvdUrHSD0UuF68tNHZ9ZyZDsXu8zuKBulxn5M0R
o0O6mXi5uAeSuiB3q/30nOlx3GzjvFenQ4XB+v9hP20iMQrFCERS77leXMAlRtHYY3au9aZ7bTPE
L5tMsZ9xa0sOs6pNK/eb2KzFvOjj8ggS/iKwLRZBAypXb9SqnZ1zPGVG12jt7El4DXiY/VofB72T
LhzjNdzZ/VGF/RCsf4jc4sN6dwl0stbbIzZp58bEUs9F9aX5iJBEPDCsESOYpsSf6KOuNX9u33vo
PvOp8sJF943NXCT9lTKiNOfH2RlPhTH4J/H1Mt1DX+80b5C04IVsudY3MplL90vu9GGmw1fntecr
ffeEFEg7b6UK3/qVL+pO0AKEDACH5i7Pv+WzCx0LJYBpkZ0VDW/CbTmqlgtwwe5P6FTUo/f4KN8Z
7c3JDCYKfUk24XrxCx1kSVdycouw6aovsKlhVlNCtpJ/DV/Vo5Vr6d5w1Dco5GGixqovhqPBVxdy
DYDRbNs+2Ukaz0jPl43mPwntxx+P53bnMwW6xDcKbApDrWUTamgSYzS6vqBWamYOwAclQYYhGjVj
5bu5OytNqFPCLFPJna4XUYoR3SX6FeepTMofiiNZLgIq9PwLpV+5ZcQCLT5R3Aeg6ODNAZtkSTiG
5g4w2qzzs2nPHVKHStWf5ihTDumMDGHOJ/SK/EO8S2etW+Hq3Imz3KV0DnmcCyMSsQrvvtNczSot
1Kb8LFcZsju6WfMBJL61b+YgeunaeM3w5E5gIKCDYRb9SmCz4ge9G3CcAONqKUVJCzfHryiip5uG
lybkjjT5EPplFWzp/wGdfXxs7s0TqVNiESUMQuHiXaG0VRtNWlUSBafKQ8sn2pZaUmy0qcFqFbr1
/i/He2NCkpVqNpQSZns9zXQKGspKqXLWaXSfkLFpgOro4AjcdJRNr8HAdK0/e3NgGZLoQq4g/InA
wV0PKek2tD20ks4BdP5dmE7NpyRs0czJxgat/8fzu80GacDSBAOFinCLTU56PVqqtYUFKk49x8rU
vFh5NXy28fK2dlkGoAoeVmlUh15R4h26NynSjZX1BPZhjWtwc5xEH5hYQJWPFIkeyvXP0GjzIlGr
aGdkOOWDM+vjBYE+zSW05qi6GntkNeM15fkbxDf5IJUs0EC0n2Fg6ItbJk+HghaUrp5RPEwvcdjD
woJ4+7mbGhX78HGsfuF4g3aq3M6XvKzjzRhYiGqiO4szSmW2Ljaw45/HW3JzxPlRFJ5ogcIYh0Ql
Iue7L6tIkkaWO0M7S3ka/eqbKPXRXxocdUtCF2SHOqqBsjwe8/bMMSZtDGg9YOXITq/HbClI4OBs
aucyt61/YoRkP1ZDMm56PVS3j4e6CfxiesLWgiIQNLFlpFL7eBY3qH7ux0FvvTYI8nRTD9IapePe
iaI4i2kZbVa+p8XBDuxO1qspMJDwTMtnYBT6z6BH16oJlOZfA4Gq1O00be0KuLd58DdBdgEgIUVY
5EumNI1Fwi86t52cmG5nYLhNXl33vas31vexc+Z85RO+t3c08HEtAjKv3aCCEJSiVRPUmG1Hpf4s
BZZe7VNcAryq6DE0/tvdoyvExEgTCE7EjeuDUqA3LWUYRZ7rSFOljxaqodq2rRvZ/P14oJu7lJch
YBh2kHYU8M3F9sEPAv4zGwh5azKsb70VNQcn8eWvIbFsl9vI7GwGDRMSeMFWunJIbw8PowstA7zT
uOOWUjJURss87EzjXEYKIkVSmR7qoaoORT7XG5hZhYRvwFTtHs/59vBcjWosL5ukitJUlRhVnvqX
cHbyp6LTdXgwqvFfXE3z/vF499aYM0o1AEDqrWZP3SrxgM6uSWNxTreprYZbyqWRW5lB80FBdNiL
fVjwiJWt2VHdmylzpQACDVZYmF0fo7jH733sZvMcyAZa0akuR16Yz029LZyu+RpOAbptjyd7f0i+
EDqbdOiXhAvo4wgC16l5rtJEPziO7m/1DtHlDQBJE7RvYla/Ho947xDRSAV+TBYPpn3xrUgTgMsE
MclzW5r2pa9HNduBS+hULw7U1tgqWYGwcttA316zqbk/NMPycoK8t6wwjcyoMibdOMN+CJH182tU
dms6pDWK+E9oCbLycCLWZEBEdLtKgCGUiJISrweI4zcy6ck02XmMBPClrwL5YMijOQLaK/7YtA1b
N00zgyfrYG1MJQ/czDH/9jy/sT4o9BB+UQhY4hC6vpXNcZTKSxcFqjvpTXtRIqXb8t98r0Qq4ZtS
T9rJyupwZeSb9WZkelRUzOA8CwjG9XnWitHAFW2oLnEQ557WKPq2Gvpirw1R9KTPZXCMsrReubTv
rDa4MaBWGBoDHNbEiX+XKFRlaaN60tSXsIYjVRdB9Wz4cb2Pehrf6A4qW+wXyi0C1tVXfWil3ePj
fZs6ghAQHVChb4ObynK5yzwwnDzR6os5d2rntpbk/DHBGM+fZA3/+r1FsoTAt2lIDalLlOcHSWmR
Y0rQxV6J1zd3ID9FaJCKroOm3BTjyzHR2YCkucBQQ6I7mDVkkafon1jBB+XxtG+3mhxVpfvN+5/6
+LIdOafIWreoklxU+JqbuRBymqZTbyKkOJ/arvxI7lOuSAa8VaGvPyzavW+gX1EGoA9wvdVBHTu0
UPT6ksZh6XgBqfTLNFidskUStnlO9UqfMTKqncSdE0wjgPk0oqAXRhiF6aOEtV9ipnRfCLWQeFAx
DJB0jyXrsxYakr9Lmn445m2D6VHSdYbilkXoJ56sx4iyQrftWs8GsWV5YZHML2lTx18er+pNdGYD
sUGhVQeLjybhYoIAUYG/WkF7QR3b8pxO+D+NdM3muW62sl3+fRVcDCjYB4KHQflfbPO7jweAllP7
Rt9ejE7VL2VDm5UrQNoFliwdqYy2ldd3VbxV4jnPvNDWutxNkfd/PO07h4kZg5kSbQ8eX4ssp+8b
vxjlsrsADgs/8Ut/dGkU7HscBLdyV6sHv1XX0HE3tz5aEHR7RZRGNQBq3vXMxyAmWR717pJWiCB4
BQEdtIxRa243yTpq8pm911SUaF1KT98fz/cN07s4yBR9eHHxDwqfyxQHYeGGamqfXqjDh9+GRM4O
9lh3llflmJe4ZdVMO2Tv0XRvs3B4HhWn/hm2SvifVJd9/9Q1SgdbsZeKfwdEND7FyLjtOqMoDrDD
A1crP4fFTpZU5xDDptxHHfD1lTziNuoKuJnQmBC+hDSVr5cvmeS+RtwvveCVFv9ood49t0jBq65e
JAgTpUq6UTpaKBjXhW41a+rT4yW886XA5qF7hEQT4Hhz8Tx0Wr8pArnILqWthZ+rQQ4/hhKS34jr
Oi5Ua2ulsvSWiy22DIge73Iqgxj6LHPhLk0wmrWV/AJcoH5uVCs5oDTUu5E5zz2CqnrxyXGC8LVS
raxz/X6SJS/HY/RLAln4Y6pazcs012PnDliEblBers70JOYNfAJnkxpmuwEBKn2hO5x0btGkXeKN
GEoeauQ0XzR4eZ41zSbe8Bq3XJRV+nOShLynHi/rW4RZTpNGJysKyg6B28WnOEoOsv6lml0cqymQ
TkQSHXUWsy5ytzWa4SeoMAdJkwR5cjqSWrDF9CEpn0YzyrUdilh262V9Gf1q5lL67syhXu+gAyIz
O5ZUPgQkaIrclM/sCDCpAi2nhuaHUk3zNQfbpZgUIFvUbNDpBU3CbXFj1105bVcXWFiQ/ER1vdXV
WPOsEo8HT6V2fJgsp5g2UPaNjzRtYnRg6Mo8ZVrgv+LrMn1pBn34R5NpE25wVEiTTZzN5k6VpdSr
wuy/x8u++Jo4VxDhaGe8yaXiuylO+7swLCN80+IM7R+Bh1Q7IArKBnnPYhtpGrSzprI2ve3kYHjJ
4OIeDPrj4Rcf09vwVDwoXyqgR3k9Xw8f+2kD1cJxjqqW5PsiR2UsUTLqHvgRk7GHa06ai9grxhNQ
H9FQp9SC2tj1eAgIyDVlkfA0BlL2Q0tU3ZsgG27pCTaZ54Nb+2dQ/XmvS30arKSLi7vmf8cW6rRg
UsgWNfV6bA6d1PgqYxcsuhvVYXVEZ5v2o1XO39sB+OwY1uPlrxeYfj7kwzc9HtBN14NCj4vtKa2j
U+Qjg+JGGOeQi1YV7rFjlrgxJg5rD71lXiomCuSEzgI1GCpMy9I0whKq4gRzfPKTPtw2Zeg/DVXS
ftasqN2Yo8lbHlscr0v8XPHqlt6R1RGKHk/8zk4LLVq+PxCjVBAWBzvu0JBokEQ/aWGgXRzE4D9J
xZidQAHhgkSePh4dXgx8hxhsPh76rS/0LpS9LYAomdAppMB2Iy8CkKxRZq2NTyGS9ekhwWZgRHJf
R9gkxyDwW51iGuTqUz1iQVDO8xP28HxfSSDhztAO/W8eyuq06yYsfLCF0zZjNpiHkjbOCYns+B9w
PWt16NvDCUOBtpPQm+BfluekVuaEb1yuTwqG4/2nGDnw2MWyAgV83IfKfW05fvM1QwukOTxerduR
QYfRxAVXAxkKgt31CYU/D3QmKdKTVsj5rq7yLMaRo0P6w4ridt8UVdofcZimGP144CVAjG1CmotO
Bi8Jod5kLW7yNsGGI1AZGbk/pGCLgQo7WNpSRewsCGT8S6zsVzAm2B3Q3qG9Uaum11Gg/lfpg2zl
iXH316DuRF4GI1egnK/XobFGY9ChSZ8yG109F3GI+QgiJi1co0O/hf590J6mpEaNqFGqn7EVxv0G
XUJMZxQ8Cx6vzc3Xg8IJ/5AKUpUmURfXxrtrQRqnNHTUNniOemgrajrHT7ypaQfouA+4fVKOB7W1
sCEAs/G3VwIpANUf7lBKGYq1zO+qWQEsgLzg0UqK7Lva1f5OotO15YHSn7AqWrPuvJkqBx8oryha
0H+5IS8oYRXMuTYlxyGsCi8cBuOTURXKh5nfyBEw/YM2tBc/a8O1Hb85+YwsvBIVQLUEqCW3U2Qu
Ta076bEZkZzfJpPNs04zumnErwh9ulkpZN5iSe7A4g/HPNz005SHOyvH0XCSa9w0zKmbnC00m9wB
ujrK8z6Zu0LfcXungqWAFcdaeL/3qwFNAUqD8SHeb9dHo5x93LmlOT1OTjWZAL4H1fyK344tizBm
Nb8z4hZyCWm8qtlyb2gIanwkvJ/AsyweqeU8JX7RBimaY5n8kb3JIk8Dr/lNor8de1im/RfI4Rr9
4/bLZJ8ABtNPEERYYzls5mMxV9sTgD9ZnjRXG5Jib095/DUshnzAwMIs92Ztka8ZrWp/TLIe+jw2
sOZvs+bue/xl3v01wvud5EXUx5eAOUNFJlyQ145tI4UINQrD0r5LtVdd4lp2UbVWo50SOPMZMFfM
s2gom9jDUGiOP9EzbleeJ/c+H9B0umD3I3R1g8goh66XMzk7ttnwJzKbfit8k9Eo8jXaL4A1XEvF
tlkO1XZYCeDiRXB1zUIyAwFKOkUrCwjh4sWQohwt15ZeHKWQHqkZKsXkkmD/0nmgfXu86veGouhE
U5hXO/zBRe6WVnPbRwkukMOkTK9NFZzjqe4+aL7pryQPd0eiEENNT2QPS2V7YzIrW8qD8hhIsrqb
zcB6QisSO+asDIZk93hab4y45RLCeiUhhjaGr7DY3XdxvvL5g8p5Pkr4Hj5pWooMUp420Rf0AIri
tYHw9GMaDMl+6Xqz/aZJWjG4MnKke4f3DJTNslWC71JLw/ik08BQMc+L8fSOnLr6M5i99Q1eWqLs
YqXR5JfHP/7OySMEsSW0MAQtQbv+7Q46DpilKeURHzLYSLGVDeMTuoTBx0GqFcVTei17QVdJx55+
zuxh5eDf2SiYdnTMuaewmV6KAcC1mulQJeWxrbL4Uxdm5udmboYfijxoh7+dKQMplIx4FIoNWaQG
UlH3ejPl/ZHimLJJWjTspVwynnihpx8kyQw/0B//1qnBWg9XxPKr4wHUikBDfsYDjXfLItZXeS9b
fhC1R3xFo+essxClFrXwlaW8ies0TlGxoSHF9cv0FvNr7ciMVLnujrOVKtuxxVAtD+p5j4ev5LV1
3RzGoLo8XtObh68QBwEVSdoHMRP8xfXpMalWW6VplMdahVXm2W1abYvI1F/lER8PFz8x63NR1kbk
+n5ALpzUafvv459wZ9rkHMyXwqsgJC/eZk0hzaEKGfkJTIP1VAQDBpiKOs+n2B6QmyyoLLhpl6/x
zm83FZks8ITcn6JSsVQslfMkNgYS3GOBwVnoKr2UfNHaZu25e3tRCYQQOaRQvaEQsrw2pagEV423
0zF0kNj8hsslfkozwNfiXM+OMrpTFEd65A5OED0FjSZ1O7oH+auNj1HRHsoO24ivj1f8dtOhXgiM
C4oaaBy//eR34a6GhdDjVdUf047OGD3ACnMpPRmfCDK5BqlzTP74sT9skd0sn7SWysDjH3C79vwA
gY0lYEEz0sWRePcDpC7K1c5Ih6MiB9q/2iRpnSul+vzXHxQtVlID0ZKBKLaEsKTmUE9NafXHXrga
plp6pmFhb9VqLJ8h+Q+HgWtzNTERAfc6Wgg5CWpWpAEGcXnxSUVliwmgqY7HiUP7GS3ysvTYDLlz
larAKBiOxvAaWS3tEQ2XJvJFRXi5oZw8bRAVC1R35FUSfTQiKYR8QAWQ2l064m5pDDGZXtI01iZT
Rl/28jCxcavDpKlzsdLTdbKwBvMXy6oh9GO2Wgg9CeXUCpdA/FVGu8/ccPbTT6h6hOVLYgP3p88+
QfSy+rZ7DRwo1G5EZl2+REFc6zBvwem/6mYhdZ/4nuxDHk2J8lOpeQr/mXuloUwqacg3dVE/mM+C
C6+49WjWptsr9Lipz4aIeqRF13LIpKK9oClWnnE+dMpjZRTaP9RQmqlws7yaVBditZJvUBQyDa+s
0FUHL9Wl+3Is2/xCCir9yZV8dg7CGCDEHHk0ChfBBvnS9Nn4X1iMzjMmzYPtcvZae4OZ3+zse6C5
thcYSv/sjJFau5QP6m80lZLXpKc7jnEWRGbX6BvoWL5TJ+O+wLfpFTNA7BzCgWKvOzdjRxUHYdzw
MqujrwJW1+PxTxJjBUhrl2aCh+0N3tw6orj/pI0xSJ5dW5r0wbTT/iUecq36AX6q/+xHYe5vqMmW
qttbczB/KmESYlaq1tbwWYVOKrn0TKIXn+dW4gWmnyZbvSor+wl/acT4qzhDsruJhpBKihFl9X8s
UkbWB1ok97rYFu6HmWX/9NO0K1Yys2VdF/ojUUMw2Ug3qFcso8es9qNJqlkfbW2Qz/hgBiGGjaXt
uHHWaN9VJZUnT4ox0PwAMnNUfQ/RPnHAyk7+lBpOUHm13wpJkxT1413WMvunOJwR9nNNXjTVZnC0
ct48DjlLKPfbz6azBeSCOgfZw+KaSewooCcQNUcLYdSNibdQ72ZqXByKsOtgv1jjV56eBbK+dfax
QeMfPrOqHNuktn9CHZjXgPQ3iRPLiL8DKpEKohjIVV3HQDzq86xVzfrYIV8NwkWntDJJA/qbgTKt
ZE63tUg2ighI2ZXh4GAsUgvaRzFZaN4c+bzZKK4fnB0LHeIFyLX+c6bkPg4wlJ2ttMi+hmMV7vwU
kPHK2bkzZ4SjADkS+EEqLPEgDu/GrvcbNNCbyURXpe4/ZHUTbVOtUFaGEjO6isKi3ElJgcoNb4gb
nQ+VmhEZx6Afs1qtvqRJntFBDiYiQ1qEleL1ZVh+f3zEbhIZaKzUbIQQAyU10rjrHU3L3GqHSq2O
OgIUX7CULZ6gkkkf1CKb/0hSEFDEKJO1cy3+r1cTNXUhSE4KTo6BzOBia+M+V3MHS99TiBNh4Ma4
Qf6EjtxX+9lEHQDzIUyUjchoag9KwfQLzYgu3ExzK0Xf48mXV+7cm3U3EVilb0UTha8Xcv71Isxp
25BUWcapAf3wNIMX3LWpLm0UtZM8dezXGHs3zx+hl0v1SICwodks+Y9zbwL+q0P9VPeGseU+GH7H
qVoruxkJ+mIr2038JQhRz/yAnSdClH+55WJ0miigXrj8oLJdz1afmnBUbF8/+QYfcYcgLH4x9XCq
DaMJuPTs7LPuFJK8ezzsnUUGI82bhIIdp3wJGDaqUbP7zlZPBV00D7pPVJ9TEsXfaRjk8jk20WV+
POJNymjy+gHwrpDFvkF9ric6hbh/SI6vnKxoUs92aWAfOSvqvpks7Tea+w6eGNjd7hNgzHudZlm5
wuC6s8/wtlUCGHEDmZXFxxXA1KA3pymnGtri92zstBeJ4t4GKXHpkGSj/JSaQfUBmycgE4/nfhO1
SB3ZX1pHlEbpaYqf9i5bVbs2o/riKKdkaqfGxc9hflVrp5DdgCrlCq7ndp7kqTqFDzEc2lCL1Fjv
Yb/Ng6ycqtoPLkZhEqtwpNUCd/LH+Qc1bt0rsyCooZHnwZqn1e1FIdLkd8Mv5ooa3VAg2KOcCBWi
2C0V2wStHtUNybA3OVH1AIU9/1PNqfyCE4E6PI3qGK9s9r0VhwOLnDESvPRjxN/frfiU4VSRj6z4
2PlgMpLRxvJYBZEPMMCKVrb3zorTaKD6bb69gZf6b0FmZrJZmeopxBZbO3WyXXBHZMETvUgz2oyq
3v72pWSOPqR+0a0Zztx+yoAUqdrhQ8lT5darMw6nAtME8yTNfi15gTom02bqoumTVVrRBiiAsSL5
fXdEgQeFmggvc9mXtI2hcwpKpyctz8ptiltT48pyrnwpndrc4n+oHv76++F5T4WJG1ng+he7qXeK
L6OTb50qBe0IbR60bJvBCpK3Rt5WK4Pd2U2orbQcodmK4vDi+zEl2cCay1JPCYoIn0YtMV9imx6S
2s+Vm8j5gPCYkUT4VPvWytPv5tQKaST4MmjDYJkG/vP61A693qp1NqNoWgR6s5OTUaZOBIandS1t
zuXt42W92UcK35xYPklhAXfDTZT1pCO1kStmmpQbPF2iJwQOk1MEBespRcXxb1cWvgBhENgUajPY
Qi2mZ9YxqrhNUp8M/J93ZcWXicFk64UgCbZKkSiXRAqjb0raa18ez/R2YQUxntmKJiWQgUVO4fSS
0RvqVJ/auFW/yOasfUqA/3txZRnlSjX9JoljlqB2Dahz7CBcvetNDDMiuxPp9Ynum/1kBG1yrLnN
PaPqgQEqvAVdNa7WKtB39hL+GueHEcHvLou4OE1nWR6MeKVlrRF4zRBJr3VlOC99mBlbBCq7laB3
G+hBqYKIoHUi0GPq8qOcw8g2JYCwJ8nX06+VFvn1b1OOLYXHnJlT5XPNSI/PviFUCTPwvE9cVn7o
uLYdFau6yLc7rFHUpRLFKwWy2bLCqqspn1ZoT6daLSyMWAVMIZh+k7atxdvbehxiKMhNUkom7vIa
Whzjos26sLaU+RRQQ8ie1Nnkcd7LfrVXh5zCbj5SJN+MGrJSFUp69as8k85ErlHo0wSkNy7jb4+P
txjxKoPnF0HeRuECahmBUizOu9uuxCJcD4NoPpVjG9hYPyhN6vkRT6TTbGQIDeM3YkdeEOZRu895
eduvj3/A7ZnH3ZGoBWQcHOoNF2rK7Cmgdzae9DoJzqMAmXp0YFLzMFcoEuwiLHGGn1C9tdVigugY
vZs7lx6avkDWeKm9NfO067kTsFqD90LwqUNafz6lFltgnZKuAV/gSrmuIpmXDUWQ/DN2edJtg2Au
YoR+08R5UVC/65xNaRgtIA2mZikrEX15WNgSoW0lRKxBOqKevYg8oxgCNfzhU9BOjt7gfSjxcATQ
3DbWwS4ktJhlDatlKvNjYCrb2ae+m7pzZVXFk9SGLXh0Ysa89vkujgyrxZEhQSJikDTcMBz8OXeQ
JnUUHEfrfnIHKtjNIQQgWW9qE53ifjKmD4aSGfWu7CdslR8fmNt1IUghgyde8eIZv2SxNDRXFdZF
fa5srdxnbIPJZQB/53efW8FexSw03TlTmiSZmypDXuIkGMsTRhT+6CGat+rrLB5a78+RYD3wOkFa
iOuQ1sniHOVpIvmhFGvPaZ5FB3zGq8kNjbFfux7Ehl+PA+WXRglUcaIIt/z1eU1bZzKbFHSrlUqj
ftQ7a0xcZKMsy0tzAGbbPssL08ujuc1c8KIgm6uxgX/weAMW8ZL952eI1gUVhzdY2/XP6OhrV1oh
2c+JYUxQciV+tFtXCCkhKoJkwcpwt8eN4dDFAfsPw48IfT2ckxpIWYym/dzp6rizk0kpnnTJL5+c
Iky8Ko3GjSUp5kZuEG5cuanujY1UF+1Nijm0nMXf30XHqKuycuxT+1nipY+UIaUr2lD+oD5BJQqk
Q8y7z3HDaMpfBLRrDReziI1ipYEZAE8XQEkaCSKAvRsejnXcTzxIn6UGaVwd7uaGiGXsZgn3pXqa
pEMTRmvpwJ05Q07FyoU2J1fDUhlYIeAbidw6zzzH42qTanFbuPSRpo2pR/EpaIbmSwCv6otWD4q6
8nHfmzGvXdBX4N+IzosFDyK6nfDJ0H8r/XJr9U56mGJf+4Cx46XJw35LBd3ePT7Pyw48vL83rCTp
iGj6w+K5XmaQbsE4z9P0QU4CLd5Msd7YvwDnK6+FoWMwEhi9k7lI8PXmay4nU/B9rEsalPRhos+Z
nRovpt+l6Vew4PropUYwGZY7jVYeXFqz8+vSneVZ6TxHLqc9eKB5TRHgJjBQ+COfQAjzjb9+wxwJ
57TUJbDUnRUrWEyWSmO90thUOtmzYiTn0GYBzUzLxh9pBWHm1o6y13Rwf1cAVcvDIx6RVN7olBMR
IQ0u7qzCGWc0MR3tw9RaTrdBbWfGordQht7cSdI07MvKGprDlHdy9hPFfmdcjU4iCr6PkoLuTFuP
nIY8moxusZtIh+X+0FTys5ObdFQ7OSoDhNXBrrlxV1nSxg/m5BRPshw8UdVUvtUDJHNaoVoTGOeh
GCD/epjtDPHH2ucDwSo+L6zZQ9jU+R/OzmvHbaRr11dEgDmcUlKrg7vb7UTZJ4T9j4c5x+LV76f6
O9gWJYjwYDDGwHOwVMUKq9Z6QxjixpPMw30ZNnr5WjT0MHcEtLsvdRTH9iHXgJXuKK/ExlsRTot1
nOdxPlm1NswPTjio6i7t2mE8RlZRjYfIjI141+tq9NqRAMd3MHV6/iL3UJ1yjQWWESqmo642tK8K
dz+2QykfdHgO3xkosyPjFHfzl5r3WF/7tNuybK/AAqtLf4Tg0h3Macq1N0g780MbedH8qhmd3h50
hDLM/TQkg/M9nZblixoD6/K1GF/0+9u7a72jUZCEmc3lSLpArXJddq9qUJLorMQfMJhQtTtLH5vX
qDGUly4U+t4qiqa6J9XaqhmuHjVAjmXhXWbbkJc5zlarwFiiqeis2vvgGs2yq5Sse+hKSVQrxWy/
ZYaV/2V/gYikQ9LFTNbCSfBXS7/00OxCM9L7MJSWuw/xaHgbemvak4/VW9KCFzkQwYDpgnhhcMhO
r3sq2UzzqGvr+BlQ2KLdZ1YC1AuSkGr4C40/QcVKrdx9k4q+9ckm8tR3eqFm+8SK4ye5i/ONnX85
4fwiYEA0WeUcrHd+F7o0h6EsP5dua/0SkZZ/5QFLI7qTmE6td7aK7+s05H0KOPZQCKGlhnvO+alN
LjQnIJKi58oy+iedsHc0/JJHe5qtjVvpIhQtHCjMsOClZD79/PNQQzyGvEJs/UML4O9l0JP5BZfb
ZNc3EC1vb5fLUJRzZWuTT4tiw3sn8Y8rvx1dpXJ7DQlxfBQPwku1dGd4rffMOSaUjWAXpzUiI3QO
gN7wxbnO5Tf9I5iqF4te0t14ihS8vvAQBwavVdOjnY7LsRlr66gp07wbRmurrL2+sXhoUo/T6FOB
YpXk8PPIo2ijAVCT/ZR7SaMc+q7xDmMfWrYvbE4xX6l77wGfAFwgzHj+7pXC+Xh7ot97rmf3BLUW
GslAQNA2QNdr9VGbCLZ7NmktTxW4XLtuMZwP84SL2L4uQuOjqNCk8xuh1TEPLDSvdtGkF8odE0mZ
3EeSxFa+aAP8pmcMGzXy/nyY1B1UMN2CVmrRP/fL3va+9byl8e0EbPItjDxjdDZy1PXrgyoqQBOs
G6kbAWtZl1TnqR3qps2HZzV27Gqfd4aXf4gaUYift2fsYocTCKVGJGGp/Em06fk3A3UxUJ9FFoES
Sf84dI72ilCi9hiCPfp3aJUtoM6VeNzhEonOgSqBYqt4Y6e1GvZvz8O4VLvcDIufXMi68DOj+FjU
lb1xU11sPVCEoKUkLgnKDJIB5/E6JbVGctL+2V1Q0e4SO+RKtbPlJ8+/4cvtuby4FWUsbkVQfRxh
HODnsQDDeCl6pf2z2rT6s5bOyp3npuGTFjX6XTdY8796PIuNlXIRlJ407D7wPjqCR847uOKP7T45
kTt5lZSpdpYFgjGCwzbI06M21GDswPngcZJV2Y/bQ71YnzIqySnlTJr/1NnOhxqKSi8sr1efa20B
VahYifgO0jB+uB3m4utxVpL6Sd4C0AZqJ+dhahplJjZa2rPTunPl66VZPHHy2W/65GiH27EuViax
aO1j8YWiGu2b1co0VdLoREm05zkxy0f2gH6HddzyaCUoPWJwWNbfbge8NjhZOMRVDM1xGGOrwakJ
xbB01J9jNDxV6vpI0KoLaKsHtM2mrXXynqqcHY2867nwyGSYIJxv5c/5Y6GgYAHPXVjZyxJGprtP
W2rE+9lLB3q+GmIaS9MYnu+lVvutqu3sBAoIWwQ87W3Lrzw8xbAd8PAyi+b+kwFcqd4VNkxlFW2X
yafY5ig/cFVyOhim+Fn+XzcXLEXROvn4g/w0LMq7fKgd2Of5UHybssn91M4GqbBaCDgAfi6SOgAY
q+CqeHue1yIDLBvIiSwLScdkttdZTIiUFaCGSHu2M1vtPJ5KrbtguMmbTRwiI3aTJwvXwlcKbhGk
jygyP6ZGrTf71OSJQ6OyK4ZHVE5q/SFLZpd6U2o5s18UWYfGC9qiHmaQup59qyYEZ8tDSyt9+lDk
CEF1O4FXQYtUSaJXw6eqY/q+k/BryT7s+lnZOO1Wh8E7Q1bCzZH3QbyOrsP5Nx7x10LivK0DO9eU
k6iK8QXd9W5ngEY6xGGX3ddWWGzM77ry/7+oFBUoa0Kmpop3HnXWMw3RV6sK6NvkDzPvgPvRSIYn
KcLzQTXK5VtGNRT3VtV6nKO82CWiSr/f/shXRi4vFSgsQI94IK5WN6RLtVJRFghaYHU+utYILE9u
/t0Y6vnFMES/5zoKNxqfq1RLDlwinDl0KWGRtK+qWJqZ83ZvjC4YK7s9TPTTYRZX4iGO9a+xGJYH
C7dvvyzEFhNSHg1/7GUCExCVASjGEGgwSD2fca+y1EHrqilgcqeHvjOiB04v5TDX6s+idruNY/hy
nJJZK1spHPXQ81fjBP/OqVTOY+BNYFwdG/ZLg8n6vnJiYx8ZefrWweR7m7xhq1a3fhPJkdJLYuda
1PTBJa1GChlAy+ekF0EdeuPjsBQFhUHTo1OXa1/VUM3u6jwrYOM0pJmp4op9B3Hqflb0refZ6rj+
3y8hSUJniTweytL5nMfz0hTV1M9BOAv9d0/CcW8ZbRp0TWPtbi/mdRr7HgtiFxe6CoeEYuV5rGxM
FDu3OhF44+xRekiWBQmBEVXlXbY4buznNVBHOmdl4vmJVS+/hlHTaESPdDke4sqLv5JlecVuCNPm
1ahRxtsn9Wwoj1kxFT8sC01mP9W10vT5pH20m4bQ+np7ENfmC0k82vSyuk1V/3wMrisa6h7WHDCn
tPdEDfQDj3lRH5GcbDfyEXnEnG8Inhwc7qQL77CA1Qq1Iti8tjFoQYFN8U43lHHP6zQSvipU9ylu
Y+1YNuhf95m+RJRisnnj5XG5IyVnhZKyHK3sn5+PNkcp2oZvqwcTLwpo73b1oSiE6k+1av+bJNX4
6fbsXp53xCNnR96MyYVleR5PD9tmiWnhB0rvhgfbyYpdR9ADasbenRLV0d6N8W65HfTqIN/b9RKJ
RyZxHpS0HQ8CMAlBjf7CEZZ5/lAMRf9iLX19KPm0G/vgcgnRuJY9RFYRzkBrb42+95R8QZMiiGj8
nGAB9Z1vRIP2JuYRLZ/bg7u2hGhYAnykRE1nb7WEEP0w2jLrjMApWy2GJuFRfZtQ02l9zmAK11XP
2zEyp7Q54FPkfCwSxdkyk7v4rB41IDIVshQJFViLfNM8rJHHM+wAIIaW+CaWLEcBPhKWe6UKHzEF
dJisTR2miwOesHjaYu2GcA5eevLD/5EbForlThakjaBcAP7bPIZpSVKd2aepYgUOKo9PTqeLo4td
8v3tab9YUyBM6bPhE8nrDCFd+Vn+CM2OVpTYWKwAa4n0B5606aMnQufNrPXyMCX4GP6HeMBpEKKl
TsLlch7PFbMrZFUoMFOz5Ah16McAwEiTF3es4mOLT/vGCC+/Kb0mm54mVCxHg7tzHhHdOPgY7NVg
VpTpa1lX8EUx/rlTtJZOTFyOX1twYVtqKVeiIuQjSZWS2EYh4TxqVixTDi5XCUTifPXiKNxVmjbs
C/nYxrjd+F2ofbeFHb7YsBzBvKFoI6MBQidZ/qg/PiadgRy3YV0JICgUP+ve5k4ymvrrODrO19vf
8XLJylCUZcn5eNuvQXZuppq8YCYlCO1EfaqnuD4ac2yeWgPryck0eWj0Iw8qNG23gPZXlizwIXq1
Uu+V4KslVI31oM1JHJ0MRHbFJzD/ys/BU4rmtz4tpb7HaTdsj7eHeyUmrWjqlEDCJWZ19TlFk0oW
aBufzLSu/nVLMTzOs9O8QZtVLbIfd8uZ7GpAoBsw+d5L7atPac6eMnm1Hp/mOCpif9RRtYIz8x2p
5tJX1Nza2CVXlg46xRSZJWbRph1+vnTyvjWKJTK8QNRJ1JG4oGW0UwbsY/3C5NzZOO2vhcNgDHXk
d2jf+rU/2lgsC8MJaUAa2cFq6CL6qh6q93o75c3GvXklGLA6nglkchauvKsFU2d2TTqXRKfaGmCV
G/GofG7zap4B5TT//PVCgYHJU5yiHsaolqzc/LEFkbAdWi3N41OuV1m/a6MiGR+7tHT0fbuUaYaz
WIaT238IapEaQ2XlHF9vxtQrc8xYHSVoiV6+9XFnQvpyO7Xd5bmI87u6wNRuIzuQK+Is5/M09qBE
q3ATyefn+UiBCnZx4RXxCWt2+mt0DhR0TrxBOS7p3NTPaN89Z7hgbfARLj+mDj7/XVUbeTvkEs/D
akWb8OAqkpPb6vjbgI20dlU7c6Fo4u8XDrE4YsB/Uiniq57H0istw+euSU5RGesPgFuNO2DMwzMa
CNXGGr3c7zIUUC2VYJBX5f//Y920vWsKo26hcLRT8ZHlKr6jg9A8anrXPeuCoLeXzNVp/CPe6uup
U+0qjerGpzqdpsavnFH0fqTbqXLvpuVWGfhyrTA6WmvSkodreJ1ltIrGAW0wutobTbEbIhf1tcLM
Sx/CY/WyIEPxVKJ29OWvBykReLxbZQ2ffv75pGpNFMt+ZnKizpfca/ngnQDDQSKJlSrb2INXJpRn
Mm8Ch4KA1G04j1XbcL+mWE9OA8P66tUGqIXQkQT+Kjc3tt7VWCxI4GJSGHft2dKwHop2WuKTKAzz
A/6FynPeT/puEt3Wm+NaKIAjNB+pqfPsWOWHaKHkyLgp8WmJ54LthgpWh3LP1EU7DlAn3pjFK9tA
shC5ackOAY+sjs+UdTlgTJ6eWpj7H+2p+jrFtgJNYNC+JNMwfLq9QC6zGKm2+P/DydH/seuEXcUW
LPj4VE4L4BPAaMVdoU+T98Pt7ObVi6CffOmmGhpQxg863I6+NdjVnleSgYJPF6Une0xGXq766Idc
+R+VqV1wnDGLjWVzLR4np9x/NLZwEjkfbRmG8OeGJT15rTs9ZV6qfI5cZ8TkVlg/WwrGWzWbqwFh
fMDlovBLEn4esOr1quQGSU6j8MLP6qyXz5Ud1bveXfIHcLrDBs3k2uekTg/hhT2B3uJqv3vmYDQj
aK6TSRnS8DsozOrzIOJmOpSDXi733tCoztOUzEu6o6uzpWJ/bbyotkjNfMDmQPrOxzsqTh+FNLFP
bm1OtLxq8gzhNEGBM9U/zMZWvfna5gS4L+Gssum65srluZIYcRcmp7xux0/5JBV2DQBlDzbaT1va
31eDYUvowRqQoITV1qS7NsLbUeNTpYTd8Nr2Y/OgV7WoX2bwbBul3cvCI2hY6VJBfkHeTU/ofCqx
ndEmUJHpqaCbEdKpRBx1N8+JBVLHW3of5Yz8hwvSZafHU8ffFlPiD7qWfZip6z3c3qhXri/J6IG5
BESXQ2k19LIscxTLajaOVtnWqxF5M60ZTMfvppCVjdbEECf3FIHACN2OvGY5y9xK0l7BL9AjBgq7
On/DvkiMfOizU1rqYbpvwl58Ne2w3dld5pm+ybnPn5qgKNklVR2UU1NW+7m3vBexDONzr9dbGG85
2vPEDzkEWR55T47Q2T//NEZdOJBtwvRUFlYhdmNKwcY32djH22O/spswsMUgDB0zEHDr2nM0Q663
gOGddLOeeUqqeHksS4dQGw2r5ffQdM7b7YhXzg+aN7SeER+nprcueOkZ1zsWHsUpj4rwSQgabPiA
L2gGhPryT9J4yqcu1Do/QaVhwzP3ymAlwu79YUtr9+LdYMdlNi8IIxtjeWo6tRc7zU4aHGWVEtUi
e/NsvvIV0UWiYIrgL/nK+iuO6khbDSzoSU+LYTpUDSxAH/0GzGduT+q1rYyoMaUJsiJga+v3+pAa
VovSVHFqk1C/ax16eqJb9N88ZKLH3iyTe9sw+h3dQNPayd4KSMElRVtJEV83foq84f5cuoAosWmQ
lAwyGt5Jqxtw0oBqqqnQcCYmN2bfhtoRwnFCidi1fCuPUR4eJ8Tk79CMiO6zfDG/iHHzcb9eZ/Jn
4HUORwOkEA9gedT+kXagkBCBNi61AIZgdjSAIX2v1SI+VCPJ1RzC2cHOtnL/Ty09OsN/PweSGklF
14MCwfVxHry24Q/M6MUEhepOha8PtYuoFEJZd141tuPOyJf+XsW6OXxo8rT63A9oJ/tJYaTu/vZP
ueizSGad7OVQV0GoC3j0+U+ZTaEOWZqpQZUAo3gyC3i/u7CpCmksUDYR+04ZbJBUtl58aQ04h4+D
oQntrco6BQ8yUJboW3rK0O77qG1DVCqS4ZdijjZFxdw25mkH3jOcdtq8GIU/FXbc7OnKljw/bg9l
vX3lSHi2ydcwZq/cWOcjGSuhT41ItaBKLXFsW4S5jr2WuPnjZKbAXculT9ytG3l9Lb0HZW+AZbdt
qaF1HjQJxyGK00IL2HVe/MlCeHU+jFzPBZryXoUjR5rQ5fKbuSR1vz3gdTZAbLAnYJakFYjEu53H
rnInobSh6wFu8Vp0707K/G8DYrXAr77YklO+aHHLaNSp6eJQv7G4Fc6jGQteAcYwGUHaLdXHWDWL
vYriTIlydDPxnzGgXDP9pI3CjA/tPEE80lt7Iye5smuBg0Mg4GaA2bZerXiHzQ3FJSPIQrF4j6qm
NHucGp+wHG2R97K8LvU7w6k+NJ6zRdi4sr740Lz2mG8wqutKBKr5k5MvsxkMRao9W92ctjt8dZQv
wktsY4c6Yr2xOa9G5MEHdJJX30Whvsz1hoTVMEEVWK2Hz0gaH3HbDs3TJJb0O8X7xru/vaauTjCj
o6xLrU7VVpuozRQadUloBuM0ReLYRTVwrR7kpumHhqF86Bcv1/bjbIanfFq2et3Xopuy4QsIibr2
Wo/ejtumMuktB14xjfGdmwOJf9BmZ0RcvhrD33ZTOcU+bnun2rXg1ZuNHSUzudXdRJuAnYqODNWK
tdqIESIwgiSiFgzwHuYvTmvkH029Mndm3efRXTgPyQ+lH4vhpXfi6XMHY2iLtXHlQCGyxU0twZtI
oZ5vM/C4VR23HldD2/bHRGvMV6drnBd1DrUYMJFCJwwln3zrMLkal1cp9gO0bkFynMcdimkStpEb
QSWW8JOLZLwfof7x4uhjmOxBPDc/o6lF8OT2eru2xME2cBVKaBISqOdh63waKWGYRiBEnSqlbw5D
dq9pCggWhca9/jHTlfAvdYA5LTHWkRRE6FeUOdaK1GqRJH0LUCxYGtN709O8PGDU1B21hAFPerdl
/nVtWcuA0AvJOC4uiRT1FrdFRzVoQ9X5OvSlF7+Ueqv3fmYW/UhP05qmh2GmXjU1Y7VxZl6bYpTT
wL5LVObFvcg3V9R67M0gNTKcTrxcjOMeeZF5PDi6oic7ESbafzksQa2gvS/pjAhwn39Xp+2GUU9L
I1DowbXIlolZ9a0uGdJdr3Xmq1ulmzbK1+5Dlopk00lcu2Wcx1S9TpJnWEs6gintrp2wX7nTEBrN
d1ok+u7u75eulNrjfUy3jxPrPFwzgf2frdYMGitaPuu5MrBnlfRHN0XdcMgdK96qNVw7nniGU3Ln
ucBaWiUbUYifvGZ3dgC4PXzS66Eq9tVcPTdte1LqND9q2pi51KsX3S/CsN4Y8JUjwqF4/H42Urpa
O9rQncYHyqnsoBPzbB+VMbQjZK/MKWjLeWnvIXbDxDCLROQbka8sYXiK1AnxkwMDseZKwp3npsod
O5iUyjigtGXsi6KyvXtPL+x/+R228pdvQY4IItJUgR7Jy3etPWzBV5/VRrMDGP0IScZa3B6w+1nu
Z1jtp6X/W5ex93jkj1LpAsbCGnqRIqRcmYXqBBV8qeNYaHhJKjPlztizFsQHZ8QvaK78h5yZ4jVl
FdDhsk2+WlGaS+0frTgnaCZDTQ6NZWQjkorev0oaDbpf2wiB3941V9YweEEJneF9D1NiVUwRxqKy
ihInGJQpGoZdPqfxr3pIi3ivjkOo3Bml6JSjZy4Vhtito/PoKMUW5fjKUcG5B0OCWhKVynVJBwQr
QhWJaQe90I3xXu16zN4LEtuXvkAGZSOtuLZ8YWUAUqKCROlrNeZ4wgikyjMnWPL049JPtq80GHL4
Vhp+Ggagxxvxro0OvK/UL5Zc03UNpdW7ec7LxglcTlwYUlrbPxXNOCU7M+q3uljXTgUOekQHEC9k
i65ucOqDYogodQddpixf42JMeh/YWwIXMF3me/Ch3aGOoC5uDHJdPJE7Bu9viXj7H+fg/Pg19Bml
VTO0AiwWzNBXqBSZfumO80acax8PJDFkbZ4dUjzpPA6OoN5kFqYVZHkRmQ9hP2UCPYnIC9+UJE8f
RFr3G3vkolzzPjbUr2RzkDfHmphl12Y1ZYprBWPUhBiJiKjoeb/CiD/YseLWO1EtQNeNJs8fvSIV
3zOv0BC+bOO++VBniic2cogrGQz5OI9Mti31inViHGWzhp10ZAUQLLXPhdaOaJyU6nBf197iHAZ1
SdEfinJ8sZD3TLfQoNcWtAGWG7kakB8AHM+/QZcoWta1lRloxiARxmLIHd8Ky9rapwZC8BtJ6bVw
4Gwl7hSwEn+eh6MZ1bEtByNAbM7s7w2jmZtjDVfLezaLZlPL6drkAo4A8QZJB3zbKlxaNZaTG4MV
TE4VwXCt5vuxXdRfZVE4Xy0Phc8mVNI3p/GWf28fxtfWNtAWl04CMn/mmk3au1VZhErrBMqQUntb
OmpRjpf+AFKdAB4qug0htsuzghoN5yA6hhSvAfmtJrZqSrTdYybWCLMvZZSO2ZMmljHbLUPU/QpD
pxvIxxdKzX87UBYNC4jjgurxhTJPUxmCr51bQeGZ9T7N7HTZTxFwu0/6xKPyHuBNZW+kEJeriIc7
twznk1QdWBtQIc0q7LoEFdEtyXSskiax/SxzraOjp/0W5fHyNAS0iZQeOho6aktr1GRTRFbXZaUd
5Hrdwkam78af2rglZHBtUNRXuLkRKyHSaicacyFNJXM7QKDFtvZ6yQXztfX65VAP2Pvc3/5sV4pO
7HdZOuOkp6W/zk/cye1haYIzQyu5L6HpcN3swqqyvB3qwGhwVoqmP3pNblUPrkMt0k9F0X8L034I
bv+Uy63CsxhAOuo5Ks/GNYOm0TvEZaMoOZWWmr1GXZ9gq1Jj87t3B/SATbH04cZuuTwX5Etcfk7o
16BDV7slESDFqmKKTnpoaV9EbPXhjgTD/tL2JjCAuUw/koFXiEoXxv72aK98Zg4+rj16PpI3tDqS
jKaz89y0lWAGAfhkKhAHi8xRPvdAFI63Q12bWN7jtKY5ExCpkLPwRyE+h0G0lHMWnVBTaH10CqKP
XhqK/bDknymSW19uh7tyBEEr5xCCRg8ZbF1655GhYqKSKUFexvj5ol8xi0PBB08OZgdhMfJbATwm
cuat8+DKFqUxTpKEyKjUy5IT8cdAuyFCc8wO49MQ1sK+y8Ypco69k1j/YUJ5IqHoifwHcPzVhI5G
zY0SW8lJwxf5aCbI4S8anIPcXahxJJZCffb2nF77hGRI9GtoMfGIWD28W3I+L52N5NTDvpnuElBW
5dETrRXfA8F12gfeas3b7ZjXvqMkHIGkQEWGsvT5bBZZiL6yKeKT3kNwnhZ13hUK8u1W1Xtv9mC1
h84stlyor20LEJpQB7lLKAOvdqSygM3WGzc6xdC5Zj/lJHrQE6N468DKbFxZV2PxYqBvB6AQI4fz
AaYoVCkUOkCf5lPzUc3Uehei/eDtK/jY5caaubY22RPckSxP0KerL1g6qH85SICcMr0vfqpaVkXH
Pk+acn/7q10bFMpaYGpotILiXSXTXby0nZEVXpAnzniHD4wT7oy+j4wHSyyIu/x9NF4mkPHpseJj
vRqVm/WDiHrNDTx7tj5PS9L8W9bCWnZaSeaxMbRrUwhSGMkBRubQmT//XrWOpF0/JV7gpmpxJzLc
ZO/yEK2hw+1BXbsVZMNHQkBYHuvkVFIf3GzIw4CivFXce5GTPHOqus+LNrt02BK3HMFmoJv1M5o9
td0IL7/QeYmctzuATBYJxYqLLaCqjBLZTyXIFs8tfMXAlgmiaPVUdSMEy9lr7sxeTY5o92fdoSi7
8uvt8V/b+FRk6CCDT+Nclkvsj2NUizBqC1MO8Hiow+cQTshzZkbph9Ja8r0V4R/UtYWxsRmvJSLU
3WRfAhoXOnHyV/0R1Sw1jHlDvi6VxDZ7rqo29Dt8Xo0jrgQm3lhlWESuj8CErj/RzileQivszFMJ
nfn37Ql4P07Xn4CqowQ48iAloT3/LRHVqrH2qjAocrwA/Jbpvof8WYcQi7X+UR296BhpWY8Dr7CO
CijFYjcbQjuENHXELneabN9Y5RZ8/QInI68bKPi0XlHFoX+06uzTJcr1ZJnsoHKSUv2szAC+6CAh
C3Sw8sj5bg9Dmu9U1GNCCsJdPGOpDIbMTzNDfDH0pMTtocOnZ+PbXdkwUtVVp8MNBpU86ny6Eqfy
QsOKwqBS67TxPVEM3k6YGQVxgMTQMxpnTr+rHdocj3rTZvnD7e915XZEOwalREi5gKXXGceMtZzb
4cp+EnNnPScJ+lF265Y7MyWL1WxLbAGWrmxRiu7URXA6pA6+hvw5ndarOnXKYADZU/wyy3o86dUU
3jeiUb1ntHNS/AiiwrI/aohNe7tmibYO+iu7lLOBaolEkGJBuJr0ku7WGC6LEiTpEsb7pvRUUtYG
fOU/UwYqb8dbpQl9Khv4j92e76uh32X8OCGoUq9O/bFDyW3s4DUIo+qm+9ygQex7ibG0b3aSzL+n
BY+RXZG25lb78NopwdHMbSPL1ISWd8QfpwR3Q6qPmH+e0nkcD+4QpbtaDa27Kg4V7x79OeffBt7C
S2eW7VEt+zg9LHarbEyAnNvV+UCHGmMkyqvUL9blxjwswD9nhhLoQvKCa2Eab12tpZFPZT473p7t
a7uLODxyXQO+xdqZBxMEtWmjKT6NECLVT6pe6oqPt7sI96OZRU9m17vZb+ix07Gsy07fCH9tc5GK
0RFBQAKU3iqhcBarzqu2iU5h26d3Xo1f2lKWDQWxsv2cAtyyN675a5ML8pK5lYAZeCbnn3hpYD5V
Sx2dkMMM7yfDC/eG6Kx9Y5fd7vbUXg8FOolZZaeuMwrFyj1UsKzopM1T9q3VZeKue7Pta/3obDG6
rgWDDEgjgFclsFn5//9YumKJuNjTOgwmVcd5yM6MWNxNCo4TB8dKly3FhNWyeRekoAFAEitprRxT
5+EQbOmmrEb/SWRx89lM7Ub1M0XV7hvsndHJaNSovQ8dqdQL2cRe7v5qamV4eoRkUHTSaD2vuWSY
I7kRz7DwGbWjCis0fQChNEprCSQTcfy4He1ysEgySRCHDMlTXp5Yf8xtoznSDKbSn+sqKYGV5fHB
MePizgMrdW+5WfXgcZPv2zxrN0oI6xOJgVLZozGFQAKhoZKeh7YH0UVDvOjPdh+lT7hCJw96Htu7
PmVt+SB3in1d9/pz36jGvS3c3seAoNu6gle7lF8Bxkn+Q1UVetQFeDdWU3NIR/NDiMPDazcglxAm
PNHCrBI7HdeqLSbz6g6gD0GrRSJWwSpRv1irQ4weZJpK9GTGRbb8btr0+yRdZLOZEkqR9+YuXVL3
/vZXXu0gYlKxp/xmSrQsmoCrkyHpXSUCCZ4+T5WSPEXDbP/yBvtH4nlbhs4X00kkWoSUFz3+ddf+
kMIITbWd1Ox5ySpASEIL62ZvlAA4EFmJhh/wIfutpOLa6ChBSZQqKRRvgPOFNNRj19KAzp7ztC8f
lmhQ8KCZqgWnMCX68vczKQlmMLFpHAG5Oo81xm7XxamdPc8hkkdupGk/DWUqfxllMmaHv4/Fa0ba
n1iy0rYaV0XPgbaOlrE3a5RvWsvYh646PAB9TTcKwtc+G89rF+waFShj/dnMeCRPDYucQ6eWy35Q
n5MpTY9WiunIIY20fstf+HIbUJ7jxCEmuAHwe+cTaRgpr8OOj0ZunX6zktT95oZuF2LWlvbs/mqB
zi9qZ0tp6fLYYYWyBQGb0DQDpre+TdQ8zyHW8gW9Mf5ZWpl5GPMOcDN2bv1dLYTzw1Y8LSENM5cf
tCrnbyQr4ca3XSXC7ztS6lmRjcHup0V5Pvwht6xRLAkTPqjzR5WZt+LmnyyaR/WhdavWp9qxGHuM
YKIdWqRbisMX3xvZXYDs0opM40225vosDgRiN5/Eq9nn1fiEiKnZHxoc7hoLVVY1jzjxRyvcgvSu
zeRkPewdu4CAA2JX1hom0vdJY7boU7w6WdLwviobJftMEwtxnl3T1mM14mgVYxjSO0L7RGOv0p6q
0ILcYSuFrYEHctN/cDqsen8cKwgAPhUWZ3p0CisXH5wQ+XqfEufw6/ZOXL9rJeRNFjVIgMFkcTWv
Vuvk1OgUj83wkmBhua+EGOizxiPw4rg0MEzvMO5zOiV8ij1N+ZxklXdMPb3uAU2pjbpTzSr+0od9
tLGK3o+bP/JpaouQP2TzF4AEvvFris9i9V5YKeP4MiZ4ovtzSZtzl/eK/RrVSd8fRrNvvyKiFXfC
d2d8J/vaNrv93LVuutOSup7fMgum505NdC991eZU0TZOzIuVTqNAMmNgePL0gyB0vtKTajArtU+z
F1XMtbuLDR1Fx8FKX4oOI+N9lU6deeeFg4uduBu23dFGrGoLdnBx2vC45grknY2XpJyp8x/hWtUE
R7/tX+wCpfgBIuYvK23U7uB6Jf2LKhv3pekswe1lczl0oBpA12nPg4pCiuo8am8NbTsqdv9SgTm7
m5twfLBFSpbcoyLvJPqusop0r4jafattZ9w4069E5+kDjAVMNMnNuvRdhciyDqo3vESeijJsP6nD
He2UST9SBVejnwhq9B/BrNcIDI35LFWbkK7dqIVfHDQSI8DI2fWk07xKzqegimTnSvP6F12xwzsX
zrLPMhb/uJ0W7hpdab/fnvIr8aS9EqBCVArwy1mdq61Db8Y2zPS1o/wW+bNozWTnlVn9USvy6reN
DM7WM/PycOCGptjHHiSDlNjk8zEKN62QMx/K14g01/VFFYpI8UkqFQN9sSHEztk24pZtVxemeihm
xR7uSH3buvIHXI2+WTrFhw9AII0EV0+zidV546CQP+H8nACgRipBv4xDgglf/cRqij29mZJXvRNF
8TJ3AhBt2Q7htwzBrC1Q6eXKQ6qHWeZiYf3RITiPRvjUmqemfvWcUlDfUKaYP4HDwAX73PTudzSE
DR+hBftRNIm6qXdw8aghkedhSrtHuuZB9TyP36ZFm8JhjV8rTEZfs3E2jB3U9Sr5ONthEz7HUEuG
b3SJ8Z51oJjUL/GYmbnfcLh/79pMhMioWe43DrQ22g1L6EV4dPEcu8vVghdIJ4QF0tytU9uv57TW
fcup9PnoZnpFh9AqyUIXimB+h9iI+VKyzp9Rd0zfCg+uuz8kCSoM7qJ7x8aaYKc4c7LM+65BD+EQ
VgZgHr82OmwbIVdb/4+089iR22jX8BURYA5bdpqonlGktCGUzJwzr/48Nf9GzSaakI5heGEZrq5i
hS+84YvZ+NKHuIjU+DUMrPaHgzxG+BEjMVgbQeCwc2bFmLlHqkT9mEqW/9kU7g4P5jxO8cFKLT/9
DZytKR8Tem3apzySoY85WlpreyPUA38P3aqvHrJWT4djkojEB8hSVR7hkRvjQzxYtf5Ygef6iiRk
Ge2M0ZqbewkrWu2+j+OpPrOFCuU49m80msIBamNJQWPBOZXLUDrePuIru4t0lQYwsBBg0ssHhcck
r8M8js5G2w4PU12MH1Us5J58eg+cPr2pfktJZUyIaCpRxjZLt5o3178AgT90aUnh+AXcbJf7i4YX
5WKKSmc0Mrv3tZSGH8Mwa/e1JUNGbVLKLZEk6+/0qPSPoOHk/d+uAKcYJUlZdBhpii3KiGltzeiL
qz6F/DCqj3HhgKp1EIlKd6qdzPXoOvVs6l5sd9VzR4Uq3QNAnpONl/2tn3N5q5BwccfyOwTnZSmp
mxrmNBeOGp2jfJ4tF2PMSP5g11rzNAx9A4FOzbIn3mXLg+AkPaD2kXqQhAP7/czjDyAkLsv4o+LT
g/1qpGCWH+O0kYwtAMr1m2CTrAmVYaJOFmzxDDdVNZNfIIIPoY8No8bwY8OMp8mVwp6bGip88fP2
F1rC5AjMIKwRNgpGKAiR5ZgRLDKgI31+7ptZGQ6SPOQfkVzJa1h8ggechgbO1m6iCJDKHDpatlNz
aXgelLjC/FHSgsT4evs3vem8XHwuESayBoAvKTKBq7rctsacIwUxZMpLXdSp8670w659mcCaqU+B
HDfDvm9Cx3TTXHfC18kYDenZSsoJTyO56ENXreMw/YjAXDHs5LZHJV2tpDY59PWUJ5/xlRjKU5tN
g/NxBF8UHAr0sN/VKCCN71HbzMZj6WuBvBHkvKF6FpOi1YcyGu8a/1g++FrVJXaX69oL/tzzvTwF
80+7K3Ltg6X6wUlrKyf+ElUV59IJaYGCSTSa9F5vu/aLBrwq3Yc46T2ZeqrrX+o0rJ6sgXLFCUe0
TnpS8qTPPjlGFCEkZfWqtKtzK/uS+mBIN0o013mpTaYCkBERFIM8fBkpheaQx1aWdme5Qc0NkqtW
ACeUiyJ43w+NFbnZLDnhXRYZw64p1Vp/Teg18p+MZrvF7rq64N6Sck40DUXEZpaVhyiM+y7P+vGc
Z4Wl3CEBF7yjRV08+PjX0B9Js6+Vr0X4dFj9+HEe7C1K39WR5QcwNgArQFbX1YHejwtEpJ3xrHcY
Abotbd9fmVlHxm5QgBXJbThs3Kkr6y/YmULXE4dfjsniUtVCUCE6NjxnODjaD3noHyg8x0fh8+HG
5OKOO9qJX+0Uyy9eGrLbZ+olW2yC6wTZ5lfQixP1QdFFXoRO46hWWksmckYKEyHXrqr0di/lo/og
QW8Ldr2UK+O93KN/XBhTnz9qox1Hs9tXmTYKFRLYy6M0a/GzYba9vpeGBpq44qTx4A5GYw30tZQt
i9Hr245fTcyFDTZpsqhwXt4sSuPj8I7d+rlpSswpU7X/waORzYeiU+d3fjv/tPiRCTD62jpIjYS2
Vjzkr1JhSn9JG1Dg10K+hLIu2qkKqc/lT9EjPejKRCxgqVvHMLZ/6UhrfJRxz32XpE3p/G0BnfHe
5KvhayF8sKxozJElj2prT2fu8BoJ+WZ+KRtbP9mRGnwIu9lw59HhfFhdbXi3L/SrpBb8DTcfPRi6
mTxvIgz+o3ZPnb6mdt2b57np28+9nzQQpoJAsQ6wpqQXrUn/iwqn+3x71OujSXpFcZd+AaPry1Ih
lpGjUzaGdbbR1+hdKQqTY2+Z89esbeLnror+uz3eVepCl4kwXgBKRFtreRc1Vl83gxQa53kGtAXG
efzYtXW3E07oG3fA9bV3OdRiQWczqSXYX8bZBHsc7WzB+dzJwLb2YRUOR0TvohNw9vQAHS4+I1yw
1Va7jqggwXF+KNaLJumVnlIAFSOLfUc+j4gGJvd6VpbNXe3Xc+J2TlXfISlMp82M7exn3g6FQaCA
MP192lb6u5520Q9t7uPXCo+nbofdZ3TMk3Daaplc7zsKxIg1cEWZyMotYZFSr5Qjkad6LqUB5W55
7PayWQ8fUTtBiEyV5vTkB41abGiSXW88JB9QzhN6U9zUzuJkm4421jFh+RmfXXnn21a5a0Ldei3A
NtxRXQjub2+8NyDARWgBPQXZVdCfBi1zyliX58tpolEvy946w5ExlVNCLKG5fpKailvKgNIewlZu
OxbAHO+VbjCnYxs0jsSLDBtt12tVLu3iyPD7UwJa7kzqNA5P2txJmERNuvy7VCN7Ollt3t51ijz5
IDuLKnEre7SKbOfTsd8XqpY6B7B9g3HqWgVfKzVKeoXikW4nrprlk6DTWXOwb1TJSF6NztBPPj6Z
aFbJ0vCBKmCdf5uURv2sa7PEzUDzxnb7qBzuw7af/IcaYKiXIQvzGnVN5z8N5MaFW2NPjT5zPrTG
79uren2c4YwIpjqYPtFzXDyzQMGLrqgV69zSJAv3fmb40iGHCUCrs+t8dXd7uDdI6fIj0mCg9kHp
GbrnovIHfk+S+kY2zkqHl+hOK3RCvkSxVbeGfXuyKquZT8oUdZlLzt8XB63nur4HqCrdhZGltt+G
IiMEiYsZ3QTR8N13GJEpbuSM4YxeSaJQy2sygrW//+VEtCo4KrTpaM4sVioroS4GQ9Ke/QA0rlVl
arhXZwiqFmVS42Ogd9JOTdFS/y9LuuSQ0LOyX5SqzSvXhMigHCLgYKe6pEKwk+Su6BNXTqmNf5ec
okCP2s7TD6x4MG/1lK+vUSEKAAwfOhkY0eUTHCRRZ1YYSZw5EiiVRUXoyrmlPTRFUbq1Izn7fKy+
OT3y8Lwhf91fJRVlc1kCLQCNzlqcWkyF7DwZuvY88XK+Ko4ffism2ElDFOmneerqz3XT91ukYvE0
LLaZoJ0iSkVBHvzfYptJbSrNyOgW52bE5WGPUpy/t0pbuyvHxt+Pdt2091yP2V0WFPiG3d4qKzcj
UQgIE9QJVihQhV4YCNSk9TlDl+FOrsYi2sm2T9xK7dHLAzn5fnvAlRcAwjaPFGoT4DGWuQqiVIWZ
TXF/LipAlvvRL0ZFiI0H6NiHwy7sy4BUIUs+3R52ZZEdTgSijeiJAnBZvM9tUs2zHXbD2SY7Sj1+
AFaRloWnHoyZpmx+1RRbjOd8NvLig+VP7cbdtTo+jCTs7bnw4aZePggYLuWUQYrubGNgkID+wOi3
0yZg8pNT+yk7zkRUXpoaOzoVkiFvtXvWll3gUmwAPjSgl6JM2oCvZKok/TnG1KNy9RYBl6Nu9/6r
lqMOCJNBouQ9StHP2+u+sr9EkEnpgMuIpV+sO90tpy8nh3nP1XCvDlAM3RBHjx+qH3GbDr6zFWKs
XNs6Rwm2MX1vnuGlDWwOyKdi9w7n0bai8SEftfw/7vhU2yeWmTSPCNsnvxLRNzwpqeP/HGqrl/Z1
Nfb+TpV6U3/UBjWRTlJeS5i6BWZSUhSzzMxFnLUDQa7bMcrefWQebq/VG7r/8ibgl4vqD+VvEtil
2u6gxmpRTPl8jpVoeFUhRmv7ElkyGviaXz6NQRK/hAE16d2McnJ4kEwC3P3c92392IRhVNABRUfO
LbAMAQyLbWjlTg6N4F1kV6UDrTErGpeabKk95kqhJl7ZmcmwK9LR+k+eW+XLbIycv4jis3PSigEt
02EOcCm+PdHrTYE2BjKGwn+RTblsbo2ppZSaJbVntmp8V/MofQrIPp+zWI32nIp+Ixy77nXyCHL4
hBY+IAUAdZenr1UwfXbkuj8rdoX0ltvlI8xA6Nn5r5BYXDpxC+oJflr2rH8Lu2h45AiFzsFAnjeG
DmZgHGpEFRoMhdJFr4o5mxtt4usl4XOLWEOYUVI7Eef3j4RMQms8Hht9PqtOqGhuh9cofktO9NCT
Hh8Rdsat7vZHuL4RGJFiND1gjidB+eWI9QjHdZCG+dzqdewOeqo+BKP00bdL7qcCNbOfORfR6fag
4n96ucOpk8Czo5pIjZNU+3JQLEkwhfMH+dxPaI/bptN+Q2bZg+yrfro90tqC/jnSoq5Q2H1m120r
nwu1mPZ5nuhuMiKzbqfy3TBa9cfbw10HLgK2TtmFvJakfhmbJrYOl7gu5XOZTc3R6gffOlJ6MtIf
TSPsShK1GelkaTqKksWc2MkuGpPR2aJ1r6wvPhfsdAoKOG0uMUZdlDnWFPrG2VKmenbpz6tg/wL5
0ODutXGqVlZYBOLc7MDxEJNYXO16aFdFPhRkJ306n4BRTOhFGimWt3Vj3pPyZMrx9iKvjcj7CQpf
NG+u+NqhX+tYEY/KWamk/H1sJeHJGfURgH3WBft5aLaClZXlFJUpIaoniGBLkHsdNEoDREs95z3s
3YOeGb39Iqe6g/+Mqvr6Rpoq9uTidOBAJFDOGFDhKCHm/8clgJ2Y6vS1o5yLiAsmk3A8OFFirdWN
yvd1MCIQhHQ0CDv5216cDSksZ4BCiXoe2qLbKY1O8yc1hmOG+/KOpEq+B10a7/H2pHb815+QE0I+
JWx9AHEtNk0faNpYUZk9J2mVPISIct1rPmgTvNu7fZ6pm1BRcbUv1xQgN8r5xDAKpoaXaxpV1BZx
yFOxMc713RjG46lwmu4pT4PwSfFjZ+dgBIyyfak+S37l7KK6mw6IvG06E6xcuKhXoD4mAC14Gi0e
IXLsKtewTjvzIqcf5lpJfmFRn97pXLuDmyuZPu8VSbWljXO6tokpTgPhF2U3JE8vV6AbyimSq0o5
0+nVTs5g95EriRvI1Hxr4xlbHcuAQiX8TWlzLuZI/UlPoDHLZ6Oo+m9VLNUf8NQDBN0rRrDxgK2O
JbATpLrg0ZbY7gIxl1AdmVepZeOv3g/whSWl7fXvRUcyv3Fm1r6e8DWFbY/wO8D8y1VUYt2Za+Dz
57hFoQdJfZQB47w5Oo08f6XBDw+knqNPt0/L2hRBhYABElsYaM3loEWJcFhXz8o5Qmv+VQkS+SFT
K4z2gBfQNf2HwUQTA+FQ6qXLt6Nt7HLyqZ6di2SOy0cZrvxBsyX0iCMpNTaWc+UqFxINFCgIdmhZ
LAKBYrC7YUhirnLTiJ19ggGvTJ7tqN+qapD2Hbrlf2krQQGQSJMEkBAbSTY+4eViziHk/kJKtbMl
2dUeApWWu4Vlx3s4JJKr1Jp1ZEsrG1j1lU8IdIzClfwGZ1kCSiar7oZu1rl/olL9yrOdKt8ppTR3
PHK6/nr7E66sqtDOpAMEOJYXcnHUbZIDZ55MyqtRnd4Pef+7bAZj36YUyNmfMNI29szKqRDsdhFA
4tRDA+dyTS07L8eIktbZ1Eq5+9k3vYOPYJEZ3Yk97VP9VrHG3Ldo4c8bkuxrQxN7WMISRYN5vjgb
UWrEKOXE2lmypPIFxFaWnCxtQh4VoFryjQRpgAifDf8S95jwz9FMoGYiLtbLOZtB0uYhd/h5lsxk
XzdW1h2UaPaf58CuznIHc2d/+7Ou7SGCOjIXmP0mtcTLEQPsimSt0dQzVWPpJcLdxtpXRR8nx8Sc
s2RjYVdacozBOREIDdAZSwm4USmhdyIo8DLXJIN26GTm3spaqga5ND8QoEXHXklyd2iz9kHSrCB6
F5ZS8EA5RXl/e+bXADkb7TsgR6IgKKqQi1DF1tIgQcAgfYkCk29d9K2mu1E+Ru+Leh4feVXa+yae
SsT4zQEhCWNEBbAc619gJSlZw5UqdhCEtlTkryMoSszUNYSgJgC+pSO6UgOAs4y2fvHhfyRu5JeE
FQC0nkD9UA5WB+lDAp4KahrW3hvv3kq7mc1HMkvbTufULaUQQK4lYdToLZu+/I2+Mqj70DCeUKGx
TqGSZO/zOu8PrRrprtkF9cNgxP3GRXN9+GyV+JvNQY2fIsvioqEyjm1ubo8vBDRxtxsjcG8j1ZHX
VjFjx0UtCZOECpr4xn1zfcHZ1A0oDaPYxP22hC/lCJb2sVMOL5Ov9b9n22nv4QE10icg+zzBhh5Y
wV+/VKBKKV4RlAvrh2UtXZ8yrJba0D5ngXIK60RV3aaNi4OhZfb7bK7877e3/PVhF2kk5lx43fIG
yIt7LURWp/U72cIHoS1+931vUB41BYPNHz/cHur6dFGIBNRD/ATFn5d2MZaeBTy2eVK/w75qvu/0
Mb/vEKNNDs6Q+Q86AtfnPuzkQ9gmWr2rMBL5ZGhtWLiZoUReqE3FzyhRinZjh1/lQbAswJty8/Cd
gcyrl/edWvtVi0Jl/S7r1Oo3dP8RfhOtjOLu9vyvdhNkUsF811V2Mw/JIghpnSjXFb+b3sHkgMmp
5yEnRm9J0Y0myH8Hs2ke/38jLq4zPzZbfUJ8+F0HO6PZSbae3vlB2zxFwGFOUbRFJF1uJs4nlwSG
FzzN7OLlW1WZjQSRKcqey1xP7nmWtWc87M5KiO7zxtFcXolvQ9lI3spC9xaBisuPllbZlAdllj1H
lk+LS8dTF1hfWngAZ7HJtlvzu1IU+bRLlEDbODPL60iMDXeMzi71bboZi2XtGmNUh85On8eRllSU
VibUv8x2AxMm/AFrb+13jgTi17/7mG+jiuuPTYoCztJSKMnR2S2lMH2e2ll+VAv7i6I3ITib+WnI
ymTjsK7OkbcfEgnZwJXwVhJLaCoZbfZsygM8uIBmkepOIAL9Q6kE9a4pA/0BU3et2//VNIUoBzBG
qC80LqDlLfPHJlHroAgG/0uQV461R8lfHXeFNI+x2ztS/w1lvm5rMy1O5v/GFBIxdCr4qEt8itq0
Y1AIPSOjypBPstRkn5Sl/TKFQ+AG/lScbs9RxP5/VAnEeBAOuXPIthhxKTqv1+okSxiXfaEdG+4Y
en5QQHDcd3N510y98zHXIuuoJdKQuHaBSe3GGi/O6dv4FCeI2okqMHBevKcldWVQCU3gtcoU3zXd
1D52If1NEP0cnttzXRzU/41Fr0+o3gKNWUKQDRIdArdO+tKpRZ2/swLJ+mWqbaC/+mS1ESACgVPJ
aW/3+6op/9osSqw11DUko0TpmXT68qLwgzEbsanm25bKcAKRTB6WheiilmPbPSjMeNiY8drqCoEz
kQCK/E/8+R91tUDNdCWNfBxJjFj7ltrD/DKHs/49h0//6/birg4FYhhKKcEq+niXQ5lW0DWaU8de
F4WSv5MRjOGsthRh3FFOq43YZO1TWtTwyEeoql3ZsurqGI8t2FovnTutfl+URia/mLFZDp8oRljO
bnb6PvvpK0pzqg3yiI0wcOWYonoI5lDcD2xecWf9sbAl4D0/SO3Y4+6ZaOwh6vsfAZP+0dIaoz9m
5hhugfRWFxgeCjwE6gbUEC+HfJMwUBIp9vTcnMYdEkhWuitZ5vnsx6Py7e8/pyB5I3MOpIoddDma
3461NkZVgnHOiPnFbqyC2TpnmZ2pP6Jh0P+uWPB2NLkBgAKAQaDWsJicr0LJU4Io9rQWhvfrVM21
/wgQz/hlt+EWjXZtJf8cbHEq0i6j4S5bsVfoWAO5Azdgvm+bYr6rrCLcasuujQbfAS0peq0Cj3e5
kgYgTr2XcNfMy8Rv349xGtvoY+LN+KrCRDQ2jvzayQArRNGF5JioQLkcjmy1kKZ6ijxV0vrMNUr0
aNScDrybaWSSp2CwnUIDBtU3v+S0Gdp/OBmQBkB/AcxGWkq9HL+k01UEpYW5eVNb3xtrsk5KPCSH
Qmq0V3SEpK1bfXV9qU+CTKHAjDbB5YCtbnaRCvDPG5RanvdOAunVVcOwH3aZXG3W8VeHs1H8QwaK
a25ZDu3LsG9L9Jg9M9SgaDW1Mie7RrayXWsP9YZOr9j2i9eZ8hlKQ0BUuFaXoeXkt03epnHqOd1g
V4/yFM3a4wA8eXf7tK9cZ2xRGRA3OHocaMSf/3GdAQgK+rrSMs/PRjM9KpFuxKMbDfV0NCppnh8K
K9W3qPqrg5LngdvHHB7y2+WggxZaVS982LrRz9HaGmk8u1I3Ds2+LRLNPCpznW85ra18Pq5smAJc
3UJRaTFoYEM6VSs58SSjDpE7UMji9RopI7+MYHbl4MdvL+3KeUTTWsCNNZgtcB0vZ6kAb4wndA68
OSvy9/oMLICqwWx2O6PiGnqmCQNOMvQpCh/Gdp7sfxkfhCexnUPpd/lszDAdbLwDUo+aSVYdjRJV
AitpMu05neek2oWjqkWdG5S+bO9qKevtz7cXYG3FaQsTQ/NSg+tcXEgOvh9t5NdYsAWV8RQpef4J
oIrvu7Hcfr891NpxEZxl6rKUtsCSXK61pLdcSN2ce7kfKOM+m1orOIDf/3u5edBMiHm/qTGQdC0K
6kVtoqnTWrkXhLbxg0aF7ZpNl8PLzrFMvD2n1eUDESh6E8AHltcb6iYm/q1O5vVUBBnBGj0MQC0L
SrC2xaRYHYsOEXg8OvnUYS7XL+iyoYMXlHpVYiTKfZIMzanNOUonBfbgx9sTW6R14snH+hKWmRBS
o4q+OBiQPUOnMMrMS/rYxGwC03cbhPA5GWCVu904/q51bby/PejqDOlBgq8hLqZ7fzlDkKdz0aUm
xnlJoz+lbdr9moy6n/ZGC/Zsf3uwtQuOHA4lEu5w3v/Fy5+JDr0is/NxpEmtU40B3ORGSk27Tp7V
AJdYJNe74+1B12YI3k9kdWTL5JGXM3TQwZUiHWtAW66LyB0doExCLvuxDKytXtbqWIKwJ0RisbpY
rCbqY6bqz37mOcZAz8GEB3AojCE7SooWblV/11YTDJPAtZFgXBfEQbaVZTDkXtbABX+KUq3/poZp
Xe3sSu7eDxXluttLuTXiYikj3YpsMzVzT6POkh3RskgzgGY11iFZHdoPpIt/WeZ9OxS0dAGVAOFj
oosVjau2b4a0LTxTDgOg+s74zpcihYIDtr/3kxLnH/5hjiQUxBdCFWN5ZRpzM5eKkxVeaIXZCfMQ
LJuLUkJWUc+eeDK2lNtXt8wf4y2umMEIslQP8sLrrCD3d8Nc12DyczP/niqlvdHQWXsP0O2jdUsL
VMh8Xp6FqeHDBRgNeJac1dm+NkcV/kNhV/8QPvFu04qD0iVkwS7HKcfO6QKKCl5N4+RLNYQvtRb5
DwWqp0/t5PwdWOZtj7xBraj76UB0lhdnKxDNeV94Gi0B9ZDSlPtepeFmqLS2/YVAlNBSQnZyWf4a
wFAB2ImZlW0k2bHPcsctckUq0ANUg3JvWs1WZrY15OKD5UEexxFXlhdbdfCaFZX/IZ6b7g4Sx/u8
qrWNKsLaZiQkeYuuYb0t0ZHEl87cqXqONTpFzr0VW9rR9LO6+mDUarIl5LO2G8ndkcUB4Sq0Ly53
SSjlVRKEA1vfN6yXWOoiFIuq0th44tYCTja8aE4BoLgCGOADlvjNZORehyy5/4ilodyd0tLE8oII
/6k1+sbf1X5YyIC+yy1l3bUv+Ofoi80pW40IV2xCo1mTX4MiCZpjlimF4yZQU+W9gxveRoS0tq5i
QSH1o1Jz5eec1yYKE7GSeyNOjsNJlZShOua9vAUTWR+HDAmeBnJ0+uLqqtoMDUWCeA/1P6n86UTK
UL44lEn+knv/dsAF9V74Mbwp311uFEI84QfTcfCqKJNOYVY/6CM6GmluvQuLws//4Z2jtg6cCD64
CsPocry6nH2JyLPw9NHvKzcd/GI/Bel8V1dtZ+5Cw9nq66/FfsjJEmOiSYHqu9hFf+SbdZsPWM8m
pTc3sX2QxmG6SyXcSpImD0+zVRdfnNKX9refutWD8cegi3Asr7SkrBqp8CRpqB/sYm52OY3W/2ag
ACcS8Oa1RND4flR5bm+PvDpd8D4C4wjye3nPoJpQBmHaFB4iNwhNSLVvu+UAGS0msNjLXOPdzh70
rWdpdcNauIjg8Uqbcwl0LpOhRKg34MKxKemfpC6x7IMAOGw8f6vT+2Ocxdd0ZpnMPTYJWobqAIsp
+oljnSJkRdAEPkRNWj0nQds+3V7UtcsbWBI+VdhPE18vdm2EHA1wDZE/zJk0nmLEhORjpY2l9oQc
njFtXKurw8FNIJMnZbniSJM1NN1YO4kH312VfvQN/LFnNLlKs3eFWG389fb01j4eestklyBABL39
8oi0+shDGLY5uO2aghZuNwSEVe2Y8+n2QGs3No8R6RhVCqGicDmQqeBQPsYkfVZSRD/aQg3muwK6
SH4sQcRDwTC07u4fhoRyBiiN7jP97sshZxW5vMlpM69oyiw8OwZAxv/6Qmmbh6Dt7WGXIpNTbzz2
y57/27XK14MOCyGKDtsytranypIjS/oS13NgfG9mIFrHuYVN91vR+2LeZ3qaqqeuR8/unA6pYiH3
VreagciRPoSdaxXA50911YTREyZp3afbq7K2w1BeEppfQmpxWYRrWjPoKtQdPb0M5g85/JXeneJ0
uscRy/lwe6y1jy6IKPwF9Z/FuPwCyGn1djdNSMv0AxqcRarl9qttl/6TDv5Jpdc3WxT7/+EepGtD
Y5MjRJVm8QXIuds80qTU62D71Hs5DMvhg9rqse/K1Ml3ThJ/s+05Mzdmu3aWLIrREK/BGeJLezlb
SLstsQ9XRY9tq/MZmlwrRTtFHustYMnaugLUEQqVgsy0BKzlY91KcTllXoOgir9XI3/6T4lSGbVI
P/9mNMq0cXrXpgbHh31jU70l6LucmpXioNxOEUdJytrxNWznOj3VhZ0Pu9s7Zm13ik4QyHUwWNS/
LwfixTbmJCf9bpNUCxH8r6Puzpanrjk24TRsbZXVhUSNjAuCuBxO2+VwWdljXG0CosjbcTxFKMA8
2rOJJUPURpa1i8Nx9P9lKXExE51oCmiG+El/BiVJheyoKuWeEtvce3Ph06vQQTX+vr2Sq1PDv0CE
kdSGtMXNnmQlkpMtKbcptRHNmS7EBzRCc2/Yqe0YmvsYyMaWvaJILpadBArfYPApW9rwOi4nlyVa
kUyo9HijhZOEIcd55/rm3Oyt2Z4ggEE6ecJjwL/L4qR8oTZY/rg967UgAVVFHaUYlFtRU7v8AQYG
TElDPd+ToySPXL+VlRJ6VxsAli/RmJcbs0KPLbLMz7cHXltuoSaPujLHErzu5cDxFPM4U3Lw7EKS
D6QIyJ2afevgt9gYzadGj8d5IzRZnSsARUz4hPaCvdi8cllqvdVKmdfm1hAfEwdC1IMklV39XYrn
ECWtusVryEW5KPmX0BpTajgfwHPo5yzu2CotjUHAjbxZ66qvgRFn1qMDsgD0iJ3mX0c7bDS314B+
b/Sq1i4IsEjQO6Aa0vsTi/LH8ZHNqTEnqaHOH6NkdijCpBkfbZOL7z3Q7Bh8xe3vukTrvr3ntDRw
qkK5EmWNxYBlg4qnncRU++tB+WyM4b0+qNT65W4MnkKrTr7VcR8+xLJVf1aTPHjCayf7oHST8Xr7
l1x/bvSnyLT/15eHE3Y5cyUaC2vGKcGTfLzGU02yHu02i0OA58imuSXcEEChzti83B73emcz7lvl
judGAGIvx+3BRkS9ZYeeZvXlSU11Pz5wcI12l0bdLD51mWxEwSuLLsYkkxECpfCZFtGiZcEsNDor
8nzRqpIlZfpdDtEcPWQVrigHfzTH9iQNZkgyIGVCutbCxofaR7JHOD3dgA2s/xwQo+BxRWlYW+yB
iHpAbmR0u62YsBVp1KL9mWud4ZZJYx6sCLHoqQ5TTHMtefIic+BfpgECsqQmzaaIw+rP4YYFM8EB
EFiYyy8iz8RVCuppVD/axHJ7a07vVMrGw6fJ7tvapSYfo2TQx/aEcXqBQvIOgqZUvZNMG0J+WPdG
ufVwX0cIQuIN1DQfCybG0uECI6sW7box9ObRNqFF66WSHemiIW51ezuuDgSpRbgTEJIsTZhrtTaN
Kq5Cr9Kc6i6iioGSJvzi8vT/GmfpHl5MMogmfKO8KoRFhsVgEg3H1Erxhb890Nr5oqiERIRAWHLJ
XH5Nu5ZlDD7HyGsSlIVcam6yfNJRhBmOlQnfE20subKPtwcVB+jyoWYrE6VysEmQUOu8HLRCZUXK
AzXyAljo4SPMtfGHo6TBu7HIx/QErzmkRD/M/SmfKjPZ+IarO5gZw8UXXBpz2T5SI6NTtKrC+6/v
is+WFg5PfYhT8HEMwGC4aRMizhoUsTkfYurGuquM/WDmAF5t5Xdeym21v70e188K6wFYDskkAZ9b
GgO2uhz7vlPGXjwY+edUnmt6MFiWHcyMw317rLUdjIwc1QTKXRyaxdqHuOo0yhwnXgsSfXxGE0BF
lbauR2erIrQ+ElxBWKwgLpa5KPe2n7Rhw6wC3Zz2JWjP9j80yMut/s7a8pFLEkADPyDXW0wpTtWm
sqQEOI6avpPHsPgq9e3PaZ6sLeTq2pTg8APUFQfhylIt9ZE/yjoj8fgZQ3pAG7BD0pYOxd+7DgPb
x9+eXgtUYXD8lydE1npZBcoQe23byHe9nSIIlRHG7tuh1h+M1FAfQTx0/cZtcB1BXw67eG0zEx+i
HNVhLwpDa3rvFEMafUc8BUf20grL6F1ih70PA0auulMvtcG5HUx/S0FiLdZA0gHSGRAHqEHiK/wR
ZcW0k42uDGPPCgfe1CDAwxyVBvkjyKi6cecOFvMTnKl5S0F4bSORrNB+FTIN0JgvB466ISyMSo29
SGn7R+CPxDSqhUeJkDY2rY1bcHU00U4TxRARu1+O5oQT7MhhjD3UatJDNY3OBycqJ4qJY/Th9qFf
+660D6CzMSneycV3LXrQ7EaZxMD1Q+TECnUsW1clQI6xrwsMdddYGrDZMknSyMX9ztrJSqjb72//
irUJQ9WmDA+1CqTOYnlrpevmHh6GZ/tob+zkMVLK1yKLBsvV+gJL1NvDrT1tKNHBjXhjMC7TQRVm
QjukvNUlJaffvSF/HjoEt2Okuj4Bg443hlud3R/DLXZtUOmTMmcZ5qemltQHbIss57WcZ4AeJLzR
1iu2dkiElgCoBJxCr2qnWdPaaq0UgWfio5A+ZarsNwiOoYIdnerYkb5ZfjUYh1CqzfIfNi4CxuCd
uJ5wxFp8R57BacSmDjy7YQ7v8dsQ4v1Sme7tHKWxf/iIIqlFMJ5zclWSmQYArDVjhZUy7PDVMR6x
M5PdbIjDfWiN1l+30wF50MF8Qz9imb24eCU9mtAYkgJv1vV83IeZGTh7Cav3jah+bbeQWwhfWUII
Nunl4beGlro4FvZe01bROa7rTBRipCSrdq2qdurGtNbOAtcphx/MLA2axSdzsj7zu4ocYqQThh/I
rBvfpanQDrY9xJ/nUdu8xFcnCOcCugNPMgrTlxPUEioHJuARL8+C/pj2oVPupKRoEaVDE2J/e5es
Doa+iujv8WAuy1ooVgcFcl+hF6panf0faeexHLfOtesrYhVzmJIdlG3LQS1NWLK9NzMJBjBd/Xno
wf+5qS6xtE/ZVR54gAYILCys9YY9alvV5Osw2zvkktAseX+0S4uJSSWozqXOSzX7fGqNbSuyQm/z
VGEfsisXrowDcXiPXnLy78wD/J//v/FWkUWDvDKlktcNMpAlQg/dv1YTZl/KWg57bejjjcW8PD10
X6hKcsDX1RU5QrbEoYLFRFLrNwC5e2uy8T0qpT35obD6/xA4eQMswD/KSBBkzpeztsOk1mg4nHq7
1KZA4Nz+rc260DuSdxsbj/tLTw82JOaPIOOoXa2+nY48yDBQUzjlWq3udapyVwKY+q0dq57iu0Zb
Ia6qev6MN8Prxz8j4hlUGQlji5nf+TxxJcpVbF+y09QZz7kyqqlvR212a2ojZnaRmj+9P96lG4Jq
JOw1ei0kkau0OMuK1iqVEXqDY9f/8LO6cldUWbnv7cq4Isvzrryw0ef9+8NeOou8LjC4WeQW3xDn
YMzTDHckAEs56tfjQKkoaGwl+VSmQik29urFwZYmBEEbYPw6jHZOlbSRGucA5vr2FOGcMuwsp5f7
xjHlePgPM9OhkqLKCn93LQOVq0nZpVZOQymCaoD4XfHFVXJaOq0V/5frnRYeUA+4IgsL8XyzFGNU
zD0qMqdRkfV85WDf8GqLuPyM0ITldxNK1r7eR/qWH+zFTYOQIKAM2NDU0s/Hnd3EcgfX5i2FSzWM
vHKR0KmjL7TzzcBYDM99FB7j4/sreynksFn+b9RVfjqOjpPy7OJRmtbNs1m57gMbbD7OCWp9VwWv
WGdjl16cJzrZ3E3ogXJpnM8T058mtjs1P5Uljyt/1rzmdxl3yXM/Z54/xdpwKAc85Teujgvhh0YP
dTxIl7Ro11rFfVlSu6yT7GTX42MRKmLXu1k9+sj8acUeB974Ccq1Jf2pzXMveH+Vl3tiVXZhcGhr
cOWwKlsXryZ9GhJUbbJTrtfxdc0roLupFCffan1fWNulCYIMCx0g+PyrPWQ3PEAYhkkqdrFXlDjc
4zhV1D418+7H4IFkKDNreH5/dhdCAYiFRU2HeMd3Xd2SrhxLOBYwnngTYMEY51043SvJ4p+N0ruI
P15HYTigNshA0w1dB4Oxyiy88gRbtsGJ2kMI6SkGO7XFrLpwMtDqgCNLsZX8Ya0a1mtzO/ZFnZ+Q
UqXEq2GeifbcOPlOak6xH9WxHm6EuYufb+lyLCxHlJeWx+Rfz28lUgyrSaCPJIOpJ49geIbGVxhp
2keDMKsXt45UBN5rHDM2suJLQ4Oy5kwulGR9DbZ2+2x2tcTKT+iO1MHY1dFX8Pn1Xoo5uyriRNtl
VZT8fH/jXDoWfw+62q6AZwHM9xBIQzG5C0cnxpo0S6ItJ4+L45gAdReGytu0EejvPEwG+rSOV3X9
pyyr9f6LHaft7j/MZyE46ZQ4eTetumMucqZwcN0crOBkqLsBDasIQRVv9jY2ysUJwU4FboJXPeyb
840C/dPuavxATomaW8estMZob3lIp2zErYu7YimFoTsAqXnN8M1zKwwnLy5Pdu5E34sKEc39UsfK
fS1tHf2Gq7rV9rZD9XQjXF+YIU9sjjjFUiQ01i7IITbk3M6F8pQbMBr9xHDzdpcMQBHe/2QXYhd9
TOCWQCKX0LnagqGBqpIT695TKzPQzkZT+n3B48rv60p6G5O6NBhpGewQiBskhqvBqlibuWIU76lr
MaIE7Fnc8iZuDxTDPyhxRlUCGyjSXSDc5NzYmp7vEIfeQYOVp/c0WVl0dBXkaK22Ur5L2+g3QsfF
WdGXoYvB/Urn7nyoolLpSfVR+BSGtXFMTOnuGtGrd1Maphv7/tJQ1lI/547jibTe97r0zNlDkeIJ
YOwjfB7keJ1ElKiZh5F4eX9nXNj7CImS4FLloWy/ftmWrWdGbp8qT5p0QxH0vSkMX9HjUA2UdJLX
c+3q4w29anWLAHahZsjIZLvgU6D0GatrwA3LXBVRGp0sLxloz/TiU+6oPwFOTd/nuftaokFU+XnY
PnaxtyUSc+HagxgCX5K7nKmvUVQKJgOii3rKMFrbXKezJ5pdadNhDXKwDl+LtEq3HAEuDUktlrt2
yc8oJpxvIJyr1LiPs/jU6bP4Xcg6C9Rp9kLfHaT6CFrF2sggLnxaqgeENS475FvWNX6BFaK0IgYU
g9nchW1ffSoNo9hVpmJehUAYYkhN5vX7++ltREOekychkZQA8EZopM4tt6l61X2a3DJ9DDUTXl85
jh/UbIFWt4gqLXgUck2KQKs7yEjVolSsWJxau8m/4qWKS3s/OoJuyWR0t9gfuonfFtaHr4rVuKvY
hoMKMgERMO88shQQOI71xR2G6lgo5bBPnUSVUOHDjTV9s3OWQXm8kHuCzOdlf75z8hENkdg0xKkP
nRo9PgVRviyMd2XbTZ88IauPhjrGW8qhxG7o4FTzzsfTBrXFcjQSJ9uKrf6qdoWh+l1nC+VTEgIH
OLy/Zd7s02U4m6cgFN+lH7O65rMkqWiCZPXJglW0y2B37CDblVdZYzVHVCztwAT88+Wjg3L+EUrQ
F0/uBc96PkcKzHiiWmN1cmk+gVf3brMwaWPfHoo0oDGmQFLbpKK/CeyLAg5KLQuSimi7Zj/ACWji
Qneqk+ahnbCLLa17JN6oE3LrU/X1/Rm+OYnLYNSh+JSLav96hn3iNoM+leKU0wca910W4TRqZyNa
1u8PdHFW/xtorTOaCfzAcCcVpxoVzR/AUsUXR4AvxHpRHTfGensUmBRI68VREfTf2gSKyJk2xDVx
chD0+TJksjzAA8+C0In0m3R05Qbg+e3epApLHOOhudSb1gjyUbf6JjJCEJswcK87Nse1gbfs4Is8
tW6dqlW+1Em3f39B3zzil9LvX4OuaohUD0uvXkhjRVPNkN8qRQaYEYAxdqem/CHrPPoZ46xGDmd9
UECOwMrYSF/QOVhq3esJG5QrRvB28B2MssXnNXex2egVx95lMImf3p/opS1KewnpT/iFpG+raBq6
OVlrClMTmlz9JRuVaZGmLMto9/44FxcUEh5Uh8WKcm3NgoqHo0CBA883pVXgFV7nR978T6OGP4Gd
qVMgKytGlVuU+UboXsLIWUlkWc7/jeyu7ql67vUolNCXG/brD7GAhxDdVA+6jMRVDkz+22yIUfgl
pjgYSGhS+fb+1C8dGHYvotmLDDCiJudxzpSDJ0RiwEsarFtdF+aD3rjtXkfAhQtTLz+aTuLaaeiI
HRJTqbevW3fCI2gTZ0rKCWbnC3XEKxjmDEbFupZ9c9TGvRtS1O0/PEkKJLwAGJvO+hpQl7miKz0J
YW4YOuc2UavwqMVqeROOjR6j3G/PW7SgCzGPz7qoJy24Gmpt58sKQbscS5jEJ3x9wj5QDdkce9nr
jp915pY93IVj8vdg6wd3LYam7QoPkKbA9nSMG72+aro27zbu/QubFYITdUM+BvW7NaBGFgkJQVIB
vDdErQU9jFz8xZr2F7WhCD2DFGULv4Vsg4dV1rTuY0qTwTv+h28JgHzBpSw0gyUi/1UdamStJbgZ
8i3LcNq5UTYfoy50r0hIqNd2wG/fH+/ilyS7QjeJManVno8nNaVuhx5Qt8j0eq90RDm/zT39ap69
styoNFw4jQhf04wCALoU9ZYf89fkdKvuQiuETTZj/BVMiKc8qn2tXjdtrD1kUx5tHMeLk+OBhYDC
whJcC+ZrTjRmw8zkqqxv7kZpIsgtQKGUgMRHz9g4hstSrYIdNwdUJEo1cP3Wmuq20J0mb5OKBwcM
vTSF+zKHjvpFc6X8zKU+70Ojdf79+Pej6AURBjYMScHqJEa2WmZ2PHESgfzce0JTQfal1gt+ucP1
+0Nd+nqLjjKFUgADb2B0WmWk9TDFQNK7tBzvCiNNlJtqlNp0T448hi+qVEwl3dgzF1eVejMIPiDD
5rqTYFXN4JU1AhGpUNVvXVLAtOzUMfup1br7rQ6z+0qNHWVj1AtXJshkaiu8zKmtrAOc0yF/0Rht
cQL2kXz30qn2O6kLd+cOiZYHYWl5sR9Prl5dxUqRxRt53sVJA92kM6Wjd2Ot3gRGk1ehpqjFKc+r
3AcpBVsGBL7rK12j7VHthV+a94bYeDJfOi+AvFhoKlegiJYd8Nf5hNuHlUNMJZAdXFzLLs73k1Sj
7xGs6f8wQ0DXhAGYkJTaVrmPlwujjAWUChop+bOCr9auQSDy80yh4NqiWDAGGQoBGziNS5+V7QvL
idBKaW41qquooSER5DiNWGgF4VQqOzKg6ElT2/FAvUDZS8PsfoGr/KAC6ZJYwowGBkwqDbBxHRxK
/A+o5Sy6OH3n3Lel1gVRCmTTF0JMOxwzxA4OY7PR+79wpRFYIOgto7KbVwG36dV6VpKI+ZLnXYEk
HR4H8H67ckL4YZe0wh78rJTcaDEyco+Ax7dMLS5c3mTRIIsoc/F0X5de56zX1LDmF5T67KY3SQ9Z
04k998PN46V/o3Nzk0rz4ltXe/Q0Nhuk9+jGR47bBDKfpLxu5iar9klTldnV+7HwwklhOCStAQAA
i19rmFN+0UecLxEbtFx2UlV1sX5nh2Y4o8dZ5XO2ZdhxYeeeDbj6kvMw2zyVaRxLguyu9Rxl9KXi
tU+i4f3X9G11hbB7+TOrEeh8f64X4j5HRl/sX3lAYEu/igoNZmeZg46jEXXuIosu3exQzrr8UXuD
9ztLC+vn+yNeCH+MiEgC1RfXpidxPiIN8rEzWzNDvaCJP6movJkIEVf5a0JR4t9S6UGRV/amycWl
0/L3sKu7VPY4x2qAxE5e1LxWonJuS7PLMt+u+vpVhM2t68pPVtfKm1JNqnr//qQvL7MLaIYElLtn
9ext8ZQN9Y4vPGPjeBqd4rYuoum1U83piFLYsJHtXtzB1J3osS7893UJkWY1QqBDhgih7H4icDOR
nUTaCfIJZOX3Z3Zx78LZIwbBbEEQ+fxzgksNS29BkYDQuQlrUdwYTThKv1UieYSM2UFji0P3Bmmm
DzqILGEXouD/Db1+gHqIOiZ0OPOTBpEL/GbtOXtPMa0n2Lvjxope2rULOZw/FkngOthib4V9d2ai
CVrIvg3SWe/6Gxxn+vbQKA4+LYpeh7ScNGv+D9FooWIvNAeaGGsobikjj7IovXnO0nQ7Wqj5u81k
/TJlKz+eIiyFZ+B5PIZo9a+CQUg/XGoxErJgn5prt57ba3SlnC85ffTH97fNpR1KhZLyAdU7eKer
baNUdLUg/dEot4v0iAcmUmSZNB8SfGc2Pt3loRaAHOTkBcR5vkOdmY3L9U3Ameu+9/tsMg92bMr+
EOdQ9j+eXLJ2/xttlWaBLhpVNwV8pMOua30pQFzea+FgBkkOOqZ2xiL0tVZ3jsJqy40UaO2A8edI
0FyjbUCoIfFazZWWi6JGeJCcYFpoug8JgKZrqy+0RxfXQYc226jfUYGzvhZJa6sBNP72BhPIfIvu
cWnV4UWR3yJlhNDsah30WqJGVqfFqRja4UBzyLnlfm/2tpUpW4Cvi2PBXFucERau+6oQZGedcGoN
3YCmjlI/KWSqBSJpDVSJu3rLT/5CwMNU5o/LyGLTti7s2QkeAZ10k5Nbtm6Avb13Dwcsv8N2Z5/J
3vwtvcb80SlDtQXYuxCDeAnSNUUNFXjQ2grT0iveZgJSEGax9QNIsibbhWrkW+Gv0crb2lfmeOut
dGnMRQwd7CXUbKT8zg8PPnfTnHRqfArRXr9PMf8cj8IpKzcYQeor94kX6nVQDrEz7N6PEBeuTFp7
2JkvikNLenQ+8qwbc6HlwK5DkblXKoICCsY68XiVdo14SLUOt96Pj7g8RZdHME/8dRczL3QhWzXK
TnFfOfsIY7NPrY7Rj9pH84+8LD8sNkm5ll4JwCSwtPQyVgXUKbPTMe8RCR9jnNox8xA7Ycxatp9c
2Rsby3nhjAAKom9JPRqVaXMV210Md0Zn2baSh756nUm3bW/KrHTF09SmxvTz/bV8s284IPSgQBci
TMzLfhWIkmTRg9QiIOwDpjw+DBI7DqrIEHmQu8icBZY+5U1geaXz+6Mjs2G4xHiQgdej9H6+b6JF
rhvhbHmKNBrhgaOlmfRB08WznyQ2FsFaOXeHqde2AsObFV6wPJwRWFCQS8g1zwdOS9dNqrEYgJp3
zX1V9TeR7GbTn6pi+Gjta5FJAIbCRKEhvins4SrUhK0XO6fMbKenAn+axyQK48Drpy1Vs7ezYih6
vwujDNvCNfGobgaco7TUOUl6nAMy3ajfQN6zxtsC55SNTfrmzC/T4iCQIwOwAWR+voQiBZsyozX0
7LpxvIdeNf9rDvb0FOO7/J19tpm9vt2mTA4LGJfaMN6pzupUoG+Xt02Xlc9DbBV7s2mb2J8Lr7jN
PTG/IEI2Xpdp5v2HafJqx1oHEAE83tWoYdjZ5eg1xXPtNTYWvKqi+ogm5L7w7OKKCN9p/2lEmJUL
FGbZPKuF5SSmdL3z50LMA3bm0r0vHBndx1OKjlPlbgXvN5ckQ5AlY6xDSkLZdFn3v4pNk4HTgjK6
xfNoy5A6U6Ls0QUYv+ORJg9NHMF6KrIx5ZnghR+E6i7wiaVfQrNmUZl4o8RVlGmsu0zsq9Aafy7n
oNsC6a5Z0CQ0OKHQBOJWRKwRztP59GprUqTdGtqrNtbToWpE90xN70WfZvV25En7LMZWOWAl2n0H
tNbepbL9gmxR9+39UPeH5vhXVZrfQfMb6i7kJNyg6L+f/46y6oCEqHP9Yum5rQgf7aSxv42MWGKT
Ir0KGEc122ayt+gZTQf0kyKj9Z2wTYdPc47Y+FUk3Ur+6jqAO7ui89wfTmg3P50MAFe2oE7G/lpJ
sF6/Yp29/qEZbOiAimU9SaVTW18zi/7BEEjs/9qY2nIGzqcGhh4IjIHmGKFuTbvs7G4QSaglL+Pg
jukDkIbuBaF0C7y3F0JBmRw12mdd6lpXiVGbxr628REx9mVS5vPtpApN++wkmBD5M7lJvJvKNMIP
rkhmcYS9lYUP2mxq1XUaUeK4NkYnDa9FoRfalyzjPx27N6wNBZRVdOOW5wtx4BFi4tonhzz/WnPb
qqHj1NNrlLTVI1A4dNU9LXNgrXnRwS63yEGUcdaLCIaVmM0tyIZlm66OoUiGEl/PSnmx8kRYR6Wd
eHbhcYsywI2mDLp554B80e4bsoGdZ5fetLcw2ij9pSpTHJo0cl9Q4VK0XehNiBl75dS7QZ3Apjik
StyUj0WbqRkaC3P0yZKmY9/hZ2U4IGq8oTzGbq2VT62JF8ptEwpzrj/NYyfq7r4rpuJoGrRRHufU
G6qrrJKFRZc6VUThN2Yz9kcaLs0NQkRoHTX5qCWfZy0a7ktcn13fgf7300ZobQoqs5m/mSUCHrtW
6TmNSD3Uh3Saxv6qK5QsPFZpr7fBmEfVXZXndZoepPBGeTO6c0OlbTCm0H6oYBL/yih/9b6jh029
dwylTF4nc0pcv81yxN7yIrMiHztzxUwPNjKYyVdIPPmzN7FktyW9cCeorSJP70UtKl1SFDDpvvud
VVvKrVGHzguKI/jjGrWXf8IVV3b+FGJ9drQKwIL71pty83p0E03sOr0tpj00lkHsXbZ053f56D2W
ORmprw5W6x3xEspCf7JQEA7GqDUanKCMqTs4WSST60ahHpPG6aw8tlxj4VU16knhz8k8xt+8ehDu
vtTs2N21EgDrXamqAkOe0C68fh9pmQo1xzFH57Y3K80JIr0NywAXhNT052l0fxiUQ+1bZ9K9+hvP
JFM+WJWFj7SO3cWNLk2j/CpiTusdhpDjg2o1Uvq5FSeeX+DdEl3XvT56XH1Nbe1No9KKoyI9J71X
Mz2zHwQ84zwwlWaer9rExTixc+N6ZxVzWV315qjcJpKeW9Cr6VC+RCKOsFrkgv/p2q0zBbVdic8E
zmXVkHYa92alx9Ot0TV5/uBUw/wb/ZVYXod/JFb8tKKdmfkwzEJH91EWG9yA28qejlEcjsXDPKBj
k/tGRlgVO6WI4+jeJCUJv6EEpsnruo487d5UG6W8Dgu0VKoAbaWy+BYVhRIdxr4e41ettyEgtqqD
eveu7fJQ3w8hDw7hOwV6lD8QE5Ox7g9a61R6UICTtr6qoAvt26ICRXXt1FUEZBTZ2j7g6Mnum+oq
ehkd9NkwRBQMieL0/lDYZngzDPYoODVJlDVRYPcYEXV+XruJ99SEehbvdHsKqaC3Nf3MKY7U73HU
qI8z/b/Ib3qAgNcJQVk7dIWq/xOCiodoF8XGbjCyqd/rfaMa33hrTsOrZggDxEmvyvT7IHrrwVSM
uL6zJLeSD9JJp8/tRmpzg8SUNwbw5btmh4Ii+JtBrwr1Ma2L9B9Jzd96UNUwPU1U8Gx/VNJiDqo0
tY6z5saarzaO/dOeS+OpTptUY3vHWrOzpzm1glAgFguL2mlbv8rx+g103IhSai1theQBfOVDbqKq
BqZoTrSgnWb5y9XQ6g3aTCk+t2ATXT+2K3e8Qha4nvy+jcLRt3jmFjd1NtbtQY27+Bp3ckPbNV03
Lfrn3dTVPmVWZOVJp3jsR8PgfsLjTqn91oSOuTNDq4qPhomiWLaPrVyxD82s1tl13zpRC9wAmpL1
jFEORlS9ybnOERGNd3bj9eYnNxGYfuWNHpp3orXTvjik6mzaNwnazE9Wnk7tLp8NKz5YDRLVgVNH
1jdkVdMByvXk9K5vDVZfRbiWzWxIPc2qT5GJw9Ap9wAnITHWY0Ia1eoyu0r0yo72vS4O3P/QGqH9
e/mXqtf7K3UodZ5rTQiHvBjjYr5FgT6Un+Y2FghDhpl6wu/C+JeLzaSbWE7TYdTaUv3VQezVwazP
oLmsOMrboyXm8rPqZZ4VVHaTWntjNKU4TFxdfSDs2hwPCv3LxHcyuF7+lKGEcJXTDQEPGprOUwmM
Y7odOreHL59bpqSN6S1Muwo09TB3XXnXZMC69sJORvu61Ab2s1ZUOvqojlo1j2ZSIjcEXKm396Fa
AjtvhYM5bd9TZdZ2WEJH2s+pkHnyoCr17JS+hR+TfhctBVMa/tj9+R53hgxC3jHiSaaDqJIjmiem
4uxyEc9brgZLJnmWBiHNu8BUkQWHUcjf85yB/ngovQkCYxpZbX9VRV3+ra61SH4KjZAz7nKNaD63
jT0eqq4zhF+U0t1yOlw9Amkz0guzoYVQsIDsumZSGV2P5Vhsa6+hkSeJT9A/aZ23OB3b+T/vJ35v
kiSGoiRKpRvtNgBIq1c09IQ0jjqhvxIVy1M7ddGtEyfNSwf3vj8Kzcniw/sjrt4qTI5OH0oCsH6W
F/zasjdL4z4jpY1/erkZW77iiOFB6wvtrlNcTrWooahXwuDm7zSxUS3+U5o8+77uYrvDm4XOyaJl
sHqYtU3kWvSG0tco7pTHNDfT7p54XlU77FsKd2dFFFGPpdVbHu5q+VzvazSU+n0TIW3sZ0aav9hW
H9bXYd2LbyYg3J4Sa+f1/4ZD7FbmrtFymfwYlFhVD0lMQL9OvKb9XZe2nRPL3KK6ncEW9lfkX+WW
gP6bj4k65+INQH94Maha5599OtqtSCfrdcanoFluWC36nOlxczsofcNGqmXV7N//nG/2KmOiYLkU
nagkYGK7OjGydCe9EM7rcpNIFPS9IbmRCoUMv/IiKTe+4JvhPKr9wMmXDBux4jUUubQGeniNkv7s
OjHWQTbZyXOhxuPOxstx4733Bxry927hQyCtCXBdB/BE/rWaWzTMZTHHifo6pt40HoTQSvl5VNph
vrV4wgx7C7sx9U5np1i7Us/dF1AYvR7QhMEMcIJwPeZ+WkDE/hrXBq/0RSRsbh50UUrtKp8i23uc
a1L0xE8VMr7SF4YRi3+SSYQW6XkPAWH0KxmqyXfBTRbtw2xuiwfPzYsi0EEnZnsEOLRnNUZl0rfN
ugYeKeiW8bwRaXtTFfEcfzMbYTWfo1KvZOnPxiirHfhqNQoUu1EUbKaMIUyvCxPcqF8loQ6l1wp1
ZY/bKY7dQWf3mnPQ6cfPaTCarUPpm2CRt+m+6K1+rHayQllzug1T0bd4anGFPXlhVJQ/nbix2g9W
rYhVNFyIG/wLmOiNql8iRYoV2jA9C2WK9slcKn4YJ9CwZ+MnKlDKRj9rfSXYsNx4Gi8gxkWUe906
65p41AYM75+VirfCwZ6y6DApmf4ZJmEeHVV37ne6mxupn8VGHfmtXWXmxiFbH2x+A9x6QjTNnaWt
ttqIQ6QqUe6V+nNkR0YAwz77ViJH5+uVapJy9MUWpOhNyeXPiEsQobi61FxWJZdMaBL1wFZ/dkyy
iqRzeU/ETXIYKqzCEJScj21UaUGZdD+URElvNWlGOP/k2sZtcWHmrPwikcthhwe0upALKy4IJrnx
HHZJcq22Ba+Lvpm+gK1SbyV+plfvh7M/CIyzMw+HmeoOF9SCXrXW4KJmcuRgDbb5PKVe+9vpcvvB
491j38KYcVQ/kanr7boum/NjxUOFJ26jNHup92LehQMQtAOYinCjlLGqm9If4UfBtYSqQKWWvOA8
yEYK3X1cx8xn4D5xoJeltXerGm2huS+Hl6IaZ+cwN0aoPm2sxrqisQxMpxJGDTGX+3q1DdpsAsJG
SH6OYzf8AZZk8e0xW3FVx53h7eMqnuZdFqbxc+ZVzRNd0nSPV4SqbZAnLmwDSBO8bBcNKZBJq1qO
6SVVag2j9Szb3v2cNroThB6qCCSBNdJ5mltl8vj+3C+sucdlCpyXJAiR+tWat0JR8ZZW7WeRJP+m
g1ndqmaFuWQBrWpHoa77kVP8/fz+oBfmibiETvMP2vUy0fMP3WuUJNRC2s/9OKhXphqj/T7M8/hI
adv0Mf6JtmgwF8Ib6MRlUQ2Wl0bc+Yj4UUR5j67Mc9m0c7Mvp2a+te0BzY7M0cIHcFhdFhiphX8n
TJwqUBtj2mijrzNCNhknjVPOMrvku6tJS6NG3aJl0irumscOkMcNOXoVjDyydmh+an6RGOVuGq1y
47T/Wc/VaQcWBaQOj1vyinXhXBoU2LCgd5+TMUQ9KC3ZEY9xblqgPjJLl3uUGrLmodVCI5hs6Rr7
nhf8EKSDFj9UCFLG15jcKFe9Hcr5X+QVdJn4Kv2G5NC2jjb+Gs2hk6lfdrH2OMOgcAMtnqMv6jCg
kPjRvQPThybVYlVGD2AdKuumkopT5Syj4ApPLdmlfjyaOagIL8seNJBDG8nY273DiCj20EHCY5ru
2PnesSMz1DDqs577AV7RbCodGjDddOjiorjxcl27anGWOAqutmPORboRFNa5IJhTup4uxXh6AtDg
VvtGrYDY8za2n70+lkfdrbpdhEXbIYrH+fD+2l64DxmMI2kvou1ciqseUkw1dQpHYT/bQ4PwoLTk
eN15GpqaVW2bHdooMqeKJbV7JBNK76rjuO11OlrA6xJRRR8OTvwcrin8pFSXS2r1jkFyyuzzSbOf
6wllhtgO630spvyA8qXmz5BHjzjEbjk7XVjvPwvOCcWoAkj1+eceIcUnlEnsZ1JE52hX6vAzRQ2H
Eg8UnY+1XAlEy8dF9p/SvfWW0k2J2GibNLOftUpPfwxTOvmlPqXXLVrqG9/2bfhZxtJQgeLG5124
SjFqD/iVwpd/ztGhBxeACiJqRU0wZdV1YkVKEM0SiWYrSjb27+WB0WUBTQx1zViF3tigJmT2lv2s
DK23G5O+vHK8wvHL0ht9uLj7fmheQ0srNuLtn3N5HvVgqTIoFzo5JTyE8w9p9TIBWVLnL+ZoOeIb
OGJP8w0UC2n6SjX3K4s+z2EqjME81IVZOzv2VqbtFkP34taMtY4NPyBcfWx7I90bStcbG6HlwoGj
m0iGD8cFwDPNlPPfmFSYDlfFaLzEonsJwzw7WH0aBwaeMLsssiYfzKUZmPgl+nU05kE7Rt4xpXS3
EVXfbnrcX0Bbon66GCWsbfe6RG0l7tXusw414Ubr+vFzW/fK64Qh31b16W3KAYHYAHzIjqevvw4y
AMlFYfMCe87oQNyGmtFch7GVAq5XlR+z1mV+OzZbp3r52OebgT4RJ22ByaIjv67HpHPk5LPdJy+N
btC8oP3+LEMsiXlUmXInGjn+fj+WXhpw0XTm3ljKTmuxN0ogQxyhI/3St9b0BFC33XuNrh4hLkwn
2ak/3x/uDwhvNUEiFkg1rpkFerA639BrHSEdJ3qpE1fYX6siw3aSelqr3uaxmviKoDSq5PrvdozD
28YoYvpETqcdBTkvCnRtBmJySGR+sIYu7U8CNuvGklz48C5yswChwL/D5FjdZJM3TjhUtu5z2Jhi
V1kkXunY5VTDsuGXWUjXb+KUC+b9lbmwtXGpgUK2FFIWVtf5EVNwApuNyWZUY06u0dvT72ZvtE6q
krZbCttvYx17i6cEZBFo+SScq7GA6+WxMacvqpOkQd1W/bFo2twvSd8XRUP5OGlSBBEuFYePzhIa
A4QJmEfIwMKQOR9ZdHHYDjLOX+a5cgx0eLIyGDC2U/2sMLcEKS9sNkYDQAeDDBYyx/l8NKVMHTkN
bfZSwfPRg7KrRxEIsyzqz0rqlB2KOYUYdt1oqmGgVL2M/oWNPX4S9GBD39JD9V9VNq5zO4m+nvZx
7rnpt6xr2acfXBbeUmCo8V5f9IcoN5//0AR9UqcLu/hnMnHpBJVs8h1Z8hTu3bDbQk68+fpLprL4
BNOCAlyw1umas6KxhtSLkWQJs7vezvKjWxR0yFkevHQV43tjJ3dG22+5jL2JNUuZiAIC+akGJWet
ihSj0V8U9OxfU+6HV0p0823fi/GLyOvxFQqIs3GkLo+3CIHzlqEouhz0v4A4lMGMyhwz/TVsi/JK
zz3lqcdeaF9KmdV+pKlblhuXBuQFs/iu/CF4LCv/14BOmA9J8v9IO8/WuLH3778igXp5qum245a4
JE9E7Njq7ajr1f8/8nKDR2NG+P6xsCxkyRmdepVv8Xr9LxAM++/Y9uZtltAdk6swW2tIWC88h6f1
EejfJow20M5T1jYPAkdFDkRjqNKrnYrGXOddWZPxqAEtcM8Js0sNf4/2JVEGy5AOATTj/B7kc40I
jzaU/jbUxrYU6CT2Q7UQThGP87FHN/1E80XHj0fUUk7jGsCkkaj7tH0FFRBI5lp1KtwZigomqbXq
+sw2vCub2s3Ol+xkvNEF3SDaghXJnRQZgXNd+Gq61oWdWeteMdLuui7AcLqZpcvVXuAelB16yccy
NYGzLV+QISvGfqxCPdyLQZHbbSe3qfRcew3ARwqVWrKxof69asQKgUvsTHTetUqY3cdJWgHRhOSZ
4cthFpooSzejc/xA/1YanvEatH5rBonxD0UP9d/Ey1HyOuqt32wiJ0uCFYCF5CWogQy7RWbZT1Lh
BNXO8UufkkHbD8FtqQpKFXWBeHqyMmSSEW9t0wXtDlhgGuG9FUXNvVfDH9lLmZf+1EEyDaCaQTCt
B2xPg7UU98XloNbqr9GpauXPkI6OcHP0WqOblnbDpWn5Q+iOdBSTjRl3ZoqBUy/LB7vH17lzx8qS
unVlatGVA6vVvkAhSsO5z5dEvUHXMk6QPi6c+kBXJijfqpTK0aoqFUE9f1Tz+wjKsU6TPoyTK3ug
PMjyOd6DYTX4IVZKPpiuYcY6CkFdIK3DHArADlNP6cpL095ZIdeei19mOQRyt2n0skBR1sTt1wr2
OOEG9rYHuv48SpGsv8ZBG3VbDF7zfuuUkvauh96YpxCWbIeCudkBhlrygjm5Fqdy1oT0piVGm++D
XvDp8CqOL4dpIQ+vkwPZLki6Zhvqtb+dsmpX0MVaS2VYruWwixdSgJORMeicINf0USm58AwcXxu5
icpAOoCeNzs5FVu1gT+0Bjun3NHLyh8E6BzseKh+5s6uDnzEURaen5PSAYEHFGsUpSaDKoL84x8w
pH1opGnmv9dDb/p3ml3bz1KnjARiqbiBVh5Fl2PpiU0UNOkDr9OwcJGdhFygT6kd0IoEoWmelPVp
7SkZiUv8Qniv7EI71f11kQ0ZblySdS3hxWzTTHeKJbjk/MKejFmnOG/SB/i4qI4/PLHLui+EbL4M
EgCFchzKQ6HaxS5Bw/3eMUpzKfKaIo7PlyJtbPq6kFTovMLWmHfMmsQfbc/qnRe/CK0RDFGbuNJE
QFjgx86jSYpANMroryJ/QHA/FwiQMVQbeWWdFypFoav3VfvLyP30DdCNoXzzmZ3GImyhWEixlf+e
fsung6MOujeEaue9yHk+7qNqrC+qsJRXhE/AkVqRL4z3cRKPJ5EBgSVR9eCwoBd7PGBih0kSOrlD
09oI7qzWaW88G7JxK3f1AQckatBeQc0gFYV+0Mrir1oX0v58xHaSEn98Nexj4ih2LoHN8Y8QrVLQ
Fk2cl7RsVLHGLxCdRyK8h6Buh4tusPVNYEbxa9f73psajN1NYmRy6hqpbG/P/5b5/fHfTyF3oxRm
QtGb3R9J1sj9WLfOS+HYjXlw2jYTbtuMNoCNDqGataaUI+3HPLpTmsG/Oz/66ZZmNSDV/7/RZ5cH
Wlu60YyK91J2Wbg2K3vwV1qAWtzCsp+eVcYBps4NOdUg5o4Og6b2nVNXTHiixj91Ryhbc6yNHU9j
d2mGzrjQ5vlqPLAr8Jwn9zTQH8cLnLe2OTjOYL/0naH9UtPeXjvD0K1aydH/1KUIF77vqyM7Sdkb
CHoS1s2JXO2E4e1T33lJfGHcqr3wf2eB3R9GPUqWSGNffRuddEoNE78IYufxt8WCiFCoIWMFrdXv
8sZMLnMttEdXSiQn22WJoT18e5sQgqMhjSgCLlJzaIKuZJ0tRbn3InlK468qulf+Vo55yhcesy9O
AwNNi0anEs7x7HYoEFzEx230Xiq5yFd55jkgMAppY4aNt1fFkKzK3BO/okhUu/Of+MUKqmiuQ9PH
lZoi5qxKptbdGOqlcF4UrQuc3Shjl+XCSBg3MlrM40LUMH8zOfXITpLAQ3hE1GveDTRDtZawepNe
EnQfq6kgi4h0pZrBq1dICVFEnbq+5njP5z/yi63DJe9w2ictoRMycB/oJhVmg+n1hI+gRN7uSRX7
g9TDczDi5pvENPQDYct/UGJI4XAPnr0u6OiKRJEH6WXCR1xI8HHWbQ5/aiPZYXSlMwtL7favlnGS
upoEfaYK1XThfXrPaDtFjodKyYtfjoG/hj1LcUA1o2yVBbgxn5/OL25PxiJT4uhP/d3ZM5IYHc5q
eGO9ZHrRqDSSdeBlSj9+04f+YxqJO8j36d6jdjs7FU4rSi0eLe/FSn3UX9Vu2MRJHF7Qt/aurHJM
DmIYvf35j/tqi042rzzR0O6oNh3PZJ97uRNXjf8qkSms9ER0m8TLzH0QKOW+KRr9R6GG0cIpPB0U
STSKmZTwiWfZPMeDdl6LB6Js+q/4ukCDTY2ypUMEHW1r9355lanCKVzY3vr6/MeeriTjThEQda0P
AtDxuFSsRe8HFmcirjXhliwEIQklo/fz45xuTy5QZJiAwDjsnLlnpdlEZlrlTfDad5ZzpQ3p4Ead
Zd7rquRsvj8U4J6JbktuAKPx+JNSP4wjuQlChurSq0FSo19B2oJtRrLi29cKeJ6pGKXx5k4ol+Oh
/LIKKlvW+SpcS3+kUiUd+kHhKLTBFba8+fb8l32xSdDggKXJHcpdNpdE073CSpsQ5k4lV8Y6tPr6
2ZG05JA6UQg+D92YKs2/6ZLHGZx0rdEDn1oXNFSml+vTxWIYjsj0LA9fZTrOO02NvLWmp5obDrF2
TYW5hmHYq4+APPqNE8vmwlXz1cYhtJhKYR+89Nlq4pYzWKUmha9U59oDz2S00q0subfGNjycn97T
R4KPpZKNBDpnAeDe7EtzuzVGs0xfqz7Ryo2chnl8a9eZpD5Qoarv/AJdziVtqa8GpRbGQSOZJLSZ
XaUpLnRA2PP8VekEUDA/d+6oC2lXQ58Fe8Q0+oXb7YvxqBOQOBsqoAVnzivMHHMUwJ/yV01YhguU
OUQ+tKvqdTd0+ntEmXjhxT9dQIihNGumQt9kAjK72QAGRZnf9MmrPKjj1s5966ENNWNVKe2ofnuz
QK8jqKAbAcaToPt4BQkj8qDrivhV8ugU/BpiQfrvOV4qHXLoAr/O75eTL5vyOGLCScCKR3D+ZQhJ
+kWnhfXrJOf0p0bjyFUIUHl8Ja39/xiLzMwijZiuNnV204AeK0x5DJtXTc4NUALIV214EyF4VFK4
1II4uWdIwqnNTrkRX3aCpmmxhROlp/avOFxXV5oXmquy6Iybvo0OrRNtQjVbsqE+eYcASAE8Bp8G
PnJSpzpeubyYFNj9SH2VY5nwpbayybCKWuHdd9dsovNhm0ynHluYOSTLiduqJU9TX2t6FPBqVdO/
CHqvxWFbdpaiwOlHH6X8rBckbOAHJCuUvGdnW6kMOC+Nk/xLjEYD/JgZD9T7o9XYJxYA0DBbQWRz
Nn6sZv/Of+ZJtYEGGdH1JGSNxKx8guPWsGVMG9GKd0qm5t8QQbNLMqvhvoxgGyXC7/4V6AP+inSl
v9D1yH5U06FbmOuP7t/n7+fetrC/pG2qE9dwVI4XNcSPy8tHo37TNHDkm9GczNONsMHtxKiGBhmT
UEbjyNFG/UHS0wBQ3KAp+7QzREzNOFX/1jFI+0MiK7m88JaeIBgmigZxOFq09Nmm3s7xj9NCZDhr
rGXfECXS7lvd0/5KIK2eqXiLdJUo0Nl6qkeb0lRxYYyy1lo5hqRMnMZ8Cib09lGMcf8EC6PpNwvL
N12KxzOHNtBkJ0FlZFq+2cwpwk5q3HDUN1nUzg88Uv1nxZCS0lUrW7vp4Ah2rlOXjuV2lOtTl+5E
EKxbUXT7Wg8gzwZ6GRgL6zl/OqYZIxEmEqDtB7Ji+vNPkYDVEie2sam8jUPSvxmlkr8bCVVVnVW7
R5TMXJqF6cE9ngVUGahRT/EiMK0517+HWJQGSm+9RbmQsf/pstpY+VZau2VQ+Td5VWTylRUMsqsn
ERYYOU/1vZfpLVYCSvovG2hbbgO1xh3+/PqczgSl3ylZJwGiWTsviNpJjqJEo3j/4gZnydj0aPdn
bXflWVmxTyPxdn64+X1MpRdfAVj5bLUJRjvbqp7TVNAuVP/N5xFwRzmmISKV0qUoqvrQaVl7oXd2
sDD788vrY1Dcganwg9slMzlebehyARwzBs1HIKu1Fug7Wl4OhMBcuW2QNt31RqUcKh9G7/nP/WJ2
uaORrqDQDSdkXnTpxqA0jEby39Aj6n4XtZ2vgyjULvWmj9e9HezPD3cyuwiSISvKLc1rR5t39qFE
SnIYRlH0xsGpUhdz3uy115qhQpwj7TAIhqjhGnq7lGdOq3a0uxl3UoqdmAjck3N1agVjmgZjiPhN
JBwd6D352neEZ6xkk3fvuzuWwWhtyoDTWE46r8erWQhLbe2sid+AVoSDW8JplQASUP0Afy9tkOwQ
S5YqX3wfdXzyL/gVKJ3PwyNIkhGN8jZ9M3w/22OpZ1/CBvYOYwiE9fwSfj0UAFweGuRr5gCkEVJ3
EctF+hYkarhJHUXa9oGqZtASKRAsBJkn2xMgiIFc6ZRhwh2Zt9yoQkaKJInsDfRisArjXts3NKN2
w9BKt2k+LhVbvhwPiRqQL9RACF2Ol06uQTVFSpi/hZHhowVR5GV9kNXeuPRFlktIluraAnTy5OxP
n8hpmK4bWmxzBkMc0JOXYit9M6Oov/OistiIPDJd0cQAbuRKra9K3Yi3IWHhUtD0xVqyV5A9Yu8Q
QMyDhsEgYfCher4FTZ9DZ8IUal+VXRTS6U7N2/Mb54u5ZTCwFtzjxPInhkOZFqYJNqhvYxZrm1w3
mw0PX79rUV9cddD8Fu6aL8cjmab1oqOkN+fEpKraBEXa52+NiMw9BYl4PY4iveXhyvYVz/xCO+B0
MtFVArU2AdemVum00J+e7LJPLb9LlfhttDr5vvSbck2BebjFq7nYnJ/K05AT4S9k+ZD/mATPwEsd
j6UU4DsJlpI33y4LfHZGNUFzwTafnEqN7uxhhDMWySXIqVa7MeE3bqt2LBdaiKcTzI8grOf1QIGE
KPj4R1CVHORoyDmc1hjtjDiPkJvItH9WX8T7ysm/i9ZhJOqSYI0pGkCZdGbjoV/cFrU0Zm/VoP+t
mrLe+xoPVzFa65BUaXt+jk+Xk2iDTixlSRJp2iDHXwdFqMFPWmretFj3rkN5RLImcsKDrrVv3x9p
crSlxku2dNLbDp1BGWpJtG9epxZXo+oEm671w20alGJ3fqhZHx9YF/KLoGOBMCiAp+faSrisItUh
peq7n+U6fOFK3VSK3a1wokPgxa/MQ2ob/jrAzvNBtkH9nR9+Dkf6b/wJXMaNp9EAmSb90xnpgGyi
Ulcr71AfdH1T26X6WOt1s8v8zlhXQyFfyb73W/ZUew+CGxCOOY5b3arGG7nG5/P8z5ldvdOvoVpC
D4hsn7hk3qGldQtkWqnVd1VqrTWyBlAwzMzT7mNPs3eVpyN8kFae4kaxaBeChGmzfopI/hsbCT+6
1NN1MYfVmj1uMqqfae9BT8PJb/LxUY0saaEgNE8L/xtm+kDiEZiI8+ZIWlPEzDJFe6/B/BwQZ9Fc
nN8QjVGFCLbyYKhuFkn2AUGY8UdUSdcaQqOH0KoPSd4VP8FPiyVPlnljnN/EmeJwcVMimkbUe7wJ
7L7B3zTVtXdTzf9WeertAxDuW97I340V2cJV0PUf147Xhvc4y0MTCRuAWCNBzfn1nx3x/34ILwT8
CCqRlDyPf0hRZqgPqon+Dswx3FROZB7CAOVTqdWlzfmh5jf2NBY9FVIVChQfJeXjsZrOCSdNt8B3
Jc1GRYNq4WXb1f4flHeqw1iN4RoDQ2+dona/7iWPgjaon5fzv2IWfk8/Ai03EnFNBzJyIhul+Hbe
GSB2fFePKueisZ27QnSI+pRKU/6MsNel75o2SxTgL3YhUmfMMEEG4YYx75QPXpRLsY5wiNtr4TWi
El7yo4EKgxSJNLxXSW9vMFXz//a4EMFnQIboYPRSt2rQXy1XYSsXF11Fs23h/H9xHfF7JjVElNC4
6OcIfic2AtNJBPKuJCvyD79vggPqZbbbxFa/CjKvv+gROEE+JDG3rdpj8mJV+uUwZupGo139eH55
TvejDRCVeIzzijLsnCZUq05r1nIe+W5s6ABlHN27YVGgm+v5Epvl5P4hugUtQWeDWjF57nzvZ3kn
SZXV+vSG0HoBXY7iUFukfrFw0Z3sOQZCU489By8f7Nz055+ufKsr+0G0cu+jrpuO8cbBC0BdJzVS
Y3cZt7Ppgv6r/YtGRS1k4fr7Ymx0byn0w0yZpL7nY9tqqSW9pviuyZ13yCov/aHpZboKgiL7Q2LW
P1e2LZaQ+h832NHlzpsy1QPp5iB1CWjw+Ju90gy6YtTY7x4Mr2E7UmhVL4Ok8G/DVEOlLbGtWgY+
Dx5zPUil7FwoHrptELXGfFVGvpm5ZZYPtavGXUqi3CuEc5GLTkWo3+YponMrlC9q3QVMbOabSQgl
/GtETS7dmQIz9wsjkloZLYIQQKZmygOpg9KjJ1W4HoTlsF/pmm+/IOaUPQdpgFSlOVpCazbeKGwt
X1OnHqFUCQRNns/v8ZM3l0gHJskEgmBqHGfW8W0NRHH0KlV9N4DuVB26Mh/ECnUqzbkySmGHB3hd
3SW6c0W6KWnYLD3609wfrQ10HTCM9tRFhEc7l142oaRBRerwwKxBxw0uIN2amju8A3mVO1nzYuq+
sXD7n3w0Y0KGR8uEKA/gziyWBNWO6E+L9pOrG/m/HGe5mwzNdJrMnXOh9r2+M2AibM1+NBdOwBdf
S4agT+cIh8WTjiKpXGw4MYqP7iDCvVX7Zbz3VRXf5jrUKv0qJ2JPF/KCk1NHPx/9x0mmlB4mBJnj
3a/4ehM1FDUj0MK67tboJdYrRRhK6qadX6ykQnJ+CMA23sJV84HrO1pbsi/wmhMLEdQL9OTjkRF2
yp1U06DD1HJbZxc9qW8lVkWjKclTjS4BaGi9Ueq9jRliWK8sG6jRVW+GWfPDyjpCgS3ZP3ocAnXK
m6YZpcBVhApkPpXSpljbTq3vAgJrOIdFNU7Y7hBxOhfasW/9C+LEbNY6obx8sDQSa4Sh6C96l07N
sVJdKbOUEJswqRo3eprK4bUZUxBaJ0YlinUCIPObMuOEl1C2FHYd/wKwPMcNx8T6Mjma+tQ5zdpQ
H5wkcNPh5/kTPV/u+SCzSY+brkaXOVCftJ9Ie0guFvLhjbOwp+b7eD7I7NqoAxM1MMlXn0gzXU1Z
+dKFCA/2kkrxwrfMyWemBX28kD6+xd9b9/LP4bD0JfMUbPYlc2xq7htGoSasCaIIwZVSu9KwNl/9
X/WDen9+Yea3znwk9fg0lNDdLVkwknITX6AYZmyMH8EFFjHnh1mas1k4r8JLyOEIqk/ej2wdreWf
3UFZKB0tDTEFM59iiLDTa0/yQvWJi3qlrz032Ejb81/xoQ//+e6Yz9YUnH0eA1skrSj5jPJveV3u
tiEMCbd5aOEU/AslN3x2Dv5aOiBrZyxVb+e6BvNzOo8X0lAq47rj+yJ/J/R95a2G9FaualdIxoWi
umjXXBv2xtcOiia5klECHjpI8uVYbfnN6w59EfMXQnIVZOjz0zIPSeezMq3Mp1mRIRpESc8eCqyX
tLurst+NWLg/vjwQPBfUygl+Ke8cD6EGRH7ohbB/YvdXeqH8cf74a3+b789/yZd76NMws9OQD1Ho
BDHD5O/xPn8dnqXDsPvfhpidBMksai2ltfrUbPzNtE0H97vR9Md6fPqK2UmoNajvYzINcVFc+Rfq
oTzESydhmvCTk/BpjNlJEIFeWEJnDOUmc9z2CvwYJnDipRBuo63if/LL/zZts3ih8h1ZqlN2f/4+
XkqP2kW2W1r8eQf6vxP26Ztm+9iKlaCQkL5+8v4UV+ou/2PedrzbF63Y1o/Bgz669XOwYBiztONm
D2Md570IQsYchpX0ZJZrqVg5v8yH/232Zi9jVvgJapTMXrfp9/9tOu1wfogvH18q98TLlCc5pscn
FNefEUBhrD5Z4iKXftr6T6MbXa37/b8NM9vbcu57STQyTBFsHGMXxRdFsQr1hUN6Un4i4YcaRVoI
v5TKzxzZV1tw5EUij7+dyg4yVwn75s4DitlCaYdEv82zHBVFVLvCvdRXSbaO0ZV8D2OhE3Zg2PD3
e18NeIReAQiSSWURgYfZ7h+6XmhR7Sm/7TjBkk7usxtBhEy4Vmou+WC/EElNs/j5dE9gFUyFwIqA
b6KsPQPKoArHz4md4I9vpI7uelGYYDLtWUth4fzlIPpHJQiaK9jeD1GI403T9B7i4brq/W4r1S6D
lV0YkXxhUQTwlBWNteqbLmKAf8AYEeOC6ifHRCnjeMAEaG3oi6T4o5WpseLcZfLKlnDYsowRR+Ko
LpbEFOcHnJoCT9ZUyUagQ3PmQNuaqhY4MS38W6lSeDkGcXhj4rP4A/Fl+2bMx/wqgVywULQ8Wb+p
kKHAWqB4ivLUvGeXaoncS4hEozaqgpgh/d9hX6Cuzu/Kk9VDu39CBQA6p2JHR+t4MqXCRhY+VbK/
QiqdYoVceP7TmRyed8Bh0oUX5/STYO1QhQKJwN4jMz8ezC6oHtqoy/8tzKy5ElhJ3mWlsTRx0/of
bXwma4K8KYgfQb+Yk6AkD1klPTbNhzDI220hmcaP1gqVfeSnj9RAzb2EuUbhSpLSrsam7RYy8ZMK
8LRYtLBgYVNXmDCTx19pyElcSoFvP5QBzwK03N4Wf61eBuSe5UGDCq8twhBc+Ajj+Jdoskx1XNP3
Y+ktTvjfFiZ9fqnTaZ5SQtMGmkWXaw6YKxMH44Iu1h+G1pSuYbwiHtzShX0Sdqq0W8RucsBO53fV
yYFhsMmIiu1LC4ga0PEUCBY/sM3UfiiUJlpRMPRcJC+sC7TktYMHHviHnlvl4fygHyfieOHRm0IP
FOrbpLQ6RxDx7nuo5es+tlMIUqPPEldWtjOauvXvUvRUrEtRZ7qyBhYgqpWPOrXjyjrH7KdAAqN4
wzu5GbwVjsY6ardajwM4hkRJZVYXqVoZxZq8vm7T1eBTTtsPehXpS75pp3uX14riObhwZEcoZh5P
nNojexbDjXoo1HY0NyLSqwR3z0oz9pnja/ZWS3Ul2YVpK2dbEyE8f4fyub0EEJ9nlAA+qGBNVVx2
DzJWs7ejndIwHTr4AyJD2XjfSbWjuXiUm9ohACFXrkdBPW+Ty2hsb/KyMLy782t5ci1NCihUrAEx
otbBI3Y8D3JU6EYoq/njGA9hR/sg6vutUXpD4GaN6S9dTCfD8U6CDYT5C1pJQWjyeDjbFxaeIFb8
mIxJQs2nymDrSxEUeDcem2/KbgDdhnxDgwh5Kd5mAInHo3UxvTYjaKQH7LCGu6TRmlWRaNmuiP3O
tUdqS0MS9WsKdvbCuTy9mz4KhA4VM/4BdDjLwahSGWjZJOJRC4R0LVLHudLbyLnOh8ZY8dH6pRan
6p3i6cG1rgTvqlKnC3HZyd3AizZxGydy4+QAMsvPHCONdckvicZ5bCh1F0m78ZpJqLXrjOxCL/3f
ISJrm/Mbar6j0WNTJo4MhEMdhOFHVeBTfouQehm3dtc/mrllX3kJlcCXqlCdZBVqkaCCDvgn3Q16
3e3yAQ3dhYk/HR44jD3p90Pvn2TFjpc8z+pUFXZjIEEdx7cVbeC7Lu309g6Z9fG9U63aXAM6rupr
Ww26JS2pk2Wn/g0bAhAHlAGAr3NChNf61D7NcHjsyI6UVRCpNq5ndhNfaC1eOW4O0P46q9TiZ1RW
5kXWDuGLlnu9sXBFz9+i6XfAI4AJMsEuKcofT4NkKJ0zNKX8WFa1N7hECYXYdWqdCFT7fB8YVJMW
C3Cd0zHRUwNwxbBTx21+lTR9iiUFvgKPDj4u61pvnZuxdNBJiaU1kKQlJez59gbEhiERIixkHTIK
edOff9posVGPalUV4jEaUTcJ2rr7gRLJuJUcx1fdslCJ/QEb/Du/veeRlQZlAhwxWrDsM1AGswvb
jw0NP8LSeNQavK4nTc7oydAHbelh/2oc6u1IHE70DE7y8delTWeHApEiLspWCi9GT0qsFVtb6AsH
Zn4j80HAR7mMgbFwUc55yRV2LmjKNcqjH/eVGytevulQNHcD2Yu/ezVMQxHWw14AeXiCDnEaeJ54
QSmPKL/nV9oorMum0z16s2xRqBPRug7y8SVp0WM6v2qnWxN64GSXB1qH4zC/CpXKsRBYVeVHPN6s
bZYIS74oCZtstyR+/aU1uD19e0R0CugFs0Xh1s0LkF2cyXHVyv6jFcTV1jOteusombOx0WJxLdif
CyrdJ18IOhYSD9n3JGvF5Xe8X/wM4Z0ha8bHKFeTnVNVFfTgttz7qWxuirx5Pv95J9sTbDN4BxIm
nnJaIrPhZKcdwUVk42MWB+F132rahgrXktjSl6MQVdNTBP7HxXL8UZ6P+0KDqeGjo/T1eigTHWuk
YMkXE7oof8/neJa+6YT9A9NIKIg/3uxQG202Nkh6hA+eJCSEB8UgFWtTy8v4pTfLsJLdIIbFYbgA
5kqHiDUKg+x5FK2RTsr1IL3/gciohr3ZJTZ2MHUS4LobZbjirBLAYc4LbRBriF0H0QjvWXMiry1X
UmB2wnEBhjdS5Ka9aY4rbey89KbS8gbac9ZXtbmj+9xQ5IpgyiirbhCBgQ0rRrNDj0CwVaSXfuHh
peDSHqfqu6sq9kewiupRM6m021gbHXCggXPgwiFPbCAiIm1pimuJXrTGvsGUGDORIVdLxXQDkNyx
RVUS/JDbdpBJrpwIJ51ruCaa6NYIH/VlvDHKyo4v0U8L8ucwUvP8Jzp2QRgdsKDTYW13puzh/jRk
/eAHbqGo2A25AZI7peSqapFgoqNoeeuagVSb9AI7oywPVDWU6GmMVAFyNvBQ1lDdsSsCsyF5oFax
T2VjGG/qCsmmHRmdHb8DN3MwydB9FClvPGNoKHkKdFO3AgOv8BXuV5ZtQlxtSEpxWLT4mwDHtxcd
j4e3JfE2o/e8r2N5W6I+1K2McmzNRw2Rp9LVjFhNt32Yj/Kt7etBfaX6iRHitqMVTey7iRYgZ4eB
hoLci6XHTXJdK14C9KVv8JreQ/W2pL3va3V7r4OISdFY5qrfOL2TGLexwEvmtyxTZOlXSpQiF7KC
XaXTUHX6LPcPiirlb6h7F5PCrtqHGy/ROjBdPk40O8fJJHk9qFVf/cT5sMp2A2FusCuoyQ+HwCTU
Wxe95kXrNgv8am3Zkq+vOq9LusvG14S+w07G6Vai1LCH0r22EBeYYZr2z9iWGvt58AZHjKuoBeqy
6aUk91ehaAJjh8hMGsCiMO12SwgGt8KwK7VfJaMtWnfg7w7XrQI2JV45Ic4qCOEAx7YGVzU7OxZs
dqy+NghvlNgH4sVYD7dSIEnjBd0ov77p2kYNf7dqpRu7zgPS8TC2CAZeln7Sd26aIIf1149wAdzg
2dKkGdFkNVnMUXir5F/QhoB5W6YWmPZGtwr0QlFR1bWtafZW+gNAqD4RcM0WgRnXr4xKzuDeDNDa
XbtB7srVEq8Sv/gJdnfoybqTfVS2jrxpdK1P73OgssVbSeYbYwSEBMvtYCulIa9C1LuA06kdUmQq
2w9zoHLUh3xVxJYxZCs5UUSFnn6RZ+mapdNCHOtGTF6uCz2w6gGFZK/1/pT8JAyEJCzgPGOdVDpi
IV0JZOqv3va9B4VI8xGXTjMugh9R7KX+ARpqaJurvKijul+1Q+aMb7JkKbnihpkfjYab1FVpYmCH
cWaH7xCg+38ZkImw3sdqxEys1ZI86B9sDjvcZHCknJfzL8U8vgDwi0Y2QgQokBIR27M7HEB8UXAc
kqcC07MnJ9CCfziWV3eqXmKG9+2xPnRxJkYckNg5EkWrsAEcait6atA83ecF+uRrKqV1C+q0tMuF
oGJ64z6/GnwZZRdKT9DwKO3NtQ5VfZDwPWviJ6XL8RoDhuXc4+ta33Zhmu6w81N/E3fF6rqwkvzp
/JeePPdIrfxn6UpmS+V5FvyyOSKs/RLpl5JUme1qMujPVSJE/8NMQi5wOSvCb0YYEAwoa8EEnVRe
CN/U48cY6BKYJyGlv5Uhhq5mq3XZbDXZt8ZndfAb77o0IvHdbFKfAm0oOGQxIF9gAxwPmkXYYjgi
Fr+joHOcVeMVIniDtJLZl7FoucnVOLLajOM01tUuUI1e+X1+pk+6GywzRQSCBpJKoORzM6pQNyjK
ECA+oXvv/SrMiNLFFvpioIP8lRDq3iZ+EjsrXD7V11wMfg8NC55EY63UUe+Vu9bypH6hZv2B6z7e
fJM4NBsPIs80MbMNUKUhTE5fyI9o47VauAtQukLfPrOJTG65s/o+2dYD5YVt60UN5ZWsxT/l0c+s
FDxc1SZVjmy5jEPPyikz29+DdcpMf41VHHeMVnSLSp0nFwHFWmf6vewfSjHzpXSkfPA1L1Ofe4QL
zV1qlbG67wqHSIgIKVhKNk5S8clBgsiRgJhiLCWQWYgalpz5cDDk5zQade2a0rvarz1bq4pt2Jcp
2KnOZzvvVFWqI8W1ODL+rV8YnbYVhoVL5vl9dHJbABEmWJbJBXhI+UnHO7kvZdWvdSt8rirP2ihJ
3AOXgw9gREq1Vseg3XqjUa56Kc4W+lPzu4LceBKfIDGgEsZ/z2puo1VKYWGnwTPWKsSbdYQKz24q
i3k4FEra7xayefrNWgBjEkvzL1YbMtRcvTytu2pMiX+frdGKDzDnw4NZOdJ9GNTRwWzU5Pb87E6z
d3QcyP+henBHcetT9pjNbiYpovaSvnpW6tzDl8ls08c6TD2xrstcFW41GlAEtdTTF5oQp7uaPAgc
OrVMJpfzeLysHX3c6Wbqnw1A1dFFGTlS9iMIszFaWxna4gvz+sWu5hu5B5FthOkPAPJ4vIwOWdq1
nXiWJoG8XyEMA4gWpZ1hzzL4enRBhQANwByvkHQNDLju1wGSlv/H3bX0JpJs6b+CenPvlQY1YPMa
3S7JJPhRNi4XuFzdvUEBZGUmZGYk+QCSq5FmMz9i1rPqxexmObv6J/NL5juZzmoioMAmoqtLVy21
ChufiDhx4sSJ8/iOY7S4Mz/mpNiVLFx75D6AAwZuZDn64M29lj1fruyfKT+1m9Ybo5vo7D5snhkW
fFrXh7d4l9N4YqBmEa5jpF0i6iOufD2qAY48Sts/t4Dv8IEHq+rDLGgAFLwCqM7B4bF2cpewk4iy
ovcZRgIj5ef7qOHH7UYSln/2Yt/C4wpgvs3IMYCV20YolAeul77nMPC9O+BvVcpoVQukhKdggXje
XXBWtqwYQRHqyIFwMBCRq5cB3iKVu3ka2O5bD/lqQHpHF7P6B3vdWg0PT36HUfA8wuYC9BQc4AhN
065tOcZiCy1vm36l+hERqKb9FvKw+KWF16ANEIV5o9x97WjA2gAwKrC0EcCA/0Ec7cwLKwDy9Rof
z8vz+kd03EUuWaNc7y3Q9vKI8JNsC4ecYD0AvIbidYL0lJ2rKUDm0DO3UafE0yo9w6yus9hE1x5w
3LsbKzrvzBAQvcF9O+tZm3N+xADa5SsccYQUD68ykn8bkh5N6kgVmjuL1scRHiLO9SZp+3Pc/Wj2
cmtZlXb5iHm5c7iAN0M4zoDtJiennHqbAJwVcc8KgKbrSWycLzdnxiyxrLdgQYQ8bn92JLlGHg9S
g6xmBKgReUegUG6ENHfQc7u9qtTGy1rjodVaWm/DeSN5XHHvI55Cx5qF74yGEga4XFDujEIqvAok
ZgbRKp6jNnE9Qdo+Au6bsIJGvU3edq5qzcAJeingk495AWV3EpInGmRIUs0MWbOSBesu43CVzDeV
Sbs98h9QW+HfJrPm4siB2LMyuKpQkQtFhVKspqSh0Q/W8c9bvDIpJ6PlU31ZX/fQa8Ht8hSokp1a
eWG+7gDCu19Bdjac7kAoA7iO5LxK0NB8HQSj+QRd1iudRdt2e8tl6nWWs8XmlZYEhkKXGBT+0/WD
oJbEQHigwNvQjSf+uhFeVYLN6grvvn4Ay7EPyKdl55UrqyHlHUk8VNyAMJ4cUIf1OlukjU0KONAV
tf5oxZfWueUaDd441ghLPtuIvGK/wUny6kPpS+K4nlEiQxOgQVEz4Wgk721uHMBH3Nno4/x0eFU7
8oGNQn8EYK/h4gTLJFMFMLmN9GxTTyZp3HZ/bgFIpmU1nQCNKWP7OrQaR64y2TKCmONihlsTaRK4
POUIc72CKHuI+pSJ1QyaPyNjqA7n2bqyQuftpLn2ewACQZ4rgixt65X6Es/FCiLbDfwtbMCabHee
r4JKumn53qTNcct1YLmNOhs81Iz1Em2rj8jKLlehT4ASARsXkoner+I1FDYWS/RFrafQJ432tcXn
y09NlBt8bLmj+ofE4sf0106GMWpeEGQk+AukoSB/QBoQvi3bRYlReQwEntZ63EBe2+am3Jw5SMZq
ueHIR5HbJp0Htd4GfT5WN8HaQScMf+Fw+yYd1QGZ2Fk6EEY0OmrFXjdeOjM/RteylT+Lb2GiI0m5
WnEq5QTtkM5GXrWTAOmoabgz4DCX0Ro1TBA0AU5OcAysS+YkanRRxkz1u4hbt6DaRU5WoqrnpQ0g
k6ejajrgcF1eu+100QPa1PyXejVdHdk5+eihbAj6H0Y0YofAbJCd/JUkKI9qi/DsV6AtzQwktKw7
ZWATXc0R8Tr2apZvAEKUwtVNyWWkUeT6ZO7gDJzjDTwGFuWyYQaV9gy4ZxbcF2W3m6AREL+0Ngv4
j2uzOm5DY+kg83HdcRZUaGq0Y+plYaBYbHY260ZI5DpHw5jzMOlA/aKhwhHG7HgeGmh5iToTvPCp
wHenlwpuTnvpjgJ3kpy345VZW6ATbtdPl/MVGonDiVvundlRZW4urfJZjHbRgM5/b1XiBTyOc5it
1pWP6947ZpdICgX+LkQlKXcGqZ7AjZNxjeqj8/JoFFTjAS+X193a2bJ9mbqxewO8i8SYA8sJbhj7
GCym/O7JRyW5hCWEqKvc3M+zwtmo4dbjAVDL/MvWbGVfu3578ZbX4PUI66vlLQyI5eU5tLaBssWz
d+jTeiwbXToZNAdkWcHwRL4gDNAsjLRlWCetTchH5+3FIFjNg5kBELZqy/CStHXVDKPWfYzy+mOF
j3uYDccpwTSg4BOJFZIToxwAFyNKqovBKkXjmDA88y9nrU1zWK6X55dBuKh0OVU8Hr6h9g6KVEiE
3JDaB1tQ1ABlB1lBsbcKBx56Bd3YCFJcVaoLpw/Mt5GB6s5lp8xnq97hQSU1kDEXsWg4iYFLhhRQ
Se0s6q0Abpc4GvC5Hxp1RL0NdBbedFFcehRInkyirYdENhY5FKHcKOgtVym7s3KI8EYtHNi83PBv
RuXYjy9n56nFjY0fAcQ5qi3DUS9tLZIyIlG1cNY5b5VrMUrXqtbiddckslSg9uCxAGYBvFU7iaEb
1LWtEQjhg1UyO0OZW8u9jtsVxE9G6/mRJ4Wk/vKhyAzAiNR/gQR8S4CB+BPXVhUfHWlcx+qX29Vl
L+H2MTNbeqZlo6BpONQsbn4CYxRHiasO1M4i8Adrntr9hEeTjVdeD+OKZQMjqh72zoA0guZis8U1
Egl/fZ0YETfhlAeeLTQzEhQlQ25WtpqzpXXuDMqb9uw97uey0eab5VsA9/Grw0Pt4SauYRgccItD
D8p4nYg5rd1y3eOD8hIAiVa0jt+hOcGcHR5lDzcpBwSeCAC0wOiQ9sz15iP0MioHg3kVxXlo2BYa
s9Go0T1r283eMjlfXC/T8zqiqlHkGnZzeazSVlZ6ZxRbhZVK7lQ88uXEAuSQeS5avMYDr7oZPVRG
AQLTlTOn4nbRHiD4dXQWVI48RGUQAQgQDiaeGnhNEDpNTdpD5HAEc3tRSwZoq1q+tVfW2uqtNuVo
iiQf3+q6iJbe+6M4mQDzb3WDJirlSdK2vUkVUINjF8t47hX242T9r0CAe8hVQ/Tm7/g84QHqdi07
lj6+eReY/jAOTTPus+Dv9Kdfvir+4Zu+Mwl5xD/F8reEPwL95/G7LGbCh54PQN70fWKG6cCMEjc+
/Nt8pliIYTvuNPtjx4y2/vzoF7IF7CVQMrO53Ex/+qGG2772g/DVxzQwc+L51+jzmwlP/Jhmbjnc
z9a49ctizdlUn//8mQ27sxfG6tFEsK7ih9eOGbJwYqfZL9Lnid4zz/zph47pOhvzh+3J4/D+Po2f
fhAmuXUgD1E1eBSz0sCZ4ATntIgtVKOgSrnnlobMXbIpDwtiRJpMK1XSVwmLTY+5wpzJa6xK+Jr7
0yRkUUGJJpx10VMlfA8Gh8xKhBlXCdhQlfID85knkiVcv8Nk90nnl/O4K7PFgc1Vy+t//zwb4iYc
nM3Kiw4cjoaPVewcNkzi98W94ROT7R5I8TvCuYh2CG4z4w87vRefQumMZVmJv6+Eju/zkl94dC/8
GLoilshWkSonb/8r6UaOIE/wVilS7CUhDwTVVaWurWrTvOdhbJcuPFNmLGwkgmFTYm0SxSFzJT7Q
y1CN7pCjMeC+OQP9hUr6VOb8jk6COGPESRDhhisHcR8kw1DwRG2MB9zqFpdHAXAEynVgmcKQwgM6
q5kSV5L8fnlCt/74kusOMsMkQUTyO143SAglLxXKwJCPLS/nhIE6DChCk9Iwxp0iKH4UjuAwodAB
qRp1IIXA16hhuL4Z8YDHzBO3Cq5EPA9R2YmqiiYVJ+6K8Alr6zP0rTTHxbSz+xfee/oPkCsIGcDj
RjkLyrtlsNAZjyGApXsztoGPy/ypwEzyMCCoirwXCqzC6CbP6ZFhtxVz74ultO+nW3ZhIVtKtxTp
ZoHQCUbhd3gHuRaUpaDbNdh5F77FJUvswM6+8PQjhzFawbIpKGWG2I7y3ToRL6Vr+o6/TbQG59NX
xfClRBOUWU6dglBm5mgga9hsuk1z98J8/foHZpCMXag7/qmEc1pC3zKLC4McOpYv5EfX9PgkZKRV
j4+nQQINvI9CzoV9peQc1X010MoQj96CEO0rwQAokwUBGBel3CT0v/CooJyNc+iqeeE2GCwwS09m
OBUsLypoVl1Bd+aMYckIEt84+ujIXw+HHqM9Kw3iYnrEBkooU51sb4HXIofec0tXQDE1BZ1CES7l
AUIHLhSBLHW4UiYb2+htLKprCuGq0n3Esb9i3likTAk1qpSv2Fg8hJSxpkzUlq6BXRs8+d26fOHR
2BUEpFarz9X4/D+xWZr+5WbJHeooka+dBBmpRMVHMiVO89Xcmn4qiNmeh9nreXHnjGWrIMuDVt24
Oxi6KG0rlp1x4VyDlGG+EhcIFVl1tn02ZRaL4KUpaOUT1rBtfZbyOBbF4aD1+0Ih7sMBthJ0cIaW
r84JVyKq4RT3cZFOJqIwUFqp+mQTaF8nES5pJPHooiy/qKs6rrk+35D+XSSiTFAUQpUf9w5M/IJM
JsE6royMqnhfoLK2GOZ0hZarYaDiRRFLCnLZrHedIcmrlfzg82+JD3e9SFgDkwd4mUwFRYws6WKU
07kxNNOJbbqu6IUA7LQG0rnfaccHmXURUJW5oembFnOLWdL+1SjVQZkugiEhK92Z6A1RUMuJa7CC
hhzxA1Gks+xQ5UknUyZIHFwdxeRPF41HLr7SkGWnTnT4+b946ZF7n38rQZ5LD+Hn//YnjuinRRhY
faBHHEPJlYe8RA10mb+RFTQSYdUJf7B2DjhhIqjKRicJ547PSpdoV1BQywSa+i2oEkeQ0JFs+pqW
MB78MIjECCYBWl6oT/jXnTcIurdpIOt4YzZeiRqjoUHact/9cOd8U8KJ6uZ1nLD0CGNOUKLw16tT
vhinprB3SKZGyhVSgpGWA2Av5GEdPTD7PK7fJlqYBbP+CR2xeyN3AFo7tt9/3k5Qj1s5bKC6Mdur
obsRaRDbP+o9u/wz5/6BX2mMTudhSdV1fY+e/7F8UR6VtePuugsfuR2hYAhrsFUvKPYqWmaE06us
Yk0XDYC8glBuSBafTrfMOjxCODQzoK7NcGMi6R5XfEE3G0XD5Y7cHxaKj9zdmHzy6hdSJ3EtBO6E
6Z5pmG7X9D0Wzre5QHjdqlt4E4IN1Hc5J0TM1fFm7kWxHNJGiorybI2NObFF3up4M186vsyEpgYH
zSULuVm6iXYDtxo27jJk/kSwyAgxQ1UcrpwxwijIgSlIkUBQ/aQyYSQp+pGZFpQyuhoeXFdm6DFf
JKuDD8jfFLlLZZWqTDBCDrtfUA2wFdXpXic+dI7ABFSCqtO9mewoBwAPaaAbM1ecLSHHqnL3rRlK
AoZ0eQ1kkYABd7MpeCBQf6RO+Y6hWEuUBh1P4jsnthPZNAHigfqEhy5fsrk8ZQ08vnOg12MTJROm
mEpQ1fGMv0vWpofgamgVLCDtg85rxcfTTZU+d9E0StxDqhJRleU+95ns2tdwRBDeiMXJ6nAPfCU9
CRXi6oxARuKKibpCx9WMVH7J6gFWp/psH5A/mUh+W9TlqRMewLUqpQii1k+dLp1opO8IMoHcVA2E
M60ZOr7oldPx6hgGTFQSyH7TMOElc8csFCzhrEZe9SgPV+ZUvDxQWKJhvisn3uRJgQUx0mooFi8+
nq7VPsxDsFgwLpEfqoGu78TmtHQLSLkpF5+NhBKmyuknSo+C3BkoiimoZTzREhlGJjkFZUJRoHW8
aoZmKHuZdSS74OFhUk5aXwyeoF6KQOxVmZ2nivfZxJzKLz20vdNhz92iNmopcBsto4G8qsGw/fwf
pP73Pc2ASQ20kTa6swDtnqAejg+3z7/2bVxrWRXBP6Fn7ZOFBCUHRVSCza1BsV1AY46ZMxMJazDl
L0JPvkY13Ekd5lsum5qRXZzXTJ1pYEQ/ZeROEsjqmLCdyJum4TEOgBFfDLgQhruqAkOG65hPRdNH
x/NrGDqlO+ZT+W4+RdozHdcbsu9FL6iOtxGq86zSLf1veDHYnjFQWIuPpxsSN/Bm+6YUpwYGnhbK
4tahpbY61bcsEFVDhgCvKmm3aWilG1mdIWCoPuH8Fr7lUq5sldpZqE47D87uoa1BMG7Zhs3tXZZo
ONd3TEwvz7AwVHkBO4fxnSNS18BlvPRR6yHJso4kA7z1p85STHyqUoMvdV64LJXPtI6s8nszEFOe
0L1OfboPKBKGH3OfsQeMMh305zumCno+ayCMKn0nCPAQiwpi2fV/sLjshXmuQzzBWAC1IVAm8GBV
6Xi0mSP7VmrU/lqZMEPH9B1OI/NCB2kH6YcFndzG0jFj5CaRWSirOYC4FGOdfrV+2IzNPezQ4dR8
cswYBfDFHDN+6FB17xCE5svSTYzarqD0Y6mHEhIeJ88nc3s4Qq7VsAHPA94mPotspAP9WCr+6ewb
tIn+nMUsTt+YYYAyLTfdp29Q+6rD9uk70yme9j0WxcV0MxsT8IeHLiRokRdVCT9zbWg7c9TU+uDa
l3/mscztQVEZj9JaDU9yyrxPGTYodNz/+/f/jOb06SpMUUOAGVyjDMZjxa4J+hAV5A00ZCkmdfrG
PTooTSujxEKsKwA2LnCQdAiGiUfBvBD36Meuw9DELcaq3qPUkYmejiZwiZoaBu3y+ZSDgY9sjmek
I6JaAPYGZdhHN+/Pc3CgryxEWtXDsT1/Eo/DOVF5jo6xDZFTTOBQnV2H2eQ0LcSQDqQOt7SRBlKS
yvH9Op5ldAXzG9X5oRMI8yWcVtVr+gZ5CQWVjAkERKVMNAqZKSRyAhlMA9mQLQoq2Vx1OObf8lBK
V9fib0WHM+YI+h4opsXkT1d6dyay2KR6Dh3q/B3iVcXsMtbqSBd+D6gMwWdV3QXfSF6dsTVkydQp
XYRMdsIfhMJ44WU6BEgY22YEgO6Kj6fv2oc8kEJzLvU8BwaH9EaoaXijf8RNWIILUsg5A6SG+vR/
MWEWF2RIOtAGs/h4OlPueQlC95eoJD8/4MdXp35FEePSMBlPYc8DHkc4imhnqUMto6hjvM9uBFwW
9J2OAPXFOCn1k0iQyGfqGnj0j0Fv2Bs89br/ViLhQcZXaUf+AcqCNkiAqgc4P5Bg0BnwO7Y/ctij
4vrPbIJnA+JAPvIOGNaB7/5JyFkG6r/FajsdOv8KSXM7iZQ6sh/65tqRsmGou5KqVTGEvRaXHqgk
zsyyjftUP+qKtyH6SaqP9Kyvhzt4SIDjV6dugBEZ+MUe3K4Mi/HrnMJL6kVvwi9YRMVsszu9AuDN
FqHtf3UncvrbBnjvm4IOAYIgn6LqGd5ewrMK2P5RsarnuooT3xAXYTIWVfMB1r5w54Bo5wAjMZPv
DgvHqLUqiGY3b/Hh9HsXYEWJ44pwRTo8iTRbIF1ChHLxykROg+eMwDrwWgPCo0Bah11msBQmyL4r
XIdfzpCko65BM3W5h0JEEalUhxesoLsfikdHGAK3jXyJ6bCQgIM6xR2QiDW7Omrnr/F+cwRh1uFV
egs5lvYPTV6KYU4/1X0WUomqDKigA6wJIa84ojp0wYZGjwz1WT+gzCDmhL0ruNPQ81qddm4u3Dpx
HGXa9N5cOqIG0eGzzke5SybSs1FHRtUj8jGdKZtm03/kY+BOFmzJ7gIdSe2PCHrk/DEglzzapwxr
OgqtckY9OaiCgRVH6VwEvpZrhZ2YmQ44mw6hokR26ckJLWevksfTpuDn6Qfvw/DgCBoEuYPkcglL
CW1c1GduAF4UYfKCUCZSOnzYQyZaRVl/99wmOJ3NiIDGpV6C2JwMdVPTUVKWSydMmNj+/Jtreuk2
V4BYX3xUXECfYQTRl4I6dB3B+HwB+S1Q+mtebfa3Yta0tWfAHD1qgOyzkb9RbmSGLKxq9n9/T/es
lFeGWdGRsY9Uok/cnT/r6+2dRhu3Gt55aIiE/Fu0dUP3keLXXxPfP2/f9wEaq0rB9mpoxX9IAOnK
5LhXhMeZjvSUQRJJuTroUH1s+/L366Fw1+Pn/wXwSirmjxyvc97mZPFm/jb6IEcDV5WE71AfhBZd
hWJm6ME8gBc6DjrISpPKE3XUDXRCthExWXTgLpFrVpBFHQkBBne5jOmpIw+mN8EbU+zgocOdeYkH
8cQmQFYJ3VNHHd4lc+cUV9lnzlPnUlVz7CpBRrqg/Kpa8tyQToJUJkE0qgdh4F94OiirEG41wayr
UgcrVUY8mGFSUMk9Xkcv2+Pa+kOYyJOt6TghT6iI2sBlLmwcAOmLBXyH5sGexgqql8L2pXbcPNj+
dnEFZm5jjZg7+5pUqK7yO7z68ngHgozM44II6nhfdYAsITvLdTzb6FLhe90HOgoCDE4+l7/emuhs
5Vt/26eudfhCsroDiu/igUjXzb5xdNTBG5wXLxLB1VbXEAe4dGZOoahI0+pINr9ErS9lY0yfe59k
9ZfU5m2nCuZg2OyFl9DzjU996Xbpa3DoPNPPCkFos+n+/9IhiYqcpsKm6Lj+4H4XEo91JPhcm6jr
fpbQbA39SRcuMLf4mbAIwJUVQvG12+v4fXvroHULHEsFpewi1wH7adgh0k8QuXpejjiAhpnfm6uS
wdw9Rb06Kp3vHQmfWUed8xPz0Y1ANJqoObSqJXbPkKdekMlNMQ36nxj8q4lkZxF0C0XHxVCni92D
E0/g2d17uaC3k4YBWIBQMi1hD9p/WwPPH8AYkefU31d1J3FJRTZz99cA7bZ2S05IISRv8rXpIiT5
L6WLCCGJCCjZeZyFTiyCwshjNxLfFuwUtNxSX90jn8MCF7hW02FKPKIyTZytjqrCxwRAG9JkNUjm
R2yvk8edLpMYBR8FX+ngogNY8fH0w7VjZNZ0pPwZVOJFMcvi0BYTpXnX4WJvNtHjqw7kgwpeLjqg
b4RcpFIfCC1h6V2CihXYi3vNOLR/Pq9XkLSHdttoLIyOd8Ucv8bMfU+cb+Pl29dfTvXhs70aWvFh
7+/2t/+o592+xnb/fKvc197uO1vlkc1+lpSJCwP0zf8DAAD//w==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350520</xdr:colOff>
      <xdr:row>2</xdr:row>
      <xdr:rowOff>0</xdr:rowOff>
    </xdr:from>
    <xdr:to>
      <xdr:col>18</xdr:col>
      <xdr:colOff>350520</xdr:colOff>
      <xdr:row>22</xdr:row>
      <xdr:rowOff>22860</xdr:rowOff>
    </xdr:to>
    <xdr:graphicFrame macro="">
      <xdr:nvGraphicFramePr>
        <xdr:cNvPr id="2" name="Chart 1">
          <a:extLst>
            <a:ext uri="{FF2B5EF4-FFF2-40B4-BE49-F238E27FC236}">
              <a16:creationId xmlns:a16="http://schemas.microsoft.com/office/drawing/2014/main" id="{2EF222A4-5CF9-3514-E474-A146E0BFD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365760</xdr:colOff>
      <xdr:row>26</xdr:row>
      <xdr:rowOff>179070</xdr:rowOff>
    </xdr:from>
    <xdr:to>
      <xdr:col>19</xdr:col>
      <xdr:colOff>0</xdr:colOff>
      <xdr:row>45</xdr:row>
      <xdr:rowOff>175260</xdr:rowOff>
    </xdr:to>
    <xdr:graphicFrame macro="">
      <xdr:nvGraphicFramePr>
        <xdr:cNvPr id="4" name="Chart 3">
          <a:extLst>
            <a:ext uri="{FF2B5EF4-FFF2-40B4-BE49-F238E27FC236}">
              <a16:creationId xmlns:a16="http://schemas.microsoft.com/office/drawing/2014/main" id="{26F28E1F-8244-7594-19BA-69231C897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396240</xdr:colOff>
      <xdr:row>50</xdr:row>
      <xdr:rowOff>125730</xdr:rowOff>
    </xdr:from>
    <xdr:to>
      <xdr:col>19</xdr:col>
      <xdr:colOff>38100</xdr:colOff>
      <xdr:row>69</xdr:row>
      <xdr:rowOff>0</xdr:rowOff>
    </xdr:to>
    <xdr:graphicFrame macro="">
      <xdr:nvGraphicFramePr>
        <xdr:cNvPr id="7" name="Chart 6">
          <a:extLst>
            <a:ext uri="{FF2B5EF4-FFF2-40B4-BE49-F238E27FC236}">
              <a16:creationId xmlns:a16="http://schemas.microsoft.com/office/drawing/2014/main" id="{F811362D-5BA8-9FDB-7636-EEDDD2D07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396240</xdr:colOff>
      <xdr:row>1</xdr:row>
      <xdr:rowOff>160020</xdr:rowOff>
    </xdr:from>
    <xdr:to>
      <xdr:col>16</xdr:col>
      <xdr:colOff>45720</xdr:colOff>
      <xdr:row>18</xdr:row>
      <xdr:rowOff>7620</xdr:rowOff>
    </xdr:to>
    <xdr:graphicFrame macro="">
      <xdr:nvGraphicFramePr>
        <xdr:cNvPr id="2" name="Chart 1">
          <a:extLst>
            <a:ext uri="{FF2B5EF4-FFF2-40B4-BE49-F238E27FC236}">
              <a16:creationId xmlns:a16="http://schemas.microsoft.com/office/drawing/2014/main" id="{1D6AA217-1E8E-334C-664F-491181CEE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533400</xdr:colOff>
      <xdr:row>21</xdr:row>
      <xdr:rowOff>41910</xdr:rowOff>
    </xdr:from>
    <xdr:to>
      <xdr:col>15</xdr:col>
      <xdr:colOff>228600</xdr:colOff>
      <xdr:row>36</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296AC8D-5239-2D1F-5EBE-1D8071AAD6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3882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358140</xdr:colOff>
      <xdr:row>2</xdr:row>
      <xdr:rowOff>3810</xdr:rowOff>
    </xdr:from>
    <xdr:to>
      <xdr:col>19</xdr:col>
      <xdr:colOff>15240</xdr:colOff>
      <xdr:row>18</xdr:row>
      <xdr:rowOff>167640</xdr:rowOff>
    </xdr:to>
    <xdr:graphicFrame macro="">
      <xdr:nvGraphicFramePr>
        <xdr:cNvPr id="2" name="Chart 1">
          <a:extLst>
            <a:ext uri="{FF2B5EF4-FFF2-40B4-BE49-F238E27FC236}">
              <a16:creationId xmlns:a16="http://schemas.microsoft.com/office/drawing/2014/main" id="{458D367E-F908-78E9-FB9C-218B34073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548640</xdr:colOff>
      <xdr:row>23</xdr:row>
      <xdr:rowOff>80010</xdr:rowOff>
    </xdr:from>
    <xdr:to>
      <xdr:col>17</xdr:col>
      <xdr:colOff>38100</xdr:colOff>
      <xdr:row>39</xdr:row>
      <xdr:rowOff>167640</xdr:rowOff>
    </xdr:to>
    <xdr:graphicFrame macro="">
      <xdr:nvGraphicFramePr>
        <xdr:cNvPr id="3" name="Chart 2">
          <a:extLst>
            <a:ext uri="{FF2B5EF4-FFF2-40B4-BE49-F238E27FC236}">
              <a16:creationId xmlns:a16="http://schemas.microsoft.com/office/drawing/2014/main" id="{88954D21-A6FC-5996-09F4-57091B624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381000</xdr:colOff>
      <xdr:row>46</xdr:row>
      <xdr:rowOff>34290</xdr:rowOff>
    </xdr:from>
    <xdr:to>
      <xdr:col>16</xdr:col>
      <xdr:colOff>594360</xdr:colOff>
      <xdr:row>61</xdr:row>
      <xdr:rowOff>34290</xdr:rowOff>
    </xdr:to>
    <xdr:graphicFrame macro="">
      <xdr:nvGraphicFramePr>
        <xdr:cNvPr id="6" name="Chart 5">
          <a:extLst>
            <a:ext uri="{FF2B5EF4-FFF2-40B4-BE49-F238E27FC236}">
              <a16:creationId xmlns:a16="http://schemas.microsoft.com/office/drawing/2014/main" id="{1029F233-0856-56E5-46B1-D75CB6434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45720</xdr:rowOff>
    </xdr:from>
    <xdr:to>
      <xdr:col>6</xdr:col>
      <xdr:colOff>320040</xdr:colOff>
      <xdr:row>24</xdr:row>
      <xdr:rowOff>45720</xdr:rowOff>
    </xdr:to>
    <xdr:graphicFrame macro="">
      <xdr:nvGraphicFramePr>
        <xdr:cNvPr id="2" name="Chart 1">
          <a:extLst>
            <a:ext uri="{FF2B5EF4-FFF2-40B4-BE49-F238E27FC236}">
              <a16:creationId xmlns:a16="http://schemas.microsoft.com/office/drawing/2014/main" id="{F34CD01A-7263-5912-287F-87AD8E212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182880</xdr:colOff>
      <xdr:row>10</xdr:row>
      <xdr:rowOff>15240</xdr:rowOff>
    </xdr:from>
    <xdr:to>
      <xdr:col>11</xdr:col>
      <xdr:colOff>182880</xdr:colOff>
      <xdr:row>23</xdr:row>
      <xdr:rowOff>104775</xdr:rowOff>
    </xdr:to>
    <mc:AlternateContent xmlns:mc="http://schemas.openxmlformats.org/markup-compatibility/2006" xmlns:a14="http://schemas.microsoft.com/office/drawing/2010/main">
      <mc:Choice Requires="a14">
        <xdr:graphicFrame macro="">
          <xdr:nvGraphicFramePr>
            <xdr:cNvPr id="4" name="Age">
              <a:extLst>
                <a:ext uri="{FF2B5EF4-FFF2-40B4-BE49-F238E27FC236}">
                  <a16:creationId xmlns:a16="http://schemas.microsoft.com/office/drawing/2014/main" id="{623D945A-EFFB-417A-F084-BDA0EC95F3E6}"/>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5654040" y="1844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563880</xdr:colOff>
      <xdr:row>10</xdr:row>
      <xdr:rowOff>30480</xdr:rowOff>
    </xdr:from>
    <xdr:to>
      <xdr:col>15</xdr:col>
      <xdr:colOff>563880</xdr:colOff>
      <xdr:row>23</xdr:row>
      <xdr:rowOff>120015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5BC21E6F-10FA-A5E2-BAC0-5562C4302D7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473440" y="185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274320</xdr:colOff>
      <xdr:row>173</xdr:row>
      <xdr:rowOff>76200</xdr:rowOff>
    </xdr:from>
    <xdr:to>
      <xdr:col>14</xdr:col>
      <xdr:colOff>251460</xdr:colOff>
      <xdr:row>194</xdr:row>
      <xdr:rowOff>152400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D4265DB-D3D1-699A-0BFB-0EB5278F3F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2480" y="31714440"/>
              <a:ext cx="6682740" cy="3916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533400</xdr:colOff>
      <xdr:row>27</xdr:row>
      <xdr:rowOff>179070</xdr:rowOff>
    </xdr:from>
    <xdr:to>
      <xdr:col>13</xdr:col>
      <xdr:colOff>1082040</xdr:colOff>
      <xdr:row>47</xdr:row>
      <xdr:rowOff>175260</xdr:rowOff>
    </xdr:to>
    <xdr:graphicFrame macro="">
      <xdr:nvGraphicFramePr>
        <xdr:cNvPr id="4" name="Chart 3">
          <a:extLst>
            <a:ext uri="{FF2B5EF4-FFF2-40B4-BE49-F238E27FC236}">
              <a16:creationId xmlns:a16="http://schemas.microsoft.com/office/drawing/2014/main" id="{C72746AC-4862-A517-591F-2EE51CE44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472440</xdr:colOff>
      <xdr:row>49</xdr:row>
      <xdr:rowOff>171450</xdr:rowOff>
    </xdr:from>
    <xdr:to>
      <xdr:col>14</xdr:col>
      <xdr:colOff>38100</xdr:colOff>
      <xdr:row>68</xdr:row>
      <xdr:rowOff>15240</xdr:rowOff>
    </xdr:to>
    <xdr:graphicFrame macro="">
      <xdr:nvGraphicFramePr>
        <xdr:cNvPr id="2" name="Chart 1">
          <a:extLst>
            <a:ext uri="{FF2B5EF4-FFF2-40B4-BE49-F238E27FC236}">
              <a16:creationId xmlns:a16="http://schemas.microsoft.com/office/drawing/2014/main" id="{55E12E46-EF9E-77C9-6A05-3AFA0BD27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30480</xdr:colOff>
      <xdr:row>7</xdr:row>
      <xdr:rowOff>167640</xdr:rowOff>
    </xdr:from>
    <xdr:to>
      <xdr:col>17</xdr:col>
      <xdr:colOff>30480</xdr:colOff>
      <xdr:row>21</xdr:row>
      <xdr:rowOff>74295</xdr:rowOff>
    </xdr:to>
    <mc:AlternateContent xmlns:mc="http://schemas.openxmlformats.org/markup-compatibility/2006" xmlns:a14="http://schemas.microsoft.com/office/drawing/2010/main">
      <mc:Choice Requires="a14">
        <xdr:graphicFrame macro="">
          <xdr:nvGraphicFramePr>
            <xdr:cNvPr id="2" name="Status">
              <a:extLst>
                <a:ext uri="{FF2B5EF4-FFF2-40B4-BE49-F238E27FC236}">
                  <a16:creationId xmlns:a16="http://schemas.microsoft.com/office/drawing/2014/main" id="{09B76A42-2530-1762-CECC-34BA4D09264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2595860" y="1447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Rakshak" refreshedDate="45540.686206481485" createdVersion="8" refreshedVersion="8" minRefreshableVersion="3" recordCount="1000" xr:uid="{A6CBD257-3A9A-4217-B27E-93F98DAF6F7A}">
  <cacheSource type="worksheet">
    <worksheetSource ref="A1:M1001" sheet="DAY 12 PIVOT"/>
  </cacheSource>
  <cacheFields count="13">
    <cacheField name="Emp Id" numFmtId="0">
      <sharedItems/>
    </cacheField>
    <cacheField name="Full Name" numFmtId="0">
      <sharedItems/>
    </cacheField>
    <cacheField name="Job Title" numFmtId="0">
      <sharedItems/>
    </cacheField>
    <cacheField name="Department" numFmtId="0">
      <sharedItems count="7">
        <s v="IT"/>
        <s v="Finance"/>
        <s v="Accounting"/>
        <s v="Human Resources"/>
        <s v="Engineering"/>
        <s v="Marketing"/>
        <s v="Sales"/>
      </sharedItems>
    </cacheField>
    <cacheField name="Business Unit" numFmtId="0">
      <sharedItems count="4">
        <s v="Research &amp; Development"/>
        <s v="Speciality Products"/>
        <s v="Manufacturing"/>
        <s v="Corporate"/>
      </sharedItems>
    </cacheField>
    <cacheField name="Gender" numFmtId="0">
      <sharedItems count="2">
        <s v="Female"/>
        <s v="Male"/>
      </sharedItems>
    </cacheField>
    <cacheField name="Ethnicity" numFmtId="0">
      <sharedItems count="4">
        <s v="Black"/>
        <s v="Caucasian"/>
        <s v="Asian"/>
        <s v="Latino"/>
      </sharedItems>
    </cacheField>
    <cacheField name="Age" numFmtId="0">
      <sharedItems containsSemiMixedTypes="0" containsString="0" containsNumber="1" containsInteger="1" minValue="25" maxValue="65" count="41">
        <n v="55"/>
        <n v="50"/>
        <n v="26"/>
        <n v="27"/>
        <n v="25"/>
        <n v="29"/>
        <n v="34"/>
        <n v="36"/>
        <n v="59"/>
        <n v="31"/>
        <n v="41"/>
        <n v="65"/>
        <n v="64"/>
        <n v="37"/>
        <n v="43"/>
        <n v="28"/>
        <n v="61"/>
        <n v="32"/>
        <n v="35"/>
        <n v="53"/>
        <n v="52"/>
        <n v="40"/>
        <n v="45"/>
        <n v="33"/>
        <n v="46"/>
        <n v="44"/>
        <n v="38"/>
        <n v="30"/>
        <n v="58"/>
        <n v="60"/>
        <n v="48"/>
        <n v="56"/>
        <n v="51"/>
        <n v="42"/>
        <n v="49"/>
        <n v="39"/>
        <n v="62"/>
        <n v="63"/>
        <n v="54"/>
        <n v="47"/>
        <n v="57"/>
      </sharedItems>
    </cacheField>
    <cacheField name="Hire Date" numFmtId="14">
      <sharedItems containsSemiMixedTypes="0" containsNonDate="0" containsDate="1" containsString="0" minDate="1992-01-09T00:00:00" maxDate="2021-12-27T00:00:00"/>
    </cacheField>
    <cacheField name="Annual Salary" numFmtId="168">
      <sharedItems containsSemiMixedTypes="0" containsString="0" containsNumber="1" containsInteger="1" minValue="40063" maxValue="258498"/>
    </cacheField>
    <cacheField name="Bonus %" numFmtId="9">
      <sharedItems containsSemiMixedTypes="0" containsString="0" containsNumber="1" minValue="0" maxValue="0.4"/>
    </cacheField>
    <cacheField name="Country" numFmtId="0">
      <sharedItems count="3">
        <s v="United States"/>
        <s v="China"/>
        <s v="Brazil"/>
      </sharedItems>
    </cacheField>
    <cacheField name="City" numFmtId="0">
      <sharedItems count="13">
        <s v="Seattle"/>
        <s v="Chicago"/>
        <s v="Phoenix"/>
        <s v="Miami"/>
        <s v="Austin"/>
        <s v="Columbus"/>
        <s v="Chongqing"/>
        <s v="Shanghai"/>
        <s v="Beijing"/>
        <s v="Chengdu"/>
        <s v="Manaus"/>
        <s v="Rio de Janerio"/>
        <s v="Sao Paulo"/>
      </sharedItems>
    </cacheField>
  </cacheFields>
  <extLst>
    <ext xmlns:x14="http://schemas.microsoft.com/office/spreadsheetml/2009/9/main" uri="{725AE2AE-9491-48be-B2B4-4EB974FC3084}">
      <x14:pivotCacheDefinition pivotCacheId="1356131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Rakshak" refreshedDate="45544.853158912039" createdVersion="8" refreshedVersion="8" minRefreshableVersion="3" recordCount="28" xr:uid="{12000D7A-4271-4F1F-B814-32F64BCADF9F}">
  <cacheSource type="worksheet">
    <worksheetSource ref="A1:H29" sheet="SCENARIO 1"/>
  </cacheSource>
  <cacheFields count="8">
    <cacheField name="Salesperson" numFmtId="0">
      <sharedItems/>
    </cacheField>
    <cacheField name="Region" numFmtId="0">
      <sharedItems count="4">
        <s v="South"/>
        <s v="East"/>
        <s v="North"/>
        <s v="West"/>
      </sharedItems>
    </cacheField>
    <cacheField name="Month" numFmtId="0">
      <sharedItems/>
    </cacheField>
    <cacheField name="Product" numFmtId="0">
      <sharedItems/>
    </cacheField>
    <cacheField name="Units Sold" numFmtId="0">
      <sharedItems containsSemiMixedTypes="0" containsString="0" containsNumber="1" containsInteger="1" minValue="90" maxValue="170"/>
    </cacheField>
    <cacheField name="Revenue" numFmtId="0">
      <sharedItems containsSemiMixedTypes="0" containsString="0" containsNumber="1" containsInteger="1" minValue="2000" maxValue="5100"/>
    </cacheField>
    <cacheField name="Discount" numFmtId="0">
      <sharedItems containsSemiMixedTypes="0" containsString="0" containsNumber="1" containsInteger="1" minValue="150" maxValue="400"/>
    </cacheField>
    <cacheField name="Tax" numFmtId="0">
      <sharedItems containsSemiMixedTypes="0" containsString="0" containsNumber="1" containsInteger="1" minValue="100" maxValue="2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Rakshak" refreshedDate="45545.677537731484" createdVersion="8" refreshedVersion="8" minRefreshableVersion="3" recordCount="24" xr:uid="{FC91A70C-604B-49EB-B5C3-FD091AE62E05}">
  <cacheSource type="worksheet">
    <worksheetSource ref="A1:C25" sheet="SCENARIO 3"/>
  </cacheSource>
  <cacheFields count="3">
    <cacheField name="Category" numFmtId="0">
      <sharedItems count="8">
        <s v="Marketing"/>
        <s v="IT"/>
        <s v="HR"/>
        <s v="Operations"/>
        <s v="Sales"/>
        <s v="Finance"/>
        <s v="R&amp;D"/>
        <s v="Logistics"/>
      </sharedItems>
    </cacheField>
    <cacheField name="Budgeted Expense" numFmtId="0">
      <sharedItems containsSemiMixedTypes="0" containsString="0" containsNumber="1" containsInteger="1" minValue="20000" maxValue="62000"/>
    </cacheField>
    <cacheField name="Actual Expense" numFmtId="0">
      <sharedItems containsSemiMixedTypes="0" containsString="0" containsNumber="1" containsInteger="1" minValue="21000" maxValue="63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Rakshak" refreshedDate="45545.823281249999" createdVersion="8" refreshedVersion="8" minRefreshableVersion="3" recordCount="29" xr:uid="{A56EE117-DF46-4916-8333-6CDE616B7C9A}">
  <cacheSource type="worksheet">
    <worksheetSource ref="A1:H30" sheet="SCENARIO 2"/>
  </cacheSource>
  <cacheFields count="8">
    <cacheField name="Employee Name" numFmtId="0">
      <sharedItems count="29">
        <s v="Rajesh Kumar"/>
        <s v="Neha Sharma"/>
        <s v="Arun Patel"/>
        <s v="Priya Verma"/>
        <s v="Anil Mehta"/>
        <s v="Aarti Desai"/>
        <s v="Rahul Reddy"/>
        <s v="Suman Gupta"/>
        <s v="Vijay Rao"/>
        <s v="Kiran Patel"/>
        <s v="Meera Shah"/>
        <s v="Sunil Chawla"/>
        <s v="Manoj Kumar"/>
        <s v="Sneha Nair"/>
        <s v="Ramesh Yadav"/>
        <s v="Sonali Gupta"/>
        <s v="Deepak Sharma"/>
        <s v="Sushma Patel"/>
        <s v="Rajni Mehta"/>
        <s v="Amit Rawat"/>
        <s v="Geeta Singh"/>
        <s v="Rajesh Sharma"/>
        <s v="Mohit Kumar"/>
        <s v="Neelam Gupta"/>
        <s v="Nisha Rao"/>
        <s v="Sunita Desai"/>
        <s v="Pankaj Yadav"/>
        <s v="Snehal Verma"/>
        <s v="Rani Kapoor"/>
      </sharedItems>
    </cacheField>
    <cacheField name="Date" numFmtId="14">
      <sharedItems containsSemiMixedTypes="0" containsNonDate="0" containsDate="1" containsString="0" minDate="2024-08-01T00:00:00" maxDate="2024-08-16T00:00:00"/>
    </cacheField>
    <cacheField name="Status" numFmtId="0">
      <sharedItems count="2">
        <s v="Present"/>
        <s v="Absent"/>
      </sharedItems>
    </cacheField>
    <cacheField name="Department" numFmtId="0">
      <sharedItems/>
    </cacheField>
    <cacheField name="Location" numFmtId="0">
      <sharedItems/>
    </cacheField>
    <cacheField name="Shift" numFmtId="0">
      <sharedItems/>
    </cacheField>
    <cacheField name="Manager" numFmtId="0">
      <sharedItems/>
    </cacheField>
    <cacheField name="Overtime Hours" numFmtId="0">
      <sharedItems containsSemiMixedTypes="0" containsString="0" containsNumber="1" containsInteger="1" minValue="0" maxValue="3"/>
    </cacheField>
  </cacheFields>
  <extLst>
    <ext xmlns:x14="http://schemas.microsoft.com/office/spreadsheetml/2009/9/main" uri="{725AE2AE-9491-48be-B2B4-4EB974FC3084}">
      <x14:pivotCacheDefinition pivotCacheId="105623635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Rakshak" refreshedDate="45545.829469097225" createdVersion="8" refreshedVersion="8" minRefreshableVersion="3" recordCount="24" xr:uid="{6E41643F-BA05-4267-936C-3CA2813D54D6}">
  <cacheSource type="worksheet">
    <worksheetSource ref="A1:H25" sheet="SCENARIO 3"/>
  </cacheSource>
  <cacheFields count="8">
    <cacheField name="Category" numFmtId="0">
      <sharedItems count="8">
        <s v="Marketing"/>
        <s v="IT"/>
        <s v="HR"/>
        <s v="Operations"/>
        <s v="Sales"/>
        <s v="Finance"/>
        <s v="R&amp;D"/>
        <s v="Logistics"/>
      </sharedItems>
    </cacheField>
    <cacheField name="Budgeted Expense" numFmtId="0">
      <sharedItems containsSemiMixedTypes="0" containsString="0" containsNumber="1" containsInteger="1" minValue="20000" maxValue="62000"/>
    </cacheField>
    <cacheField name="Actual Expense" numFmtId="0">
      <sharedItems containsSemiMixedTypes="0" containsString="0" containsNumber="1" containsInteger="1" minValue="21000" maxValue="63000"/>
    </cacheField>
    <cacheField name="Variance" numFmtId="0">
      <sharedItems containsSemiMixedTypes="0" containsString="0" containsNumber="1" containsInteger="1" minValue="-2000" maxValue="1000"/>
    </cacheField>
    <cacheField name="Department" numFmtId="0">
      <sharedItems/>
    </cacheField>
    <cacheField name="Location" numFmtId="0">
      <sharedItems/>
    </cacheField>
    <cacheField name="Expense Date" numFmtId="14">
      <sharedItems containsSemiMixedTypes="0" containsNonDate="0" containsDate="1" containsString="0" minDate="2024-08-01T00:00:00" maxDate="2024-08-25T00:00:00"/>
    </cacheField>
    <cacheField name="Approved B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E02387"/>
    <s v="Emily Davis"/>
    <s v="Sr. Manger"/>
    <x v="0"/>
    <x v="0"/>
    <x v="0"/>
    <x v="0"/>
    <x v="0"/>
    <d v="2016-04-08T00:00:00"/>
    <n v="141604"/>
    <n v="0.15"/>
    <x v="0"/>
    <x v="0"/>
  </r>
  <r>
    <s v="E02572"/>
    <s v="Luna Sanders"/>
    <s v="Director"/>
    <x v="1"/>
    <x v="1"/>
    <x v="0"/>
    <x v="1"/>
    <x v="1"/>
    <d v="2006-10-26T00:00:00"/>
    <n v="163099"/>
    <n v="0.2"/>
    <x v="0"/>
    <x v="1"/>
  </r>
  <r>
    <s v="E02832"/>
    <s v="Penelope Jordan"/>
    <s v="Computer Systems Manager"/>
    <x v="0"/>
    <x v="2"/>
    <x v="0"/>
    <x v="1"/>
    <x v="2"/>
    <d v="2019-09-27T00:00:00"/>
    <n v="84913"/>
    <n v="7.0000000000000007E-2"/>
    <x v="0"/>
    <x v="1"/>
  </r>
  <r>
    <s v="E01639"/>
    <s v="Austin Vo"/>
    <s v="Sr. Analyst"/>
    <x v="1"/>
    <x v="2"/>
    <x v="1"/>
    <x v="2"/>
    <x v="0"/>
    <d v="1995-11-20T00:00:00"/>
    <n v="95409"/>
    <n v="0"/>
    <x v="0"/>
    <x v="2"/>
  </r>
  <r>
    <s v="E01550"/>
    <s v="Ruby Barnes"/>
    <s v="Manager"/>
    <x v="0"/>
    <x v="3"/>
    <x v="0"/>
    <x v="1"/>
    <x v="3"/>
    <d v="2020-07-01T00:00:00"/>
    <n v="119746"/>
    <n v="0.1"/>
    <x v="0"/>
    <x v="2"/>
  </r>
  <r>
    <s v="E04332"/>
    <s v="Luke Martin"/>
    <s v="Analyst"/>
    <x v="1"/>
    <x v="2"/>
    <x v="1"/>
    <x v="0"/>
    <x v="4"/>
    <d v="2020-05-16T00:00:00"/>
    <n v="41336"/>
    <n v="0"/>
    <x v="0"/>
    <x v="3"/>
  </r>
  <r>
    <s v="E04533"/>
    <s v="Easton Bailey"/>
    <s v="Manager"/>
    <x v="2"/>
    <x v="2"/>
    <x v="1"/>
    <x v="1"/>
    <x v="5"/>
    <d v="2019-01-25T00:00:00"/>
    <n v="113527"/>
    <n v="0.06"/>
    <x v="0"/>
    <x v="4"/>
  </r>
  <r>
    <s v="E03838"/>
    <s v="Madeline Walker"/>
    <s v="Sr. Analyst"/>
    <x v="1"/>
    <x v="1"/>
    <x v="0"/>
    <x v="1"/>
    <x v="6"/>
    <d v="2018-06-13T00:00:00"/>
    <n v="77203"/>
    <n v="0"/>
    <x v="0"/>
    <x v="1"/>
  </r>
  <r>
    <s v="E00591"/>
    <s v="Savannah Ali"/>
    <s v="Sr. Manger"/>
    <x v="3"/>
    <x v="2"/>
    <x v="0"/>
    <x v="2"/>
    <x v="7"/>
    <d v="2009-02-11T00:00:00"/>
    <n v="157333"/>
    <n v="0.15"/>
    <x v="0"/>
    <x v="3"/>
  </r>
  <r>
    <s v="E03344"/>
    <s v="Camila Rogers"/>
    <s v="Controls Engineer"/>
    <x v="4"/>
    <x v="1"/>
    <x v="0"/>
    <x v="1"/>
    <x v="3"/>
    <d v="2021-10-21T00:00:00"/>
    <n v="109851"/>
    <n v="0"/>
    <x v="0"/>
    <x v="0"/>
  </r>
  <r>
    <s v="E00530"/>
    <s v="Eli Jones"/>
    <s v="Manager"/>
    <x v="3"/>
    <x v="2"/>
    <x v="1"/>
    <x v="1"/>
    <x v="8"/>
    <d v="1999-03-14T00:00:00"/>
    <n v="105086"/>
    <n v="0.09"/>
    <x v="0"/>
    <x v="4"/>
  </r>
  <r>
    <s v="E03496"/>
    <s v="Robert Yang"/>
    <s v="Sr. Analyst"/>
    <x v="2"/>
    <x v="1"/>
    <x v="1"/>
    <x v="2"/>
    <x v="9"/>
    <d v="2017-11-04T00:00:00"/>
    <n v="97078"/>
    <n v="0"/>
    <x v="0"/>
    <x v="4"/>
  </r>
  <r>
    <s v="E00549"/>
    <s v="Isabella Xi"/>
    <s v="Vice President"/>
    <x v="5"/>
    <x v="0"/>
    <x v="0"/>
    <x v="2"/>
    <x v="10"/>
    <d v="2013-03-13T00:00:00"/>
    <n v="249270"/>
    <n v="0.3"/>
    <x v="0"/>
    <x v="0"/>
  </r>
  <r>
    <s v="E00163"/>
    <s v="Bella Powell"/>
    <s v="Director"/>
    <x v="1"/>
    <x v="0"/>
    <x v="0"/>
    <x v="0"/>
    <x v="11"/>
    <d v="2002-03-04T00:00:00"/>
    <n v="175837"/>
    <n v="0.2"/>
    <x v="0"/>
    <x v="2"/>
  </r>
  <r>
    <s v="E00884"/>
    <s v="Camila Silva"/>
    <s v="Sr. Manger"/>
    <x v="5"/>
    <x v="1"/>
    <x v="0"/>
    <x v="3"/>
    <x v="12"/>
    <d v="2003-12-01T00:00:00"/>
    <n v="154828"/>
    <n v="0.13"/>
    <x v="0"/>
    <x v="0"/>
  </r>
  <r>
    <s v="E04116"/>
    <s v="David Barnes"/>
    <s v="Director"/>
    <x v="0"/>
    <x v="3"/>
    <x v="1"/>
    <x v="1"/>
    <x v="12"/>
    <d v="2013-11-03T00:00:00"/>
    <n v="186503"/>
    <n v="0.24"/>
    <x v="0"/>
    <x v="5"/>
  </r>
  <r>
    <s v="E04732"/>
    <s v="Eva Rivera"/>
    <s v="Director"/>
    <x v="6"/>
    <x v="2"/>
    <x v="0"/>
    <x v="3"/>
    <x v="7"/>
    <d v="2021-04-02T00:00:00"/>
    <n v="151703"/>
    <n v="0.21"/>
    <x v="0"/>
    <x v="3"/>
  </r>
  <r>
    <s v="E00671"/>
    <s v="Leonardo Dixon"/>
    <s v="Analyst"/>
    <x v="6"/>
    <x v="1"/>
    <x v="1"/>
    <x v="1"/>
    <x v="13"/>
    <d v="2019-09-05T00:00:00"/>
    <n v="49998"/>
    <n v="0"/>
    <x v="0"/>
    <x v="0"/>
  </r>
  <r>
    <s v="E02206"/>
    <s v="Jose Henderson"/>
    <s v="Director"/>
    <x v="3"/>
    <x v="1"/>
    <x v="1"/>
    <x v="0"/>
    <x v="10"/>
    <d v="2015-04-17T00:00:00"/>
    <n v="152239"/>
    <n v="0.23"/>
    <x v="0"/>
    <x v="5"/>
  </r>
  <r>
    <s v="E00154"/>
    <s v="Wyatt Chin"/>
    <s v="Vice President"/>
    <x v="4"/>
    <x v="1"/>
    <x v="1"/>
    <x v="2"/>
    <x v="14"/>
    <d v="2004-06-07T00:00:00"/>
    <n v="246231"/>
    <n v="0.31"/>
    <x v="0"/>
    <x v="0"/>
  </r>
  <r>
    <s v="E02594"/>
    <s v="Ezekiel Kumar"/>
    <s v="IT Coordinator"/>
    <x v="0"/>
    <x v="0"/>
    <x v="1"/>
    <x v="2"/>
    <x v="15"/>
    <d v="2017-06-25T00:00:00"/>
    <n v="54775"/>
    <n v="0"/>
    <x v="0"/>
    <x v="5"/>
  </r>
  <r>
    <s v="E01994"/>
    <s v="Angel Powell"/>
    <s v="Analyst II"/>
    <x v="6"/>
    <x v="0"/>
    <x v="1"/>
    <x v="1"/>
    <x v="16"/>
    <d v="2008-07-11T00:00:00"/>
    <n v="66521"/>
    <n v="0"/>
    <x v="0"/>
    <x v="0"/>
  </r>
  <r>
    <s v="E03247"/>
    <s v="Caroline Jenkins"/>
    <s v="Analyst"/>
    <x v="1"/>
    <x v="0"/>
    <x v="0"/>
    <x v="1"/>
    <x v="3"/>
    <d v="2018-05-06T00:00:00"/>
    <n v="49011"/>
    <n v="0"/>
    <x v="0"/>
    <x v="1"/>
  </r>
  <r>
    <s v="E02074"/>
    <s v="Nora Brown"/>
    <s v="Enterprise Architect"/>
    <x v="0"/>
    <x v="2"/>
    <x v="0"/>
    <x v="1"/>
    <x v="17"/>
    <d v="2014-02-11T00:00:00"/>
    <n v="99575"/>
    <n v="0"/>
    <x v="0"/>
    <x v="4"/>
  </r>
  <r>
    <s v="E01628"/>
    <s v="Jackson Perry"/>
    <s v="Vice President"/>
    <x v="5"/>
    <x v="0"/>
    <x v="1"/>
    <x v="1"/>
    <x v="3"/>
    <d v="2019-10-20T00:00:00"/>
    <n v="256420"/>
    <n v="0.3"/>
    <x v="0"/>
    <x v="2"/>
  </r>
  <r>
    <s v="E04285"/>
    <s v="Riley Padilla"/>
    <s v="Technical Architect"/>
    <x v="0"/>
    <x v="2"/>
    <x v="0"/>
    <x v="3"/>
    <x v="18"/>
    <d v="2013-05-15T00:00:00"/>
    <n v="78940"/>
    <n v="0"/>
    <x v="0"/>
    <x v="3"/>
  </r>
  <r>
    <s v="E03749"/>
    <s v="Kennedy Foster"/>
    <s v="Manager"/>
    <x v="5"/>
    <x v="1"/>
    <x v="0"/>
    <x v="1"/>
    <x v="19"/>
    <d v="2013-11-23T00:00:00"/>
    <n v="113135"/>
    <n v="0.05"/>
    <x v="0"/>
    <x v="4"/>
  </r>
  <r>
    <s v="E03574"/>
    <s v="John Moore"/>
    <s v="Vice President"/>
    <x v="0"/>
    <x v="1"/>
    <x v="1"/>
    <x v="1"/>
    <x v="20"/>
    <d v="2005-11-08T00:00:00"/>
    <n v="199808"/>
    <n v="0.32"/>
    <x v="0"/>
    <x v="0"/>
  </r>
  <r>
    <s v="E00586"/>
    <s v="Sadie Washington"/>
    <s v="Sr. Manger"/>
    <x v="5"/>
    <x v="0"/>
    <x v="0"/>
    <x v="1"/>
    <x v="5"/>
    <d v="2019-05-24T00:00:00"/>
    <n v="122350"/>
    <n v="0.12"/>
    <x v="0"/>
    <x v="2"/>
  </r>
  <r>
    <s v="E03538"/>
    <s v="Gabriel Holmes"/>
    <s v="Enterprise Architect"/>
    <x v="0"/>
    <x v="0"/>
    <x v="1"/>
    <x v="1"/>
    <x v="21"/>
    <d v="2010-11-04T00:00:00"/>
    <n v="92952"/>
    <n v="0"/>
    <x v="0"/>
    <x v="0"/>
  </r>
  <r>
    <s v="E02185"/>
    <s v="Wyatt Rojas"/>
    <s v="Computer Systems Manager"/>
    <x v="0"/>
    <x v="3"/>
    <x v="1"/>
    <x v="3"/>
    <x v="17"/>
    <d v="2013-03-20T00:00:00"/>
    <n v="79921"/>
    <n v="0.05"/>
    <x v="0"/>
    <x v="4"/>
  </r>
  <r>
    <s v="E03830"/>
    <s v="Eva Coleman"/>
    <s v="Director"/>
    <x v="0"/>
    <x v="0"/>
    <x v="0"/>
    <x v="0"/>
    <x v="13"/>
    <d v="2009-09-20T00:00:00"/>
    <n v="167199"/>
    <n v="0.2"/>
    <x v="0"/>
    <x v="0"/>
  </r>
  <r>
    <s v="E03720"/>
    <s v="Dominic Clark"/>
    <s v="Quality Engineer"/>
    <x v="4"/>
    <x v="0"/>
    <x v="1"/>
    <x v="1"/>
    <x v="20"/>
    <d v="2012-10-17T00:00:00"/>
    <n v="71476"/>
    <n v="0"/>
    <x v="0"/>
    <x v="2"/>
  </r>
  <r>
    <s v="E03025"/>
    <s v="Lucy Alexander"/>
    <s v="Director"/>
    <x v="4"/>
    <x v="2"/>
    <x v="0"/>
    <x v="1"/>
    <x v="22"/>
    <d v="2014-10-29T00:00:00"/>
    <n v="189420"/>
    <n v="0.2"/>
    <x v="0"/>
    <x v="0"/>
  </r>
  <r>
    <s v="E04917"/>
    <s v="Everleigh Washington"/>
    <s v="HRIS Analyst"/>
    <x v="3"/>
    <x v="0"/>
    <x v="0"/>
    <x v="1"/>
    <x v="12"/>
    <d v="2001-10-20T00:00:00"/>
    <n v="64057"/>
    <n v="0"/>
    <x v="0"/>
    <x v="2"/>
  </r>
  <r>
    <s v="E00415"/>
    <s v="Leilani Butler"/>
    <s v="Analyst II"/>
    <x v="5"/>
    <x v="2"/>
    <x v="0"/>
    <x v="0"/>
    <x v="3"/>
    <d v="2021-09-21T00:00:00"/>
    <n v="68728"/>
    <n v="0"/>
    <x v="0"/>
    <x v="2"/>
  </r>
  <r>
    <s v="E04207"/>
    <s v="John Contreras"/>
    <s v="Analyst II"/>
    <x v="5"/>
    <x v="2"/>
    <x v="1"/>
    <x v="3"/>
    <x v="18"/>
    <d v="2011-05-15T00:00:00"/>
    <n v="66889"/>
    <n v="0"/>
    <x v="0"/>
    <x v="5"/>
  </r>
  <r>
    <s v="E02139"/>
    <s v="Rylee Yu"/>
    <s v="Director"/>
    <x v="2"/>
    <x v="0"/>
    <x v="0"/>
    <x v="2"/>
    <x v="7"/>
    <d v="2015-09-29T00:00:00"/>
    <n v="178700"/>
    <n v="0.28999999999999998"/>
    <x v="0"/>
    <x v="0"/>
  </r>
  <r>
    <s v="E01797"/>
    <s v="Piper Lewis"/>
    <s v="Field Engineer"/>
    <x v="4"/>
    <x v="0"/>
    <x v="0"/>
    <x v="1"/>
    <x v="23"/>
    <d v="2018-12-22T00:00:00"/>
    <n v="83990"/>
    <n v="0"/>
    <x v="0"/>
    <x v="1"/>
  </r>
  <r>
    <s v="E01839"/>
    <s v="Stella Alexander"/>
    <s v="Automation Engineer"/>
    <x v="4"/>
    <x v="3"/>
    <x v="0"/>
    <x v="1"/>
    <x v="20"/>
    <d v="2005-12-10T00:00:00"/>
    <n v="102043"/>
    <n v="0"/>
    <x v="0"/>
    <x v="1"/>
  </r>
  <r>
    <s v="E01633"/>
    <s v="Addison Do"/>
    <s v="Operations Engineer"/>
    <x v="4"/>
    <x v="2"/>
    <x v="0"/>
    <x v="2"/>
    <x v="24"/>
    <d v="2001-05-30T00:00:00"/>
    <n v="90678"/>
    <n v="0"/>
    <x v="0"/>
    <x v="5"/>
  </r>
  <r>
    <s v="E01848"/>
    <s v="Zoey Jackson"/>
    <s v="Business Partner"/>
    <x v="3"/>
    <x v="2"/>
    <x v="0"/>
    <x v="0"/>
    <x v="24"/>
    <d v="2008-08-21T00:00:00"/>
    <n v="59067"/>
    <n v="0"/>
    <x v="0"/>
    <x v="3"/>
  </r>
  <r>
    <s v="E04000"/>
    <s v="Skylar Carrillo"/>
    <s v="Engineering Manager"/>
    <x v="4"/>
    <x v="3"/>
    <x v="0"/>
    <x v="3"/>
    <x v="25"/>
    <d v="2008-12-18T00:00:00"/>
    <n v="92753"/>
    <n v="0.13"/>
    <x v="0"/>
    <x v="4"/>
  </r>
  <r>
    <s v="E02112"/>
    <s v="Christian Sanders"/>
    <s v="Vice President"/>
    <x v="3"/>
    <x v="1"/>
    <x v="1"/>
    <x v="0"/>
    <x v="22"/>
    <d v="2013-08-07T00:00:00"/>
    <n v="236946"/>
    <n v="0.37"/>
    <x v="0"/>
    <x v="0"/>
  </r>
  <r>
    <s v="E03824"/>
    <s v="Penelope Coleman"/>
    <s v="Analyst"/>
    <x v="1"/>
    <x v="3"/>
    <x v="0"/>
    <x v="0"/>
    <x v="7"/>
    <d v="2021-08-27T00:00:00"/>
    <n v="48906"/>
    <n v="0"/>
    <x v="0"/>
    <x v="3"/>
  </r>
  <r>
    <s v="E03906"/>
    <s v="Piper Richardson"/>
    <s v="Sr. Analyst"/>
    <x v="6"/>
    <x v="3"/>
    <x v="0"/>
    <x v="1"/>
    <x v="26"/>
    <d v="2008-01-27T00:00:00"/>
    <n v="80024"/>
    <n v="0"/>
    <x v="0"/>
    <x v="5"/>
  </r>
  <r>
    <s v="E00436"/>
    <s v="Everly Walker"/>
    <s v="HRIS Analyst"/>
    <x v="3"/>
    <x v="1"/>
    <x v="0"/>
    <x v="1"/>
    <x v="10"/>
    <d v="2009-10-23T00:00:00"/>
    <n v="54415"/>
    <n v="0"/>
    <x v="0"/>
    <x v="0"/>
  </r>
  <r>
    <s v="E04798"/>
    <s v="Aurora Ali"/>
    <s v="Manager"/>
    <x v="5"/>
    <x v="0"/>
    <x v="0"/>
    <x v="2"/>
    <x v="27"/>
    <d v="2016-04-24T00:00:00"/>
    <n v="120341"/>
    <n v="7.0000000000000007E-2"/>
    <x v="0"/>
    <x v="0"/>
  </r>
  <r>
    <s v="E01249"/>
    <s v="Penelope Guerrero"/>
    <s v="Vice President"/>
    <x v="0"/>
    <x v="1"/>
    <x v="0"/>
    <x v="3"/>
    <x v="14"/>
    <d v="2009-08-04T00:00:00"/>
    <n v="208415"/>
    <n v="0.35"/>
    <x v="0"/>
    <x v="0"/>
  </r>
  <r>
    <s v="E03349"/>
    <s v="Anna Mehta"/>
    <s v="Cloud Infrastructure Architect"/>
    <x v="0"/>
    <x v="1"/>
    <x v="0"/>
    <x v="2"/>
    <x v="17"/>
    <d v="2020-01-05T00:00:00"/>
    <n v="78844"/>
    <n v="0"/>
    <x v="0"/>
    <x v="0"/>
  </r>
  <r>
    <s v="E02966"/>
    <s v="William Foster"/>
    <s v="Field Engineer"/>
    <x v="4"/>
    <x v="2"/>
    <x v="1"/>
    <x v="1"/>
    <x v="28"/>
    <d v="2002-05-23T00:00:00"/>
    <n v="76354"/>
    <n v="0"/>
    <x v="0"/>
    <x v="2"/>
  </r>
  <r>
    <s v="E01499"/>
    <s v="Jade Rojas"/>
    <s v="Director"/>
    <x v="1"/>
    <x v="1"/>
    <x v="0"/>
    <x v="3"/>
    <x v="13"/>
    <d v="2019-01-28T00:00:00"/>
    <n v="165927"/>
    <n v="0.2"/>
    <x v="0"/>
    <x v="2"/>
  </r>
  <r>
    <s v="E00665"/>
    <s v="David Chu"/>
    <s v="Controls Engineer"/>
    <x v="4"/>
    <x v="3"/>
    <x v="1"/>
    <x v="2"/>
    <x v="0"/>
    <d v="1998-09-03T00:00:00"/>
    <n v="86299"/>
    <n v="0"/>
    <x v="0"/>
    <x v="0"/>
  </r>
  <r>
    <s v="E00254"/>
    <s v="Samuel Morales"/>
    <s v="Analyst II"/>
    <x v="1"/>
    <x v="3"/>
    <x v="1"/>
    <x v="3"/>
    <x v="6"/>
    <d v="2015-06-27T00:00:00"/>
    <n v="57008"/>
    <n v="0"/>
    <x v="0"/>
    <x v="2"/>
  </r>
  <r>
    <s v="E02166"/>
    <s v="John Soto"/>
    <s v="Sr. Manger"/>
    <x v="1"/>
    <x v="2"/>
    <x v="1"/>
    <x v="3"/>
    <x v="29"/>
    <d v="2015-09-23T00:00:00"/>
    <n v="141899"/>
    <n v="0.15"/>
    <x v="0"/>
    <x v="2"/>
  </r>
  <r>
    <s v="E00935"/>
    <s v="Joseph Martin"/>
    <s v="Analyst II"/>
    <x v="5"/>
    <x v="3"/>
    <x v="1"/>
    <x v="0"/>
    <x v="10"/>
    <d v="2016-09-13T00:00:00"/>
    <n v="64847"/>
    <n v="0"/>
    <x v="0"/>
    <x v="3"/>
  </r>
  <r>
    <s v="E01525"/>
    <s v="Jose Ross"/>
    <s v="Engineering Manager"/>
    <x v="4"/>
    <x v="0"/>
    <x v="1"/>
    <x v="1"/>
    <x v="19"/>
    <d v="1992-04-08T00:00:00"/>
    <n v="116878"/>
    <n v="0.11"/>
    <x v="0"/>
    <x v="3"/>
  </r>
  <r>
    <s v="E00386"/>
    <s v="Parker James"/>
    <s v="Quality Engineer"/>
    <x v="4"/>
    <x v="1"/>
    <x v="1"/>
    <x v="0"/>
    <x v="22"/>
    <d v="2005-02-05T00:00:00"/>
    <n v="70505"/>
    <n v="0"/>
    <x v="0"/>
    <x v="4"/>
  </r>
  <r>
    <s v="E03383"/>
    <s v="Lincoln Hall"/>
    <s v="Director"/>
    <x v="2"/>
    <x v="1"/>
    <x v="1"/>
    <x v="1"/>
    <x v="2"/>
    <d v="2020-07-28T00:00:00"/>
    <n v="180664"/>
    <n v="0.27"/>
    <x v="0"/>
    <x v="1"/>
  </r>
  <r>
    <s v="E01258"/>
    <s v="Gabriel Brooks"/>
    <s v="Network Engineer"/>
    <x v="0"/>
    <x v="2"/>
    <x v="1"/>
    <x v="1"/>
    <x v="5"/>
    <d v="2018-12-10T00:00:00"/>
    <n v="84596"/>
    <n v="0"/>
    <x v="0"/>
    <x v="3"/>
  </r>
  <r>
    <s v="E04562"/>
    <s v="Xavier Zheng"/>
    <s v="Account Representative"/>
    <x v="6"/>
    <x v="2"/>
    <x v="1"/>
    <x v="2"/>
    <x v="9"/>
    <d v="2017-07-22T00:00:00"/>
    <n v="55854"/>
    <n v="0"/>
    <x v="0"/>
    <x v="4"/>
  </r>
  <r>
    <s v="E02802"/>
    <s v="Matthew Chau"/>
    <s v="Sr. Business Partner"/>
    <x v="3"/>
    <x v="0"/>
    <x v="1"/>
    <x v="2"/>
    <x v="19"/>
    <d v="2002-11-16T00:00:00"/>
    <n v="95998"/>
    <n v="0"/>
    <x v="0"/>
    <x v="0"/>
  </r>
  <r>
    <s v="E01427"/>
    <s v="Mia Cheng"/>
    <s v="Sr. Manger"/>
    <x v="6"/>
    <x v="2"/>
    <x v="0"/>
    <x v="2"/>
    <x v="6"/>
    <d v="2015-04-22T00:00:00"/>
    <n v="154941"/>
    <n v="0.13"/>
    <x v="0"/>
    <x v="2"/>
  </r>
  <r>
    <s v="E03890"/>
    <s v="Nevaeh Jones"/>
    <s v="Vice President"/>
    <x v="6"/>
    <x v="2"/>
    <x v="0"/>
    <x v="1"/>
    <x v="9"/>
    <d v="2020-08-20T00:00:00"/>
    <n v="219693"/>
    <n v="0.3"/>
    <x v="0"/>
    <x v="4"/>
  </r>
  <r>
    <s v="E01194"/>
    <s v="Samantha Adams"/>
    <s v="Test Engineer"/>
    <x v="4"/>
    <x v="0"/>
    <x v="0"/>
    <x v="1"/>
    <x v="22"/>
    <d v="2013-04-22T00:00:00"/>
    <n v="61773"/>
    <n v="0"/>
    <x v="0"/>
    <x v="0"/>
  </r>
  <r>
    <s v="E02875"/>
    <s v="Madeline Shin"/>
    <s v="Computer Systems Manager"/>
    <x v="0"/>
    <x v="1"/>
    <x v="0"/>
    <x v="2"/>
    <x v="30"/>
    <d v="2007-01-09T00:00:00"/>
    <n v="74546"/>
    <n v="0.09"/>
    <x v="0"/>
    <x v="0"/>
  </r>
  <r>
    <s v="E04959"/>
    <s v="Noah King"/>
    <s v="Development Engineer"/>
    <x v="4"/>
    <x v="1"/>
    <x v="1"/>
    <x v="0"/>
    <x v="31"/>
    <d v="2015-01-27T00:00:00"/>
    <n v="62575"/>
    <n v="0"/>
    <x v="0"/>
    <x v="3"/>
  </r>
  <r>
    <s v="E01261"/>
    <s v="Connor Simmons"/>
    <s v="Analyst II"/>
    <x v="2"/>
    <x v="1"/>
    <x v="1"/>
    <x v="1"/>
    <x v="0"/>
    <d v="2007-04-05T00:00:00"/>
    <n v="52310"/>
    <n v="0"/>
    <x v="0"/>
    <x v="3"/>
  </r>
  <r>
    <s v="E03612"/>
    <s v="Grayson Cooper"/>
    <s v="Sr. Manger"/>
    <x v="1"/>
    <x v="1"/>
    <x v="1"/>
    <x v="0"/>
    <x v="12"/>
    <d v="2013-06-29T00:00:00"/>
    <n v="159571"/>
    <n v="0.1"/>
    <x v="0"/>
    <x v="5"/>
  </r>
  <r>
    <s v="E01388"/>
    <s v="Ivy Soto"/>
    <s v="Field Engineer"/>
    <x v="4"/>
    <x v="0"/>
    <x v="0"/>
    <x v="3"/>
    <x v="1"/>
    <d v="1997-10-23T00:00:00"/>
    <n v="91763"/>
    <n v="0"/>
    <x v="0"/>
    <x v="4"/>
  </r>
  <r>
    <s v="E03875"/>
    <s v="Aurora Simmons"/>
    <s v="Development Engineer"/>
    <x v="4"/>
    <x v="3"/>
    <x v="0"/>
    <x v="1"/>
    <x v="32"/>
    <d v="1995-12-22T00:00:00"/>
    <n v="96475"/>
    <n v="0"/>
    <x v="0"/>
    <x v="4"/>
  </r>
  <r>
    <s v="E04413"/>
    <s v="Andrew Thomas"/>
    <s v="Controls Engineer"/>
    <x v="4"/>
    <x v="2"/>
    <x v="1"/>
    <x v="1"/>
    <x v="7"/>
    <d v="2016-12-02T00:00:00"/>
    <n v="113781"/>
    <n v="0"/>
    <x v="0"/>
    <x v="5"/>
  </r>
  <r>
    <s v="E00691"/>
    <s v="Ezekiel Desai"/>
    <s v="Director"/>
    <x v="1"/>
    <x v="0"/>
    <x v="1"/>
    <x v="2"/>
    <x v="33"/>
    <d v="2003-01-15T00:00:00"/>
    <n v="166599"/>
    <n v="0.26"/>
    <x v="0"/>
    <x v="0"/>
  </r>
  <r>
    <s v="E04735"/>
    <s v="Nova Coleman"/>
    <s v="System Administrator "/>
    <x v="0"/>
    <x v="2"/>
    <x v="0"/>
    <x v="1"/>
    <x v="25"/>
    <d v="2006-12-13T00:00:00"/>
    <n v="74738"/>
    <n v="0"/>
    <x v="0"/>
    <x v="3"/>
  </r>
  <r>
    <s v="E02850"/>
    <s v="Evelyn Dinh"/>
    <s v="Director"/>
    <x v="6"/>
    <x v="0"/>
    <x v="0"/>
    <x v="2"/>
    <x v="10"/>
    <d v="2018-08-10T00:00:00"/>
    <n v="171173"/>
    <n v="0.21"/>
    <x v="0"/>
    <x v="5"/>
  </r>
  <r>
    <s v="E03583"/>
    <s v="Brooks Marquez"/>
    <s v="Vice President"/>
    <x v="6"/>
    <x v="3"/>
    <x v="1"/>
    <x v="3"/>
    <x v="16"/>
    <d v="2019-09-24T00:00:00"/>
    <n v="201464"/>
    <n v="0.37"/>
    <x v="0"/>
    <x v="1"/>
  </r>
  <r>
    <s v="E02017"/>
    <s v="Connor Joseph"/>
    <s v="Director"/>
    <x v="3"/>
    <x v="3"/>
    <x v="1"/>
    <x v="1"/>
    <x v="1"/>
    <d v="1998-07-22T00:00:00"/>
    <n v="174895"/>
    <n v="0.15"/>
    <x v="0"/>
    <x v="1"/>
  </r>
  <r>
    <s v="E01642"/>
    <s v="Mia Lam"/>
    <s v="Sr. Manger"/>
    <x v="0"/>
    <x v="2"/>
    <x v="0"/>
    <x v="2"/>
    <x v="34"/>
    <d v="2006-04-18T00:00:00"/>
    <n v="134486"/>
    <n v="0.14000000000000001"/>
    <x v="0"/>
    <x v="4"/>
  </r>
  <r>
    <s v="E04131"/>
    <s v="Cora Rivera"/>
    <s v="Sr. Analyst"/>
    <x v="5"/>
    <x v="3"/>
    <x v="0"/>
    <x v="3"/>
    <x v="33"/>
    <d v="2021-01-02T00:00:00"/>
    <n v="94430"/>
    <n v="0"/>
    <x v="0"/>
    <x v="0"/>
  </r>
  <r>
    <s v="E02331"/>
    <s v="Sophia Huynh"/>
    <s v="Enterprise Architect"/>
    <x v="0"/>
    <x v="2"/>
    <x v="0"/>
    <x v="2"/>
    <x v="0"/>
    <d v="2005-08-09T00:00:00"/>
    <n v="92771"/>
    <n v="0"/>
    <x v="0"/>
    <x v="3"/>
  </r>
  <r>
    <s v="E00417"/>
    <s v="Athena Carrillo"/>
    <s v="Analyst II"/>
    <x v="1"/>
    <x v="1"/>
    <x v="0"/>
    <x v="3"/>
    <x v="35"/>
    <d v="2006-04-06T00:00:00"/>
    <n v="71531"/>
    <n v="0"/>
    <x v="0"/>
    <x v="5"/>
  </r>
  <r>
    <s v="E04267"/>
    <s v="Greyson Sanders"/>
    <s v="Cloud Infrastructure Architect"/>
    <x v="0"/>
    <x v="1"/>
    <x v="1"/>
    <x v="0"/>
    <x v="15"/>
    <d v="2019-03-06T00:00:00"/>
    <n v="90304"/>
    <n v="0"/>
    <x v="0"/>
    <x v="1"/>
  </r>
  <r>
    <s v="E03061"/>
    <s v="Vivian Lewis"/>
    <s v="Manager"/>
    <x v="5"/>
    <x v="2"/>
    <x v="0"/>
    <x v="1"/>
    <x v="11"/>
    <d v="2011-09-07T00:00:00"/>
    <n v="104903"/>
    <n v="0.1"/>
    <x v="0"/>
    <x v="5"/>
  </r>
  <r>
    <s v="E04265"/>
    <s v="Natalia Diaz"/>
    <s v="Operations Engineer"/>
    <x v="4"/>
    <x v="3"/>
    <x v="0"/>
    <x v="3"/>
    <x v="36"/>
    <d v="2006-10-12T00:00:00"/>
    <n v="79785"/>
    <n v="0"/>
    <x v="0"/>
    <x v="4"/>
  </r>
  <r>
    <s v="E03042"/>
    <s v="Ava Nelson"/>
    <s v="Systems Analyst"/>
    <x v="0"/>
    <x v="2"/>
    <x v="0"/>
    <x v="1"/>
    <x v="37"/>
    <d v="1992-04-01T00:00:00"/>
    <n v="53809"/>
    <n v="0"/>
    <x v="0"/>
    <x v="2"/>
  </r>
  <r>
    <s v="E03131"/>
    <s v="Ezekiel Reed"/>
    <s v="Sr. Manger"/>
    <x v="0"/>
    <x v="2"/>
    <x v="1"/>
    <x v="1"/>
    <x v="13"/>
    <d v="2014-02-25T00:00:00"/>
    <n v="128984"/>
    <n v="0.12"/>
    <x v="0"/>
    <x v="3"/>
  </r>
  <r>
    <s v="E00128"/>
    <s v="Everleigh Espinoza"/>
    <s v="Director"/>
    <x v="3"/>
    <x v="2"/>
    <x v="0"/>
    <x v="3"/>
    <x v="38"/>
    <d v="2018-01-22T00:00:00"/>
    <n v="176294"/>
    <n v="0.28000000000000003"/>
    <x v="0"/>
    <x v="4"/>
  </r>
  <r>
    <s v="E00306"/>
    <s v="Mateo Williams"/>
    <s v="Enterprise Architect"/>
    <x v="0"/>
    <x v="2"/>
    <x v="1"/>
    <x v="1"/>
    <x v="21"/>
    <d v="2011-01-22T00:00:00"/>
    <n v="97339"/>
    <n v="0"/>
    <x v="0"/>
    <x v="4"/>
  </r>
  <r>
    <s v="E00170"/>
    <s v="Hannah Nelson"/>
    <s v="Sr. Analyst"/>
    <x v="5"/>
    <x v="1"/>
    <x v="0"/>
    <x v="1"/>
    <x v="18"/>
    <d v="2019-09-07T00:00:00"/>
    <n v="70992"/>
    <n v="0"/>
    <x v="0"/>
    <x v="4"/>
  </r>
  <r>
    <s v="E01425"/>
    <s v="Anthony Rogers"/>
    <s v="Vice President"/>
    <x v="4"/>
    <x v="3"/>
    <x v="1"/>
    <x v="1"/>
    <x v="23"/>
    <d v="2015-06-18T00:00:00"/>
    <n v="205314"/>
    <n v="0.3"/>
    <x v="0"/>
    <x v="5"/>
  </r>
  <r>
    <s v="E03567"/>
    <s v="Silas Chavez"/>
    <s v="Technical Architect"/>
    <x v="0"/>
    <x v="0"/>
    <x v="1"/>
    <x v="3"/>
    <x v="32"/>
    <d v="2008-04-15T00:00:00"/>
    <n v="86431"/>
    <n v="0"/>
    <x v="0"/>
    <x v="5"/>
  </r>
  <r>
    <s v="E00957"/>
    <s v="Genesis Perry"/>
    <s v="Sr. Manger"/>
    <x v="6"/>
    <x v="3"/>
    <x v="0"/>
    <x v="1"/>
    <x v="24"/>
    <d v="2013-07-18T00:00:00"/>
    <n v="149712"/>
    <n v="0.14000000000000001"/>
    <x v="0"/>
    <x v="5"/>
  </r>
  <r>
    <s v="E04458"/>
    <s v="Alexander Bryant"/>
    <s v="Field Engineer"/>
    <x v="4"/>
    <x v="1"/>
    <x v="1"/>
    <x v="1"/>
    <x v="27"/>
    <d v="2021-10-02T00:00:00"/>
    <n v="88758"/>
    <n v="0"/>
    <x v="0"/>
    <x v="0"/>
  </r>
  <r>
    <s v="E00521"/>
    <s v="Lily Carter"/>
    <s v="Network Architect"/>
    <x v="0"/>
    <x v="0"/>
    <x v="0"/>
    <x v="1"/>
    <x v="38"/>
    <d v="1998-05-18T00:00:00"/>
    <n v="68268"/>
    <n v="0"/>
    <x v="0"/>
    <x v="2"/>
  </r>
  <r>
    <s v="E01533"/>
    <s v="Avery Bailey"/>
    <s v="Sr. Analyst"/>
    <x v="6"/>
    <x v="1"/>
    <x v="0"/>
    <x v="1"/>
    <x v="34"/>
    <d v="1996-05-15T00:00:00"/>
    <n v="86658"/>
    <n v="0"/>
    <x v="0"/>
    <x v="2"/>
  </r>
  <r>
    <s v="E02855"/>
    <s v="Piper Cheng"/>
    <s v="Enterprise Architect"/>
    <x v="0"/>
    <x v="2"/>
    <x v="0"/>
    <x v="2"/>
    <x v="36"/>
    <d v="2009-03-15T00:00:00"/>
    <n v="82839"/>
    <n v="0"/>
    <x v="0"/>
    <x v="3"/>
  </r>
  <r>
    <s v="E00816"/>
    <s v="Skylar Watson"/>
    <s v="Network Architect"/>
    <x v="0"/>
    <x v="1"/>
    <x v="0"/>
    <x v="1"/>
    <x v="15"/>
    <d v="2021-10-08T00:00:00"/>
    <n v="64475"/>
    <n v="0"/>
    <x v="0"/>
    <x v="2"/>
  </r>
  <r>
    <s v="E04888"/>
    <s v="Elijah Henry"/>
    <s v="Manager"/>
    <x v="0"/>
    <x v="3"/>
    <x v="1"/>
    <x v="1"/>
    <x v="17"/>
    <d v="2014-01-03T00:00:00"/>
    <n v="127148"/>
    <n v="0.1"/>
    <x v="0"/>
    <x v="3"/>
  </r>
  <r>
    <s v="E03907"/>
    <s v="Camila Watson"/>
    <s v="Vice President"/>
    <x v="1"/>
    <x v="1"/>
    <x v="0"/>
    <x v="1"/>
    <x v="17"/>
    <d v="2018-01-02T00:00:00"/>
    <n v="190253"/>
    <n v="0.33"/>
    <x v="0"/>
    <x v="4"/>
  </r>
  <r>
    <s v="E02166"/>
    <s v="Lucas Thomas"/>
    <s v="Manager"/>
    <x v="2"/>
    <x v="0"/>
    <x v="1"/>
    <x v="1"/>
    <x v="0"/>
    <d v="2000-04-28T00:00:00"/>
    <n v="115798"/>
    <n v="0.05"/>
    <x v="0"/>
    <x v="3"/>
  </r>
  <r>
    <s v="E00431"/>
    <s v="Skylar Doan"/>
    <s v="Sr. Business Partner"/>
    <x v="3"/>
    <x v="0"/>
    <x v="0"/>
    <x v="2"/>
    <x v="28"/>
    <d v="1994-08-21T00:00:00"/>
    <n v="93102"/>
    <n v="0"/>
    <x v="0"/>
    <x v="0"/>
  </r>
  <r>
    <s v="E01501"/>
    <s v="Hudson Liu"/>
    <s v="Engineering Manager"/>
    <x v="4"/>
    <x v="1"/>
    <x v="1"/>
    <x v="2"/>
    <x v="6"/>
    <d v="2017-11-16T00:00:00"/>
    <n v="110054"/>
    <n v="0.15"/>
    <x v="0"/>
    <x v="3"/>
  </r>
  <r>
    <s v="E01141"/>
    <s v="Gianna Williams"/>
    <s v="Quality Engineer"/>
    <x v="4"/>
    <x v="0"/>
    <x v="0"/>
    <x v="0"/>
    <x v="3"/>
    <d v="2021-01-28T00:00:00"/>
    <n v="95786"/>
    <n v="0"/>
    <x v="0"/>
    <x v="1"/>
  </r>
  <r>
    <s v="E02942"/>
    <s v="Daniel Richardson"/>
    <s v="Director"/>
    <x v="4"/>
    <x v="1"/>
    <x v="1"/>
    <x v="1"/>
    <x v="27"/>
    <d v="2018-05-20T00:00:00"/>
    <n v="184368"/>
    <n v="0.28999999999999998"/>
    <x v="0"/>
    <x v="4"/>
  </r>
  <r>
    <s v="E04130"/>
    <s v="Elias Figueroa"/>
    <s v="Sr. Manger"/>
    <x v="1"/>
    <x v="3"/>
    <x v="1"/>
    <x v="3"/>
    <x v="22"/>
    <d v="2021-12-24T00:00:00"/>
    <n v="144754"/>
    <n v="0.15"/>
    <x v="0"/>
    <x v="2"/>
  </r>
  <r>
    <s v="E02848"/>
    <s v="Emma Brooks"/>
    <s v="Sr. Account Representative"/>
    <x v="6"/>
    <x v="0"/>
    <x v="0"/>
    <x v="1"/>
    <x v="27"/>
    <d v="2016-12-18T00:00:00"/>
    <n v="89458"/>
    <n v="0"/>
    <x v="0"/>
    <x v="4"/>
  </r>
  <r>
    <s v="E00085"/>
    <s v="Isla Wong"/>
    <s v="Vice President"/>
    <x v="2"/>
    <x v="3"/>
    <x v="0"/>
    <x v="2"/>
    <x v="31"/>
    <d v="2014-03-16T00:00:00"/>
    <n v="190815"/>
    <n v="0.4"/>
    <x v="0"/>
    <x v="4"/>
  </r>
  <r>
    <s v="E03956"/>
    <s v="Everly Walker"/>
    <s v="Sr. Manger"/>
    <x v="6"/>
    <x v="0"/>
    <x v="0"/>
    <x v="1"/>
    <x v="36"/>
    <d v="1999-08-02T00:00:00"/>
    <n v="137995"/>
    <n v="0.14000000000000001"/>
    <x v="0"/>
    <x v="4"/>
  </r>
  <r>
    <s v="E03506"/>
    <s v="Jaxson Mai"/>
    <s v="Vice President"/>
    <x v="3"/>
    <x v="0"/>
    <x v="1"/>
    <x v="2"/>
    <x v="30"/>
    <d v="2014-03-08T00:00:00"/>
    <n v="197367"/>
    <n v="0.39"/>
    <x v="0"/>
    <x v="4"/>
  </r>
  <r>
    <s v="E00568"/>
    <s v="Ava Garza"/>
    <s v="Director"/>
    <x v="2"/>
    <x v="2"/>
    <x v="0"/>
    <x v="3"/>
    <x v="3"/>
    <d v="2018-06-25T00:00:00"/>
    <n v="174097"/>
    <n v="0.21"/>
    <x v="0"/>
    <x v="2"/>
  </r>
  <r>
    <s v="E00535"/>
    <s v="Nathan Mendez"/>
    <s v="Manager"/>
    <x v="0"/>
    <x v="1"/>
    <x v="1"/>
    <x v="3"/>
    <x v="19"/>
    <d v="2006-10-31T00:00:00"/>
    <n v="120128"/>
    <n v="0.1"/>
    <x v="0"/>
    <x v="4"/>
  </r>
  <r>
    <s v="E04630"/>
    <s v="Maria Griffin"/>
    <s v="Manager"/>
    <x v="5"/>
    <x v="2"/>
    <x v="0"/>
    <x v="1"/>
    <x v="8"/>
    <d v="2007-04-25T00:00:00"/>
    <n v="129708"/>
    <n v="0.05"/>
    <x v="0"/>
    <x v="3"/>
  </r>
  <r>
    <s v="E00874"/>
    <s v="Alexander Choi"/>
    <s v="Manager"/>
    <x v="5"/>
    <x v="0"/>
    <x v="1"/>
    <x v="2"/>
    <x v="0"/>
    <d v="1994-09-18T00:00:00"/>
    <n v="102270"/>
    <n v="0.1"/>
    <x v="0"/>
    <x v="1"/>
  </r>
  <r>
    <s v="E00941"/>
    <s v="Sophie Ali"/>
    <s v="Analyst"/>
    <x v="1"/>
    <x v="2"/>
    <x v="0"/>
    <x v="2"/>
    <x v="0"/>
    <d v="2002-03-28T00:00:00"/>
    <n v="50475"/>
    <n v="0"/>
    <x v="0"/>
    <x v="5"/>
  </r>
  <r>
    <s v="E03446"/>
    <s v="Julian Ross"/>
    <s v="Manager"/>
    <x v="5"/>
    <x v="0"/>
    <x v="1"/>
    <x v="1"/>
    <x v="32"/>
    <d v="2020-07-02T00:00:00"/>
    <n v="100099"/>
    <n v="0.08"/>
    <x v="0"/>
    <x v="3"/>
  </r>
  <r>
    <s v="E01361"/>
    <s v="Emma Hill"/>
    <s v="IT Coordinator"/>
    <x v="0"/>
    <x v="2"/>
    <x v="0"/>
    <x v="1"/>
    <x v="38"/>
    <d v="2016-12-27T00:00:00"/>
    <n v="41673"/>
    <n v="0"/>
    <x v="0"/>
    <x v="3"/>
  </r>
  <r>
    <s v="E03719"/>
    <s v="Jack Brown"/>
    <s v="Analyst"/>
    <x v="5"/>
    <x v="3"/>
    <x v="1"/>
    <x v="1"/>
    <x v="0"/>
    <d v="2004-12-07T00:00:00"/>
    <n v="40752"/>
    <n v="0"/>
    <x v="0"/>
    <x v="2"/>
  </r>
  <r>
    <s v="E02489"/>
    <s v="Ethan Clark"/>
    <s v="Sr. Business Partner"/>
    <x v="3"/>
    <x v="2"/>
    <x v="1"/>
    <x v="1"/>
    <x v="23"/>
    <d v="2017-08-04T00:00:00"/>
    <n v="92610"/>
    <n v="0"/>
    <x v="0"/>
    <x v="5"/>
  </r>
  <r>
    <s v="E03189"/>
    <s v="Asher Jackson"/>
    <s v="Sr. Manger"/>
    <x v="6"/>
    <x v="1"/>
    <x v="1"/>
    <x v="1"/>
    <x v="1"/>
    <d v="2003-03-25T00:00:00"/>
    <n v="123405"/>
    <n v="0.13"/>
    <x v="0"/>
    <x v="5"/>
  </r>
  <r>
    <s v="E02791"/>
    <s v="Aubrey Romero"/>
    <s v="Director"/>
    <x v="6"/>
    <x v="3"/>
    <x v="0"/>
    <x v="3"/>
    <x v="34"/>
    <d v="1998-04-02T00:00:00"/>
    <n v="160832"/>
    <n v="0.3"/>
    <x v="0"/>
    <x v="2"/>
  </r>
  <r>
    <s v="E02333"/>
    <s v="Jaxson Wright"/>
    <s v="Service Desk Analyst"/>
    <x v="0"/>
    <x v="2"/>
    <x v="1"/>
    <x v="0"/>
    <x v="38"/>
    <d v="2010-12-28T00:00:00"/>
    <n v="64417"/>
    <n v="0"/>
    <x v="0"/>
    <x v="5"/>
  </r>
  <r>
    <s v="E00233"/>
    <s v="Brooklyn Reyes"/>
    <s v="Service Desk Analyst"/>
    <x v="0"/>
    <x v="2"/>
    <x v="0"/>
    <x v="3"/>
    <x v="7"/>
    <d v="2019-12-19T00:00:00"/>
    <n v="91954"/>
    <n v="0"/>
    <x v="0"/>
    <x v="5"/>
  </r>
  <r>
    <s v="E02639"/>
    <s v="Hadley Parker"/>
    <s v="Vice President"/>
    <x v="5"/>
    <x v="3"/>
    <x v="0"/>
    <x v="0"/>
    <x v="27"/>
    <d v="2016-09-21T00:00:00"/>
    <n v="221217"/>
    <n v="0.32"/>
    <x v="0"/>
    <x v="5"/>
  </r>
  <r>
    <s v="E00697"/>
    <s v="Jonathan Chavez"/>
    <s v="System Administrator "/>
    <x v="0"/>
    <x v="2"/>
    <x v="1"/>
    <x v="3"/>
    <x v="5"/>
    <d v="2017-05-11T00:00:00"/>
    <n v="87536"/>
    <n v="0"/>
    <x v="0"/>
    <x v="0"/>
  </r>
  <r>
    <s v="E02183"/>
    <s v="Sarah Ayala"/>
    <s v="Analyst"/>
    <x v="6"/>
    <x v="3"/>
    <x v="0"/>
    <x v="3"/>
    <x v="39"/>
    <d v="2015-06-09T00:00:00"/>
    <n v="41429"/>
    <n v="0"/>
    <x v="0"/>
    <x v="0"/>
  </r>
  <r>
    <s v="E00715"/>
    <s v="Elijah Kang"/>
    <s v="Vice President"/>
    <x v="4"/>
    <x v="2"/>
    <x v="1"/>
    <x v="2"/>
    <x v="18"/>
    <d v="2011-10-10T00:00:00"/>
    <n v="245482"/>
    <n v="0.39"/>
    <x v="0"/>
    <x v="0"/>
  </r>
  <r>
    <s v="E04288"/>
    <s v="Ella White"/>
    <s v="Development Engineer"/>
    <x v="4"/>
    <x v="2"/>
    <x v="0"/>
    <x v="1"/>
    <x v="4"/>
    <d v="2020-01-20T00:00:00"/>
    <n v="71359"/>
    <n v="0"/>
    <x v="0"/>
    <x v="2"/>
  </r>
  <r>
    <s v="E02421"/>
    <s v="Jordan Truong"/>
    <s v="Director"/>
    <x v="4"/>
    <x v="1"/>
    <x v="1"/>
    <x v="2"/>
    <x v="22"/>
    <d v="2014-08-28T00:00:00"/>
    <n v="183161"/>
    <n v="0.22"/>
    <x v="0"/>
    <x v="3"/>
  </r>
  <r>
    <s v="E00523"/>
    <s v="Daniel Jordan"/>
    <s v="Network Administrator"/>
    <x v="0"/>
    <x v="3"/>
    <x v="1"/>
    <x v="1"/>
    <x v="28"/>
    <d v="1993-07-26T00:00:00"/>
    <n v="69260"/>
    <n v="0"/>
    <x v="0"/>
    <x v="2"/>
  </r>
  <r>
    <s v="E03615"/>
    <s v="Daniel Dixon"/>
    <s v="Operations Engineer"/>
    <x v="4"/>
    <x v="1"/>
    <x v="1"/>
    <x v="1"/>
    <x v="32"/>
    <d v="1999-10-09T00:00:00"/>
    <n v="95639"/>
    <n v="0"/>
    <x v="0"/>
    <x v="4"/>
  </r>
  <r>
    <s v="E02121"/>
    <s v="Levi Brown"/>
    <s v="Sr. Analyst"/>
    <x v="6"/>
    <x v="3"/>
    <x v="1"/>
    <x v="0"/>
    <x v="7"/>
    <d v="2021-12-26T00:00:00"/>
    <n v="75119"/>
    <n v="0"/>
    <x v="0"/>
    <x v="1"/>
  </r>
  <r>
    <s v="E01486"/>
    <s v="Mason Cho"/>
    <s v="Vice President"/>
    <x v="2"/>
    <x v="0"/>
    <x v="1"/>
    <x v="2"/>
    <x v="8"/>
    <d v="2011-05-18T00:00:00"/>
    <n v="192213"/>
    <n v="0.4"/>
    <x v="0"/>
    <x v="1"/>
  </r>
  <r>
    <s v="E03027"/>
    <s v="Elijah Watson"/>
    <s v="Sr. Manger"/>
    <x v="6"/>
    <x v="2"/>
    <x v="1"/>
    <x v="1"/>
    <x v="5"/>
    <d v="2017-03-16T00:00:00"/>
    <n v="151413"/>
    <n v="0.15"/>
    <x v="0"/>
    <x v="0"/>
  </r>
  <r>
    <s v="E03689"/>
    <s v="Wesley Gray"/>
    <s v="Sr. Analyst"/>
    <x v="2"/>
    <x v="1"/>
    <x v="1"/>
    <x v="1"/>
    <x v="36"/>
    <d v="2003-04-22T00:00:00"/>
    <n v="76906"/>
    <n v="0"/>
    <x v="0"/>
    <x v="0"/>
  </r>
  <r>
    <s v="E01286"/>
    <s v="Mateo Mendez"/>
    <s v="Development Engineer"/>
    <x v="4"/>
    <x v="0"/>
    <x v="1"/>
    <x v="3"/>
    <x v="39"/>
    <d v="1998-07-14T00:00:00"/>
    <n v="99091"/>
    <n v="0"/>
    <x v="0"/>
    <x v="4"/>
  </r>
  <r>
    <s v="E00626"/>
    <s v="Luna Simmons"/>
    <s v="Sr. Analyst"/>
    <x v="1"/>
    <x v="3"/>
    <x v="0"/>
    <x v="1"/>
    <x v="15"/>
    <d v="2020-09-04T00:00:00"/>
    <n v="95045"/>
    <n v="0"/>
    <x v="0"/>
    <x v="1"/>
  </r>
  <r>
    <s v="E04342"/>
    <s v="Samantha Barnes"/>
    <s v="Vice President"/>
    <x v="5"/>
    <x v="1"/>
    <x v="0"/>
    <x v="1"/>
    <x v="5"/>
    <d v="2017-01-05T00:00:00"/>
    <n v="190401"/>
    <n v="0.37"/>
    <x v="0"/>
    <x v="5"/>
  </r>
  <r>
    <s v="E01291"/>
    <s v="Thomas Aguilar"/>
    <s v="Sr. Account Representative"/>
    <x v="6"/>
    <x v="1"/>
    <x v="1"/>
    <x v="3"/>
    <x v="22"/>
    <d v="2021-02-10T00:00:00"/>
    <n v="79882"/>
    <n v="0"/>
    <x v="0"/>
    <x v="2"/>
  </r>
  <r>
    <s v="E00917"/>
    <s v="Skylar Bell"/>
    <s v="Vice President"/>
    <x v="4"/>
    <x v="2"/>
    <x v="0"/>
    <x v="1"/>
    <x v="27"/>
    <d v="2018-03-06T00:00:00"/>
    <n v="255431"/>
    <n v="0.36"/>
    <x v="0"/>
    <x v="5"/>
  </r>
  <r>
    <s v="E03864"/>
    <s v="Ella Hunter"/>
    <s v="Analyst"/>
    <x v="1"/>
    <x v="2"/>
    <x v="0"/>
    <x v="1"/>
    <x v="32"/>
    <d v="2017-01-18T00:00:00"/>
    <n v="53799"/>
    <n v="0"/>
    <x v="0"/>
    <x v="5"/>
  </r>
  <r>
    <s v="E00488"/>
    <s v="Emery Hunter"/>
    <s v="Sr. Analyst"/>
    <x v="6"/>
    <x v="3"/>
    <x v="0"/>
    <x v="1"/>
    <x v="15"/>
    <d v="2021-07-03T00:00:00"/>
    <n v="82739"/>
    <n v="0"/>
    <x v="0"/>
    <x v="2"/>
  </r>
  <r>
    <s v="E02227"/>
    <s v="Sofia Parker"/>
    <s v="Cloud Infrastructure Architect"/>
    <x v="0"/>
    <x v="2"/>
    <x v="0"/>
    <x v="1"/>
    <x v="7"/>
    <d v="2014-05-30T00:00:00"/>
    <n v="99080"/>
    <n v="0"/>
    <x v="0"/>
    <x v="1"/>
  </r>
  <r>
    <s v="E01970"/>
    <s v="Vivian Barnes"/>
    <s v="Director"/>
    <x v="3"/>
    <x v="0"/>
    <x v="0"/>
    <x v="1"/>
    <x v="32"/>
    <d v="2021-03-28T00:00:00"/>
    <n v="180687"/>
    <n v="0.19"/>
    <x v="0"/>
    <x v="2"/>
  </r>
  <r>
    <s v="E02813"/>
    <s v="Kai Chow"/>
    <s v="Engineering Manager"/>
    <x v="4"/>
    <x v="3"/>
    <x v="1"/>
    <x v="2"/>
    <x v="22"/>
    <d v="2001-04-12T00:00:00"/>
    <n v="95743"/>
    <n v="0.15"/>
    <x v="0"/>
    <x v="4"/>
  </r>
  <r>
    <s v="E02031"/>
    <s v="Melody Cooper"/>
    <s v="Development Engineer"/>
    <x v="4"/>
    <x v="0"/>
    <x v="0"/>
    <x v="1"/>
    <x v="25"/>
    <d v="2009-09-04T00:00:00"/>
    <n v="89695"/>
    <n v="0"/>
    <x v="0"/>
    <x v="4"/>
  </r>
  <r>
    <s v="E04871"/>
    <s v="Liam Grant"/>
    <s v="Sr. Business Partner"/>
    <x v="3"/>
    <x v="0"/>
    <x v="1"/>
    <x v="1"/>
    <x v="27"/>
    <d v="2015-03-15T00:00:00"/>
    <n v="93734"/>
    <n v="0"/>
    <x v="0"/>
    <x v="2"/>
  </r>
  <r>
    <s v="E01070"/>
    <s v="Leonardo Martin"/>
    <s v="Manager"/>
    <x v="1"/>
    <x v="1"/>
    <x v="1"/>
    <x v="0"/>
    <x v="32"/>
    <d v="1995-02-16T00:00:00"/>
    <n v="125375"/>
    <n v="0.09"/>
    <x v="0"/>
    <x v="1"/>
  </r>
  <r>
    <s v="E04359"/>
    <s v="Greyson Lam"/>
    <s v="Vice President"/>
    <x v="2"/>
    <x v="2"/>
    <x v="1"/>
    <x v="2"/>
    <x v="4"/>
    <d v="2021-02-08T00:00:00"/>
    <n v="198243"/>
    <n v="0.31"/>
    <x v="0"/>
    <x v="3"/>
  </r>
  <r>
    <s v="E03268"/>
    <s v="Emilia Rivera"/>
    <s v="Test Engineer"/>
    <x v="4"/>
    <x v="0"/>
    <x v="0"/>
    <x v="3"/>
    <x v="33"/>
    <d v="2017-11-23T00:00:00"/>
    <n v="96023"/>
    <n v="0"/>
    <x v="0"/>
    <x v="3"/>
  </r>
  <r>
    <s v="E04035"/>
    <s v="Penelope Johnson"/>
    <s v="Sr. Analyst"/>
    <x v="5"/>
    <x v="0"/>
    <x v="0"/>
    <x v="1"/>
    <x v="6"/>
    <d v="2012-06-25T00:00:00"/>
    <n v="83066"/>
    <n v="0"/>
    <x v="0"/>
    <x v="1"/>
  </r>
  <r>
    <s v="E01221"/>
    <s v="Eva Figueroa"/>
    <s v="Analyst II"/>
    <x v="6"/>
    <x v="0"/>
    <x v="0"/>
    <x v="3"/>
    <x v="30"/>
    <d v="2014-05-14T00:00:00"/>
    <n v="61216"/>
    <n v="0"/>
    <x v="0"/>
    <x v="0"/>
  </r>
  <r>
    <s v="E00276"/>
    <s v="Ezekiel Jordan"/>
    <s v="Sr. Manger"/>
    <x v="2"/>
    <x v="3"/>
    <x v="1"/>
    <x v="1"/>
    <x v="23"/>
    <d v="2013-02-10T00:00:00"/>
    <n v="144231"/>
    <n v="0.14000000000000001"/>
    <x v="0"/>
    <x v="5"/>
  </r>
  <r>
    <s v="E01263"/>
    <s v="Adam Espinoza"/>
    <s v="Test Engineer"/>
    <x v="4"/>
    <x v="2"/>
    <x v="1"/>
    <x v="3"/>
    <x v="7"/>
    <d v="2009-04-09T00:00:00"/>
    <n v="60055"/>
    <n v="0"/>
    <x v="0"/>
    <x v="0"/>
  </r>
  <r>
    <s v="E03935"/>
    <s v="Cora Jiang"/>
    <s v="Vice President"/>
    <x v="0"/>
    <x v="3"/>
    <x v="0"/>
    <x v="2"/>
    <x v="19"/>
    <d v="2008-04-30T00:00:00"/>
    <n v="182202"/>
    <n v="0.3"/>
    <x v="0"/>
    <x v="4"/>
  </r>
  <r>
    <s v="E00742"/>
    <s v="Cooper Mitchell"/>
    <s v="Manager"/>
    <x v="6"/>
    <x v="1"/>
    <x v="1"/>
    <x v="1"/>
    <x v="14"/>
    <d v="2006-01-31T00:00:00"/>
    <n v="117518"/>
    <n v="7.0000000000000007E-2"/>
    <x v="0"/>
    <x v="0"/>
  </r>
  <r>
    <s v="E01860"/>
    <s v="Jack Edwards"/>
    <s v="Manager"/>
    <x v="5"/>
    <x v="2"/>
    <x v="1"/>
    <x v="1"/>
    <x v="26"/>
    <d v="2008-04-06T00:00:00"/>
    <n v="126856"/>
    <n v="0.06"/>
    <x v="0"/>
    <x v="5"/>
  </r>
  <r>
    <s v="E02285"/>
    <s v="Aria Xi"/>
    <s v="Director"/>
    <x v="6"/>
    <x v="0"/>
    <x v="0"/>
    <x v="2"/>
    <x v="22"/>
    <d v="2002-03-01T00:00:00"/>
    <n v="165181"/>
    <n v="0.16"/>
    <x v="0"/>
    <x v="0"/>
  </r>
  <r>
    <s v="E01921"/>
    <s v="Sarah Daniels"/>
    <s v="Sr. Manger"/>
    <x v="2"/>
    <x v="2"/>
    <x v="0"/>
    <x v="1"/>
    <x v="0"/>
    <d v="2011-01-09T00:00:00"/>
    <n v="138521"/>
    <n v="0.1"/>
    <x v="0"/>
    <x v="3"/>
  </r>
  <r>
    <s v="E00813"/>
    <s v="Autumn Joseph"/>
    <s v="Enterprise Architect"/>
    <x v="0"/>
    <x v="3"/>
    <x v="0"/>
    <x v="0"/>
    <x v="35"/>
    <d v="2018-05-09T00:00:00"/>
    <n v="73317"/>
    <n v="0"/>
    <x v="0"/>
    <x v="3"/>
  </r>
  <r>
    <s v="E00870"/>
    <s v="Evelyn Liang"/>
    <s v="Service Desk Analyst"/>
    <x v="0"/>
    <x v="1"/>
    <x v="0"/>
    <x v="2"/>
    <x v="21"/>
    <d v="2013-06-26T00:00:00"/>
    <n v="69096"/>
    <n v="0"/>
    <x v="0"/>
    <x v="0"/>
  </r>
  <r>
    <s v="E00245"/>
    <s v="Benjamin Delgado"/>
    <s v="Test Engineer"/>
    <x v="4"/>
    <x v="3"/>
    <x v="1"/>
    <x v="3"/>
    <x v="12"/>
    <d v="1992-09-28T00:00:00"/>
    <n v="70778"/>
    <n v="0"/>
    <x v="0"/>
    <x v="4"/>
  </r>
  <r>
    <s v="E00976"/>
    <s v="Zoe Rodriguez"/>
    <s v="Director"/>
    <x v="3"/>
    <x v="1"/>
    <x v="0"/>
    <x v="3"/>
    <x v="11"/>
    <d v="2004-05-23T00:00:00"/>
    <n v="153938"/>
    <n v="0.2"/>
    <x v="0"/>
    <x v="2"/>
  </r>
  <r>
    <s v="E01807"/>
    <s v="Cameron Evans"/>
    <s v="Test Engineer"/>
    <x v="4"/>
    <x v="3"/>
    <x v="1"/>
    <x v="1"/>
    <x v="1"/>
    <d v="2018-12-13T00:00:00"/>
    <n v="63098"/>
    <n v="0"/>
    <x v="0"/>
    <x v="5"/>
  </r>
  <r>
    <s v="E01412"/>
    <s v="Eva Jenkins"/>
    <s v="Sr. Manger"/>
    <x v="3"/>
    <x v="2"/>
    <x v="0"/>
    <x v="0"/>
    <x v="0"/>
    <d v="2004-11-10T00:00:00"/>
    <n v="142318"/>
    <n v="0.14000000000000001"/>
    <x v="0"/>
    <x v="1"/>
  </r>
  <r>
    <s v="E04386"/>
    <s v="Cameron Powell"/>
    <s v="Business Partner"/>
    <x v="3"/>
    <x v="2"/>
    <x v="1"/>
    <x v="0"/>
    <x v="10"/>
    <d v="2004-08-20T00:00:00"/>
    <n v="49186"/>
    <n v="0"/>
    <x v="0"/>
    <x v="4"/>
  </r>
  <r>
    <s v="E01232"/>
    <s v="Samantha Foster"/>
    <s v="Vice President"/>
    <x v="3"/>
    <x v="0"/>
    <x v="0"/>
    <x v="0"/>
    <x v="6"/>
    <d v="2019-07-27T00:00:00"/>
    <n v="220937"/>
    <n v="0.38"/>
    <x v="0"/>
    <x v="4"/>
  </r>
  <r>
    <s v="E04572"/>
    <s v="Jade Li"/>
    <s v="Director"/>
    <x v="0"/>
    <x v="1"/>
    <x v="0"/>
    <x v="2"/>
    <x v="39"/>
    <d v="2012-10-26T00:00:00"/>
    <n v="183156"/>
    <n v="0.3"/>
    <x v="0"/>
    <x v="0"/>
  </r>
  <r>
    <s v="E02747"/>
    <s v="Kinsley Acosta"/>
    <s v="Vice President"/>
    <x v="0"/>
    <x v="1"/>
    <x v="0"/>
    <x v="3"/>
    <x v="17"/>
    <d v="2020-07-22T00:00:00"/>
    <n v="192749"/>
    <n v="0.31"/>
    <x v="0"/>
    <x v="1"/>
  </r>
  <r>
    <s v="E01064"/>
    <s v="Clara Kang"/>
    <s v="Sr. Manger"/>
    <x v="0"/>
    <x v="2"/>
    <x v="0"/>
    <x v="2"/>
    <x v="35"/>
    <d v="2017-03-25T00:00:00"/>
    <n v="135325"/>
    <n v="0.14000000000000001"/>
    <x v="0"/>
    <x v="2"/>
  </r>
  <r>
    <s v="E00178"/>
    <s v="Harper Alexander"/>
    <s v="Sr. Analyst"/>
    <x v="6"/>
    <x v="1"/>
    <x v="0"/>
    <x v="1"/>
    <x v="2"/>
    <d v="2019-10-14T00:00:00"/>
    <n v="79356"/>
    <n v="0"/>
    <x v="0"/>
    <x v="2"/>
  </r>
  <r>
    <s v="E01091"/>
    <s v="Carter Reed"/>
    <s v="Development Engineer"/>
    <x v="4"/>
    <x v="2"/>
    <x v="1"/>
    <x v="0"/>
    <x v="21"/>
    <d v="2005-07-07T00:00:00"/>
    <n v="74412"/>
    <n v="0"/>
    <x v="0"/>
    <x v="0"/>
  </r>
  <r>
    <s v="E01309"/>
    <s v="Everleigh Jiang"/>
    <s v="Director"/>
    <x v="2"/>
    <x v="0"/>
    <x v="0"/>
    <x v="2"/>
    <x v="28"/>
    <d v="2003-05-14T00:00:00"/>
    <n v="173071"/>
    <n v="0.28999999999999998"/>
    <x v="0"/>
    <x v="5"/>
  </r>
  <r>
    <s v="E02378"/>
    <s v="Audrey Smith"/>
    <s v="Field Engineer"/>
    <x v="4"/>
    <x v="0"/>
    <x v="0"/>
    <x v="1"/>
    <x v="28"/>
    <d v="1995-10-27T00:00:00"/>
    <n v="70189"/>
    <n v="0"/>
    <x v="0"/>
    <x v="5"/>
  </r>
  <r>
    <s v="E04127"/>
    <s v="Emery Acosta"/>
    <s v="Vice President"/>
    <x v="6"/>
    <x v="0"/>
    <x v="0"/>
    <x v="3"/>
    <x v="33"/>
    <d v="2013-09-11T00:00:00"/>
    <n v="181452"/>
    <n v="0.3"/>
    <x v="0"/>
    <x v="5"/>
  </r>
  <r>
    <s v="E02072"/>
    <s v="Charles Robinson"/>
    <s v="HRIS Analyst"/>
    <x v="3"/>
    <x v="1"/>
    <x v="1"/>
    <x v="1"/>
    <x v="2"/>
    <d v="2021-03-12T00:00:00"/>
    <n v="70369"/>
    <n v="0"/>
    <x v="0"/>
    <x v="0"/>
  </r>
  <r>
    <s v="E00187"/>
    <s v="Miles Mehta"/>
    <s v="Director"/>
    <x v="1"/>
    <x v="0"/>
    <x v="1"/>
    <x v="2"/>
    <x v="12"/>
    <d v="1996-05-02T00:00:00"/>
    <n v="189933"/>
    <n v="0.23"/>
    <x v="0"/>
    <x v="3"/>
  </r>
  <r>
    <s v="E04332"/>
    <s v="Ezra Simmons"/>
    <s v="Automation Engineer"/>
    <x v="4"/>
    <x v="1"/>
    <x v="1"/>
    <x v="1"/>
    <x v="26"/>
    <d v="2010-07-01T00:00:00"/>
    <n v="78237"/>
    <n v="0"/>
    <x v="0"/>
    <x v="2"/>
  </r>
  <r>
    <s v="E00273"/>
    <s v="David Owens"/>
    <s v="Sr. Analyst"/>
    <x v="6"/>
    <x v="3"/>
    <x v="1"/>
    <x v="0"/>
    <x v="14"/>
    <d v="2004-04-16T00:00:00"/>
    <n v="94246"/>
    <n v="0"/>
    <x v="0"/>
    <x v="4"/>
  </r>
  <r>
    <s v="E00691"/>
    <s v="Avery Yee"/>
    <s v="Systems Analyst"/>
    <x v="0"/>
    <x v="2"/>
    <x v="0"/>
    <x v="2"/>
    <x v="6"/>
    <d v="2016-05-22T00:00:00"/>
    <n v="44614"/>
    <n v="0"/>
    <x v="0"/>
    <x v="3"/>
  </r>
  <r>
    <s v="E00825"/>
    <s v="Anna Molina"/>
    <s v="Sr. Analyst"/>
    <x v="2"/>
    <x v="3"/>
    <x v="0"/>
    <x v="3"/>
    <x v="10"/>
    <d v="2016-06-12T00:00:00"/>
    <n v="70165"/>
    <n v="0"/>
    <x v="0"/>
    <x v="5"/>
  </r>
  <r>
    <s v="E04972"/>
    <s v="Logan Bryant"/>
    <s v="Sr. Manger"/>
    <x v="5"/>
    <x v="1"/>
    <x v="1"/>
    <x v="1"/>
    <x v="27"/>
    <d v="2020-07-18T00:00:00"/>
    <n v="148485"/>
    <n v="0.15"/>
    <x v="0"/>
    <x v="3"/>
  </r>
  <r>
    <s v="E03941"/>
    <s v="Isla Han"/>
    <s v="Technical Architect"/>
    <x v="0"/>
    <x v="2"/>
    <x v="0"/>
    <x v="2"/>
    <x v="28"/>
    <d v="2005-06-18T00:00:00"/>
    <n v="86089"/>
    <n v="0"/>
    <x v="0"/>
    <x v="1"/>
  </r>
  <r>
    <s v="E02148"/>
    <s v="Christopher Vega"/>
    <s v="Engineering Manager"/>
    <x v="4"/>
    <x v="0"/>
    <x v="1"/>
    <x v="3"/>
    <x v="38"/>
    <d v="2007-10-27T00:00:00"/>
    <n v="106313"/>
    <n v="0.15"/>
    <x v="0"/>
    <x v="1"/>
  </r>
  <r>
    <s v="E04477"/>
    <s v="Connor Grant"/>
    <s v="Sr. Analyst"/>
    <x v="2"/>
    <x v="1"/>
    <x v="1"/>
    <x v="1"/>
    <x v="3"/>
    <d v="2021-10-13T00:00:00"/>
    <n v="74077"/>
    <n v="0"/>
    <x v="0"/>
    <x v="0"/>
  </r>
  <r>
    <s v="E04348"/>
    <s v="Natalia Owens"/>
    <s v="Manager"/>
    <x v="3"/>
    <x v="2"/>
    <x v="0"/>
    <x v="1"/>
    <x v="9"/>
    <d v="2021-01-18T00:00:00"/>
    <n v="104162"/>
    <n v="7.0000000000000007E-2"/>
    <x v="0"/>
    <x v="4"/>
  </r>
  <r>
    <s v="E04222"/>
    <s v="Quinn Xiong"/>
    <s v="Test Engineer"/>
    <x v="4"/>
    <x v="0"/>
    <x v="0"/>
    <x v="2"/>
    <x v="0"/>
    <d v="2013-09-08T00:00:00"/>
    <n v="73248"/>
    <n v="0"/>
    <x v="0"/>
    <x v="5"/>
  </r>
  <r>
    <s v="E04126"/>
    <s v="Dominic Baker"/>
    <s v="Sr. Analyst"/>
    <x v="2"/>
    <x v="2"/>
    <x v="1"/>
    <x v="0"/>
    <x v="32"/>
    <d v="2020-10-09T00:00:00"/>
    <n v="91853"/>
    <n v="0"/>
    <x v="0"/>
    <x v="1"/>
  </r>
  <r>
    <s v="E01896"/>
    <s v="Adam Nelson"/>
    <s v="Director"/>
    <x v="1"/>
    <x v="1"/>
    <x v="1"/>
    <x v="1"/>
    <x v="4"/>
    <d v="2020-01-14T00:00:00"/>
    <n v="168014"/>
    <n v="0.27"/>
    <x v="0"/>
    <x v="1"/>
  </r>
  <r>
    <s v="E03018"/>
    <s v="Autumn Reed"/>
    <s v="Development Engineer"/>
    <x v="4"/>
    <x v="3"/>
    <x v="0"/>
    <x v="1"/>
    <x v="13"/>
    <d v="2017-09-17T00:00:00"/>
    <n v="70770"/>
    <n v="0"/>
    <x v="0"/>
    <x v="3"/>
  </r>
  <r>
    <s v="E03325"/>
    <s v="Robert Edwards"/>
    <s v="HRIS Analyst"/>
    <x v="3"/>
    <x v="3"/>
    <x v="1"/>
    <x v="1"/>
    <x v="36"/>
    <d v="2004-10-11T00:00:00"/>
    <n v="50825"/>
    <n v="0"/>
    <x v="0"/>
    <x v="0"/>
  </r>
  <r>
    <s v="E01902"/>
    <s v="Eleanor Li"/>
    <s v="Sr. Manger"/>
    <x v="3"/>
    <x v="0"/>
    <x v="0"/>
    <x v="2"/>
    <x v="12"/>
    <d v="2003-12-07T00:00:00"/>
    <n v="125807"/>
    <n v="0.15"/>
    <x v="0"/>
    <x v="1"/>
  </r>
  <r>
    <s v="E01466"/>
    <s v="Connor Vang"/>
    <s v="Analyst"/>
    <x v="6"/>
    <x v="1"/>
    <x v="1"/>
    <x v="2"/>
    <x v="4"/>
    <d v="2021-07-28T00:00:00"/>
    <n v="46845"/>
    <n v="0"/>
    <x v="0"/>
    <x v="3"/>
  </r>
  <r>
    <s v="E03474"/>
    <s v="Violet Hall"/>
    <s v="Solutions Architect"/>
    <x v="0"/>
    <x v="3"/>
    <x v="0"/>
    <x v="1"/>
    <x v="21"/>
    <d v="2010-12-10T00:00:00"/>
    <n v="97807"/>
    <n v="0"/>
    <x v="0"/>
    <x v="1"/>
  </r>
  <r>
    <s v="E02744"/>
    <s v="Dylan Padilla"/>
    <s v="HRIS Analyst"/>
    <x v="3"/>
    <x v="2"/>
    <x v="1"/>
    <x v="3"/>
    <x v="9"/>
    <d v="2015-12-09T00:00:00"/>
    <n v="73854"/>
    <n v="0"/>
    <x v="0"/>
    <x v="0"/>
  </r>
  <r>
    <s v="E00702"/>
    <s v="Nathan Pham"/>
    <s v="Sr. Manger"/>
    <x v="2"/>
    <x v="2"/>
    <x v="1"/>
    <x v="2"/>
    <x v="22"/>
    <d v="2006-12-12T00:00:00"/>
    <n v="149537"/>
    <n v="0.14000000000000001"/>
    <x v="0"/>
    <x v="0"/>
  </r>
  <r>
    <s v="E03081"/>
    <s v="Ayla Brown"/>
    <s v="Sr. Manger"/>
    <x v="6"/>
    <x v="2"/>
    <x v="0"/>
    <x v="1"/>
    <x v="34"/>
    <d v="2013-04-15T00:00:00"/>
    <n v="128303"/>
    <n v="0.15"/>
    <x v="0"/>
    <x v="2"/>
  </r>
  <r>
    <s v="E01281"/>
    <s v="Isaac Mitchell"/>
    <s v="Network Architect"/>
    <x v="0"/>
    <x v="1"/>
    <x v="1"/>
    <x v="0"/>
    <x v="24"/>
    <d v="2005-06-10T00:00:00"/>
    <n v="67374"/>
    <n v="0"/>
    <x v="0"/>
    <x v="4"/>
  </r>
  <r>
    <s v="E01753"/>
    <s v="Connor Fong"/>
    <s v="Manager"/>
    <x v="2"/>
    <x v="1"/>
    <x v="1"/>
    <x v="2"/>
    <x v="21"/>
    <d v="2018-02-16T00:00:00"/>
    <n v="120905"/>
    <n v="0.05"/>
    <x v="0"/>
    <x v="0"/>
  </r>
  <r>
    <s v="E04072"/>
    <s v="Emery Mitchell"/>
    <s v="Vice President"/>
    <x v="1"/>
    <x v="2"/>
    <x v="0"/>
    <x v="1"/>
    <x v="30"/>
    <d v="2018-06-02T00:00:00"/>
    <n v="231567"/>
    <n v="0.36"/>
    <x v="0"/>
    <x v="0"/>
  </r>
  <r>
    <s v="E00672"/>
    <s v="Landon Luu"/>
    <s v="Vice President"/>
    <x v="0"/>
    <x v="0"/>
    <x v="1"/>
    <x v="2"/>
    <x v="9"/>
    <d v="2015-07-12T00:00:00"/>
    <n v="215388"/>
    <n v="0.33"/>
    <x v="0"/>
    <x v="3"/>
  </r>
  <r>
    <s v="E04419"/>
    <s v="Sophia Ahmed"/>
    <s v="Sr. Manger"/>
    <x v="6"/>
    <x v="1"/>
    <x v="0"/>
    <x v="2"/>
    <x v="27"/>
    <d v="2015-06-13T00:00:00"/>
    <n v="127972"/>
    <n v="0.11"/>
    <x v="0"/>
    <x v="0"/>
  </r>
  <r>
    <s v="E00467"/>
    <s v="Sofia Dinh"/>
    <s v="Operations Engineer"/>
    <x v="4"/>
    <x v="3"/>
    <x v="0"/>
    <x v="2"/>
    <x v="0"/>
    <d v="1995-08-04T00:00:00"/>
    <n v="80701"/>
    <n v="0"/>
    <x v="0"/>
    <x v="1"/>
  </r>
  <r>
    <s v="E00306"/>
    <s v="Piper Patterson"/>
    <s v="Quality Engineer"/>
    <x v="4"/>
    <x v="3"/>
    <x v="0"/>
    <x v="1"/>
    <x v="22"/>
    <d v="2019-06-19T00:00:00"/>
    <n v="88045"/>
    <n v="0"/>
    <x v="0"/>
    <x v="1"/>
  </r>
  <r>
    <s v="E03292"/>
    <s v="Cora Evans"/>
    <s v="Computer Systems Manager"/>
    <x v="0"/>
    <x v="1"/>
    <x v="0"/>
    <x v="0"/>
    <x v="22"/>
    <d v="2018-03-26T00:00:00"/>
    <n v="86478"/>
    <n v="0.06"/>
    <x v="0"/>
    <x v="4"/>
  </r>
  <r>
    <s v="E04779"/>
    <s v="Cameron Young"/>
    <s v="Vice President"/>
    <x v="4"/>
    <x v="2"/>
    <x v="1"/>
    <x v="1"/>
    <x v="37"/>
    <d v="2016-01-18T00:00:00"/>
    <n v="180994"/>
    <n v="0.39"/>
    <x v="0"/>
    <x v="0"/>
  </r>
  <r>
    <s v="E00501"/>
    <s v="Melody Ho"/>
    <s v="Analyst II"/>
    <x v="1"/>
    <x v="0"/>
    <x v="0"/>
    <x v="2"/>
    <x v="0"/>
    <d v="2007-12-02T00:00:00"/>
    <n v="64494"/>
    <n v="0"/>
    <x v="0"/>
    <x v="5"/>
  </r>
  <r>
    <s v="E01132"/>
    <s v="Aiden Bryant"/>
    <s v="Account Representative"/>
    <x v="6"/>
    <x v="2"/>
    <x v="1"/>
    <x v="0"/>
    <x v="39"/>
    <d v="2002-10-21T00:00:00"/>
    <n v="70122"/>
    <n v="0"/>
    <x v="0"/>
    <x v="5"/>
  </r>
  <r>
    <s v="E00556"/>
    <s v="Grayson Walker"/>
    <s v="Director"/>
    <x v="2"/>
    <x v="2"/>
    <x v="1"/>
    <x v="1"/>
    <x v="5"/>
    <d v="2017-02-19T00:00:00"/>
    <n v="181854"/>
    <n v="0.28999999999999998"/>
    <x v="0"/>
    <x v="0"/>
  </r>
  <r>
    <s v="E00311"/>
    <s v="Scarlett Figueroa"/>
    <s v="Business Partner"/>
    <x v="3"/>
    <x v="1"/>
    <x v="0"/>
    <x v="3"/>
    <x v="6"/>
    <d v="2016-10-21T00:00:00"/>
    <n v="52811"/>
    <n v="0"/>
    <x v="0"/>
    <x v="3"/>
  </r>
  <r>
    <s v="E04378"/>
    <s v="Ezra Simmons"/>
    <s v="Network Administrator"/>
    <x v="0"/>
    <x v="2"/>
    <x v="1"/>
    <x v="0"/>
    <x v="9"/>
    <d v="2016-05-07T00:00:00"/>
    <n v="71192"/>
    <n v="0"/>
    <x v="0"/>
    <x v="4"/>
  </r>
  <r>
    <s v="E03251"/>
    <s v="Ruby Medina"/>
    <s v="Director"/>
    <x v="6"/>
    <x v="2"/>
    <x v="0"/>
    <x v="3"/>
    <x v="1"/>
    <d v="2018-12-18T00:00:00"/>
    <n v="155351"/>
    <n v="0.2"/>
    <x v="0"/>
    <x v="0"/>
  </r>
  <r>
    <s v="E03908"/>
    <s v="Miles Evans"/>
    <s v="Network Architect"/>
    <x v="0"/>
    <x v="2"/>
    <x v="1"/>
    <x v="1"/>
    <x v="38"/>
    <d v="1994-10-24T00:00:00"/>
    <n v="87216"/>
    <n v="0"/>
    <x v="0"/>
    <x v="3"/>
  </r>
  <r>
    <s v="E01351"/>
    <s v="Leo Owens"/>
    <s v="Systems Analyst"/>
    <x v="0"/>
    <x v="3"/>
    <x v="1"/>
    <x v="1"/>
    <x v="39"/>
    <d v="2020-04-23T00:00:00"/>
    <n v="50069"/>
    <n v="0"/>
    <x v="0"/>
    <x v="0"/>
  </r>
  <r>
    <s v="E02681"/>
    <s v="Caroline Owens"/>
    <s v="Director"/>
    <x v="0"/>
    <x v="1"/>
    <x v="0"/>
    <x v="1"/>
    <x v="2"/>
    <d v="2021-07-26T00:00:00"/>
    <n v="151108"/>
    <n v="0.22"/>
    <x v="0"/>
    <x v="2"/>
  </r>
  <r>
    <s v="E03807"/>
    <s v="Kennedy Do"/>
    <s v="Computer Systems Manager"/>
    <x v="0"/>
    <x v="2"/>
    <x v="0"/>
    <x v="2"/>
    <x v="33"/>
    <d v="2005-10-15T00:00:00"/>
    <n v="67398"/>
    <n v="7.0000000000000007E-2"/>
    <x v="0"/>
    <x v="2"/>
  </r>
  <r>
    <s v="E00422"/>
    <s v="Jade Acosta"/>
    <s v="Development Engineer"/>
    <x v="4"/>
    <x v="0"/>
    <x v="0"/>
    <x v="3"/>
    <x v="39"/>
    <d v="2015-08-29T00:00:00"/>
    <n v="68488"/>
    <n v="0"/>
    <x v="0"/>
    <x v="0"/>
  </r>
  <r>
    <s v="E00265"/>
    <s v="Mila Vasquez"/>
    <s v="Quality Engineer"/>
    <x v="4"/>
    <x v="2"/>
    <x v="0"/>
    <x v="3"/>
    <x v="29"/>
    <d v="1998-07-16T00:00:00"/>
    <n v="92932"/>
    <n v="0"/>
    <x v="0"/>
    <x v="5"/>
  </r>
  <r>
    <s v="E04601"/>
    <s v="Allison Ayala"/>
    <s v="Analyst"/>
    <x v="1"/>
    <x v="3"/>
    <x v="0"/>
    <x v="3"/>
    <x v="7"/>
    <d v="2009-06-30T00:00:00"/>
    <n v="43363"/>
    <n v="0"/>
    <x v="0"/>
    <x v="4"/>
  </r>
  <r>
    <s v="E02914"/>
    <s v="Maria Wilson"/>
    <s v="Vice President"/>
    <x v="4"/>
    <x v="0"/>
    <x v="0"/>
    <x v="1"/>
    <x v="32"/>
    <d v="1996-06-14T00:00:00"/>
    <n v="200246"/>
    <n v="0.34"/>
    <x v="0"/>
    <x v="5"/>
  </r>
  <r>
    <s v="E03268"/>
    <s v="Everly Coleman"/>
    <s v="Vice President"/>
    <x v="0"/>
    <x v="3"/>
    <x v="0"/>
    <x v="1"/>
    <x v="30"/>
    <d v="2015-02-18T00:00:00"/>
    <n v="194871"/>
    <n v="0.35"/>
    <x v="0"/>
    <x v="5"/>
  </r>
  <r>
    <s v="E04290"/>
    <s v="Hannah Gomez"/>
    <s v="Technical Architect"/>
    <x v="0"/>
    <x v="2"/>
    <x v="0"/>
    <x v="3"/>
    <x v="4"/>
    <d v="2021-05-11T00:00:00"/>
    <n v="83934"/>
    <n v="0"/>
    <x v="0"/>
    <x v="3"/>
  </r>
  <r>
    <s v="E03630"/>
    <s v="Jacob Davis"/>
    <s v="Director"/>
    <x v="2"/>
    <x v="0"/>
    <x v="1"/>
    <x v="1"/>
    <x v="7"/>
    <d v="2016-09-03T00:00:00"/>
    <n v="150399"/>
    <n v="0.28000000000000003"/>
    <x v="0"/>
    <x v="1"/>
  </r>
  <r>
    <s v="E03045"/>
    <s v="Andrew Huynh"/>
    <s v="Business Partner"/>
    <x v="3"/>
    <x v="1"/>
    <x v="1"/>
    <x v="2"/>
    <x v="40"/>
    <d v="1997-04-28T00:00:00"/>
    <n v="54051"/>
    <n v="0"/>
    <x v="0"/>
    <x v="3"/>
  </r>
  <r>
    <s v="E04877"/>
    <s v="Samuel Vega"/>
    <s v="Analyst II"/>
    <x v="5"/>
    <x v="1"/>
    <x v="1"/>
    <x v="3"/>
    <x v="13"/>
    <d v="2013-03-30T00:00:00"/>
    <n v="69570"/>
    <n v="0"/>
    <x v="0"/>
    <x v="3"/>
  </r>
  <r>
    <s v="E04590"/>
    <s v="Isaac Sanders"/>
    <s v="HRIS Analyst"/>
    <x v="3"/>
    <x v="2"/>
    <x v="1"/>
    <x v="1"/>
    <x v="34"/>
    <d v="2001-03-29T00:00:00"/>
    <n v="57606"/>
    <n v="0"/>
    <x v="0"/>
    <x v="3"/>
  </r>
  <r>
    <s v="E01378"/>
    <s v="Genesis Xiong"/>
    <s v="System Administrator "/>
    <x v="0"/>
    <x v="0"/>
    <x v="0"/>
    <x v="2"/>
    <x v="32"/>
    <d v="2012-02-25T00:00:00"/>
    <n v="64170"/>
    <n v="0"/>
    <x v="0"/>
    <x v="5"/>
  </r>
  <r>
    <s v="E04224"/>
    <s v="Lucas Ramos"/>
    <s v="Sr. Business Partner"/>
    <x v="3"/>
    <x v="1"/>
    <x v="1"/>
    <x v="3"/>
    <x v="31"/>
    <d v="1998-01-21T00:00:00"/>
    <n v="72303"/>
    <n v="0"/>
    <x v="0"/>
    <x v="2"/>
  </r>
  <r>
    <s v="E03423"/>
    <s v="Santiago f Gonzalez"/>
    <s v="Manager"/>
    <x v="6"/>
    <x v="0"/>
    <x v="1"/>
    <x v="3"/>
    <x v="7"/>
    <d v="2012-07-26T00:00:00"/>
    <n v="105891"/>
    <n v="7.0000000000000007E-2"/>
    <x v="0"/>
    <x v="0"/>
  </r>
  <r>
    <s v="E01584"/>
    <s v="Henry Zhu"/>
    <s v="Vice President"/>
    <x v="5"/>
    <x v="1"/>
    <x v="1"/>
    <x v="2"/>
    <x v="26"/>
    <d v="2021-08-25T00:00:00"/>
    <n v="255230"/>
    <n v="0.36"/>
    <x v="0"/>
    <x v="4"/>
  </r>
  <r>
    <s v="E00834"/>
    <s v="Vivian Guzman"/>
    <s v="Analyst II"/>
    <x v="1"/>
    <x v="1"/>
    <x v="0"/>
    <x v="3"/>
    <x v="19"/>
    <d v="2002-02-09T00:00:00"/>
    <n v="58605"/>
    <n v="0"/>
    <x v="0"/>
    <x v="2"/>
  </r>
  <r>
    <s v="E04571"/>
    <s v="Hadley Contreras"/>
    <s v="Director"/>
    <x v="4"/>
    <x v="3"/>
    <x v="0"/>
    <x v="3"/>
    <x v="29"/>
    <d v="2017-01-04T00:00:00"/>
    <n v="178502"/>
    <n v="0.2"/>
    <x v="0"/>
    <x v="4"/>
  </r>
  <r>
    <s v="E00399"/>
    <s v="Connor Walker"/>
    <s v="Analyst II"/>
    <x v="1"/>
    <x v="2"/>
    <x v="1"/>
    <x v="1"/>
    <x v="27"/>
    <d v="2019-03-18T00:00:00"/>
    <n v="54714"/>
    <n v="0"/>
    <x v="0"/>
    <x v="5"/>
  </r>
  <r>
    <s v="E00836"/>
    <s v="Addison Roberts"/>
    <s v="Network Architect"/>
    <x v="0"/>
    <x v="2"/>
    <x v="0"/>
    <x v="1"/>
    <x v="11"/>
    <d v="2018-05-14T00:00:00"/>
    <n v="60985"/>
    <n v="0"/>
    <x v="0"/>
    <x v="0"/>
  </r>
  <r>
    <s v="E00360"/>
    <s v="Dylan Thao"/>
    <s v="Director"/>
    <x v="4"/>
    <x v="2"/>
    <x v="1"/>
    <x v="2"/>
    <x v="19"/>
    <d v="2012-10-22T00:00:00"/>
    <n v="168510"/>
    <n v="0.28999999999999998"/>
    <x v="0"/>
    <x v="0"/>
  </r>
  <r>
    <s v="E02861"/>
    <s v="Daniel Perry"/>
    <s v="Enterprise Architect"/>
    <x v="0"/>
    <x v="0"/>
    <x v="1"/>
    <x v="1"/>
    <x v="36"/>
    <d v="2001-04-15T00:00:00"/>
    <n v="80921"/>
    <n v="0"/>
    <x v="0"/>
    <x v="5"/>
  </r>
  <r>
    <s v="E01357"/>
    <s v="Paisley Hunter"/>
    <s v="Engineering Manager"/>
    <x v="4"/>
    <x v="0"/>
    <x v="0"/>
    <x v="1"/>
    <x v="16"/>
    <d v="2010-01-15T00:00:00"/>
    <n v="98110"/>
    <n v="0.13"/>
    <x v="0"/>
    <x v="1"/>
  </r>
  <r>
    <s v="E04387"/>
    <s v="Everleigh White"/>
    <s v="Network Architect"/>
    <x v="0"/>
    <x v="1"/>
    <x v="0"/>
    <x v="1"/>
    <x v="8"/>
    <d v="2017-10-20T00:00:00"/>
    <n v="86831"/>
    <n v="0"/>
    <x v="0"/>
    <x v="2"/>
  </r>
  <r>
    <s v="E03591"/>
    <s v="Piper Sun"/>
    <s v="Director"/>
    <x v="5"/>
    <x v="2"/>
    <x v="0"/>
    <x v="2"/>
    <x v="12"/>
    <d v="2011-02-14T00:00:00"/>
    <n v="171217"/>
    <n v="0.19"/>
    <x v="0"/>
    <x v="0"/>
  </r>
  <r>
    <s v="E03328"/>
    <s v="Lucy Johnson"/>
    <s v="Manager"/>
    <x v="0"/>
    <x v="0"/>
    <x v="0"/>
    <x v="1"/>
    <x v="40"/>
    <d v="2020-04-27T00:00:00"/>
    <n v="103058"/>
    <n v="7.0000000000000007E-2"/>
    <x v="0"/>
    <x v="5"/>
  </r>
  <r>
    <s v="E04937"/>
    <s v="Ian Ngo"/>
    <s v="Manager"/>
    <x v="6"/>
    <x v="1"/>
    <x v="1"/>
    <x v="2"/>
    <x v="20"/>
    <d v="2014-08-07T00:00:00"/>
    <n v="117062"/>
    <n v="7.0000000000000007E-2"/>
    <x v="0"/>
    <x v="2"/>
  </r>
  <r>
    <s v="E00515"/>
    <s v="Joseph Vazquez"/>
    <s v="Sr. Manger"/>
    <x v="2"/>
    <x v="1"/>
    <x v="1"/>
    <x v="3"/>
    <x v="21"/>
    <d v="2019-01-23T00:00:00"/>
    <n v="159031"/>
    <n v="0.1"/>
    <x v="0"/>
    <x v="3"/>
  </r>
  <r>
    <s v="E03255"/>
    <s v="Jose Brown"/>
    <s v="System Administrator "/>
    <x v="0"/>
    <x v="1"/>
    <x v="1"/>
    <x v="1"/>
    <x v="14"/>
    <d v="2016-04-07T00:00:00"/>
    <n v="67976"/>
    <n v="0"/>
    <x v="0"/>
    <x v="0"/>
  </r>
  <r>
    <s v="E01711"/>
    <s v="Benjamin Ford"/>
    <s v="Analyst II"/>
    <x v="1"/>
    <x v="1"/>
    <x v="1"/>
    <x v="1"/>
    <x v="9"/>
    <d v="2021-04-22T00:00:00"/>
    <n v="74215"/>
    <n v="0"/>
    <x v="0"/>
    <x v="2"/>
  </r>
  <r>
    <s v="E04972"/>
    <s v="Ivy Daniels"/>
    <s v="Sr. Manger"/>
    <x v="3"/>
    <x v="1"/>
    <x v="0"/>
    <x v="1"/>
    <x v="10"/>
    <d v="2008-10-26T00:00:00"/>
    <n v="131841"/>
    <n v="0.13"/>
    <x v="0"/>
    <x v="5"/>
  </r>
  <r>
    <s v="E04749"/>
    <s v="Caroline Phan"/>
    <s v="Sr. Manger"/>
    <x v="1"/>
    <x v="3"/>
    <x v="0"/>
    <x v="2"/>
    <x v="10"/>
    <d v="2004-03-14T00:00:00"/>
    <n v="155004"/>
    <n v="0.12"/>
    <x v="0"/>
    <x v="4"/>
  </r>
  <r>
    <s v="E02023"/>
    <s v="Maverick Mehta"/>
    <s v="Systems Analyst"/>
    <x v="0"/>
    <x v="2"/>
    <x v="1"/>
    <x v="2"/>
    <x v="21"/>
    <d v="2007-07-30T00:00:00"/>
    <n v="41859"/>
    <n v="0"/>
    <x v="0"/>
    <x v="0"/>
  </r>
  <r>
    <s v="E03166"/>
    <s v="Austin Edwards"/>
    <s v="IT Coordinator"/>
    <x v="0"/>
    <x v="2"/>
    <x v="1"/>
    <x v="0"/>
    <x v="33"/>
    <d v="2006-09-24T00:00:00"/>
    <n v="52733"/>
    <n v="0"/>
    <x v="0"/>
    <x v="1"/>
  </r>
  <r>
    <s v="E02599"/>
    <s v="Daniel Huang"/>
    <s v="Vice President"/>
    <x v="3"/>
    <x v="3"/>
    <x v="1"/>
    <x v="2"/>
    <x v="9"/>
    <d v="2015-09-03T00:00:00"/>
    <n v="250953"/>
    <n v="0.34"/>
    <x v="0"/>
    <x v="5"/>
  </r>
  <r>
    <s v="E00085"/>
    <s v="Mason Watson"/>
    <s v="Sr. Manger"/>
    <x v="0"/>
    <x v="3"/>
    <x v="1"/>
    <x v="1"/>
    <x v="24"/>
    <d v="2004-09-14T00:00:00"/>
    <n v="130274"/>
    <n v="0.11"/>
    <x v="0"/>
    <x v="1"/>
  </r>
  <r>
    <s v="E02108"/>
    <s v="Madeline Coleman"/>
    <s v="Sr. Manger"/>
    <x v="1"/>
    <x v="0"/>
    <x v="0"/>
    <x v="1"/>
    <x v="32"/>
    <d v="2006-04-28T00:00:00"/>
    <n v="150758"/>
    <n v="0.13"/>
    <x v="0"/>
    <x v="1"/>
  </r>
  <r>
    <s v="E03685"/>
    <s v="Silas Hunter"/>
    <s v="Solutions Architect"/>
    <x v="0"/>
    <x v="3"/>
    <x v="1"/>
    <x v="0"/>
    <x v="0"/>
    <d v="1998-05-04T00:00:00"/>
    <n v="62174"/>
    <n v="0"/>
    <x v="0"/>
    <x v="1"/>
  </r>
  <r>
    <s v="E01089"/>
    <s v="Nicholas Brooks"/>
    <s v="Analyst II"/>
    <x v="2"/>
    <x v="2"/>
    <x v="1"/>
    <x v="1"/>
    <x v="14"/>
    <d v="2017-10-20T00:00:00"/>
    <n v="56555"/>
    <n v="0"/>
    <x v="0"/>
    <x v="2"/>
  </r>
  <r>
    <s v="E03988"/>
    <s v="Dominic Thomas"/>
    <s v="Analyst II"/>
    <x v="5"/>
    <x v="2"/>
    <x v="1"/>
    <x v="1"/>
    <x v="30"/>
    <d v="2005-09-28T00:00:00"/>
    <n v="74655"/>
    <n v="0"/>
    <x v="0"/>
    <x v="4"/>
  </r>
  <r>
    <s v="E00401"/>
    <s v="Wesley Adams"/>
    <s v="System Administrator "/>
    <x v="0"/>
    <x v="3"/>
    <x v="1"/>
    <x v="1"/>
    <x v="30"/>
    <d v="2003-08-11T00:00:00"/>
    <n v="93017"/>
    <n v="0"/>
    <x v="0"/>
    <x v="0"/>
  </r>
  <r>
    <s v="E02417"/>
    <s v="Alice Young"/>
    <s v="Automation Engineer"/>
    <x v="4"/>
    <x v="0"/>
    <x v="0"/>
    <x v="1"/>
    <x v="24"/>
    <d v="2008-01-24T00:00:00"/>
    <n v="91621"/>
    <n v="0"/>
    <x v="0"/>
    <x v="1"/>
  </r>
  <r>
    <s v="E00359"/>
    <s v="Logan Carrillo"/>
    <s v="Sr. Analyst"/>
    <x v="5"/>
    <x v="0"/>
    <x v="1"/>
    <x v="3"/>
    <x v="23"/>
    <d v="2014-11-30T00:00:00"/>
    <n v="91280"/>
    <n v="0"/>
    <x v="0"/>
    <x v="3"/>
  </r>
  <r>
    <s v="E02044"/>
    <s v="Caroline Alexander"/>
    <s v="Business Partner"/>
    <x v="3"/>
    <x v="2"/>
    <x v="0"/>
    <x v="0"/>
    <x v="33"/>
    <d v="2020-09-18T00:00:00"/>
    <n v="47071"/>
    <n v="0"/>
    <x v="0"/>
    <x v="5"/>
  </r>
  <r>
    <s v="E01479"/>
    <s v="Serenity Bailey"/>
    <s v="IT Systems Architect"/>
    <x v="0"/>
    <x v="2"/>
    <x v="0"/>
    <x v="1"/>
    <x v="0"/>
    <d v="2011-11-21T00:00:00"/>
    <n v="81218"/>
    <n v="0"/>
    <x v="0"/>
    <x v="1"/>
  </r>
  <r>
    <s v="E02769"/>
    <s v="Eliza Adams"/>
    <s v="Account Representative"/>
    <x v="6"/>
    <x v="2"/>
    <x v="0"/>
    <x v="1"/>
    <x v="2"/>
    <d v="2021-11-21T00:00:00"/>
    <n v="63137"/>
    <n v="0"/>
    <x v="0"/>
    <x v="1"/>
  </r>
  <r>
    <s v="E00553"/>
    <s v="Isla Yoon"/>
    <s v="Quality Engineer"/>
    <x v="4"/>
    <x v="0"/>
    <x v="0"/>
    <x v="2"/>
    <x v="1"/>
    <d v="2013-05-10T00:00:00"/>
    <n v="79388"/>
    <n v="0"/>
    <x v="0"/>
    <x v="4"/>
  </r>
  <r>
    <s v="E03540"/>
    <s v="Emma Perry"/>
    <s v="Solutions Architect"/>
    <x v="0"/>
    <x v="2"/>
    <x v="0"/>
    <x v="1"/>
    <x v="15"/>
    <d v="2018-01-22T00:00:00"/>
    <n v="68176"/>
    <n v="0"/>
    <x v="0"/>
    <x v="0"/>
  </r>
  <r>
    <s v="E02769"/>
    <s v="Riley Marquez"/>
    <s v="Sr. Manger"/>
    <x v="1"/>
    <x v="0"/>
    <x v="0"/>
    <x v="3"/>
    <x v="35"/>
    <d v="2019-10-18T00:00:00"/>
    <n v="122829"/>
    <n v="0.11"/>
    <x v="0"/>
    <x v="1"/>
  </r>
  <r>
    <s v="E01807"/>
    <s v="Matthew Lim"/>
    <s v="Sr. Analyst"/>
    <x v="6"/>
    <x v="0"/>
    <x v="1"/>
    <x v="2"/>
    <x v="20"/>
    <d v="1994-02-18T00:00:00"/>
    <n v="99624"/>
    <n v="0"/>
    <x v="0"/>
    <x v="0"/>
  </r>
  <r>
    <s v="E01762"/>
    <s v="Maya Ngo"/>
    <s v="Manager"/>
    <x v="6"/>
    <x v="1"/>
    <x v="0"/>
    <x v="2"/>
    <x v="0"/>
    <d v="2012-10-20T00:00:00"/>
    <n v="108686"/>
    <n v="0.06"/>
    <x v="0"/>
    <x v="5"/>
  </r>
  <r>
    <s v="E04226"/>
    <s v="Andrew Moore"/>
    <s v="Operations Engineer"/>
    <x v="4"/>
    <x v="2"/>
    <x v="1"/>
    <x v="1"/>
    <x v="39"/>
    <d v="2001-01-02T00:00:00"/>
    <n v="120628"/>
    <n v="0"/>
    <x v="0"/>
    <x v="1"/>
  </r>
  <r>
    <s v="E04101"/>
    <s v="Olivia Harris"/>
    <s v="Director"/>
    <x v="6"/>
    <x v="1"/>
    <x v="0"/>
    <x v="1"/>
    <x v="37"/>
    <d v="2020-06-14T00:00:00"/>
    <n v="181216"/>
    <n v="0.27"/>
    <x v="0"/>
    <x v="5"/>
  </r>
  <r>
    <s v="E01981"/>
    <s v="Genesis Banks"/>
    <s v="Analyst"/>
    <x v="1"/>
    <x v="3"/>
    <x v="0"/>
    <x v="1"/>
    <x v="37"/>
    <d v="2012-03-16T00:00:00"/>
    <n v="46081"/>
    <n v="0"/>
    <x v="0"/>
    <x v="1"/>
  </r>
  <r>
    <s v="E02534"/>
    <s v="Victoria Johnson"/>
    <s v="Sr. Manger"/>
    <x v="2"/>
    <x v="3"/>
    <x v="0"/>
    <x v="1"/>
    <x v="0"/>
    <d v="2004-05-28T00:00:00"/>
    <n v="159885"/>
    <n v="0.12"/>
    <x v="0"/>
    <x v="5"/>
  </r>
  <r>
    <s v="E01238"/>
    <s v="Eloise Griffin"/>
    <s v="Director"/>
    <x v="6"/>
    <x v="2"/>
    <x v="0"/>
    <x v="1"/>
    <x v="0"/>
    <d v="1995-10-29T00:00:00"/>
    <n v="153271"/>
    <n v="0.15"/>
    <x v="0"/>
    <x v="4"/>
  </r>
  <r>
    <s v="E01118"/>
    <s v="Roman Yang"/>
    <s v="Manager"/>
    <x v="3"/>
    <x v="2"/>
    <x v="1"/>
    <x v="2"/>
    <x v="33"/>
    <d v="2009-12-12T00:00:00"/>
    <n v="114242"/>
    <n v="0.08"/>
    <x v="0"/>
    <x v="2"/>
  </r>
  <r>
    <s v="E04308"/>
    <s v="Kai Flores"/>
    <s v="Development Engineer"/>
    <x v="4"/>
    <x v="2"/>
    <x v="1"/>
    <x v="3"/>
    <x v="18"/>
    <d v="2017-05-23T00:00:00"/>
    <n v="65566"/>
    <n v="0"/>
    <x v="0"/>
    <x v="0"/>
  </r>
  <r>
    <s v="E02295"/>
    <s v="Axel Jordan"/>
    <s v="Analyst"/>
    <x v="6"/>
    <x v="3"/>
    <x v="1"/>
    <x v="1"/>
    <x v="39"/>
    <d v="2013-02-28T00:00:00"/>
    <n v="54635"/>
    <n v="0"/>
    <x v="0"/>
    <x v="1"/>
  </r>
  <r>
    <s v="E04546"/>
    <s v="Jade Hunter"/>
    <s v="Cloud Infrastructure Architect"/>
    <x v="0"/>
    <x v="3"/>
    <x v="0"/>
    <x v="1"/>
    <x v="33"/>
    <d v="2020-02-05T00:00:00"/>
    <n v="96636"/>
    <n v="0"/>
    <x v="0"/>
    <x v="5"/>
  </r>
  <r>
    <s v="E04217"/>
    <s v="Lydia Williams"/>
    <s v="System Administrator "/>
    <x v="0"/>
    <x v="2"/>
    <x v="0"/>
    <x v="0"/>
    <x v="18"/>
    <d v="2014-10-29T00:00:00"/>
    <n v="91592"/>
    <n v="0"/>
    <x v="0"/>
    <x v="1"/>
  </r>
  <r>
    <s v="E04645"/>
    <s v="Elias Ahmed"/>
    <s v="Vice President"/>
    <x v="5"/>
    <x v="3"/>
    <x v="1"/>
    <x v="2"/>
    <x v="40"/>
    <d v="2017-08-04T00:00:00"/>
    <n v="183190"/>
    <n v="0.36"/>
    <x v="0"/>
    <x v="1"/>
  </r>
  <r>
    <s v="E03880"/>
    <s v="Samantha Woods"/>
    <s v="Analyst"/>
    <x v="2"/>
    <x v="1"/>
    <x v="0"/>
    <x v="1"/>
    <x v="31"/>
    <d v="2019-12-25T00:00:00"/>
    <n v="54829"/>
    <n v="0"/>
    <x v="0"/>
    <x v="2"/>
  </r>
  <r>
    <s v="E04517"/>
    <s v="Amelia Choi"/>
    <s v="Manager"/>
    <x v="5"/>
    <x v="1"/>
    <x v="0"/>
    <x v="2"/>
    <x v="14"/>
    <d v="2006-06-11T00:00:00"/>
    <n v="117278"/>
    <n v="0.09"/>
    <x v="0"/>
    <x v="3"/>
  </r>
  <r>
    <s v="E04639"/>
    <s v="Luna Taylor"/>
    <s v="Network Administrator"/>
    <x v="0"/>
    <x v="2"/>
    <x v="0"/>
    <x v="1"/>
    <x v="39"/>
    <d v="2018-07-28T00:00:00"/>
    <n v="87806"/>
    <n v="0"/>
    <x v="0"/>
    <x v="0"/>
  </r>
  <r>
    <s v="E00465"/>
    <s v="Dominic Parker"/>
    <s v="Test Engineer"/>
    <x v="4"/>
    <x v="0"/>
    <x v="1"/>
    <x v="1"/>
    <x v="36"/>
    <d v="2011-10-04T00:00:00"/>
    <n v="63959"/>
    <n v="0"/>
    <x v="0"/>
    <x v="0"/>
  </r>
  <r>
    <s v="E04927"/>
    <s v="Ezekiel Bryant"/>
    <s v="Sr. Analyst"/>
    <x v="1"/>
    <x v="2"/>
    <x v="1"/>
    <x v="1"/>
    <x v="0"/>
    <d v="2002-07-19T00:00:00"/>
    <n v="77396"/>
    <n v="0"/>
    <x v="0"/>
    <x v="3"/>
  </r>
  <r>
    <s v="E03799"/>
    <s v="Natalie Hwang"/>
    <s v="Sr. Analyst"/>
    <x v="1"/>
    <x v="1"/>
    <x v="0"/>
    <x v="2"/>
    <x v="37"/>
    <d v="1999-12-31T00:00:00"/>
    <n v="89523"/>
    <n v="0"/>
    <x v="0"/>
    <x v="2"/>
  </r>
  <r>
    <s v="E02633"/>
    <s v="Allison Roberts"/>
    <s v="Vice President"/>
    <x v="6"/>
    <x v="2"/>
    <x v="0"/>
    <x v="0"/>
    <x v="38"/>
    <d v="2000-08-19T00:00:00"/>
    <n v="222224"/>
    <n v="0.38"/>
    <x v="0"/>
    <x v="5"/>
  </r>
  <r>
    <s v="E02965"/>
    <s v="Andrew Do"/>
    <s v="Sr. Manger"/>
    <x v="1"/>
    <x v="0"/>
    <x v="1"/>
    <x v="2"/>
    <x v="14"/>
    <d v="2021-04-17T00:00:00"/>
    <n v="146140"/>
    <n v="0.15"/>
    <x v="0"/>
    <x v="0"/>
  </r>
  <r>
    <s v="E04345"/>
    <s v="Eliana Grant"/>
    <s v="Engineering Manager"/>
    <x v="4"/>
    <x v="1"/>
    <x v="0"/>
    <x v="1"/>
    <x v="12"/>
    <d v="1994-06-20T00:00:00"/>
    <n v="109456"/>
    <n v="0.1"/>
    <x v="0"/>
    <x v="1"/>
  </r>
  <r>
    <s v="E01132"/>
    <s v="Gabriella Johnson"/>
    <s v="Computer Systems Manager"/>
    <x v="0"/>
    <x v="0"/>
    <x v="0"/>
    <x v="1"/>
    <x v="33"/>
    <d v="2006-03-01T00:00:00"/>
    <n v="97433"/>
    <n v="0.05"/>
    <x v="0"/>
    <x v="0"/>
  </r>
  <r>
    <s v="E02943"/>
    <s v="Bella Lopez"/>
    <s v="Sr. Analyst"/>
    <x v="5"/>
    <x v="3"/>
    <x v="0"/>
    <x v="3"/>
    <x v="17"/>
    <d v="2013-11-12T00:00:00"/>
    <n v="88895"/>
    <n v="0"/>
    <x v="0"/>
    <x v="1"/>
  </r>
  <r>
    <s v="E03461"/>
    <s v="Nathan Lau"/>
    <s v="Business Partner"/>
    <x v="3"/>
    <x v="0"/>
    <x v="1"/>
    <x v="2"/>
    <x v="18"/>
    <d v="2011-02-22T00:00:00"/>
    <n v="43336"/>
    <n v="0"/>
    <x v="0"/>
    <x v="4"/>
  </r>
  <r>
    <s v="E03490"/>
    <s v="Henry Campos"/>
    <s v="Sr. Manger"/>
    <x v="3"/>
    <x v="3"/>
    <x v="1"/>
    <x v="3"/>
    <x v="26"/>
    <d v="2009-09-27T00:00:00"/>
    <n v="127801"/>
    <n v="0.15"/>
    <x v="0"/>
    <x v="2"/>
  </r>
  <r>
    <s v="E04466"/>
    <s v="Connor Bell"/>
    <s v="Network Administrator"/>
    <x v="0"/>
    <x v="3"/>
    <x v="1"/>
    <x v="0"/>
    <x v="38"/>
    <d v="2000-04-01T00:00:00"/>
    <n v="76352"/>
    <n v="0"/>
    <x v="0"/>
    <x v="4"/>
  </r>
  <r>
    <s v="E03226"/>
    <s v="Angel Stewart"/>
    <s v="Vice President"/>
    <x v="1"/>
    <x v="3"/>
    <x v="1"/>
    <x v="1"/>
    <x v="15"/>
    <d v="2019-06-22T00:00:00"/>
    <n v="250767"/>
    <n v="0.38"/>
    <x v="0"/>
    <x v="0"/>
  </r>
  <r>
    <s v="E04607"/>
    <s v="Landon Brown"/>
    <s v="Vice President"/>
    <x v="5"/>
    <x v="3"/>
    <x v="1"/>
    <x v="1"/>
    <x v="2"/>
    <d v="2020-09-27T00:00:00"/>
    <n v="223055"/>
    <n v="0.3"/>
    <x v="0"/>
    <x v="5"/>
  </r>
  <r>
    <s v="E02190"/>
    <s v="Gabriel Carter"/>
    <s v="Test Engineer"/>
    <x v="4"/>
    <x v="2"/>
    <x v="1"/>
    <x v="1"/>
    <x v="40"/>
    <d v="2018-07-18T00:00:00"/>
    <n v="71167"/>
    <n v="0"/>
    <x v="0"/>
    <x v="5"/>
  </r>
  <r>
    <s v="E00747"/>
    <s v="Leilani Baker"/>
    <s v="Technical Architect"/>
    <x v="0"/>
    <x v="1"/>
    <x v="0"/>
    <x v="1"/>
    <x v="8"/>
    <d v="2010-04-04T00:00:00"/>
    <n v="76027"/>
    <n v="0"/>
    <x v="0"/>
    <x v="0"/>
  </r>
  <r>
    <s v="E01416"/>
    <s v="Hudson Thompson"/>
    <s v="Analyst II"/>
    <x v="2"/>
    <x v="2"/>
    <x v="1"/>
    <x v="0"/>
    <x v="27"/>
    <d v="2020-10-20T00:00:00"/>
    <n v="67753"/>
    <n v="0"/>
    <x v="0"/>
    <x v="2"/>
  </r>
  <r>
    <s v="E01524"/>
    <s v="Ian Miller"/>
    <s v="Computer Systems Manager"/>
    <x v="0"/>
    <x v="3"/>
    <x v="1"/>
    <x v="0"/>
    <x v="9"/>
    <d v="2016-10-13T00:00:00"/>
    <n v="63744"/>
    <n v="0.08"/>
    <x v="0"/>
    <x v="4"/>
  </r>
  <r>
    <s v="E02801"/>
    <s v="Santiago f Brooks"/>
    <s v="Sr. Manger"/>
    <x v="6"/>
    <x v="3"/>
    <x v="1"/>
    <x v="0"/>
    <x v="32"/>
    <d v="2000-09-01T00:00:00"/>
    <n v="157487"/>
    <n v="0.12"/>
    <x v="0"/>
    <x v="2"/>
  </r>
  <r>
    <s v="E01952"/>
    <s v="Everett Lee"/>
    <s v="Network Administrator"/>
    <x v="0"/>
    <x v="0"/>
    <x v="1"/>
    <x v="2"/>
    <x v="22"/>
    <d v="2010-02-26T00:00:00"/>
    <n v="90770"/>
    <n v="0"/>
    <x v="0"/>
    <x v="5"/>
  </r>
  <r>
    <s v="E00116"/>
    <s v="Madelyn Mehta"/>
    <s v="Analyst"/>
    <x v="6"/>
    <x v="1"/>
    <x v="0"/>
    <x v="2"/>
    <x v="12"/>
    <d v="2005-01-28T00:00:00"/>
    <n v="55369"/>
    <n v="0"/>
    <x v="0"/>
    <x v="2"/>
  </r>
  <r>
    <s v="E00624"/>
    <s v="William Watson"/>
    <s v="Director"/>
    <x v="2"/>
    <x v="1"/>
    <x v="1"/>
    <x v="1"/>
    <x v="10"/>
    <d v="2013-06-04T00:00:00"/>
    <n v="167526"/>
    <n v="0.26"/>
    <x v="0"/>
    <x v="3"/>
  </r>
  <r>
    <s v="E00218"/>
    <s v="David Desai"/>
    <s v="Vice President"/>
    <x v="6"/>
    <x v="1"/>
    <x v="1"/>
    <x v="2"/>
    <x v="39"/>
    <d v="2016-11-22T00:00:00"/>
    <n v="253249"/>
    <n v="0.31"/>
    <x v="0"/>
    <x v="4"/>
  </r>
  <r>
    <s v="E01070"/>
    <s v="Grayson Brown"/>
    <s v="Vice President"/>
    <x v="0"/>
    <x v="3"/>
    <x v="1"/>
    <x v="1"/>
    <x v="26"/>
    <d v="2016-06-22T00:00:00"/>
    <n v="249870"/>
    <n v="0.34"/>
    <x v="0"/>
    <x v="1"/>
  </r>
  <r>
    <s v="E04925"/>
    <s v="Athena Jordan"/>
    <s v="System Administrator "/>
    <x v="0"/>
    <x v="2"/>
    <x v="0"/>
    <x v="0"/>
    <x v="33"/>
    <d v="2011-02-19T00:00:00"/>
    <n v="72486"/>
    <n v="0"/>
    <x v="0"/>
    <x v="0"/>
  </r>
  <r>
    <s v="E00403"/>
    <s v="Liliana Soto"/>
    <s v="Business Partner"/>
    <x v="3"/>
    <x v="2"/>
    <x v="0"/>
    <x v="3"/>
    <x v="28"/>
    <d v="2010-10-12T00:00:00"/>
    <n v="43001"/>
    <n v="0"/>
    <x v="0"/>
    <x v="4"/>
  </r>
  <r>
    <s v="E00436"/>
    <s v="Lincoln Reyes"/>
    <s v="Computer Systems Manager"/>
    <x v="0"/>
    <x v="2"/>
    <x v="1"/>
    <x v="3"/>
    <x v="29"/>
    <d v="1998-08-03T00:00:00"/>
    <n v="85120"/>
    <n v="0.09"/>
    <x v="0"/>
    <x v="0"/>
  </r>
  <r>
    <s v="E04358"/>
    <s v="Grayson Soto"/>
    <s v="Business Partner"/>
    <x v="3"/>
    <x v="2"/>
    <x v="1"/>
    <x v="3"/>
    <x v="6"/>
    <d v="2015-08-03T00:00:00"/>
    <n v="52200"/>
    <n v="0"/>
    <x v="0"/>
    <x v="5"/>
  </r>
  <r>
    <s v="E04662"/>
    <s v="Julia Morris"/>
    <s v="Sr. Manger"/>
    <x v="3"/>
    <x v="3"/>
    <x v="0"/>
    <x v="1"/>
    <x v="29"/>
    <d v="2008-10-18T00:00:00"/>
    <n v="150855"/>
    <n v="0.11"/>
    <x v="0"/>
    <x v="2"/>
  </r>
  <r>
    <s v="E01496"/>
    <s v="Ava Ortiz"/>
    <s v="Enterprise Architect"/>
    <x v="0"/>
    <x v="2"/>
    <x v="0"/>
    <x v="3"/>
    <x v="19"/>
    <d v="2004-07-20T00:00:00"/>
    <n v="65702"/>
    <n v="0"/>
    <x v="0"/>
    <x v="5"/>
  </r>
  <r>
    <s v="E03971"/>
    <s v="Lillian Chen"/>
    <s v="Sr. Manger"/>
    <x v="5"/>
    <x v="0"/>
    <x v="0"/>
    <x v="2"/>
    <x v="4"/>
    <d v="2020-04-09T00:00:00"/>
    <n v="157057"/>
    <n v="0.1"/>
    <x v="0"/>
    <x v="5"/>
  </r>
  <r>
    <s v="E03616"/>
    <s v="Josiah Lewis"/>
    <s v="Manager"/>
    <x v="0"/>
    <x v="0"/>
    <x v="1"/>
    <x v="1"/>
    <x v="24"/>
    <d v="2021-08-11T00:00:00"/>
    <n v="127559"/>
    <n v="0.1"/>
    <x v="0"/>
    <x v="4"/>
  </r>
  <r>
    <s v="E00153"/>
    <s v="Claire Jones"/>
    <s v="Field Engineer"/>
    <x v="4"/>
    <x v="3"/>
    <x v="0"/>
    <x v="1"/>
    <x v="35"/>
    <d v="2019-03-12T00:00:00"/>
    <n v="62644"/>
    <n v="0"/>
    <x v="0"/>
    <x v="0"/>
  </r>
  <r>
    <s v="E02960"/>
    <s v="Nova Hill"/>
    <s v="Sr. Analyst"/>
    <x v="2"/>
    <x v="2"/>
    <x v="0"/>
    <x v="1"/>
    <x v="31"/>
    <d v="2018-03-10T00:00:00"/>
    <n v="90040"/>
    <n v="0"/>
    <x v="0"/>
    <x v="1"/>
  </r>
  <r>
    <s v="E02140"/>
    <s v="Naomi Zhao"/>
    <s v="Vice President"/>
    <x v="3"/>
    <x v="1"/>
    <x v="0"/>
    <x v="2"/>
    <x v="22"/>
    <d v="2021-09-22T00:00:00"/>
    <n v="201396"/>
    <n v="0.32"/>
    <x v="0"/>
    <x v="3"/>
  </r>
  <r>
    <s v="E03881"/>
    <s v="Andrew Reed"/>
    <s v="System Administrator "/>
    <x v="0"/>
    <x v="3"/>
    <x v="1"/>
    <x v="0"/>
    <x v="15"/>
    <d v="2019-06-17T00:00:00"/>
    <n v="65341"/>
    <n v="0"/>
    <x v="0"/>
    <x v="3"/>
  </r>
  <r>
    <s v="E02604"/>
    <s v="Brooklyn Collins"/>
    <s v="Sr. Manger"/>
    <x v="1"/>
    <x v="3"/>
    <x v="0"/>
    <x v="0"/>
    <x v="8"/>
    <d v="2018-10-27T00:00:00"/>
    <n v="139208"/>
    <n v="0.11"/>
    <x v="0"/>
    <x v="4"/>
  </r>
  <r>
    <s v="E00864"/>
    <s v="Samantha Aguilar"/>
    <s v="Manager"/>
    <x v="2"/>
    <x v="1"/>
    <x v="0"/>
    <x v="3"/>
    <x v="24"/>
    <d v="2010-04-24T00:00:00"/>
    <n v="102636"/>
    <n v="0.06"/>
    <x v="0"/>
    <x v="0"/>
  </r>
  <r>
    <s v="E03223"/>
    <s v="Ethan Joseph"/>
    <s v="IT Coordinator"/>
    <x v="0"/>
    <x v="0"/>
    <x v="1"/>
    <x v="1"/>
    <x v="22"/>
    <d v="2018-05-28T00:00:00"/>
    <n v="49219"/>
    <n v="0"/>
    <x v="0"/>
    <x v="5"/>
  </r>
  <r>
    <s v="E00364"/>
    <s v="Matthew Howard"/>
    <s v="Director"/>
    <x v="3"/>
    <x v="2"/>
    <x v="1"/>
    <x v="1"/>
    <x v="1"/>
    <d v="2021-10-17T00:00:00"/>
    <n v="172180"/>
    <n v="0.3"/>
    <x v="0"/>
    <x v="5"/>
  </r>
  <r>
    <s v="E03720"/>
    <s v="Genesis Hunter"/>
    <s v="Manager"/>
    <x v="1"/>
    <x v="3"/>
    <x v="0"/>
    <x v="1"/>
    <x v="30"/>
    <d v="1999-04-22T00:00:00"/>
    <n v="102847"/>
    <n v="0.05"/>
    <x v="0"/>
    <x v="1"/>
  </r>
  <r>
    <s v="E03371"/>
    <s v="Jack Alexander"/>
    <s v="Vice President"/>
    <x v="0"/>
    <x v="2"/>
    <x v="1"/>
    <x v="1"/>
    <x v="31"/>
    <d v="2006-05-29T00:00:00"/>
    <n v="228822"/>
    <n v="0.36"/>
    <x v="0"/>
    <x v="3"/>
  </r>
  <r>
    <s v="E02531"/>
    <s v="Jameson Foster"/>
    <s v="Analyst"/>
    <x v="5"/>
    <x v="2"/>
    <x v="1"/>
    <x v="1"/>
    <x v="15"/>
    <d v="2021-07-18T00:00:00"/>
    <n v="43391"/>
    <n v="0"/>
    <x v="0"/>
    <x v="5"/>
  </r>
  <r>
    <s v="E02468"/>
    <s v="Ella Huang"/>
    <s v="Vice President"/>
    <x v="5"/>
    <x v="3"/>
    <x v="0"/>
    <x v="2"/>
    <x v="22"/>
    <d v="2016-02-28T00:00:00"/>
    <n v="211637"/>
    <n v="0.31"/>
    <x v="0"/>
    <x v="1"/>
  </r>
  <r>
    <s v="E01499"/>
    <s v="Liam Jordan"/>
    <s v="Computer Systems Manager"/>
    <x v="0"/>
    <x v="2"/>
    <x v="1"/>
    <x v="1"/>
    <x v="15"/>
    <d v="2020-08-08T00:00:00"/>
    <n v="73255"/>
    <n v="0.09"/>
    <x v="0"/>
    <x v="2"/>
  </r>
  <r>
    <s v="E03697"/>
    <s v="Isaac Woods"/>
    <s v="Manager"/>
    <x v="6"/>
    <x v="3"/>
    <x v="1"/>
    <x v="1"/>
    <x v="15"/>
    <d v="2021-01-08T00:00:00"/>
    <n v="108826"/>
    <n v="0.1"/>
    <x v="0"/>
    <x v="3"/>
  </r>
  <r>
    <s v="E00593"/>
    <s v="Luke Wilson"/>
    <s v="Solutions Architect"/>
    <x v="0"/>
    <x v="1"/>
    <x v="1"/>
    <x v="1"/>
    <x v="6"/>
    <d v="2016-05-24T00:00:00"/>
    <n v="94352"/>
    <n v="0"/>
    <x v="0"/>
    <x v="3"/>
  </r>
  <r>
    <s v="E01103"/>
    <s v="Lyla Alvarez"/>
    <s v="IT Systems Architect"/>
    <x v="0"/>
    <x v="0"/>
    <x v="0"/>
    <x v="3"/>
    <x v="0"/>
    <d v="1994-08-30T00:00:00"/>
    <n v="73955"/>
    <n v="0"/>
    <x v="0"/>
    <x v="2"/>
  </r>
  <r>
    <s v="E01958"/>
    <s v="Angel Lin"/>
    <s v="Network Administrator"/>
    <x v="0"/>
    <x v="2"/>
    <x v="1"/>
    <x v="2"/>
    <x v="3"/>
    <d v="2020-12-24T00:00:00"/>
    <n v="92321"/>
    <n v="0"/>
    <x v="0"/>
    <x v="1"/>
  </r>
  <r>
    <s v="E01870"/>
    <s v="Easton Moore"/>
    <s v="Computer Systems Manager"/>
    <x v="0"/>
    <x v="0"/>
    <x v="1"/>
    <x v="1"/>
    <x v="20"/>
    <d v="2013-05-23T00:00:00"/>
    <n v="99557"/>
    <n v="0.09"/>
    <x v="0"/>
    <x v="0"/>
  </r>
  <r>
    <s v="E01167"/>
    <s v="Kinsley Collins"/>
    <s v="Automation Engineer"/>
    <x v="4"/>
    <x v="1"/>
    <x v="0"/>
    <x v="1"/>
    <x v="15"/>
    <d v="2018-11-14T00:00:00"/>
    <n v="115854"/>
    <n v="0"/>
    <x v="0"/>
    <x v="2"/>
  </r>
  <r>
    <s v="E00099"/>
    <s v="Brooklyn Salazar"/>
    <s v="IT Systems Architect"/>
    <x v="0"/>
    <x v="2"/>
    <x v="0"/>
    <x v="3"/>
    <x v="25"/>
    <d v="2011-03-01T00:00:00"/>
    <n v="82462"/>
    <n v="0"/>
    <x v="0"/>
    <x v="4"/>
  </r>
  <r>
    <s v="E00044"/>
    <s v="Scarlett Jenkins"/>
    <s v="Vice President"/>
    <x v="0"/>
    <x v="0"/>
    <x v="0"/>
    <x v="1"/>
    <x v="19"/>
    <d v="2011-11-09T00:00:00"/>
    <n v="198473"/>
    <n v="0.32"/>
    <x v="0"/>
    <x v="3"/>
  </r>
  <r>
    <s v="E00711"/>
    <s v="Melody Chin"/>
    <s v="Sr. Manger"/>
    <x v="1"/>
    <x v="3"/>
    <x v="0"/>
    <x v="2"/>
    <x v="14"/>
    <d v="2006-10-15T00:00:00"/>
    <n v="153492"/>
    <n v="0.11"/>
    <x v="0"/>
    <x v="1"/>
  </r>
  <r>
    <s v="E04795"/>
    <s v="Eloise Alexander"/>
    <s v="Vice President"/>
    <x v="3"/>
    <x v="3"/>
    <x v="0"/>
    <x v="0"/>
    <x v="15"/>
    <d v="2018-01-21T00:00:00"/>
    <n v="208210"/>
    <n v="0.3"/>
    <x v="0"/>
    <x v="0"/>
  </r>
  <r>
    <s v="E03912"/>
    <s v="Carter Turner"/>
    <s v="Sr. Analyst"/>
    <x v="5"/>
    <x v="3"/>
    <x v="1"/>
    <x v="1"/>
    <x v="23"/>
    <d v="2015-11-17T00:00:00"/>
    <n v="91632"/>
    <n v="0"/>
    <x v="0"/>
    <x v="2"/>
  </r>
  <r>
    <s v="E04756"/>
    <s v="Aiden Le"/>
    <s v="Cloud Infrastructure Architect"/>
    <x v="0"/>
    <x v="3"/>
    <x v="1"/>
    <x v="2"/>
    <x v="0"/>
    <d v="1994-12-24T00:00:00"/>
    <n v="99774"/>
    <n v="0"/>
    <x v="0"/>
    <x v="4"/>
  </r>
  <r>
    <s v="E03305"/>
    <s v="Hannah King"/>
    <s v="Manager"/>
    <x v="2"/>
    <x v="1"/>
    <x v="0"/>
    <x v="1"/>
    <x v="9"/>
    <d v="2014-10-07T00:00:00"/>
    <n v="114911"/>
    <n v="7.0000000000000007E-2"/>
    <x v="0"/>
    <x v="1"/>
  </r>
  <r>
    <s v="E00703"/>
    <s v="Wesley Dominguez"/>
    <s v="Engineering Manager"/>
    <x v="4"/>
    <x v="3"/>
    <x v="1"/>
    <x v="3"/>
    <x v="22"/>
    <d v="2018-04-27T00:00:00"/>
    <n v="115490"/>
    <n v="0.12"/>
    <x v="0"/>
    <x v="1"/>
  </r>
  <r>
    <s v="E00103"/>
    <s v="Nora Park"/>
    <s v="Director"/>
    <x v="2"/>
    <x v="1"/>
    <x v="0"/>
    <x v="2"/>
    <x v="5"/>
    <d v="2017-06-28T00:00:00"/>
    <n v="197649"/>
    <n v="0.2"/>
    <x v="0"/>
    <x v="5"/>
  </r>
  <r>
    <s v="E01194"/>
    <s v="Ella Jenkins"/>
    <s v="Analyst II"/>
    <x v="1"/>
    <x v="1"/>
    <x v="0"/>
    <x v="1"/>
    <x v="20"/>
    <d v="2019-12-20T00:00:00"/>
    <n v="61026"/>
    <n v="0"/>
    <x v="0"/>
    <x v="2"/>
  </r>
  <r>
    <s v="E02179"/>
    <s v="Peyton Owens"/>
    <s v="Controls Engineer"/>
    <x v="4"/>
    <x v="1"/>
    <x v="0"/>
    <x v="1"/>
    <x v="30"/>
    <d v="2014-09-25T00:00:00"/>
    <n v="96693"/>
    <n v="0"/>
    <x v="0"/>
    <x v="1"/>
  </r>
  <r>
    <s v="E04242"/>
    <s v="Alice Lopez"/>
    <s v="Test Engineer"/>
    <x v="4"/>
    <x v="1"/>
    <x v="0"/>
    <x v="3"/>
    <x v="30"/>
    <d v="2009-06-27T00:00:00"/>
    <n v="82907"/>
    <n v="0"/>
    <x v="0"/>
    <x v="0"/>
  </r>
  <r>
    <s v="E03065"/>
    <s v="Ezra Ortiz"/>
    <s v="Quality Engineer"/>
    <x v="4"/>
    <x v="0"/>
    <x v="1"/>
    <x v="3"/>
    <x v="10"/>
    <d v="2012-01-21T00:00:00"/>
    <n v="94658"/>
    <n v="0"/>
    <x v="0"/>
    <x v="3"/>
  </r>
  <r>
    <s v="E03097"/>
    <s v="Brooks Stewart"/>
    <s v="HRIS Analyst"/>
    <x v="3"/>
    <x v="2"/>
    <x v="1"/>
    <x v="0"/>
    <x v="22"/>
    <d v="2015-12-19T00:00:00"/>
    <n v="51983"/>
    <n v="0"/>
    <x v="0"/>
    <x v="5"/>
  </r>
  <r>
    <s v="E02088"/>
    <s v="Skylar Ayala"/>
    <s v="Sr. Manger"/>
    <x v="1"/>
    <x v="3"/>
    <x v="0"/>
    <x v="3"/>
    <x v="0"/>
    <d v="2017-02-06T00:00:00"/>
    <n v="144986"/>
    <n v="0.12"/>
    <x v="0"/>
    <x v="2"/>
  </r>
  <r>
    <s v="E03980"/>
    <s v="Lydia Huynh"/>
    <s v="Account Representative"/>
    <x v="6"/>
    <x v="1"/>
    <x v="0"/>
    <x v="2"/>
    <x v="22"/>
    <d v="2000-08-16T00:00:00"/>
    <n v="60113"/>
    <n v="0"/>
    <x v="0"/>
    <x v="1"/>
  </r>
  <r>
    <s v="E00824"/>
    <s v="Everleigh Adams"/>
    <s v="Analyst II"/>
    <x v="5"/>
    <x v="2"/>
    <x v="0"/>
    <x v="1"/>
    <x v="23"/>
    <d v="2020-03-14T00:00:00"/>
    <n v="68846"/>
    <n v="0"/>
    <x v="0"/>
    <x v="1"/>
  </r>
  <r>
    <s v="E04359"/>
    <s v="Layla Salazar"/>
    <s v="Solutions Architect"/>
    <x v="0"/>
    <x v="3"/>
    <x v="0"/>
    <x v="3"/>
    <x v="8"/>
    <d v="2014-03-19T00:00:00"/>
    <n v="90901"/>
    <n v="0"/>
    <x v="0"/>
    <x v="0"/>
  </r>
  <r>
    <s v="E03113"/>
    <s v="Willow Chen"/>
    <s v="Manager"/>
    <x v="2"/>
    <x v="3"/>
    <x v="0"/>
    <x v="2"/>
    <x v="1"/>
    <d v="2012-09-03T00:00:00"/>
    <n v="102033"/>
    <n v="0.08"/>
    <x v="0"/>
    <x v="4"/>
  </r>
  <r>
    <s v="E01488"/>
    <s v="Penelope Griffin"/>
    <s v="Director"/>
    <x v="6"/>
    <x v="2"/>
    <x v="0"/>
    <x v="1"/>
    <x v="16"/>
    <d v="2021-01-23T00:00:00"/>
    <n v="151783"/>
    <n v="0.26"/>
    <x v="0"/>
    <x v="0"/>
  </r>
  <r>
    <s v="E01787"/>
    <s v="Lillian Romero"/>
    <s v="Director"/>
    <x v="4"/>
    <x v="3"/>
    <x v="0"/>
    <x v="3"/>
    <x v="3"/>
    <d v="2018-12-07T00:00:00"/>
    <n v="170164"/>
    <n v="0.17"/>
    <x v="0"/>
    <x v="4"/>
  </r>
  <r>
    <s v="E03550"/>
    <s v="Stella Wu"/>
    <s v="Sr. Manger"/>
    <x v="5"/>
    <x v="1"/>
    <x v="0"/>
    <x v="2"/>
    <x v="18"/>
    <d v="2014-02-20T00:00:00"/>
    <n v="155905"/>
    <n v="0.14000000000000001"/>
    <x v="0"/>
    <x v="2"/>
  </r>
  <r>
    <s v="E01052"/>
    <s v="Parker Vang"/>
    <s v="Analyst"/>
    <x v="6"/>
    <x v="3"/>
    <x v="1"/>
    <x v="2"/>
    <x v="21"/>
    <d v="2016-12-17T00:00:00"/>
    <n v="50733"/>
    <n v="0"/>
    <x v="0"/>
    <x v="3"/>
  </r>
  <r>
    <s v="E04799"/>
    <s v="Mila Roberts"/>
    <s v="Sr. Business Partner"/>
    <x v="3"/>
    <x v="3"/>
    <x v="0"/>
    <x v="1"/>
    <x v="27"/>
    <d v="2017-01-26T00:00:00"/>
    <n v="88663"/>
    <n v="0"/>
    <x v="0"/>
    <x v="2"/>
  </r>
  <r>
    <s v="E04128"/>
    <s v="Jacob Doan"/>
    <s v="Analyst II"/>
    <x v="6"/>
    <x v="1"/>
    <x v="1"/>
    <x v="2"/>
    <x v="0"/>
    <d v="2021-08-02T00:00:00"/>
    <n v="67130"/>
    <n v="0"/>
    <x v="0"/>
    <x v="3"/>
  </r>
  <r>
    <s v="E00013"/>
    <s v="Raelynn Ma"/>
    <s v="Sr. Analyst"/>
    <x v="1"/>
    <x v="1"/>
    <x v="0"/>
    <x v="2"/>
    <x v="23"/>
    <d v="2015-10-08T00:00:00"/>
    <n v="94876"/>
    <n v="0"/>
    <x v="0"/>
    <x v="3"/>
  </r>
  <r>
    <s v="E03114"/>
    <s v="Jameson Juarez"/>
    <s v="Development Engineer"/>
    <x v="4"/>
    <x v="1"/>
    <x v="1"/>
    <x v="3"/>
    <x v="36"/>
    <d v="1994-10-09T00:00:00"/>
    <n v="98230"/>
    <n v="0"/>
    <x v="0"/>
    <x v="3"/>
  </r>
  <r>
    <s v="E04004"/>
    <s v="Everleigh Shah"/>
    <s v="Test Engineer"/>
    <x v="4"/>
    <x v="0"/>
    <x v="0"/>
    <x v="2"/>
    <x v="7"/>
    <d v="2018-12-14T00:00:00"/>
    <n v="96757"/>
    <n v="0"/>
    <x v="0"/>
    <x v="5"/>
  </r>
  <r>
    <s v="E04472"/>
    <s v="Alexander Foster"/>
    <s v="Analyst II"/>
    <x v="5"/>
    <x v="2"/>
    <x v="1"/>
    <x v="0"/>
    <x v="18"/>
    <d v="2020-07-03T00:00:00"/>
    <n v="51513"/>
    <n v="0"/>
    <x v="0"/>
    <x v="5"/>
  </r>
  <r>
    <s v="E00161"/>
    <s v="Ryan Ha"/>
    <s v="Vice President"/>
    <x v="5"/>
    <x v="3"/>
    <x v="1"/>
    <x v="2"/>
    <x v="29"/>
    <d v="2007-01-27T00:00:00"/>
    <n v="234311"/>
    <n v="0.37"/>
    <x v="0"/>
    <x v="3"/>
  </r>
  <r>
    <s v="E04417"/>
    <s v="Chloe Salazar"/>
    <s v="Sr. Manger"/>
    <x v="3"/>
    <x v="1"/>
    <x v="0"/>
    <x v="3"/>
    <x v="22"/>
    <d v="2011-05-22T00:00:00"/>
    <n v="152353"/>
    <n v="0.14000000000000001"/>
    <x v="0"/>
    <x v="0"/>
  </r>
  <r>
    <s v="E04536"/>
    <s v="Layla Scott"/>
    <s v="Sr. Manger"/>
    <x v="2"/>
    <x v="1"/>
    <x v="0"/>
    <x v="1"/>
    <x v="30"/>
    <d v="2010-07-30T00:00:00"/>
    <n v="124774"/>
    <n v="0.12"/>
    <x v="0"/>
    <x v="2"/>
  </r>
  <r>
    <s v="E02857"/>
    <s v="Mason Jimenez"/>
    <s v="Sr. Manger"/>
    <x v="1"/>
    <x v="1"/>
    <x v="1"/>
    <x v="3"/>
    <x v="25"/>
    <d v="2019-08-08T00:00:00"/>
    <n v="130133"/>
    <n v="0.15"/>
    <x v="0"/>
    <x v="4"/>
  </r>
  <r>
    <s v="E02856"/>
    <s v="Amelia Kaur"/>
    <s v="Operations Engineer"/>
    <x v="4"/>
    <x v="0"/>
    <x v="0"/>
    <x v="2"/>
    <x v="27"/>
    <d v="2015-11-14T00:00:00"/>
    <n v="77442"/>
    <n v="0"/>
    <x v="0"/>
    <x v="5"/>
  </r>
  <r>
    <s v="E00319"/>
    <s v="Ezra Wilson"/>
    <s v="Service Desk Analyst"/>
    <x v="0"/>
    <x v="2"/>
    <x v="1"/>
    <x v="1"/>
    <x v="0"/>
    <d v="2013-10-18T00:00:00"/>
    <n v="70334"/>
    <n v="0"/>
    <x v="0"/>
    <x v="3"/>
  </r>
  <r>
    <s v="E01090"/>
    <s v="Jacob Cheng"/>
    <s v="Quality Engineer"/>
    <x v="4"/>
    <x v="0"/>
    <x v="1"/>
    <x v="2"/>
    <x v="8"/>
    <d v="2009-12-23T00:00:00"/>
    <n v="78006"/>
    <n v="0"/>
    <x v="0"/>
    <x v="3"/>
  </r>
  <r>
    <s v="E04323"/>
    <s v="Melody Valdez"/>
    <s v="Director"/>
    <x v="0"/>
    <x v="2"/>
    <x v="0"/>
    <x v="3"/>
    <x v="15"/>
    <d v="2021-01-25T00:00:00"/>
    <n v="160385"/>
    <n v="0.23"/>
    <x v="0"/>
    <x v="3"/>
  </r>
  <r>
    <s v="E02687"/>
    <s v="Caroline Nelson"/>
    <s v="Vice President"/>
    <x v="1"/>
    <x v="3"/>
    <x v="0"/>
    <x v="1"/>
    <x v="7"/>
    <d v="2014-01-11T00:00:00"/>
    <n v="202323"/>
    <n v="0.39"/>
    <x v="0"/>
    <x v="1"/>
  </r>
  <r>
    <s v="E02748"/>
    <s v="Genesis Zhu"/>
    <s v="Director"/>
    <x v="1"/>
    <x v="1"/>
    <x v="0"/>
    <x v="2"/>
    <x v="6"/>
    <d v="2020-07-20T00:00:00"/>
    <n v="184960"/>
    <n v="0.18"/>
    <x v="0"/>
    <x v="0"/>
  </r>
  <r>
    <s v="E01995"/>
    <s v="Jonathan Ho"/>
    <s v="Vice President"/>
    <x v="0"/>
    <x v="2"/>
    <x v="1"/>
    <x v="2"/>
    <x v="13"/>
    <d v="2011-06-25T00:00:00"/>
    <n v="221592"/>
    <n v="0.31"/>
    <x v="0"/>
    <x v="5"/>
  </r>
  <r>
    <s v="E01714"/>
    <s v="Savannah Park"/>
    <s v="HRIS Analyst"/>
    <x v="3"/>
    <x v="2"/>
    <x v="0"/>
    <x v="2"/>
    <x v="25"/>
    <d v="2009-01-28T00:00:00"/>
    <n v="53301"/>
    <n v="0"/>
    <x v="0"/>
    <x v="0"/>
  </r>
  <r>
    <s v="E04491"/>
    <s v="Nathan Chan"/>
    <s v="Cloud Infrastructure Architect"/>
    <x v="0"/>
    <x v="3"/>
    <x v="1"/>
    <x v="2"/>
    <x v="22"/>
    <d v="2000-03-02T00:00:00"/>
    <n v="91276"/>
    <n v="0"/>
    <x v="0"/>
    <x v="0"/>
  </r>
  <r>
    <s v="E01076"/>
    <s v="Sofia Vu"/>
    <s v="Sr. Manger"/>
    <x v="3"/>
    <x v="0"/>
    <x v="0"/>
    <x v="2"/>
    <x v="20"/>
    <d v="2017-09-05T00:00:00"/>
    <n v="140042"/>
    <n v="0.13"/>
    <x v="0"/>
    <x v="4"/>
  </r>
  <r>
    <s v="E04131"/>
    <s v="Ruby Choi"/>
    <s v="Analyst"/>
    <x v="2"/>
    <x v="2"/>
    <x v="0"/>
    <x v="2"/>
    <x v="21"/>
    <d v="2018-12-06T00:00:00"/>
    <n v="57225"/>
    <n v="0"/>
    <x v="0"/>
    <x v="5"/>
  </r>
  <r>
    <s v="E02843"/>
    <s v="Lily Pena"/>
    <s v="Manager"/>
    <x v="3"/>
    <x v="1"/>
    <x v="0"/>
    <x v="3"/>
    <x v="0"/>
    <d v="2010-02-24T00:00:00"/>
    <n v="102839"/>
    <n v="0.05"/>
    <x v="0"/>
    <x v="3"/>
  </r>
  <r>
    <s v="E03758"/>
    <s v="Liam Zhang"/>
    <s v="Director"/>
    <x v="5"/>
    <x v="0"/>
    <x v="1"/>
    <x v="2"/>
    <x v="5"/>
    <d v="2021-09-15T00:00:00"/>
    <n v="199783"/>
    <n v="0.21"/>
    <x v="0"/>
    <x v="1"/>
  </r>
  <r>
    <s v="E00638"/>
    <s v="David Simmons"/>
    <s v="Manager"/>
    <x v="5"/>
    <x v="3"/>
    <x v="1"/>
    <x v="1"/>
    <x v="32"/>
    <d v="1997-01-26T00:00:00"/>
    <n v="104431"/>
    <n v="7.0000000000000007E-2"/>
    <x v="0"/>
    <x v="2"/>
  </r>
  <r>
    <s v="E03571"/>
    <s v="Lincoln Henderson"/>
    <s v="Business Partner"/>
    <x v="3"/>
    <x v="1"/>
    <x v="1"/>
    <x v="1"/>
    <x v="15"/>
    <d v="2021-06-27T00:00:00"/>
    <n v="48510"/>
    <n v="0"/>
    <x v="0"/>
    <x v="1"/>
  </r>
  <r>
    <s v="E01820"/>
    <s v="Nathan Miller"/>
    <s v="Quality Engineer"/>
    <x v="4"/>
    <x v="1"/>
    <x v="1"/>
    <x v="0"/>
    <x v="3"/>
    <d v="2019-05-28T00:00:00"/>
    <n v="70110"/>
    <n v="0"/>
    <x v="0"/>
    <x v="3"/>
  </r>
  <r>
    <s v="E02706"/>
    <s v="Lucy Figueroa"/>
    <s v="Sr. Manger"/>
    <x v="1"/>
    <x v="0"/>
    <x v="0"/>
    <x v="3"/>
    <x v="22"/>
    <d v="2016-01-10T00:00:00"/>
    <n v="149761"/>
    <n v="0.12"/>
    <x v="0"/>
    <x v="5"/>
  </r>
  <r>
    <s v="E02478"/>
    <s v="Alexander Morris"/>
    <s v="Manager"/>
    <x v="6"/>
    <x v="1"/>
    <x v="1"/>
    <x v="1"/>
    <x v="23"/>
    <d v="2013-06-21T00:00:00"/>
    <n v="119631"/>
    <n v="0.06"/>
    <x v="0"/>
    <x v="2"/>
  </r>
  <r>
    <s v="E04170"/>
    <s v="Grayson Chin"/>
    <s v="Vice President"/>
    <x v="0"/>
    <x v="0"/>
    <x v="1"/>
    <x v="2"/>
    <x v="2"/>
    <d v="2020-05-09T00:00:00"/>
    <n v="256561"/>
    <n v="0.39"/>
    <x v="0"/>
    <x v="4"/>
  </r>
  <r>
    <s v="E00929"/>
    <s v="Allison Espinoza"/>
    <s v="Solutions Architect"/>
    <x v="0"/>
    <x v="1"/>
    <x v="0"/>
    <x v="3"/>
    <x v="22"/>
    <d v="2020-04-16T00:00:00"/>
    <n v="66958"/>
    <n v="0"/>
    <x v="0"/>
    <x v="3"/>
  </r>
  <r>
    <s v="E03824"/>
    <s v="Jameson Martin"/>
    <s v="Technical Architect"/>
    <x v="0"/>
    <x v="3"/>
    <x v="1"/>
    <x v="1"/>
    <x v="13"/>
    <d v="2008-02-15T00:00:00"/>
    <n v="71695"/>
    <n v="0"/>
    <x v="0"/>
    <x v="2"/>
  </r>
  <r>
    <s v="E02857"/>
    <s v="Valentina Davis"/>
    <s v="Analyst"/>
    <x v="6"/>
    <x v="1"/>
    <x v="0"/>
    <x v="1"/>
    <x v="23"/>
    <d v="2014-04-13T00:00:00"/>
    <n v="46878"/>
    <n v="0"/>
    <x v="0"/>
    <x v="3"/>
  </r>
  <r>
    <s v="E04938"/>
    <s v="Brooklyn Daniels"/>
    <s v="Analyst"/>
    <x v="5"/>
    <x v="1"/>
    <x v="0"/>
    <x v="1"/>
    <x v="12"/>
    <d v="2003-02-10T00:00:00"/>
    <n v="57032"/>
    <n v="0"/>
    <x v="0"/>
    <x v="3"/>
  </r>
  <r>
    <s v="E01639"/>
    <s v="Everleigh Simmons"/>
    <s v="Analyst"/>
    <x v="1"/>
    <x v="2"/>
    <x v="0"/>
    <x v="1"/>
    <x v="0"/>
    <d v="2021-04-16T00:00:00"/>
    <n v="48266"/>
    <n v="0"/>
    <x v="0"/>
    <x v="1"/>
  </r>
  <r>
    <s v="E03947"/>
    <s v="Logan Soto"/>
    <s v="Vice President"/>
    <x v="1"/>
    <x v="0"/>
    <x v="1"/>
    <x v="3"/>
    <x v="7"/>
    <d v="2018-08-18T00:00:00"/>
    <n v="223404"/>
    <n v="0.32"/>
    <x v="0"/>
    <x v="5"/>
  </r>
  <r>
    <s v="E04535"/>
    <s v="Charlotte Vo"/>
    <s v="System Administrator "/>
    <x v="0"/>
    <x v="1"/>
    <x v="0"/>
    <x v="2"/>
    <x v="40"/>
    <d v="2014-01-10T00:00:00"/>
    <n v="74854"/>
    <n v="0"/>
    <x v="0"/>
    <x v="0"/>
  </r>
  <r>
    <s v="E00380"/>
    <s v="Alice Thompson"/>
    <s v="Vice President"/>
    <x v="2"/>
    <x v="1"/>
    <x v="0"/>
    <x v="1"/>
    <x v="30"/>
    <d v="2007-04-25T00:00:00"/>
    <n v="217783"/>
    <n v="0.36"/>
    <x v="0"/>
    <x v="0"/>
  </r>
  <r>
    <s v="E02628"/>
    <s v="Nora Nelson"/>
    <s v="Analyst II"/>
    <x v="1"/>
    <x v="2"/>
    <x v="0"/>
    <x v="1"/>
    <x v="10"/>
    <d v="2007-01-09T00:00:00"/>
    <n v="50685"/>
    <n v="0"/>
    <x v="0"/>
    <x v="5"/>
  </r>
  <r>
    <s v="E03578"/>
    <s v="Maverick Li"/>
    <s v="Analyst II"/>
    <x v="6"/>
    <x v="0"/>
    <x v="1"/>
    <x v="2"/>
    <x v="6"/>
    <d v="2018-03-10T00:00:00"/>
    <n v="58993"/>
    <n v="0"/>
    <x v="0"/>
    <x v="4"/>
  </r>
  <r>
    <s v="E03563"/>
    <s v="Ian Barnes"/>
    <s v="Operations Engineer"/>
    <x v="4"/>
    <x v="3"/>
    <x v="1"/>
    <x v="1"/>
    <x v="39"/>
    <d v="2020-06-08T00:00:00"/>
    <n v="115765"/>
    <n v="0"/>
    <x v="0"/>
    <x v="3"/>
  </r>
  <r>
    <s v="E02781"/>
    <s v="Athena Vu"/>
    <s v="Director"/>
    <x v="2"/>
    <x v="2"/>
    <x v="0"/>
    <x v="2"/>
    <x v="37"/>
    <d v="2007-03-06T00:00:00"/>
    <n v="193044"/>
    <n v="0.15"/>
    <x v="0"/>
    <x v="3"/>
  </r>
  <r>
    <s v="E04739"/>
    <s v="Ruby Washington"/>
    <s v="Analyst"/>
    <x v="5"/>
    <x v="0"/>
    <x v="0"/>
    <x v="0"/>
    <x v="11"/>
    <d v="2011-06-17T00:00:00"/>
    <n v="56686"/>
    <n v="0"/>
    <x v="0"/>
    <x v="0"/>
  </r>
  <r>
    <s v="E02665"/>
    <s v="Bella Butler"/>
    <s v="Sr. Manger"/>
    <x v="1"/>
    <x v="2"/>
    <x v="0"/>
    <x v="0"/>
    <x v="23"/>
    <d v="2019-10-25T00:00:00"/>
    <n v="131652"/>
    <n v="0.11"/>
    <x v="0"/>
    <x v="0"/>
  </r>
  <r>
    <s v="E04132"/>
    <s v="Kinsley Henry"/>
    <s v="Director"/>
    <x v="5"/>
    <x v="2"/>
    <x v="0"/>
    <x v="0"/>
    <x v="22"/>
    <d v="2008-02-29T00:00:00"/>
    <n v="150577"/>
    <n v="0.25"/>
    <x v="0"/>
    <x v="3"/>
  </r>
  <r>
    <s v="E03890"/>
    <s v="Everett Khan"/>
    <s v="Solutions Architect"/>
    <x v="0"/>
    <x v="2"/>
    <x v="1"/>
    <x v="2"/>
    <x v="14"/>
    <d v="2017-01-18T00:00:00"/>
    <n v="86417"/>
    <n v="0"/>
    <x v="0"/>
    <x v="1"/>
  </r>
  <r>
    <s v="E02012"/>
    <s v="Anna Han"/>
    <s v="System Administrator "/>
    <x v="0"/>
    <x v="0"/>
    <x v="0"/>
    <x v="2"/>
    <x v="11"/>
    <d v="2003-05-08T00:00:00"/>
    <n v="96548"/>
    <n v="0"/>
    <x v="0"/>
    <x v="4"/>
  </r>
  <r>
    <s v="E03750"/>
    <s v="Jordan Cho"/>
    <s v="Analyst II"/>
    <x v="2"/>
    <x v="1"/>
    <x v="1"/>
    <x v="2"/>
    <x v="15"/>
    <d v="2018-08-24T00:00:00"/>
    <n v="61410"/>
    <n v="0"/>
    <x v="0"/>
    <x v="2"/>
  </r>
  <r>
    <s v="E00605"/>
    <s v="Nova Williams"/>
    <s v="Manager"/>
    <x v="1"/>
    <x v="1"/>
    <x v="0"/>
    <x v="0"/>
    <x v="16"/>
    <d v="2010-04-25T00:00:00"/>
    <n v="110302"/>
    <n v="0.06"/>
    <x v="0"/>
    <x v="3"/>
  </r>
  <r>
    <s v="E04641"/>
    <s v="Scarlett Hill"/>
    <s v="Director"/>
    <x v="4"/>
    <x v="1"/>
    <x v="0"/>
    <x v="0"/>
    <x v="22"/>
    <d v="2018-04-22T00:00:00"/>
    <n v="187205"/>
    <n v="0.24"/>
    <x v="0"/>
    <x v="5"/>
  </r>
  <r>
    <s v="E01019"/>
    <s v="Dominic Scott"/>
    <s v="Sr. Analyst"/>
    <x v="6"/>
    <x v="3"/>
    <x v="1"/>
    <x v="1"/>
    <x v="22"/>
    <d v="2011-03-16T00:00:00"/>
    <n v="81687"/>
    <n v="0"/>
    <x v="0"/>
    <x v="2"/>
  </r>
  <r>
    <s v="E01519"/>
    <s v="Anthony Marquez"/>
    <s v="Vice President"/>
    <x v="0"/>
    <x v="1"/>
    <x v="1"/>
    <x v="3"/>
    <x v="38"/>
    <d v="2009-08-15T00:00:00"/>
    <n v="241083"/>
    <n v="0.39"/>
    <x v="0"/>
    <x v="5"/>
  </r>
  <r>
    <s v="E03694"/>
    <s v="Elena Patterson"/>
    <s v="Vice President"/>
    <x v="1"/>
    <x v="1"/>
    <x v="0"/>
    <x v="0"/>
    <x v="26"/>
    <d v="2018-11-09T00:00:00"/>
    <n v="223805"/>
    <n v="0.36"/>
    <x v="0"/>
    <x v="1"/>
  </r>
  <r>
    <s v="E01123"/>
    <s v="Madison Nelson"/>
    <s v="Director"/>
    <x v="2"/>
    <x v="3"/>
    <x v="0"/>
    <x v="1"/>
    <x v="3"/>
    <d v="2021-07-16T00:00:00"/>
    <n v="161759"/>
    <n v="0.16"/>
    <x v="0"/>
    <x v="3"/>
  </r>
  <r>
    <s v="E01366"/>
    <s v="William Walker"/>
    <s v="Computer Systems Manager"/>
    <x v="0"/>
    <x v="0"/>
    <x v="1"/>
    <x v="0"/>
    <x v="21"/>
    <d v="2019-02-24T00:00:00"/>
    <n v="95899"/>
    <n v="0.1"/>
    <x v="0"/>
    <x v="5"/>
  </r>
  <r>
    <s v="E04005"/>
    <s v="Lincoln Wong"/>
    <s v="Sr. Analyst"/>
    <x v="1"/>
    <x v="3"/>
    <x v="1"/>
    <x v="2"/>
    <x v="34"/>
    <d v="2019-06-07T00:00:00"/>
    <n v="80700"/>
    <n v="0"/>
    <x v="0"/>
    <x v="5"/>
  </r>
  <r>
    <s v="E04018"/>
    <s v="Emery Ford"/>
    <s v="Analyst II"/>
    <x v="5"/>
    <x v="3"/>
    <x v="0"/>
    <x v="1"/>
    <x v="35"/>
    <d v="2017-04-18T00:00:00"/>
    <n v="58745"/>
    <n v="0"/>
    <x v="0"/>
    <x v="4"/>
  </r>
  <r>
    <s v="E01591"/>
    <s v="Paisley Trinh"/>
    <s v="Technical Architect"/>
    <x v="0"/>
    <x v="3"/>
    <x v="0"/>
    <x v="2"/>
    <x v="40"/>
    <d v="1992-05-04T00:00:00"/>
    <n v="76202"/>
    <n v="0"/>
    <x v="0"/>
    <x v="4"/>
  </r>
  <r>
    <s v="E04940"/>
    <s v="Hudson Williams"/>
    <s v="Vice President"/>
    <x v="6"/>
    <x v="1"/>
    <x v="1"/>
    <x v="0"/>
    <x v="7"/>
    <d v="2018-03-19T00:00:00"/>
    <n v="195200"/>
    <n v="0.36"/>
    <x v="0"/>
    <x v="4"/>
  </r>
  <r>
    <s v="E03870"/>
    <s v="Madeline Allen"/>
    <s v="Cloud Infrastructure Architect"/>
    <x v="0"/>
    <x v="2"/>
    <x v="0"/>
    <x v="1"/>
    <x v="27"/>
    <d v="2020-02-03T00:00:00"/>
    <n v="94652"/>
    <n v="0"/>
    <x v="0"/>
    <x v="0"/>
  </r>
  <r>
    <s v="E01927"/>
    <s v="Charles Moore"/>
    <s v="Technical Architect"/>
    <x v="0"/>
    <x v="2"/>
    <x v="1"/>
    <x v="0"/>
    <x v="6"/>
    <d v="2016-02-16T00:00:00"/>
    <n v="63411"/>
    <n v="0"/>
    <x v="0"/>
    <x v="3"/>
  </r>
  <r>
    <s v="E03984"/>
    <s v="Hailey Foster"/>
    <s v="Controls Engineer"/>
    <x v="4"/>
    <x v="2"/>
    <x v="0"/>
    <x v="0"/>
    <x v="0"/>
    <d v="2021-03-21T00:00:00"/>
    <n v="95562"/>
    <n v="0"/>
    <x v="0"/>
    <x v="1"/>
  </r>
  <r>
    <s v="E00446"/>
    <s v="Hudson Hill"/>
    <s v="Sr. Analyst"/>
    <x v="6"/>
    <x v="0"/>
    <x v="1"/>
    <x v="1"/>
    <x v="27"/>
    <d v="2019-11-04T00:00:00"/>
    <n v="96092"/>
    <n v="0"/>
    <x v="0"/>
    <x v="4"/>
  </r>
  <r>
    <s v="E02825"/>
    <s v="Wyatt Li"/>
    <s v="Vice President"/>
    <x v="4"/>
    <x v="2"/>
    <x v="1"/>
    <x v="2"/>
    <x v="37"/>
    <d v="2013-06-03T00:00:00"/>
    <n v="254289"/>
    <n v="0.39"/>
    <x v="0"/>
    <x v="1"/>
  </r>
  <r>
    <s v="E04174"/>
    <s v="Maverick Henry"/>
    <s v="Computer Systems Manager"/>
    <x v="0"/>
    <x v="0"/>
    <x v="1"/>
    <x v="1"/>
    <x v="2"/>
    <d v="2019-07-10T00:00:00"/>
    <n v="69110"/>
    <n v="0.05"/>
    <x v="0"/>
    <x v="1"/>
  </r>
  <r>
    <s v="E01899"/>
    <s v="Xavier Jackson"/>
    <s v="Vice President"/>
    <x v="5"/>
    <x v="1"/>
    <x v="1"/>
    <x v="1"/>
    <x v="20"/>
    <d v="2002-06-11T00:00:00"/>
    <n v="236314"/>
    <n v="0.34"/>
    <x v="0"/>
    <x v="3"/>
  </r>
  <r>
    <s v="E02562"/>
    <s v="Christian Medina"/>
    <s v="Analyst"/>
    <x v="5"/>
    <x v="3"/>
    <x v="1"/>
    <x v="3"/>
    <x v="32"/>
    <d v="2007-06-19T00:00:00"/>
    <n v="45206"/>
    <n v="0"/>
    <x v="0"/>
    <x v="5"/>
  </r>
  <r>
    <s v="E01006"/>
    <s v="Autumn Leung"/>
    <s v="Vice President"/>
    <x v="1"/>
    <x v="0"/>
    <x v="0"/>
    <x v="2"/>
    <x v="4"/>
    <d v="2021-11-15T00:00:00"/>
    <n v="210708"/>
    <n v="0.33"/>
    <x v="0"/>
    <x v="1"/>
  </r>
  <r>
    <s v="E02903"/>
    <s v="Robert Vazquez"/>
    <s v="System Administrator "/>
    <x v="0"/>
    <x v="3"/>
    <x v="1"/>
    <x v="3"/>
    <x v="21"/>
    <d v="2021-09-26T00:00:00"/>
    <n v="87770"/>
    <n v="0"/>
    <x v="0"/>
    <x v="4"/>
  </r>
  <r>
    <s v="E03642"/>
    <s v="Aria Roberts"/>
    <s v="Manager"/>
    <x v="2"/>
    <x v="3"/>
    <x v="0"/>
    <x v="1"/>
    <x v="26"/>
    <d v="2015-08-12T00:00:00"/>
    <n v="106858"/>
    <n v="0.05"/>
    <x v="0"/>
    <x v="0"/>
  </r>
  <r>
    <s v="E02884"/>
    <s v="Axel Johnson"/>
    <s v="Director"/>
    <x v="3"/>
    <x v="3"/>
    <x v="1"/>
    <x v="1"/>
    <x v="29"/>
    <d v="2015-04-14T00:00:00"/>
    <n v="155788"/>
    <n v="0.17"/>
    <x v="0"/>
    <x v="0"/>
  </r>
  <r>
    <s v="E04720"/>
    <s v="Christopher Chung"/>
    <s v="Controls Engineer"/>
    <x v="4"/>
    <x v="3"/>
    <x v="1"/>
    <x v="2"/>
    <x v="15"/>
    <d v="2021-12-18T00:00:00"/>
    <n v="95670"/>
    <n v="0"/>
    <x v="0"/>
    <x v="2"/>
  </r>
  <r>
    <s v="E01985"/>
    <s v="Eliana Turner"/>
    <s v="Account Representative"/>
    <x v="6"/>
    <x v="0"/>
    <x v="0"/>
    <x v="0"/>
    <x v="11"/>
    <d v="2000-09-29T00:00:00"/>
    <n v="67837"/>
    <n v="0"/>
    <x v="0"/>
    <x v="4"/>
  </r>
  <r>
    <s v="E02415"/>
    <s v="Penelope Gonzalez"/>
    <s v="Sr. Analyst"/>
    <x v="6"/>
    <x v="3"/>
    <x v="0"/>
    <x v="3"/>
    <x v="20"/>
    <d v="1994-10-16T00:00:00"/>
    <n v="93103"/>
    <n v="0"/>
    <x v="0"/>
    <x v="2"/>
  </r>
  <r>
    <s v="E02877"/>
    <s v="Mila Allen"/>
    <s v="Controls Engineer"/>
    <x v="4"/>
    <x v="3"/>
    <x v="0"/>
    <x v="1"/>
    <x v="31"/>
    <d v="2015-10-14T00:00:00"/>
    <n v="76272"/>
    <n v="0"/>
    <x v="0"/>
    <x v="3"/>
  </r>
  <r>
    <s v="E00091"/>
    <s v="Emilia Chu"/>
    <s v="Analyst II"/>
    <x v="1"/>
    <x v="2"/>
    <x v="0"/>
    <x v="2"/>
    <x v="30"/>
    <d v="2003-06-24T00:00:00"/>
    <n v="55760"/>
    <n v="0"/>
    <x v="0"/>
    <x v="4"/>
  </r>
  <r>
    <s v="E02563"/>
    <s v="Emily Clark"/>
    <s v="Vice President"/>
    <x v="2"/>
    <x v="3"/>
    <x v="0"/>
    <x v="1"/>
    <x v="7"/>
    <d v="2020-01-13T00:00:00"/>
    <n v="253294"/>
    <n v="0.4"/>
    <x v="0"/>
    <x v="3"/>
  </r>
  <r>
    <s v="E04221"/>
    <s v="Roman King"/>
    <s v="Analyst II"/>
    <x v="1"/>
    <x v="3"/>
    <x v="1"/>
    <x v="1"/>
    <x v="29"/>
    <d v="2007-08-16T00:00:00"/>
    <n v="58671"/>
    <n v="0"/>
    <x v="0"/>
    <x v="5"/>
  </r>
  <r>
    <s v="E04887"/>
    <s v="Emery Do"/>
    <s v="Account Representative"/>
    <x v="6"/>
    <x v="0"/>
    <x v="0"/>
    <x v="2"/>
    <x v="21"/>
    <d v="2018-03-16T00:00:00"/>
    <n v="55457"/>
    <n v="0"/>
    <x v="0"/>
    <x v="5"/>
  </r>
  <r>
    <s v="E03170"/>
    <s v="Autumn Thao"/>
    <s v="Account Representative"/>
    <x v="6"/>
    <x v="2"/>
    <x v="0"/>
    <x v="2"/>
    <x v="37"/>
    <d v="2017-09-26T00:00:00"/>
    <n v="72340"/>
    <n v="0"/>
    <x v="0"/>
    <x v="2"/>
  </r>
  <r>
    <s v="E01636"/>
    <s v="Naomi Coleman"/>
    <s v="Manager"/>
    <x v="5"/>
    <x v="3"/>
    <x v="0"/>
    <x v="1"/>
    <x v="5"/>
    <d v="2016-11-02T00:00:00"/>
    <n v="122054"/>
    <n v="0.06"/>
    <x v="0"/>
    <x v="2"/>
  </r>
  <r>
    <s v="E01363"/>
    <s v="Ayla Daniels"/>
    <s v="Technical Architect"/>
    <x v="0"/>
    <x v="3"/>
    <x v="0"/>
    <x v="1"/>
    <x v="19"/>
    <d v="1997-04-23T00:00:00"/>
    <n v="78153"/>
    <n v="0"/>
    <x v="0"/>
    <x v="3"/>
  </r>
  <r>
    <s v="E02249"/>
    <s v="Allison Daniels"/>
    <s v="Manager"/>
    <x v="1"/>
    <x v="2"/>
    <x v="0"/>
    <x v="1"/>
    <x v="13"/>
    <d v="2020-04-14T00:00:00"/>
    <n v="103524"/>
    <n v="0.09"/>
    <x v="0"/>
    <x v="2"/>
  </r>
  <r>
    <s v="E02987"/>
    <s v="Mateo Harris"/>
    <s v="Manager"/>
    <x v="0"/>
    <x v="3"/>
    <x v="1"/>
    <x v="1"/>
    <x v="27"/>
    <d v="2017-08-05T00:00:00"/>
    <n v="119906"/>
    <n v="0.05"/>
    <x v="0"/>
    <x v="5"/>
  </r>
  <r>
    <s v="E03655"/>
    <s v="Samantha Rogers"/>
    <s v="Analyst"/>
    <x v="5"/>
    <x v="1"/>
    <x v="0"/>
    <x v="1"/>
    <x v="15"/>
    <d v="2020-01-17T00:00:00"/>
    <n v="45061"/>
    <n v="0"/>
    <x v="0"/>
    <x v="3"/>
  </r>
  <r>
    <s v="E04048"/>
    <s v="Julian Lee"/>
    <s v="IT Systems Architect"/>
    <x v="0"/>
    <x v="3"/>
    <x v="1"/>
    <x v="2"/>
    <x v="32"/>
    <d v="2003-01-17T00:00:00"/>
    <n v="91399"/>
    <n v="0"/>
    <x v="0"/>
    <x v="0"/>
  </r>
  <r>
    <s v="E03626"/>
    <s v="Nicholas Avila"/>
    <s v="Enterprise Architect"/>
    <x v="0"/>
    <x v="0"/>
    <x v="1"/>
    <x v="3"/>
    <x v="15"/>
    <d v="2017-09-28T00:00:00"/>
    <n v="97336"/>
    <n v="0"/>
    <x v="0"/>
    <x v="4"/>
  </r>
  <r>
    <s v="E03694"/>
    <s v="Hailey Watson"/>
    <s v="Sr. Manger"/>
    <x v="2"/>
    <x v="3"/>
    <x v="0"/>
    <x v="0"/>
    <x v="9"/>
    <d v="2017-01-20T00:00:00"/>
    <n v="124629"/>
    <n v="0.1"/>
    <x v="0"/>
    <x v="5"/>
  </r>
  <r>
    <s v="E02920"/>
    <s v="Willow Woods"/>
    <s v="Vice President"/>
    <x v="3"/>
    <x v="1"/>
    <x v="0"/>
    <x v="1"/>
    <x v="15"/>
    <d v="2021-07-25T00:00:00"/>
    <n v="231850"/>
    <n v="0.39"/>
    <x v="0"/>
    <x v="3"/>
  </r>
  <r>
    <s v="E03220"/>
    <s v="Alexander Gonzales"/>
    <s v="Manager"/>
    <x v="2"/>
    <x v="0"/>
    <x v="1"/>
    <x v="3"/>
    <x v="6"/>
    <d v="2018-06-04T00:00:00"/>
    <n v="128329"/>
    <n v="0.08"/>
    <x v="0"/>
    <x v="2"/>
  </r>
  <r>
    <s v="E03968"/>
    <s v="Joshua Chin"/>
    <s v="Sr. Manger"/>
    <x v="5"/>
    <x v="2"/>
    <x v="1"/>
    <x v="2"/>
    <x v="29"/>
    <d v="2021-07-26T00:00:00"/>
    <n v="121480"/>
    <n v="0.14000000000000001"/>
    <x v="0"/>
    <x v="2"/>
  </r>
  <r>
    <s v="E04299"/>
    <s v="Paisley Hall"/>
    <s v="Director"/>
    <x v="3"/>
    <x v="1"/>
    <x v="0"/>
    <x v="1"/>
    <x v="10"/>
    <d v="2010-05-21T00:00:00"/>
    <n v="153275"/>
    <n v="0.24"/>
    <x v="0"/>
    <x v="5"/>
  </r>
  <r>
    <s v="E01150"/>
    <s v="Allison Leung"/>
    <s v="Sr. Analyst"/>
    <x v="6"/>
    <x v="0"/>
    <x v="0"/>
    <x v="2"/>
    <x v="36"/>
    <d v="2020-05-18T00:00:00"/>
    <n v="97830"/>
    <n v="0"/>
    <x v="0"/>
    <x v="4"/>
  </r>
  <r>
    <s v="E03774"/>
    <s v="Hannah Mejia"/>
    <s v="Vice President"/>
    <x v="5"/>
    <x v="3"/>
    <x v="0"/>
    <x v="3"/>
    <x v="39"/>
    <d v="1999-03-13T00:00:00"/>
    <n v="239394"/>
    <n v="0.32"/>
    <x v="0"/>
    <x v="4"/>
  </r>
  <r>
    <s v="E01877"/>
    <s v="Abigail Garza"/>
    <s v="Analyst"/>
    <x v="2"/>
    <x v="2"/>
    <x v="0"/>
    <x v="3"/>
    <x v="23"/>
    <d v="2018-05-27T00:00:00"/>
    <n v="45049"/>
    <n v="0"/>
    <x v="0"/>
    <x v="0"/>
  </r>
  <r>
    <s v="E00440"/>
    <s v="Adeline Thao"/>
    <s v="Vice President"/>
    <x v="1"/>
    <x v="3"/>
    <x v="0"/>
    <x v="2"/>
    <x v="38"/>
    <d v="2007-09-05T00:00:00"/>
    <n v="183239"/>
    <n v="0.32"/>
    <x v="0"/>
    <x v="0"/>
  </r>
  <r>
    <s v="E00145"/>
    <s v="Kinsley Dixon"/>
    <s v="Analyst"/>
    <x v="2"/>
    <x v="2"/>
    <x v="0"/>
    <x v="1"/>
    <x v="15"/>
    <d v="2019-05-25T00:00:00"/>
    <n v="45819"/>
    <n v="0"/>
    <x v="0"/>
    <x v="3"/>
  </r>
  <r>
    <s v="E04150"/>
    <s v="Natalia Vu"/>
    <s v="Analyst"/>
    <x v="2"/>
    <x v="0"/>
    <x v="0"/>
    <x v="2"/>
    <x v="38"/>
    <d v="2006-12-29T00:00:00"/>
    <n v="55518"/>
    <n v="0"/>
    <x v="0"/>
    <x v="5"/>
  </r>
  <r>
    <s v="E04247"/>
    <s v="Camila Evans"/>
    <s v="Manager"/>
    <x v="5"/>
    <x v="0"/>
    <x v="0"/>
    <x v="0"/>
    <x v="0"/>
    <d v="1992-12-20T00:00:00"/>
    <n v="113950"/>
    <n v="0.09"/>
    <x v="0"/>
    <x v="3"/>
  </r>
  <r>
    <s v="E02613"/>
    <s v="Everly Lai"/>
    <s v="Vice President"/>
    <x v="5"/>
    <x v="1"/>
    <x v="0"/>
    <x v="2"/>
    <x v="20"/>
    <d v="1998-04-01T00:00:00"/>
    <n v="182035"/>
    <n v="0.3"/>
    <x v="0"/>
    <x v="1"/>
  </r>
  <r>
    <s v="E03648"/>
    <s v="Vivian Hunter"/>
    <s v="Account Representative"/>
    <x v="6"/>
    <x v="3"/>
    <x v="0"/>
    <x v="0"/>
    <x v="2"/>
    <d v="2019-08-21T00:00:00"/>
    <n v="66084"/>
    <n v="0"/>
    <x v="0"/>
    <x v="0"/>
  </r>
  <r>
    <s v="E03981"/>
    <s v="Eliana Li"/>
    <s v="Test Engineer"/>
    <x v="4"/>
    <x v="0"/>
    <x v="0"/>
    <x v="2"/>
    <x v="37"/>
    <d v="2018-05-07T00:00:00"/>
    <n v="67987"/>
    <n v="0"/>
    <x v="0"/>
    <x v="3"/>
  </r>
  <r>
    <s v="E03262"/>
    <s v="Logan Mitchell"/>
    <s v="Analyst II"/>
    <x v="5"/>
    <x v="2"/>
    <x v="1"/>
    <x v="1"/>
    <x v="11"/>
    <d v="2005-08-20T00:00:00"/>
    <n v="59833"/>
    <n v="0"/>
    <x v="0"/>
    <x v="5"/>
  </r>
  <r>
    <s v="E02716"/>
    <s v="Dominic Dinh"/>
    <s v="Sr. Manger"/>
    <x v="5"/>
    <x v="1"/>
    <x v="1"/>
    <x v="2"/>
    <x v="22"/>
    <d v="2005-04-11T00:00:00"/>
    <n v="128468"/>
    <n v="0.11"/>
    <x v="0"/>
    <x v="1"/>
  </r>
  <r>
    <s v="E00245"/>
    <s v="Lucas Daniels"/>
    <s v="Manager"/>
    <x v="6"/>
    <x v="3"/>
    <x v="1"/>
    <x v="0"/>
    <x v="33"/>
    <d v="2011-05-29T00:00:00"/>
    <n v="102440"/>
    <n v="0.06"/>
    <x v="0"/>
    <x v="1"/>
  </r>
  <r>
    <s v="E04123"/>
    <s v="Andrew Holmes"/>
    <s v="Vice President"/>
    <x v="0"/>
    <x v="1"/>
    <x v="1"/>
    <x v="0"/>
    <x v="8"/>
    <d v="2010-12-30T00:00:00"/>
    <n v="246619"/>
    <n v="0.36"/>
    <x v="0"/>
    <x v="3"/>
  </r>
  <r>
    <s v="E03471"/>
    <s v="Julia Sandoval"/>
    <s v="Manager"/>
    <x v="3"/>
    <x v="3"/>
    <x v="0"/>
    <x v="3"/>
    <x v="33"/>
    <d v="2017-11-19T00:00:00"/>
    <n v="101143"/>
    <n v="0.06"/>
    <x v="0"/>
    <x v="3"/>
  </r>
  <r>
    <s v="E01966"/>
    <s v="Thomas Williams"/>
    <s v="Field Engineer"/>
    <x v="4"/>
    <x v="1"/>
    <x v="1"/>
    <x v="1"/>
    <x v="22"/>
    <d v="2015-11-21T00:00:00"/>
    <n v="87292"/>
    <n v="0"/>
    <x v="0"/>
    <x v="5"/>
  </r>
  <r>
    <s v="E03694"/>
    <s v="Eli Reed"/>
    <s v="Systems Analyst"/>
    <x v="0"/>
    <x v="3"/>
    <x v="1"/>
    <x v="1"/>
    <x v="32"/>
    <d v="2014-02-27T00:00:00"/>
    <n v="53929"/>
    <n v="0"/>
    <x v="0"/>
    <x v="3"/>
  </r>
  <r>
    <s v="E04766"/>
    <s v="Lyla Yoon"/>
    <s v="Vice President"/>
    <x v="2"/>
    <x v="2"/>
    <x v="0"/>
    <x v="2"/>
    <x v="26"/>
    <d v="2012-12-13T00:00:00"/>
    <n v="191571"/>
    <n v="0.32"/>
    <x v="0"/>
    <x v="4"/>
  </r>
  <r>
    <s v="E01465"/>
    <s v="Hannah White"/>
    <s v="Sr. Manger"/>
    <x v="2"/>
    <x v="3"/>
    <x v="0"/>
    <x v="1"/>
    <x v="36"/>
    <d v="2009-01-30T00:00:00"/>
    <n v="150555"/>
    <n v="0.13"/>
    <x v="0"/>
    <x v="2"/>
  </r>
  <r>
    <s v="E04088"/>
    <s v="Ezra Liang"/>
    <s v="Vice President"/>
    <x v="1"/>
    <x v="0"/>
    <x v="1"/>
    <x v="2"/>
    <x v="20"/>
    <d v="1997-05-26T00:00:00"/>
    <n v="216999"/>
    <n v="0.37"/>
    <x v="0"/>
    <x v="3"/>
  </r>
  <r>
    <s v="E03227"/>
    <s v="Eli Richardson"/>
    <s v="IT Coordinator"/>
    <x v="0"/>
    <x v="1"/>
    <x v="1"/>
    <x v="1"/>
    <x v="26"/>
    <d v="2015-04-19T00:00:00"/>
    <n v="48762"/>
    <n v="0"/>
    <x v="0"/>
    <x v="0"/>
  </r>
  <r>
    <s v="E00607"/>
    <s v="Jameson Allen"/>
    <s v="Director"/>
    <x v="5"/>
    <x v="1"/>
    <x v="1"/>
    <x v="1"/>
    <x v="17"/>
    <d v="2016-11-28T00:00:00"/>
    <n v="177443"/>
    <n v="0.16"/>
    <x v="0"/>
    <x v="0"/>
  </r>
  <r>
    <s v="E02258"/>
    <s v="Eliza Chen"/>
    <s v="Enterprise Architect"/>
    <x v="0"/>
    <x v="0"/>
    <x v="0"/>
    <x v="2"/>
    <x v="7"/>
    <d v="2016-04-29T00:00:00"/>
    <n v="75862"/>
    <n v="0"/>
    <x v="0"/>
    <x v="4"/>
  </r>
  <r>
    <s v="E03681"/>
    <s v="Lyla Chen"/>
    <s v="Sr. Business Partner"/>
    <x v="3"/>
    <x v="0"/>
    <x v="0"/>
    <x v="2"/>
    <x v="22"/>
    <d v="2019-04-26T00:00:00"/>
    <n v="90870"/>
    <n v="0"/>
    <x v="0"/>
    <x v="1"/>
  </r>
  <r>
    <s v="E02298"/>
    <s v="Emily Doan"/>
    <s v="Engineering Manager"/>
    <x v="4"/>
    <x v="3"/>
    <x v="0"/>
    <x v="2"/>
    <x v="17"/>
    <d v="2014-12-04T00:00:00"/>
    <n v="99202"/>
    <n v="0.11"/>
    <x v="0"/>
    <x v="2"/>
  </r>
  <r>
    <s v="E02440"/>
    <s v="Grayson Turner"/>
    <s v="Solutions Architect"/>
    <x v="0"/>
    <x v="3"/>
    <x v="1"/>
    <x v="1"/>
    <x v="38"/>
    <d v="1992-06-30T00:00:00"/>
    <n v="63196"/>
    <n v="0"/>
    <x v="0"/>
    <x v="1"/>
  </r>
  <r>
    <s v="E03579"/>
    <s v="Robert Zhang"/>
    <s v="Vice President"/>
    <x v="5"/>
    <x v="3"/>
    <x v="1"/>
    <x v="2"/>
    <x v="22"/>
    <d v="2015-09-24T00:00:00"/>
    <n v="202680"/>
    <n v="0.32"/>
    <x v="0"/>
    <x v="2"/>
  </r>
  <r>
    <s v="E00170"/>
    <s v="Claire Adams"/>
    <s v="Director"/>
    <x v="6"/>
    <x v="2"/>
    <x v="0"/>
    <x v="0"/>
    <x v="16"/>
    <d v="1997-08-19T00:00:00"/>
    <n v="159567"/>
    <n v="0.28000000000000003"/>
    <x v="0"/>
    <x v="2"/>
  </r>
  <r>
    <s v="E00810"/>
    <s v="Hunter Nunez"/>
    <s v="Vice President"/>
    <x v="3"/>
    <x v="3"/>
    <x v="1"/>
    <x v="3"/>
    <x v="36"/>
    <d v="2002-08-16T00:00:00"/>
    <n v="234594"/>
    <n v="0.33"/>
    <x v="0"/>
    <x v="0"/>
  </r>
  <r>
    <s v="E02798"/>
    <s v="Charles Henderson"/>
    <s v="Systems Analyst"/>
    <x v="0"/>
    <x v="1"/>
    <x v="1"/>
    <x v="1"/>
    <x v="30"/>
    <d v="2002-02-11T00:00:00"/>
    <n v="43080"/>
    <n v="0"/>
    <x v="0"/>
    <x v="4"/>
  </r>
  <r>
    <s v="E04542"/>
    <s v="Camila Cortez"/>
    <s v="Manager"/>
    <x v="5"/>
    <x v="2"/>
    <x v="0"/>
    <x v="3"/>
    <x v="5"/>
    <d v="2021-05-09T00:00:00"/>
    <n v="129541"/>
    <n v="0.08"/>
    <x v="0"/>
    <x v="2"/>
  </r>
  <r>
    <s v="E02818"/>
    <s v="Aaron Garza"/>
    <s v="Director"/>
    <x v="6"/>
    <x v="0"/>
    <x v="1"/>
    <x v="3"/>
    <x v="35"/>
    <d v="2013-12-27T00:00:00"/>
    <n v="165756"/>
    <n v="0.28000000000000003"/>
    <x v="0"/>
    <x v="5"/>
  </r>
  <r>
    <s v="E02907"/>
    <s v="Jose Singh"/>
    <s v="Sr. Manger"/>
    <x v="1"/>
    <x v="1"/>
    <x v="1"/>
    <x v="2"/>
    <x v="25"/>
    <d v="2010-04-06T00:00:00"/>
    <n v="142878"/>
    <n v="0.12"/>
    <x v="0"/>
    <x v="5"/>
  </r>
  <r>
    <s v="E00023"/>
    <s v="Gabriel Joseph"/>
    <s v="Director"/>
    <x v="4"/>
    <x v="2"/>
    <x v="1"/>
    <x v="1"/>
    <x v="20"/>
    <d v="2006-10-28T00:00:00"/>
    <n v="187992"/>
    <n v="0.28000000000000003"/>
    <x v="0"/>
    <x v="3"/>
  </r>
  <r>
    <s v="E01429"/>
    <s v="Dylan Wilson"/>
    <s v="Network Administrator"/>
    <x v="0"/>
    <x v="0"/>
    <x v="1"/>
    <x v="1"/>
    <x v="30"/>
    <d v="2006-09-27T00:00:00"/>
    <n v="76505"/>
    <n v="0"/>
    <x v="0"/>
    <x v="0"/>
  </r>
  <r>
    <s v="E01249"/>
    <s v="Samuel Bailey"/>
    <s v="Vice President"/>
    <x v="2"/>
    <x v="1"/>
    <x v="1"/>
    <x v="1"/>
    <x v="10"/>
    <d v="2013-08-17T00:00:00"/>
    <n v="235619"/>
    <n v="0.3"/>
    <x v="0"/>
    <x v="0"/>
  </r>
  <r>
    <s v="E04732"/>
    <s v="Benjamin Ramirez"/>
    <s v="Network Engineer"/>
    <x v="0"/>
    <x v="0"/>
    <x v="1"/>
    <x v="3"/>
    <x v="30"/>
    <d v="2005-07-27T00:00:00"/>
    <n v="68987"/>
    <n v="0"/>
    <x v="0"/>
    <x v="1"/>
  </r>
  <r>
    <s v="E03834"/>
    <s v="Anthony Carter"/>
    <s v="Director"/>
    <x v="4"/>
    <x v="1"/>
    <x v="1"/>
    <x v="1"/>
    <x v="10"/>
    <d v="2007-03-15T00:00:00"/>
    <n v="155926"/>
    <n v="0.24"/>
    <x v="0"/>
    <x v="5"/>
  </r>
  <r>
    <s v="E02923"/>
    <s v="Ethan Tang"/>
    <s v="Sr. Analyst"/>
    <x v="2"/>
    <x v="1"/>
    <x v="1"/>
    <x v="2"/>
    <x v="38"/>
    <d v="2016-05-04T00:00:00"/>
    <n v="93668"/>
    <n v="0"/>
    <x v="0"/>
    <x v="1"/>
  </r>
  <r>
    <s v="E02642"/>
    <s v="Sebastian Rogers"/>
    <s v="HRIS Analyst"/>
    <x v="3"/>
    <x v="0"/>
    <x v="1"/>
    <x v="1"/>
    <x v="26"/>
    <d v="2019-11-29T00:00:00"/>
    <n v="69647"/>
    <n v="0"/>
    <x v="0"/>
    <x v="3"/>
  </r>
  <r>
    <s v="E00981"/>
    <s v="Miles Thao"/>
    <s v="System Administrator "/>
    <x v="0"/>
    <x v="3"/>
    <x v="1"/>
    <x v="2"/>
    <x v="40"/>
    <d v="2003-06-26T00:00:00"/>
    <n v="63318"/>
    <n v="0"/>
    <x v="0"/>
    <x v="5"/>
  </r>
  <r>
    <s v="E04547"/>
    <s v="Avery Grant"/>
    <s v="Enterprise Architect"/>
    <x v="0"/>
    <x v="0"/>
    <x v="0"/>
    <x v="1"/>
    <x v="34"/>
    <d v="2014-03-05T00:00:00"/>
    <n v="88777"/>
    <n v="0"/>
    <x v="0"/>
    <x v="1"/>
  </r>
  <r>
    <s v="E04484"/>
    <s v="Vivian Thao"/>
    <s v="Quality Engineer"/>
    <x v="4"/>
    <x v="0"/>
    <x v="0"/>
    <x v="2"/>
    <x v="22"/>
    <d v="2015-04-23T00:00:00"/>
    <n v="60017"/>
    <n v="0"/>
    <x v="0"/>
    <x v="1"/>
  </r>
  <r>
    <s v="E01209"/>
    <s v="Jayden Williams"/>
    <s v="Manager"/>
    <x v="3"/>
    <x v="2"/>
    <x v="1"/>
    <x v="1"/>
    <x v="12"/>
    <d v="1992-12-26T00:00:00"/>
    <n v="104668"/>
    <n v="0.08"/>
    <x v="0"/>
    <x v="5"/>
  </r>
  <r>
    <s v="E02024"/>
    <s v="Amelia Bell"/>
    <s v="Sr. Analyst"/>
    <x v="6"/>
    <x v="2"/>
    <x v="0"/>
    <x v="1"/>
    <x v="19"/>
    <d v="2017-08-05T00:00:00"/>
    <n v="89769"/>
    <n v="0"/>
    <x v="0"/>
    <x v="0"/>
  </r>
  <r>
    <s v="E02427"/>
    <s v="Addison Mehta"/>
    <s v="Manager"/>
    <x v="6"/>
    <x v="3"/>
    <x v="0"/>
    <x v="2"/>
    <x v="3"/>
    <d v="2018-09-15T00:00:00"/>
    <n v="127616"/>
    <n v="7.0000000000000007E-2"/>
    <x v="0"/>
    <x v="5"/>
  </r>
  <r>
    <s v="E00276"/>
    <s v="Alexander Jackson"/>
    <s v="Manager"/>
    <x v="3"/>
    <x v="3"/>
    <x v="1"/>
    <x v="1"/>
    <x v="22"/>
    <d v="2012-07-09T00:00:00"/>
    <n v="109883"/>
    <n v="7.0000000000000007E-2"/>
    <x v="0"/>
    <x v="5"/>
  </r>
  <r>
    <s v="E03248"/>
    <s v="Lyla Stewart"/>
    <s v="Sr. Manger"/>
    <x v="0"/>
    <x v="1"/>
    <x v="0"/>
    <x v="1"/>
    <x v="14"/>
    <d v="2015-03-27T00:00:00"/>
    <n v="120321"/>
    <n v="0.12"/>
    <x v="0"/>
    <x v="4"/>
  </r>
  <r>
    <s v="E04444"/>
    <s v="Brooklyn Ruiz"/>
    <s v="IT Coordinator"/>
    <x v="0"/>
    <x v="2"/>
    <x v="0"/>
    <x v="3"/>
    <x v="16"/>
    <d v="2014-08-10T00:00:00"/>
    <n v="57446"/>
    <n v="0"/>
    <x v="0"/>
    <x v="2"/>
  </r>
  <r>
    <s v="E02307"/>
    <s v="Skylar Evans"/>
    <s v="Director"/>
    <x v="2"/>
    <x v="0"/>
    <x v="0"/>
    <x v="1"/>
    <x v="33"/>
    <d v="2009-06-04T00:00:00"/>
    <n v="174099"/>
    <n v="0.26"/>
    <x v="0"/>
    <x v="4"/>
  </r>
  <r>
    <s v="E02375"/>
    <s v="Lincoln Huynh"/>
    <s v="Sr. Manger"/>
    <x v="1"/>
    <x v="2"/>
    <x v="1"/>
    <x v="2"/>
    <x v="37"/>
    <d v="2002-02-08T00:00:00"/>
    <n v="128703"/>
    <n v="0.13"/>
    <x v="0"/>
    <x v="4"/>
  </r>
  <r>
    <s v="E02276"/>
    <s v="Hazel Griffin"/>
    <s v="Field Engineer"/>
    <x v="4"/>
    <x v="3"/>
    <x v="0"/>
    <x v="1"/>
    <x v="17"/>
    <d v="2015-11-09T00:00:00"/>
    <n v="65247"/>
    <n v="0"/>
    <x v="0"/>
    <x v="2"/>
  </r>
  <r>
    <s v="E00503"/>
    <s v="Leah Patterson"/>
    <s v="Manager"/>
    <x v="3"/>
    <x v="0"/>
    <x v="0"/>
    <x v="1"/>
    <x v="23"/>
    <d v="2012-06-11T00:00:00"/>
    <n v="118253"/>
    <n v="0.08"/>
    <x v="0"/>
    <x v="4"/>
  </r>
  <r>
    <s v="E00676"/>
    <s v="Isaac Yoon"/>
    <s v="Manager"/>
    <x v="3"/>
    <x v="3"/>
    <x v="1"/>
    <x v="2"/>
    <x v="10"/>
    <d v="2019-02-06T00:00:00"/>
    <n v="126950"/>
    <n v="0.1"/>
    <x v="0"/>
    <x v="1"/>
  </r>
  <r>
    <s v="E02005"/>
    <s v="Isabella Bui"/>
    <s v="Enterprise Architect"/>
    <x v="0"/>
    <x v="2"/>
    <x v="0"/>
    <x v="2"/>
    <x v="7"/>
    <d v="2014-11-21T00:00:00"/>
    <n v="97500"/>
    <n v="0"/>
    <x v="0"/>
    <x v="3"/>
  </r>
  <r>
    <s v="E00749"/>
    <s v="Valentina Moua"/>
    <s v="Account Representative"/>
    <x v="6"/>
    <x v="2"/>
    <x v="0"/>
    <x v="2"/>
    <x v="13"/>
    <d v="2015-11-10T00:00:00"/>
    <n v="64204"/>
    <n v="0"/>
    <x v="0"/>
    <x v="5"/>
  </r>
  <r>
    <s v="E01413"/>
    <s v="Caroline Nelson"/>
    <s v="Sr. Account Representative"/>
    <x v="6"/>
    <x v="1"/>
    <x v="0"/>
    <x v="0"/>
    <x v="29"/>
    <d v="1997-07-30T00:00:00"/>
    <n v="71677"/>
    <n v="0"/>
    <x v="0"/>
    <x v="5"/>
  </r>
  <r>
    <s v="E03928"/>
    <s v="Miles Dang"/>
    <s v="IT Coordinator"/>
    <x v="0"/>
    <x v="1"/>
    <x v="1"/>
    <x v="2"/>
    <x v="16"/>
    <d v="2000-09-24T00:00:00"/>
    <n v="40063"/>
    <n v="0"/>
    <x v="0"/>
    <x v="3"/>
  </r>
  <r>
    <s v="E04109"/>
    <s v="Leah Bryant"/>
    <s v="IT Coordinator"/>
    <x v="0"/>
    <x v="2"/>
    <x v="0"/>
    <x v="1"/>
    <x v="0"/>
    <d v="2004-04-30T00:00:00"/>
    <n v="40124"/>
    <n v="0"/>
    <x v="0"/>
    <x v="4"/>
  </r>
  <r>
    <s v="E03994"/>
    <s v="Henry Jung"/>
    <s v="Automation Engineer"/>
    <x v="4"/>
    <x v="2"/>
    <x v="1"/>
    <x v="2"/>
    <x v="40"/>
    <d v="2018-02-26T00:00:00"/>
    <n v="103183"/>
    <n v="0"/>
    <x v="0"/>
    <x v="4"/>
  </r>
  <r>
    <s v="E00639"/>
    <s v="Benjamin Mai"/>
    <s v="System Administrator "/>
    <x v="0"/>
    <x v="3"/>
    <x v="1"/>
    <x v="2"/>
    <x v="38"/>
    <d v="1998-06-15T00:00:00"/>
    <n v="95239"/>
    <n v="0"/>
    <x v="0"/>
    <x v="2"/>
  </r>
  <r>
    <s v="E00608"/>
    <s v="Anna Han"/>
    <s v="Development Engineer"/>
    <x v="4"/>
    <x v="2"/>
    <x v="0"/>
    <x v="2"/>
    <x v="5"/>
    <d v="2019-11-09T00:00:00"/>
    <n v="75012"/>
    <n v="0"/>
    <x v="0"/>
    <x v="1"/>
  </r>
  <r>
    <s v="E02732"/>
    <s v="Alice Tran"/>
    <s v="Analyst"/>
    <x v="5"/>
    <x v="3"/>
    <x v="0"/>
    <x v="2"/>
    <x v="35"/>
    <d v="2014-07-29T00:00:00"/>
    <n v="40897"/>
    <n v="0"/>
    <x v="0"/>
    <x v="0"/>
  </r>
  <r>
    <s v="E01286"/>
    <s v="Liam Sanders"/>
    <s v="Sr. Business Partner"/>
    <x v="3"/>
    <x v="3"/>
    <x v="1"/>
    <x v="1"/>
    <x v="24"/>
    <d v="2007-02-20T00:00:00"/>
    <n v="75579"/>
    <n v="0"/>
    <x v="0"/>
    <x v="0"/>
  </r>
  <r>
    <s v="E00412"/>
    <s v="Ezra Banks"/>
    <s v="Analyst II"/>
    <x v="6"/>
    <x v="0"/>
    <x v="1"/>
    <x v="1"/>
    <x v="13"/>
    <d v="2010-04-23T00:00:00"/>
    <n v="57531"/>
    <n v="0"/>
    <x v="0"/>
    <x v="1"/>
  </r>
  <r>
    <s v="E01844"/>
    <s v="Jayden Kang"/>
    <s v="Analyst"/>
    <x v="1"/>
    <x v="0"/>
    <x v="1"/>
    <x v="2"/>
    <x v="24"/>
    <d v="2011-04-24T00:00:00"/>
    <n v="55894"/>
    <n v="0"/>
    <x v="0"/>
    <x v="0"/>
  </r>
  <r>
    <s v="E00667"/>
    <s v="Skylar Shah"/>
    <s v="Field Engineer"/>
    <x v="4"/>
    <x v="2"/>
    <x v="0"/>
    <x v="2"/>
    <x v="33"/>
    <d v="2012-04-27T00:00:00"/>
    <n v="72903"/>
    <n v="0"/>
    <x v="0"/>
    <x v="2"/>
  </r>
  <r>
    <s v="E00287"/>
    <s v="Luca Nelson"/>
    <s v="Manager"/>
    <x v="1"/>
    <x v="1"/>
    <x v="1"/>
    <x v="1"/>
    <x v="29"/>
    <d v="2010-06-15T00:00:00"/>
    <n v="106578"/>
    <n v="0.09"/>
    <x v="0"/>
    <x v="3"/>
  </r>
  <r>
    <s v="E02235"/>
    <s v="Riley Ramirez"/>
    <s v="Sr. Business Partner"/>
    <x v="3"/>
    <x v="0"/>
    <x v="0"/>
    <x v="3"/>
    <x v="20"/>
    <d v="1999-09-13T00:00:00"/>
    <n v="92994"/>
    <n v="0"/>
    <x v="0"/>
    <x v="1"/>
  </r>
  <r>
    <s v="E03583"/>
    <s v="Kayden Jordan"/>
    <s v="Cloud Infrastructure Architect"/>
    <x v="0"/>
    <x v="0"/>
    <x v="1"/>
    <x v="1"/>
    <x v="30"/>
    <d v="2010-09-14T00:00:00"/>
    <n v="99335"/>
    <n v="0"/>
    <x v="0"/>
    <x v="2"/>
  </r>
  <r>
    <s v="E01188"/>
    <s v="Alexander James"/>
    <s v="Sr. Manger"/>
    <x v="3"/>
    <x v="2"/>
    <x v="1"/>
    <x v="1"/>
    <x v="33"/>
    <d v="2013-04-18T00:00:00"/>
    <n v="131179"/>
    <n v="0.15"/>
    <x v="0"/>
    <x v="5"/>
  </r>
  <r>
    <s v="E03289"/>
    <s v="Christopher Lam"/>
    <s v="Vice President"/>
    <x v="2"/>
    <x v="2"/>
    <x v="1"/>
    <x v="2"/>
    <x v="12"/>
    <d v="2013-03-29T00:00:00"/>
    <n v="252325"/>
    <n v="0.4"/>
    <x v="0"/>
    <x v="5"/>
  </r>
  <r>
    <s v="E01947"/>
    <s v="Sophie Owens"/>
    <s v="Analyst II"/>
    <x v="1"/>
    <x v="0"/>
    <x v="0"/>
    <x v="1"/>
    <x v="27"/>
    <d v="2015-03-05T00:00:00"/>
    <n v="52697"/>
    <n v="0"/>
    <x v="0"/>
    <x v="0"/>
  </r>
  <r>
    <s v="E04249"/>
    <s v="Hadley Dang"/>
    <s v="Vice President"/>
    <x v="2"/>
    <x v="3"/>
    <x v="0"/>
    <x v="2"/>
    <x v="39"/>
    <d v="2021-12-26T00:00:00"/>
    <n v="243568"/>
    <n v="0.33"/>
    <x v="0"/>
    <x v="4"/>
  </r>
  <r>
    <s v="E01090"/>
    <s v="Ethan Mehta"/>
    <s v="Director"/>
    <x v="6"/>
    <x v="0"/>
    <x v="1"/>
    <x v="2"/>
    <x v="34"/>
    <d v="2001-07-20T00:00:00"/>
    <n v="199176"/>
    <n v="0.24"/>
    <x v="0"/>
    <x v="2"/>
  </r>
  <r>
    <s v="E03830"/>
    <s v="Madison Her"/>
    <s v="Technical Architect"/>
    <x v="0"/>
    <x v="1"/>
    <x v="0"/>
    <x v="2"/>
    <x v="31"/>
    <d v="1996-06-22T00:00:00"/>
    <n v="82806"/>
    <n v="0"/>
    <x v="0"/>
    <x v="0"/>
  </r>
  <r>
    <s v="E04363"/>
    <s v="Savannah Singh"/>
    <s v="Director"/>
    <x v="5"/>
    <x v="1"/>
    <x v="0"/>
    <x v="2"/>
    <x v="19"/>
    <d v="1997-06-20T00:00:00"/>
    <n v="164399"/>
    <n v="0.25"/>
    <x v="0"/>
    <x v="0"/>
  </r>
  <r>
    <s v="E04920"/>
    <s v="Nevaeh Hsu"/>
    <s v="Sr. Manger"/>
    <x v="3"/>
    <x v="2"/>
    <x v="0"/>
    <x v="2"/>
    <x v="17"/>
    <d v="2017-04-14T00:00:00"/>
    <n v="154956"/>
    <n v="0.13"/>
    <x v="0"/>
    <x v="2"/>
  </r>
  <r>
    <s v="E03866"/>
    <s v="Jordan Zhu"/>
    <s v="Sr. Manger"/>
    <x v="5"/>
    <x v="2"/>
    <x v="1"/>
    <x v="2"/>
    <x v="17"/>
    <d v="2017-01-29T00:00:00"/>
    <n v="143970"/>
    <n v="0.12"/>
    <x v="0"/>
    <x v="0"/>
  </r>
  <r>
    <s v="E04095"/>
    <s v="Sadie Patterson"/>
    <s v="Sr. Analyst"/>
    <x v="2"/>
    <x v="1"/>
    <x v="0"/>
    <x v="1"/>
    <x v="26"/>
    <d v="2020-07-24T00:00:00"/>
    <n v="89390"/>
    <n v="0"/>
    <x v="0"/>
    <x v="0"/>
  </r>
  <r>
    <s v="E04079"/>
    <s v="Christopher Butler"/>
    <s v="Network Architect"/>
    <x v="0"/>
    <x v="2"/>
    <x v="1"/>
    <x v="1"/>
    <x v="10"/>
    <d v="2017-10-05T00:00:00"/>
    <n v="67468"/>
    <n v="0"/>
    <x v="0"/>
    <x v="3"/>
  </r>
  <r>
    <s v="E02259"/>
    <s v="Emily Lau"/>
    <s v="Sr. Analyst"/>
    <x v="1"/>
    <x v="2"/>
    <x v="0"/>
    <x v="2"/>
    <x v="18"/>
    <d v="2019-03-18T00:00:00"/>
    <n v="74779"/>
    <n v="0"/>
    <x v="0"/>
    <x v="2"/>
  </r>
  <r>
    <s v="E04972"/>
    <s v="Sophie Oh"/>
    <s v="Network Engineer"/>
    <x v="0"/>
    <x v="3"/>
    <x v="0"/>
    <x v="2"/>
    <x v="5"/>
    <d v="2017-11-09T00:00:00"/>
    <n v="63985"/>
    <n v="0"/>
    <x v="0"/>
    <x v="3"/>
  </r>
  <r>
    <s v="E01834"/>
    <s v="Chloe Allen"/>
    <s v="Solutions Architect"/>
    <x v="0"/>
    <x v="2"/>
    <x v="0"/>
    <x v="1"/>
    <x v="12"/>
    <d v="2004-07-08T00:00:00"/>
    <n v="77903"/>
    <n v="0"/>
    <x v="0"/>
    <x v="0"/>
  </r>
  <r>
    <s v="E03124"/>
    <s v="Caleb Nelson"/>
    <s v="Director"/>
    <x v="5"/>
    <x v="3"/>
    <x v="1"/>
    <x v="1"/>
    <x v="23"/>
    <d v="2017-06-12T00:00:00"/>
    <n v="164396"/>
    <n v="0.28999999999999998"/>
    <x v="0"/>
    <x v="5"/>
  </r>
  <r>
    <s v="E01898"/>
    <s v="Oliver Moua"/>
    <s v="IT Systems Architect"/>
    <x v="0"/>
    <x v="3"/>
    <x v="1"/>
    <x v="2"/>
    <x v="5"/>
    <d v="2021-06-28T00:00:00"/>
    <n v="71234"/>
    <n v="0"/>
    <x v="0"/>
    <x v="0"/>
  </r>
  <r>
    <s v="E03910"/>
    <s v="Nova Hsu"/>
    <s v="Manager"/>
    <x v="3"/>
    <x v="1"/>
    <x v="0"/>
    <x v="2"/>
    <x v="17"/>
    <d v="2017-01-03T00:00:00"/>
    <n v="101870"/>
    <n v="0.1"/>
    <x v="0"/>
    <x v="2"/>
  </r>
  <r>
    <s v="E01832"/>
    <s v="Ezra Singh"/>
    <s v="Analyst"/>
    <x v="1"/>
    <x v="2"/>
    <x v="1"/>
    <x v="2"/>
    <x v="31"/>
    <d v="2006-05-10T00:00:00"/>
    <n v="41561"/>
    <n v="0"/>
    <x v="0"/>
    <x v="4"/>
  </r>
  <r>
    <s v="E02391"/>
    <s v="Piper Ramos"/>
    <s v="Sr. Manger"/>
    <x v="6"/>
    <x v="2"/>
    <x v="0"/>
    <x v="3"/>
    <x v="34"/>
    <d v="1996-04-02T00:00:00"/>
    <n v="157057"/>
    <n v="0.12"/>
    <x v="0"/>
    <x v="3"/>
  </r>
  <r>
    <s v="E04697"/>
    <s v="Eleanor Williams"/>
    <s v="Enterprise Architect"/>
    <x v="0"/>
    <x v="1"/>
    <x v="0"/>
    <x v="1"/>
    <x v="16"/>
    <d v="2005-02-09T00:00:00"/>
    <n v="64462"/>
    <n v="0"/>
    <x v="0"/>
    <x v="1"/>
  </r>
  <r>
    <s v="E00371"/>
    <s v="Melody Grant"/>
    <s v="Quality Engineer"/>
    <x v="4"/>
    <x v="3"/>
    <x v="0"/>
    <x v="1"/>
    <x v="10"/>
    <d v="2005-10-07T00:00:00"/>
    <n v="79352"/>
    <n v="0"/>
    <x v="0"/>
    <x v="0"/>
  </r>
  <r>
    <s v="E02992"/>
    <s v="Paisley Sanders"/>
    <s v="Sr. Manger"/>
    <x v="5"/>
    <x v="1"/>
    <x v="0"/>
    <x v="1"/>
    <x v="0"/>
    <d v="2001-03-27T00:00:00"/>
    <n v="157812"/>
    <n v="0.11"/>
    <x v="0"/>
    <x v="3"/>
  </r>
  <r>
    <s v="E04369"/>
    <s v="Santiago f Gray"/>
    <s v="Quality Engineer"/>
    <x v="4"/>
    <x v="3"/>
    <x v="1"/>
    <x v="1"/>
    <x v="3"/>
    <d v="2018-09-11T00:00:00"/>
    <n v="80745"/>
    <n v="0"/>
    <x v="0"/>
    <x v="1"/>
  </r>
  <r>
    <s v="E00592"/>
    <s v="Josephine Richardson"/>
    <s v="System Administrator "/>
    <x v="0"/>
    <x v="2"/>
    <x v="0"/>
    <x v="1"/>
    <x v="40"/>
    <d v="1996-02-18T00:00:00"/>
    <n v="75354"/>
    <n v="0"/>
    <x v="0"/>
    <x v="4"/>
  </r>
  <r>
    <s v="E03532"/>
    <s v="Jaxson Santiago"/>
    <s v="Engineering Manager"/>
    <x v="4"/>
    <x v="0"/>
    <x v="1"/>
    <x v="3"/>
    <x v="31"/>
    <d v="2018-09-20T00:00:00"/>
    <n v="78938"/>
    <n v="0.14000000000000001"/>
    <x v="0"/>
    <x v="2"/>
  </r>
  <r>
    <s v="E00863"/>
    <s v="Lincoln Ramos"/>
    <s v="Operations Engineer"/>
    <x v="4"/>
    <x v="3"/>
    <x v="1"/>
    <x v="3"/>
    <x v="8"/>
    <d v="2008-09-10T00:00:00"/>
    <n v="96313"/>
    <n v="0"/>
    <x v="0"/>
    <x v="4"/>
  </r>
  <r>
    <s v="E03310"/>
    <s v="Dylan Campbell"/>
    <s v="Director"/>
    <x v="4"/>
    <x v="1"/>
    <x v="1"/>
    <x v="1"/>
    <x v="22"/>
    <d v="2010-11-29T00:00:00"/>
    <n v="153767"/>
    <n v="0.27"/>
    <x v="0"/>
    <x v="2"/>
  </r>
  <r>
    <s v="E01883"/>
    <s v="Olivia Gray"/>
    <s v="Manager"/>
    <x v="5"/>
    <x v="0"/>
    <x v="0"/>
    <x v="0"/>
    <x v="33"/>
    <d v="2015-09-19T00:00:00"/>
    <n v="103423"/>
    <n v="0.06"/>
    <x v="0"/>
    <x v="5"/>
  </r>
  <r>
    <s v="E00369"/>
    <s v="Genesis Woods"/>
    <s v="Manager"/>
    <x v="3"/>
    <x v="1"/>
    <x v="0"/>
    <x v="0"/>
    <x v="23"/>
    <d v="2013-08-21T00:00:00"/>
    <n v="105390"/>
    <n v="0.06"/>
    <x v="0"/>
    <x v="5"/>
  </r>
  <r>
    <s v="E03278"/>
    <s v="Nevaeh James"/>
    <s v="Solutions Architect"/>
    <x v="0"/>
    <x v="1"/>
    <x v="0"/>
    <x v="1"/>
    <x v="22"/>
    <d v="2017-11-03T00:00:00"/>
    <n v="66660"/>
    <n v="0"/>
    <x v="0"/>
    <x v="4"/>
  </r>
  <r>
    <s v="E02492"/>
    <s v="Parker Sandoval"/>
    <s v="Manager"/>
    <x v="3"/>
    <x v="1"/>
    <x v="1"/>
    <x v="3"/>
    <x v="8"/>
    <d v="2015-06-10T00:00:00"/>
    <n v="101985"/>
    <n v="7.0000000000000007E-2"/>
    <x v="0"/>
    <x v="3"/>
  </r>
  <r>
    <s v="E03055"/>
    <s v="Austin Rojas"/>
    <s v="Vice President"/>
    <x v="1"/>
    <x v="3"/>
    <x v="1"/>
    <x v="3"/>
    <x v="5"/>
    <d v="2018-12-05T00:00:00"/>
    <n v="199504"/>
    <n v="0.3"/>
    <x v="0"/>
    <x v="4"/>
  </r>
  <r>
    <s v="E00717"/>
    <s v="Axel Santos"/>
    <s v="Sr. Analyst"/>
    <x v="2"/>
    <x v="1"/>
    <x v="1"/>
    <x v="3"/>
    <x v="36"/>
    <d v="2011-02-17T00:00:00"/>
    <n v="94422"/>
    <n v="0"/>
    <x v="0"/>
    <x v="2"/>
  </r>
  <r>
    <s v="E04637"/>
    <s v="Samuel Song"/>
    <s v="Director"/>
    <x v="6"/>
    <x v="3"/>
    <x v="1"/>
    <x v="2"/>
    <x v="9"/>
    <d v="2015-06-29T00:00:00"/>
    <n v="191026"/>
    <n v="0.16"/>
    <x v="0"/>
    <x v="5"/>
  </r>
  <r>
    <s v="E00340"/>
    <s v="Eliana Allen"/>
    <s v="Business Partner"/>
    <x v="3"/>
    <x v="0"/>
    <x v="0"/>
    <x v="1"/>
    <x v="31"/>
    <d v="2009-08-20T00:00:00"/>
    <n v="52800"/>
    <n v="0"/>
    <x v="0"/>
    <x v="2"/>
  </r>
  <r>
    <s v="E04751"/>
    <s v="Grayson James"/>
    <s v="Operations Engineer"/>
    <x v="4"/>
    <x v="1"/>
    <x v="1"/>
    <x v="1"/>
    <x v="38"/>
    <d v="2010-12-05T00:00:00"/>
    <n v="113982"/>
    <n v="0"/>
    <x v="0"/>
    <x v="0"/>
  </r>
  <r>
    <s v="E01111"/>
    <s v="Santiago f Moua"/>
    <s v="Sr. Manger"/>
    <x v="3"/>
    <x v="3"/>
    <x v="1"/>
    <x v="2"/>
    <x v="22"/>
    <d v="2010-05-07T00:00:00"/>
    <n v="145093"/>
    <n v="0.12"/>
    <x v="0"/>
    <x v="1"/>
  </r>
  <r>
    <s v="E03149"/>
    <s v="Layla Collins"/>
    <s v="IT Systems Architect"/>
    <x v="0"/>
    <x v="1"/>
    <x v="0"/>
    <x v="1"/>
    <x v="2"/>
    <d v="2021-03-11T00:00:00"/>
    <n v="74170"/>
    <n v="0"/>
    <x v="0"/>
    <x v="4"/>
  </r>
  <r>
    <s v="E00952"/>
    <s v="Jaxon Powell"/>
    <s v="Field Engineer"/>
    <x v="4"/>
    <x v="0"/>
    <x v="1"/>
    <x v="1"/>
    <x v="8"/>
    <d v="1996-03-29T00:00:00"/>
    <n v="62605"/>
    <n v="0"/>
    <x v="0"/>
    <x v="4"/>
  </r>
  <r>
    <s v="E04380"/>
    <s v="Naomi Washington"/>
    <s v="Manager"/>
    <x v="0"/>
    <x v="1"/>
    <x v="0"/>
    <x v="1"/>
    <x v="32"/>
    <d v="2020-03-13T00:00:00"/>
    <n v="107195"/>
    <n v="0.09"/>
    <x v="0"/>
    <x v="4"/>
  </r>
  <r>
    <s v="E04095"/>
    <s v="Ryan Holmes"/>
    <s v="Sr. Manger"/>
    <x v="5"/>
    <x v="1"/>
    <x v="1"/>
    <x v="1"/>
    <x v="22"/>
    <d v="2018-01-11T00:00:00"/>
    <n v="127422"/>
    <n v="0.15"/>
    <x v="0"/>
    <x v="5"/>
  </r>
  <r>
    <s v="E04994"/>
    <s v="Bella Holmes"/>
    <s v="Director"/>
    <x v="2"/>
    <x v="0"/>
    <x v="0"/>
    <x v="1"/>
    <x v="18"/>
    <d v="2017-06-26T00:00:00"/>
    <n v="161269"/>
    <n v="0.27"/>
    <x v="0"/>
    <x v="3"/>
  </r>
  <r>
    <s v="E03595"/>
    <s v="Christopher Howard"/>
    <s v="Enterprise Architect"/>
    <x v="0"/>
    <x v="1"/>
    <x v="1"/>
    <x v="1"/>
    <x v="16"/>
    <d v="2019-08-26T00:00:00"/>
    <n v="75780"/>
    <n v="0"/>
    <x v="0"/>
    <x v="0"/>
  </r>
  <r>
    <s v="E04464"/>
    <s v="Cooper Yoon"/>
    <s v="Engineering Manager"/>
    <x v="4"/>
    <x v="0"/>
    <x v="1"/>
    <x v="2"/>
    <x v="29"/>
    <d v="2018-02-15T00:00:00"/>
    <n v="106079"/>
    <n v="0.14000000000000001"/>
    <x v="0"/>
    <x v="4"/>
  </r>
  <r>
    <s v="E02135"/>
    <s v="John Delgado"/>
    <s v="Cloud Infrastructure Architect"/>
    <x v="0"/>
    <x v="3"/>
    <x v="1"/>
    <x v="3"/>
    <x v="27"/>
    <d v="2017-02-11T00:00:00"/>
    <n v="92058"/>
    <n v="0"/>
    <x v="0"/>
    <x v="4"/>
  </r>
  <r>
    <s v="E01684"/>
    <s v="Jaxson Liang"/>
    <s v="Field Engineer"/>
    <x v="4"/>
    <x v="2"/>
    <x v="1"/>
    <x v="2"/>
    <x v="12"/>
    <d v="2019-03-03T00:00:00"/>
    <n v="67114"/>
    <n v="0"/>
    <x v="0"/>
    <x v="2"/>
  </r>
  <r>
    <s v="E03362"/>
    <s v="Lily Henderson"/>
    <s v="HRIS Analyst"/>
    <x v="3"/>
    <x v="2"/>
    <x v="0"/>
    <x v="1"/>
    <x v="16"/>
    <d v="2011-05-20T00:00:00"/>
    <n v="64937"/>
    <n v="0"/>
    <x v="0"/>
    <x v="2"/>
  </r>
  <r>
    <s v="E01108"/>
    <s v="Hannah Martinez"/>
    <s v="Manager"/>
    <x v="5"/>
    <x v="2"/>
    <x v="0"/>
    <x v="3"/>
    <x v="11"/>
    <d v="2006-09-07T00:00:00"/>
    <n v="127626"/>
    <n v="0.1"/>
    <x v="0"/>
    <x v="3"/>
  </r>
  <r>
    <s v="E02217"/>
    <s v="William Phillips"/>
    <s v="Network Architect"/>
    <x v="0"/>
    <x v="3"/>
    <x v="1"/>
    <x v="0"/>
    <x v="16"/>
    <d v="2004-01-27T00:00:00"/>
    <n v="88478"/>
    <n v="0"/>
    <x v="0"/>
    <x v="4"/>
  </r>
  <r>
    <s v="E03795"/>
    <s v="Hazel Young"/>
    <s v="Sr. Manger"/>
    <x v="6"/>
    <x v="1"/>
    <x v="0"/>
    <x v="0"/>
    <x v="27"/>
    <d v="2017-08-13T00:00:00"/>
    <n v="154624"/>
    <n v="0.15"/>
    <x v="0"/>
    <x v="4"/>
  </r>
  <r>
    <s v="E01582"/>
    <s v="Elijah Coleman"/>
    <s v="Sr. Manger"/>
    <x v="6"/>
    <x v="0"/>
    <x v="1"/>
    <x v="1"/>
    <x v="19"/>
    <d v="2014-10-19T00:00:00"/>
    <n v="159538"/>
    <n v="0.11"/>
    <x v="0"/>
    <x v="3"/>
  </r>
  <r>
    <s v="E04872"/>
    <s v="Isaac Stewart"/>
    <s v="Director"/>
    <x v="5"/>
    <x v="1"/>
    <x v="1"/>
    <x v="1"/>
    <x v="4"/>
    <d v="2020-08-15T00:00:00"/>
    <n v="172007"/>
    <n v="0.26"/>
    <x v="0"/>
    <x v="3"/>
  </r>
  <r>
    <s v="E01337"/>
    <s v="Andrew Coleman"/>
    <s v="Director"/>
    <x v="1"/>
    <x v="3"/>
    <x v="1"/>
    <x v="1"/>
    <x v="10"/>
    <d v="2019-05-15T00:00:00"/>
    <n v="174415"/>
    <n v="0.23"/>
    <x v="0"/>
    <x v="3"/>
  </r>
  <r>
    <s v="E03637"/>
    <s v="Landon Thao"/>
    <s v="HRIS Analyst"/>
    <x v="3"/>
    <x v="1"/>
    <x v="1"/>
    <x v="2"/>
    <x v="4"/>
    <d v="2021-01-21T00:00:00"/>
    <n v="67299"/>
    <n v="0"/>
    <x v="0"/>
    <x v="2"/>
  </r>
  <r>
    <s v="E03455"/>
    <s v="Hadley Ford"/>
    <s v="Systems Analyst"/>
    <x v="0"/>
    <x v="0"/>
    <x v="0"/>
    <x v="1"/>
    <x v="20"/>
    <d v="2005-02-23T00:00:00"/>
    <n v="45286"/>
    <n v="0"/>
    <x v="0"/>
    <x v="1"/>
  </r>
  <r>
    <s v="E03354"/>
    <s v="Austin Brown"/>
    <s v="Director"/>
    <x v="5"/>
    <x v="0"/>
    <x v="1"/>
    <x v="1"/>
    <x v="30"/>
    <d v="2007-08-08T00:00:00"/>
    <n v="194723"/>
    <n v="0.25"/>
    <x v="0"/>
    <x v="2"/>
  </r>
  <r>
    <s v="E02274"/>
    <s v="Isabella Bailey"/>
    <s v="Network Administrator"/>
    <x v="0"/>
    <x v="2"/>
    <x v="0"/>
    <x v="1"/>
    <x v="7"/>
    <d v="2010-08-23T00:00:00"/>
    <n v="61310"/>
    <n v="0"/>
    <x v="0"/>
    <x v="2"/>
  </r>
  <r>
    <s v="E00480"/>
    <s v="Hadley Yee"/>
    <s v="Business Partner"/>
    <x v="3"/>
    <x v="1"/>
    <x v="0"/>
    <x v="2"/>
    <x v="9"/>
    <d v="2018-03-12T00:00:00"/>
    <n v="47913"/>
    <n v="0"/>
    <x v="0"/>
    <x v="0"/>
  </r>
  <r>
    <s v="E00203"/>
    <s v="Julia Doan"/>
    <s v="Business Partner"/>
    <x v="3"/>
    <x v="1"/>
    <x v="0"/>
    <x v="2"/>
    <x v="19"/>
    <d v="2017-09-07T00:00:00"/>
    <n v="46727"/>
    <n v="0"/>
    <x v="0"/>
    <x v="5"/>
  </r>
  <r>
    <s v="E00647"/>
    <s v="Dylan Ali"/>
    <s v="Sr. Manger"/>
    <x v="3"/>
    <x v="1"/>
    <x v="1"/>
    <x v="2"/>
    <x v="3"/>
    <d v="2021-04-16T00:00:00"/>
    <n v="133400"/>
    <n v="0.11"/>
    <x v="0"/>
    <x v="2"/>
  </r>
  <r>
    <s v="E03296"/>
    <s v="Eloise Trinh"/>
    <s v="Solutions Architect"/>
    <x v="0"/>
    <x v="1"/>
    <x v="0"/>
    <x v="2"/>
    <x v="35"/>
    <d v="2020-04-22T00:00:00"/>
    <n v="90535"/>
    <n v="0"/>
    <x v="0"/>
    <x v="3"/>
  </r>
  <r>
    <s v="E00647"/>
    <s v="Emily Gupta"/>
    <s v="HRIS Analyst"/>
    <x v="3"/>
    <x v="3"/>
    <x v="0"/>
    <x v="2"/>
    <x v="25"/>
    <d v="2006-02-23T00:00:00"/>
    <n v="63705"/>
    <n v="0"/>
    <x v="0"/>
    <x v="3"/>
  </r>
  <r>
    <s v="E02522"/>
    <s v="Silas Rivera"/>
    <s v="Vice President"/>
    <x v="6"/>
    <x v="3"/>
    <x v="1"/>
    <x v="3"/>
    <x v="30"/>
    <d v="2000-02-28T00:00:00"/>
    <n v="258081"/>
    <n v="0.3"/>
    <x v="0"/>
    <x v="1"/>
  </r>
  <r>
    <s v="E00459"/>
    <s v="Jackson Jordan"/>
    <s v="Business Partner"/>
    <x v="3"/>
    <x v="0"/>
    <x v="1"/>
    <x v="0"/>
    <x v="30"/>
    <d v="2020-09-21T00:00:00"/>
    <n v="54654"/>
    <n v="0"/>
    <x v="0"/>
    <x v="2"/>
  </r>
  <r>
    <s v="E03007"/>
    <s v="Isaac Joseph"/>
    <s v="Analyst"/>
    <x v="6"/>
    <x v="2"/>
    <x v="1"/>
    <x v="1"/>
    <x v="38"/>
    <d v="1998-09-24T00:00:00"/>
    <n v="58006"/>
    <n v="0"/>
    <x v="0"/>
    <x v="0"/>
  </r>
  <r>
    <s v="E00952"/>
    <s v="Leilani Thao"/>
    <s v="Director"/>
    <x v="3"/>
    <x v="1"/>
    <x v="0"/>
    <x v="2"/>
    <x v="26"/>
    <d v="2007-05-30T00:00:00"/>
    <n v="198562"/>
    <n v="0.22"/>
    <x v="0"/>
    <x v="0"/>
  </r>
  <r>
    <s v="E03863"/>
    <s v="Madeline Watson"/>
    <s v="Account Representative"/>
    <x v="6"/>
    <x v="0"/>
    <x v="0"/>
    <x v="0"/>
    <x v="21"/>
    <d v="2009-05-27T00:00:00"/>
    <n v="62411"/>
    <n v="0"/>
    <x v="0"/>
    <x v="3"/>
  </r>
  <r>
    <s v="E02710"/>
    <s v="Silas Huang"/>
    <s v="Engineering Manager"/>
    <x v="4"/>
    <x v="0"/>
    <x v="1"/>
    <x v="2"/>
    <x v="40"/>
    <d v="1992-01-09T00:00:00"/>
    <n v="111299"/>
    <n v="0.12"/>
    <x v="0"/>
    <x v="3"/>
  </r>
  <r>
    <s v="E01895"/>
    <s v="Peyton Walker"/>
    <s v="Analyst"/>
    <x v="5"/>
    <x v="0"/>
    <x v="0"/>
    <x v="1"/>
    <x v="14"/>
    <d v="2019-07-13T00:00:00"/>
    <n v="41545"/>
    <n v="0"/>
    <x v="0"/>
    <x v="3"/>
  </r>
  <r>
    <s v="E01339"/>
    <s v="Jeremiah Hernandez"/>
    <s v="Network Engineer"/>
    <x v="0"/>
    <x v="2"/>
    <x v="1"/>
    <x v="3"/>
    <x v="2"/>
    <d v="2019-04-14T00:00:00"/>
    <n v="74467"/>
    <n v="0"/>
    <x v="0"/>
    <x v="5"/>
  </r>
  <r>
    <s v="E02938"/>
    <s v="Jace Washington"/>
    <s v="Manager"/>
    <x v="2"/>
    <x v="0"/>
    <x v="1"/>
    <x v="1"/>
    <x v="25"/>
    <d v="2002-02-09T00:00:00"/>
    <n v="117545"/>
    <n v="0.06"/>
    <x v="0"/>
    <x v="2"/>
  </r>
  <r>
    <s v="E03379"/>
    <s v="Landon Kim"/>
    <s v="Manager"/>
    <x v="3"/>
    <x v="1"/>
    <x v="1"/>
    <x v="2"/>
    <x v="1"/>
    <d v="2012-03-15T00:00:00"/>
    <n v="117226"/>
    <n v="0.08"/>
    <x v="0"/>
    <x v="2"/>
  </r>
  <r>
    <s v="E02153"/>
    <s v="Peyton Vasquez"/>
    <s v="Analyst"/>
    <x v="2"/>
    <x v="3"/>
    <x v="0"/>
    <x v="3"/>
    <x v="2"/>
    <d v="2019-01-24T00:00:00"/>
    <n v="55767"/>
    <n v="0"/>
    <x v="0"/>
    <x v="2"/>
  </r>
  <r>
    <s v="E00994"/>
    <s v="Charlotte Baker"/>
    <s v="Analyst II"/>
    <x v="6"/>
    <x v="2"/>
    <x v="0"/>
    <x v="1"/>
    <x v="5"/>
    <d v="2016-11-17T00:00:00"/>
    <n v="60930"/>
    <n v="0"/>
    <x v="0"/>
    <x v="4"/>
  </r>
  <r>
    <s v="E00869"/>
    <s v="Nova Lin"/>
    <s v="Cloud Infrastructure Architect"/>
    <x v="0"/>
    <x v="2"/>
    <x v="0"/>
    <x v="2"/>
    <x v="23"/>
    <d v="2017-10-21T00:00:00"/>
    <n v="69332"/>
    <n v="0"/>
    <x v="0"/>
    <x v="5"/>
  </r>
  <r>
    <s v="E00538"/>
    <s v="Caleb Xiong"/>
    <s v="Sr. Account Representative"/>
    <x v="6"/>
    <x v="3"/>
    <x v="1"/>
    <x v="2"/>
    <x v="26"/>
    <d v="2011-11-28T00:00:00"/>
    <n v="74010"/>
    <n v="0"/>
    <x v="0"/>
    <x v="1"/>
  </r>
  <r>
    <s v="E01415"/>
    <s v="Henry Green"/>
    <s v="Sr. Account Representative"/>
    <x v="6"/>
    <x v="1"/>
    <x v="1"/>
    <x v="1"/>
    <x v="17"/>
    <d v="2020-02-03T00:00:00"/>
    <n v="96598"/>
    <n v="0"/>
    <x v="0"/>
    <x v="2"/>
  </r>
  <r>
    <s v="E00717"/>
    <s v="Madelyn Chan"/>
    <s v="Manager"/>
    <x v="6"/>
    <x v="1"/>
    <x v="0"/>
    <x v="2"/>
    <x v="12"/>
    <d v="2003-05-21T00:00:00"/>
    <n v="106444"/>
    <n v="0.05"/>
    <x v="0"/>
    <x v="2"/>
  </r>
  <r>
    <s v="E00225"/>
    <s v="Angel Delgado"/>
    <s v="Director"/>
    <x v="1"/>
    <x v="3"/>
    <x v="1"/>
    <x v="3"/>
    <x v="9"/>
    <d v="2017-08-10T00:00:00"/>
    <n v="156931"/>
    <n v="0.28000000000000003"/>
    <x v="0"/>
    <x v="0"/>
  </r>
  <r>
    <s v="E04978"/>
    <s v="Peyton Harris"/>
    <s v="Enterprise Architect"/>
    <x v="0"/>
    <x v="0"/>
    <x v="0"/>
    <x v="1"/>
    <x v="22"/>
    <d v="2009-04-05T00:00:00"/>
    <n v="64505"/>
    <n v="0"/>
    <x v="0"/>
    <x v="3"/>
  </r>
  <r>
    <s v="E00880"/>
    <s v="Grace Carter"/>
    <s v="Sr. Manger"/>
    <x v="3"/>
    <x v="1"/>
    <x v="0"/>
    <x v="0"/>
    <x v="4"/>
    <d v="2021-03-17T00:00:00"/>
    <n v="155080"/>
    <n v="0.1"/>
    <x v="0"/>
    <x v="4"/>
  </r>
  <r>
    <s v="E04335"/>
    <s v="Parker Allen"/>
    <s v="Sr. Analyst"/>
    <x v="6"/>
    <x v="1"/>
    <x v="1"/>
    <x v="1"/>
    <x v="9"/>
    <d v="2018-08-13T00:00:00"/>
    <n v="81828"/>
    <n v="0"/>
    <x v="0"/>
    <x v="3"/>
  </r>
  <r>
    <s v="E04089"/>
    <s v="Sebastian Fong"/>
    <s v="Sr. Manger"/>
    <x v="0"/>
    <x v="2"/>
    <x v="1"/>
    <x v="2"/>
    <x v="24"/>
    <d v="2017-12-16T00:00:00"/>
    <n v="136716"/>
    <n v="0.12"/>
    <x v="0"/>
    <x v="4"/>
  </r>
  <r>
    <s v="E02059"/>
    <s v="Roman Munoz"/>
    <s v="Sr. Manger"/>
    <x v="6"/>
    <x v="1"/>
    <x v="1"/>
    <x v="3"/>
    <x v="38"/>
    <d v="2011-10-20T00:00:00"/>
    <n v="122644"/>
    <n v="0.12"/>
    <x v="0"/>
    <x v="4"/>
  </r>
  <r>
    <s v="E03894"/>
    <s v="Charlotte Chang"/>
    <s v="Manager"/>
    <x v="6"/>
    <x v="0"/>
    <x v="0"/>
    <x v="2"/>
    <x v="1"/>
    <d v="2000-05-07T00:00:00"/>
    <n v="106428"/>
    <n v="7.0000000000000007E-2"/>
    <x v="0"/>
    <x v="1"/>
  </r>
  <r>
    <s v="E03106"/>
    <s v="Xavier Davis"/>
    <s v="Vice President"/>
    <x v="1"/>
    <x v="3"/>
    <x v="1"/>
    <x v="1"/>
    <x v="7"/>
    <d v="2009-01-17T00:00:00"/>
    <n v="238236"/>
    <n v="0.31"/>
    <x v="0"/>
    <x v="0"/>
  </r>
  <r>
    <s v="E01350"/>
    <s v="Natalie Carter"/>
    <s v="Director"/>
    <x v="1"/>
    <x v="3"/>
    <x v="0"/>
    <x v="1"/>
    <x v="12"/>
    <d v="2012-12-21T00:00:00"/>
    <n v="153253"/>
    <n v="0.24"/>
    <x v="0"/>
    <x v="4"/>
  </r>
  <r>
    <s v="E02900"/>
    <s v="Elena Richardson"/>
    <s v="Manager"/>
    <x v="2"/>
    <x v="2"/>
    <x v="0"/>
    <x v="1"/>
    <x v="6"/>
    <d v="2014-10-03T00:00:00"/>
    <n v="103707"/>
    <n v="0.09"/>
    <x v="0"/>
    <x v="5"/>
  </r>
  <r>
    <s v="E02202"/>
    <s v="Emilia Bailey"/>
    <s v="Vice President"/>
    <x v="2"/>
    <x v="1"/>
    <x v="0"/>
    <x v="1"/>
    <x v="10"/>
    <d v="2012-08-09T00:00:00"/>
    <n v="245360"/>
    <n v="0.37"/>
    <x v="0"/>
    <x v="4"/>
  </r>
  <r>
    <s v="E02696"/>
    <s v="Ryan Lu"/>
    <s v="Development Engineer"/>
    <x v="4"/>
    <x v="1"/>
    <x v="1"/>
    <x v="2"/>
    <x v="4"/>
    <d v="2021-07-08T00:00:00"/>
    <n v="67275"/>
    <n v="0"/>
    <x v="0"/>
    <x v="5"/>
  </r>
  <r>
    <s v="E01722"/>
    <s v="Asher Huynh"/>
    <s v="Manager"/>
    <x v="0"/>
    <x v="2"/>
    <x v="1"/>
    <x v="2"/>
    <x v="22"/>
    <d v="2015-01-22T00:00:00"/>
    <n v="101288"/>
    <n v="0.1"/>
    <x v="0"/>
    <x v="2"/>
  </r>
  <r>
    <s v="E00640"/>
    <s v="Paisley Bryant"/>
    <s v="Cloud Infrastructure Architect"/>
    <x v="0"/>
    <x v="2"/>
    <x v="0"/>
    <x v="0"/>
    <x v="13"/>
    <d v="2016-04-27T00:00:00"/>
    <n v="91400"/>
    <n v="0"/>
    <x v="0"/>
    <x v="1"/>
  </r>
  <r>
    <s v="E03412"/>
    <s v="Joshua Martin"/>
    <s v="Sr. Manger"/>
    <x v="3"/>
    <x v="0"/>
    <x v="1"/>
    <x v="0"/>
    <x v="33"/>
    <d v="2003-10-20T00:00:00"/>
    <n v="135558"/>
    <n v="0.14000000000000001"/>
    <x v="0"/>
    <x v="2"/>
  </r>
  <r>
    <s v="E00646"/>
    <s v="Charles Moore"/>
    <s v="Analyst"/>
    <x v="2"/>
    <x v="1"/>
    <x v="1"/>
    <x v="1"/>
    <x v="34"/>
    <d v="2011-12-17T00:00:00"/>
    <n v="56878"/>
    <n v="0"/>
    <x v="0"/>
    <x v="0"/>
  </r>
  <r>
    <s v="E03580"/>
    <s v="Maverick Medina"/>
    <s v="Analyst II"/>
    <x v="6"/>
    <x v="2"/>
    <x v="1"/>
    <x v="3"/>
    <x v="35"/>
    <d v="2007-05-27T00:00:00"/>
    <n v="51234"/>
    <n v="0"/>
    <x v="0"/>
    <x v="0"/>
  </r>
  <r>
    <s v="E00446"/>
    <s v="Isaac Han"/>
    <s v="Vice President"/>
    <x v="3"/>
    <x v="1"/>
    <x v="1"/>
    <x v="2"/>
    <x v="9"/>
    <d v="2015-01-14T00:00:00"/>
    <n v="230025"/>
    <n v="0.34"/>
    <x v="0"/>
    <x v="2"/>
  </r>
  <r>
    <s v="E01749"/>
    <s v="Nathan Lee"/>
    <s v="Analyst"/>
    <x v="2"/>
    <x v="2"/>
    <x v="1"/>
    <x v="2"/>
    <x v="5"/>
    <d v="2016-08-20T00:00:00"/>
    <n v="58703"/>
    <n v="0"/>
    <x v="0"/>
    <x v="5"/>
  </r>
  <r>
    <s v="E01338"/>
    <s v="Jaxson Coleman"/>
    <s v="Manager"/>
    <x v="1"/>
    <x v="2"/>
    <x v="1"/>
    <x v="1"/>
    <x v="17"/>
    <d v="2020-04-15T00:00:00"/>
    <n v="126671"/>
    <n v="0.09"/>
    <x v="0"/>
    <x v="3"/>
  </r>
  <r>
    <s v="E03000"/>
    <s v="Hailey Hong"/>
    <s v="Account Representative"/>
    <x v="6"/>
    <x v="0"/>
    <x v="0"/>
    <x v="2"/>
    <x v="23"/>
    <d v="2021-01-22T00:00:00"/>
    <n v="56405"/>
    <n v="0"/>
    <x v="0"/>
    <x v="1"/>
  </r>
  <r>
    <s v="E02684"/>
    <s v="Aaron Maldonado"/>
    <s v="Analyst II"/>
    <x v="1"/>
    <x v="2"/>
    <x v="1"/>
    <x v="3"/>
    <x v="35"/>
    <d v="2008-09-17T00:00:00"/>
    <n v="62861"/>
    <n v="0"/>
    <x v="0"/>
    <x v="0"/>
  </r>
  <r>
    <s v="E03168"/>
    <s v="Nora Le"/>
    <s v="Sr. Manger"/>
    <x v="0"/>
    <x v="2"/>
    <x v="0"/>
    <x v="2"/>
    <x v="19"/>
    <d v="1997-04-12T00:00:00"/>
    <n v="154388"/>
    <n v="0.1"/>
    <x v="0"/>
    <x v="0"/>
  </r>
  <r>
    <s v="E00758"/>
    <s v="Alice Roberts"/>
    <s v="Director"/>
    <x v="3"/>
    <x v="2"/>
    <x v="0"/>
    <x v="1"/>
    <x v="38"/>
    <d v="1994-09-26T00:00:00"/>
    <n v="162978"/>
    <n v="0.17"/>
    <x v="0"/>
    <x v="3"/>
  </r>
  <r>
    <s v="E03691"/>
    <s v="Colton Garcia"/>
    <s v="Solutions Architect"/>
    <x v="0"/>
    <x v="1"/>
    <x v="1"/>
    <x v="3"/>
    <x v="0"/>
    <d v="1993-11-17T00:00:00"/>
    <n v="80170"/>
    <n v="0"/>
    <x v="0"/>
    <x v="3"/>
  </r>
  <r>
    <s v="E01488"/>
    <s v="Stella Lai"/>
    <s v="Sr. Analyst"/>
    <x v="2"/>
    <x v="2"/>
    <x v="0"/>
    <x v="2"/>
    <x v="25"/>
    <d v="2021-04-28T00:00:00"/>
    <n v="98520"/>
    <n v="0"/>
    <x v="0"/>
    <x v="3"/>
  </r>
  <r>
    <s v="E04415"/>
    <s v="Leonardo Luong"/>
    <s v="Manager"/>
    <x v="1"/>
    <x v="2"/>
    <x v="1"/>
    <x v="2"/>
    <x v="20"/>
    <d v="1999-12-29T00:00:00"/>
    <n v="116527"/>
    <n v="7.0000000000000007E-2"/>
    <x v="0"/>
    <x v="2"/>
  </r>
  <r>
    <s v="E03278"/>
    <s v="Nicholas Wong"/>
    <s v="Director"/>
    <x v="6"/>
    <x v="0"/>
    <x v="1"/>
    <x v="2"/>
    <x v="3"/>
    <d v="2019-11-07T00:00:00"/>
    <n v="174607"/>
    <n v="0.28999999999999998"/>
    <x v="0"/>
    <x v="5"/>
  </r>
  <r>
    <s v="E00282"/>
    <s v="Jeremiah Castillo"/>
    <s v="Analyst II"/>
    <x v="2"/>
    <x v="0"/>
    <x v="1"/>
    <x v="3"/>
    <x v="28"/>
    <d v="2006-04-12T00:00:00"/>
    <n v="64202"/>
    <n v="0"/>
    <x v="0"/>
    <x v="5"/>
  </r>
  <r>
    <s v="E00559"/>
    <s v="Penelope Silva"/>
    <s v="Network Architect"/>
    <x v="0"/>
    <x v="1"/>
    <x v="0"/>
    <x v="3"/>
    <x v="7"/>
    <d v="2016-11-03T00:00:00"/>
    <n v="94618"/>
    <n v="0"/>
    <x v="0"/>
    <x v="5"/>
  </r>
  <r>
    <s v="E02558"/>
    <s v="Jose Richardson"/>
    <s v="Director"/>
    <x v="5"/>
    <x v="0"/>
    <x v="1"/>
    <x v="1"/>
    <x v="2"/>
    <d v="2019-10-15T00:00:00"/>
    <n v="151556"/>
    <n v="0.2"/>
    <x v="0"/>
    <x v="3"/>
  </r>
  <r>
    <s v="E00956"/>
    <s v="Eleanor Chau"/>
    <s v="Development Engineer"/>
    <x v="4"/>
    <x v="0"/>
    <x v="0"/>
    <x v="2"/>
    <x v="13"/>
    <d v="2020-03-08T00:00:00"/>
    <n v="80659"/>
    <n v="0"/>
    <x v="0"/>
    <x v="2"/>
  </r>
  <r>
    <s v="E00126"/>
    <s v="Isabella Scott"/>
    <s v="Network Administrator"/>
    <x v="0"/>
    <x v="0"/>
    <x v="0"/>
    <x v="1"/>
    <x v="28"/>
    <d v="2016-04-26T00:00:00"/>
    <n v="72045"/>
    <n v="0"/>
    <x v="0"/>
    <x v="2"/>
  </r>
  <r>
    <s v="E00481"/>
    <s v="Jameson Nelson"/>
    <s v="Network Architect"/>
    <x v="0"/>
    <x v="0"/>
    <x v="1"/>
    <x v="1"/>
    <x v="16"/>
    <d v="2016-03-08T00:00:00"/>
    <n v="96566"/>
    <n v="0"/>
    <x v="0"/>
    <x v="5"/>
  </r>
  <r>
    <s v="E02833"/>
    <s v="Adrian Fernandez"/>
    <s v="Systems Analyst"/>
    <x v="0"/>
    <x v="0"/>
    <x v="1"/>
    <x v="3"/>
    <x v="22"/>
    <d v="2001-08-23T00:00:00"/>
    <n v="54994"/>
    <n v="0"/>
    <x v="0"/>
    <x v="5"/>
  </r>
  <r>
    <s v="E03902"/>
    <s v="Madison Hunter"/>
    <s v="Network Administrator"/>
    <x v="0"/>
    <x v="3"/>
    <x v="0"/>
    <x v="1"/>
    <x v="21"/>
    <d v="2012-02-05T00:00:00"/>
    <n v="61523"/>
    <n v="0"/>
    <x v="0"/>
    <x v="5"/>
  </r>
  <r>
    <s v="E02310"/>
    <s v="Jordan Phillips"/>
    <s v="Vice President"/>
    <x v="3"/>
    <x v="3"/>
    <x v="1"/>
    <x v="0"/>
    <x v="22"/>
    <d v="2010-12-12T00:00:00"/>
    <n v="190512"/>
    <n v="0.32"/>
    <x v="0"/>
    <x v="5"/>
  </r>
  <r>
    <s v="E00836"/>
    <s v="Wesley King"/>
    <s v="Manager"/>
    <x v="2"/>
    <x v="2"/>
    <x v="1"/>
    <x v="1"/>
    <x v="40"/>
    <d v="2019-01-19T00:00:00"/>
    <n v="101577"/>
    <n v="0.05"/>
    <x v="0"/>
    <x v="1"/>
  </r>
  <r>
    <s v="E00682"/>
    <s v="Sofia Fernandez"/>
    <s v="Manager"/>
    <x v="2"/>
    <x v="2"/>
    <x v="0"/>
    <x v="3"/>
    <x v="25"/>
    <d v="2005-10-17T00:00:00"/>
    <n v="105223"/>
    <n v="0.1"/>
    <x v="0"/>
    <x v="2"/>
  </r>
  <r>
    <s v="E00287"/>
    <s v="Maverick Figueroa"/>
    <s v="IT Systems Architect"/>
    <x v="0"/>
    <x v="3"/>
    <x v="1"/>
    <x v="3"/>
    <x v="30"/>
    <d v="2008-07-06T00:00:00"/>
    <n v="94815"/>
    <n v="0"/>
    <x v="0"/>
    <x v="1"/>
  </r>
  <r>
    <s v="E04598"/>
    <s v="Violet Garcia"/>
    <s v="Sr. Analyst"/>
    <x v="5"/>
    <x v="1"/>
    <x v="0"/>
    <x v="3"/>
    <x v="18"/>
    <d v="2017-01-10T00:00:00"/>
    <n v="80622"/>
    <n v="0"/>
    <x v="0"/>
    <x v="4"/>
  </r>
  <r>
    <s v="E03247"/>
    <s v="Aaliyah Mai"/>
    <s v="Vice President"/>
    <x v="0"/>
    <x v="1"/>
    <x v="0"/>
    <x v="2"/>
    <x v="40"/>
    <d v="2016-11-11T00:00:00"/>
    <n v="246589"/>
    <n v="0.33"/>
    <x v="0"/>
    <x v="2"/>
  </r>
  <r>
    <s v="E00156"/>
    <s v="Madelyn Scott"/>
    <s v="Sr. Manger"/>
    <x v="0"/>
    <x v="0"/>
    <x v="0"/>
    <x v="1"/>
    <x v="24"/>
    <d v="2002-01-09T00:00:00"/>
    <n v="148035"/>
    <n v="0.14000000000000001"/>
    <x v="0"/>
    <x v="2"/>
  </r>
  <r>
    <s v="E03349"/>
    <s v="Dylan Chin"/>
    <s v="Director"/>
    <x v="1"/>
    <x v="3"/>
    <x v="1"/>
    <x v="2"/>
    <x v="29"/>
    <d v="2017-06-05T00:00:00"/>
    <n v="158898"/>
    <n v="0.18"/>
    <x v="0"/>
    <x v="3"/>
  </r>
  <r>
    <s v="E00005"/>
    <s v="Riley Washington"/>
    <s v="Director"/>
    <x v="6"/>
    <x v="1"/>
    <x v="0"/>
    <x v="1"/>
    <x v="35"/>
    <d v="2007-04-29T00:00:00"/>
    <n v="171487"/>
    <n v="0.23"/>
    <x v="0"/>
    <x v="2"/>
  </r>
  <r>
    <s v="E04354"/>
    <s v="Raelynn Rios"/>
    <s v="Vice President"/>
    <x v="6"/>
    <x v="2"/>
    <x v="0"/>
    <x v="3"/>
    <x v="14"/>
    <d v="2016-08-21T00:00:00"/>
    <n v="258498"/>
    <n v="0.35"/>
    <x v="0"/>
    <x v="5"/>
  </r>
  <r>
    <s v="E01578"/>
    <s v="Anthony Hong"/>
    <s v="Sr. Manger"/>
    <x v="0"/>
    <x v="0"/>
    <x v="1"/>
    <x v="2"/>
    <x v="13"/>
    <d v="2010-11-29T00:00:00"/>
    <n v="146961"/>
    <n v="0.11"/>
    <x v="0"/>
    <x v="5"/>
  </r>
  <r>
    <s v="E03058"/>
    <s v="Robert Wright"/>
    <s v="Technical Architect"/>
    <x v="0"/>
    <x v="2"/>
    <x v="1"/>
    <x v="1"/>
    <x v="27"/>
    <d v="2015-06-14T00:00:00"/>
    <n v="67489"/>
    <n v="0"/>
    <x v="0"/>
    <x v="1"/>
  </r>
  <r>
    <s v="E04762"/>
    <s v="Audrey Richardson"/>
    <s v="Director"/>
    <x v="0"/>
    <x v="2"/>
    <x v="0"/>
    <x v="1"/>
    <x v="24"/>
    <d v="2018-10-06T00:00:00"/>
    <n v="166259"/>
    <n v="0.17"/>
    <x v="0"/>
    <x v="1"/>
  </r>
  <r>
    <s v="E01148"/>
    <s v="Scarlett Kumar"/>
    <s v="Systems Analyst"/>
    <x v="0"/>
    <x v="3"/>
    <x v="0"/>
    <x v="2"/>
    <x v="0"/>
    <d v="2009-01-07T00:00:00"/>
    <n v="47032"/>
    <n v="0"/>
    <x v="0"/>
    <x v="5"/>
  </r>
  <r>
    <s v="E03094"/>
    <s v="Wesley Young"/>
    <s v="Sr. Analyst"/>
    <x v="5"/>
    <x v="1"/>
    <x v="1"/>
    <x v="1"/>
    <x v="23"/>
    <d v="2016-09-18T00:00:00"/>
    <n v="98427"/>
    <n v="0"/>
    <x v="0"/>
    <x v="5"/>
  </r>
  <r>
    <s v="E04398"/>
    <s v="Oliver Yang"/>
    <s v="Director"/>
    <x v="5"/>
    <x v="1"/>
    <x v="1"/>
    <x v="2"/>
    <x v="9"/>
    <d v="2019-06-10T00:00:00"/>
    <n v="176710"/>
    <n v="0.15"/>
    <x v="0"/>
    <x v="3"/>
  </r>
  <r>
    <s v="E03545"/>
    <s v="Sofia Cheng"/>
    <s v="Vice President"/>
    <x v="2"/>
    <x v="3"/>
    <x v="0"/>
    <x v="2"/>
    <x v="37"/>
    <d v="2020-07-26T00:00:00"/>
    <n v="216195"/>
    <n v="0.31"/>
    <x v="0"/>
    <x v="3"/>
  </r>
  <r>
    <s v="E04105"/>
    <s v="Theodore Dinh"/>
    <s v="Technical Architect"/>
    <x v="0"/>
    <x v="2"/>
    <x v="1"/>
    <x v="2"/>
    <x v="8"/>
    <d v="1997-11-29T00:00:00"/>
    <n v="99975"/>
    <n v="0"/>
    <x v="1"/>
    <x v="6"/>
  </r>
  <r>
    <s v="E00644"/>
    <s v="Joshua Gupta"/>
    <s v="Account Representative"/>
    <x v="6"/>
    <x v="3"/>
    <x v="1"/>
    <x v="2"/>
    <x v="40"/>
    <d v="2017-01-24T00:00:00"/>
    <n v="50994"/>
    <n v="0"/>
    <x v="1"/>
    <x v="6"/>
  </r>
  <r>
    <s v="E04239"/>
    <s v="Everleigh Ng"/>
    <s v="Sr. Manger"/>
    <x v="1"/>
    <x v="0"/>
    <x v="0"/>
    <x v="2"/>
    <x v="32"/>
    <d v="2021-06-10T00:00:00"/>
    <n v="146742"/>
    <n v="0.1"/>
    <x v="1"/>
    <x v="7"/>
  </r>
  <r>
    <s v="E04625"/>
    <s v="Adam Dang"/>
    <s v="Director"/>
    <x v="6"/>
    <x v="0"/>
    <x v="1"/>
    <x v="2"/>
    <x v="22"/>
    <d v="2002-07-09T00:00:00"/>
    <n v="166331"/>
    <n v="0.18"/>
    <x v="1"/>
    <x v="6"/>
  </r>
  <r>
    <s v="E02071"/>
    <s v="Mateo Her"/>
    <s v="Vice President"/>
    <x v="6"/>
    <x v="1"/>
    <x v="1"/>
    <x v="2"/>
    <x v="25"/>
    <d v="2014-03-02T00:00:00"/>
    <n v="207172"/>
    <n v="0.31"/>
    <x v="1"/>
    <x v="6"/>
  </r>
  <r>
    <s v="E03343"/>
    <s v="Carson Lu"/>
    <s v="Engineering Manager"/>
    <x v="4"/>
    <x v="1"/>
    <x v="1"/>
    <x v="2"/>
    <x v="12"/>
    <d v="1996-12-04T00:00:00"/>
    <n v="99354"/>
    <n v="0.12"/>
    <x v="1"/>
    <x v="8"/>
  </r>
  <r>
    <s v="E00304"/>
    <s v="Dylan Choi"/>
    <s v="Vice President"/>
    <x v="0"/>
    <x v="3"/>
    <x v="1"/>
    <x v="2"/>
    <x v="37"/>
    <d v="2012-05-11T00:00:00"/>
    <n v="231141"/>
    <n v="0.34"/>
    <x v="1"/>
    <x v="8"/>
  </r>
  <r>
    <s v="E03549"/>
    <s v="Mateo Vu"/>
    <s v="Account Representative"/>
    <x v="6"/>
    <x v="1"/>
    <x v="1"/>
    <x v="2"/>
    <x v="27"/>
    <d v="2016-09-29T00:00:00"/>
    <n v="59100"/>
    <n v="0"/>
    <x v="1"/>
    <x v="6"/>
  </r>
  <r>
    <s v="E04152"/>
    <s v="Adeline Huang"/>
    <s v="Controls Engineer"/>
    <x v="4"/>
    <x v="2"/>
    <x v="0"/>
    <x v="2"/>
    <x v="6"/>
    <d v="2019-12-16T00:00:00"/>
    <n v="99989"/>
    <n v="0"/>
    <x v="1"/>
    <x v="9"/>
  </r>
  <r>
    <s v="E01754"/>
    <s v="Owen Lam"/>
    <s v="Sr. Business Partner"/>
    <x v="3"/>
    <x v="1"/>
    <x v="1"/>
    <x v="2"/>
    <x v="27"/>
    <d v="2017-05-29T00:00:00"/>
    <n v="86317"/>
    <n v="0"/>
    <x v="1"/>
    <x v="9"/>
  </r>
  <r>
    <s v="E04600"/>
    <s v="William Vu"/>
    <s v="Account Representative"/>
    <x v="6"/>
    <x v="1"/>
    <x v="1"/>
    <x v="2"/>
    <x v="13"/>
    <d v="2013-11-14T00:00:00"/>
    <n v="56037"/>
    <n v="0"/>
    <x v="1"/>
    <x v="7"/>
  </r>
  <r>
    <s v="E02862"/>
    <s v="Peyton Huang"/>
    <s v="Sr. Manger"/>
    <x v="0"/>
    <x v="2"/>
    <x v="0"/>
    <x v="2"/>
    <x v="4"/>
    <d v="2021-07-02T00:00:00"/>
    <n v="125633"/>
    <n v="0.11"/>
    <x v="1"/>
    <x v="8"/>
  </r>
  <r>
    <s v="E00716"/>
    <s v="John Chow"/>
    <s v="Sr. Manger"/>
    <x v="5"/>
    <x v="0"/>
    <x v="1"/>
    <x v="2"/>
    <x v="22"/>
    <d v="2021-03-11T00:00:00"/>
    <n v="135062"/>
    <n v="0.15"/>
    <x v="1"/>
    <x v="9"/>
  </r>
  <r>
    <s v="E04474"/>
    <s v="Mila Hong"/>
    <s v="Test Engineer"/>
    <x v="4"/>
    <x v="0"/>
    <x v="0"/>
    <x v="2"/>
    <x v="27"/>
    <d v="2017-05-22T00:00:00"/>
    <n v="86858"/>
    <n v="0"/>
    <x v="1"/>
    <x v="6"/>
  </r>
  <r>
    <s v="E03417"/>
    <s v="Benjamin Moua"/>
    <s v="Computer Systems Manager"/>
    <x v="0"/>
    <x v="2"/>
    <x v="1"/>
    <x v="2"/>
    <x v="21"/>
    <d v="2007-07-02T00:00:00"/>
    <n v="93971"/>
    <n v="0.08"/>
    <x v="1"/>
    <x v="6"/>
  </r>
  <r>
    <s v="E01516"/>
    <s v="Willow Mai"/>
    <s v="Business Partner"/>
    <x v="3"/>
    <x v="2"/>
    <x v="0"/>
    <x v="2"/>
    <x v="22"/>
    <d v="2003-12-17T00:00:00"/>
    <n v="48345"/>
    <n v="0"/>
    <x v="1"/>
    <x v="9"/>
  </r>
  <r>
    <s v="E01234"/>
    <s v="Jack Cheng"/>
    <s v="Director"/>
    <x v="3"/>
    <x v="2"/>
    <x v="1"/>
    <x v="2"/>
    <x v="33"/>
    <d v="2014-01-16T00:00:00"/>
    <n v="152214"/>
    <n v="0.3"/>
    <x v="1"/>
    <x v="8"/>
  </r>
  <r>
    <s v="E00440"/>
    <s v="Jack Huynh"/>
    <s v="Manager"/>
    <x v="5"/>
    <x v="0"/>
    <x v="1"/>
    <x v="2"/>
    <x v="3"/>
    <d v="2018-09-25T00:00:00"/>
    <n v="114441"/>
    <n v="0.1"/>
    <x v="1"/>
    <x v="6"/>
  </r>
  <r>
    <s v="E00595"/>
    <s v="Everly Chow"/>
    <s v="Sr. Manger"/>
    <x v="1"/>
    <x v="1"/>
    <x v="0"/>
    <x v="2"/>
    <x v="23"/>
    <d v="2018-04-21T00:00:00"/>
    <n v="140402"/>
    <n v="0.15"/>
    <x v="1"/>
    <x v="8"/>
  </r>
  <r>
    <s v="E04568"/>
    <s v="Rylee Yu"/>
    <s v="Vice President"/>
    <x v="1"/>
    <x v="1"/>
    <x v="0"/>
    <x v="2"/>
    <x v="38"/>
    <d v="2011-07-10T00:00:00"/>
    <n v="247022"/>
    <n v="0.3"/>
    <x v="1"/>
    <x v="8"/>
  </r>
  <r>
    <s v="E00443"/>
    <s v="Nolan Bui"/>
    <s v="Computer Systems Manager"/>
    <x v="0"/>
    <x v="0"/>
    <x v="1"/>
    <x v="2"/>
    <x v="15"/>
    <d v="2020-05-26T00:00:00"/>
    <n v="67925"/>
    <n v="0.08"/>
    <x v="1"/>
    <x v="7"/>
  </r>
  <r>
    <s v="E03816"/>
    <s v="Leilani Chow"/>
    <s v="Director"/>
    <x v="3"/>
    <x v="3"/>
    <x v="0"/>
    <x v="2"/>
    <x v="3"/>
    <d v="2021-02-23T00:00:00"/>
    <n v="199041"/>
    <n v="0.16"/>
    <x v="1"/>
    <x v="8"/>
  </r>
  <r>
    <s v="E03047"/>
    <s v="Gabriella Gupta"/>
    <s v="Sr. Account Representative"/>
    <x v="6"/>
    <x v="3"/>
    <x v="0"/>
    <x v="2"/>
    <x v="10"/>
    <d v="2005-02-15T00:00:00"/>
    <n v="95372"/>
    <n v="0"/>
    <x v="1"/>
    <x v="7"/>
  </r>
  <r>
    <s v="E04903"/>
    <s v="Skylar Liu"/>
    <s v="Director"/>
    <x v="0"/>
    <x v="0"/>
    <x v="0"/>
    <x v="2"/>
    <x v="5"/>
    <d v="2020-08-09T00:00:00"/>
    <n v="161203"/>
    <n v="0.15"/>
    <x v="1"/>
    <x v="9"/>
  </r>
  <r>
    <s v="E02872"/>
    <s v="Liam Jung"/>
    <s v="Manager"/>
    <x v="1"/>
    <x v="3"/>
    <x v="1"/>
    <x v="2"/>
    <x v="35"/>
    <d v="2010-01-14T00:00:00"/>
    <n v="103504"/>
    <n v="7.0000000000000007E-2"/>
    <x v="1"/>
    <x v="9"/>
  </r>
  <r>
    <s v="E00013"/>
    <s v="Elena Vang"/>
    <s v="Analyst"/>
    <x v="1"/>
    <x v="3"/>
    <x v="0"/>
    <x v="2"/>
    <x v="20"/>
    <d v="2019-02-19T00:00:00"/>
    <n v="55859"/>
    <n v="0"/>
    <x v="1"/>
    <x v="8"/>
  </r>
  <r>
    <s v="E04769"/>
    <s v="Mila Leung"/>
    <s v="Sr. Analyst"/>
    <x v="5"/>
    <x v="3"/>
    <x v="0"/>
    <x v="2"/>
    <x v="35"/>
    <d v="2007-11-05T00:00:00"/>
    <n v="99017"/>
    <n v="0"/>
    <x v="1"/>
    <x v="8"/>
  </r>
  <r>
    <s v="E00527"/>
    <s v="Mateo Chu"/>
    <s v="Field Engineer"/>
    <x v="4"/>
    <x v="1"/>
    <x v="1"/>
    <x v="2"/>
    <x v="3"/>
    <d v="2020-04-16T00:00:00"/>
    <n v="71864"/>
    <n v="0"/>
    <x v="1"/>
    <x v="9"/>
  </r>
  <r>
    <s v="E01095"/>
    <s v="Isla Lai"/>
    <s v="Vice President"/>
    <x v="1"/>
    <x v="3"/>
    <x v="0"/>
    <x v="2"/>
    <x v="13"/>
    <d v="2011-12-06T00:00:00"/>
    <n v="225558"/>
    <n v="0.33"/>
    <x v="1"/>
    <x v="7"/>
  </r>
  <r>
    <s v="E03849"/>
    <s v="Evelyn Jung"/>
    <s v="Analyst"/>
    <x v="6"/>
    <x v="0"/>
    <x v="0"/>
    <x v="2"/>
    <x v="27"/>
    <d v="2021-02-14T00:00:00"/>
    <n v="48340"/>
    <n v="0"/>
    <x v="1"/>
    <x v="8"/>
  </r>
  <r>
    <s v="E03737"/>
    <s v="Kennedy Rahman"/>
    <s v="Vice President"/>
    <x v="3"/>
    <x v="2"/>
    <x v="0"/>
    <x v="2"/>
    <x v="34"/>
    <d v="2003-02-28T00:00:00"/>
    <n v="211291"/>
    <n v="0.37"/>
    <x v="1"/>
    <x v="6"/>
  </r>
  <r>
    <s v="E02939"/>
    <s v="Julian Fong"/>
    <s v="Quality Engineer"/>
    <x v="4"/>
    <x v="1"/>
    <x v="1"/>
    <x v="2"/>
    <x v="16"/>
    <d v="2002-11-22T00:00:00"/>
    <n v="80950"/>
    <n v="0"/>
    <x v="1"/>
    <x v="6"/>
  </r>
  <r>
    <s v="E02706"/>
    <s v="Nevaeh Kang"/>
    <s v="Automation Engineer"/>
    <x v="4"/>
    <x v="0"/>
    <x v="0"/>
    <x v="2"/>
    <x v="24"/>
    <d v="2021-01-10T00:00:00"/>
    <n v="86538"/>
    <n v="0"/>
    <x v="1"/>
    <x v="9"/>
  </r>
  <r>
    <s v="E00130"/>
    <s v="Paisley Kang"/>
    <s v="Vice President"/>
    <x v="3"/>
    <x v="3"/>
    <x v="0"/>
    <x v="2"/>
    <x v="16"/>
    <d v="2017-03-10T00:00:00"/>
    <n v="196951"/>
    <n v="0.33"/>
    <x v="1"/>
    <x v="8"/>
  </r>
  <r>
    <s v="E02094"/>
    <s v="Matthew Gupta"/>
    <s v="Network Engineer"/>
    <x v="0"/>
    <x v="1"/>
    <x v="1"/>
    <x v="2"/>
    <x v="22"/>
    <d v="2005-09-18T00:00:00"/>
    <n v="67686"/>
    <n v="0"/>
    <x v="1"/>
    <x v="8"/>
  </r>
  <r>
    <s v="E04682"/>
    <s v="Colton Thao"/>
    <s v="Manager"/>
    <x v="3"/>
    <x v="2"/>
    <x v="1"/>
    <x v="2"/>
    <x v="0"/>
    <d v="1995-11-16T00:00:00"/>
    <n v="125936"/>
    <n v="0.08"/>
    <x v="1"/>
    <x v="6"/>
  </r>
  <r>
    <s v="E01499"/>
    <s v="Elias Zhang"/>
    <s v="Solutions Architect"/>
    <x v="0"/>
    <x v="0"/>
    <x v="1"/>
    <x v="2"/>
    <x v="38"/>
    <d v="2013-07-13T00:00:00"/>
    <n v="83639"/>
    <n v="0"/>
    <x v="1"/>
    <x v="8"/>
  </r>
  <r>
    <s v="E04449"/>
    <s v="Miles Hsu"/>
    <s v="Analyst II"/>
    <x v="1"/>
    <x v="0"/>
    <x v="1"/>
    <x v="2"/>
    <x v="0"/>
    <d v="2014-03-16T00:00:00"/>
    <n v="74552"/>
    <n v="0"/>
    <x v="1"/>
    <x v="9"/>
  </r>
  <r>
    <s v="E02283"/>
    <s v="Jaxon Park"/>
    <s v="Network Architect"/>
    <x v="0"/>
    <x v="2"/>
    <x v="1"/>
    <x v="2"/>
    <x v="23"/>
    <d v="2020-07-24T00:00:00"/>
    <n v="69453"/>
    <n v="0"/>
    <x v="1"/>
    <x v="9"/>
  </r>
  <r>
    <s v="E03394"/>
    <s v="Joseph Ly"/>
    <s v="Vice President"/>
    <x v="5"/>
    <x v="1"/>
    <x v="1"/>
    <x v="2"/>
    <x v="21"/>
    <d v="2009-02-28T00:00:00"/>
    <n v="242919"/>
    <n v="0.31"/>
    <x v="1"/>
    <x v="6"/>
  </r>
  <r>
    <s v="E04618"/>
    <s v="Mason Zhao"/>
    <s v="Technical Architect"/>
    <x v="0"/>
    <x v="0"/>
    <x v="1"/>
    <x v="2"/>
    <x v="24"/>
    <d v="2021-10-26T00:00:00"/>
    <n v="94790"/>
    <n v="0"/>
    <x v="1"/>
    <x v="6"/>
  </r>
  <r>
    <s v="E01546"/>
    <s v="Maria Hong"/>
    <s v="Vice President"/>
    <x v="1"/>
    <x v="1"/>
    <x v="0"/>
    <x v="2"/>
    <x v="14"/>
    <d v="2005-07-31T00:00:00"/>
    <n v="249686"/>
    <n v="0.31"/>
    <x v="1"/>
    <x v="6"/>
  </r>
  <r>
    <s v="E01631"/>
    <s v="Leilani Yee"/>
    <s v="Sr. Analyst"/>
    <x v="5"/>
    <x v="1"/>
    <x v="0"/>
    <x v="2"/>
    <x v="39"/>
    <d v="2017-07-12T00:00:00"/>
    <n v="70996"/>
    <n v="0"/>
    <x v="1"/>
    <x v="9"/>
  </r>
  <r>
    <s v="E03269"/>
    <s v="Charlotte Chu"/>
    <s v="Network Engineer"/>
    <x v="0"/>
    <x v="2"/>
    <x v="0"/>
    <x v="2"/>
    <x v="1"/>
    <d v="2001-01-23T00:00:00"/>
    <n v="97537"/>
    <n v="0"/>
    <x v="1"/>
    <x v="9"/>
  </r>
  <r>
    <s v="E01037"/>
    <s v="Jeremiah Chu"/>
    <s v="IT Systems Architect"/>
    <x v="0"/>
    <x v="0"/>
    <x v="1"/>
    <x v="2"/>
    <x v="9"/>
    <d v="2020-09-12T00:00:00"/>
    <n v="96567"/>
    <n v="0"/>
    <x v="1"/>
    <x v="7"/>
  </r>
  <r>
    <s v="E00671"/>
    <s v="Miles Cho"/>
    <s v="Systems Analyst"/>
    <x v="0"/>
    <x v="1"/>
    <x v="1"/>
    <x v="2"/>
    <x v="39"/>
    <d v="1999-03-10T00:00:00"/>
    <n v="49404"/>
    <n v="0"/>
    <x v="1"/>
    <x v="8"/>
  </r>
  <r>
    <s v="E03560"/>
    <s v="Ayla Ng"/>
    <s v="Account Representative"/>
    <x v="6"/>
    <x v="2"/>
    <x v="0"/>
    <x v="2"/>
    <x v="24"/>
    <d v="2004-03-20T00:00:00"/>
    <n v="73004"/>
    <n v="0"/>
    <x v="1"/>
    <x v="8"/>
  </r>
  <r>
    <s v="E00769"/>
    <s v="Jose Kang"/>
    <s v="Engineering Manager"/>
    <x v="4"/>
    <x v="3"/>
    <x v="1"/>
    <x v="2"/>
    <x v="40"/>
    <d v="1999-04-25T00:00:00"/>
    <n v="95061"/>
    <n v="0.1"/>
    <x v="1"/>
    <x v="7"/>
  </r>
  <r>
    <s v="E01002"/>
    <s v="Elias Ali"/>
    <s v="Manager"/>
    <x v="6"/>
    <x v="3"/>
    <x v="1"/>
    <x v="2"/>
    <x v="15"/>
    <d v="2021-03-19T00:00:00"/>
    <n v="127543"/>
    <n v="0.06"/>
    <x v="1"/>
    <x v="7"/>
  </r>
  <r>
    <s v="E00752"/>
    <s v="Luna Liu"/>
    <s v="Vice President"/>
    <x v="6"/>
    <x v="2"/>
    <x v="0"/>
    <x v="2"/>
    <x v="7"/>
    <d v="2014-02-22T00:00:00"/>
    <n v="218530"/>
    <n v="0.3"/>
    <x v="1"/>
    <x v="7"/>
  </r>
  <r>
    <s v="E02761"/>
    <s v="Luca Duong"/>
    <s v="Manager"/>
    <x v="3"/>
    <x v="0"/>
    <x v="1"/>
    <x v="2"/>
    <x v="30"/>
    <d v="2004-06-30T00:00:00"/>
    <n v="120660"/>
    <n v="7.0000000000000007E-2"/>
    <x v="1"/>
    <x v="9"/>
  </r>
  <r>
    <s v="E01986"/>
    <s v="Wesley Sharma"/>
    <s v="Manager"/>
    <x v="0"/>
    <x v="3"/>
    <x v="1"/>
    <x v="2"/>
    <x v="32"/>
    <d v="1994-02-23T00:00:00"/>
    <n v="122802"/>
    <n v="0.05"/>
    <x v="1"/>
    <x v="7"/>
  </r>
  <r>
    <s v="E01484"/>
    <s v="Anna Zhu"/>
    <s v="Service Desk Analyst"/>
    <x v="0"/>
    <x v="2"/>
    <x v="0"/>
    <x v="2"/>
    <x v="30"/>
    <d v="2003-08-22T00:00:00"/>
    <n v="82017"/>
    <n v="0"/>
    <x v="1"/>
    <x v="8"/>
  </r>
  <r>
    <s v="E04802"/>
    <s v="Lucy Fong"/>
    <s v="Sr. Account Representative"/>
    <x v="6"/>
    <x v="3"/>
    <x v="0"/>
    <x v="2"/>
    <x v="21"/>
    <d v="2011-01-20T00:00:00"/>
    <n v="96719"/>
    <n v="0"/>
    <x v="1"/>
    <x v="9"/>
  </r>
  <r>
    <s v="E03252"/>
    <s v="James Bui"/>
    <s v="Manager"/>
    <x v="1"/>
    <x v="2"/>
    <x v="1"/>
    <x v="2"/>
    <x v="12"/>
    <d v="1998-07-20T00:00:00"/>
    <n v="122753"/>
    <n v="0.09"/>
    <x v="1"/>
    <x v="6"/>
  </r>
  <r>
    <s v="E03547"/>
    <s v="Owen Han"/>
    <s v="Analyst"/>
    <x v="2"/>
    <x v="3"/>
    <x v="1"/>
    <x v="2"/>
    <x v="15"/>
    <d v="2017-05-12T00:00:00"/>
    <n v="52069"/>
    <n v="0"/>
    <x v="1"/>
    <x v="6"/>
  </r>
  <r>
    <s v="E01687"/>
    <s v="Luke Mai"/>
    <s v="HRIS Analyst"/>
    <x v="3"/>
    <x v="0"/>
    <x v="1"/>
    <x v="2"/>
    <x v="10"/>
    <d v="2007-10-24T00:00:00"/>
    <n v="51630"/>
    <n v="0"/>
    <x v="1"/>
    <x v="8"/>
  </r>
  <r>
    <s v="E04890"/>
    <s v="Eleanor Chan"/>
    <s v="Sr. Manger"/>
    <x v="2"/>
    <x v="2"/>
    <x v="0"/>
    <x v="2"/>
    <x v="34"/>
    <d v="2001-04-02T00:00:00"/>
    <n v="129124"/>
    <n v="0.12"/>
    <x v="1"/>
    <x v="7"/>
  </r>
  <r>
    <s v="E04112"/>
    <s v="Axel Chu"/>
    <s v="Systems Analyst"/>
    <x v="0"/>
    <x v="0"/>
    <x v="1"/>
    <x v="2"/>
    <x v="14"/>
    <d v="2018-05-04T00:00:00"/>
    <n v="59888"/>
    <n v="0"/>
    <x v="1"/>
    <x v="8"/>
  </r>
  <r>
    <s v="E01403"/>
    <s v="Xavier Park"/>
    <s v="Vice President"/>
    <x v="0"/>
    <x v="0"/>
    <x v="1"/>
    <x v="2"/>
    <x v="21"/>
    <d v="2020-11-08T00:00:00"/>
    <n v="234469"/>
    <n v="0.31"/>
    <x v="1"/>
    <x v="9"/>
  </r>
  <r>
    <s v="E04136"/>
    <s v="Mason Cao"/>
    <s v="Analyst II"/>
    <x v="1"/>
    <x v="3"/>
    <x v="1"/>
    <x v="2"/>
    <x v="20"/>
    <d v="2017-09-14T00:00:00"/>
    <n v="74449"/>
    <n v="0"/>
    <x v="1"/>
    <x v="8"/>
  </r>
  <r>
    <s v="E02944"/>
    <s v="Joshua Fong"/>
    <s v="Vice President"/>
    <x v="4"/>
    <x v="1"/>
    <x v="1"/>
    <x v="2"/>
    <x v="39"/>
    <d v="2012-06-11T00:00:00"/>
    <n v="222941"/>
    <n v="0.39"/>
    <x v="1"/>
    <x v="8"/>
  </r>
  <r>
    <s v="E03300"/>
    <s v="Maria Chin"/>
    <s v="Analyst"/>
    <x v="5"/>
    <x v="2"/>
    <x v="0"/>
    <x v="2"/>
    <x v="11"/>
    <d v="2013-09-26T00:00:00"/>
    <n v="50341"/>
    <n v="0"/>
    <x v="1"/>
    <x v="8"/>
  </r>
  <r>
    <s v="E02252"/>
    <s v="Lillian Park"/>
    <s v="Analyst"/>
    <x v="5"/>
    <x v="0"/>
    <x v="0"/>
    <x v="2"/>
    <x v="21"/>
    <d v="2021-02-24T00:00:00"/>
    <n v="46833"/>
    <n v="0"/>
    <x v="1"/>
    <x v="9"/>
  </r>
  <r>
    <s v="E03096"/>
    <s v="Kennedy Zhang"/>
    <s v="Director"/>
    <x v="1"/>
    <x v="0"/>
    <x v="0"/>
    <x v="2"/>
    <x v="37"/>
    <d v="2000-10-27T00:00:00"/>
    <n v="155320"/>
    <n v="0.17"/>
    <x v="1"/>
    <x v="6"/>
  </r>
  <r>
    <s v="E04800"/>
    <s v="Eli Han"/>
    <s v="Sr. Analyst"/>
    <x v="2"/>
    <x v="2"/>
    <x v="1"/>
    <x v="2"/>
    <x v="21"/>
    <d v="2016-01-15T00:00:00"/>
    <n v="89984"/>
    <n v="0"/>
    <x v="1"/>
    <x v="9"/>
  </r>
  <r>
    <s v="E02838"/>
    <s v="Julia Pham"/>
    <s v="Engineering Manager"/>
    <x v="4"/>
    <x v="1"/>
    <x v="0"/>
    <x v="2"/>
    <x v="11"/>
    <d v="2006-03-16T00:00:00"/>
    <n v="83756"/>
    <n v="0.14000000000000001"/>
    <x v="1"/>
    <x v="7"/>
  </r>
  <r>
    <s v="E02980"/>
    <s v="Hailey Shin"/>
    <s v="Director"/>
    <x v="3"/>
    <x v="3"/>
    <x v="0"/>
    <x v="2"/>
    <x v="40"/>
    <d v="2016-10-24T00:00:00"/>
    <n v="176324"/>
    <n v="0.23"/>
    <x v="1"/>
    <x v="7"/>
  </r>
  <r>
    <s v="E01638"/>
    <s v="Maria He"/>
    <s v="IT Systems Architect"/>
    <x v="0"/>
    <x v="3"/>
    <x v="0"/>
    <x v="2"/>
    <x v="22"/>
    <d v="2010-08-28T00:00:00"/>
    <n v="82162"/>
    <n v="0"/>
    <x v="1"/>
    <x v="8"/>
  </r>
  <r>
    <s v="E03419"/>
    <s v="Jade Yi"/>
    <s v="Account Representative"/>
    <x v="6"/>
    <x v="1"/>
    <x v="0"/>
    <x v="2"/>
    <x v="39"/>
    <d v="2015-07-10T00:00:00"/>
    <n v="63880"/>
    <n v="0"/>
    <x v="1"/>
    <x v="6"/>
  </r>
  <r>
    <s v="E02038"/>
    <s v="Ellie Chung"/>
    <s v="Sr. Manger"/>
    <x v="5"/>
    <x v="3"/>
    <x v="0"/>
    <x v="2"/>
    <x v="8"/>
    <d v="2008-08-29T00:00:00"/>
    <n v="157969"/>
    <n v="0.1"/>
    <x v="1"/>
    <x v="6"/>
  </r>
  <r>
    <s v="E01116"/>
    <s v="Jaxon Tran"/>
    <s v="Sr. Manger"/>
    <x v="6"/>
    <x v="2"/>
    <x v="1"/>
    <x v="2"/>
    <x v="22"/>
    <d v="2007-09-07T00:00:00"/>
    <n v="151027"/>
    <n v="0.1"/>
    <x v="1"/>
    <x v="7"/>
  </r>
  <r>
    <s v="E00365"/>
    <s v="Jonathan Patel"/>
    <s v="Manager"/>
    <x v="5"/>
    <x v="3"/>
    <x v="1"/>
    <x v="2"/>
    <x v="15"/>
    <d v="2020-02-02T00:00:00"/>
    <n v="115417"/>
    <n v="0.06"/>
    <x v="1"/>
    <x v="7"/>
  </r>
  <r>
    <s v="E04567"/>
    <s v="Madeline Hoang"/>
    <s v="Systems Analyst"/>
    <x v="0"/>
    <x v="0"/>
    <x v="0"/>
    <x v="2"/>
    <x v="15"/>
    <d v="2019-10-25T00:00:00"/>
    <n v="50111"/>
    <n v="0"/>
    <x v="1"/>
    <x v="9"/>
  </r>
  <r>
    <s v="E03167"/>
    <s v="Luke Zheng"/>
    <s v="Director"/>
    <x v="3"/>
    <x v="1"/>
    <x v="1"/>
    <x v="2"/>
    <x v="35"/>
    <d v="2006-11-28T00:00:00"/>
    <n v="161690"/>
    <n v="0.28999999999999998"/>
    <x v="1"/>
    <x v="8"/>
  </r>
  <r>
    <s v="E03347"/>
    <s v="Rylee Dinh"/>
    <s v="Development Engineer"/>
    <x v="4"/>
    <x v="1"/>
    <x v="0"/>
    <x v="2"/>
    <x v="18"/>
    <d v="2017-02-10T00:00:00"/>
    <n v="60132"/>
    <n v="0"/>
    <x v="1"/>
    <x v="6"/>
  </r>
  <r>
    <s v="E04816"/>
    <s v="Jace Zhang"/>
    <s v="Service Desk Analyst"/>
    <x v="0"/>
    <x v="1"/>
    <x v="1"/>
    <x v="2"/>
    <x v="9"/>
    <d v="2017-02-14T00:00:00"/>
    <n v="95963"/>
    <n v="0"/>
    <x v="1"/>
    <x v="9"/>
  </r>
  <r>
    <s v="E00432"/>
    <s v="Eli Gupta"/>
    <s v="Director"/>
    <x v="3"/>
    <x v="0"/>
    <x v="1"/>
    <x v="2"/>
    <x v="13"/>
    <d v="2012-05-19T00:00:00"/>
    <n v="160280"/>
    <n v="0.19"/>
    <x v="1"/>
    <x v="8"/>
  </r>
  <r>
    <s v="E02770"/>
    <s v="Liliana Do"/>
    <s v="Service Desk Analyst"/>
    <x v="0"/>
    <x v="2"/>
    <x v="0"/>
    <x v="2"/>
    <x v="27"/>
    <d v="2019-03-29T00:00:00"/>
    <n v="86774"/>
    <n v="0"/>
    <x v="1"/>
    <x v="9"/>
  </r>
  <r>
    <s v="E01977"/>
    <s v="Raelynn Gupta"/>
    <s v="Sr. Manger"/>
    <x v="1"/>
    <x v="3"/>
    <x v="0"/>
    <x v="2"/>
    <x v="30"/>
    <d v="2001-09-10T00:00:00"/>
    <n v="125730"/>
    <n v="0.11"/>
    <x v="1"/>
    <x v="6"/>
  </r>
  <r>
    <s v="E00207"/>
    <s v="Hailey Lai"/>
    <s v="Vice President"/>
    <x v="3"/>
    <x v="2"/>
    <x v="0"/>
    <x v="2"/>
    <x v="20"/>
    <d v="2012-07-23T00:00:00"/>
    <n v="187048"/>
    <n v="0.32"/>
    <x v="1"/>
    <x v="9"/>
  </r>
  <r>
    <s v="E02652"/>
    <s v="Nathan Sun"/>
    <s v="Manager"/>
    <x v="2"/>
    <x v="1"/>
    <x v="1"/>
    <x v="2"/>
    <x v="37"/>
    <d v="2015-07-29T00:00:00"/>
    <n v="103724"/>
    <n v="0.05"/>
    <x v="1"/>
    <x v="7"/>
  </r>
  <r>
    <s v="E02971"/>
    <s v="Mia Wu"/>
    <s v="Enterprise Architect"/>
    <x v="0"/>
    <x v="3"/>
    <x v="0"/>
    <x v="2"/>
    <x v="22"/>
    <d v="2013-08-25T00:00:00"/>
    <n v="99169"/>
    <n v="0"/>
    <x v="1"/>
    <x v="8"/>
  </r>
  <r>
    <s v="E03327"/>
    <s v="Julia Luong"/>
    <s v="Sr. Manger"/>
    <x v="2"/>
    <x v="0"/>
    <x v="0"/>
    <x v="2"/>
    <x v="0"/>
    <d v="2006-06-20T00:00:00"/>
    <n v="142628"/>
    <n v="0.12"/>
    <x v="1"/>
    <x v="6"/>
  </r>
  <r>
    <s v="E03854"/>
    <s v="Camila Li"/>
    <s v="Sr. Manger"/>
    <x v="0"/>
    <x v="0"/>
    <x v="0"/>
    <x v="2"/>
    <x v="29"/>
    <d v="2010-07-24T00:00:00"/>
    <n v="126911"/>
    <n v="0.1"/>
    <x v="1"/>
    <x v="7"/>
  </r>
  <r>
    <s v="E04729"/>
    <s v="Ezekiel Fong"/>
    <s v="Vice President"/>
    <x v="6"/>
    <x v="0"/>
    <x v="1"/>
    <x v="2"/>
    <x v="31"/>
    <d v="2004-02-25T00:00:00"/>
    <n v="216949"/>
    <n v="0.32"/>
    <x v="1"/>
    <x v="7"/>
  </r>
  <r>
    <s v="E00181"/>
    <s v="Genesis Hu"/>
    <s v="Sr. Analyst"/>
    <x v="5"/>
    <x v="3"/>
    <x v="0"/>
    <x v="2"/>
    <x v="24"/>
    <d v="2002-01-15T00:00:00"/>
    <n v="86510"/>
    <n v="0"/>
    <x v="1"/>
    <x v="8"/>
  </r>
  <r>
    <s v="E03090"/>
    <s v="Penelope Choi"/>
    <s v="Technical Architect"/>
    <x v="0"/>
    <x v="1"/>
    <x v="0"/>
    <x v="2"/>
    <x v="34"/>
    <d v="2010-09-10T00:00:00"/>
    <n v="72826"/>
    <n v="0"/>
    <x v="1"/>
    <x v="8"/>
  </r>
  <r>
    <s v="E00500"/>
    <s v="Henry Shah"/>
    <s v="Director"/>
    <x v="2"/>
    <x v="2"/>
    <x v="1"/>
    <x v="2"/>
    <x v="0"/>
    <d v="2010-06-11T00:00:00"/>
    <n v="187389"/>
    <n v="0.25"/>
    <x v="1"/>
    <x v="9"/>
  </r>
  <r>
    <s v="E02728"/>
    <s v="Thomas Chang"/>
    <s v="Sr. Analyst"/>
    <x v="2"/>
    <x v="0"/>
    <x v="1"/>
    <x v="2"/>
    <x v="6"/>
    <d v="2011-07-26T00:00:00"/>
    <n v="97231"/>
    <n v="0"/>
    <x v="1"/>
    <x v="8"/>
  </r>
  <r>
    <s v="E01014"/>
    <s v="Lucas Phan"/>
    <s v="Director"/>
    <x v="5"/>
    <x v="0"/>
    <x v="1"/>
    <x v="2"/>
    <x v="34"/>
    <d v="1999-02-19T00:00:00"/>
    <n v="191807"/>
    <n v="0.21"/>
    <x v="1"/>
    <x v="6"/>
  </r>
  <r>
    <s v="E04529"/>
    <s v="Gabriel Yu"/>
    <s v="Technical Architect"/>
    <x v="0"/>
    <x v="1"/>
    <x v="1"/>
    <x v="2"/>
    <x v="33"/>
    <d v="2014-06-23T00:00:00"/>
    <n v="64677"/>
    <n v="0"/>
    <x v="1"/>
    <x v="6"/>
  </r>
  <r>
    <s v="E00632"/>
    <s v="Angel Chang"/>
    <s v="Network Architect"/>
    <x v="0"/>
    <x v="0"/>
    <x v="1"/>
    <x v="2"/>
    <x v="13"/>
    <d v="2017-07-06T00:00:00"/>
    <n v="96331"/>
    <n v="0"/>
    <x v="1"/>
    <x v="7"/>
  </r>
  <r>
    <s v="E03429"/>
    <s v="Ian Wu"/>
    <s v="Sr. Analyst"/>
    <x v="5"/>
    <x v="2"/>
    <x v="1"/>
    <x v="2"/>
    <x v="32"/>
    <d v="2012-04-14T00:00:00"/>
    <n v="82300"/>
    <n v="0"/>
    <x v="1"/>
    <x v="9"/>
  </r>
  <r>
    <s v="E04962"/>
    <s v="Elena Tan"/>
    <s v="Vice President"/>
    <x v="4"/>
    <x v="2"/>
    <x v="0"/>
    <x v="2"/>
    <x v="1"/>
    <d v="2008-10-13T00:00:00"/>
    <n v="181801"/>
    <n v="0.4"/>
    <x v="1"/>
    <x v="6"/>
  </r>
  <r>
    <s v="E03893"/>
    <s v="Alice Xiong"/>
    <s v="Vice President"/>
    <x v="4"/>
    <x v="2"/>
    <x v="0"/>
    <x v="2"/>
    <x v="0"/>
    <d v="2018-09-02T00:00:00"/>
    <n v="221465"/>
    <n v="0.34"/>
    <x v="1"/>
    <x v="9"/>
  </r>
  <r>
    <s v="E03277"/>
    <s v="Caroline Hu"/>
    <s v="Sr. Manger"/>
    <x v="5"/>
    <x v="1"/>
    <x v="0"/>
    <x v="2"/>
    <x v="9"/>
    <d v="2019-08-18T00:00:00"/>
    <n v="126353"/>
    <n v="0.12"/>
    <x v="1"/>
    <x v="7"/>
  </r>
  <r>
    <s v="E04194"/>
    <s v="Madison Kumar"/>
    <s v="Director"/>
    <x v="2"/>
    <x v="1"/>
    <x v="0"/>
    <x v="2"/>
    <x v="0"/>
    <d v="2010-10-17T00:00:00"/>
    <n v="188727"/>
    <n v="0.23"/>
    <x v="1"/>
    <x v="9"/>
  </r>
  <r>
    <s v="E04041"/>
    <s v="Clara Huynh"/>
    <s v="IT Coordinator"/>
    <x v="0"/>
    <x v="1"/>
    <x v="0"/>
    <x v="2"/>
    <x v="35"/>
    <d v="2020-11-18T00:00:00"/>
    <n v="48415"/>
    <n v="0"/>
    <x v="1"/>
    <x v="7"/>
  </r>
  <r>
    <s v="E01052"/>
    <s v="Jaxson Dinh"/>
    <s v="Sr. Manger"/>
    <x v="5"/>
    <x v="0"/>
    <x v="1"/>
    <x v="2"/>
    <x v="22"/>
    <d v="2001-05-03T00:00:00"/>
    <n v="147752"/>
    <n v="0.12"/>
    <x v="1"/>
    <x v="7"/>
  </r>
  <r>
    <s v="E04165"/>
    <s v="Sophie Vang"/>
    <s v="Sr. Manger"/>
    <x v="5"/>
    <x v="2"/>
    <x v="0"/>
    <x v="2"/>
    <x v="4"/>
    <d v="2021-09-14T00:00:00"/>
    <n v="136810"/>
    <n v="0.14000000000000001"/>
    <x v="1"/>
    <x v="6"/>
  </r>
  <r>
    <s v="E00650"/>
    <s v="Emery Chang"/>
    <s v="Business Partner"/>
    <x v="3"/>
    <x v="0"/>
    <x v="0"/>
    <x v="2"/>
    <x v="22"/>
    <d v="2000-08-17T00:00:00"/>
    <n v="55563"/>
    <n v="0"/>
    <x v="1"/>
    <x v="9"/>
  </r>
  <r>
    <s v="E00344"/>
    <s v="Savannah He"/>
    <s v="Director"/>
    <x v="0"/>
    <x v="0"/>
    <x v="0"/>
    <x v="2"/>
    <x v="20"/>
    <d v="1996-02-14T00:00:00"/>
    <n v="159724"/>
    <n v="0.23"/>
    <x v="1"/>
    <x v="8"/>
  </r>
  <r>
    <s v="E00965"/>
    <s v="Jacob Khan"/>
    <s v="Computer Systems Manager"/>
    <x v="0"/>
    <x v="1"/>
    <x v="1"/>
    <x v="2"/>
    <x v="19"/>
    <d v="2008-02-09T00:00:00"/>
    <n v="84193"/>
    <n v="0.09"/>
    <x v="1"/>
    <x v="7"/>
  </r>
  <r>
    <s v="E03058"/>
    <s v="Angel Xiong"/>
    <s v="Vice President"/>
    <x v="0"/>
    <x v="0"/>
    <x v="1"/>
    <x v="2"/>
    <x v="18"/>
    <d v="2015-06-11T00:00:00"/>
    <n v="234723"/>
    <n v="0.36"/>
    <x v="1"/>
    <x v="7"/>
  </r>
  <r>
    <s v="E02337"/>
    <s v="Emma Cao"/>
    <s v="Analyst"/>
    <x v="2"/>
    <x v="3"/>
    <x v="0"/>
    <x v="2"/>
    <x v="3"/>
    <d v="2019-08-24T00:00:00"/>
    <n v="50809"/>
    <n v="0"/>
    <x v="1"/>
    <x v="6"/>
  </r>
  <r>
    <s v="E04538"/>
    <s v="Adeline Yang"/>
    <s v="Cloud Infrastructure Architect"/>
    <x v="0"/>
    <x v="3"/>
    <x v="0"/>
    <x v="2"/>
    <x v="19"/>
    <d v="2011-07-20T00:00:00"/>
    <n v="86173"/>
    <n v="0"/>
    <x v="1"/>
    <x v="6"/>
  </r>
  <r>
    <s v="E00758"/>
    <s v="Jonathan Khan"/>
    <s v="Account Representative"/>
    <x v="6"/>
    <x v="2"/>
    <x v="1"/>
    <x v="2"/>
    <x v="18"/>
    <d v="2013-08-30T00:00:00"/>
    <n v="59646"/>
    <n v="0"/>
    <x v="1"/>
    <x v="7"/>
  </r>
  <r>
    <s v="E03750"/>
    <s v="Elias Dang"/>
    <s v="Director"/>
    <x v="4"/>
    <x v="1"/>
    <x v="1"/>
    <x v="2"/>
    <x v="12"/>
    <d v="1995-08-29T00:00:00"/>
    <n v="158787"/>
    <n v="0.18"/>
    <x v="1"/>
    <x v="9"/>
  </r>
  <r>
    <s v="E00144"/>
    <s v="Theodore Ngo"/>
    <s v="Controls Engineer"/>
    <x v="4"/>
    <x v="0"/>
    <x v="1"/>
    <x v="2"/>
    <x v="0"/>
    <d v="2018-04-29T00:00:00"/>
    <n v="83378"/>
    <n v="0"/>
    <x v="1"/>
    <x v="8"/>
  </r>
  <r>
    <s v="E03901"/>
    <s v="Luca Truong"/>
    <s v="Director"/>
    <x v="5"/>
    <x v="3"/>
    <x v="1"/>
    <x v="2"/>
    <x v="22"/>
    <d v="2004-12-11T00:00:00"/>
    <n v="168846"/>
    <n v="0.24"/>
    <x v="1"/>
    <x v="6"/>
  </r>
  <r>
    <s v="E03849"/>
    <s v="Harper Chin"/>
    <s v="Quality Engineer"/>
    <x v="4"/>
    <x v="2"/>
    <x v="0"/>
    <x v="2"/>
    <x v="1"/>
    <d v="2002-07-09T00:00:00"/>
    <n v="92209"/>
    <n v="0"/>
    <x v="1"/>
    <x v="7"/>
  </r>
  <r>
    <s v="E04784"/>
    <s v="Joshua Lin"/>
    <s v="Technical Architect"/>
    <x v="0"/>
    <x v="0"/>
    <x v="1"/>
    <x v="2"/>
    <x v="13"/>
    <d v="2016-02-05T00:00:00"/>
    <n v="80055"/>
    <n v="0"/>
    <x v="1"/>
    <x v="8"/>
  </r>
  <r>
    <s v="E02185"/>
    <s v="Aubrey Yoon"/>
    <s v="Sr. Business Partner"/>
    <x v="3"/>
    <x v="0"/>
    <x v="0"/>
    <x v="2"/>
    <x v="29"/>
    <d v="2005-11-11T00:00:00"/>
    <n v="78388"/>
    <n v="0"/>
    <x v="1"/>
    <x v="6"/>
  </r>
  <r>
    <s v="E03807"/>
    <s v="Noah Chen"/>
    <s v="Sr. Manger"/>
    <x v="5"/>
    <x v="2"/>
    <x v="1"/>
    <x v="2"/>
    <x v="37"/>
    <d v="2015-03-01T00:00:00"/>
    <n v="148321"/>
    <n v="0.15"/>
    <x v="1"/>
    <x v="8"/>
  </r>
  <r>
    <s v="E00784"/>
    <s v="Ella Nguyen"/>
    <s v="Service Desk Analyst"/>
    <x v="0"/>
    <x v="3"/>
    <x v="0"/>
    <x v="2"/>
    <x v="29"/>
    <d v="2004-02-10T00:00:00"/>
    <n v="90258"/>
    <n v="0"/>
    <x v="1"/>
    <x v="6"/>
  </r>
  <r>
    <s v="E00325"/>
    <s v="Jameson Chen"/>
    <s v="Vice President"/>
    <x v="5"/>
    <x v="0"/>
    <x v="1"/>
    <x v="2"/>
    <x v="35"/>
    <d v="2019-12-05T00:00:00"/>
    <n v="254057"/>
    <n v="0.39"/>
    <x v="1"/>
    <x v="7"/>
  </r>
  <r>
    <s v="E01870"/>
    <s v="Carson Chau"/>
    <s v="Director"/>
    <x v="1"/>
    <x v="3"/>
    <x v="1"/>
    <x v="2"/>
    <x v="28"/>
    <d v="2007-10-12T00:00:00"/>
    <n v="162038"/>
    <n v="0.24"/>
    <x v="1"/>
    <x v="6"/>
  </r>
  <r>
    <s v="E02313"/>
    <s v="Jeremiah Lu"/>
    <s v="Network Architect"/>
    <x v="0"/>
    <x v="2"/>
    <x v="1"/>
    <x v="2"/>
    <x v="1"/>
    <d v="2001-03-06T00:00:00"/>
    <n v="73907"/>
    <n v="0"/>
    <x v="1"/>
    <x v="7"/>
  </r>
  <r>
    <s v="E00826"/>
    <s v="Rylee Bui"/>
    <s v="Analyst"/>
    <x v="2"/>
    <x v="3"/>
    <x v="0"/>
    <x v="2"/>
    <x v="0"/>
    <d v="2011-12-22T00:00:00"/>
    <n v="54733"/>
    <n v="0"/>
    <x v="1"/>
    <x v="6"/>
  </r>
  <r>
    <s v="E02613"/>
    <s v="John Jung"/>
    <s v="Sr. Analyst"/>
    <x v="6"/>
    <x v="1"/>
    <x v="1"/>
    <x v="2"/>
    <x v="37"/>
    <d v="2018-03-12T00:00:00"/>
    <n v="73200"/>
    <n v="0"/>
    <x v="1"/>
    <x v="7"/>
  </r>
  <r>
    <s v="E01262"/>
    <s v="Miles Mehta"/>
    <s v="Manager"/>
    <x v="1"/>
    <x v="2"/>
    <x v="1"/>
    <x v="2"/>
    <x v="1"/>
    <d v="2018-05-19T00:00:00"/>
    <n v="106437"/>
    <n v="7.0000000000000007E-2"/>
    <x v="1"/>
    <x v="6"/>
  </r>
  <r>
    <s v="E02977"/>
    <s v="Nicholas Song"/>
    <s v="Analyst II"/>
    <x v="5"/>
    <x v="2"/>
    <x v="1"/>
    <x v="2"/>
    <x v="20"/>
    <d v="1999-05-23T00:00:00"/>
    <n v="68807"/>
    <n v="0"/>
    <x v="1"/>
    <x v="9"/>
  </r>
  <r>
    <s v="E02473"/>
    <s v="Leonardo Lo"/>
    <s v="Quality Engineer"/>
    <x v="4"/>
    <x v="1"/>
    <x v="1"/>
    <x v="2"/>
    <x v="5"/>
    <d v="2021-11-15T00:00:00"/>
    <n v="91782"/>
    <n v="0"/>
    <x v="1"/>
    <x v="6"/>
  </r>
  <r>
    <s v="E02103"/>
    <s v="Andrew Ma"/>
    <s v="HRIS Analyst"/>
    <x v="3"/>
    <x v="3"/>
    <x v="1"/>
    <x v="2"/>
    <x v="9"/>
    <d v="2017-09-24T00:00:00"/>
    <n v="71755"/>
    <n v="0"/>
    <x v="1"/>
    <x v="6"/>
  </r>
  <r>
    <s v="E04213"/>
    <s v="Hailey Xi"/>
    <s v="Manager"/>
    <x v="2"/>
    <x v="3"/>
    <x v="0"/>
    <x v="2"/>
    <x v="20"/>
    <d v="2021-11-19T00:00:00"/>
    <n v="111006"/>
    <n v="0.08"/>
    <x v="1"/>
    <x v="6"/>
  </r>
  <r>
    <s v="E04114"/>
    <s v="Christopher Lim"/>
    <s v="Director"/>
    <x v="0"/>
    <x v="0"/>
    <x v="1"/>
    <x v="2"/>
    <x v="0"/>
    <d v="2007-03-13T00:00:00"/>
    <n v="184648"/>
    <n v="0.24"/>
    <x v="1"/>
    <x v="7"/>
  </r>
  <r>
    <s v="E03181"/>
    <s v="Greyson Dang"/>
    <s v="Development Engineer"/>
    <x v="4"/>
    <x v="2"/>
    <x v="1"/>
    <x v="2"/>
    <x v="29"/>
    <d v="2009-05-11T00:00:00"/>
    <n v="62239"/>
    <n v="0"/>
    <x v="1"/>
    <x v="8"/>
  </r>
  <r>
    <s v="E04403"/>
    <s v="Dominic Hu"/>
    <s v="Manager"/>
    <x v="2"/>
    <x v="1"/>
    <x v="1"/>
    <x v="2"/>
    <x v="6"/>
    <d v="2012-02-13T00:00:00"/>
    <n v="118708"/>
    <n v="7.0000000000000007E-2"/>
    <x v="1"/>
    <x v="7"/>
  </r>
  <r>
    <s v="E04487"/>
    <s v="Audrey Hwang"/>
    <s v="Sr. Analyst"/>
    <x v="2"/>
    <x v="1"/>
    <x v="0"/>
    <x v="2"/>
    <x v="22"/>
    <d v="2020-06-17T00:00:00"/>
    <n v="89841"/>
    <n v="0"/>
    <x v="1"/>
    <x v="8"/>
  </r>
  <r>
    <s v="E01371"/>
    <s v="Dominic Le"/>
    <s v="Vice President"/>
    <x v="5"/>
    <x v="3"/>
    <x v="1"/>
    <x v="2"/>
    <x v="10"/>
    <d v="2014-10-04T00:00:00"/>
    <n v="257194"/>
    <n v="0.35"/>
    <x v="1"/>
    <x v="6"/>
  </r>
  <r>
    <s v="E01377"/>
    <s v="Grayson Luu"/>
    <s v="Quality Engineer"/>
    <x v="4"/>
    <x v="0"/>
    <x v="1"/>
    <x v="2"/>
    <x v="0"/>
    <d v="2011-04-30T00:00:00"/>
    <n v="89419"/>
    <n v="0"/>
    <x v="1"/>
    <x v="7"/>
  </r>
  <r>
    <s v="E01668"/>
    <s v="Naomi Xi"/>
    <s v="Director"/>
    <x v="1"/>
    <x v="3"/>
    <x v="0"/>
    <x v="2"/>
    <x v="19"/>
    <d v="2002-02-17T00:00:00"/>
    <n v="179494"/>
    <n v="0.2"/>
    <x v="1"/>
    <x v="6"/>
  </r>
  <r>
    <s v="E03402"/>
    <s v="Isaac Liu"/>
    <s v="Field Engineer"/>
    <x v="4"/>
    <x v="2"/>
    <x v="1"/>
    <x v="2"/>
    <x v="29"/>
    <d v="1992-10-13T00:00:00"/>
    <n v="88213"/>
    <n v="0"/>
    <x v="1"/>
    <x v="6"/>
  </r>
  <r>
    <s v="E02534"/>
    <s v="Leah Khan"/>
    <s v="Director"/>
    <x v="5"/>
    <x v="3"/>
    <x v="0"/>
    <x v="2"/>
    <x v="7"/>
    <d v="2010-09-13T00:00:00"/>
    <n v="157070"/>
    <n v="0.28000000000000003"/>
    <x v="1"/>
    <x v="6"/>
  </r>
  <r>
    <s v="E03059"/>
    <s v="Hailey Dang"/>
    <s v="Manager"/>
    <x v="5"/>
    <x v="2"/>
    <x v="0"/>
    <x v="2"/>
    <x v="12"/>
    <d v="2019-09-21T00:00:00"/>
    <n v="108780"/>
    <n v="0.06"/>
    <x v="1"/>
    <x v="7"/>
  </r>
  <r>
    <s v="E02477"/>
    <s v="Amelia Bui"/>
    <s v="Director"/>
    <x v="4"/>
    <x v="1"/>
    <x v="0"/>
    <x v="2"/>
    <x v="24"/>
    <d v="2020-10-21T00:00:00"/>
    <n v="151853"/>
    <n v="0.16"/>
    <x v="1"/>
    <x v="9"/>
  </r>
  <r>
    <s v="E00022"/>
    <s v="Elena Her"/>
    <s v="Account Representative"/>
    <x v="6"/>
    <x v="2"/>
    <x v="0"/>
    <x v="2"/>
    <x v="36"/>
    <d v="2006-09-17T00:00:00"/>
    <n v="64669"/>
    <n v="0"/>
    <x v="1"/>
    <x v="6"/>
  </r>
  <r>
    <s v="E00555"/>
    <s v="Christian Ali"/>
    <s v="Analyst II"/>
    <x v="5"/>
    <x v="0"/>
    <x v="1"/>
    <x v="2"/>
    <x v="11"/>
    <d v="2001-10-17T00:00:00"/>
    <n v="74631"/>
    <n v="0"/>
    <x v="1"/>
    <x v="6"/>
  </r>
  <r>
    <s v="E03919"/>
    <s v="Grayson Chan"/>
    <s v="Engineering Manager"/>
    <x v="4"/>
    <x v="1"/>
    <x v="1"/>
    <x v="2"/>
    <x v="24"/>
    <d v="2011-10-20T00:00:00"/>
    <n v="114250"/>
    <n v="0.14000000000000001"/>
    <x v="1"/>
    <x v="9"/>
  </r>
  <r>
    <s v="E04087"/>
    <s v="Adam Kaur"/>
    <s v="Manager"/>
    <x v="0"/>
    <x v="3"/>
    <x v="1"/>
    <x v="2"/>
    <x v="29"/>
    <d v="2000-01-29T00:00:00"/>
    <n v="109059"/>
    <n v="7.0000000000000007E-2"/>
    <x v="1"/>
    <x v="9"/>
  </r>
  <r>
    <s v="E01712"/>
    <s v="James Singh"/>
    <s v="Director"/>
    <x v="5"/>
    <x v="3"/>
    <x v="1"/>
    <x v="2"/>
    <x v="22"/>
    <d v="2008-03-12T00:00:00"/>
    <n v="186138"/>
    <n v="0.28000000000000003"/>
    <x v="1"/>
    <x v="6"/>
  </r>
  <r>
    <s v="E00530"/>
    <s v="Naomi Chu"/>
    <s v="Sr. Manger"/>
    <x v="6"/>
    <x v="2"/>
    <x v="0"/>
    <x v="2"/>
    <x v="24"/>
    <d v="2004-02-29T00:00:00"/>
    <n v="158897"/>
    <n v="0.1"/>
    <x v="1"/>
    <x v="6"/>
  </r>
  <r>
    <s v="E02492"/>
    <s v="Sebastian Gupta"/>
    <s v="Sr. Analyst"/>
    <x v="5"/>
    <x v="3"/>
    <x v="1"/>
    <x v="2"/>
    <x v="21"/>
    <d v="2014-09-22T00:00:00"/>
    <n v="73779"/>
    <n v="0"/>
    <x v="1"/>
    <x v="6"/>
  </r>
  <r>
    <s v="E01733"/>
    <s v="Eloise Pham"/>
    <s v="Manager"/>
    <x v="6"/>
    <x v="1"/>
    <x v="0"/>
    <x v="2"/>
    <x v="22"/>
    <d v="2011-10-20T00:00:00"/>
    <n v="123640"/>
    <n v="7.0000000000000007E-2"/>
    <x v="1"/>
    <x v="7"/>
  </r>
  <r>
    <s v="E02420"/>
    <s v="Madison Li"/>
    <s v="Director"/>
    <x v="5"/>
    <x v="2"/>
    <x v="0"/>
    <x v="2"/>
    <x v="18"/>
    <d v="2017-03-06T00:00:00"/>
    <n v="171426"/>
    <n v="0.15"/>
    <x v="1"/>
    <x v="8"/>
  </r>
  <r>
    <s v="E04277"/>
    <s v="Zoe Do"/>
    <s v="Analyst II"/>
    <x v="6"/>
    <x v="1"/>
    <x v="0"/>
    <x v="2"/>
    <x v="29"/>
    <d v="2014-01-08T00:00:00"/>
    <n v="51877"/>
    <n v="0"/>
    <x v="1"/>
    <x v="8"/>
  </r>
  <r>
    <s v="E02881"/>
    <s v="Leilani Sharma"/>
    <s v="Sr. Analyst"/>
    <x v="2"/>
    <x v="2"/>
    <x v="0"/>
    <x v="2"/>
    <x v="14"/>
    <d v="2014-01-23T00:00:00"/>
    <n v="92940"/>
    <n v="0"/>
    <x v="1"/>
    <x v="9"/>
  </r>
  <r>
    <s v="E02770"/>
    <s v="James Huang"/>
    <s v="Manager"/>
    <x v="3"/>
    <x v="1"/>
    <x v="1"/>
    <x v="2"/>
    <x v="38"/>
    <d v="1997-03-11T00:00:00"/>
    <n v="128136"/>
    <n v="0.05"/>
    <x v="1"/>
    <x v="8"/>
  </r>
  <r>
    <s v="E03465"/>
    <s v="Harper Phan"/>
    <s v="Analyst II"/>
    <x v="1"/>
    <x v="2"/>
    <x v="0"/>
    <x v="2"/>
    <x v="22"/>
    <d v="2016-12-07T00:00:00"/>
    <n v="71454"/>
    <n v="0"/>
    <x v="1"/>
    <x v="7"/>
  </r>
  <r>
    <s v="E03064"/>
    <s v="Lincoln Fong"/>
    <s v="Analyst II"/>
    <x v="6"/>
    <x v="1"/>
    <x v="1"/>
    <x v="2"/>
    <x v="9"/>
    <d v="2020-02-17T00:00:00"/>
    <n v="67171"/>
    <n v="0"/>
    <x v="1"/>
    <x v="6"/>
  </r>
  <r>
    <s v="E03273"/>
    <s v="Daniel Shah"/>
    <s v="Analyst II"/>
    <x v="6"/>
    <x v="0"/>
    <x v="1"/>
    <x v="2"/>
    <x v="10"/>
    <d v="2010-06-04T00:00:00"/>
    <n v="72425"/>
    <n v="0"/>
    <x v="1"/>
    <x v="8"/>
  </r>
  <r>
    <s v="E01387"/>
    <s v="Cora Zheng"/>
    <s v="Director"/>
    <x v="0"/>
    <x v="2"/>
    <x v="0"/>
    <x v="2"/>
    <x v="3"/>
    <d v="2018-01-03T00:00:00"/>
    <n v="167100"/>
    <n v="0.2"/>
    <x v="1"/>
    <x v="9"/>
  </r>
  <r>
    <s v="E01638"/>
    <s v="Elizabeth Huang"/>
    <s v="Analyst"/>
    <x v="1"/>
    <x v="1"/>
    <x v="0"/>
    <x v="2"/>
    <x v="36"/>
    <d v="2002-09-20T00:00:00"/>
    <n v="49738"/>
    <n v="0"/>
    <x v="1"/>
    <x v="8"/>
  </r>
  <r>
    <s v="E01193"/>
    <s v="Raelynn Lu"/>
    <s v="Director"/>
    <x v="1"/>
    <x v="0"/>
    <x v="0"/>
    <x v="2"/>
    <x v="3"/>
    <d v="2020-05-26T00:00:00"/>
    <n v="153628"/>
    <n v="0.28999999999999998"/>
    <x v="1"/>
    <x v="6"/>
  </r>
  <r>
    <s v="E01789"/>
    <s v="Charles Luu"/>
    <s v="Sr. Manger"/>
    <x v="6"/>
    <x v="2"/>
    <x v="1"/>
    <x v="2"/>
    <x v="4"/>
    <d v="2021-06-15T00:00:00"/>
    <n v="142731"/>
    <n v="0.11"/>
    <x v="1"/>
    <x v="7"/>
  </r>
  <r>
    <s v="E02846"/>
    <s v="Julia Mai"/>
    <s v="Manager"/>
    <x v="5"/>
    <x v="2"/>
    <x v="0"/>
    <x v="2"/>
    <x v="1"/>
    <d v="2012-03-11T00:00:00"/>
    <n v="108134"/>
    <n v="0.1"/>
    <x v="1"/>
    <x v="7"/>
  </r>
  <r>
    <s v="E03349"/>
    <s v="Adam He"/>
    <s v="Director"/>
    <x v="2"/>
    <x v="1"/>
    <x v="1"/>
    <x v="2"/>
    <x v="18"/>
    <d v="2017-08-16T00:00:00"/>
    <n v="181356"/>
    <n v="0.23"/>
    <x v="1"/>
    <x v="8"/>
  </r>
  <r>
    <s v="E03683"/>
    <s v="Raelynn Hong"/>
    <s v="Director"/>
    <x v="5"/>
    <x v="1"/>
    <x v="0"/>
    <x v="2"/>
    <x v="15"/>
    <d v="2019-12-11T00:00:00"/>
    <n v="182321"/>
    <n v="0.28000000000000003"/>
    <x v="1"/>
    <x v="8"/>
  </r>
  <r>
    <s v="E00206"/>
    <s v="Theodore Xi"/>
    <s v="Manager"/>
    <x v="1"/>
    <x v="3"/>
    <x v="1"/>
    <x v="2"/>
    <x v="20"/>
    <d v="2009-10-05T00:00:00"/>
    <n v="122890"/>
    <n v="7.0000000000000007E-2"/>
    <x v="1"/>
    <x v="7"/>
  </r>
  <r>
    <s v="E02066"/>
    <s v="Grayson Yee"/>
    <s v="Manager"/>
    <x v="3"/>
    <x v="3"/>
    <x v="1"/>
    <x v="2"/>
    <x v="30"/>
    <d v="2015-07-16T00:00:00"/>
    <n v="110565"/>
    <n v="0.09"/>
    <x v="1"/>
    <x v="8"/>
  </r>
  <r>
    <s v="E03364"/>
    <s v="Audrey Lee"/>
    <s v="Development Engineer"/>
    <x v="4"/>
    <x v="1"/>
    <x v="0"/>
    <x v="2"/>
    <x v="32"/>
    <d v="2017-02-11T00:00:00"/>
    <n v="87036"/>
    <n v="0"/>
    <x v="1"/>
    <x v="6"/>
  </r>
  <r>
    <s v="E02984"/>
    <s v="Jack Mai"/>
    <s v="Sr. Analyst"/>
    <x v="5"/>
    <x v="3"/>
    <x v="1"/>
    <x v="2"/>
    <x v="22"/>
    <d v="2007-09-22T00:00:00"/>
    <n v="92293"/>
    <n v="0"/>
    <x v="1"/>
    <x v="9"/>
  </r>
  <r>
    <s v="E04699"/>
    <s v="Ivy Tang"/>
    <s v="Development Engineer"/>
    <x v="4"/>
    <x v="1"/>
    <x v="0"/>
    <x v="2"/>
    <x v="30"/>
    <d v="2012-05-03T00:00:00"/>
    <n v="65340"/>
    <n v="0"/>
    <x v="1"/>
    <x v="7"/>
  </r>
  <r>
    <s v="E04969"/>
    <s v="Abigail Vang"/>
    <s v="Operations Engineer"/>
    <x v="4"/>
    <x v="0"/>
    <x v="0"/>
    <x v="2"/>
    <x v="21"/>
    <d v="2016-09-09T00:00:00"/>
    <n v="109680"/>
    <n v="0"/>
    <x v="1"/>
    <x v="9"/>
  </r>
  <r>
    <s v="E04157"/>
    <s v="William Cao"/>
    <s v="Sr. Analyst"/>
    <x v="5"/>
    <x v="2"/>
    <x v="1"/>
    <x v="2"/>
    <x v="37"/>
    <d v="2017-02-12T00:00:00"/>
    <n v="77629"/>
    <n v="0"/>
    <x v="1"/>
    <x v="8"/>
  </r>
  <r>
    <s v="E03528"/>
    <s v="Leo Hsu"/>
    <s v="Sr. Manger"/>
    <x v="3"/>
    <x v="2"/>
    <x v="1"/>
    <x v="2"/>
    <x v="36"/>
    <d v="2017-11-22T00:00:00"/>
    <n v="138808"/>
    <n v="0.15"/>
    <x v="1"/>
    <x v="6"/>
  </r>
  <r>
    <s v="E04415"/>
    <s v="Penelope Fong"/>
    <s v="Director"/>
    <x v="2"/>
    <x v="3"/>
    <x v="0"/>
    <x v="2"/>
    <x v="29"/>
    <d v="2004-05-14T00:00:00"/>
    <n v="186378"/>
    <n v="0.26"/>
    <x v="1"/>
    <x v="6"/>
  </r>
  <r>
    <s v="E01268"/>
    <s v="Charlotte Wu"/>
    <s v="Sr. Business Partner"/>
    <x v="3"/>
    <x v="2"/>
    <x v="0"/>
    <x v="2"/>
    <x v="37"/>
    <d v="2007-05-02T00:00:00"/>
    <n v="72805"/>
    <n v="0"/>
    <x v="1"/>
    <x v="7"/>
  </r>
  <r>
    <s v="E04853"/>
    <s v="Vivian Chu"/>
    <s v="Sr. Account Representative"/>
    <x v="6"/>
    <x v="0"/>
    <x v="0"/>
    <x v="2"/>
    <x v="24"/>
    <d v="2021-01-17T00:00:00"/>
    <n v="72131"/>
    <n v="0"/>
    <x v="1"/>
    <x v="7"/>
  </r>
  <r>
    <s v="E00951"/>
    <s v="Everly Lin"/>
    <s v="Business Partner"/>
    <x v="3"/>
    <x v="2"/>
    <x v="0"/>
    <x v="2"/>
    <x v="4"/>
    <d v="2021-03-15T00:00:00"/>
    <n v="47974"/>
    <n v="0"/>
    <x v="1"/>
    <x v="6"/>
  </r>
  <r>
    <s v="E01706"/>
    <s v="Avery Sun"/>
    <s v="Operations Engineer"/>
    <x v="4"/>
    <x v="2"/>
    <x v="0"/>
    <x v="2"/>
    <x v="22"/>
    <d v="2004-03-11T00:00:00"/>
    <n v="109422"/>
    <n v="0"/>
    <x v="1"/>
    <x v="6"/>
  </r>
  <r>
    <s v="E01895"/>
    <s v="Gabriel Zhou"/>
    <s v="IT Coordinator"/>
    <x v="0"/>
    <x v="2"/>
    <x v="1"/>
    <x v="2"/>
    <x v="4"/>
    <d v="2021-01-17T00:00:00"/>
    <n v="41844"/>
    <n v="0"/>
    <x v="1"/>
    <x v="6"/>
  </r>
  <r>
    <s v="E01396"/>
    <s v="Jack Vu"/>
    <s v="Analyst II"/>
    <x v="2"/>
    <x v="0"/>
    <x v="1"/>
    <x v="2"/>
    <x v="14"/>
    <d v="2014-02-10T00:00:00"/>
    <n v="58875"/>
    <n v="0"/>
    <x v="1"/>
    <x v="9"/>
  </r>
  <r>
    <s v="E01941"/>
    <s v="Quinn Trinh"/>
    <s v="Analyst II"/>
    <x v="6"/>
    <x v="3"/>
    <x v="0"/>
    <x v="2"/>
    <x v="33"/>
    <d v="2010-05-09T00:00:00"/>
    <n v="67743"/>
    <n v="0"/>
    <x v="1"/>
    <x v="8"/>
  </r>
  <r>
    <s v="E04189"/>
    <s v="Ariana Kim"/>
    <s v="Network Architect"/>
    <x v="0"/>
    <x v="2"/>
    <x v="0"/>
    <x v="2"/>
    <x v="23"/>
    <d v="2014-06-29T00:00:00"/>
    <n v="96366"/>
    <n v="0"/>
    <x v="1"/>
    <x v="9"/>
  </r>
  <r>
    <s v="E00324"/>
    <s v="Hailey Song"/>
    <s v="Manager"/>
    <x v="1"/>
    <x v="0"/>
    <x v="0"/>
    <x v="2"/>
    <x v="13"/>
    <d v="2016-08-23T00:00:00"/>
    <n v="124928"/>
    <n v="0.06"/>
    <x v="1"/>
    <x v="6"/>
  </r>
  <r>
    <s v="E02033"/>
    <s v="Grace Sun"/>
    <s v="Director"/>
    <x v="1"/>
    <x v="0"/>
    <x v="0"/>
    <x v="2"/>
    <x v="4"/>
    <d v="2021-04-17T00:00:00"/>
    <n v="186870"/>
    <n v="0.2"/>
    <x v="1"/>
    <x v="7"/>
  </r>
  <r>
    <s v="E02639"/>
    <s v="Sebastian Le"/>
    <s v="Analyst"/>
    <x v="1"/>
    <x v="3"/>
    <x v="1"/>
    <x v="2"/>
    <x v="13"/>
    <d v="2015-11-09T00:00:00"/>
    <n v="45369"/>
    <n v="0"/>
    <x v="1"/>
    <x v="8"/>
  </r>
  <r>
    <s v="E02720"/>
    <s v="Jaxon Fong"/>
    <s v="Sr. Analyst"/>
    <x v="6"/>
    <x v="1"/>
    <x v="1"/>
    <x v="2"/>
    <x v="8"/>
    <d v="1997-03-13T00:00:00"/>
    <n v="83685"/>
    <n v="0"/>
    <x v="1"/>
    <x v="8"/>
  </r>
  <r>
    <s v="E02428"/>
    <s v="Connor Luu"/>
    <s v="Computer Systems Manager"/>
    <x v="0"/>
    <x v="1"/>
    <x v="1"/>
    <x v="2"/>
    <x v="18"/>
    <d v="2016-05-03T00:00:00"/>
    <n v="73899"/>
    <n v="0.05"/>
    <x v="1"/>
    <x v="9"/>
  </r>
  <r>
    <s v="E00342"/>
    <s v="Wesley Doan"/>
    <s v="Manager"/>
    <x v="1"/>
    <x v="3"/>
    <x v="1"/>
    <x v="2"/>
    <x v="37"/>
    <d v="2004-04-19T00:00:00"/>
    <n v="122487"/>
    <n v="0.08"/>
    <x v="1"/>
    <x v="7"/>
  </r>
  <r>
    <s v="E02576"/>
    <s v="Gianna Ha"/>
    <s v="Manager"/>
    <x v="0"/>
    <x v="0"/>
    <x v="0"/>
    <x v="2"/>
    <x v="0"/>
    <d v="2005-02-08T00:00:00"/>
    <n v="115145"/>
    <n v="0.05"/>
    <x v="1"/>
    <x v="6"/>
  </r>
  <r>
    <s v="E01755"/>
    <s v="Audrey Patel"/>
    <s v="Sr. Manger"/>
    <x v="1"/>
    <x v="1"/>
    <x v="0"/>
    <x v="2"/>
    <x v="13"/>
    <d v="2011-04-24T00:00:00"/>
    <n v="131183"/>
    <n v="0.14000000000000001"/>
    <x v="1"/>
    <x v="7"/>
  </r>
  <r>
    <s v="E00465"/>
    <s v="Brooklyn Cho"/>
    <s v="Technical Architect"/>
    <x v="0"/>
    <x v="2"/>
    <x v="0"/>
    <x v="2"/>
    <x v="22"/>
    <d v="2002-07-08T00:00:00"/>
    <n v="92655"/>
    <n v="0"/>
    <x v="1"/>
    <x v="9"/>
  </r>
  <r>
    <s v="E01242"/>
    <s v="Emery Doan"/>
    <s v="Controls Engineer"/>
    <x v="4"/>
    <x v="3"/>
    <x v="0"/>
    <x v="2"/>
    <x v="4"/>
    <d v="2021-06-23T00:00:00"/>
    <n v="86464"/>
    <n v="0"/>
    <x v="1"/>
    <x v="7"/>
  </r>
  <r>
    <s v="E03332"/>
    <s v="Ruby Sun"/>
    <s v="Cloud Infrastructure Architect"/>
    <x v="0"/>
    <x v="2"/>
    <x v="0"/>
    <x v="2"/>
    <x v="1"/>
    <d v="2021-09-06T00:00:00"/>
    <n v="83418"/>
    <n v="0"/>
    <x v="1"/>
    <x v="7"/>
  </r>
  <r>
    <s v="E01388"/>
    <s v="Cooper Gupta"/>
    <s v="Business Partner"/>
    <x v="3"/>
    <x v="1"/>
    <x v="1"/>
    <x v="2"/>
    <x v="28"/>
    <d v="2014-06-20T00:00:00"/>
    <n v="41728"/>
    <n v="0"/>
    <x v="1"/>
    <x v="6"/>
  </r>
  <r>
    <s v="E04636"/>
    <s v="Hailey Yee"/>
    <s v="Account Representative"/>
    <x v="6"/>
    <x v="0"/>
    <x v="0"/>
    <x v="2"/>
    <x v="38"/>
    <d v="2021-03-16T00:00:00"/>
    <n v="56239"/>
    <n v="0"/>
    <x v="1"/>
    <x v="6"/>
  </r>
  <r>
    <s v="E02938"/>
    <s v="John Trinh"/>
    <s v="Director"/>
    <x v="5"/>
    <x v="3"/>
    <x v="1"/>
    <x v="2"/>
    <x v="34"/>
    <d v="2014-06-26T00:00:00"/>
    <n v="153961"/>
    <n v="0.25"/>
    <x v="1"/>
    <x v="7"/>
  </r>
  <r>
    <s v="E00555"/>
    <s v="Sofia Trinh"/>
    <s v="Network Architect"/>
    <x v="0"/>
    <x v="1"/>
    <x v="0"/>
    <x v="2"/>
    <x v="22"/>
    <d v="2006-12-18T00:00:00"/>
    <n v="68337"/>
    <n v="0"/>
    <x v="1"/>
    <x v="6"/>
  </r>
  <r>
    <s v="E00089"/>
    <s v="Sofia Yoon"/>
    <s v="Sr. Manger"/>
    <x v="3"/>
    <x v="0"/>
    <x v="0"/>
    <x v="2"/>
    <x v="13"/>
    <d v="2011-01-17T00:00:00"/>
    <n v="131353"/>
    <n v="0.11"/>
    <x v="1"/>
    <x v="7"/>
  </r>
  <r>
    <s v="E02035"/>
    <s v="Eli Rahman"/>
    <s v="Service Desk Analyst"/>
    <x v="0"/>
    <x v="2"/>
    <x v="1"/>
    <x v="2"/>
    <x v="22"/>
    <d v="2010-03-16T00:00:00"/>
    <n v="88182"/>
    <n v="0"/>
    <x v="1"/>
    <x v="9"/>
  </r>
  <r>
    <s v="E03611"/>
    <s v="Alice Mehta"/>
    <s v="Analyst II"/>
    <x v="6"/>
    <x v="0"/>
    <x v="0"/>
    <x v="2"/>
    <x v="22"/>
    <d v="2019-04-02T00:00:00"/>
    <n v="52621"/>
    <n v="0"/>
    <x v="1"/>
    <x v="8"/>
  </r>
  <r>
    <s v="E03519"/>
    <s v="Eliza Zheng"/>
    <s v="Computer Systems Manager"/>
    <x v="0"/>
    <x v="1"/>
    <x v="0"/>
    <x v="2"/>
    <x v="30"/>
    <d v="2014-04-20T00:00:00"/>
    <n v="91679"/>
    <n v="7.0000000000000007E-2"/>
    <x v="1"/>
    <x v="6"/>
  </r>
  <r>
    <s v="E01967"/>
    <s v="John Dang"/>
    <s v="Director"/>
    <x v="6"/>
    <x v="3"/>
    <x v="1"/>
    <x v="2"/>
    <x v="28"/>
    <d v="1992-03-19T00:00:00"/>
    <n v="199848"/>
    <n v="0.16"/>
    <x v="1"/>
    <x v="6"/>
  </r>
  <r>
    <s v="E01125"/>
    <s v="Joshua Yang"/>
    <s v="Network Engineer"/>
    <x v="0"/>
    <x v="2"/>
    <x v="1"/>
    <x v="2"/>
    <x v="6"/>
    <d v="2018-11-10T00:00:00"/>
    <n v="61944"/>
    <n v="0"/>
    <x v="1"/>
    <x v="7"/>
  </r>
  <r>
    <s v="E00508"/>
    <s v="Thomas Jung"/>
    <s v="Sr. Analyst"/>
    <x v="2"/>
    <x v="0"/>
    <x v="1"/>
    <x v="2"/>
    <x v="1"/>
    <d v="2009-10-23T00:00:00"/>
    <n v="79447"/>
    <n v="0"/>
    <x v="1"/>
    <x v="7"/>
  </r>
  <r>
    <s v="E01225"/>
    <s v="Christian Fong"/>
    <s v="Manager"/>
    <x v="6"/>
    <x v="0"/>
    <x v="1"/>
    <x v="2"/>
    <x v="34"/>
    <d v="2012-08-10T00:00:00"/>
    <n v="109850"/>
    <n v="7.0000000000000007E-2"/>
    <x v="1"/>
    <x v="8"/>
  </r>
  <r>
    <s v="E02848"/>
    <s v="Lincoln Huynh"/>
    <s v="System Administrator "/>
    <x v="0"/>
    <x v="0"/>
    <x v="1"/>
    <x v="2"/>
    <x v="0"/>
    <d v="2016-11-09T00:00:00"/>
    <n v="87851"/>
    <n v="0"/>
    <x v="1"/>
    <x v="6"/>
  </r>
  <r>
    <s v="E02453"/>
    <s v="Dylan Kumar"/>
    <s v="Sr. Analyst"/>
    <x v="5"/>
    <x v="1"/>
    <x v="1"/>
    <x v="2"/>
    <x v="0"/>
    <d v="2006-07-11T00:00:00"/>
    <n v="93343"/>
    <n v="0"/>
    <x v="1"/>
    <x v="6"/>
  </r>
  <r>
    <s v="E04035"/>
    <s v="Hailey Lai"/>
    <s v="Sr. Manger"/>
    <x v="1"/>
    <x v="2"/>
    <x v="0"/>
    <x v="2"/>
    <x v="33"/>
    <d v="2011-03-18T00:00:00"/>
    <n v="150034"/>
    <n v="0.12"/>
    <x v="1"/>
    <x v="8"/>
  </r>
  <r>
    <s v="E03457"/>
    <s v="Ivy Desai"/>
    <s v="Controls Engineer"/>
    <x v="4"/>
    <x v="0"/>
    <x v="0"/>
    <x v="2"/>
    <x v="8"/>
    <d v="2001-04-09T00:00:00"/>
    <n v="119699"/>
    <n v="0"/>
    <x v="1"/>
    <x v="7"/>
  </r>
  <r>
    <s v="E01300"/>
    <s v="Sadie Lee"/>
    <s v="Sr. Manger"/>
    <x v="5"/>
    <x v="3"/>
    <x v="0"/>
    <x v="2"/>
    <x v="11"/>
    <d v="2000-10-24T00:00:00"/>
    <n v="149417"/>
    <n v="0.13"/>
    <x v="1"/>
    <x v="9"/>
  </r>
  <r>
    <s v="E04670"/>
    <s v="Angel Do"/>
    <s v="IT Systems Architect"/>
    <x v="0"/>
    <x v="1"/>
    <x v="1"/>
    <x v="2"/>
    <x v="6"/>
    <d v="2019-09-20T00:00:00"/>
    <n v="94735"/>
    <n v="0"/>
    <x v="1"/>
    <x v="8"/>
  </r>
  <r>
    <s v="E02363"/>
    <s v="Eliza Liang"/>
    <s v="Sr. Manger"/>
    <x v="3"/>
    <x v="1"/>
    <x v="0"/>
    <x v="2"/>
    <x v="7"/>
    <d v="2010-03-11T00:00:00"/>
    <n v="134006"/>
    <n v="0.13"/>
    <x v="1"/>
    <x v="8"/>
  </r>
  <r>
    <s v="E03718"/>
    <s v="Zoe Zhou"/>
    <s v="Manager"/>
    <x v="1"/>
    <x v="3"/>
    <x v="0"/>
    <x v="2"/>
    <x v="16"/>
    <d v="2009-10-06T00:00:00"/>
    <n v="103096"/>
    <n v="7.0000000000000007E-2"/>
    <x v="1"/>
    <x v="8"/>
  </r>
  <r>
    <s v="E01611"/>
    <s v="Gabriella Zhu"/>
    <s v="Computer Systems Manager"/>
    <x v="0"/>
    <x v="1"/>
    <x v="0"/>
    <x v="2"/>
    <x v="7"/>
    <d v="2014-11-29T00:00:00"/>
    <n v="88730"/>
    <n v="0.08"/>
    <x v="1"/>
    <x v="6"/>
  </r>
  <r>
    <s v="E03305"/>
    <s v="Cooper Jiang"/>
    <s v="Analyst II"/>
    <x v="2"/>
    <x v="3"/>
    <x v="1"/>
    <x v="2"/>
    <x v="34"/>
    <d v="2019-07-25T00:00:00"/>
    <n v="50883"/>
    <n v="0"/>
    <x v="1"/>
    <x v="6"/>
  </r>
  <r>
    <s v="E03858"/>
    <s v="John Cho"/>
    <s v="Director"/>
    <x v="3"/>
    <x v="1"/>
    <x v="1"/>
    <x v="2"/>
    <x v="39"/>
    <d v="2019-11-03T00:00:00"/>
    <n v="195385"/>
    <n v="0.21"/>
    <x v="1"/>
    <x v="9"/>
  </r>
  <r>
    <s v="E03778"/>
    <s v="Luke Vu"/>
    <s v="Sr. Manger"/>
    <x v="5"/>
    <x v="1"/>
    <x v="1"/>
    <x v="2"/>
    <x v="20"/>
    <d v="2018-06-04T00:00:00"/>
    <n v="154884"/>
    <n v="0.1"/>
    <x v="1"/>
    <x v="7"/>
  </r>
  <r>
    <s v="E02661"/>
    <s v="Maya Chan"/>
    <s v="Controls Engineer"/>
    <x v="4"/>
    <x v="1"/>
    <x v="0"/>
    <x v="2"/>
    <x v="13"/>
    <d v="2013-02-13T00:00:00"/>
    <n v="124827"/>
    <n v="0"/>
    <x v="1"/>
    <x v="8"/>
  </r>
  <r>
    <s v="E00785"/>
    <s v="Hannah Hoang"/>
    <s v="Manager"/>
    <x v="2"/>
    <x v="1"/>
    <x v="0"/>
    <x v="2"/>
    <x v="4"/>
    <d v="2021-12-15T00:00:00"/>
    <n v="114893"/>
    <n v="0.06"/>
    <x v="1"/>
    <x v="9"/>
  </r>
  <r>
    <s v="E02703"/>
    <s v="Austin Vang"/>
    <s v="Manager"/>
    <x v="5"/>
    <x v="1"/>
    <x v="1"/>
    <x v="2"/>
    <x v="34"/>
    <d v="2018-05-20T00:00:00"/>
    <n v="119397"/>
    <n v="0.09"/>
    <x v="1"/>
    <x v="8"/>
  </r>
  <r>
    <s v="E02191"/>
    <s v="Maria Sun"/>
    <s v="Director"/>
    <x v="6"/>
    <x v="3"/>
    <x v="0"/>
    <x v="2"/>
    <x v="4"/>
    <d v="2021-12-19T00:00:00"/>
    <n v="150666"/>
    <n v="0.23"/>
    <x v="1"/>
    <x v="9"/>
  </r>
  <r>
    <s v="E04032"/>
    <s v="Emery Zhang"/>
    <s v="Field Engineer"/>
    <x v="4"/>
    <x v="3"/>
    <x v="0"/>
    <x v="2"/>
    <x v="22"/>
    <d v="2012-02-28T00:00:00"/>
    <n v="89659"/>
    <n v="0"/>
    <x v="1"/>
    <x v="8"/>
  </r>
  <r>
    <s v="E01909"/>
    <s v="Lillian Khan"/>
    <s v="Analyst"/>
    <x v="1"/>
    <x v="1"/>
    <x v="0"/>
    <x v="2"/>
    <x v="25"/>
    <d v="2010-05-31T00:00:00"/>
    <n v="47387"/>
    <n v="0"/>
    <x v="1"/>
    <x v="9"/>
  </r>
  <r>
    <s v="E02521"/>
    <s v="Lily Nguyen"/>
    <s v="Sr. Analyst"/>
    <x v="1"/>
    <x v="1"/>
    <x v="0"/>
    <x v="2"/>
    <x v="23"/>
    <d v="2012-01-28T00:00:00"/>
    <n v="95960"/>
    <n v="0"/>
    <x v="1"/>
    <x v="9"/>
  </r>
  <r>
    <s v="E03680"/>
    <s v="Elias Alvarado"/>
    <s v="Sr. Manger"/>
    <x v="0"/>
    <x v="2"/>
    <x v="1"/>
    <x v="3"/>
    <x v="31"/>
    <d v="2012-01-09T00:00:00"/>
    <n v="146140"/>
    <n v="0.1"/>
    <x v="2"/>
    <x v="10"/>
  </r>
  <r>
    <s v="E03484"/>
    <s v="Logan Rivera"/>
    <s v="Director"/>
    <x v="0"/>
    <x v="0"/>
    <x v="1"/>
    <x v="3"/>
    <x v="8"/>
    <d v="2002-05-24T00:00:00"/>
    <n v="172787"/>
    <n v="0.28000000000000003"/>
    <x v="2"/>
    <x v="11"/>
  </r>
  <r>
    <s v="E04545"/>
    <s v="Abigail Mejia"/>
    <s v="Quality Engineer"/>
    <x v="4"/>
    <x v="3"/>
    <x v="0"/>
    <x v="3"/>
    <x v="31"/>
    <d v="2005-02-05T00:00:00"/>
    <n v="98581"/>
    <n v="0"/>
    <x v="2"/>
    <x v="11"/>
  </r>
  <r>
    <s v="E00402"/>
    <s v="Dominic Guzman"/>
    <s v="Analyst"/>
    <x v="1"/>
    <x v="2"/>
    <x v="1"/>
    <x v="3"/>
    <x v="11"/>
    <d v="2004-05-16T00:00:00"/>
    <n v="55499"/>
    <n v="0"/>
    <x v="2"/>
    <x v="10"/>
  </r>
  <r>
    <s v="E01417"/>
    <s v="Leah Pena"/>
    <s v="Enterprise Architect"/>
    <x v="0"/>
    <x v="3"/>
    <x v="0"/>
    <x v="3"/>
    <x v="40"/>
    <d v="1994-01-03T00:00:00"/>
    <n v="82872"/>
    <n v="0"/>
    <x v="2"/>
    <x v="10"/>
  </r>
  <r>
    <s v="E00699"/>
    <s v="Ava Ayala"/>
    <s v="Sr. Manger"/>
    <x v="0"/>
    <x v="3"/>
    <x v="0"/>
    <x v="3"/>
    <x v="0"/>
    <d v="2006-08-16T00:00:00"/>
    <n v="159044"/>
    <n v="0.1"/>
    <x v="2"/>
    <x v="10"/>
  </r>
  <r>
    <s v="E00502"/>
    <s v="Natalia Salazar"/>
    <s v="Sr. Analyst"/>
    <x v="2"/>
    <x v="2"/>
    <x v="0"/>
    <x v="3"/>
    <x v="25"/>
    <d v="2019-01-02T00:00:00"/>
    <n v="74691"/>
    <n v="0"/>
    <x v="2"/>
    <x v="10"/>
  </r>
  <r>
    <s v="E00105"/>
    <s v="Isla Espinoza"/>
    <s v="Manager"/>
    <x v="2"/>
    <x v="1"/>
    <x v="0"/>
    <x v="3"/>
    <x v="26"/>
    <d v="2021-11-16T00:00:00"/>
    <n v="109812"/>
    <n v="0.09"/>
    <x v="2"/>
    <x v="10"/>
  </r>
  <r>
    <s v="E00791"/>
    <s v="Thomas Padilla"/>
    <s v="Vice President"/>
    <x v="5"/>
    <x v="0"/>
    <x v="1"/>
    <x v="3"/>
    <x v="40"/>
    <d v="2003-07-26T00:00:00"/>
    <n v="206624"/>
    <n v="0.4"/>
    <x v="2"/>
    <x v="12"/>
  </r>
  <r>
    <s v="E01540"/>
    <s v="Miles Salazar"/>
    <s v="IT Coordinator"/>
    <x v="0"/>
    <x v="2"/>
    <x v="1"/>
    <x v="3"/>
    <x v="7"/>
    <d v="2010-12-23T00:00:00"/>
    <n v="53215"/>
    <n v="0"/>
    <x v="2"/>
    <x v="12"/>
  </r>
  <r>
    <s v="E00416"/>
    <s v="Everleigh Fernandez"/>
    <s v="Director"/>
    <x v="4"/>
    <x v="0"/>
    <x v="0"/>
    <x v="3"/>
    <x v="27"/>
    <d v="2016-05-22T00:00:00"/>
    <n v="189702"/>
    <n v="0.28000000000000003"/>
    <x v="2"/>
    <x v="10"/>
  </r>
  <r>
    <s v="E03440"/>
    <s v="Genesis Navarro"/>
    <s v="Cloud Infrastructure Architect"/>
    <x v="0"/>
    <x v="3"/>
    <x v="0"/>
    <x v="3"/>
    <x v="10"/>
    <d v="2009-04-28T00:00:00"/>
    <n v="69803"/>
    <n v="0"/>
    <x v="2"/>
    <x v="10"/>
  </r>
  <r>
    <s v="E00431"/>
    <s v="Eliza Hernandez"/>
    <s v="Network Architect"/>
    <x v="0"/>
    <x v="3"/>
    <x v="0"/>
    <x v="3"/>
    <x v="30"/>
    <d v="2019-07-04T00:00:00"/>
    <n v="76588"/>
    <n v="0"/>
    <x v="2"/>
    <x v="11"/>
  </r>
  <r>
    <s v="E00972"/>
    <s v="Amelia Salazar"/>
    <s v="Analyst II"/>
    <x v="1"/>
    <x v="3"/>
    <x v="0"/>
    <x v="3"/>
    <x v="2"/>
    <d v="2019-04-23T00:00:00"/>
    <n v="59817"/>
    <n v="0"/>
    <x v="2"/>
    <x v="12"/>
  </r>
  <r>
    <s v="E04931"/>
    <s v="Zoe Romero"/>
    <s v="Network Architect"/>
    <x v="0"/>
    <x v="2"/>
    <x v="0"/>
    <x v="3"/>
    <x v="17"/>
    <d v="2021-10-05T00:00:00"/>
    <n v="88072"/>
    <n v="0"/>
    <x v="2"/>
    <x v="12"/>
  </r>
  <r>
    <s v="E04379"/>
    <s v="Scarlett Rodriguez"/>
    <s v="Sr. Analyst"/>
    <x v="1"/>
    <x v="2"/>
    <x v="0"/>
    <x v="3"/>
    <x v="29"/>
    <d v="2007-02-24T00:00:00"/>
    <n v="71699"/>
    <n v="0"/>
    <x v="2"/>
    <x v="10"/>
  </r>
  <r>
    <s v="E01713"/>
    <s v="Nolan Guzman"/>
    <s v="Field Engineer"/>
    <x v="4"/>
    <x v="1"/>
    <x v="1"/>
    <x v="3"/>
    <x v="24"/>
    <d v="1999-06-20T00:00:00"/>
    <n v="96997"/>
    <n v="0"/>
    <x v="2"/>
    <x v="12"/>
  </r>
  <r>
    <s v="E02464"/>
    <s v="Sophie Silva"/>
    <s v="Vice President"/>
    <x v="4"/>
    <x v="3"/>
    <x v="0"/>
    <x v="3"/>
    <x v="15"/>
    <d v="2017-07-06T00:00:00"/>
    <n v="240488"/>
    <n v="0.4"/>
    <x v="2"/>
    <x v="11"/>
  </r>
  <r>
    <s v="E02783"/>
    <s v="Levi Mendez"/>
    <s v="Vice President"/>
    <x v="6"/>
    <x v="0"/>
    <x v="1"/>
    <x v="3"/>
    <x v="35"/>
    <d v="2011-08-23T00:00:00"/>
    <n v="249506"/>
    <n v="0.3"/>
    <x v="2"/>
    <x v="11"/>
  </r>
  <r>
    <s v="E03717"/>
    <s v="Joseph Ruiz"/>
    <s v="Field Engineer"/>
    <x v="4"/>
    <x v="2"/>
    <x v="1"/>
    <x v="3"/>
    <x v="22"/>
    <d v="2002-02-26T00:00:00"/>
    <n v="75819"/>
    <n v="0"/>
    <x v="2"/>
    <x v="12"/>
  </r>
  <r>
    <s v="E02254"/>
    <s v="Jaxson Sandoval"/>
    <s v="Sr. Analyst"/>
    <x v="6"/>
    <x v="1"/>
    <x v="1"/>
    <x v="3"/>
    <x v="16"/>
    <d v="2017-05-03T00:00:00"/>
    <n v="90855"/>
    <n v="0"/>
    <x v="2"/>
    <x v="12"/>
  </r>
  <r>
    <s v="E04504"/>
    <s v="Jameson Alvarado"/>
    <s v="Enterprise Architect"/>
    <x v="0"/>
    <x v="2"/>
    <x v="1"/>
    <x v="3"/>
    <x v="39"/>
    <d v="1999-03-14T00:00:00"/>
    <n v="92897"/>
    <n v="0"/>
    <x v="2"/>
    <x v="12"/>
  </r>
  <r>
    <s v="E00672"/>
    <s v="Mila Pena"/>
    <s v="Sr. Business Partner"/>
    <x v="3"/>
    <x v="2"/>
    <x v="0"/>
    <x v="3"/>
    <x v="22"/>
    <d v="2007-12-21T00:00:00"/>
    <n v="93840"/>
    <n v="0"/>
    <x v="2"/>
    <x v="10"/>
  </r>
  <r>
    <s v="E02216"/>
    <s v="Caleb Marquez"/>
    <s v="IT Systems Architect"/>
    <x v="0"/>
    <x v="0"/>
    <x v="1"/>
    <x v="3"/>
    <x v="5"/>
    <d v="2019-10-15T00:00:00"/>
    <n v="66819"/>
    <n v="0"/>
    <x v="2"/>
    <x v="11"/>
  </r>
  <r>
    <s v="E02803"/>
    <s v="Eli Soto"/>
    <s v="Analyst"/>
    <x v="5"/>
    <x v="1"/>
    <x v="1"/>
    <x v="3"/>
    <x v="26"/>
    <d v="2016-05-02T00:00:00"/>
    <n v="50784"/>
    <n v="0"/>
    <x v="2"/>
    <x v="11"/>
  </r>
  <r>
    <s v="E01584"/>
    <s v="Carter Mejia"/>
    <s v="Sr. Manger"/>
    <x v="3"/>
    <x v="0"/>
    <x v="1"/>
    <x v="3"/>
    <x v="5"/>
    <d v="2019-05-09T00:00:00"/>
    <n v="125828"/>
    <n v="0.15"/>
    <x v="2"/>
    <x v="12"/>
  </r>
  <r>
    <s v="E03520"/>
    <s v="Nolan Pena"/>
    <s v="Analyst"/>
    <x v="5"/>
    <x v="2"/>
    <x v="1"/>
    <x v="3"/>
    <x v="27"/>
    <d v="2018-06-21T00:00:00"/>
    <n v="56154"/>
    <n v="0"/>
    <x v="2"/>
    <x v="12"/>
  </r>
  <r>
    <s v="E00725"/>
    <s v="Nova Herrera"/>
    <s v="Account Representative"/>
    <x v="6"/>
    <x v="1"/>
    <x v="0"/>
    <x v="3"/>
    <x v="22"/>
    <d v="2014-05-10T00:00:00"/>
    <n v="65047"/>
    <n v="0"/>
    <x v="2"/>
    <x v="12"/>
  </r>
  <r>
    <s v="E01409"/>
    <s v="Jose Molina"/>
    <s v="Controls Engineer"/>
    <x v="4"/>
    <x v="2"/>
    <x v="1"/>
    <x v="3"/>
    <x v="21"/>
    <d v="2008-02-28T00:00:00"/>
    <n v="113987"/>
    <n v="0"/>
    <x v="2"/>
    <x v="10"/>
  </r>
  <r>
    <s v="E03904"/>
    <s v="Hunter Ortiz"/>
    <s v="Sr. Analyst"/>
    <x v="1"/>
    <x v="3"/>
    <x v="1"/>
    <x v="3"/>
    <x v="24"/>
    <d v="2013-01-20T00:00:00"/>
    <n v="86061"/>
    <n v="0"/>
    <x v="2"/>
    <x v="11"/>
  </r>
  <r>
    <s v="E04742"/>
    <s v="Kinsley Vega"/>
    <s v="Vice President"/>
    <x v="2"/>
    <x v="3"/>
    <x v="0"/>
    <x v="3"/>
    <x v="23"/>
    <d v="2020-12-16T00:00:00"/>
    <n v="258426"/>
    <n v="0.4"/>
    <x v="2"/>
    <x v="11"/>
  </r>
  <r>
    <s v="E02844"/>
    <s v="Charles Diaz"/>
    <s v="Sr. Manger"/>
    <x v="6"/>
    <x v="3"/>
    <x v="1"/>
    <x v="3"/>
    <x v="0"/>
    <d v="2013-11-16T00:00:00"/>
    <n v="124129"/>
    <n v="0.15"/>
    <x v="2"/>
    <x v="12"/>
  </r>
  <r>
    <s v="E00119"/>
    <s v="Jack Maldonado"/>
    <s v="Director"/>
    <x v="4"/>
    <x v="0"/>
    <x v="1"/>
    <x v="3"/>
    <x v="9"/>
    <d v="2020-08-26T00:00:00"/>
    <n v="189290"/>
    <n v="0.22"/>
    <x v="2"/>
    <x v="12"/>
  </r>
  <r>
    <s v="E02810"/>
    <s v="Layla Torres"/>
    <s v="Sr. Manger"/>
    <x v="1"/>
    <x v="2"/>
    <x v="0"/>
    <x v="3"/>
    <x v="13"/>
    <d v="2013-02-24T00:00:00"/>
    <n v="157474"/>
    <n v="0.11"/>
    <x v="2"/>
    <x v="11"/>
  </r>
  <r>
    <s v="E00842"/>
    <s v="John Vega"/>
    <s v="Vice President"/>
    <x v="1"/>
    <x v="3"/>
    <x v="1"/>
    <x v="3"/>
    <x v="1"/>
    <d v="2004-01-18T00:00:00"/>
    <n v="247939"/>
    <n v="0.35"/>
    <x v="2"/>
    <x v="11"/>
  </r>
  <r>
    <s v="E01271"/>
    <s v="Luke Munoz"/>
    <s v="Director"/>
    <x v="4"/>
    <x v="1"/>
    <x v="1"/>
    <x v="3"/>
    <x v="12"/>
    <d v="2017-08-25T00:00:00"/>
    <n v="169509"/>
    <n v="0.18"/>
    <x v="2"/>
    <x v="10"/>
  </r>
  <r>
    <s v="E03664"/>
    <s v="Aria Castro"/>
    <s v="Engineering Manager"/>
    <x v="4"/>
    <x v="1"/>
    <x v="0"/>
    <x v="3"/>
    <x v="22"/>
    <d v="2014-03-14T00:00:00"/>
    <n v="113873"/>
    <n v="0.11"/>
    <x v="2"/>
    <x v="11"/>
  </r>
  <r>
    <s v="E04167"/>
    <s v="Henry Alvarez"/>
    <s v="Sr. Business Partner"/>
    <x v="3"/>
    <x v="2"/>
    <x v="1"/>
    <x v="3"/>
    <x v="30"/>
    <d v="2005-04-12T00:00:00"/>
    <n v="87158"/>
    <n v="0"/>
    <x v="2"/>
    <x v="10"/>
  </r>
  <r>
    <s v="E04103"/>
    <s v="Isabella Soto"/>
    <s v="Vice President"/>
    <x v="1"/>
    <x v="3"/>
    <x v="0"/>
    <x v="3"/>
    <x v="3"/>
    <d v="2021-12-15T00:00:00"/>
    <n v="255369"/>
    <n v="0.33"/>
    <x v="2"/>
    <x v="12"/>
  </r>
  <r>
    <s v="E01525"/>
    <s v="Charlotte Ruiz"/>
    <s v="Computer Systems Manager"/>
    <x v="0"/>
    <x v="2"/>
    <x v="0"/>
    <x v="3"/>
    <x v="17"/>
    <d v="2017-10-02T00:00:00"/>
    <n v="61886"/>
    <n v="0.09"/>
    <x v="2"/>
    <x v="11"/>
  </r>
  <r>
    <s v="E02555"/>
    <s v="Landon Lopez"/>
    <s v="Sr. Analyst"/>
    <x v="2"/>
    <x v="2"/>
    <x v="1"/>
    <x v="3"/>
    <x v="26"/>
    <d v="2008-07-05T00:00:00"/>
    <n v="78056"/>
    <n v="0"/>
    <x v="2"/>
    <x v="12"/>
  </r>
  <r>
    <s v="E02062"/>
    <s v="Nora Santiago"/>
    <s v="Analyst"/>
    <x v="2"/>
    <x v="0"/>
    <x v="0"/>
    <x v="3"/>
    <x v="0"/>
    <d v="1996-06-26T00:00:00"/>
    <n v="48687"/>
    <n v="0"/>
    <x v="2"/>
    <x v="11"/>
  </r>
  <r>
    <s v="E00034"/>
    <s v="Caroline Herrera"/>
    <s v="Sr. Manger"/>
    <x v="5"/>
    <x v="2"/>
    <x v="0"/>
    <x v="3"/>
    <x v="22"/>
    <d v="2004-08-19T00:00:00"/>
    <n v="121065"/>
    <n v="0.15"/>
    <x v="2"/>
    <x v="11"/>
  </r>
  <r>
    <s v="E03438"/>
    <s v="Asher Morales"/>
    <s v="Automation Engineer"/>
    <x v="4"/>
    <x v="0"/>
    <x v="1"/>
    <x v="3"/>
    <x v="20"/>
    <d v="2020-07-10T00:00:00"/>
    <n v="88272"/>
    <n v="0"/>
    <x v="2"/>
    <x v="12"/>
  </r>
  <r>
    <s v="E00078"/>
    <s v="Eva Garcia"/>
    <s v="HRIS Analyst"/>
    <x v="3"/>
    <x v="3"/>
    <x v="0"/>
    <x v="3"/>
    <x v="9"/>
    <d v="2021-04-11T00:00:00"/>
    <n v="72235"/>
    <n v="0"/>
    <x v="2"/>
    <x v="10"/>
  </r>
  <r>
    <s v="E04037"/>
    <s v="Roman Martinez"/>
    <s v="Sr. Manger"/>
    <x v="1"/>
    <x v="0"/>
    <x v="1"/>
    <x v="3"/>
    <x v="9"/>
    <d v="2015-09-19T00:00:00"/>
    <n v="145846"/>
    <n v="0.15"/>
    <x v="2"/>
    <x v="10"/>
  </r>
  <r>
    <s v="E04029"/>
    <s v="Jayden Jimenez"/>
    <s v="Manager"/>
    <x v="3"/>
    <x v="3"/>
    <x v="1"/>
    <x v="3"/>
    <x v="24"/>
    <d v="2011-09-24T00:00:00"/>
    <n v="102167"/>
    <n v="0.06"/>
    <x v="2"/>
    <x v="11"/>
  </r>
  <r>
    <s v="E02147"/>
    <s v="Allison Medina"/>
    <s v="Manager"/>
    <x v="1"/>
    <x v="1"/>
    <x v="0"/>
    <x v="3"/>
    <x v="0"/>
    <d v="2010-04-29T00:00:00"/>
    <n v="111038"/>
    <n v="0.05"/>
    <x v="2"/>
    <x v="12"/>
  </r>
  <r>
    <s v="E03972"/>
    <s v="Jordan Gomez"/>
    <s v="Sr. Analyst"/>
    <x v="2"/>
    <x v="0"/>
    <x v="1"/>
    <x v="3"/>
    <x v="28"/>
    <d v="1994-09-15T00:00:00"/>
    <n v="98769"/>
    <n v="0"/>
    <x v="2"/>
    <x v="11"/>
  </r>
  <r>
    <s v="E02189"/>
    <s v="Isla Chavez"/>
    <s v="Account Representative"/>
    <x v="6"/>
    <x v="0"/>
    <x v="0"/>
    <x v="3"/>
    <x v="5"/>
    <d v="2018-05-19T00:00:00"/>
    <n v="65334"/>
    <n v="0"/>
    <x v="2"/>
    <x v="11"/>
  </r>
  <r>
    <s v="E01924"/>
    <s v="Anna Gutierrez"/>
    <s v="Director"/>
    <x v="4"/>
    <x v="0"/>
    <x v="0"/>
    <x v="3"/>
    <x v="8"/>
    <d v="2003-04-15T00:00:00"/>
    <n v="150699"/>
    <n v="0.28999999999999998"/>
    <x v="2"/>
    <x v="12"/>
  </r>
  <r>
    <s v="E00788"/>
    <s v="Emily Contreras"/>
    <s v="Analyst II"/>
    <x v="6"/>
    <x v="2"/>
    <x v="0"/>
    <x v="3"/>
    <x v="31"/>
    <d v="1992-06-15T00:00:00"/>
    <n v="59591"/>
    <n v="0"/>
    <x v="2"/>
    <x v="12"/>
  </r>
  <r>
    <s v="E02693"/>
    <s v="Grace Campos"/>
    <s v="Director"/>
    <x v="4"/>
    <x v="0"/>
    <x v="0"/>
    <x v="3"/>
    <x v="13"/>
    <d v="2008-03-21T00:00:00"/>
    <n v="156277"/>
    <n v="0.22"/>
    <x v="2"/>
    <x v="10"/>
  </r>
  <r>
    <s v="E03359"/>
    <s v="Autumn Ortiz"/>
    <s v="Field Engineer"/>
    <x v="4"/>
    <x v="0"/>
    <x v="0"/>
    <x v="3"/>
    <x v="27"/>
    <d v="2017-12-17T00:00:00"/>
    <n v="87744"/>
    <n v="0"/>
    <x v="2"/>
    <x v="12"/>
  </r>
  <r>
    <s v="E00900"/>
    <s v="Eleanor Delgado"/>
    <s v="Sr. Analyst"/>
    <x v="5"/>
    <x v="2"/>
    <x v="0"/>
    <x v="3"/>
    <x v="23"/>
    <d v="2014-04-27T00:00:00"/>
    <n v="75869"/>
    <n v="0"/>
    <x v="2"/>
    <x v="12"/>
  </r>
  <r>
    <s v="E02284"/>
    <s v="Josephine Salazar"/>
    <s v="Field Engineer"/>
    <x v="4"/>
    <x v="1"/>
    <x v="0"/>
    <x v="3"/>
    <x v="7"/>
    <d v="2016-03-14T00:00:00"/>
    <n v="85870"/>
    <n v="0"/>
    <x v="2"/>
    <x v="12"/>
  </r>
  <r>
    <s v="E04168"/>
    <s v="Mila Juarez"/>
    <s v="Manager"/>
    <x v="6"/>
    <x v="1"/>
    <x v="0"/>
    <x v="3"/>
    <x v="26"/>
    <d v="2017-09-21T00:00:00"/>
    <n v="119647"/>
    <n v="0.09"/>
    <x v="2"/>
    <x v="12"/>
  </r>
  <r>
    <s v="E01241"/>
    <s v="Hadley Guerrero"/>
    <s v="Sr. Manger"/>
    <x v="0"/>
    <x v="0"/>
    <x v="0"/>
    <x v="3"/>
    <x v="34"/>
    <d v="2004-01-14T00:00:00"/>
    <n v="125086"/>
    <n v="0.1"/>
    <x v="2"/>
    <x v="12"/>
  </r>
  <r>
    <s v="E03802"/>
    <s v="Thomas Vazquez"/>
    <s v="Director"/>
    <x v="4"/>
    <x v="3"/>
    <x v="1"/>
    <x v="3"/>
    <x v="24"/>
    <d v="2014-07-19T00:00:00"/>
    <n v="173629"/>
    <n v="0.21"/>
    <x v="2"/>
    <x v="12"/>
  </r>
  <r>
    <s v="E02632"/>
    <s v="Alice Soto"/>
    <s v="Analyst"/>
    <x v="2"/>
    <x v="3"/>
    <x v="0"/>
    <x v="3"/>
    <x v="31"/>
    <d v="1995-04-13T00:00:00"/>
    <n v="50857"/>
    <n v="0"/>
    <x v="2"/>
    <x v="10"/>
  </r>
  <r>
    <s v="E02730"/>
    <s v="Axel Soto"/>
    <s v="Quality Engineer"/>
    <x v="4"/>
    <x v="3"/>
    <x v="1"/>
    <x v="3"/>
    <x v="24"/>
    <d v="2005-04-22T00:00:00"/>
    <n v="96639"/>
    <n v="0"/>
    <x v="2"/>
    <x v="11"/>
  </r>
  <r>
    <s v="E02895"/>
    <s v="Mila Soto"/>
    <s v="Director"/>
    <x v="1"/>
    <x v="0"/>
    <x v="0"/>
    <x v="3"/>
    <x v="11"/>
    <d v="2008-10-07T00:00:00"/>
    <n v="170221"/>
    <n v="0.15"/>
    <x v="2"/>
    <x v="10"/>
  </r>
  <r>
    <s v="E02678"/>
    <s v="Nicholas Rivera"/>
    <s v="Director"/>
    <x v="4"/>
    <x v="3"/>
    <x v="1"/>
    <x v="3"/>
    <x v="22"/>
    <d v="2007-04-13T00:00:00"/>
    <n v="189680"/>
    <n v="0.23"/>
    <x v="2"/>
    <x v="12"/>
  </r>
  <r>
    <s v="E00268"/>
    <s v="Ian Flores"/>
    <s v="Director"/>
    <x v="4"/>
    <x v="3"/>
    <x v="1"/>
    <x v="3"/>
    <x v="30"/>
    <d v="2019-12-10T00:00:00"/>
    <n v="183113"/>
    <n v="0.24"/>
    <x v="2"/>
    <x v="11"/>
  </r>
  <r>
    <s v="E04155"/>
    <s v="Dylan Dominguez"/>
    <s v="Sr. Analyst"/>
    <x v="5"/>
    <x v="0"/>
    <x v="1"/>
    <x v="3"/>
    <x v="33"/>
    <d v="2015-04-07T00:00:00"/>
    <n v="99697"/>
    <n v="0"/>
    <x v="2"/>
    <x v="11"/>
  </r>
  <r>
    <s v="E04811"/>
    <s v="Athena Vasquez"/>
    <s v="Field Engineer"/>
    <x v="4"/>
    <x v="1"/>
    <x v="0"/>
    <x v="3"/>
    <x v="8"/>
    <d v="2014-09-16T00:00:00"/>
    <n v="69578"/>
    <n v="0"/>
    <x v="2"/>
    <x v="11"/>
  </r>
  <r>
    <s v="E03404"/>
    <s v="Everleigh Nunez"/>
    <s v="Field Engineer"/>
    <x v="4"/>
    <x v="1"/>
    <x v="0"/>
    <x v="3"/>
    <x v="33"/>
    <d v="2021-02-05T00:00:00"/>
    <n v="65507"/>
    <n v="0"/>
    <x v="2"/>
    <x v="10"/>
  </r>
  <r>
    <s v="E01845"/>
    <s v="Leo Fernandez"/>
    <s v="Manager"/>
    <x v="1"/>
    <x v="0"/>
    <x v="1"/>
    <x v="3"/>
    <x v="38"/>
    <d v="1998-04-28T00:00:00"/>
    <n v="108268"/>
    <n v="0.09"/>
    <x v="2"/>
    <x v="12"/>
  </r>
  <r>
    <s v="E00145"/>
    <s v="Alexander Rivera"/>
    <s v="Sr. Analyst"/>
    <x v="6"/>
    <x v="0"/>
    <x v="1"/>
    <x v="3"/>
    <x v="28"/>
    <d v="2009-04-27T00:00:00"/>
    <n v="76802"/>
    <n v="0"/>
    <x v="2"/>
    <x v="10"/>
  </r>
  <r>
    <s v="E04448"/>
    <s v="Adrian Ruiz"/>
    <s v="Sr. Analyst"/>
    <x v="1"/>
    <x v="3"/>
    <x v="1"/>
    <x v="3"/>
    <x v="6"/>
    <d v="2014-09-04T00:00:00"/>
    <n v="95499"/>
    <n v="0"/>
    <x v="2"/>
    <x v="12"/>
  </r>
  <r>
    <s v="E04817"/>
    <s v="Zoe Sanchez"/>
    <s v="Sr. Analyst"/>
    <x v="2"/>
    <x v="0"/>
    <x v="0"/>
    <x v="3"/>
    <x v="19"/>
    <d v="2004-12-23T00:00:00"/>
    <n v="90212"/>
    <n v="0"/>
    <x v="2"/>
    <x v="12"/>
  </r>
  <r>
    <s v="E00096"/>
    <s v="Peyton Cruz"/>
    <s v="Development Engineer"/>
    <x v="4"/>
    <x v="2"/>
    <x v="0"/>
    <x v="3"/>
    <x v="27"/>
    <d v="2016-05-26T00:00:00"/>
    <n v="91134"/>
    <n v="0"/>
    <x v="2"/>
    <x v="12"/>
  </r>
  <r>
    <s v="E01760"/>
    <s v="Madeline Acosta"/>
    <s v="Sr. Account Representative"/>
    <x v="6"/>
    <x v="1"/>
    <x v="0"/>
    <x v="3"/>
    <x v="2"/>
    <d v="2021-02-09T00:00:00"/>
    <n v="87427"/>
    <n v="0"/>
    <x v="2"/>
    <x v="12"/>
  </r>
  <r>
    <s v="E01075"/>
    <s v="Joshua Juarez"/>
    <s v="Analyst II"/>
    <x v="1"/>
    <x v="2"/>
    <x v="1"/>
    <x v="3"/>
    <x v="24"/>
    <d v="2015-05-05T00:00:00"/>
    <n v="64364"/>
    <n v="0"/>
    <x v="2"/>
    <x v="12"/>
  </r>
  <r>
    <s v="E04108"/>
    <s v="Jade Figueroa"/>
    <s v="Sr. Analyst"/>
    <x v="6"/>
    <x v="2"/>
    <x v="0"/>
    <x v="3"/>
    <x v="23"/>
    <d v="2012-05-14T00:00:00"/>
    <n v="88343"/>
    <n v="0"/>
    <x v="2"/>
    <x v="11"/>
  </r>
  <r>
    <s v="E02917"/>
    <s v="Everett Morales"/>
    <s v="Solutions Architect"/>
    <x v="0"/>
    <x v="1"/>
    <x v="1"/>
    <x v="3"/>
    <x v="40"/>
    <d v="2014-07-10T00:00:00"/>
    <n v="66649"/>
    <n v="0"/>
    <x v="2"/>
    <x v="11"/>
  </r>
  <r>
    <s v="E03393"/>
    <s v="Henry Figueroa"/>
    <s v="Sr. Manger"/>
    <x v="1"/>
    <x v="2"/>
    <x v="1"/>
    <x v="3"/>
    <x v="24"/>
    <d v="2010-07-19T00:00:00"/>
    <n v="134881"/>
    <n v="0.15"/>
    <x v="2"/>
    <x v="10"/>
  </r>
  <r>
    <s v="E03889"/>
    <s v="Caleb Flores"/>
    <s v="Manager"/>
    <x v="3"/>
    <x v="2"/>
    <x v="1"/>
    <x v="3"/>
    <x v="6"/>
    <d v="2013-08-13T00:00:00"/>
    <n v="113909"/>
    <n v="0.06"/>
    <x v="2"/>
    <x v="11"/>
  </r>
  <r>
    <s v="E01423"/>
    <s v="James Castillo"/>
    <s v="Vice President"/>
    <x v="0"/>
    <x v="2"/>
    <x v="1"/>
    <x v="3"/>
    <x v="32"/>
    <d v="2001-07-19T00:00:00"/>
    <n v="247874"/>
    <n v="0.33"/>
    <x v="2"/>
    <x v="10"/>
  </r>
  <r>
    <s v="E03354"/>
    <s v="Silas Estrada"/>
    <s v="IT Systems Architect"/>
    <x v="0"/>
    <x v="3"/>
    <x v="1"/>
    <x v="3"/>
    <x v="34"/>
    <d v="2016-06-24T00:00:00"/>
    <n v="68426"/>
    <n v="0"/>
    <x v="2"/>
    <x v="11"/>
  </r>
  <r>
    <s v="E00972"/>
    <s v="Hazel Cortez"/>
    <s v="HRIS Analyst"/>
    <x v="3"/>
    <x v="0"/>
    <x v="0"/>
    <x v="3"/>
    <x v="20"/>
    <d v="2021-04-18T00:00:00"/>
    <n v="50548"/>
    <n v="0"/>
    <x v="2"/>
    <x v="12"/>
  </r>
  <r>
    <s v="E03370"/>
    <s v="Ian Cortez"/>
    <s v="Analyst II"/>
    <x v="5"/>
    <x v="0"/>
    <x v="1"/>
    <x v="3"/>
    <x v="16"/>
    <d v="2008-04-30T00:00:00"/>
    <n v="69352"/>
    <n v="0"/>
    <x v="2"/>
    <x v="11"/>
  </r>
  <r>
    <s v="E03160"/>
    <s v="Carter Ortiz"/>
    <s v="Quality Engineer"/>
    <x v="4"/>
    <x v="1"/>
    <x v="1"/>
    <x v="3"/>
    <x v="38"/>
    <d v="2012-04-29T00:00:00"/>
    <n v="96441"/>
    <n v="0"/>
    <x v="2"/>
    <x v="12"/>
  </r>
  <r>
    <s v="E01724"/>
    <s v="Nolan Molina"/>
    <s v="Computer Systems Manager"/>
    <x v="0"/>
    <x v="3"/>
    <x v="1"/>
    <x v="3"/>
    <x v="7"/>
    <d v="2020-12-27T00:00:00"/>
    <n v="70165"/>
    <n v="7.0000000000000007E-2"/>
    <x v="2"/>
    <x v="10"/>
  </r>
  <r>
    <s v="E03805"/>
    <s v="Autumn Gonzales"/>
    <s v="Analyst II"/>
    <x v="6"/>
    <x v="3"/>
    <x v="0"/>
    <x v="3"/>
    <x v="6"/>
    <d v="2012-06-06T00:00:00"/>
    <n v="72126"/>
    <n v="0"/>
    <x v="2"/>
    <x v="10"/>
  </r>
  <r>
    <s v="E01407"/>
    <s v="Ellie Guerrero"/>
    <s v="Sr. Manger"/>
    <x v="3"/>
    <x v="3"/>
    <x v="0"/>
    <x v="3"/>
    <x v="5"/>
    <d v="2020-07-13T00:00:00"/>
    <n v="141555"/>
    <n v="0.11"/>
    <x v="2"/>
    <x v="10"/>
  </r>
  <r>
    <s v="E02063"/>
    <s v="Ian Gutierrez"/>
    <s v="Sr. Business Partner"/>
    <x v="3"/>
    <x v="0"/>
    <x v="1"/>
    <x v="3"/>
    <x v="17"/>
    <d v="2021-04-09T00:00:00"/>
    <n v="70980"/>
    <n v="0"/>
    <x v="2"/>
    <x v="11"/>
  </r>
  <r>
    <s v="E00184"/>
    <s v="Kayden Ortega"/>
    <s v="Analyst"/>
    <x v="2"/>
    <x v="2"/>
    <x v="1"/>
    <x v="3"/>
    <x v="28"/>
    <d v="2010-04-19T00:00:00"/>
    <n v="56350"/>
    <n v="0"/>
    <x v="2"/>
    <x v="11"/>
  </r>
  <r>
    <s v="E02899"/>
    <s v="Joshua Cortez"/>
    <s v="Sr. Manger"/>
    <x v="1"/>
    <x v="3"/>
    <x v="1"/>
    <x v="3"/>
    <x v="25"/>
    <d v="2007-08-11T00:00:00"/>
    <n v="126277"/>
    <n v="0.13"/>
    <x v="2"/>
    <x v="10"/>
  </r>
  <r>
    <s v="E04952"/>
    <s v="Paisley Gomez"/>
    <s v="Sr. Analyst"/>
    <x v="6"/>
    <x v="2"/>
    <x v="0"/>
    <x v="3"/>
    <x v="40"/>
    <d v="2007-10-02T00:00:00"/>
    <n v="98150"/>
    <n v="0"/>
    <x v="2"/>
    <x v="11"/>
  </r>
  <r>
    <s v="E01432"/>
    <s v="Peyton Garza"/>
    <s v="Systems Analyst"/>
    <x v="0"/>
    <x v="2"/>
    <x v="0"/>
    <x v="3"/>
    <x v="19"/>
    <d v="2004-08-15T00:00:00"/>
    <n v="44735"/>
    <n v="0"/>
    <x v="2"/>
    <x v="10"/>
  </r>
  <r>
    <s v="E00276"/>
    <s v="Kennedy Romero"/>
    <s v="Engineering Manager"/>
    <x v="4"/>
    <x v="0"/>
    <x v="0"/>
    <x v="3"/>
    <x v="13"/>
    <d v="2018-12-27T00:00:00"/>
    <n v="87359"/>
    <n v="0.11"/>
    <x v="2"/>
    <x v="11"/>
  </r>
  <r>
    <s v="E01883"/>
    <s v="Isla Guzman"/>
    <s v="Sr. Manger"/>
    <x v="2"/>
    <x v="1"/>
    <x v="0"/>
    <x v="3"/>
    <x v="15"/>
    <d v="2019-07-06T00:00:00"/>
    <n v="152036"/>
    <n v="0.15"/>
    <x v="2"/>
    <x v="11"/>
  </r>
  <r>
    <s v="E00701"/>
    <s v="Madeline Garcia"/>
    <s v="Sr. Business Partner"/>
    <x v="3"/>
    <x v="1"/>
    <x v="0"/>
    <x v="3"/>
    <x v="22"/>
    <d v="2019-04-26T00:00:00"/>
    <n v="74891"/>
    <n v="0"/>
    <x v="2"/>
    <x v="11"/>
  </r>
  <r>
    <s v="E01347"/>
    <s v="Aiden Gonzales"/>
    <s v="Vice President"/>
    <x v="5"/>
    <x v="1"/>
    <x v="1"/>
    <x v="3"/>
    <x v="25"/>
    <d v="2021-03-28T00:00:00"/>
    <n v="186033"/>
    <n v="0.34"/>
    <x v="2"/>
    <x v="12"/>
  </r>
  <r>
    <s v="E01422"/>
    <s v="Lydia Espinoza"/>
    <s v="Sr. Manger"/>
    <x v="5"/>
    <x v="1"/>
    <x v="0"/>
    <x v="3"/>
    <x v="5"/>
    <d v="2020-05-15T00:00:00"/>
    <n v="137106"/>
    <n v="0.12"/>
    <x v="2"/>
    <x v="12"/>
  </r>
  <r>
    <s v="E02192"/>
    <s v="Lucy Avila"/>
    <s v="Solutions Architect"/>
    <x v="0"/>
    <x v="1"/>
    <x v="0"/>
    <x v="3"/>
    <x v="14"/>
    <d v="2010-04-22T00:00:00"/>
    <n v="76912"/>
    <n v="0"/>
    <x v="2"/>
    <x v="12"/>
  </r>
  <r>
    <s v="E00717"/>
    <s v="Kennedy Vargas"/>
    <s v="Business Partner"/>
    <x v="3"/>
    <x v="2"/>
    <x v="0"/>
    <x v="3"/>
    <x v="22"/>
    <d v="2005-10-14T00:00:00"/>
    <n v="51404"/>
    <n v="0"/>
    <x v="2"/>
    <x v="10"/>
  </r>
  <r>
    <s v="E01649"/>
    <s v="Eva Alvarado"/>
    <s v="Computer Systems Manager"/>
    <x v="0"/>
    <x v="2"/>
    <x v="0"/>
    <x v="3"/>
    <x v="24"/>
    <d v="2017-04-24T00:00:00"/>
    <n v="77461"/>
    <n v="0.09"/>
    <x v="2"/>
    <x v="12"/>
  </r>
  <r>
    <s v="E00955"/>
    <s v="Theodore Marquez"/>
    <s v="Development Engineer"/>
    <x v="4"/>
    <x v="1"/>
    <x v="1"/>
    <x v="3"/>
    <x v="38"/>
    <d v="2012-11-24T00:00:00"/>
    <n v="94407"/>
    <n v="0"/>
    <x v="2"/>
    <x v="12"/>
  </r>
  <r>
    <s v="E02391"/>
    <s v="Natalia Santos"/>
    <s v="Vice President"/>
    <x v="3"/>
    <x v="1"/>
    <x v="0"/>
    <x v="3"/>
    <x v="22"/>
    <d v="2019-02-25T00:00:00"/>
    <n v="249801"/>
    <n v="0.39"/>
    <x v="2"/>
    <x v="12"/>
  </r>
  <r>
    <s v="E00494"/>
    <s v="Robert Alvarez"/>
    <s v="Service Desk Analyst"/>
    <x v="0"/>
    <x v="3"/>
    <x v="1"/>
    <x v="3"/>
    <x v="35"/>
    <d v="2016-10-21T00:00:00"/>
    <n v="84297"/>
    <n v="0"/>
    <x v="2"/>
    <x v="10"/>
  </r>
  <r>
    <s v="E00634"/>
    <s v="Samantha Chavez"/>
    <s v="Sr. Analyst"/>
    <x v="6"/>
    <x v="1"/>
    <x v="0"/>
    <x v="3"/>
    <x v="19"/>
    <d v="2017-01-09T00:00:00"/>
    <n v="75769"/>
    <n v="0"/>
    <x v="2"/>
    <x v="10"/>
  </r>
  <r>
    <s v="E04683"/>
    <s v="Ezekiel Delgado"/>
    <s v="Director"/>
    <x v="4"/>
    <x v="1"/>
    <x v="1"/>
    <x v="3"/>
    <x v="21"/>
    <d v="2020-02-07T00:00:00"/>
    <n v="187187"/>
    <n v="0.18"/>
    <x v="2"/>
    <x v="10"/>
  </r>
  <r>
    <s v="E02800"/>
    <s v="Eva Estrada"/>
    <s v="Sr. Manger"/>
    <x v="6"/>
    <x v="1"/>
    <x v="0"/>
    <x v="3"/>
    <x v="22"/>
    <d v="2018-07-24T00:00:00"/>
    <n v="148991"/>
    <n v="0.12"/>
    <x v="2"/>
    <x v="12"/>
  </r>
  <r>
    <s v="E04926"/>
    <s v="Emma Luna"/>
    <s v="Field Engineer"/>
    <x v="4"/>
    <x v="1"/>
    <x v="0"/>
    <x v="3"/>
    <x v="20"/>
    <d v="2008-03-25T00:00:00"/>
    <n v="97398"/>
    <n v="0"/>
    <x v="2"/>
    <x v="10"/>
  </r>
  <r>
    <s v="E02649"/>
    <s v="Charles Gonzalez"/>
    <s v="Quality Engineer"/>
    <x v="4"/>
    <x v="0"/>
    <x v="1"/>
    <x v="3"/>
    <x v="3"/>
    <d v="2018-09-28T00:00:00"/>
    <n v="64247"/>
    <n v="0"/>
    <x v="2"/>
    <x v="11"/>
  </r>
  <r>
    <s v="E00518"/>
    <s v="Lydia Morales"/>
    <s v="Manager"/>
    <x v="1"/>
    <x v="1"/>
    <x v="0"/>
    <x v="3"/>
    <x v="32"/>
    <d v="2013-06-14T00:00:00"/>
    <n v="108221"/>
    <n v="0.05"/>
    <x v="2"/>
    <x v="10"/>
  </r>
  <r>
    <s v="E04564"/>
    <s v="Luke Sanchez"/>
    <s v="Sr. Manger"/>
    <x v="3"/>
    <x v="2"/>
    <x v="1"/>
    <x v="3"/>
    <x v="10"/>
    <d v="2015-12-27T00:00:00"/>
    <n v="129903"/>
    <n v="0.13"/>
    <x v="2"/>
    <x v="12"/>
  </r>
  <r>
    <s v="E02024"/>
    <s v="Addison Perez"/>
    <s v="Operations Engineer"/>
    <x v="4"/>
    <x v="1"/>
    <x v="0"/>
    <x v="3"/>
    <x v="5"/>
    <d v="2020-09-25T00:00:00"/>
    <n v="123588"/>
    <n v="0"/>
    <x v="2"/>
    <x v="12"/>
  </r>
  <r>
    <s v="E03521"/>
    <s v="Jackson Navarro"/>
    <s v="Director"/>
    <x v="6"/>
    <x v="3"/>
    <x v="1"/>
    <x v="3"/>
    <x v="20"/>
    <d v="2020-09-25T00:00:00"/>
    <n v="163143"/>
    <n v="0.28000000000000003"/>
    <x v="2"/>
    <x v="12"/>
  </r>
  <r>
    <s v="E01508"/>
    <s v="Penelope Rodriguez"/>
    <s v="Engineering Manager"/>
    <x v="4"/>
    <x v="2"/>
    <x v="0"/>
    <x v="3"/>
    <x v="34"/>
    <d v="2016-03-12T00:00:00"/>
    <n v="100810"/>
    <n v="0.12"/>
    <x v="2"/>
    <x v="11"/>
  </r>
  <r>
    <s v="E00862"/>
    <s v="Levi Moreno"/>
    <s v="Systems Analyst"/>
    <x v="0"/>
    <x v="0"/>
    <x v="1"/>
    <x v="3"/>
    <x v="12"/>
    <d v="2020-06-27T00:00:00"/>
    <n v="40316"/>
    <n v="0"/>
    <x v="2"/>
    <x v="10"/>
  </r>
  <r>
    <s v="E00035"/>
    <s v="Lillian Gonzales"/>
    <s v="Cloud Infrastructure Architect"/>
    <x v="0"/>
    <x v="2"/>
    <x v="0"/>
    <x v="3"/>
    <x v="14"/>
    <d v="2009-03-13T00:00:00"/>
    <n v="62335"/>
    <n v="0"/>
    <x v="2"/>
    <x v="10"/>
  </r>
  <r>
    <s v="E02535"/>
    <s v="Caroline Perez"/>
    <s v="Controls Engineer"/>
    <x v="4"/>
    <x v="3"/>
    <x v="0"/>
    <x v="3"/>
    <x v="5"/>
    <d v="2018-01-14T00:00:00"/>
    <n v="80516"/>
    <n v="0"/>
    <x v="2"/>
    <x v="12"/>
  </r>
  <r>
    <s v="E01943"/>
    <s v="Vivian Espinoza"/>
    <s v="Sr. Manger"/>
    <x v="6"/>
    <x v="3"/>
    <x v="0"/>
    <x v="3"/>
    <x v="20"/>
    <d v="2006-10-05T00:00:00"/>
    <n v="147966"/>
    <n v="0.11"/>
    <x v="2"/>
    <x v="11"/>
  </r>
  <r>
    <s v="E03240"/>
    <s v="Aiden Silva"/>
    <s v="Vice President"/>
    <x v="0"/>
    <x v="0"/>
    <x v="1"/>
    <x v="3"/>
    <x v="33"/>
    <d v="2010-11-29T00:00:00"/>
    <n v="186725"/>
    <n v="0.32"/>
    <x v="2"/>
    <x v="10"/>
  </r>
  <r>
    <s v="E00568"/>
    <s v="Ian Vargas"/>
    <s v="Analyst"/>
    <x v="6"/>
    <x v="2"/>
    <x v="1"/>
    <x v="3"/>
    <x v="2"/>
    <d v="2021-03-02T00:00:00"/>
    <n v="44732"/>
    <n v="0"/>
    <x v="2"/>
    <x v="11"/>
  </r>
  <r>
    <s v="E00447"/>
    <s v="Hailey Sanchez"/>
    <s v="Vice President"/>
    <x v="5"/>
    <x v="3"/>
    <x v="0"/>
    <x v="3"/>
    <x v="17"/>
    <d v="2014-02-05T00:00:00"/>
    <n v="203445"/>
    <n v="0.34"/>
    <x v="2"/>
    <x v="10"/>
  </r>
  <r>
    <s v="E02968"/>
    <s v="Caroline Santos"/>
    <s v="Analyst II"/>
    <x v="1"/>
    <x v="0"/>
    <x v="0"/>
    <x v="3"/>
    <x v="4"/>
    <d v="2020-07-12T00:00:00"/>
    <n v="56565"/>
    <n v="0"/>
    <x v="2"/>
    <x v="12"/>
  </r>
  <r>
    <s v="E02047"/>
    <s v="Xavier Perez"/>
    <s v="Sr. Analyst"/>
    <x v="6"/>
    <x v="2"/>
    <x v="1"/>
    <x v="3"/>
    <x v="32"/>
    <d v="1998-02-26T00:00:00"/>
    <n v="71111"/>
    <n v="0"/>
    <x v="2"/>
    <x v="11"/>
  </r>
  <r>
    <s v="E02563"/>
    <s v="Clara Sanchez"/>
    <s v="Controls Engineer"/>
    <x v="4"/>
    <x v="3"/>
    <x v="0"/>
    <x v="3"/>
    <x v="39"/>
    <d v="2018-10-02T00:00:00"/>
    <n v="111404"/>
    <n v="0"/>
    <x v="2"/>
    <x v="11"/>
  </r>
  <r>
    <s v="E03159"/>
    <s v="Claire Romero"/>
    <s v="Vice President"/>
    <x v="5"/>
    <x v="2"/>
    <x v="0"/>
    <x v="3"/>
    <x v="13"/>
    <d v="2011-07-21T00:00:00"/>
    <n v="219474"/>
    <n v="0.36"/>
    <x v="2"/>
    <x v="10"/>
  </r>
  <r>
    <s v="E00102"/>
    <s v="Riley Rojas"/>
    <s v="Network Architect"/>
    <x v="0"/>
    <x v="1"/>
    <x v="0"/>
    <x v="3"/>
    <x v="7"/>
    <d v="2021-01-21T00:00:00"/>
    <n v="90333"/>
    <n v="0"/>
    <x v="2"/>
    <x v="11"/>
  </r>
  <r>
    <s v="E01264"/>
    <s v="Hazel Alvarez"/>
    <s v="Business Partner"/>
    <x v="3"/>
    <x v="0"/>
    <x v="0"/>
    <x v="3"/>
    <x v="36"/>
    <d v="2014-04-19T00:00:00"/>
    <n v="45295"/>
    <n v="0"/>
    <x v="2"/>
    <x v="12"/>
  </r>
  <r>
    <s v="E00943"/>
    <s v="Elena Mendoza"/>
    <s v="Director"/>
    <x v="6"/>
    <x v="1"/>
    <x v="0"/>
    <x v="3"/>
    <x v="3"/>
    <d v="2018-10-24T00:00:00"/>
    <n v="154973"/>
    <n v="0.28999999999999998"/>
    <x v="2"/>
    <x v="12"/>
  </r>
  <r>
    <s v="E02193"/>
    <s v="Josephine Acosta"/>
    <s v="Director"/>
    <x v="3"/>
    <x v="1"/>
    <x v="0"/>
    <x v="3"/>
    <x v="21"/>
    <d v="2020-09-20T00:00:00"/>
    <n v="198176"/>
    <n v="0.17"/>
    <x v="2"/>
    <x v="10"/>
  </r>
  <r>
    <s v="E00577"/>
    <s v="Nora Nunez"/>
    <s v="Analyst II"/>
    <x v="1"/>
    <x v="0"/>
    <x v="0"/>
    <x v="3"/>
    <x v="22"/>
    <d v="2012-08-06T00:00:00"/>
    <n v="58586"/>
    <n v="0"/>
    <x v="2"/>
    <x v="12"/>
  </r>
  <r>
    <s v="E02889"/>
    <s v="Mia Herrera"/>
    <s v="Director"/>
    <x v="5"/>
    <x v="0"/>
    <x v="0"/>
    <x v="3"/>
    <x v="14"/>
    <d v="2014-10-16T00:00:00"/>
    <n v="171360"/>
    <n v="0.23"/>
    <x v="2"/>
    <x v="10"/>
  </r>
  <r>
    <s v="E04163"/>
    <s v="David Herrera"/>
    <s v="Engineering Manager"/>
    <x v="4"/>
    <x v="1"/>
    <x v="1"/>
    <x v="3"/>
    <x v="17"/>
    <d v="2021-10-09T00:00:00"/>
    <n v="102298"/>
    <n v="0.13"/>
    <x v="2"/>
    <x v="11"/>
  </r>
  <r>
    <s v="E01652"/>
    <s v="Avery Dominguez"/>
    <s v="Sr. Manger"/>
    <x v="6"/>
    <x v="3"/>
    <x v="0"/>
    <x v="3"/>
    <x v="3"/>
    <d v="2019-09-13T00:00:00"/>
    <n v="133297"/>
    <n v="0.13"/>
    <x v="2"/>
    <x v="11"/>
  </r>
  <r>
    <s v="E03102"/>
    <s v="Cooper Valdez"/>
    <s v="Manager"/>
    <x v="6"/>
    <x v="3"/>
    <x v="1"/>
    <x v="3"/>
    <x v="1"/>
    <d v="2012-04-25T00:00:00"/>
    <n v="113269"/>
    <n v="0.09"/>
    <x v="2"/>
    <x v="12"/>
  </r>
  <r>
    <s v="E04562"/>
    <s v="Kinsley Martinez"/>
    <s v="Director"/>
    <x v="3"/>
    <x v="1"/>
    <x v="0"/>
    <x v="3"/>
    <x v="20"/>
    <d v="1993-08-28T00:00:00"/>
    <n v="177443"/>
    <n v="0.25"/>
    <x v="2"/>
    <x v="12"/>
  </r>
  <r>
    <s v="E02554"/>
    <s v="Joshua Ramirez"/>
    <s v="Vice President"/>
    <x v="3"/>
    <x v="3"/>
    <x v="1"/>
    <x v="3"/>
    <x v="25"/>
    <d v="2007-09-10T00:00:00"/>
    <n v="181247"/>
    <n v="0.33"/>
    <x v="2"/>
    <x v="12"/>
  </r>
  <r>
    <s v="E02888"/>
    <s v="Elijah Ramos"/>
    <s v="Sr. Manger"/>
    <x v="0"/>
    <x v="1"/>
    <x v="1"/>
    <x v="3"/>
    <x v="23"/>
    <d v="2012-12-24T00:00:00"/>
    <n v="132544"/>
    <n v="0.1"/>
    <x v="2"/>
    <x v="11"/>
  </r>
  <r>
    <s v="E02561"/>
    <s v="Samantha Vargas"/>
    <s v="Director"/>
    <x v="3"/>
    <x v="3"/>
    <x v="0"/>
    <x v="3"/>
    <x v="19"/>
    <d v="2006-07-21T00:00:00"/>
    <n v="151246"/>
    <n v="0.21"/>
    <x v="2"/>
    <x v="12"/>
  </r>
  <r>
    <s v="E02221"/>
    <s v="Julian Delgado"/>
    <s v="Systems Analyst"/>
    <x v="0"/>
    <x v="1"/>
    <x v="1"/>
    <x v="3"/>
    <x v="5"/>
    <d v="2016-05-19T00:00:00"/>
    <n v="52693"/>
    <n v="0"/>
    <x v="2"/>
    <x v="11"/>
  </r>
  <r>
    <s v="E02627"/>
    <s v="Parker Avila"/>
    <s v="Analyst II"/>
    <x v="5"/>
    <x v="2"/>
    <x v="1"/>
    <x v="3"/>
    <x v="39"/>
    <d v="2005-11-28T00:00:00"/>
    <n v="62749"/>
    <n v="0"/>
    <x v="2"/>
    <x v="10"/>
  </r>
  <r>
    <s v="E03430"/>
    <s v="Leo Herrera"/>
    <s v="Sr. Business Partner"/>
    <x v="3"/>
    <x v="0"/>
    <x v="1"/>
    <x v="3"/>
    <x v="30"/>
    <d v="1998-04-22T00:00:00"/>
    <n v="85369"/>
    <n v="0"/>
    <x v="2"/>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s v="Nisha"/>
    <x v="0"/>
    <s v="Feb"/>
    <s v="Product B"/>
    <n v="170"/>
    <n v="5100"/>
    <n v="350"/>
    <n v="210"/>
  </r>
  <r>
    <s v="Sonali"/>
    <x v="1"/>
    <s v="Jul"/>
    <s v="Product B"/>
    <n v="170"/>
    <n v="5100"/>
    <n v="350"/>
    <n v="200"/>
  </r>
  <r>
    <s v="Shruti"/>
    <x v="0"/>
    <s v="May"/>
    <s v="Product B"/>
    <n v="160"/>
    <n v="4800"/>
    <n v="300"/>
    <n v="220"/>
  </r>
  <r>
    <s v="Priya"/>
    <x v="1"/>
    <s v="Jan"/>
    <s v="Product B"/>
    <n v="160"/>
    <n v="4800"/>
    <n v="400"/>
    <n v="200"/>
  </r>
  <r>
    <s v="Asha"/>
    <x v="0"/>
    <s v="Jun"/>
    <s v="Product C"/>
    <n v="155"/>
    <n v="4650"/>
    <n v="320"/>
    <n v="210"/>
  </r>
  <r>
    <s v="Rina"/>
    <x v="1"/>
    <s v="Apr"/>
    <s v="Product B"/>
    <n v="155"/>
    <n v="4650"/>
    <n v="320"/>
    <n v="180"/>
  </r>
  <r>
    <s v="Rajesh"/>
    <x v="2"/>
    <s v="May"/>
    <s v="Product B"/>
    <n v="145"/>
    <n v="4350"/>
    <n v="340"/>
    <n v="190"/>
  </r>
  <r>
    <s v="Aarti"/>
    <x v="0"/>
    <s v="Mar"/>
    <s v="Product C"/>
    <n v="140"/>
    <n v="4200"/>
    <n v="280"/>
    <n v="200"/>
  </r>
  <r>
    <s v="Ravi"/>
    <x v="2"/>
    <s v="Feb"/>
    <s v="Product B"/>
    <n v="140"/>
    <n v="4200"/>
    <n v="300"/>
    <n v="180"/>
  </r>
  <r>
    <s v="Karan"/>
    <x v="3"/>
    <s v="Mar"/>
    <s v="Product B"/>
    <n v="135"/>
    <n v="4050"/>
    <n v="310"/>
    <n v="160"/>
  </r>
  <r>
    <s v="Ramesh"/>
    <x v="3"/>
    <s v="Jun"/>
    <s v="Product B"/>
    <n v="125"/>
    <n v="3750"/>
    <n v="270"/>
    <n v="170"/>
  </r>
  <r>
    <s v="Suresh"/>
    <x v="3"/>
    <s v="Jul"/>
    <s v="Product C"/>
    <n v="125"/>
    <n v="3750"/>
    <n v="230"/>
    <n v="150"/>
  </r>
  <r>
    <s v="Neelam"/>
    <x v="1"/>
    <s v="May"/>
    <s v="Product C"/>
    <n v="120"/>
    <n v="3600"/>
    <n v="270"/>
    <n v="160"/>
  </r>
  <r>
    <s v="Vijay"/>
    <x v="2"/>
    <s v="Jun"/>
    <s v="Product C"/>
    <n v="105"/>
    <n v="3150"/>
    <n v="190"/>
    <n v="140"/>
  </r>
  <r>
    <s v="Mohit"/>
    <x v="3"/>
    <s v="Apr"/>
    <s v="Product C"/>
    <n v="100"/>
    <n v="3000"/>
    <n v="200"/>
    <n v="140"/>
  </r>
  <r>
    <s v="Deepak"/>
    <x v="2"/>
    <s v="Jul"/>
    <s v="Product A"/>
    <n v="150"/>
    <n v="3000"/>
    <n v="220"/>
    <n v="160"/>
  </r>
  <r>
    <s v="Sneha"/>
    <x v="1"/>
    <s v="Feb"/>
    <s v="Product C"/>
    <n v="100"/>
    <n v="3000"/>
    <n v="250"/>
    <n v="130"/>
  </r>
  <r>
    <s v="Anil"/>
    <x v="2"/>
    <s v="Mar"/>
    <s v="Product C"/>
    <n v="95"/>
    <n v="2850"/>
    <n v="160"/>
    <n v="130"/>
  </r>
  <r>
    <s v="Rani"/>
    <x v="0"/>
    <s v="Jul"/>
    <s v="Product A"/>
    <n v="140"/>
    <n v="2800"/>
    <n v="210"/>
    <n v="140"/>
  </r>
  <r>
    <s v="Sanjay"/>
    <x v="2"/>
    <s v="Apr"/>
    <s v="Product A"/>
    <n v="140"/>
    <n v="2800"/>
    <n v="210"/>
    <n v="150"/>
  </r>
  <r>
    <s v="Amit"/>
    <x v="3"/>
    <s v="Jan"/>
    <s v="Product C"/>
    <n v="90"/>
    <n v="2700"/>
    <n v="150"/>
    <n v="120"/>
  </r>
  <r>
    <s v="Neha"/>
    <x v="0"/>
    <s v="Jan"/>
    <s v="Product A"/>
    <n v="130"/>
    <n v="2600"/>
    <n v="180"/>
    <n v="140"/>
  </r>
  <r>
    <s v="Rekha"/>
    <x v="1"/>
    <s v="Jun"/>
    <s v="Product A"/>
    <n v="130"/>
    <n v="2600"/>
    <n v="200"/>
    <n v="150"/>
  </r>
  <r>
    <s v="Priya"/>
    <x v="0"/>
    <s v="Apr"/>
    <s v="Product A"/>
    <n v="125"/>
    <n v="2500"/>
    <n v="190"/>
    <n v="130"/>
  </r>
  <r>
    <s v="Meera"/>
    <x v="1"/>
    <s v="Mar"/>
    <s v="Product A"/>
    <n v="125"/>
    <n v="2500"/>
    <n v="190"/>
    <n v="120"/>
  </r>
  <r>
    <s v="Rahul"/>
    <x v="2"/>
    <s v="Jan"/>
    <s v="Product A"/>
    <n v="120"/>
    <n v="2400"/>
    <n v="200"/>
    <n v="100"/>
  </r>
  <r>
    <s v="Vikram"/>
    <x v="3"/>
    <s v="Feb"/>
    <s v="Product A"/>
    <n v="110"/>
    <n v="2200"/>
    <n v="200"/>
    <n v="110"/>
  </r>
  <r>
    <s v="Alok"/>
    <x v="3"/>
    <s v="May"/>
    <s v="Product A"/>
    <n v="100"/>
    <n v="2000"/>
    <n v="180"/>
    <n v="1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n v="50000"/>
    <n v="52000"/>
  </r>
  <r>
    <x v="1"/>
    <n v="30000"/>
    <n v="29000"/>
  </r>
  <r>
    <x v="2"/>
    <n v="20000"/>
    <n v="21000"/>
  </r>
  <r>
    <x v="3"/>
    <n v="40000"/>
    <n v="39000"/>
  </r>
  <r>
    <x v="4"/>
    <n v="60000"/>
    <n v="62000"/>
  </r>
  <r>
    <x v="5"/>
    <n v="25000"/>
    <n v="24000"/>
  </r>
  <r>
    <x v="6"/>
    <n v="45000"/>
    <n v="47000"/>
  </r>
  <r>
    <x v="7"/>
    <n v="35000"/>
    <n v="34000"/>
  </r>
  <r>
    <x v="0"/>
    <n v="55000"/>
    <n v="54000"/>
  </r>
  <r>
    <x v="1"/>
    <n v="31000"/>
    <n v="32000"/>
  </r>
  <r>
    <x v="2"/>
    <n v="22000"/>
    <n v="23000"/>
  </r>
  <r>
    <x v="3"/>
    <n v="41000"/>
    <n v="40000"/>
  </r>
  <r>
    <x v="4"/>
    <n v="61000"/>
    <n v="60000"/>
  </r>
  <r>
    <x v="5"/>
    <n v="26000"/>
    <n v="25000"/>
  </r>
  <r>
    <x v="6"/>
    <n v="46000"/>
    <n v="48000"/>
  </r>
  <r>
    <x v="7"/>
    <n v="36000"/>
    <n v="35000"/>
  </r>
  <r>
    <x v="0"/>
    <n v="56000"/>
    <n v="55000"/>
  </r>
  <r>
    <x v="1"/>
    <n v="32000"/>
    <n v="33000"/>
  </r>
  <r>
    <x v="2"/>
    <n v="23000"/>
    <n v="24000"/>
  </r>
  <r>
    <x v="3"/>
    <n v="42000"/>
    <n v="41000"/>
  </r>
  <r>
    <x v="4"/>
    <n v="62000"/>
    <n v="63000"/>
  </r>
  <r>
    <x v="5"/>
    <n v="27000"/>
    <n v="26000"/>
  </r>
  <r>
    <x v="6"/>
    <n v="47000"/>
    <n v="49000"/>
  </r>
  <r>
    <x v="7"/>
    <n v="37000"/>
    <n v="36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d v="2024-08-01T00:00:00"/>
    <x v="0"/>
    <s v="Sales"/>
    <s v="Delhi"/>
    <s v="Morning"/>
    <s v="Amit"/>
    <n v="2"/>
  </r>
  <r>
    <x v="1"/>
    <d v="2024-08-01T00:00:00"/>
    <x v="1"/>
    <s v="HR"/>
    <s v="Mumbai"/>
    <s v="Evening"/>
    <s v="Priya"/>
    <n v="0"/>
  </r>
  <r>
    <x v="2"/>
    <d v="2024-08-02T00:00:00"/>
    <x v="0"/>
    <s v="Finance"/>
    <s v="Bangalore"/>
    <s v="Morning"/>
    <s v="Ravi"/>
    <n v="1"/>
  </r>
  <r>
    <x v="3"/>
    <d v="2024-08-02T00:00:00"/>
    <x v="0"/>
    <s v="IT"/>
    <s v="Chennai"/>
    <s v="Night"/>
    <s v="Mohit"/>
    <n v="0"/>
  </r>
  <r>
    <x v="4"/>
    <d v="2024-08-03T00:00:00"/>
    <x v="1"/>
    <s v="HR"/>
    <s v="Delhi"/>
    <s v="Morning"/>
    <s v="Neha"/>
    <n v="0"/>
  </r>
  <r>
    <x v="5"/>
    <d v="2024-08-03T00:00:00"/>
    <x v="0"/>
    <s v="Sales"/>
    <s v="Mumbai"/>
    <s v="Evening"/>
    <s v="Priya"/>
    <n v="3"/>
  </r>
  <r>
    <x v="6"/>
    <d v="2024-08-04T00:00:00"/>
    <x v="0"/>
    <s v="Finance"/>
    <s v="Bangalore"/>
    <s v="Morning"/>
    <s v="Ravi"/>
    <n v="1"/>
  </r>
  <r>
    <x v="7"/>
    <d v="2024-08-04T00:00:00"/>
    <x v="0"/>
    <s v="IT"/>
    <s v="Chennai"/>
    <s v="Night"/>
    <s v="Mohit"/>
    <n v="2"/>
  </r>
  <r>
    <x v="8"/>
    <d v="2024-08-05T00:00:00"/>
    <x v="1"/>
    <s v="Sales"/>
    <s v="Delhi"/>
    <s v="Morning"/>
    <s v="Amit"/>
    <n v="0"/>
  </r>
  <r>
    <x v="9"/>
    <d v="2024-08-05T00:00:00"/>
    <x v="0"/>
    <s v="HR"/>
    <s v="Mumbai"/>
    <s v="Evening"/>
    <s v="Priya"/>
    <n v="0"/>
  </r>
  <r>
    <x v="10"/>
    <d v="2024-08-06T00:00:00"/>
    <x v="0"/>
    <s v="Finance"/>
    <s v="Bangalore"/>
    <s v="Morning"/>
    <s v="Ravi"/>
    <n v="2"/>
  </r>
  <r>
    <x v="11"/>
    <d v="2024-08-06T00:00:00"/>
    <x v="1"/>
    <s v="IT"/>
    <s v="Chennai"/>
    <s v="Night"/>
    <s v="Mohit"/>
    <n v="0"/>
  </r>
  <r>
    <x v="12"/>
    <d v="2024-08-07T00:00:00"/>
    <x v="0"/>
    <s v="Sales"/>
    <s v="Delhi"/>
    <s v="Morning"/>
    <s v="Amit"/>
    <n v="1"/>
  </r>
  <r>
    <x v="13"/>
    <d v="2024-08-07T00:00:00"/>
    <x v="0"/>
    <s v="HR"/>
    <s v="Mumbai"/>
    <s v="Evening"/>
    <s v="Priya"/>
    <n v="2"/>
  </r>
  <r>
    <x v="14"/>
    <d v="2024-08-08T00:00:00"/>
    <x v="1"/>
    <s v="Finance"/>
    <s v="Bangalore"/>
    <s v="Morning"/>
    <s v="Ravi"/>
    <n v="0"/>
  </r>
  <r>
    <x v="15"/>
    <d v="2024-08-08T00:00:00"/>
    <x v="0"/>
    <s v="IT"/>
    <s v="Chennai"/>
    <s v="Night"/>
    <s v="Mohit"/>
    <n v="3"/>
  </r>
  <r>
    <x v="16"/>
    <d v="2024-08-09T00:00:00"/>
    <x v="0"/>
    <s v="Sales"/>
    <s v="Delhi"/>
    <s v="Morning"/>
    <s v="Amit"/>
    <n v="0"/>
  </r>
  <r>
    <x v="17"/>
    <d v="2024-08-09T00:00:00"/>
    <x v="1"/>
    <s v="HR"/>
    <s v="Mumbai"/>
    <s v="Evening"/>
    <s v="Priya"/>
    <n v="0"/>
  </r>
  <r>
    <x v="18"/>
    <d v="2024-08-10T00:00:00"/>
    <x v="0"/>
    <s v="Finance"/>
    <s v="Bangalore"/>
    <s v="Morning"/>
    <s v="Ravi"/>
    <n v="1"/>
  </r>
  <r>
    <x v="19"/>
    <d v="2024-08-10T00:00:00"/>
    <x v="0"/>
    <s v="IT"/>
    <s v="Chennai"/>
    <s v="Night"/>
    <s v="Mohit"/>
    <n v="2"/>
  </r>
  <r>
    <x v="20"/>
    <d v="2024-08-11T00:00:00"/>
    <x v="1"/>
    <s v="Sales"/>
    <s v="Delhi"/>
    <s v="Morning"/>
    <s v="Amit"/>
    <n v="0"/>
  </r>
  <r>
    <x v="21"/>
    <d v="2024-08-11T00:00:00"/>
    <x v="0"/>
    <s v="HR"/>
    <s v="Mumbai"/>
    <s v="Evening"/>
    <s v="Priya"/>
    <n v="1"/>
  </r>
  <r>
    <x v="22"/>
    <d v="2024-08-12T00:00:00"/>
    <x v="0"/>
    <s v="Finance"/>
    <s v="Bangalore"/>
    <s v="Morning"/>
    <s v="Ravi"/>
    <n v="3"/>
  </r>
  <r>
    <x v="23"/>
    <d v="2024-08-12T00:00:00"/>
    <x v="1"/>
    <s v="IT"/>
    <s v="Chennai"/>
    <s v="Night"/>
    <s v="Mohit"/>
    <n v="0"/>
  </r>
  <r>
    <x v="24"/>
    <d v="2024-08-13T00:00:00"/>
    <x v="0"/>
    <s v="Sales"/>
    <s v="Delhi"/>
    <s v="Morning"/>
    <s v="Amit"/>
    <n v="2"/>
  </r>
  <r>
    <x v="25"/>
    <d v="2024-08-13T00:00:00"/>
    <x v="0"/>
    <s v="HR"/>
    <s v="Mumbai"/>
    <s v="Evening"/>
    <s v="Priya"/>
    <n v="1"/>
  </r>
  <r>
    <x v="26"/>
    <d v="2024-08-14T00:00:00"/>
    <x v="1"/>
    <s v="Finance"/>
    <s v="Bangalore"/>
    <s v="Morning"/>
    <s v="Ravi"/>
    <n v="0"/>
  </r>
  <r>
    <x v="27"/>
    <d v="2024-08-14T00:00:00"/>
    <x v="0"/>
    <s v="IT"/>
    <s v="Chennai"/>
    <s v="Night"/>
    <s v="Mohit"/>
    <n v="2"/>
  </r>
  <r>
    <x v="28"/>
    <d v="2024-08-15T00:00:00"/>
    <x v="0"/>
    <s v="Sales"/>
    <s v="Delhi"/>
    <s v="Morning"/>
    <s v="Amit"/>
    <n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n v="50000"/>
    <n v="52000"/>
    <n v="-2000"/>
    <s v="Sales"/>
    <s v="Delhi"/>
    <d v="2024-08-01T00:00:00"/>
    <s v="Ramesh"/>
  </r>
  <r>
    <x v="1"/>
    <n v="30000"/>
    <n v="29000"/>
    <n v="1000"/>
    <s v="IT"/>
    <s v="Mumbai"/>
    <d v="2024-08-02T00:00:00"/>
    <s v="Priya"/>
  </r>
  <r>
    <x v="2"/>
    <n v="20000"/>
    <n v="21000"/>
    <n v="-1000"/>
    <s v="HR"/>
    <s v="Bangalore"/>
    <d v="2024-08-03T00:00:00"/>
    <s v="Neha"/>
  </r>
  <r>
    <x v="3"/>
    <n v="40000"/>
    <n v="39000"/>
    <n v="1000"/>
    <s v="Operations"/>
    <s v="Chennai"/>
    <d v="2024-08-04T00:00:00"/>
    <s v="Ravi"/>
  </r>
  <r>
    <x v="4"/>
    <n v="60000"/>
    <n v="62000"/>
    <n v="-2000"/>
    <s v="Sales"/>
    <s v="Delhi"/>
    <d v="2024-08-05T00:00:00"/>
    <s v="Amit"/>
  </r>
  <r>
    <x v="5"/>
    <n v="25000"/>
    <n v="24000"/>
    <n v="1000"/>
    <s v="Finance"/>
    <s v="Mumbai"/>
    <d v="2024-08-06T00:00:00"/>
    <s v="Priya"/>
  </r>
  <r>
    <x v="6"/>
    <n v="45000"/>
    <n v="47000"/>
    <n v="-2000"/>
    <s v="R&amp;D"/>
    <s v="Bangalore"/>
    <d v="2024-08-07T00:00:00"/>
    <s v="Ramesh"/>
  </r>
  <r>
    <x v="7"/>
    <n v="35000"/>
    <n v="34000"/>
    <n v="1000"/>
    <s v="Logistics"/>
    <s v="Chennai"/>
    <d v="2024-08-08T00:00:00"/>
    <s v="Neha"/>
  </r>
  <r>
    <x v="0"/>
    <n v="55000"/>
    <n v="54000"/>
    <n v="1000"/>
    <s v="Sales"/>
    <s v="Delhi"/>
    <d v="2024-08-09T00:00:00"/>
    <s v="Priya"/>
  </r>
  <r>
    <x v="1"/>
    <n v="31000"/>
    <n v="32000"/>
    <n v="-1000"/>
    <s v="IT"/>
    <s v="Mumbai"/>
    <d v="2024-08-10T00:00:00"/>
    <s v="Ravi"/>
  </r>
  <r>
    <x v="2"/>
    <n v="22000"/>
    <n v="23000"/>
    <n v="-1000"/>
    <s v="HR"/>
    <s v="Bangalore"/>
    <d v="2024-08-11T00:00:00"/>
    <s v="Neha"/>
  </r>
  <r>
    <x v="3"/>
    <n v="41000"/>
    <n v="40000"/>
    <n v="1000"/>
    <s v="Operations"/>
    <s v="Chennai"/>
    <d v="2024-08-12T00:00:00"/>
    <s v="Ramesh"/>
  </r>
  <r>
    <x v="4"/>
    <n v="61000"/>
    <n v="60000"/>
    <n v="1000"/>
    <s v="Sales"/>
    <s v="Delhi"/>
    <d v="2024-08-13T00:00:00"/>
    <s v="Priya"/>
  </r>
  <r>
    <x v="5"/>
    <n v="26000"/>
    <n v="25000"/>
    <n v="1000"/>
    <s v="Finance"/>
    <s v="Mumbai"/>
    <d v="2024-08-14T00:00:00"/>
    <s v="Ramesh"/>
  </r>
  <r>
    <x v="6"/>
    <n v="46000"/>
    <n v="48000"/>
    <n v="-2000"/>
    <s v="R&amp;D"/>
    <s v="Bangalore"/>
    <d v="2024-08-15T00:00:00"/>
    <s v="Neha"/>
  </r>
  <r>
    <x v="7"/>
    <n v="36000"/>
    <n v="35000"/>
    <n v="1000"/>
    <s v="Logistics"/>
    <s v="Chennai"/>
    <d v="2024-08-16T00:00:00"/>
    <s v="Priya"/>
  </r>
  <r>
    <x v="0"/>
    <n v="56000"/>
    <n v="55000"/>
    <n v="1000"/>
    <s v="Sales"/>
    <s v="Delhi"/>
    <d v="2024-08-17T00:00:00"/>
    <s v="Ravi"/>
  </r>
  <r>
    <x v="1"/>
    <n v="32000"/>
    <n v="33000"/>
    <n v="-1000"/>
    <s v="IT"/>
    <s v="Mumbai"/>
    <d v="2024-08-18T00:00:00"/>
    <s v="Ramesh"/>
  </r>
  <r>
    <x v="2"/>
    <n v="23000"/>
    <n v="24000"/>
    <n v="-1000"/>
    <s v="HR"/>
    <s v="Bangalore"/>
    <d v="2024-08-19T00:00:00"/>
    <s v="Priya"/>
  </r>
  <r>
    <x v="3"/>
    <n v="42000"/>
    <n v="41000"/>
    <n v="1000"/>
    <s v="Operations"/>
    <s v="Chennai"/>
    <d v="2024-08-20T00:00:00"/>
    <s v="Neha"/>
  </r>
  <r>
    <x v="4"/>
    <n v="62000"/>
    <n v="63000"/>
    <n v="-1000"/>
    <s v="Sales"/>
    <s v="Delhi"/>
    <d v="2024-08-21T00:00:00"/>
    <s v="Ravi"/>
  </r>
  <r>
    <x v="5"/>
    <n v="27000"/>
    <n v="26000"/>
    <n v="1000"/>
    <s v="Finance"/>
    <s v="Mumbai"/>
    <d v="2024-08-22T00:00:00"/>
    <s v="Priya"/>
  </r>
  <r>
    <x v="6"/>
    <n v="47000"/>
    <n v="49000"/>
    <n v="-2000"/>
    <s v="R&amp;D"/>
    <s v="Bangalore"/>
    <d v="2024-08-23T00:00:00"/>
    <s v="Ramesh"/>
  </r>
  <r>
    <x v="7"/>
    <n v="37000"/>
    <n v="36000"/>
    <n v="1000"/>
    <s v="Logistics"/>
    <s v="Chennai"/>
    <d v="2024-08-24T00:00:00"/>
    <s v="Neh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50276A-5EF3-437C-AF5A-1858558EF7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5" firstHeaderRow="1" firstDataRow="2" firstDataCol="1"/>
  <pivotFields count="13">
    <pivotField showAll="0"/>
    <pivotField showAll="0"/>
    <pivotField showAll="0"/>
    <pivotField axis="axisCol" showAll="0">
      <items count="8">
        <item x="2"/>
        <item x="4"/>
        <item x="1"/>
        <item x="3"/>
        <item x="0"/>
        <item x="5"/>
        <item x="6"/>
        <item t="default"/>
      </items>
    </pivotField>
    <pivotField axis="axisRow" showAll="0">
      <items count="5">
        <item x="3"/>
        <item x="2"/>
        <item x="0"/>
        <item x="1"/>
        <item t="default"/>
      </items>
    </pivotField>
    <pivotField axis="axisRow" showAll="0">
      <items count="3">
        <item x="0"/>
        <item x="1"/>
        <item t="default"/>
      </items>
    </pivotField>
    <pivotField showAll="0">
      <items count="5">
        <item h="1" x="2"/>
        <item x="0"/>
        <item h="1" x="1"/>
        <item h="1" x="3"/>
        <item t="default"/>
      </items>
    </pivotField>
    <pivotField dataField="1" showAll="0"/>
    <pivotField numFmtId="14" showAll="0"/>
    <pivotField numFmtId="168" showAll="0"/>
    <pivotField numFmtId="9" showAll="0"/>
    <pivotField showAll="0">
      <items count="4">
        <item h="1" x="2"/>
        <item h="1" x="1"/>
        <item x="0"/>
        <item t="default"/>
      </items>
    </pivotField>
    <pivotField showAll="0">
      <items count="14">
        <item h="1" x="4"/>
        <item h="1" x="8"/>
        <item h="1" x="9"/>
        <item x="1"/>
        <item h="1" x="6"/>
        <item h="1" x="5"/>
        <item h="1" x="10"/>
        <item h="1" x="3"/>
        <item h="1" x="2"/>
        <item h="1" x="11"/>
        <item h="1" x="12"/>
        <item h="1" x="0"/>
        <item h="1" x="7"/>
        <item t="default"/>
      </items>
    </pivotField>
  </pivotFields>
  <rowFields count="2">
    <field x="5"/>
    <field x="4"/>
  </rowFields>
  <rowItems count="11">
    <i>
      <x/>
    </i>
    <i r="1">
      <x/>
    </i>
    <i r="1">
      <x v="1"/>
    </i>
    <i r="1">
      <x v="2"/>
    </i>
    <i r="1">
      <x v="3"/>
    </i>
    <i>
      <x v="1"/>
    </i>
    <i r="1">
      <x/>
    </i>
    <i r="1">
      <x v="1"/>
    </i>
    <i r="1">
      <x v="2"/>
    </i>
    <i r="1">
      <x v="3"/>
    </i>
    <i t="grand">
      <x/>
    </i>
  </rowItems>
  <colFields count="1">
    <field x="3"/>
  </colFields>
  <colItems count="8">
    <i>
      <x/>
    </i>
    <i>
      <x v="1"/>
    </i>
    <i>
      <x v="2"/>
    </i>
    <i>
      <x v="3"/>
    </i>
    <i>
      <x v="4"/>
    </i>
    <i>
      <x v="5"/>
    </i>
    <i>
      <x v="6"/>
    </i>
    <i t="grand">
      <x/>
    </i>
  </colItems>
  <dataFields count="1">
    <dataField name="Average of Age" fld="7"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0A2E70-4EA5-48A3-A182-5B5BF85689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 firstHeaderRow="1" firstDataRow="1" firstDataCol="1"/>
  <pivotFields count="13">
    <pivotField showAll="0"/>
    <pivotField showAll="0"/>
    <pivotField showAll="0"/>
    <pivotField showAll="0"/>
    <pivotField showAll="0"/>
    <pivotField axis="axisRow" showAll="0">
      <items count="3">
        <item x="0"/>
        <item x="1"/>
        <item t="default"/>
      </items>
    </pivotField>
    <pivotField showAll="0"/>
    <pivotField dataField="1" showAll="0">
      <items count="42">
        <item x="4"/>
        <item x="2"/>
        <item x="3"/>
        <item x="15"/>
        <item x="5"/>
        <item x="27"/>
        <item x="9"/>
        <item x="17"/>
        <item x="23"/>
        <item x="6"/>
        <item x="18"/>
        <item x="7"/>
        <item x="13"/>
        <item x="26"/>
        <item x="35"/>
        <item x="21"/>
        <item x="10"/>
        <item x="33"/>
        <item x="14"/>
        <item x="25"/>
        <item x="22"/>
        <item x="24"/>
        <item x="39"/>
        <item x="30"/>
        <item x="34"/>
        <item x="1"/>
        <item x="32"/>
        <item x="20"/>
        <item x="19"/>
        <item x="38"/>
        <item x="0"/>
        <item x="31"/>
        <item x="40"/>
        <item x="28"/>
        <item x="8"/>
        <item x="29"/>
        <item x="16"/>
        <item x="36"/>
        <item x="37"/>
        <item x="12"/>
        <item x="11"/>
        <item t="default"/>
      </items>
    </pivotField>
    <pivotField numFmtId="14" showAll="0"/>
    <pivotField numFmtId="168" showAll="0"/>
    <pivotField numFmtId="9" showAll="0"/>
    <pivotField showAll="0">
      <items count="4">
        <item h="1" x="2"/>
        <item h="1" x="1"/>
        <item x="0"/>
        <item t="default"/>
      </items>
    </pivotField>
    <pivotField showAll="0"/>
  </pivotFields>
  <rowFields count="1">
    <field x="5"/>
  </rowFields>
  <rowItems count="3">
    <i>
      <x/>
    </i>
    <i>
      <x v="1"/>
    </i>
    <i t="grand">
      <x/>
    </i>
  </rowItems>
  <colItems count="1">
    <i/>
  </colItems>
  <dataFields count="1">
    <dataField name="Average of Age" fld="7" subtotal="average" baseField="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727B2-3DCD-4ADE-8F5E-9E306497ECA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7:R22" firstHeaderRow="1" firstDataRow="1" firstDataCol="1"/>
  <pivotFields count="8">
    <pivotField showAll="0"/>
    <pivotField axis="axisRow" showAll="0">
      <items count="5">
        <item x="1"/>
        <item x="2"/>
        <item x="0"/>
        <item x="3"/>
        <item t="default"/>
      </items>
    </pivotField>
    <pivotField showAll="0"/>
    <pivotField showAll="0"/>
    <pivotField showAll="0"/>
    <pivotField dataField="1" showAll="0"/>
    <pivotField showAll="0"/>
    <pivotField showAll="0"/>
  </pivotFields>
  <rowFields count="1">
    <field x="1"/>
  </rowFields>
  <rowItems count="5">
    <i>
      <x/>
    </i>
    <i>
      <x v="1"/>
    </i>
    <i>
      <x v="2"/>
    </i>
    <i>
      <x v="3"/>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E3237C-95AA-434B-890F-BBB65C732C1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D39" firstHeaderRow="0" firstDataRow="1" firstDataCol="1"/>
  <pivotFields count="3">
    <pivotField axis="axisRow" showAll="0">
      <items count="9">
        <item x="5"/>
        <item x="2"/>
        <item x="1"/>
        <item x="7"/>
        <item x="0"/>
        <item x="3"/>
        <item x="6"/>
        <item x="4"/>
        <item t="default"/>
      </items>
    </pivotField>
    <pivotField dataField="1" showAll="0"/>
    <pivotField dataField="1" showAll="0"/>
  </pivotFields>
  <rowFields count="1">
    <field x="0"/>
  </rowFields>
  <rowItems count="9">
    <i>
      <x/>
    </i>
    <i>
      <x v="1"/>
    </i>
    <i>
      <x v="2"/>
    </i>
    <i>
      <x v="3"/>
    </i>
    <i>
      <x v="4"/>
    </i>
    <i>
      <x v="5"/>
    </i>
    <i>
      <x v="6"/>
    </i>
    <i>
      <x v="7"/>
    </i>
    <i t="grand">
      <x/>
    </i>
  </rowItems>
  <colFields count="1">
    <field x="-2"/>
  </colFields>
  <colItems count="2">
    <i>
      <x/>
    </i>
    <i i="1">
      <x v="1"/>
    </i>
  </colItems>
  <dataFields count="2">
    <dataField name="Sum of Budgeted Expense" fld="1" baseField="0" baseItem="0"/>
    <dataField name="Sum of Actual Expens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55A9B-1BE2-40ED-A1AE-9666DE03A750}"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52:D61" firstHeaderRow="0" firstDataRow="1" firstDataCol="1"/>
  <pivotFields count="8">
    <pivotField axis="axisRow" showAll="0">
      <items count="9">
        <item x="5"/>
        <item x="2"/>
        <item x="1"/>
        <item x="7"/>
        <item x="0"/>
        <item x="3"/>
        <item x="6"/>
        <item x="4"/>
        <item t="default"/>
      </items>
    </pivotField>
    <pivotField dataField="1" showAll="0"/>
    <pivotField dataField="1" showAll="0"/>
    <pivotField showAll="0"/>
    <pivotField showAll="0"/>
    <pivotField showAll="0"/>
    <pivotField numFmtId="14" showAll="0"/>
    <pivotField showAll="0"/>
  </pivotFields>
  <rowFields count="1">
    <field x="0"/>
  </rowFields>
  <rowItems count="9">
    <i>
      <x/>
    </i>
    <i>
      <x v="1"/>
    </i>
    <i>
      <x v="2"/>
    </i>
    <i>
      <x v="3"/>
    </i>
    <i>
      <x v="4"/>
    </i>
    <i>
      <x v="5"/>
    </i>
    <i>
      <x v="6"/>
    </i>
    <i>
      <x v="7"/>
    </i>
    <i t="grand">
      <x/>
    </i>
  </rowItems>
  <colFields count="1">
    <field x="-2"/>
  </colFields>
  <colItems count="2">
    <i>
      <x/>
    </i>
    <i i="1">
      <x v="1"/>
    </i>
  </colItems>
  <dataFields count="2">
    <dataField name="Sum of Budgeted Expense" fld="1" baseField="0" baseItem="0"/>
    <dataField name="Sum of Actual Expense"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FCD16-D114-48FE-850A-D23FF0F3AEF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9:M31" firstHeaderRow="1" firstDataRow="2" firstDataCol="1"/>
  <pivotFields count="8">
    <pivotField axis="axisRow" showAll="0">
      <items count="30">
        <item x="5"/>
        <item x="19"/>
        <item x="4"/>
        <item x="2"/>
        <item x="16"/>
        <item x="20"/>
        <item x="9"/>
        <item x="12"/>
        <item x="10"/>
        <item x="22"/>
        <item x="23"/>
        <item x="1"/>
        <item x="24"/>
        <item x="26"/>
        <item x="3"/>
        <item x="6"/>
        <item x="0"/>
        <item x="21"/>
        <item x="18"/>
        <item x="14"/>
        <item x="28"/>
        <item x="13"/>
        <item x="27"/>
        <item x="15"/>
        <item x="7"/>
        <item x="11"/>
        <item x="25"/>
        <item x="17"/>
        <item x="8"/>
        <item t="default"/>
      </items>
    </pivotField>
    <pivotField numFmtId="14" showAll="0"/>
    <pivotField axis="axisCol" showAll="0">
      <items count="3">
        <item h="1" x="1"/>
        <item x="0"/>
        <item t="default"/>
      </items>
    </pivotField>
    <pivotField showAll="0"/>
    <pivotField showAll="0"/>
    <pivotField showAll="0"/>
    <pivotField showAll="0"/>
    <pivotField showAll="0"/>
  </pivotFields>
  <rowFields count="1">
    <field x="0"/>
  </rowFields>
  <rowItems count="21">
    <i>
      <x/>
    </i>
    <i>
      <x v="1"/>
    </i>
    <i>
      <x v="3"/>
    </i>
    <i>
      <x v="4"/>
    </i>
    <i>
      <x v="6"/>
    </i>
    <i>
      <x v="7"/>
    </i>
    <i>
      <x v="8"/>
    </i>
    <i>
      <x v="9"/>
    </i>
    <i>
      <x v="12"/>
    </i>
    <i>
      <x v="14"/>
    </i>
    <i>
      <x v="15"/>
    </i>
    <i>
      <x v="16"/>
    </i>
    <i>
      <x v="17"/>
    </i>
    <i>
      <x v="18"/>
    </i>
    <i>
      <x v="20"/>
    </i>
    <i>
      <x v="21"/>
    </i>
    <i>
      <x v="22"/>
    </i>
    <i>
      <x v="23"/>
    </i>
    <i>
      <x v="24"/>
    </i>
    <i>
      <x v="26"/>
    </i>
    <i t="grand">
      <x/>
    </i>
  </rowItems>
  <colFields count="1">
    <field x="2"/>
  </colFields>
  <colItems count="2">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8C3A851-3794-4951-9B7F-6E04AD99E6F5}" sourceName="Age">
  <pivotTables>
    <pivotTable tabId="23" name="PivotTable2"/>
  </pivotTables>
  <data>
    <tabular pivotCacheId="135613131">
      <items count="41">
        <i x="4" s="1"/>
        <i x="2" s="1"/>
        <i x="3" s="1"/>
        <i x="15" s="1"/>
        <i x="5" s="1"/>
        <i x="27" s="1"/>
        <i x="9" s="1"/>
        <i x="17" s="1"/>
        <i x="23" s="1"/>
        <i x="6" s="1"/>
        <i x="18" s="1"/>
        <i x="7" s="1"/>
        <i x="13" s="1"/>
        <i x="26" s="1"/>
        <i x="35" s="1"/>
        <i x="21" s="1"/>
        <i x="10" s="1"/>
        <i x="33" s="1"/>
        <i x="14" s="1"/>
        <i x="25" s="1"/>
        <i x="22" s="1"/>
        <i x="24" s="1"/>
        <i x="39" s="1"/>
        <i x="30" s="1"/>
        <i x="34" s="1"/>
        <i x="1" s="1"/>
        <i x="32" s="1"/>
        <i x="20" s="1"/>
        <i x="19" s="1"/>
        <i x="38" s="1"/>
        <i x="0" s="1"/>
        <i x="31" s="1"/>
        <i x="40" s="1"/>
        <i x="28" s="1"/>
        <i x="8" s="1"/>
        <i x="29" s="1"/>
        <i x="16" s="1"/>
        <i x="36" s="1"/>
        <i x="37" s="1"/>
        <i x="12"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45EB269-A206-4037-A589-3012C4A54F22}" sourceName="Country">
  <pivotTables>
    <pivotTable tabId="23" name="PivotTable2"/>
  </pivotTables>
  <data>
    <tabular pivotCacheId="135613131">
      <items count="3">
        <i x="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9ED9B3F9-CA5C-43FA-92AE-1949CD5BD587}" sourceName="Status">
  <pivotTables>
    <pivotTable tabId="81" name="PivotTable3"/>
  </pivotTables>
  <data>
    <tabular pivotCacheId="1056236358">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31A75E44-AF37-4312-87B4-4DDE5CAA940B}" cache="Slicer_Age" caption="Age" startItem="34" rowHeight="234950"/>
  <slicer name="Country" xr10:uid="{9B877450-A8C7-404A-A683-953687003DC9}"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AB71D308-9818-41A6-9314-8CCAE9AD8359}" cache="Slicer_Status" caption="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E4:J19"/>
  <sheetViews>
    <sheetView workbookViewId="0">
      <selection activeCell="J9" sqref="J9"/>
    </sheetView>
  </sheetViews>
  <sheetFormatPr defaultRowHeight="14.4" x14ac:dyDescent="0.3"/>
  <cols>
    <col min="5" max="5" width="11.77734375" customWidth="1"/>
    <col min="6" max="6" width="8.88671875" customWidth="1"/>
    <col min="7" max="7" width="13.33203125" customWidth="1"/>
  </cols>
  <sheetData>
    <row r="4" spans="5:10" x14ac:dyDescent="0.3">
      <c r="E4" s="19" t="s">
        <v>0</v>
      </c>
      <c r="F4" s="19" t="s">
        <v>1</v>
      </c>
      <c r="G4" s="19" t="s">
        <v>2</v>
      </c>
    </row>
    <row r="5" spans="5:10" x14ac:dyDescent="0.3">
      <c r="E5">
        <v>10000</v>
      </c>
      <c r="F5">
        <v>10</v>
      </c>
      <c r="G5">
        <f>E5/10</f>
        <v>1000</v>
      </c>
    </row>
    <row r="6" spans="5:10" x14ac:dyDescent="0.3">
      <c r="E6">
        <f>E5+G5</f>
        <v>11000</v>
      </c>
      <c r="F6">
        <v>10</v>
      </c>
      <c r="G6">
        <f>E6/10</f>
        <v>1100</v>
      </c>
    </row>
    <row r="7" spans="5:10" x14ac:dyDescent="0.3">
      <c r="E7">
        <f>E6+G6</f>
        <v>12100</v>
      </c>
      <c r="F7">
        <v>10</v>
      </c>
      <c r="G7">
        <f>E7/10</f>
        <v>1210</v>
      </c>
    </row>
    <row r="8" spans="5:10" x14ac:dyDescent="0.3">
      <c r="E8">
        <f t="shared" ref="E8:E19" si="0">E7+G7</f>
        <v>13310</v>
      </c>
      <c r="F8">
        <v>10</v>
      </c>
      <c r="G8">
        <f t="shared" ref="G8:G19" si="1">E8/10</f>
        <v>1331</v>
      </c>
    </row>
    <row r="9" spans="5:10" x14ac:dyDescent="0.3">
      <c r="E9">
        <f t="shared" si="0"/>
        <v>14641</v>
      </c>
      <c r="F9">
        <v>10</v>
      </c>
      <c r="G9">
        <f t="shared" si="1"/>
        <v>1464.1</v>
      </c>
    </row>
    <row r="10" spans="5:10" x14ac:dyDescent="0.3">
      <c r="E10">
        <f t="shared" si="0"/>
        <v>16105.1</v>
      </c>
      <c r="F10">
        <v>10</v>
      </c>
      <c r="G10">
        <f t="shared" si="1"/>
        <v>1610.51</v>
      </c>
    </row>
    <row r="11" spans="5:10" x14ac:dyDescent="0.3">
      <c r="E11">
        <f t="shared" si="0"/>
        <v>17715.61</v>
      </c>
      <c r="F11">
        <v>10</v>
      </c>
      <c r="G11">
        <f t="shared" si="1"/>
        <v>1771.5610000000001</v>
      </c>
    </row>
    <row r="12" spans="5:10" x14ac:dyDescent="0.3">
      <c r="E12">
        <f t="shared" si="0"/>
        <v>19487.171000000002</v>
      </c>
      <c r="F12">
        <v>10</v>
      </c>
      <c r="G12">
        <f t="shared" si="1"/>
        <v>1948.7171000000003</v>
      </c>
    </row>
    <row r="13" spans="5:10" x14ac:dyDescent="0.3">
      <c r="E13">
        <f t="shared" si="0"/>
        <v>21435.888100000004</v>
      </c>
      <c r="F13">
        <v>10</v>
      </c>
      <c r="G13">
        <f t="shared" si="1"/>
        <v>2143.5888100000002</v>
      </c>
    </row>
    <row r="14" spans="5:10" x14ac:dyDescent="0.3">
      <c r="E14">
        <f t="shared" si="0"/>
        <v>23579.476910000005</v>
      </c>
      <c r="F14">
        <v>10</v>
      </c>
      <c r="G14">
        <f t="shared" si="1"/>
        <v>2357.9476910000003</v>
      </c>
      <c r="J14" t="s">
        <v>2454</v>
      </c>
    </row>
    <row r="15" spans="5:10" x14ac:dyDescent="0.3">
      <c r="E15">
        <f t="shared" si="0"/>
        <v>25937.424601000006</v>
      </c>
      <c r="F15">
        <v>10</v>
      </c>
      <c r="G15">
        <f t="shared" si="1"/>
        <v>2593.7424601000007</v>
      </c>
    </row>
    <row r="16" spans="5:10" x14ac:dyDescent="0.3">
      <c r="E16">
        <f t="shared" si="0"/>
        <v>28531.167061100008</v>
      </c>
      <c r="F16">
        <v>10</v>
      </c>
      <c r="G16">
        <f t="shared" si="1"/>
        <v>2853.1167061100009</v>
      </c>
    </row>
    <row r="17" spans="5:7" x14ac:dyDescent="0.3">
      <c r="E17">
        <f t="shared" si="0"/>
        <v>31384.28376721001</v>
      </c>
      <c r="F17">
        <v>10</v>
      </c>
      <c r="G17">
        <f t="shared" si="1"/>
        <v>3138.4283767210009</v>
      </c>
    </row>
    <row r="18" spans="5:7" x14ac:dyDescent="0.3">
      <c r="E18">
        <f t="shared" si="0"/>
        <v>34522.712143931014</v>
      </c>
      <c r="F18">
        <v>10</v>
      </c>
      <c r="G18">
        <f t="shared" si="1"/>
        <v>3452.2712143931012</v>
      </c>
    </row>
    <row r="19" spans="5:7" x14ac:dyDescent="0.3">
      <c r="E19">
        <f t="shared" si="0"/>
        <v>37974.983358324112</v>
      </c>
      <c r="F19">
        <v>10</v>
      </c>
      <c r="G19">
        <f t="shared" si="1"/>
        <v>3797.4983358324112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B7205-16D9-46CF-9D31-90528911DC51}">
  <sheetPr codeName="Sheet2"/>
  <dimension ref="E3:K22"/>
  <sheetViews>
    <sheetView workbookViewId="0">
      <selection activeCell="L25" sqref="L25"/>
    </sheetView>
  </sheetViews>
  <sheetFormatPr defaultRowHeight="14.4" x14ac:dyDescent="0.3"/>
  <cols>
    <col min="5" max="5" width="14.109375" customWidth="1"/>
    <col min="8" max="8" width="13.44140625" bestFit="1" customWidth="1"/>
  </cols>
  <sheetData>
    <row r="3" spans="5:11" x14ac:dyDescent="0.3">
      <c r="E3" s="3"/>
      <c r="F3" s="3"/>
      <c r="G3" s="3"/>
      <c r="H3" s="3" t="s">
        <v>6</v>
      </c>
      <c r="I3" s="3"/>
      <c r="J3" s="3"/>
      <c r="K3" s="3"/>
    </row>
    <row r="6" spans="5:11" x14ac:dyDescent="0.3">
      <c r="E6" t="s">
        <v>3</v>
      </c>
      <c r="H6" s="1" t="s">
        <v>4</v>
      </c>
    </row>
    <row r="8" spans="5:11" x14ac:dyDescent="0.3">
      <c r="E8" t="s">
        <v>5</v>
      </c>
      <c r="H8" s="2">
        <v>123</v>
      </c>
    </row>
    <row r="10" spans="5:11" x14ac:dyDescent="0.3">
      <c r="E10" t="s">
        <v>7</v>
      </c>
      <c r="H10" s="4">
        <v>10000</v>
      </c>
      <c r="I10" s="4">
        <v>0</v>
      </c>
    </row>
    <row r="12" spans="5:11" x14ac:dyDescent="0.3">
      <c r="E12" t="s">
        <v>8</v>
      </c>
      <c r="H12" s="5">
        <v>10000</v>
      </c>
      <c r="I12" s="5">
        <v>0</v>
      </c>
    </row>
    <row r="14" spans="5:11" x14ac:dyDescent="0.3">
      <c r="E14" t="s">
        <v>9</v>
      </c>
      <c r="H14" s="6">
        <v>235</v>
      </c>
    </row>
    <row r="16" spans="5:11" x14ac:dyDescent="0.3">
      <c r="E16" t="s">
        <v>10</v>
      </c>
      <c r="H16" s="7">
        <v>235</v>
      </c>
    </row>
    <row r="18" spans="5:9" x14ac:dyDescent="0.3">
      <c r="E18" t="s">
        <v>11</v>
      </c>
      <c r="H18" s="8">
        <v>0.53189814814814818</v>
      </c>
    </row>
    <row r="20" spans="5:9" x14ac:dyDescent="0.3">
      <c r="E20" t="s">
        <v>12</v>
      </c>
      <c r="H20" s="9">
        <v>0.5</v>
      </c>
    </row>
    <row r="22" spans="5:9" x14ac:dyDescent="0.3">
      <c r="E22" t="s">
        <v>13</v>
      </c>
      <c r="H22" s="10">
        <v>0.6</v>
      </c>
      <c r="I22"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2E4AB-D01C-49F2-A86E-67125FC4EA8C}">
  <sheetPr codeName="Sheet3"/>
  <dimension ref="D2:Q22"/>
  <sheetViews>
    <sheetView topLeftCell="B1" workbookViewId="0">
      <selection activeCell="U11" sqref="U11"/>
    </sheetView>
  </sheetViews>
  <sheetFormatPr defaultRowHeight="14.4" x14ac:dyDescent="0.3"/>
  <sheetData>
    <row r="2" spans="4:17" x14ac:dyDescent="0.3">
      <c r="D2" s="12"/>
      <c r="E2" s="13"/>
      <c r="F2" s="13"/>
      <c r="G2" s="13"/>
      <c r="H2" s="14"/>
      <c r="M2" s="12"/>
      <c r="N2" s="13"/>
      <c r="O2" s="13"/>
      <c r="P2" s="13"/>
      <c r="Q2" s="14"/>
    </row>
    <row r="3" spans="4:17" x14ac:dyDescent="0.3">
      <c r="D3" s="15"/>
      <c r="E3" s="3"/>
      <c r="F3" s="3" t="s">
        <v>14</v>
      </c>
      <c r="G3" s="3"/>
      <c r="H3" s="16"/>
      <c r="M3" s="15"/>
      <c r="N3" s="3"/>
      <c r="O3" s="3" t="s">
        <v>18</v>
      </c>
      <c r="P3" s="3"/>
      <c r="Q3" s="16"/>
    </row>
    <row r="4" spans="4:17" x14ac:dyDescent="0.3">
      <c r="D4" s="15"/>
      <c r="H4" s="16"/>
      <c r="M4" s="15"/>
      <c r="Q4" s="16"/>
    </row>
    <row r="5" spans="4:17" x14ac:dyDescent="0.3">
      <c r="D5" s="15"/>
      <c r="E5" s="49" t="s">
        <v>15</v>
      </c>
      <c r="F5" s="49" t="s">
        <v>16</v>
      </c>
      <c r="G5" s="49" t="s">
        <v>17</v>
      </c>
      <c r="H5" s="16"/>
      <c r="M5" s="15"/>
      <c r="N5" s="49" t="s">
        <v>15</v>
      </c>
      <c r="O5" s="49" t="s">
        <v>16</v>
      </c>
      <c r="P5" s="49" t="s">
        <v>17</v>
      </c>
      <c r="Q5" s="16"/>
    </row>
    <row r="6" spans="4:17" x14ac:dyDescent="0.3">
      <c r="D6" s="15"/>
      <c r="H6" s="16"/>
      <c r="M6" s="15"/>
      <c r="Q6" s="16"/>
    </row>
    <row r="7" spans="4:17" x14ac:dyDescent="0.3">
      <c r="D7" s="15"/>
      <c r="E7">
        <v>8</v>
      </c>
      <c r="F7">
        <v>7</v>
      </c>
      <c r="G7">
        <f>E7+F7</f>
        <v>15</v>
      </c>
      <c r="H7" s="16"/>
      <c r="M7" s="15"/>
      <c r="N7">
        <v>12</v>
      </c>
      <c r="O7">
        <v>6</v>
      </c>
      <c r="P7">
        <f>N7-O7</f>
        <v>6</v>
      </c>
      <c r="Q7" s="16"/>
    </row>
    <row r="8" spans="4:17" x14ac:dyDescent="0.3">
      <c r="D8" s="15"/>
      <c r="E8">
        <v>9</v>
      </c>
      <c r="F8">
        <v>7</v>
      </c>
      <c r="G8">
        <f>E8+F8</f>
        <v>16</v>
      </c>
      <c r="H8" s="16"/>
      <c r="M8" s="15"/>
      <c r="N8">
        <v>15</v>
      </c>
      <c r="O8">
        <v>8</v>
      </c>
      <c r="P8">
        <f>N8-O8</f>
        <v>7</v>
      </c>
      <c r="Q8" s="16"/>
    </row>
    <row r="9" spans="4:17" x14ac:dyDescent="0.3">
      <c r="D9" s="17"/>
      <c r="E9" s="11"/>
      <c r="F9" s="11"/>
      <c r="G9" s="11"/>
      <c r="H9" s="18"/>
      <c r="M9" s="17"/>
      <c r="N9" s="11"/>
      <c r="O9" s="11"/>
      <c r="P9" s="11"/>
      <c r="Q9" s="18"/>
    </row>
    <row r="13" spans="4:17" x14ac:dyDescent="0.3">
      <c r="D13" s="12"/>
      <c r="E13" s="13"/>
      <c r="F13" s="13"/>
      <c r="G13" s="13"/>
      <c r="H13" s="14"/>
      <c r="M13" s="12"/>
      <c r="N13" s="13"/>
      <c r="O13" s="13"/>
      <c r="P13" s="13"/>
      <c r="Q13" s="14"/>
    </row>
    <row r="14" spans="4:17" x14ac:dyDescent="0.3">
      <c r="D14" s="78" t="s">
        <v>19</v>
      </c>
      <c r="E14" s="79"/>
      <c r="F14" s="79"/>
      <c r="G14" s="79"/>
      <c r="H14" s="80"/>
      <c r="M14" s="78" t="s">
        <v>20</v>
      </c>
      <c r="N14" s="79"/>
      <c r="O14" s="79"/>
      <c r="P14" s="79"/>
      <c r="Q14" s="80"/>
    </row>
    <row r="15" spans="4:17" x14ac:dyDescent="0.3">
      <c r="D15" s="15"/>
      <c r="H15" s="16"/>
      <c r="M15" s="15"/>
      <c r="Q15" s="16"/>
    </row>
    <row r="16" spans="4:17" x14ac:dyDescent="0.3">
      <c r="D16" s="15"/>
      <c r="H16" s="16"/>
      <c r="M16" s="15"/>
      <c r="Q16" s="16"/>
    </row>
    <row r="17" spans="4:17" x14ac:dyDescent="0.3">
      <c r="D17" s="15"/>
      <c r="E17" s="49" t="s">
        <v>15</v>
      </c>
      <c r="F17" s="49" t="s">
        <v>16</v>
      </c>
      <c r="G17" s="49" t="s">
        <v>17</v>
      </c>
      <c r="H17" s="16"/>
      <c r="M17" s="50" t="s">
        <v>15</v>
      </c>
      <c r="N17" s="49" t="s">
        <v>16</v>
      </c>
      <c r="O17" s="49" t="s">
        <v>17</v>
      </c>
      <c r="Q17" s="16"/>
    </row>
    <row r="18" spans="4:17" x14ac:dyDescent="0.3">
      <c r="D18" s="15"/>
      <c r="H18" s="16"/>
      <c r="M18" s="15"/>
      <c r="Q18" s="16"/>
    </row>
    <row r="19" spans="4:17" x14ac:dyDescent="0.3">
      <c r="D19" s="15"/>
      <c r="E19">
        <v>6</v>
      </c>
      <c r="F19">
        <v>4</v>
      </c>
      <c r="G19">
        <f>PRODUCT(E19,F19)</f>
        <v>24</v>
      </c>
      <c r="H19" s="16"/>
      <c r="M19" s="15">
        <v>40</v>
      </c>
      <c r="N19">
        <v>10</v>
      </c>
      <c r="O19">
        <f>M19/N19</f>
        <v>4</v>
      </c>
      <c r="Q19" s="16"/>
    </row>
    <row r="20" spans="4:17" x14ac:dyDescent="0.3">
      <c r="D20" s="15"/>
      <c r="E20">
        <v>7</v>
      </c>
      <c r="F20">
        <v>7</v>
      </c>
      <c r="G20">
        <f t="shared" ref="G20:G21" si="0">PRODUCT(E20,F20)</f>
        <v>49</v>
      </c>
      <c r="H20" s="16"/>
      <c r="M20" s="15">
        <v>56</v>
      </c>
      <c r="N20">
        <v>8</v>
      </c>
      <c r="O20">
        <f t="shared" ref="O20:O21" si="1">M20/N20</f>
        <v>7</v>
      </c>
      <c r="Q20" s="16"/>
    </row>
    <row r="21" spans="4:17" x14ac:dyDescent="0.3">
      <c r="D21" s="15"/>
      <c r="E21">
        <v>9</v>
      </c>
      <c r="F21">
        <v>9</v>
      </c>
      <c r="G21">
        <f t="shared" si="0"/>
        <v>81</v>
      </c>
      <c r="H21" s="16"/>
      <c r="M21" s="15">
        <v>72</v>
      </c>
      <c r="N21">
        <v>12</v>
      </c>
      <c r="O21">
        <f t="shared" si="1"/>
        <v>6</v>
      </c>
      <c r="Q21" s="16"/>
    </row>
    <row r="22" spans="4:17" x14ac:dyDescent="0.3">
      <c r="D22" s="17"/>
      <c r="E22" s="11"/>
      <c r="F22" s="11"/>
      <c r="G22" s="11"/>
      <c r="H22" s="18"/>
      <c r="M22" s="17"/>
      <c r="N22" s="11"/>
      <c r="O22" s="11"/>
      <c r="P22" s="11"/>
      <c r="Q22" s="18"/>
    </row>
  </sheetData>
  <mergeCells count="2">
    <mergeCell ref="D14:H14"/>
    <mergeCell ref="M14:Q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BC9A8-C873-480C-B82A-9EC08941D551}">
  <sheetPr codeName="Sheet4"/>
  <dimension ref="E3:S15"/>
  <sheetViews>
    <sheetView workbookViewId="0">
      <selection activeCell="Q20" sqref="Q20"/>
    </sheetView>
  </sheetViews>
  <sheetFormatPr defaultRowHeight="14.4" x14ac:dyDescent="0.3"/>
  <cols>
    <col min="5" max="5" width="11.44140625" customWidth="1"/>
    <col min="14" max="14" width="9.109375" customWidth="1"/>
    <col min="15" max="15" width="12" bestFit="1" customWidth="1"/>
  </cols>
  <sheetData>
    <row r="3" spans="5:19" x14ac:dyDescent="0.3">
      <c r="H3" t="s">
        <v>35</v>
      </c>
      <c r="I3">
        <v>40</v>
      </c>
    </row>
    <row r="5" spans="5:19" x14ac:dyDescent="0.3">
      <c r="E5" s="20" t="s">
        <v>21</v>
      </c>
      <c r="F5" s="19" t="s">
        <v>27</v>
      </c>
      <c r="G5" s="19" t="s">
        <v>28</v>
      </c>
      <c r="H5" s="19" t="s">
        <v>29</v>
      </c>
      <c r="I5" s="19" t="s">
        <v>30</v>
      </c>
      <c r="J5" s="19" t="s">
        <v>31</v>
      </c>
      <c r="K5" s="19" t="s">
        <v>32</v>
      </c>
      <c r="L5" s="19" t="s">
        <v>33</v>
      </c>
      <c r="M5" s="19" t="s">
        <v>34</v>
      </c>
      <c r="N5" s="19" t="s">
        <v>36</v>
      </c>
      <c r="O5" s="19" t="s">
        <v>37</v>
      </c>
    </row>
    <row r="6" spans="5:19" x14ac:dyDescent="0.3">
      <c r="E6" s="20"/>
    </row>
    <row r="7" spans="5:19" x14ac:dyDescent="0.3">
      <c r="E7" s="20" t="s">
        <v>22</v>
      </c>
      <c r="F7">
        <v>64</v>
      </c>
      <c r="G7">
        <v>11</v>
      </c>
      <c r="H7">
        <v>96</v>
      </c>
      <c r="I7">
        <v>98</v>
      </c>
      <c r="J7">
        <v>23</v>
      </c>
      <c r="K7">
        <v>48</v>
      </c>
      <c r="L7">
        <v>12</v>
      </c>
      <c r="M7">
        <f>SUM(F7:L7)</f>
        <v>352</v>
      </c>
      <c r="N7">
        <f>M7+$I$3</f>
        <v>392</v>
      </c>
      <c r="O7">
        <f>AVERAGE(F7:L7)</f>
        <v>50.285714285714285</v>
      </c>
    </row>
    <row r="8" spans="5:19" x14ac:dyDescent="0.3">
      <c r="E8" s="20" t="s">
        <v>23</v>
      </c>
      <c r="F8">
        <v>94</v>
      </c>
      <c r="G8">
        <v>96</v>
      </c>
      <c r="H8">
        <v>65</v>
      </c>
      <c r="I8">
        <v>41</v>
      </c>
      <c r="J8">
        <v>67</v>
      </c>
      <c r="K8">
        <v>67</v>
      </c>
      <c r="L8">
        <v>63</v>
      </c>
      <c r="M8">
        <f t="shared" ref="M8:M11" si="0">SUM(F8:L8)</f>
        <v>493</v>
      </c>
      <c r="N8">
        <f t="shared" ref="N8:N11" si="1">M8+$I$3</f>
        <v>533</v>
      </c>
      <c r="O8">
        <f t="shared" ref="O8:O11" si="2">AVERAGE(F8:L8)</f>
        <v>70.428571428571431</v>
      </c>
    </row>
    <row r="9" spans="5:19" x14ac:dyDescent="0.3">
      <c r="E9" s="20" t="s">
        <v>24</v>
      </c>
      <c r="F9">
        <v>66</v>
      </c>
      <c r="G9">
        <v>87</v>
      </c>
      <c r="H9">
        <v>10</v>
      </c>
      <c r="I9">
        <v>60</v>
      </c>
      <c r="J9">
        <v>44</v>
      </c>
      <c r="K9">
        <v>21</v>
      </c>
      <c r="L9">
        <v>38</v>
      </c>
      <c r="M9">
        <f t="shared" si="0"/>
        <v>326</v>
      </c>
      <c r="N9">
        <f t="shared" si="1"/>
        <v>366</v>
      </c>
      <c r="O9">
        <f t="shared" si="2"/>
        <v>46.571428571428569</v>
      </c>
    </row>
    <row r="10" spans="5:19" x14ac:dyDescent="0.3">
      <c r="E10" s="20" t="s">
        <v>25</v>
      </c>
      <c r="F10">
        <v>55</v>
      </c>
      <c r="G10">
        <v>64</v>
      </c>
      <c r="H10">
        <v>70</v>
      </c>
      <c r="I10">
        <v>92</v>
      </c>
      <c r="J10">
        <v>50</v>
      </c>
      <c r="K10">
        <v>10</v>
      </c>
      <c r="L10">
        <v>77</v>
      </c>
      <c r="M10">
        <f t="shared" si="0"/>
        <v>418</v>
      </c>
      <c r="N10">
        <f t="shared" si="1"/>
        <v>458</v>
      </c>
      <c r="O10">
        <f t="shared" si="2"/>
        <v>59.714285714285715</v>
      </c>
    </row>
    <row r="11" spans="5:19" x14ac:dyDescent="0.3">
      <c r="E11" s="20" t="s">
        <v>26</v>
      </c>
      <c r="F11">
        <v>15</v>
      </c>
      <c r="G11">
        <v>55</v>
      </c>
      <c r="H11">
        <v>58</v>
      </c>
      <c r="I11">
        <v>20</v>
      </c>
      <c r="J11">
        <v>62</v>
      </c>
      <c r="K11">
        <v>48</v>
      </c>
      <c r="L11">
        <v>65</v>
      </c>
      <c r="M11">
        <f t="shared" si="0"/>
        <v>323</v>
      </c>
      <c r="N11">
        <f t="shared" si="1"/>
        <v>363</v>
      </c>
      <c r="O11">
        <f t="shared" si="2"/>
        <v>46.142857142857146</v>
      </c>
    </row>
    <row r="12" spans="5:19" x14ac:dyDescent="0.3">
      <c r="Q12" t="s">
        <v>38</v>
      </c>
    </row>
    <row r="15" spans="5:19" x14ac:dyDescent="0.3">
      <c r="S15" t="s">
        <v>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B9BED-FAD4-4CB3-830E-326824C76F53}">
  <sheetPr codeName="Sheet5"/>
  <dimension ref="F5:T36"/>
  <sheetViews>
    <sheetView workbookViewId="0">
      <selection activeCell="T9" sqref="T9"/>
    </sheetView>
  </sheetViews>
  <sheetFormatPr defaultRowHeight="14.4" x14ac:dyDescent="0.3"/>
  <cols>
    <col min="6" max="6" width="11.5546875" customWidth="1"/>
  </cols>
  <sheetData>
    <row r="5" spans="6:20" x14ac:dyDescent="0.3">
      <c r="I5" s="20" t="s">
        <v>35</v>
      </c>
      <c r="J5">
        <v>40</v>
      </c>
    </row>
    <row r="7" spans="6:20" x14ac:dyDescent="0.3">
      <c r="F7" s="20" t="s">
        <v>21</v>
      </c>
      <c r="G7" s="19" t="s">
        <v>27</v>
      </c>
      <c r="H7" s="19" t="s">
        <v>28</v>
      </c>
      <c r="I7" s="19" t="s">
        <v>29</v>
      </c>
      <c r="J7" s="19" t="s">
        <v>30</v>
      </c>
      <c r="K7" s="19" t="s">
        <v>31</v>
      </c>
      <c r="L7" s="19" t="s">
        <v>32</v>
      </c>
      <c r="M7" s="19" t="s">
        <v>33</v>
      </c>
      <c r="N7" s="19" t="s">
        <v>34</v>
      </c>
      <c r="O7" s="19" t="s">
        <v>36</v>
      </c>
      <c r="P7" s="19" t="s">
        <v>37</v>
      </c>
      <c r="Q7" s="19" t="s">
        <v>41</v>
      </c>
      <c r="R7" s="19" t="s">
        <v>42</v>
      </c>
      <c r="S7" s="19" t="s">
        <v>43</v>
      </c>
      <c r="T7" s="19" t="s">
        <v>45</v>
      </c>
    </row>
    <row r="8" spans="6:20" x14ac:dyDescent="0.3">
      <c r="F8" s="20"/>
    </row>
    <row r="9" spans="6:20" x14ac:dyDescent="0.3">
      <c r="F9" s="20" t="s">
        <v>22</v>
      </c>
      <c r="G9">
        <v>64</v>
      </c>
      <c r="H9">
        <v>11</v>
      </c>
      <c r="I9">
        <v>96</v>
      </c>
      <c r="J9">
        <v>98</v>
      </c>
      <c r="K9">
        <v>23</v>
      </c>
      <c r="L9">
        <v>48</v>
      </c>
      <c r="M9">
        <v>12</v>
      </c>
      <c r="N9">
        <f>SUM(G9:M9)</f>
        <v>352</v>
      </c>
      <c r="O9">
        <f>N9+$I$3</f>
        <v>352</v>
      </c>
      <c r="P9">
        <f>AVERAGE(G9:M9)</f>
        <v>50.285714285714285</v>
      </c>
      <c r="Q9">
        <f>_xlfn.RANK.AVG(N9,$N$9:$N$13,1)</f>
        <v>3</v>
      </c>
      <c r="R9">
        <f>_xlfn.RANK.EQ(N9,$N$9:$N13,1)</f>
        <v>3</v>
      </c>
      <c r="S9">
        <f>_xlfn.RANK.AVG(N9,$N$9:$N$13,0)</f>
        <v>3</v>
      </c>
      <c r="T9">
        <f>SUMPRODUCT(G9:M9,$G$20:$M$20)</f>
        <v>1605</v>
      </c>
    </row>
    <row r="10" spans="6:20" x14ac:dyDescent="0.3">
      <c r="F10" s="20" t="s">
        <v>23</v>
      </c>
      <c r="G10">
        <v>94</v>
      </c>
      <c r="H10">
        <v>96</v>
      </c>
      <c r="I10">
        <v>65</v>
      </c>
      <c r="J10">
        <v>41</v>
      </c>
      <c r="K10">
        <v>67</v>
      </c>
      <c r="L10">
        <v>67</v>
      </c>
      <c r="M10">
        <v>63</v>
      </c>
      <c r="N10">
        <f t="shared" ref="N10:N13" si="0">SUM(G10:M10)</f>
        <v>493</v>
      </c>
      <c r="O10">
        <f t="shared" ref="O10:O13" si="1">N10+$I$3</f>
        <v>493</v>
      </c>
      <c r="P10">
        <f t="shared" ref="P10:P13" si="2">AVERAGE(G10:M10)</f>
        <v>70.428571428571431</v>
      </c>
      <c r="Q10">
        <f t="shared" ref="Q10:Q13" si="3">_xlfn.RANK.AVG(N10,$N$9:$N$13,1)</f>
        <v>5</v>
      </c>
      <c r="R10">
        <f>_xlfn.RANK.EQ(N10,$N$9:$N14,1)</f>
        <v>5</v>
      </c>
      <c r="S10">
        <f t="shared" ref="S10:S13" si="4">_xlfn.RANK.AVG(N10,$N$9:$N$13,0)</f>
        <v>1</v>
      </c>
      <c r="T10">
        <f t="shared" ref="T10:T13" si="5">SUMPRODUCT(G10:M10,$G$20:$M$20)</f>
        <v>2316</v>
      </c>
    </row>
    <row r="11" spans="6:20" x14ac:dyDescent="0.3">
      <c r="F11" s="20" t="s">
        <v>24</v>
      </c>
      <c r="G11">
        <v>66</v>
      </c>
      <c r="H11">
        <v>87</v>
      </c>
      <c r="I11">
        <v>10</v>
      </c>
      <c r="J11">
        <v>60</v>
      </c>
      <c r="K11">
        <v>44</v>
      </c>
      <c r="L11">
        <v>21</v>
      </c>
      <c r="M11">
        <v>38</v>
      </c>
      <c r="N11">
        <f t="shared" si="0"/>
        <v>326</v>
      </c>
      <c r="O11">
        <f t="shared" si="1"/>
        <v>326</v>
      </c>
      <c r="P11">
        <f t="shared" si="2"/>
        <v>46.571428571428569</v>
      </c>
      <c r="Q11">
        <f t="shared" si="3"/>
        <v>2</v>
      </c>
      <c r="R11">
        <f>_xlfn.RANK.EQ(N11,$N$9:$N15,1)</f>
        <v>2</v>
      </c>
      <c r="S11">
        <f t="shared" si="4"/>
        <v>4</v>
      </c>
      <c r="T11">
        <f t="shared" si="5"/>
        <v>1448</v>
      </c>
    </row>
    <row r="12" spans="6:20" x14ac:dyDescent="0.3">
      <c r="F12" s="20" t="s">
        <v>25</v>
      </c>
      <c r="G12">
        <v>55</v>
      </c>
      <c r="H12">
        <v>64</v>
      </c>
      <c r="I12">
        <v>70</v>
      </c>
      <c r="J12">
        <v>92</v>
      </c>
      <c r="K12">
        <v>50</v>
      </c>
      <c r="L12">
        <v>10</v>
      </c>
      <c r="M12">
        <v>77</v>
      </c>
      <c r="N12">
        <f t="shared" si="0"/>
        <v>418</v>
      </c>
      <c r="O12">
        <f t="shared" si="1"/>
        <v>418</v>
      </c>
      <c r="P12">
        <f t="shared" si="2"/>
        <v>59.714285714285715</v>
      </c>
      <c r="Q12">
        <f t="shared" si="3"/>
        <v>4</v>
      </c>
      <c r="R12">
        <f>_xlfn.RANK.EQ(N12,$N$9:$N16,1)</f>
        <v>4</v>
      </c>
      <c r="S12">
        <f t="shared" si="4"/>
        <v>2</v>
      </c>
      <c r="T12">
        <f t="shared" si="5"/>
        <v>2028</v>
      </c>
    </row>
    <row r="13" spans="6:20" x14ac:dyDescent="0.3">
      <c r="F13" s="20" t="s">
        <v>26</v>
      </c>
      <c r="G13">
        <v>15</v>
      </c>
      <c r="H13">
        <v>55</v>
      </c>
      <c r="I13">
        <v>58</v>
      </c>
      <c r="J13">
        <v>20</v>
      </c>
      <c r="K13">
        <v>62</v>
      </c>
      <c r="L13">
        <v>48</v>
      </c>
      <c r="M13">
        <v>65</v>
      </c>
      <c r="N13">
        <f t="shared" si="0"/>
        <v>323</v>
      </c>
      <c r="O13">
        <f t="shared" si="1"/>
        <v>323</v>
      </c>
      <c r="P13">
        <f t="shared" si="2"/>
        <v>46.142857142857146</v>
      </c>
      <c r="Q13">
        <f t="shared" si="3"/>
        <v>1</v>
      </c>
      <c r="R13">
        <f>_xlfn.RANK.EQ(N13,$N$9:$N17,1)</f>
        <v>1</v>
      </c>
      <c r="S13">
        <f t="shared" si="4"/>
        <v>5</v>
      </c>
      <c r="T13">
        <f t="shared" si="5"/>
        <v>1755</v>
      </c>
    </row>
    <row r="16" spans="6:20" x14ac:dyDescent="0.3">
      <c r="F16" s="20" t="s">
        <v>39</v>
      </c>
      <c r="G16">
        <f>MIN(G9:G13)</f>
        <v>15</v>
      </c>
      <c r="H16">
        <f t="shared" ref="H16:M16" si="6">MIN(H9:H13)</f>
        <v>11</v>
      </c>
      <c r="I16">
        <f t="shared" si="6"/>
        <v>10</v>
      </c>
      <c r="J16">
        <f t="shared" si="6"/>
        <v>20</v>
      </c>
      <c r="K16">
        <f t="shared" si="6"/>
        <v>23</v>
      </c>
      <c r="L16">
        <f t="shared" si="6"/>
        <v>10</v>
      </c>
      <c r="M16">
        <f t="shared" si="6"/>
        <v>12</v>
      </c>
    </row>
    <row r="18" spans="6:13" x14ac:dyDescent="0.3">
      <c r="F18" s="20" t="s">
        <v>40</v>
      </c>
      <c r="G18">
        <f>MAX(G9:G13)</f>
        <v>94</v>
      </c>
      <c r="H18">
        <f t="shared" ref="H18:M18" si="7">MAX(H9:H13)</f>
        <v>96</v>
      </c>
      <c r="I18">
        <f t="shared" si="7"/>
        <v>96</v>
      </c>
      <c r="J18">
        <f t="shared" si="7"/>
        <v>98</v>
      </c>
      <c r="K18">
        <f t="shared" si="7"/>
        <v>67</v>
      </c>
      <c r="L18">
        <f t="shared" si="7"/>
        <v>67</v>
      </c>
      <c r="M18">
        <f t="shared" si="7"/>
        <v>77</v>
      </c>
    </row>
    <row r="20" spans="6:13" x14ac:dyDescent="0.3">
      <c r="F20" s="20" t="s">
        <v>46</v>
      </c>
      <c r="G20">
        <v>2</v>
      </c>
      <c r="H20">
        <v>3</v>
      </c>
      <c r="I20">
        <v>4</v>
      </c>
      <c r="J20">
        <v>5</v>
      </c>
      <c r="K20">
        <v>6</v>
      </c>
      <c r="L20">
        <v>7</v>
      </c>
      <c r="M20">
        <v>8</v>
      </c>
    </row>
    <row r="25" spans="6:13" x14ac:dyDescent="0.3">
      <c r="I25" s="19" t="s">
        <v>41</v>
      </c>
      <c r="J25" s="19" t="s">
        <v>44</v>
      </c>
    </row>
    <row r="27" spans="6:13" x14ac:dyDescent="0.3">
      <c r="H27">
        <v>10</v>
      </c>
      <c r="I27">
        <f>_xlfn.RANK.AVG(H27,$H$27:$H$36,1)</f>
        <v>1.5</v>
      </c>
      <c r="J27">
        <f>RANK(I27,$I$27:$I$36,1)</f>
        <v>1</v>
      </c>
    </row>
    <row r="28" spans="6:13" x14ac:dyDescent="0.3">
      <c r="H28">
        <v>20</v>
      </c>
      <c r="I28">
        <f t="shared" ref="I28:I36" si="8">_xlfn.RANK.AVG(H28,$H$27:$H$36,1)</f>
        <v>4</v>
      </c>
      <c r="J28">
        <f t="shared" ref="J28:J36" si="9">RANK(I28,$I$27:$I$36,1)</f>
        <v>3</v>
      </c>
    </row>
    <row r="29" spans="6:13" x14ac:dyDescent="0.3">
      <c r="H29">
        <v>30</v>
      </c>
      <c r="I29">
        <f t="shared" si="8"/>
        <v>6</v>
      </c>
      <c r="J29">
        <f t="shared" si="9"/>
        <v>6</v>
      </c>
    </row>
    <row r="30" spans="6:13" x14ac:dyDescent="0.3">
      <c r="H30">
        <v>40</v>
      </c>
      <c r="I30">
        <f t="shared" si="8"/>
        <v>7</v>
      </c>
      <c r="J30">
        <f t="shared" si="9"/>
        <v>7</v>
      </c>
    </row>
    <row r="31" spans="6:13" x14ac:dyDescent="0.3">
      <c r="H31">
        <v>10</v>
      </c>
      <c r="I31">
        <f t="shared" si="8"/>
        <v>1.5</v>
      </c>
      <c r="J31">
        <f t="shared" si="9"/>
        <v>1</v>
      </c>
    </row>
    <row r="32" spans="6:13" x14ac:dyDescent="0.3">
      <c r="H32">
        <v>50</v>
      </c>
      <c r="I32">
        <f t="shared" si="8"/>
        <v>8</v>
      </c>
      <c r="J32">
        <f t="shared" si="9"/>
        <v>8</v>
      </c>
    </row>
    <row r="33" spans="8:10" x14ac:dyDescent="0.3">
      <c r="H33">
        <v>60</v>
      </c>
      <c r="I33">
        <f t="shared" si="8"/>
        <v>9</v>
      </c>
      <c r="J33">
        <f t="shared" si="9"/>
        <v>9</v>
      </c>
    </row>
    <row r="34" spans="8:10" x14ac:dyDescent="0.3">
      <c r="H34">
        <v>20</v>
      </c>
      <c r="I34">
        <f t="shared" si="8"/>
        <v>4</v>
      </c>
      <c r="J34">
        <f t="shared" si="9"/>
        <v>3</v>
      </c>
    </row>
    <row r="35" spans="8:10" x14ac:dyDescent="0.3">
      <c r="H35">
        <v>20</v>
      </c>
      <c r="I35">
        <f t="shared" si="8"/>
        <v>4</v>
      </c>
      <c r="J35">
        <f t="shared" si="9"/>
        <v>3</v>
      </c>
    </row>
    <row r="36" spans="8:10" x14ac:dyDescent="0.3">
      <c r="H36">
        <v>70</v>
      </c>
      <c r="I36">
        <f t="shared" si="8"/>
        <v>10</v>
      </c>
      <c r="J36">
        <f t="shared" si="9"/>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23B5E-821A-447D-AE37-0B18423E1259}">
  <sheetPr codeName="Sheet6"/>
  <dimension ref="C3:R40"/>
  <sheetViews>
    <sheetView workbookViewId="0">
      <selection activeCell="N35" sqref="N35"/>
    </sheetView>
  </sheetViews>
  <sheetFormatPr defaultRowHeight="14.4" x14ac:dyDescent="0.3"/>
  <cols>
    <col min="6" max="6" width="15.77734375" customWidth="1"/>
    <col min="8" max="8" width="29.109375" customWidth="1"/>
    <col min="9" max="9" width="28" customWidth="1"/>
    <col min="18" max="18" width="22" customWidth="1"/>
  </cols>
  <sheetData>
    <row r="3" spans="5:18" x14ac:dyDescent="0.3">
      <c r="F3" s="19"/>
      <c r="G3" s="19"/>
      <c r="H3" s="19" t="s">
        <v>47</v>
      </c>
      <c r="I3" s="19"/>
      <c r="J3" s="19"/>
      <c r="K3" s="19"/>
      <c r="L3" s="19"/>
    </row>
    <row r="4" spans="5:18" x14ac:dyDescent="0.3">
      <c r="R4" t="s">
        <v>50</v>
      </c>
    </row>
    <row r="6" spans="5:18" x14ac:dyDescent="0.3">
      <c r="F6" s="20" t="s">
        <v>48</v>
      </c>
    </row>
    <row r="7" spans="5:18" x14ac:dyDescent="0.3">
      <c r="R7" t="s">
        <v>52</v>
      </c>
    </row>
    <row r="8" spans="5:18" x14ac:dyDescent="0.3">
      <c r="E8">
        <v>1</v>
      </c>
      <c r="F8" s="20" t="s">
        <v>49</v>
      </c>
      <c r="H8" t="str" cm="1">
        <f t="array" ref="H8:J8">TRIM(R4:T4)</f>
        <v>D A 11 Arc Tech</v>
      </c>
      <c r="I8" t="str">
        <v/>
      </c>
      <c r="J8" t="str">
        <v/>
      </c>
    </row>
    <row r="9" spans="5:18" x14ac:dyDescent="0.3">
      <c r="R9" s="1" t="s">
        <v>54</v>
      </c>
    </row>
    <row r="10" spans="5:18" x14ac:dyDescent="0.3">
      <c r="E10">
        <v>2</v>
      </c>
      <c r="F10" s="20" t="s">
        <v>51</v>
      </c>
      <c r="H10" t="str">
        <f>_xlfn.CONCAT(R7," ",H8)</f>
        <v>Batch D A 11 Arc Tech</v>
      </c>
    </row>
    <row r="12" spans="5:18" x14ac:dyDescent="0.3">
      <c r="E12">
        <v>3</v>
      </c>
      <c r="F12" s="20" t="s">
        <v>53</v>
      </c>
      <c r="H12" t="str">
        <f>CONCATENATE(R7," ",H8)</f>
        <v>Batch D A 11 Arc Tech</v>
      </c>
    </row>
    <row r="14" spans="5:18" x14ac:dyDescent="0.3">
      <c r="E14">
        <v>4</v>
      </c>
      <c r="F14" s="20" t="s">
        <v>55</v>
      </c>
      <c r="H14" t="str">
        <f xml:space="preserve"> "Batch "&amp;H8&amp;" "&amp;R9</f>
        <v>Batch D A 11 Arc Tech 7:30 PM</v>
      </c>
    </row>
    <row r="16" spans="5:18" x14ac:dyDescent="0.3">
      <c r="E16">
        <v>5</v>
      </c>
      <c r="F16" s="20" t="s">
        <v>56</v>
      </c>
      <c r="H16" t="str">
        <f>RIGHT(H8,8)</f>
        <v>Arc Tech</v>
      </c>
    </row>
    <row r="18" spans="3:9" x14ac:dyDescent="0.3">
      <c r="E18">
        <v>6</v>
      </c>
      <c r="F18" s="20" t="s">
        <v>57</v>
      </c>
      <c r="H18" t="str">
        <f>LEFT(H8,6)</f>
        <v>D A 11</v>
      </c>
    </row>
    <row r="20" spans="3:9" x14ac:dyDescent="0.3">
      <c r="E20">
        <v>7</v>
      </c>
      <c r="F20" s="20" t="s">
        <v>58</v>
      </c>
      <c r="H20" t="str">
        <f>MID(H14,7,8)</f>
        <v>D A 11 A</v>
      </c>
      <c r="I20" t="str">
        <f>MID(H14,7,LEN(H14))</f>
        <v>D A 11 Arc Tech 7:30 PM</v>
      </c>
    </row>
    <row r="22" spans="3:9" x14ac:dyDescent="0.3">
      <c r="E22">
        <v>8</v>
      </c>
      <c r="F22" s="20" t="s">
        <v>59</v>
      </c>
      <c r="H22" t="str">
        <f>UPPER(H14)</f>
        <v>BATCH D A 11 ARC TECH 7:30 PM</v>
      </c>
    </row>
    <row r="24" spans="3:9" x14ac:dyDescent="0.3">
      <c r="E24">
        <v>9</v>
      </c>
      <c r="F24" s="20" t="s">
        <v>60</v>
      </c>
      <c r="H24" t="str">
        <f>LOWER(H14)</f>
        <v>batch d a 11 arc tech 7:30 pm</v>
      </c>
    </row>
    <row r="26" spans="3:9" x14ac:dyDescent="0.3">
      <c r="E26">
        <v>10</v>
      </c>
      <c r="F26" s="20" t="s">
        <v>61</v>
      </c>
      <c r="H26">
        <f>LEN(H14)</f>
        <v>29</v>
      </c>
    </row>
    <row r="28" spans="3:9" x14ac:dyDescent="0.3">
      <c r="E28">
        <v>11</v>
      </c>
      <c r="F28" s="20" t="s">
        <v>62</v>
      </c>
      <c r="H28" t="str">
        <f>SUBSTITUTE(H14,"7","8")</f>
        <v>Batch D A 11 Arc Tech 8:30 PM</v>
      </c>
    </row>
    <row r="30" spans="3:9" x14ac:dyDescent="0.3">
      <c r="E30">
        <v>12</v>
      </c>
      <c r="F30" s="20" t="s">
        <v>63</v>
      </c>
      <c r="H30" t="str">
        <f>REPLACE(H14,8,6," D A 12 ")</f>
        <v>Batch D D A 12 Arc Tech 7:30 PM</v>
      </c>
      <c r="I30" t="str">
        <f>REPLACE(H14,23,5," 9:30 ")</f>
        <v>Batch D A 11 Arc Tech  9:30 PM</v>
      </c>
    </row>
    <row r="32" spans="3:9" x14ac:dyDescent="0.3">
      <c r="C32" t="s">
        <v>2456</v>
      </c>
      <c r="E32">
        <v>13</v>
      </c>
      <c r="F32" s="20" t="s">
        <v>64</v>
      </c>
      <c r="H32">
        <f>FIND("Arc",H14,8)</f>
        <v>14</v>
      </c>
    </row>
    <row r="34" spans="3:8" x14ac:dyDescent="0.3">
      <c r="C34" t="s">
        <v>2455</v>
      </c>
      <c r="E34">
        <v>14</v>
      </c>
      <c r="F34" s="20" t="s">
        <v>65</v>
      </c>
      <c r="H34">
        <f>SEARCH("7",H14,8)</f>
        <v>23</v>
      </c>
    </row>
    <row r="36" spans="3:8" x14ac:dyDescent="0.3">
      <c r="E36">
        <v>15</v>
      </c>
      <c r="F36" s="20" t="s">
        <v>66</v>
      </c>
      <c r="H36" t="str">
        <f>CHAR(67)</f>
        <v>C</v>
      </c>
    </row>
    <row r="38" spans="3:8" x14ac:dyDescent="0.3">
      <c r="E38">
        <v>16</v>
      </c>
      <c r="F38" s="20" t="s">
        <v>67</v>
      </c>
      <c r="H38">
        <f>_xlfn.UNICODE("R")</f>
        <v>82</v>
      </c>
    </row>
    <row r="40" spans="3:8" x14ac:dyDescent="0.3">
      <c r="E40">
        <v>17</v>
      </c>
      <c r="F40" s="20" t="s">
        <v>68</v>
      </c>
      <c r="H40" t="str">
        <f>_xlfn.UNICHAR(97)</f>
        <v>a</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2C751-BDE0-4E22-835F-2462B9974A01}">
  <sheetPr codeName="Sheet7"/>
  <dimension ref="B4:Q22"/>
  <sheetViews>
    <sheetView workbookViewId="0">
      <selection activeCell="O22" sqref="O22"/>
    </sheetView>
  </sheetViews>
  <sheetFormatPr defaultRowHeight="14.4" x14ac:dyDescent="0.3"/>
  <cols>
    <col min="5" max="5" width="10.6640625" customWidth="1"/>
    <col min="15" max="15" width="13.77734375" customWidth="1"/>
    <col min="16" max="16" width="9.88671875" customWidth="1"/>
    <col min="17" max="17" width="10.21875" customWidth="1"/>
  </cols>
  <sheetData>
    <row r="4" spans="2:17" x14ac:dyDescent="0.3">
      <c r="E4" s="20" t="s">
        <v>21</v>
      </c>
      <c r="F4" s="19" t="s">
        <v>27</v>
      </c>
      <c r="G4" s="19" t="s">
        <v>28</v>
      </c>
      <c r="H4" s="19" t="s">
        <v>29</v>
      </c>
      <c r="I4" s="19" t="s">
        <v>30</v>
      </c>
      <c r="J4" s="19" t="s">
        <v>31</v>
      </c>
      <c r="K4" s="19" t="s">
        <v>32</v>
      </c>
      <c r="L4" s="19" t="s">
        <v>33</v>
      </c>
      <c r="M4" s="19" t="s">
        <v>69</v>
      </c>
      <c r="N4" s="19" t="s">
        <v>70</v>
      </c>
      <c r="O4" s="19" t="s">
        <v>71</v>
      </c>
      <c r="P4" s="19" t="s">
        <v>72</v>
      </c>
      <c r="Q4" s="19" t="s">
        <v>73</v>
      </c>
    </row>
    <row r="5" spans="2:17" x14ac:dyDescent="0.3">
      <c r="B5">
        <v>352</v>
      </c>
      <c r="E5" s="20"/>
    </row>
    <row r="6" spans="2:17" x14ac:dyDescent="0.3">
      <c r="E6" s="20" t="s">
        <v>22</v>
      </c>
      <c r="F6">
        <v>64</v>
      </c>
      <c r="G6">
        <v>11</v>
      </c>
      <c r="H6">
        <v>96</v>
      </c>
      <c r="I6">
        <v>98</v>
      </c>
      <c r="J6">
        <v>23</v>
      </c>
      <c r="K6">
        <v>48</v>
      </c>
      <c r="L6">
        <v>12</v>
      </c>
      <c r="M6">
        <f>SUM(F6:L6)</f>
        <v>352</v>
      </c>
      <c r="N6" t="b">
        <f>M6=B$5</f>
        <v>1</v>
      </c>
      <c r="O6" t="b">
        <f>M6&gt;=B$5</f>
        <v>1</v>
      </c>
      <c r="P6" t="b">
        <f>M6&lt;B$5</f>
        <v>0</v>
      </c>
      <c r="Q6" t="b">
        <f>M6&lt;=B$5</f>
        <v>1</v>
      </c>
    </row>
    <row r="7" spans="2:17" x14ac:dyDescent="0.3">
      <c r="E7" s="20" t="s">
        <v>23</v>
      </c>
      <c r="F7">
        <v>94</v>
      </c>
      <c r="G7">
        <v>96</v>
      </c>
      <c r="H7">
        <v>65</v>
      </c>
      <c r="I7">
        <v>41</v>
      </c>
      <c r="J7">
        <v>67</v>
      </c>
      <c r="K7">
        <v>67</v>
      </c>
      <c r="L7">
        <v>63</v>
      </c>
      <c r="M7">
        <f>SUM(F7:L7)</f>
        <v>493</v>
      </c>
      <c r="N7" t="b">
        <f>M7=B$5</f>
        <v>0</v>
      </c>
      <c r="O7" t="b">
        <f>M7&gt;=B$5</f>
        <v>1</v>
      </c>
      <c r="P7" t="b">
        <f>M7&lt;B$5</f>
        <v>0</v>
      </c>
      <c r="Q7" t="b">
        <f>M7&lt;=B$5</f>
        <v>0</v>
      </c>
    </row>
    <row r="8" spans="2:17" x14ac:dyDescent="0.3">
      <c r="E8" s="20" t="s">
        <v>24</v>
      </c>
      <c r="F8">
        <v>66</v>
      </c>
      <c r="G8">
        <v>87</v>
      </c>
      <c r="H8">
        <v>10</v>
      </c>
      <c r="I8">
        <v>60</v>
      </c>
      <c r="J8">
        <v>44</v>
      </c>
      <c r="K8">
        <v>21</v>
      </c>
      <c r="L8">
        <v>38</v>
      </c>
      <c r="M8">
        <f>SUM(F8:L8)</f>
        <v>326</v>
      </c>
      <c r="N8" t="b">
        <f>M8=B$5</f>
        <v>0</v>
      </c>
      <c r="O8" t="b">
        <f>M8&gt;=B$5</f>
        <v>0</v>
      </c>
      <c r="P8" t="b">
        <f>M8&lt;B$5</f>
        <v>1</v>
      </c>
      <c r="Q8" t="b">
        <f>M8&lt;=B$5</f>
        <v>1</v>
      </c>
    </row>
    <row r="9" spans="2:17" x14ac:dyDescent="0.3">
      <c r="E9" s="20" t="s">
        <v>25</v>
      </c>
      <c r="F9">
        <v>55</v>
      </c>
      <c r="G9">
        <v>64</v>
      </c>
      <c r="H9">
        <v>70</v>
      </c>
      <c r="I9">
        <v>92</v>
      </c>
      <c r="J9">
        <v>50</v>
      </c>
      <c r="K9">
        <v>10</v>
      </c>
      <c r="L9">
        <v>77</v>
      </c>
      <c r="M9">
        <f>SUM(F9:L9)</f>
        <v>418</v>
      </c>
      <c r="N9" t="b">
        <f>M9=B$5</f>
        <v>0</v>
      </c>
      <c r="O9" t="b">
        <f>M9&gt;=B$5</f>
        <v>1</v>
      </c>
      <c r="P9" t="b">
        <f>M9&lt;B$5</f>
        <v>0</v>
      </c>
      <c r="Q9" t="b">
        <f>M9&lt;=B$5</f>
        <v>0</v>
      </c>
    </row>
    <row r="10" spans="2:17" x14ac:dyDescent="0.3">
      <c r="E10" s="20" t="s">
        <v>26</v>
      </c>
      <c r="F10">
        <v>15</v>
      </c>
      <c r="G10">
        <v>55</v>
      </c>
      <c r="H10">
        <v>58</v>
      </c>
      <c r="I10">
        <v>20</v>
      </c>
      <c r="J10">
        <v>62</v>
      </c>
      <c r="K10">
        <v>48</v>
      </c>
      <c r="L10">
        <v>65</v>
      </c>
      <c r="M10">
        <f>SUM(F10:L10)</f>
        <v>323</v>
      </c>
      <c r="N10" t="b">
        <f>M10=B$5</f>
        <v>0</v>
      </c>
      <c r="O10" t="b">
        <f>M10&gt;=B$5</f>
        <v>0</v>
      </c>
      <c r="P10" t="b">
        <f>M10&lt;B$5</f>
        <v>1</v>
      </c>
      <c r="Q10" t="b">
        <f>M10&lt;=B$5</f>
        <v>1</v>
      </c>
    </row>
    <row r="12" spans="2:17" x14ac:dyDescent="0.3">
      <c r="E12" s="20" t="s">
        <v>74</v>
      </c>
      <c r="F12">
        <f>SUM(F6:F10)</f>
        <v>294</v>
      </c>
      <c r="G12">
        <f t="shared" ref="G12:L12" si="0">SUM(G6:G10)</f>
        <v>313</v>
      </c>
      <c r="H12">
        <f t="shared" si="0"/>
        <v>299</v>
      </c>
      <c r="I12">
        <f t="shared" si="0"/>
        <v>311</v>
      </c>
      <c r="J12">
        <f t="shared" si="0"/>
        <v>246</v>
      </c>
      <c r="K12">
        <f t="shared" si="0"/>
        <v>194</v>
      </c>
      <c r="L12">
        <f t="shared" si="0"/>
        <v>255</v>
      </c>
    </row>
    <row r="14" spans="2:17" x14ac:dyDescent="0.3">
      <c r="E14" s="20" t="s">
        <v>75</v>
      </c>
      <c r="F14" t="b">
        <f>OR(F12)</f>
        <v>1</v>
      </c>
    </row>
    <row r="16" spans="2:17" x14ac:dyDescent="0.3">
      <c r="E16" s="20" t="s">
        <v>76</v>
      </c>
      <c r="F16" t="b">
        <f>AND(F12)</f>
        <v>1</v>
      </c>
    </row>
    <row r="18" spans="3:15" x14ac:dyDescent="0.3">
      <c r="C18" t="s">
        <v>92</v>
      </c>
      <c r="E18" s="20" t="s">
        <v>96</v>
      </c>
      <c r="F18" t="str">
        <f>IF(F12&gt;300,"D",IF(F12&gt;250,"C",IF(F12&lt;200,"A","B")))</f>
        <v>C</v>
      </c>
      <c r="G18" t="str">
        <f t="shared" ref="G18:L18" si="1">IF(G12&gt;300,"D",IF(G12&gt;250,"C",IF(G12&lt;200,"A","B")))</f>
        <v>D</v>
      </c>
      <c r="H18" t="str">
        <f t="shared" si="1"/>
        <v>C</v>
      </c>
      <c r="I18" t="str">
        <f t="shared" si="1"/>
        <v>D</v>
      </c>
      <c r="J18" t="str">
        <f t="shared" si="1"/>
        <v>B</v>
      </c>
      <c r="K18" t="str">
        <f t="shared" si="1"/>
        <v>A</v>
      </c>
      <c r="L18" t="str">
        <f t="shared" si="1"/>
        <v>C</v>
      </c>
    </row>
    <row r="19" spans="3:15" x14ac:dyDescent="0.3">
      <c r="C19" t="s">
        <v>93</v>
      </c>
      <c r="E19" s="20" t="s">
        <v>97</v>
      </c>
      <c r="L19" t="s">
        <v>38</v>
      </c>
    </row>
    <row r="20" spans="3:15" x14ac:dyDescent="0.3">
      <c r="C20" t="s">
        <v>94</v>
      </c>
      <c r="E20" s="20" t="s">
        <v>98</v>
      </c>
    </row>
    <row r="21" spans="3:15" x14ac:dyDescent="0.3">
      <c r="C21" t="s">
        <v>95</v>
      </c>
      <c r="E21" s="20" t="s">
        <v>99</v>
      </c>
    </row>
    <row r="22" spans="3:15" x14ac:dyDescent="0.3">
      <c r="O22" t="s">
        <v>38</v>
      </c>
    </row>
  </sheetData>
  <sortState xmlns:xlrd2="http://schemas.microsoft.com/office/spreadsheetml/2017/richdata2" caseSensitive="1" ref="E4:Q4">
    <sortCondition descending="1" ref="F4"/>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8F4AF-C78A-4DBA-BE21-AE308AAED18D}">
  <sheetPr codeName="Sheet8"/>
  <dimension ref="E4:T9"/>
  <sheetViews>
    <sheetView workbookViewId="0">
      <selection activeCell="N5" sqref="N5"/>
    </sheetView>
  </sheetViews>
  <sheetFormatPr defaultRowHeight="14.4" x14ac:dyDescent="0.3"/>
  <cols>
    <col min="15" max="15" width="10.88671875" customWidth="1"/>
  </cols>
  <sheetData>
    <row r="4" spans="5:20" x14ac:dyDescent="0.3">
      <c r="E4" s="20" t="s">
        <v>77</v>
      </c>
      <c r="F4" s="21" t="s">
        <v>78</v>
      </c>
      <c r="G4" s="21" t="s">
        <v>79</v>
      </c>
      <c r="H4" s="21" t="s">
        <v>80</v>
      </c>
      <c r="I4" s="21" t="s">
        <v>81</v>
      </c>
      <c r="J4" s="21" t="s">
        <v>82</v>
      </c>
      <c r="K4" s="21" t="s">
        <v>83</v>
      </c>
      <c r="L4" s="21" t="s">
        <v>84</v>
      </c>
      <c r="M4" s="21" t="s">
        <v>69</v>
      </c>
      <c r="N4" s="21" t="s">
        <v>91</v>
      </c>
      <c r="O4" s="21" t="s">
        <v>90</v>
      </c>
      <c r="R4">
        <v>8500</v>
      </c>
      <c r="T4">
        <v>9000</v>
      </c>
    </row>
    <row r="5" spans="5:20" x14ac:dyDescent="0.3">
      <c r="E5" s="20" t="s">
        <v>85</v>
      </c>
      <c r="F5">
        <v>1428</v>
      </c>
      <c r="G5">
        <v>1146</v>
      </c>
      <c r="H5">
        <v>1946</v>
      </c>
      <c r="I5">
        <v>830</v>
      </c>
      <c r="J5">
        <v>1565</v>
      </c>
      <c r="K5">
        <v>1789</v>
      </c>
      <c r="L5">
        <v>1897</v>
      </c>
      <c r="M5">
        <f>SUM(F5:L5)</f>
        <v>10601</v>
      </c>
      <c r="N5" t="str">
        <f>IF(M5&gt;R$4,"HIGH","LOW")</f>
        <v>HIGH</v>
      </c>
      <c r="O5" t="str">
        <f>IF(M5&gt;T$4,"HIGH",IF(M5&lt;R$4,"LOW","MID"))</f>
        <v>HIGH</v>
      </c>
    </row>
    <row r="6" spans="5:20" x14ac:dyDescent="0.3">
      <c r="E6" s="20" t="s">
        <v>86</v>
      </c>
      <c r="F6">
        <v>901</v>
      </c>
      <c r="G6">
        <v>2000</v>
      </c>
      <c r="H6">
        <v>1449</v>
      </c>
      <c r="I6">
        <v>570</v>
      </c>
      <c r="J6">
        <v>686</v>
      </c>
      <c r="K6">
        <v>1099</v>
      </c>
      <c r="L6">
        <v>561</v>
      </c>
      <c r="M6">
        <f t="shared" ref="M6:M9" si="0">SUM(F6:L6)</f>
        <v>7266</v>
      </c>
      <c r="N6" t="str">
        <f t="shared" ref="N6:N9" si="1">IF(M6&gt;R$4,"HIGH","LOW")</f>
        <v>LOW</v>
      </c>
      <c r="O6" t="str">
        <f t="shared" ref="O6:O9" si="2">IF(M6&gt;T$4,"HIGH",IF(M6&lt;R$4,"LOW","MID"))</f>
        <v>LOW</v>
      </c>
    </row>
    <row r="7" spans="5:20" x14ac:dyDescent="0.3">
      <c r="E7" s="20" t="s">
        <v>87</v>
      </c>
      <c r="F7">
        <v>1647</v>
      </c>
      <c r="G7">
        <v>1318</v>
      </c>
      <c r="H7">
        <v>585</v>
      </c>
      <c r="I7">
        <v>1036</v>
      </c>
      <c r="J7">
        <v>1191</v>
      </c>
      <c r="K7">
        <v>626</v>
      </c>
      <c r="L7">
        <v>1873</v>
      </c>
      <c r="M7">
        <f t="shared" si="0"/>
        <v>8276</v>
      </c>
      <c r="N7" t="str">
        <f t="shared" si="1"/>
        <v>LOW</v>
      </c>
      <c r="O7" t="str">
        <f t="shared" si="2"/>
        <v>LOW</v>
      </c>
    </row>
    <row r="8" spans="5:20" x14ac:dyDescent="0.3">
      <c r="E8" s="20" t="s">
        <v>88</v>
      </c>
      <c r="F8">
        <v>1513</v>
      </c>
      <c r="G8">
        <v>759</v>
      </c>
      <c r="H8">
        <v>649</v>
      </c>
      <c r="I8">
        <v>1509</v>
      </c>
      <c r="J8">
        <v>783</v>
      </c>
      <c r="K8">
        <v>1691</v>
      </c>
      <c r="L8">
        <v>1932</v>
      </c>
      <c r="M8">
        <f t="shared" si="0"/>
        <v>8836</v>
      </c>
      <c r="N8" t="str">
        <f t="shared" si="1"/>
        <v>HIGH</v>
      </c>
      <c r="O8" t="str">
        <f t="shared" si="2"/>
        <v>MID</v>
      </c>
    </row>
    <row r="9" spans="5:20" x14ac:dyDescent="0.3">
      <c r="E9" s="20" t="s">
        <v>89</v>
      </c>
      <c r="F9">
        <v>751</v>
      </c>
      <c r="G9">
        <v>1762</v>
      </c>
      <c r="H9">
        <v>1701</v>
      </c>
      <c r="I9">
        <v>1496</v>
      </c>
      <c r="J9">
        <v>1609</v>
      </c>
      <c r="K9">
        <v>874</v>
      </c>
      <c r="L9">
        <v>837</v>
      </c>
      <c r="M9">
        <f t="shared" si="0"/>
        <v>9030</v>
      </c>
      <c r="N9" t="str">
        <f t="shared" si="1"/>
        <v>HIGH</v>
      </c>
      <c r="O9" t="str">
        <f t="shared" si="2"/>
        <v>HIGH</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0E30-E26D-4383-A2F4-AA5864BA6757}">
  <sheetPr codeName="Sheet9"/>
  <dimension ref="I3:Y9"/>
  <sheetViews>
    <sheetView topLeftCell="H1" workbookViewId="0">
      <selection activeCell="X5" sqref="X5"/>
    </sheetView>
  </sheetViews>
  <sheetFormatPr defaultRowHeight="14.4" x14ac:dyDescent="0.3"/>
  <cols>
    <col min="6" max="6" width="8.88671875" customWidth="1"/>
    <col min="9" max="9" width="11" bestFit="1" customWidth="1"/>
    <col min="10" max="10" width="8.44140625" customWidth="1"/>
    <col min="15" max="17" width="8.88671875" customWidth="1"/>
    <col min="18" max="18" width="9.109375" customWidth="1"/>
    <col min="19" max="19" width="13.77734375" bestFit="1" customWidth="1"/>
    <col min="20" max="20" width="9.77734375" bestFit="1" customWidth="1"/>
    <col min="21" max="21" width="10.77734375" bestFit="1" customWidth="1"/>
    <col min="23" max="23" width="9.88671875" bestFit="1" customWidth="1"/>
  </cols>
  <sheetData>
    <row r="3" spans="9:25" x14ac:dyDescent="0.3">
      <c r="I3" s="20" t="s">
        <v>21</v>
      </c>
      <c r="J3" s="19" t="s">
        <v>27</v>
      </c>
      <c r="K3" s="19" t="s">
        <v>28</v>
      </c>
      <c r="L3" s="19" t="s">
        <v>29</v>
      </c>
      <c r="M3" s="19" t="s">
        <v>30</v>
      </c>
      <c r="N3" s="19" t="s">
        <v>31</v>
      </c>
      <c r="O3" s="19" t="s">
        <v>32</v>
      </c>
      <c r="P3" s="19" t="s">
        <v>33</v>
      </c>
      <c r="Q3" s="19" t="s">
        <v>69</v>
      </c>
      <c r="R3" s="19" t="s">
        <v>70</v>
      </c>
      <c r="S3" s="19" t="s">
        <v>71</v>
      </c>
      <c r="T3" s="19" t="s">
        <v>72</v>
      </c>
      <c r="U3" s="19" t="s">
        <v>73</v>
      </c>
      <c r="V3" s="19" t="s">
        <v>100</v>
      </c>
      <c r="W3" s="19" t="s">
        <v>101</v>
      </c>
      <c r="X3" s="19" t="s">
        <v>102</v>
      </c>
      <c r="Y3" s="19" t="s">
        <v>103</v>
      </c>
    </row>
    <row r="4" spans="9:25" x14ac:dyDescent="0.3">
      <c r="I4" s="20"/>
    </row>
    <row r="5" spans="9:25" x14ac:dyDescent="0.3">
      <c r="I5" s="20" t="s">
        <v>22</v>
      </c>
      <c r="J5">
        <v>64</v>
      </c>
      <c r="K5">
        <v>11</v>
      </c>
      <c r="L5">
        <v>96</v>
      </c>
      <c r="M5">
        <v>98</v>
      </c>
      <c r="N5">
        <v>23</v>
      </c>
      <c r="O5">
        <v>48</v>
      </c>
      <c r="P5">
        <v>12</v>
      </c>
      <c r="Q5">
        <v>352</v>
      </c>
      <c r="R5" t="b">
        <v>1</v>
      </c>
      <c r="S5" t="b">
        <v>1</v>
      </c>
      <c r="T5" t="b">
        <v>0</v>
      </c>
      <c r="U5" t="b">
        <v>1</v>
      </c>
      <c r="V5">
        <f>COUNTIF(U5:U9,$U$5)</f>
        <v>3</v>
      </c>
      <c r="W5">
        <f>COUNTIFS(S5:S9,S5,Q5:Q9,"&gt;400")</f>
        <v>2</v>
      </c>
      <c r="X5">
        <f>SUMIF(T5:T9,T5,Q5:Q9)</f>
        <v>1263</v>
      </c>
      <c r="Y5">
        <f>SUMIFS(Q5:Q9,Q5:Q9,"&gt;350",U5:U9,U5)</f>
        <v>352</v>
      </c>
    </row>
    <row r="6" spans="9:25" x14ac:dyDescent="0.3">
      <c r="I6" s="20" t="s">
        <v>23</v>
      </c>
      <c r="J6">
        <v>94</v>
      </c>
      <c r="K6">
        <v>96</v>
      </c>
      <c r="L6">
        <v>65</v>
      </c>
      <c r="M6">
        <v>41</v>
      </c>
      <c r="N6">
        <v>67</v>
      </c>
      <c r="O6">
        <v>67</v>
      </c>
      <c r="P6">
        <v>63</v>
      </c>
      <c r="Q6">
        <v>493</v>
      </c>
      <c r="R6" t="b">
        <v>0</v>
      </c>
      <c r="S6" t="b">
        <v>1</v>
      </c>
      <c r="T6" t="b">
        <v>0</v>
      </c>
      <c r="U6" t="b">
        <v>0</v>
      </c>
      <c r="V6">
        <f>COUNTIF(U5:U9,U$6)</f>
        <v>2</v>
      </c>
      <c r="W6">
        <f>COUNTIFS(U5:U9,U6,Q5:Q9,"&gt;400")</f>
        <v>2</v>
      </c>
      <c r="X6">
        <f>SUMIF(U5:U9,U6,Q5:Q9)</f>
        <v>911</v>
      </c>
      <c r="Y6">
        <f>SUMIFS(Q5:Q9,S5:S9,S5,T5:T9,T5)</f>
        <v>1263</v>
      </c>
    </row>
    <row r="7" spans="9:25" x14ac:dyDescent="0.3">
      <c r="I7" s="20" t="s">
        <v>24</v>
      </c>
      <c r="J7">
        <v>66</v>
      </c>
      <c r="K7">
        <v>87</v>
      </c>
      <c r="L7">
        <v>10</v>
      </c>
      <c r="M7">
        <v>60</v>
      </c>
      <c r="N7">
        <v>44</v>
      </c>
      <c r="O7">
        <v>21</v>
      </c>
      <c r="P7">
        <v>38</v>
      </c>
      <c r="Q7">
        <v>326</v>
      </c>
      <c r="R7" t="b">
        <v>0</v>
      </c>
      <c r="S7" t="b">
        <v>0</v>
      </c>
      <c r="T7" t="b">
        <v>1</v>
      </c>
      <c r="U7" t="b">
        <v>1</v>
      </c>
      <c r="V7">
        <f>COUNTIF(U5:U9,U$7)</f>
        <v>3</v>
      </c>
      <c r="W7">
        <f>COUNTIFS(S5:S9,S7,Q5:Q9,"&gt;350")</f>
        <v>0</v>
      </c>
      <c r="X7">
        <f>SUMIF(T5:T9,T7,Q5:Q9)</f>
        <v>649</v>
      </c>
      <c r="Y7">
        <f>SUMIFS(Q5:Q9,S5:S9,S7,T5:T9,T7,U5:U9,U7)</f>
        <v>649</v>
      </c>
    </row>
    <row r="8" spans="9:25" x14ac:dyDescent="0.3">
      <c r="I8" s="20" t="s">
        <v>25</v>
      </c>
      <c r="J8">
        <v>55</v>
      </c>
      <c r="K8">
        <v>64</v>
      </c>
      <c r="L8">
        <v>70</v>
      </c>
      <c r="M8">
        <v>92</v>
      </c>
      <c r="N8">
        <v>50</v>
      </c>
      <c r="O8">
        <v>10</v>
      </c>
      <c r="P8">
        <v>77</v>
      </c>
      <c r="Q8">
        <v>418</v>
      </c>
      <c r="R8" t="b">
        <v>0</v>
      </c>
      <c r="S8" t="b">
        <v>1</v>
      </c>
      <c r="T8" t="b">
        <v>0</v>
      </c>
      <c r="U8" t="b">
        <v>0</v>
      </c>
    </row>
    <row r="9" spans="9:25" x14ac:dyDescent="0.3">
      <c r="I9" s="20" t="s">
        <v>26</v>
      </c>
      <c r="J9">
        <v>15</v>
      </c>
      <c r="K9">
        <v>55</v>
      </c>
      <c r="L9">
        <v>58</v>
      </c>
      <c r="M9">
        <v>20</v>
      </c>
      <c r="N9">
        <v>62</v>
      </c>
      <c r="O9">
        <v>48</v>
      </c>
      <c r="P9">
        <v>65</v>
      </c>
      <c r="Q9">
        <v>323</v>
      </c>
      <c r="R9" t="b">
        <v>0</v>
      </c>
      <c r="S9" t="b">
        <v>0</v>
      </c>
      <c r="T9" t="b">
        <v>1</v>
      </c>
      <c r="U9" t="b">
        <v>1</v>
      </c>
    </row>
  </sheetData>
  <dataValidations count="1">
    <dataValidation type="time" allowBlank="1" showInputMessage="1" showErrorMessage="1" errorTitle="STOP" error="NUMBER SHOUD BE IN LOWER CASES" sqref="Z1:Z1048576" xr:uid="{64186539-B7A2-4F0A-BFD1-D43805A95CFB}">
      <formula1>0.0416666666666667</formula1>
      <formula2>0.375</formula2>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2E62-1480-4BA4-A86B-CD6688D85E68}">
  <sheetPr codeName="Sheet10"/>
  <dimension ref="D3:N59"/>
  <sheetViews>
    <sheetView topLeftCell="B22" workbookViewId="0">
      <selection activeCell="Q42" sqref="Q42"/>
    </sheetView>
  </sheetViews>
  <sheetFormatPr defaultRowHeight="14.4" x14ac:dyDescent="0.3"/>
  <cols>
    <col min="5" max="5" width="14.88671875" customWidth="1"/>
    <col min="7" max="7" width="25.109375" customWidth="1"/>
    <col min="9" max="9" width="26.5546875" customWidth="1"/>
    <col min="10" max="10" width="22.5546875" customWidth="1"/>
  </cols>
  <sheetData>
    <row r="3" spans="4:10" x14ac:dyDescent="0.3">
      <c r="E3" s="79" t="s">
        <v>104</v>
      </c>
      <c r="F3" s="79"/>
      <c r="G3" s="79"/>
      <c r="H3" s="79"/>
      <c r="I3" s="79"/>
      <c r="J3" s="79"/>
    </row>
    <row r="5" spans="4:10" x14ac:dyDescent="0.3">
      <c r="E5" s="22" t="s">
        <v>105</v>
      </c>
      <c r="G5" s="24" t="s">
        <v>131</v>
      </c>
    </row>
    <row r="7" spans="4:10" x14ac:dyDescent="0.3">
      <c r="D7">
        <v>1</v>
      </c>
      <c r="E7" s="27" t="s">
        <v>106</v>
      </c>
      <c r="G7" s="23">
        <v>45532.708055555559</v>
      </c>
      <c r="J7" s="23">
        <v>44648.708055555559</v>
      </c>
    </row>
    <row r="8" spans="4:10" x14ac:dyDescent="0.3">
      <c r="E8" s="27"/>
    </row>
    <row r="9" spans="4:10" x14ac:dyDescent="0.3">
      <c r="D9">
        <v>2</v>
      </c>
      <c r="E9" s="27" t="s">
        <v>107</v>
      </c>
      <c r="G9" s="51">
        <f ca="1">TODAY()</f>
        <v>45547</v>
      </c>
      <c r="J9" s="6">
        <v>45532</v>
      </c>
    </row>
    <row r="10" spans="4:10" x14ac:dyDescent="0.3">
      <c r="E10" s="27"/>
    </row>
    <row r="11" spans="4:10" x14ac:dyDescent="0.3">
      <c r="D11">
        <v>3</v>
      </c>
      <c r="E11" s="27" t="s">
        <v>108</v>
      </c>
      <c r="G11">
        <f>DAY(G7)</f>
        <v>28</v>
      </c>
    </row>
    <row r="12" spans="4:10" x14ac:dyDescent="0.3">
      <c r="E12" s="27"/>
    </row>
    <row r="13" spans="4:10" x14ac:dyDescent="0.3">
      <c r="D13">
        <v>4</v>
      </c>
      <c r="E13" s="27" t="s">
        <v>109</v>
      </c>
      <c r="F13" s="23"/>
      <c r="G13">
        <f>MONTH(G7)</f>
        <v>8</v>
      </c>
    </row>
    <row r="14" spans="4:10" x14ac:dyDescent="0.3">
      <c r="E14" s="27"/>
    </row>
    <row r="15" spans="4:10" x14ac:dyDescent="0.3">
      <c r="D15">
        <v>5</v>
      </c>
      <c r="E15" s="27" t="s">
        <v>110</v>
      </c>
      <c r="G15">
        <f>YEAR(G7)</f>
        <v>2024</v>
      </c>
    </row>
    <row r="16" spans="4:10" x14ac:dyDescent="0.3">
      <c r="E16" s="27"/>
    </row>
    <row r="17" spans="4:10" x14ac:dyDescent="0.3">
      <c r="D17">
        <v>6</v>
      </c>
      <c r="E17" s="27" t="s">
        <v>111</v>
      </c>
      <c r="G17">
        <f>_xlfn.DAYS(G7,J7)</f>
        <v>884</v>
      </c>
    </row>
    <row r="18" spans="4:10" x14ac:dyDescent="0.3">
      <c r="E18" s="27"/>
    </row>
    <row r="19" spans="4:10" x14ac:dyDescent="0.3">
      <c r="D19">
        <v>9</v>
      </c>
      <c r="E19" s="27" t="s">
        <v>112</v>
      </c>
      <c r="G19">
        <f>G7-J7</f>
        <v>884</v>
      </c>
    </row>
    <row r="20" spans="4:10" x14ac:dyDescent="0.3">
      <c r="E20" s="27"/>
    </row>
    <row r="21" spans="4:10" x14ac:dyDescent="0.3">
      <c r="D21">
        <v>10</v>
      </c>
      <c r="E21" s="27" t="s">
        <v>113</v>
      </c>
      <c r="G21">
        <f>DAYS360(J7,G7,TRUE)</f>
        <v>870</v>
      </c>
      <c r="J21" t="s">
        <v>38</v>
      </c>
    </row>
    <row r="22" spans="4:10" x14ac:dyDescent="0.3">
      <c r="E22" s="27"/>
    </row>
    <row r="23" spans="4:10" x14ac:dyDescent="0.3">
      <c r="D23">
        <v>11</v>
      </c>
      <c r="E23" s="27" t="s">
        <v>114</v>
      </c>
      <c r="F23" t="s">
        <v>110</v>
      </c>
      <c r="G23">
        <f>DATEDIF(J7,G7,"Y")</f>
        <v>2</v>
      </c>
    </row>
    <row r="24" spans="4:10" x14ac:dyDescent="0.3">
      <c r="E24" s="27"/>
      <c r="F24" t="s">
        <v>109</v>
      </c>
      <c r="G24">
        <f>DATEDIF(J7,G7,"M")</f>
        <v>29</v>
      </c>
    </row>
    <row r="25" spans="4:10" x14ac:dyDescent="0.3">
      <c r="E25" s="27"/>
      <c r="F25" t="s">
        <v>108</v>
      </c>
      <c r="G25">
        <f>DATEDIF(J7,G7,"D")</f>
        <v>884</v>
      </c>
    </row>
    <row r="26" spans="4:10" x14ac:dyDescent="0.3">
      <c r="E26" s="27"/>
    </row>
    <row r="27" spans="4:10" x14ac:dyDescent="0.3">
      <c r="D27">
        <v>12</v>
      </c>
      <c r="E27" s="27"/>
      <c r="F27" t="s">
        <v>115</v>
      </c>
      <c r="G27">
        <f>G25*24</f>
        <v>21216</v>
      </c>
    </row>
    <row r="28" spans="4:10" x14ac:dyDescent="0.3">
      <c r="E28" s="27"/>
      <c r="F28" t="s">
        <v>116</v>
      </c>
      <c r="G28">
        <f>G27*60</f>
        <v>1272960</v>
      </c>
    </row>
    <row r="29" spans="4:10" x14ac:dyDescent="0.3">
      <c r="E29" s="27"/>
      <c r="F29" t="s">
        <v>117</v>
      </c>
      <c r="G29">
        <f>G27*3600</f>
        <v>76377600</v>
      </c>
    </row>
    <row r="30" spans="4:10" x14ac:dyDescent="0.3">
      <c r="E30" s="27"/>
    </row>
    <row r="31" spans="4:10" x14ac:dyDescent="0.3">
      <c r="D31">
        <v>13</v>
      </c>
      <c r="E31" s="27" t="s">
        <v>118</v>
      </c>
      <c r="G31">
        <f>HOUR(G7)</f>
        <v>16</v>
      </c>
    </row>
    <row r="32" spans="4:10" x14ac:dyDescent="0.3">
      <c r="E32" s="27"/>
    </row>
    <row r="33" spans="4:10" x14ac:dyDescent="0.3">
      <c r="D33">
        <v>14</v>
      </c>
      <c r="E33" s="27" t="s">
        <v>116</v>
      </c>
      <c r="G33">
        <f>MINUTE(G7)</f>
        <v>59</v>
      </c>
    </row>
    <row r="34" spans="4:10" x14ac:dyDescent="0.3">
      <c r="E34" s="27"/>
    </row>
    <row r="35" spans="4:10" x14ac:dyDescent="0.3">
      <c r="D35">
        <v>15</v>
      </c>
      <c r="E35" s="27" t="s">
        <v>117</v>
      </c>
      <c r="G35">
        <f>SECOND(G7)</f>
        <v>36</v>
      </c>
    </row>
    <row r="36" spans="4:10" x14ac:dyDescent="0.3">
      <c r="E36" s="27"/>
    </row>
    <row r="37" spans="4:10" x14ac:dyDescent="0.3">
      <c r="D37">
        <v>16</v>
      </c>
      <c r="E37" s="27" t="s">
        <v>119</v>
      </c>
      <c r="G37">
        <f>YEARFRAC(J7,G7,4)</f>
        <v>2.4166666666666665</v>
      </c>
      <c r="J37" s="6">
        <v>45505</v>
      </c>
    </row>
    <row r="38" spans="4:10" x14ac:dyDescent="0.3">
      <c r="E38" s="27"/>
      <c r="J38" s="6">
        <v>45535</v>
      </c>
    </row>
    <row r="39" spans="4:10" x14ac:dyDescent="0.3">
      <c r="D39">
        <v>17</v>
      </c>
      <c r="E39" s="27" t="s">
        <v>120</v>
      </c>
      <c r="G39">
        <f>NETWORKDAYS(J37,J38,J41:J42)</f>
        <v>20</v>
      </c>
    </row>
    <row r="40" spans="4:10" x14ac:dyDescent="0.3">
      <c r="E40" s="27"/>
    </row>
    <row r="41" spans="4:10" x14ac:dyDescent="0.3">
      <c r="D41">
        <v>18</v>
      </c>
      <c r="E41" s="27" t="s">
        <v>121</v>
      </c>
      <c r="G41">
        <f>NETWORKDAYS.INTL(J37,J38,11,J41:J42)</f>
        <v>25</v>
      </c>
      <c r="J41" s="6">
        <v>45519</v>
      </c>
    </row>
    <row r="42" spans="4:10" x14ac:dyDescent="0.3">
      <c r="E42" s="27"/>
      <c r="J42" s="6">
        <v>45530</v>
      </c>
    </row>
    <row r="43" spans="4:10" x14ac:dyDescent="0.3">
      <c r="D43">
        <v>19</v>
      </c>
      <c r="E43" s="27" t="s">
        <v>122</v>
      </c>
      <c r="G43" s="6">
        <f>EDATE(G7,8)</f>
        <v>45775</v>
      </c>
    </row>
    <row r="44" spans="4:10" x14ac:dyDescent="0.3">
      <c r="E44" s="27"/>
      <c r="J44" s="7">
        <v>45533</v>
      </c>
    </row>
    <row r="45" spans="4:10" x14ac:dyDescent="0.3">
      <c r="D45">
        <v>20</v>
      </c>
      <c r="E45" s="27" t="s">
        <v>123</v>
      </c>
      <c r="G45" s="6">
        <f>EOMONTH(G7,8)</f>
        <v>45777</v>
      </c>
    </row>
    <row r="46" spans="4:10" x14ac:dyDescent="0.3">
      <c r="E46" s="27"/>
    </row>
    <row r="47" spans="4:10" x14ac:dyDescent="0.3">
      <c r="D47">
        <v>21</v>
      </c>
      <c r="E47" s="27" t="s">
        <v>124</v>
      </c>
      <c r="G47" s="6">
        <f>WORKDAY(J38,10)</f>
        <v>45548</v>
      </c>
    </row>
    <row r="48" spans="4:10" x14ac:dyDescent="0.3">
      <c r="E48" s="27"/>
    </row>
    <row r="49" spans="4:14" x14ac:dyDescent="0.3">
      <c r="D49">
        <v>22</v>
      </c>
      <c r="E49" s="27" t="s">
        <v>125</v>
      </c>
      <c r="G49" s="6">
        <f>WORKDAY.INTL(J38,10,11)</f>
        <v>45547</v>
      </c>
    </row>
    <row r="50" spans="4:14" x14ac:dyDescent="0.3">
      <c r="E50" s="27"/>
      <c r="I50" t="s">
        <v>38</v>
      </c>
    </row>
    <row r="51" spans="4:14" x14ac:dyDescent="0.3">
      <c r="D51">
        <v>23</v>
      </c>
      <c r="E51" s="27" t="s">
        <v>126</v>
      </c>
      <c r="G51" s="6">
        <f>DATEVALUE("29-8-2024")</f>
        <v>45533</v>
      </c>
    </row>
    <row r="52" spans="4:14" x14ac:dyDescent="0.3">
      <c r="E52" s="27"/>
    </row>
    <row r="53" spans="4:14" x14ac:dyDescent="0.3">
      <c r="D53">
        <v>24</v>
      </c>
      <c r="E53" s="27" t="s">
        <v>127</v>
      </c>
      <c r="G53" s="8">
        <f>TIMEVALUE("12:45:54")</f>
        <v>0.53187499999999999</v>
      </c>
    </row>
    <row r="54" spans="4:14" x14ac:dyDescent="0.3">
      <c r="E54" s="27"/>
    </row>
    <row r="55" spans="4:14" x14ac:dyDescent="0.3">
      <c r="D55">
        <v>25</v>
      </c>
      <c r="E55" s="27" t="s">
        <v>128</v>
      </c>
      <c r="G55">
        <f>WEEKDAY("29-08-2024",1)</f>
        <v>5</v>
      </c>
      <c r="N55" t="s">
        <v>38</v>
      </c>
    </row>
    <row r="56" spans="4:14" x14ac:dyDescent="0.3">
      <c r="E56" s="27"/>
    </row>
    <row r="57" spans="4:14" x14ac:dyDescent="0.3">
      <c r="D57">
        <v>26</v>
      </c>
      <c r="E57" s="27" t="s">
        <v>129</v>
      </c>
      <c r="G57">
        <f>WEEKNUM("29-08-2024",1)</f>
        <v>35</v>
      </c>
    </row>
    <row r="58" spans="4:14" x14ac:dyDescent="0.3">
      <c r="E58" s="27"/>
    </row>
    <row r="59" spans="4:14" x14ac:dyDescent="0.3">
      <c r="D59">
        <v>27</v>
      </c>
      <c r="E59" s="27" t="s">
        <v>130</v>
      </c>
      <c r="G59">
        <f>_xlfn.ISOWEEKNUM("29-08-2024")</f>
        <v>35</v>
      </c>
    </row>
  </sheetData>
  <mergeCells count="1">
    <mergeCell ref="E3:J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8F9F-C4B4-4DE2-A4C6-111376E46176}">
  <sheetPr codeName="Sheet11"/>
  <dimension ref="D4:R23"/>
  <sheetViews>
    <sheetView topLeftCell="B1" workbookViewId="0">
      <selection activeCell="R16" sqref="R16"/>
    </sheetView>
  </sheetViews>
  <sheetFormatPr defaultRowHeight="14.4" x14ac:dyDescent="0.3"/>
  <cols>
    <col min="5" max="5" width="11" bestFit="1" customWidth="1"/>
    <col min="10" max="10" width="11.21875" bestFit="1" customWidth="1"/>
  </cols>
  <sheetData>
    <row r="4" spans="5:18" x14ac:dyDescent="0.3">
      <c r="E4" s="20" t="s">
        <v>21</v>
      </c>
      <c r="F4" s="19" t="s">
        <v>27</v>
      </c>
      <c r="G4" s="19" t="s">
        <v>28</v>
      </c>
      <c r="H4" s="19" t="s">
        <v>29</v>
      </c>
      <c r="I4" s="19" t="s">
        <v>30</v>
      </c>
      <c r="J4" s="19" t="s">
        <v>132</v>
      </c>
      <c r="K4" s="19" t="s">
        <v>32</v>
      </c>
      <c r="L4" s="19" t="s">
        <v>33</v>
      </c>
      <c r="M4" s="19" t="s">
        <v>31</v>
      </c>
      <c r="N4" s="19" t="s">
        <v>133</v>
      </c>
      <c r="O4" s="19" t="s">
        <v>134</v>
      </c>
      <c r="P4" s="19" t="s">
        <v>38</v>
      </c>
    </row>
    <row r="5" spans="5:18" x14ac:dyDescent="0.3">
      <c r="E5" s="20"/>
    </row>
    <row r="6" spans="5:18" x14ac:dyDescent="0.3">
      <c r="E6" s="20" t="s">
        <v>22</v>
      </c>
      <c r="F6">
        <v>64</v>
      </c>
      <c r="G6">
        <v>11</v>
      </c>
      <c r="H6">
        <v>96</v>
      </c>
      <c r="I6">
        <v>98</v>
      </c>
      <c r="J6">
        <v>23</v>
      </c>
      <c r="K6">
        <v>48</v>
      </c>
      <c r="L6">
        <v>12</v>
      </c>
      <c r="M6">
        <f>VLOOKUP(E6,$E$19:$H$23,2,FALSE)</f>
        <v>32</v>
      </c>
      <c r="N6">
        <f>VLOOKUP(E6,$E$19:$H$23,3,FALSE)</f>
        <v>39</v>
      </c>
      <c r="O6">
        <f t="shared" ref="O6:O7" si="0">VLOOKUP(E6,$E$19:$H$23,4,FALSE)</f>
        <v>92</v>
      </c>
    </row>
    <row r="7" spans="5:18" x14ac:dyDescent="0.3">
      <c r="E7" s="20" t="s">
        <v>23</v>
      </c>
      <c r="F7">
        <v>94</v>
      </c>
      <c r="G7">
        <v>96</v>
      </c>
      <c r="H7">
        <v>65</v>
      </c>
      <c r="I7">
        <v>41</v>
      </c>
      <c r="J7">
        <v>67</v>
      </c>
      <c r="K7">
        <v>67</v>
      </c>
      <c r="L7">
        <v>63</v>
      </c>
      <c r="M7">
        <f t="shared" ref="M7:M10" si="1">VLOOKUP(E7,$E$19:$H$23,2,FALSE)</f>
        <v>97</v>
      </c>
      <c r="N7">
        <f t="shared" ref="N7:N10" si="2">VLOOKUP(E7,$E$19:$H$23,3,FALSE)</f>
        <v>55</v>
      </c>
      <c r="O7">
        <f t="shared" si="0"/>
        <v>65</v>
      </c>
    </row>
    <row r="8" spans="5:18" x14ac:dyDescent="0.3">
      <c r="E8" s="20" t="s">
        <v>24</v>
      </c>
      <c r="F8">
        <v>66</v>
      </c>
      <c r="G8">
        <v>87</v>
      </c>
      <c r="H8">
        <v>10</v>
      </c>
      <c r="I8">
        <v>60</v>
      </c>
      <c r="J8">
        <v>44</v>
      </c>
      <c r="K8">
        <v>21</v>
      </c>
      <c r="L8">
        <v>38</v>
      </c>
      <c r="M8">
        <f t="shared" si="1"/>
        <v>71</v>
      </c>
      <c r="N8">
        <f t="shared" si="2"/>
        <v>67</v>
      </c>
      <c r="O8">
        <f>VLOOKUP(E8,$E$19:$H$23,4,FALSE)</f>
        <v>75</v>
      </c>
    </row>
    <row r="9" spans="5:18" x14ac:dyDescent="0.3">
      <c r="E9" s="20" t="s">
        <v>25</v>
      </c>
      <c r="F9">
        <v>55</v>
      </c>
      <c r="G9">
        <v>64</v>
      </c>
      <c r="H9">
        <v>70</v>
      </c>
      <c r="I9">
        <v>92</v>
      </c>
      <c r="J9">
        <v>50</v>
      </c>
      <c r="K9">
        <v>10</v>
      </c>
      <c r="L9">
        <v>77</v>
      </c>
      <c r="M9">
        <f t="shared" si="1"/>
        <v>95</v>
      </c>
      <c r="N9">
        <f t="shared" si="2"/>
        <v>59</v>
      </c>
      <c r="O9">
        <f t="shared" ref="O9:O10" si="3">VLOOKUP(E9,$E$19:$H$23,4,FALSE)</f>
        <v>56</v>
      </c>
    </row>
    <row r="10" spans="5:18" x14ac:dyDescent="0.3">
      <c r="E10" s="20" t="s">
        <v>26</v>
      </c>
      <c r="F10">
        <v>15</v>
      </c>
      <c r="G10">
        <v>55</v>
      </c>
      <c r="H10">
        <v>58</v>
      </c>
      <c r="I10">
        <v>20</v>
      </c>
      <c r="J10">
        <v>62</v>
      </c>
      <c r="K10">
        <v>48</v>
      </c>
      <c r="L10">
        <v>65</v>
      </c>
      <c r="M10">
        <f t="shared" si="1"/>
        <v>23</v>
      </c>
      <c r="N10">
        <f t="shared" si="2"/>
        <v>38</v>
      </c>
      <c r="O10">
        <f t="shared" si="3"/>
        <v>21</v>
      </c>
    </row>
    <row r="16" spans="5:18" x14ac:dyDescent="0.3">
      <c r="R16" t="s">
        <v>38</v>
      </c>
    </row>
    <row r="17" spans="4:8" x14ac:dyDescent="0.3">
      <c r="E17">
        <v>1</v>
      </c>
      <c r="F17">
        <v>2</v>
      </c>
      <c r="G17">
        <v>3</v>
      </c>
      <c r="H17">
        <v>4</v>
      </c>
    </row>
    <row r="18" spans="4:8" x14ac:dyDescent="0.3">
      <c r="D18">
        <v>1</v>
      </c>
      <c r="E18" s="20" t="s">
        <v>21</v>
      </c>
      <c r="F18" s="19" t="s">
        <v>31</v>
      </c>
      <c r="G18" s="19" t="s">
        <v>133</v>
      </c>
      <c r="H18" s="19" t="s">
        <v>134</v>
      </c>
    </row>
    <row r="19" spans="4:8" x14ac:dyDescent="0.3">
      <c r="D19">
        <v>2</v>
      </c>
      <c r="E19" s="20" t="s">
        <v>26</v>
      </c>
      <c r="F19">
        <v>23</v>
      </c>
      <c r="G19">
        <v>38</v>
      </c>
      <c r="H19">
        <v>21</v>
      </c>
    </row>
    <row r="20" spans="4:8" x14ac:dyDescent="0.3">
      <c r="D20">
        <v>3</v>
      </c>
      <c r="E20" s="20" t="s">
        <v>23</v>
      </c>
      <c r="F20">
        <v>97</v>
      </c>
      <c r="G20">
        <v>55</v>
      </c>
      <c r="H20">
        <v>65</v>
      </c>
    </row>
    <row r="21" spans="4:8" x14ac:dyDescent="0.3">
      <c r="D21">
        <v>4</v>
      </c>
      <c r="E21" s="20" t="s">
        <v>25</v>
      </c>
      <c r="F21">
        <v>95</v>
      </c>
      <c r="G21">
        <v>59</v>
      </c>
      <c r="H21">
        <v>56</v>
      </c>
    </row>
    <row r="22" spans="4:8" x14ac:dyDescent="0.3">
      <c r="D22">
        <v>5</v>
      </c>
      <c r="E22" s="20" t="s">
        <v>24</v>
      </c>
      <c r="F22">
        <v>71</v>
      </c>
      <c r="G22">
        <v>67</v>
      </c>
      <c r="H22">
        <v>75</v>
      </c>
    </row>
    <row r="23" spans="4:8" x14ac:dyDescent="0.3">
      <c r="D23">
        <v>6</v>
      </c>
      <c r="E23" s="20" t="s">
        <v>22</v>
      </c>
      <c r="F23">
        <v>32</v>
      </c>
      <c r="G23">
        <v>39</v>
      </c>
      <c r="H23">
        <v>92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540CD-025A-4C8B-8FEE-128FA194F208}">
  <sheetPr codeName="Sheet12"/>
  <dimension ref="E4:T28"/>
  <sheetViews>
    <sheetView topLeftCell="A4" workbookViewId="0">
      <selection activeCell="U11" sqref="U11"/>
    </sheetView>
  </sheetViews>
  <sheetFormatPr defaultRowHeight="14.4" x14ac:dyDescent="0.3"/>
  <cols>
    <col min="5" max="5" width="11" bestFit="1" customWidth="1"/>
    <col min="10" max="10" width="11.21875" bestFit="1" customWidth="1"/>
  </cols>
  <sheetData>
    <row r="4" spans="5:18" x14ac:dyDescent="0.3">
      <c r="E4" s="20" t="s">
        <v>21</v>
      </c>
      <c r="F4" s="19" t="s">
        <v>27</v>
      </c>
      <c r="G4" s="19" t="s">
        <v>28</v>
      </c>
      <c r="H4" s="19" t="s">
        <v>29</v>
      </c>
      <c r="I4" s="19" t="s">
        <v>30</v>
      </c>
      <c r="J4" s="19" t="s">
        <v>132</v>
      </c>
      <c r="K4" s="19" t="s">
        <v>32</v>
      </c>
      <c r="L4" s="19" t="s">
        <v>33</v>
      </c>
    </row>
    <row r="5" spans="5:18" x14ac:dyDescent="0.3">
      <c r="E5" s="20"/>
    </row>
    <row r="6" spans="5:18" x14ac:dyDescent="0.3">
      <c r="E6" s="20" t="s">
        <v>22</v>
      </c>
      <c r="F6">
        <v>64</v>
      </c>
      <c r="G6">
        <v>11</v>
      </c>
      <c r="H6">
        <v>96</v>
      </c>
      <c r="I6">
        <v>98</v>
      </c>
      <c r="J6">
        <v>23</v>
      </c>
      <c r="K6">
        <v>48</v>
      </c>
      <c r="L6">
        <v>12</v>
      </c>
      <c r="Q6" s="24" t="s">
        <v>138</v>
      </c>
    </row>
    <row r="7" spans="5:18" x14ac:dyDescent="0.3">
      <c r="E7" s="20" t="s">
        <v>23</v>
      </c>
      <c r="F7">
        <v>94</v>
      </c>
      <c r="G7">
        <v>96</v>
      </c>
      <c r="H7">
        <v>65</v>
      </c>
      <c r="I7">
        <v>41</v>
      </c>
      <c r="J7">
        <v>67</v>
      </c>
      <c r="K7">
        <v>67</v>
      </c>
      <c r="L7">
        <v>63</v>
      </c>
    </row>
    <row r="8" spans="5:18" x14ac:dyDescent="0.3">
      <c r="E8" s="20" t="s">
        <v>24</v>
      </c>
      <c r="F8">
        <v>66</v>
      </c>
      <c r="G8">
        <v>87</v>
      </c>
      <c r="H8">
        <v>10</v>
      </c>
      <c r="I8">
        <v>60</v>
      </c>
      <c r="J8">
        <v>44</v>
      </c>
      <c r="K8">
        <v>21</v>
      </c>
      <c r="L8">
        <v>38</v>
      </c>
      <c r="P8">
        <v>39</v>
      </c>
      <c r="R8">
        <f>INDEX(E25:L28,4,3)</f>
        <v>39</v>
      </c>
    </row>
    <row r="9" spans="5:18" x14ac:dyDescent="0.3">
      <c r="E9" s="20" t="s">
        <v>25</v>
      </c>
      <c r="F9">
        <v>55</v>
      </c>
      <c r="G9">
        <v>64</v>
      </c>
      <c r="H9">
        <v>70</v>
      </c>
      <c r="I9">
        <v>92</v>
      </c>
      <c r="J9">
        <v>50</v>
      </c>
      <c r="K9">
        <v>10</v>
      </c>
      <c r="L9">
        <v>77</v>
      </c>
    </row>
    <row r="10" spans="5:18" x14ac:dyDescent="0.3">
      <c r="E10" s="20" t="s">
        <v>26</v>
      </c>
      <c r="F10">
        <v>15</v>
      </c>
      <c r="G10">
        <v>55</v>
      </c>
      <c r="H10">
        <v>58</v>
      </c>
      <c r="I10">
        <v>20</v>
      </c>
      <c r="J10">
        <v>62</v>
      </c>
      <c r="K10">
        <v>48</v>
      </c>
      <c r="L10">
        <v>65</v>
      </c>
      <c r="P10">
        <v>60</v>
      </c>
      <c r="R10">
        <f>INDEX(E26:L28,2,7)</f>
        <v>60</v>
      </c>
    </row>
    <row r="11" spans="5:18" x14ac:dyDescent="0.3">
      <c r="E11" s="20" t="s">
        <v>135</v>
      </c>
      <c r="F11">
        <f t="shared" ref="F11:L11" si="0">HLOOKUP(F4,$F$25:$L$28,2,FALSE)</f>
        <v>28</v>
      </c>
      <c r="G11">
        <f t="shared" si="0"/>
        <v>62</v>
      </c>
      <c r="H11">
        <f t="shared" si="0"/>
        <v>42</v>
      </c>
      <c r="I11">
        <f t="shared" si="0"/>
        <v>93</v>
      </c>
      <c r="J11">
        <f t="shared" si="0"/>
        <v>36</v>
      </c>
      <c r="K11">
        <f t="shared" si="0"/>
        <v>44</v>
      </c>
      <c r="L11">
        <f t="shared" si="0"/>
        <v>57</v>
      </c>
    </row>
    <row r="12" spans="5:18" x14ac:dyDescent="0.3">
      <c r="E12" s="20" t="s">
        <v>136</v>
      </c>
      <c r="F12">
        <f t="shared" ref="F12:G12" si="1">HLOOKUP(F4,C25:J28,3,FALSE)</f>
        <v>100</v>
      </c>
      <c r="G12">
        <f t="shared" si="1"/>
        <v>28</v>
      </c>
      <c r="H12">
        <f>HLOOKUP(H4,E25:L28,3,FALSE)</f>
        <v>72</v>
      </c>
      <c r="I12">
        <f>HLOOKUP(I4,F25:M28,3,FALSE)</f>
        <v>52</v>
      </c>
      <c r="J12">
        <f>HLOOKUP(J4,G25:N28,3,FALSE)</f>
        <v>53</v>
      </c>
      <c r="K12">
        <f>HLOOKUP(K4,H25:O28,3,FALSE)</f>
        <v>60</v>
      </c>
      <c r="L12">
        <f>HLOOKUP(L4,I25:P28,3,FALSE)</f>
        <v>100</v>
      </c>
      <c r="P12" t="s">
        <v>142</v>
      </c>
      <c r="R12" t="str">
        <f>INDEX(E25:L28,1,3)</f>
        <v>Banana</v>
      </c>
    </row>
    <row r="13" spans="5:18" x14ac:dyDescent="0.3">
      <c r="E13" s="20" t="s">
        <v>137</v>
      </c>
      <c r="F13">
        <f>HLOOKUP(F4,E25:L28,4,FALSE)</f>
        <v>97</v>
      </c>
      <c r="G13">
        <f t="shared" ref="G13:L13" si="2">HLOOKUP(G4,F25:M28,4,FALSE)</f>
        <v>39</v>
      </c>
      <c r="H13">
        <f t="shared" si="2"/>
        <v>23</v>
      </c>
      <c r="I13">
        <f t="shared" si="2"/>
        <v>30</v>
      </c>
      <c r="J13">
        <f t="shared" si="2"/>
        <v>62</v>
      </c>
      <c r="K13">
        <f t="shared" si="2"/>
        <v>45</v>
      </c>
      <c r="L13">
        <f t="shared" si="2"/>
        <v>81</v>
      </c>
    </row>
    <row r="16" spans="5:18" x14ac:dyDescent="0.3">
      <c r="Q16" s="24" t="s">
        <v>139</v>
      </c>
    </row>
    <row r="18" spans="5:20" x14ac:dyDescent="0.3">
      <c r="R18" s="25" t="s">
        <v>143</v>
      </c>
      <c r="T18" s="26" t="s">
        <v>144</v>
      </c>
    </row>
    <row r="19" spans="5:20" x14ac:dyDescent="0.3">
      <c r="P19">
        <v>57</v>
      </c>
      <c r="R19">
        <f>MATCH(P19,L25:L28,0)</f>
        <v>2</v>
      </c>
      <c r="T19">
        <f>MATCH(P19,E26:L26,0)</f>
        <v>8</v>
      </c>
    </row>
    <row r="21" spans="5:20" x14ac:dyDescent="0.3">
      <c r="P21" s="2" t="s">
        <v>140</v>
      </c>
      <c r="R21">
        <f>MATCH(P21,I25:I28,0)</f>
        <v>1</v>
      </c>
      <c r="T21">
        <f>MATCH(P21,E25:L25,0)</f>
        <v>5</v>
      </c>
    </row>
    <row r="23" spans="5:20" x14ac:dyDescent="0.3">
      <c r="P23" t="s">
        <v>141</v>
      </c>
      <c r="R23">
        <f>MATCH(P23,K25:K28,0)</f>
        <v>1</v>
      </c>
      <c r="T23">
        <f>MATCH(P23,E25:L25,0)</f>
        <v>7</v>
      </c>
    </row>
    <row r="25" spans="5:20" x14ac:dyDescent="0.3">
      <c r="E25" s="20" t="s">
        <v>21</v>
      </c>
      <c r="F25" s="19" t="s">
        <v>27</v>
      </c>
      <c r="G25" s="19" t="s">
        <v>28</v>
      </c>
      <c r="H25" s="19" t="s">
        <v>29</v>
      </c>
      <c r="I25" s="19" t="s">
        <v>30</v>
      </c>
      <c r="J25" s="19" t="s">
        <v>132</v>
      </c>
      <c r="K25" s="19" t="s">
        <v>32</v>
      </c>
      <c r="L25" s="19" t="s">
        <v>33</v>
      </c>
    </row>
    <row r="26" spans="5:20" x14ac:dyDescent="0.3">
      <c r="E26" s="20" t="s">
        <v>135</v>
      </c>
      <c r="F26">
        <v>28</v>
      </c>
      <c r="G26">
        <v>62</v>
      </c>
      <c r="H26">
        <v>42</v>
      </c>
      <c r="I26">
        <v>93</v>
      </c>
      <c r="J26">
        <v>36</v>
      </c>
      <c r="K26">
        <v>44</v>
      </c>
      <c r="L26">
        <v>57</v>
      </c>
    </row>
    <row r="27" spans="5:20" x14ac:dyDescent="0.3">
      <c r="E27" s="20" t="s">
        <v>136</v>
      </c>
      <c r="F27">
        <v>100</v>
      </c>
      <c r="G27">
        <v>28</v>
      </c>
      <c r="H27">
        <v>72</v>
      </c>
      <c r="I27">
        <v>52</v>
      </c>
      <c r="J27">
        <v>53</v>
      </c>
      <c r="K27">
        <v>60</v>
      </c>
      <c r="L27">
        <v>100</v>
      </c>
    </row>
    <row r="28" spans="5:20" x14ac:dyDescent="0.3">
      <c r="E28" s="20" t="s">
        <v>137</v>
      </c>
      <c r="F28">
        <v>97</v>
      </c>
      <c r="G28">
        <v>39</v>
      </c>
      <c r="H28">
        <v>23</v>
      </c>
      <c r="I28">
        <v>30</v>
      </c>
      <c r="J28">
        <v>62</v>
      </c>
      <c r="K28">
        <v>45</v>
      </c>
      <c r="L28">
        <v>81</v>
      </c>
      <c r="N28" t="s">
        <v>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61E5-043E-470B-94C9-DD400195EC8E}">
  <sheetPr codeName="Sheet13"/>
  <dimension ref="A1:AB1001"/>
  <sheetViews>
    <sheetView workbookViewId="0">
      <selection activeCell="Q5" sqref="Q5"/>
    </sheetView>
  </sheetViews>
  <sheetFormatPr defaultRowHeight="14.4" x14ac:dyDescent="0.3"/>
  <cols>
    <col min="1" max="1" width="7.44140625" bestFit="1" customWidth="1"/>
    <col min="2" max="2" width="18.6640625" bestFit="1" customWidth="1"/>
    <col min="3" max="3" width="25.5546875" bestFit="1" customWidth="1"/>
    <col min="4" max="4" width="15.6640625" bestFit="1" customWidth="1"/>
    <col min="5" max="5" width="21.88671875" bestFit="1" customWidth="1"/>
    <col min="6" max="6" width="7.88671875" bestFit="1" customWidth="1"/>
    <col min="7" max="7" width="9.21875" bestFit="1" customWidth="1"/>
    <col min="9" max="9" width="10.33203125" bestFit="1" customWidth="1"/>
    <col min="10" max="10" width="13.88671875" bestFit="1" customWidth="1"/>
    <col min="11" max="11" width="9" bestFit="1" customWidth="1"/>
    <col min="12" max="12" width="11.88671875" bestFit="1" customWidth="1"/>
    <col min="13" max="13" width="12.44140625" bestFit="1" customWidth="1"/>
    <col min="14" max="14" width="11.109375" bestFit="1" customWidth="1"/>
    <col min="16" max="16" width="11.5546875" bestFit="1" customWidth="1"/>
    <col min="17" max="17" width="10.6640625" bestFit="1" customWidth="1"/>
    <col min="18" max="19" width="12.88671875" bestFit="1" customWidth="1"/>
    <col min="22" max="22" width="11.109375" bestFit="1" customWidth="1"/>
    <col min="26" max="26" width="11.88671875" bestFit="1" customWidth="1"/>
  </cols>
  <sheetData>
    <row r="1" spans="1:23" ht="15.6" x14ac:dyDescent="0.3">
      <c r="A1" s="28" t="s">
        <v>145</v>
      </c>
      <c r="B1" s="28" t="s">
        <v>146</v>
      </c>
      <c r="C1" s="28" t="s">
        <v>147</v>
      </c>
      <c r="D1" s="28" t="s">
        <v>148</v>
      </c>
      <c r="E1" s="28" t="s">
        <v>149</v>
      </c>
      <c r="F1" s="28" t="s">
        <v>150</v>
      </c>
      <c r="G1" s="28" t="s">
        <v>151</v>
      </c>
      <c r="H1" s="28" t="s">
        <v>152</v>
      </c>
      <c r="I1" s="28" t="s">
        <v>153</v>
      </c>
      <c r="J1" s="28" t="s">
        <v>154</v>
      </c>
      <c r="K1" s="28" t="s">
        <v>155</v>
      </c>
      <c r="L1" s="28" t="s">
        <v>156</v>
      </c>
      <c r="M1" s="28" t="s">
        <v>157</v>
      </c>
    </row>
    <row r="2" spans="1:23" x14ac:dyDescent="0.3">
      <c r="A2" t="s">
        <v>158</v>
      </c>
      <c r="B2" t="s">
        <v>159</v>
      </c>
      <c r="C2" t="s">
        <v>160</v>
      </c>
      <c r="D2" t="s">
        <v>161</v>
      </c>
      <c r="E2" t="s">
        <v>162</v>
      </c>
      <c r="F2" t="s">
        <v>163</v>
      </c>
      <c r="G2" t="s">
        <v>164</v>
      </c>
      <c r="H2">
        <v>55</v>
      </c>
      <c r="I2" s="6">
        <v>42468</v>
      </c>
      <c r="J2" s="29">
        <v>141604</v>
      </c>
      <c r="K2" s="30">
        <v>0.15</v>
      </c>
      <c r="L2" t="s">
        <v>165</v>
      </c>
      <c r="M2" t="s">
        <v>166</v>
      </c>
    </row>
    <row r="3" spans="1:23" x14ac:dyDescent="0.3">
      <c r="A3" t="s">
        <v>167</v>
      </c>
      <c r="B3" t="s">
        <v>168</v>
      </c>
      <c r="C3" t="s">
        <v>169</v>
      </c>
      <c r="D3" t="s">
        <v>170</v>
      </c>
      <c r="E3" t="s">
        <v>171</v>
      </c>
      <c r="F3" t="s">
        <v>163</v>
      </c>
      <c r="G3" t="s">
        <v>172</v>
      </c>
      <c r="H3">
        <v>50</v>
      </c>
      <c r="I3" s="6">
        <v>39016</v>
      </c>
      <c r="J3" s="29">
        <v>163099</v>
      </c>
      <c r="K3" s="30">
        <v>0.2</v>
      </c>
      <c r="L3" t="s">
        <v>165</v>
      </c>
      <c r="M3" t="s">
        <v>173</v>
      </c>
    </row>
    <row r="4" spans="1:23" x14ac:dyDescent="0.3">
      <c r="A4" t="s">
        <v>174</v>
      </c>
      <c r="B4" t="s">
        <v>175</v>
      </c>
      <c r="C4" t="s">
        <v>176</v>
      </c>
      <c r="D4" t="s">
        <v>161</v>
      </c>
      <c r="E4" t="s">
        <v>177</v>
      </c>
      <c r="F4" t="s">
        <v>163</v>
      </c>
      <c r="G4" t="s">
        <v>172</v>
      </c>
      <c r="H4">
        <v>26</v>
      </c>
      <c r="I4" s="6">
        <v>43735</v>
      </c>
      <c r="J4" s="29">
        <v>84913</v>
      </c>
      <c r="K4" s="30">
        <v>7.0000000000000007E-2</v>
      </c>
      <c r="L4" t="s">
        <v>165</v>
      </c>
      <c r="M4" t="s">
        <v>173</v>
      </c>
    </row>
    <row r="5" spans="1:23" x14ac:dyDescent="0.3">
      <c r="A5" t="s">
        <v>178</v>
      </c>
      <c r="B5" t="s">
        <v>179</v>
      </c>
      <c r="C5" t="s">
        <v>180</v>
      </c>
      <c r="D5" t="s">
        <v>170</v>
      </c>
      <c r="E5" t="s">
        <v>177</v>
      </c>
      <c r="F5" t="s">
        <v>181</v>
      </c>
      <c r="G5" t="s">
        <v>182</v>
      </c>
      <c r="H5">
        <v>55</v>
      </c>
      <c r="I5" s="6">
        <v>35023</v>
      </c>
      <c r="J5" s="29">
        <v>95409</v>
      </c>
      <c r="K5" s="30">
        <v>0</v>
      </c>
      <c r="L5" t="s">
        <v>165</v>
      </c>
      <c r="M5" t="s">
        <v>183</v>
      </c>
      <c r="P5" t="s">
        <v>188</v>
      </c>
      <c r="Q5" t="str">
        <f>VLOOKUP(P5,A1:M1001,MATCH(B1,A1:M1,0),FALSE)</f>
        <v>Luke Martin</v>
      </c>
      <c r="R5" t="str">
        <f>VLOOKUP(Q5,B1:M1001,MATCH(E1,B1:M1,0),FALSE)</f>
        <v>Manufacturing</v>
      </c>
      <c r="S5" t="str">
        <f>VLOOKUP(R5,E1:M1001,MATCH(F1,E1:M1,0),FALSE)</f>
        <v>Female</v>
      </c>
      <c r="T5" t="str">
        <f>VLOOKUP(Q5,B1:M1001,MATCH(M1,B1:M1,0),FALSE)</f>
        <v>Miami</v>
      </c>
    </row>
    <row r="6" spans="1:23" x14ac:dyDescent="0.3">
      <c r="A6" t="s">
        <v>184</v>
      </c>
      <c r="B6" t="s">
        <v>185</v>
      </c>
      <c r="C6" t="s">
        <v>186</v>
      </c>
      <c r="D6" t="s">
        <v>161</v>
      </c>
      <c r="E6" t="s">
        <v>187</v>
      </c>
      <c r="F6" t="s">
        <v>163</v>
      </c>
      <c r="G6" t="s">
        <v>172</v>
      </c>
      <c r="H6">
        <v>27</v>
      </c>
      <c r="I6" s="6">
        <v>44013</v>
      </c>
      <c r="J6" s="29">
        <v>119746</v>
      </c>
      <c r="K6" s="30">
        <v>0.1</v>
      </c>
      <c r="L6" t="s">
        <v>165</v>
      </c>
      <c r="M6" t="s">
        <v>183</v>
      </c>
      <c r="U6" s="2"/>
    </row>
    <row r="7" spans="1:23" x14ac:dyDescent="0.3">
      <c r="A7" t="s">
        <v>188</v>
      </c>
      <c r="B7" t="s">
        <v>189</v>
      </c>
      <c r="C7" t="s">
        <v>190</v>
      </c>
      <c r="D7" t="s">
        <v>170</v>
      </c>
      <c r="E7" t="s">
        <v>177</v>
      </c>
      <c r="F7" t="s">
        <v>181</v>
      </c>
      <c r="G7" t="s">
        <v>164</v>
      </c>
      <c r="H7">
        <v>25</v>
      </c>
      <c r="I7" s="6">
        <v>43967</v>
      </c>
      <c r="J7" s="29">
        <v>41336</v>
      </c>
      <c r="K7" s="30">
        <v>0</v>
      </c>
      <c r="L7" t="s">
        <v>165</v>
      </c>
      <c r="M7" t="s">
        <v>191</v>
      </c>
      <c r="P7" t="s">
        <v>188</v>
      </c>
      <c r="Q7" t="str">
        <f>HLOOKUP(B1,A1:M1001,MATCH(P7,A1:A1001,0),FALSE)</f>
        <v>Luke Martin</v>
      </c>
      <c r="R7" s="6">
        <f>HLOOKUP(I1,A1:M1001,MATCH(Q7,B1:B1001,0),FALSE)</f>
        <v>43967</v>
      </c>
      <c r="S7" t="str">
        <f>HLOOKUP(L1,A1:M1001,MATCH(P7,A1:A1001,0),FALSE)</f>
        <v>United States</v>
      </c>
      <c r="T7" t="str">
        <f>HLOOKUP(M1,A1:M1001,MATCH(Q7,B1:B1001,0),FALSE)</f>
        <v>Miami</v>
      </c>
    </row>
    <row r="8" spans="1:23" x14ac:dyDescent="0.3">
      <c r="A8" t="s">
        <v>192</v>
      </c>
      <c r="B8" t="s">
        <v>193</v>
      </c>
      <c r="C8" t="s">
        <v>186</v>
      </c>
      <c r="D8" t="s">
        <v>194</v>
      </c>
      <c r="E8" t="s">
        <v>177</v>
      </c>
      <c r="F8" t="s">
        <v>181</v>
      </c>
      <c r="G8" t="s">
        <v>172</v>
      </c>
      <c r="H8">
        <v>29</v>
      </c>
      <c r="I8" s="6">
        <v>43490</v>
      </c>
      <c r="J8" s="29">
        <v>113527</v>
      </c>
      <c r="K8" s="30">
        <v>0.06</v>
      </c>
      <c r="L8" t="s">
        <v>165</v>
      </c>
      <c r="M8" t="s">
        <v>195</v>
      </c>
    </row>
    <row r="9" spans="1:23" x14ac:dyDescent="0.3">
      <c r="A9" t="s">
        <v>196</v>
      </c>
      <c r="B9" t="s">
        <v>197</v>
      </c>
      <c r="C9" t="s">
        <v>180</v>
      </c>
      <c r="D9" t="s">
        <v>170</v>
      </c>
      <c r="E9" t="s">
        <v>171</v>
      </c>
      <c r="F9" t="s">
        <v>163</v>
      </c>
      <c r="G9" t="s">
        <v>172</v>
      </c>
      <c r="H9">
        <v>34</v>
      </c>
      <c r="I9" s="6">
        <v>43264</v>
      </c>
      <c r="J9" s="29">
        <v>77203</v>
      </c>
      <c r="K9" s="30">
        <v>0</v>
      </c>
      <c r="L9" t="s">
        <v>165</v>
      </c>
      <c r="M9" t="s">
        <v>173</v>
      </c>
    </row>
    <row r="10" spans="1:23" x14ac:dyDescent="0.3">
      <c r="A10" t="s">
        <v>198</v>
      </c>
      <c r="B10" t="s">
        <v>199</v>
      </c>
      <c r="C10" t="s">
        <v>160</v>
      </c>
      <c r="D10" t="s">
        <v>200</v>
      </c>
      <c r="E10" t="s">
        <v>177</v>
      </c>
      <c r="F10" t="s">
        <v>163</v>
      </c>
      <c r="G10" t="s">
        <v>182</v>
      </c>
      <c r="H10">
        <v>36</v>
      </c>
      <c r="I10" s="6">
        <v>39855</v>
      </c>
      <c r="J10" s="29">
        <v>157333</v>
      </c>
      <c r="K10" s="30">
        <v>0.15</v>
      </c>
      <c r="L10" t="s">
        <v>165</v>
      </c>
      <c r="M10" t="s">
        <v>191</v>
      </c>
    </row>
    <row r="11" spans="1:23" x14ac:dyDescent="0.3">
      <c r="A11" t="s">
        <v>201</v>
      </c>
      <c r="B11" t="s">
        <v>202</v>
      </c>
      <c r="C11" t="s">
        <v>203</v>
      </c>
      <c r="D11" t="s">
        <v>204</v>
      </c>
      <c r="E11" t="s">
        <v>171</v>
      </c>
      <c r="F11" t="s">
        <v>163</v>
      </c>
      <c r="G11" t="s">
        <v>172</v>
      </c>
      <c r="H11">
        <v>27</v>
      </c>
      <c r="I11" s="6">
        <v>44490</v>
      </c>
      <c r="J11" s="29">
        <v>109851</v>
      </c>
      <c r="K11" s="30">
        <v>0</v>
      </c>
      <c r="L11" t="s">
        <v>165</v>
      </c>
      <c r="M11" t="s">
        <v>166</v>
      </c>
    </row>
    <row r="12" spans="1:23" x14ac:dyDescent="0.3">
      <c r="A12" t="s">
        <v>205</v>
      </c>
      <c r="B12" t="s">
        <v>206</v>
      </c>
      <c r="C12" t="s">
        <v>186</v>
      </c>
      <c r="D12" t="s">
        <v>200</v>
      </c>
      <c r="E12" t="s">
        <v>177</v>
      </c>
      <c r="F12" t="s">
        <v>181</v>
      </c>
      <c r="G12" t="s">
        <v>172</v>
      </c>
      <c r="H12">
        <v>59</v>
      </c>
      <c r="I12" s="6">
        <v>36233</v>
      </c>
      <c r="J12" s="29">
        <v>105086</v>
      </c>
      <c r="K12" s="30">
        <v>0.09</v>
      </c>
      <c r="L12" t="s">
        <v>165</v>
      </c>
      <c r="M12" t="s">
        <v>195</v>
      </c>
    </row>
    <row r="13" spans="1:23" x14ac:dyDescent="0.3">
      <c r="A13" t="s">
        <v>207</v>
      </c>
      <c r="B13" t="s">
        <v>208</v>
      </c>
      <c r="C13" t="s">
        <v>180</v>
      </c>
      <c r="D13" t="s">
        <v>194</v>
      </c>
      <c r="E13" t="s">
        <v>171</v>
      </c>
      <c r="F13" t="s">
        <v>181</v>
      </c>
      <c r="G13" t="s">
        <v>182</v>
      </c>
      <c r="H13">
        <v>31</v>
      </c>
      <c r="I13" s="6">
        <v>43043</v>
      </c>
      <c r="J13" s="29">
        <v>97078</v>
      </c>
      <c r="K13" s="30">
        <v>0</v>
      </c>
      <c r="L13" t="s">
        <v>165</v>
      </c>
      <c r="M13" t="s">
        <v>195</v>
      </c>
    </row>
    <row r="14" spans="1:23" ht="15.6" x14ac:dyDescent="0.3">
      <c r="A14" t="s">
        <v>209</v>
      </c>
      <c r="B14" t="s">
        <v>210</v>
      </c>
      <c r="C14" t="s">
        <v>211</v>
      </c>
      <c r="D14" t="s">
        <v>212</v>
      </c>
      <c r="E14" t="s">
        <v>162</v>
      </c>
      <c r="F14" t="s">
        <v>163</v>
      </c>
      <c r="G14" t="s">
        <v>182</v>
      </c>
      <c r="H14">
        <v>41</v>
      </c>
      <c r="I14" s="6">
        <v>41346</v>
      </c>
      <c r="J14" s="29">
        <v>249270</v>
      </c>
      <c r="K14" s="30">
        <v>0.3</v>
      </c>
      <c r="L14" t="s">
        <v>165</v>
      </c>
      <c r="M14" t="s">
        <v>166</v>
      </c>
      <c r="R14" s="31" t="s">
        <v>2127</v>
      </c>
      <c r="S14" s="31" t="s">
        <v>2128</v>
      </c>
      <c r="V14" s="33" t="s">
        <v>2127</v>
      </c>
      <c r="W14" s="33" t="s">
        <v>2129</v>
      </c>
    </row>
    <row r="15" spans="1:23" x14ac:dyDescent="0.3">
      <c r="A15" t="s">
        <v>213</v>
      </c>
      <c r="B15" t="s">
        <v>214</v>
      </c>
      <c r="C15" t="s">
        <v>169</v>
      </c>
      <c r="D15" t="s">
        <v>170</v>
      </c>
      <c r="E15" t="s">
        <v>162</v>
      </c>
      <c r="F15" t="s">
        <v>163</v>
      </c>
      <c r="G15" t="s">
        <v>164</v>
      </c>
      <c r="H15">
        <v>65</v>
      </c>
      <c r="I15" s="6">
        <v>37319</v>
      </c>
      <c r="J15" s="29">
        <v>175837</v>
      </c>
      <c r="K15" s="30">
        <v>0.2</v>
      </c>
      <c r="L15" t="s">
        <v>165</v>
      </c>
      <c r="M15" t="s">
        <v>183</v>
      </c>
      <c r="R15" s="32">
        <v>0</v>
      </c>
      <c r="S15" s="32">
        <v>1</v>
      </c>
      <c r="V15" s="34">
        <v>7</v>
      </c>
      <c r="W15" s="34">
        <f>_xlfn.XLOOKUP(V15,$R$14:$R$22,$S$14:$S$22,0,-1)</f>
        <v>4</v>
      </c>
    </row>
    <row r="16" spans="1:23" x14ac:dyDescent="0.3">
      <c r="A16" t="s">
        <v>215</v>
      </c>
      <c r="B16" t="s">
        <v>216</v>
      </c>
      <c r="C16" t="s">
        <v>160</v>
      </c>
      <c r="D16" t="s">
        <v>212</v>
      </c>
      <c r="E16" t="s">
        <v>171</v>
      </c>
      <c r="F16" t="s">
        <v>163</v>
      </c>
      <c r="G16" t="s">
        <v>217</v>
      </c>
      <c r="H16">
        <v>64</v>
      </c>
      <c r="I16" s="6">
        <v>37956</v>
      </c>
      <c r="J16" s="29">
        <v>154828</v>
      </c>
      <c r="K16" s="30">
        <v>0.13</v>
      </c>
      <c r="L16" t="s">
        <v>165</v>
      </c>
      <c r="M16" t="s">
        <v>166</v>
      </c>
      <c r="R16" s="32">
        <v>3</v>
      </c>
      <c r="S16" s="32">
        <v>3</v>
      </c>
      <c r="V16" s="34">
        <v>19</v>
      </c>
      <c r="W16" s="34">
        <f t="shared" ref="W16:W22" si="0">_xlfn.XLOOKUP(V16,$R$14:$R$22,$S$14:$S$22,0,-1)</f>
        <v>9.5</v>
      </c>
    </row>
    <row r="17" spans="1:28" x14ac:dyDescent="0.3">
      <c r="A17" t="s">
        <v>218</v>
      </c>
      <c r="B17" t="s">
        <v>219</v>
      </c>
      <c r="C17" t="s">
        <v>169</v>
      </c>
      <c r="D17" t="s">
        <v>161</v>
      </c>
      <c r="E17" t="s">
        <v>187</v>
      </c>
      <c r="F17" t="s">
        <v>181</v>
      </c>
      <c r="G17" t="s">
        <v>172</v>
      </c>
      <c r="H17">
        <v>64</v>
      </c>
      <c r="I17" s="6">
        <v>41581</v>
      </c>
      <c r="J17" s="29">
        <v>186503</v>
      </c>
      <c r="K17" s="30">
        <v>0.24</v>
      </c>
      <c r="L17" t="s">
        <v>165</v>
      </c>
      <c r="M17" t="s">
        <v>220</v>
      </c>
      <c r="R17" s="32">
        <v>6</v>
      </c>
      <c r="S17" s="32">
        <v>4</v>
      </c>
      <c r="V17" s="34">
        <v>29</v>
      </c>
      <c r="W17" s="34">
        <f t="shared" si="0"/>
        <v>10</v>
      </c>
    </row>
    <row r="18" spans="1:28" x14ac:dyDescent="0.3">
      <c r="A18" t="s">
        <v>221</v>
      </c>
      <c r="B18" t="s">
        <v>222</v>
      </c>
      <c r="C18" t="s">
        <v>169</v>
      </c>
      <c r="D18" t="s">
        <v>223</v>
      </c>
      <c r="E18" t="s">
        <v>177</v>
      </c>
      <c r="F18" t="s">
        <v>163</v>
      </c>
      <c r="G18" t="s">
        <v>217</v>
      </c>
      <c r="H18">
        <v>36</v>
      </c>
      <c r="I18" s="6">
        <v>44288</v>
      </c>
      <c r="J18" s="29">
        <v>151703</v>
      </c>
      <c r="K18" s="30">
        <v>0.21</v>
      </c>
      <c r="L18" t="s">
        <v>165</v>
      </c>
      <c r="M18" t="s">
        <v>191</v>
      </c>
      <c r="R18" s="32">
        <v>8</v>
      </c>
      <c r="S18" s="32">
        <v>5.5</v>
      </c>
      <c r="V18" s="34">
        <v>11</v>
      </c>
      <c r="W18" s="34">
        <f t="shared" si="0"/>
        <v>5.5</v>
      </c>
      <c r="AB18">
        <f>_xlfn.XLOOKUP(M12,M1:M1001,N1:N1001," not found ")</f>
        <v>0</v>
      </c>
    </row>
    <row r="19" spans="1:28" x14ac:dyDescent="0.3">
      <c r="A19" t="s">
        <v>224</v>
      </c>
      <c r="B19" t="s">
        <v>225</v>
      </c>
      <c r="C19" t="s">
        <v>190</v>
      </c>
      <c r="D19" t="s">
        <v>223</v>
      </c>
      <c r="E19" t="s">
        <v>171</v>
      </c>
      <c r="F19" t="s">
        <v>181</v>
      </c>
      <c r="G19" t="s">
        <v>172</v>
      </c>
      <c r="H19">
        <v>37</v>
      </c>
      <c r="I19" s="6">
        <v>43713</v>
      </c>
      <c r="J19" s="29">
        <v>49998</v>
      </c>
      <c r="K19" s="30">
        <v>0</v>
      </c>
      <c r="L19" t="s">
        <v>165</v>
      </c>
      <c r="M19" t="s">
        <v>166</v>
      </c>
      <c r="R19" s="32">
        <v>12</v>
      </c>
      <c r="S19" s="32">
        <v>8</v>
      </c>
      <c r="V19" s="34">
        <v>14</v>
      </c>
      <c r="W19" s="34">
        <f t="shared" si="0"/>
        <v>8</v>
      </c>
    </row>
    <row r="20" spans="1:28" x14ac:dyDescent="0.3">
      <c r="A20" t="s">
        <v>226</v>
      </c>
      <c r="B20" t="s">
        <v>227</v>
      </c>
      <c r="C20" t="s">
        <v>169</v>
      </c>
      <c r="D20" t="s">
        <v>200</v>
      </c>
      <c r="E20" t="s">
        <v>171</v>
      </c>
      <c r="F20" t="s">
        <v>181</v>
      </c>
      <c r="G20" t="s">
        <v>164</v>
      </c>
      <c r="H20">
        <v>41</v>
      </c>
      <c r="I20" s="6">
        <v>42111</v>
      </c>
      <c r="J20" s="29">
        <v>152239</v>
      </c>
      <c r="K20" s="30">
        <v>0.23</v>
      </c>
      <c r="L20" t="s">
        <v>165</v>
      </c>
      <c r="M20" t="s">
        <v>220</v>
      </c>
      <c r="R20" s="32">
        <v>18</v>
      </c>
      <c r="S20" s="32">
        <v>9.5</v>
      </c>
      <c r="V20" s="34">
        <v>22</v>
      </c>
      <c r="W20" s="34">
        <f t="shared" si="0"/>
        <v>9.5</v>
      </c>
    </row>
    <row r="21" spans="1:28" x14ac:dyDescent="0.3">
      <c r="A21" t="s">
        <v>228</v>
      </c>
      <c r="B21" t="s">
        <v>229</v>
      </c>
      <c r="C21" t="s">
        <v>211</v>
      </c>
      <c r="D21" t="s">
        <v>204</v>
      </c>
      <c r="E21" t="s">
        <v>171</v>
      </c>
      <c r="F21" t="s">
        <v>181</v>
      </c>
      <c r="G21" t="s">
        <v>182</v>
      </c>
      <c r="H21">
        <v>43</v>
      </c>
      <c r="I21" s="6">
        <v>38145</v>
      </c>
      <c r="J21" s="29">
        <v>246231</v>
      </c>
      <c r="K21" s="30">
        <v>0.31</v>
      </c>
      <c r="L21" t="s">
        <v>165</v>
      </c>
      <c r="M21" t="s">
        <v>166</v>
      </c>
      <c r="R21" s="32">
        <v>25</v>
      </c>
      <c r="S21" s="32">
        <v>10</v>
      </c>
      <c r="V21" s="34">
        <v>5</v>
      </c>
      <c r="W21" s="34">
        <f t="shared" si="0"/>
        <v>3</v>
      </c>
    </row>
    <row r="22" spans="1:28" x14ac:dyDescent="0.3">
      <c r="A22" t="s">
        <v>230</v>
      </c>
      <c r="B22" t="s">
        <v>231</v>
      </c>
      <c r="C22" t="s">
        <v>232</v>
      </c>
      <c r="D22" t="s">
        <v>161</v>
      </c>
      <c r="E22" t="s">
        <v>162</v>
      </c>
      <c r="F22" t="s">
        <v>181</v>
      </c>
      <c r="G22" t="s">
        <v>182</v>
      </c>
      <c r="H22">
        <v>28</v>
      </c>
      <c r="I22" s="6">
        <v>42911</v>
      </c>
      <c r="J22" s="29">
        <v>54775</v>
      </c>
      <c r="K22" s="30">
        <v>0</v>
      </c>
      <c r="L22" t="s">
        <v>165</v>
      </c>
      <c r="M22" t="s">
        <v>220</v>
      </c>
      <c r="R22" s="32">
        <v>30</v>
      </c>
      <c r="S22" s="32">
        <v>15</v>
      </c>
      <c r="V22" s="34">
        <v>20</v>
      </c>
      <c r="W22" s="34">
        <f t="shared" si="0"/>
        <v>9.5</v>
      </c>
    </row>
    <row r="23" spans="1:28" x14ac:dyDescent="0.3">
      <c r="A23" t="s">
        <v>233</v>
      </c>
      <c r="B23" t="s">
        <v>234</v>
      </c>
      <c r="C23" t="s">
        <v>235</v>
      </c>
      <c r="D23" t="s">
        <v>223</v>
      </c>
      <c r="E23" t="s">
        <v>162</v>
      </c>
      <c r="F23" t="s">
        <v>181</v>
      </c>
      <c r="G23" t="s">
        <v>172</v>
      </c>
      <c r="H23">
        <v>61</v>
      </c>
      <c r="I23" s="6">
        <v>39640</v>
      </c>
      <c r="J23" s="29">
        <v>66521</v>
      </c>
      <c r="K23" s="30">
        <v>0</v>
      </c>
      <c r="L23" t="s">
        <v>165</v>
      </c>
      <c r="M23" t="s">
        <v>166</v>
      </c>
    </row>
    <row r="24" spans="1:28" x14ac:dyDescent="0.3">
      <c r="A24" t="s">
        <v>236</v>
      </c>
      <c r="B24" t="s">
        <v>237</v>
      </c>
      <c r="C24" t="s">
        <v>190</v>
      </c>
      <c r="D24" t="s">
        <v>170</v>
      </c>
      <c r="E24" t="s">
        <v>162</v>
      </c>
      <c r="F24" t="s">
        <v>163</v>
      </c>
      <c r="G24" t="s">
        <v>172</v>
      </c>
      <c r="H24">
        <v>27</v>
      </c>
      <c r="I24" s="6">
        <v>43226</v>
      </c>
      <c r="J24" s="29">
        <v>49011</v>
      </c>
      <c r="K24" s="30">
        <v>0</v>
      </c>
      <c r="L24" t="s">
        <v>165</v>
      </c>
      <c r="M24" t="s">
        <v>173</v>
      </c>
    </row>
    <row r="25" spans="1:28" x14ac:dyDescent="0.3">
      <c r="A25" t="s">
        <v>238</v>
      </c>
      <c r="B25" t="s">
        <v>239</v>
      </c>
      <c r="C25" t="s">
        <v>240</v>
      </c>
      <c r="D25" t="s">
        <v>161</v>
      </c>
      <c r="E25" t="s">
        <v>177</v>
      </c>
      <c r="F25" t="s">
        <v>163</v>
      </c>
      <c r="G25" t="s">
        <v>172</v>
      </c>
      <c r="H25">
        <v>32</v>
      </c>
      <c r="I25" s="6">
        <v>41681</v>
      </c>
      <c r="J25" s="29">
        <v>99575</v>
      </c>
      <c r="K25" s="30">
        <v>0</v>
      </c>
      <c r="L25" t="s">
        <v>165</v>
      </c>
      <c r="M25" t="s">
        <v>195</v>
      </c>
    </row>
    <row r="26" spans="1:28" x14ac:dyDescent="0.3">
      <c r="A26" t="s">
        <v>241</v>
      </c>
      <c r="B26" t="s">
        <v>242</v>
      </c>
      <c r="C26" t="s">
        <v>211</v>
      </c>
      <c r="D26" t="s">
        <v>212</v>
      </c>
      <c r="E26" t="s">
        <v>162</v>
      </c>
      <c r="F26" t="s">
        <v>181</v>
      </c>
      <c r="G26" t="s">
        <v>172</v>
      </c>
      <c r="H26">
        <v>27</v>
      </c>
      <c r="I26" s="6">
        <v>43758</v>
      </c>
      <c r="J26" s="29">
        <v>256420</v>
      </c>
      <c r="K26" s="30">
        <v>0.3</v>
      </c>
      <c r="L26" t="s">
        <v>165</v>
      </c>
      <c r="M26" t="s">
        <v>183</v>
      </c>
    </row>
    <row r="27" spans="1:28" x14ac:dyDescent="0.3">
      <c r="A27" t="s">
        <v>243</v>
      </c>
      <c r="B27" t="s">
        <v>244</v>
      </c>
      <c r="C27" t="s">
        <v>245</v>
      </c>
      <c r="D27" t="s">
        <v>161</v>
      </c>
      <c r="E27" t="s">
        <v>177</v>
      </c>
      <c r="F27" t="s">
        <v>163</v>
      </c>
      <c r="G27" t="s">
        <v>217</v>
      </c>
      <c r="H27">
        <v>35</v>
      </c>
      <c r="I27" s="6">
        <v>41409</v>
      </c>
      <c r="J27" s="29">
        <v>78940</v>
      </c>
      <c r="K27" s="30">
        <v>0</v>
      </c>
      <c r="L27" t="s">
        <v>165</v>
      </c>
      <c r="M27" t="s">
        <v>191</v>
      </c>
    </row>
    <row r="28" spans="1:28" x14ac:dyDescent="0.3">
      <c r="A28" t="s">
        <v>246</v>
      </c>
      <c r="B28" t="s">
        <v>247</v>
      </c>
      <c r="C28" t="s">
        <v>186</v>
      </c>
      <c r="D28" t="s">
        <v>212</v>
      </c>
      <c r="E28" t="s">
        <v>171</v>
      </c>
      <c r="F28" t="s">
        <v>163</v>
      </c>
      <c r="G28" t="s">
        <v>172</v>
      </c>
      <c r="H28">
        <v>53</v>
      </c>
      <c r="I28" s="6">
        <v>41601</v>
      </c>
      <c r="J28" s="29">
        <v>113135</v>
      </c>
      <c r="K28" s="30">
        <v>0.05</v>
      </c>
      <c r="L28" t="s">
        <v>165</v>
      </c>
      <c r="M28" t="s">
        <v>195</v>
      </c>
    </row>
    <row r="29" spans="1:28" x14ac:dyDescent="0.3">
      <c r="A29" t="s">
        <v>248</v>
      </c>
      <c r="B29" t="s">
        <v>249</v>
      </c>
      <c r="C29" t="s">
        <v>211</v>
      </c>
      <c r="D29" t="s">
        <v>161</v>
      </c>
      <c r="E29" t="s">
        <v>171</v>
      </c>
      <c r="F29" t="s">
        <v>181</v>
      </c>
      <c r="G29" t="s">
        <v>172</v>
      </c>
      <c r="H29">
        <v>52</v>
      </c>
      <c r="I29" s="6">
        <v>38664</v>
      </c>
      <c r="J29" s="29">
        <v>199808</v>
      </c>
      <c r="K29" s="30">
        <v>0.32</v>
      </c>
      <c r="L29" t="s">
        <v>165</v>
      </c>
      <c r="M29" t="s">
        <v>166</v>
      </c>
    </row>
    <row r="30" spans="1:28" x14ac:dyDescent="0.3">
      <c r="A30" t="s">
        <v>250</v>
      </c>
      <c r="B30" t="s">
        <v>251</v>
      </c>
      <c r="C30" t="s">
        <v>160</v>
      </c>
      <c r="D30" t="s">
        <v>212</v>
      </c>
      <c r="E30" t="s">
        <v>162</v>
      </c>
      <c r="F30" t="s">
        <v>163</v>
      </c>
      <c r="G30" t="s">
        <v>172</v>
      </c>
      <c r="H30">
        <v>29</v>
      </c>
      <c r="I30" s="6">
        <v>43609</v>
      </c>
      <c r="J30" s="29">
        <v>122350</v>
      </c>
      <c r="K30" s="30">
        <v>0.12</v>
      </c>
      <c r="L30" t="s">
        <v>165</v>
      </c>
      <c r="M30" t="s">
        <v>183</v>
      </c>
    </row>
    <row r="31" spans="1:28" x14ac:dyDescent="0.3">
      <c r="A31" t="s">
        <v>252</v>
      </c>
      <c r="B31" t="s">
        <v>253</v>
      </c>
      <c r="C31" t="s">
        <v>240</v>
      </c>
      <c r="D31" t="s">
        <v>161</v>
      </c>
      <c r="E31" t="s">
        <v>162</v>
      </c>
      <c r="F31" t="s">
        <v>181</v>
      </c>
      <c r="G31" t="s">
        <v>172</v>
      </c>
      <c r="H31">
        <v>40</v>
      </c>
      <c r="I31" s="6">
        <v>40486</v>
      </c>
      <c r="J31" s="29">
        <v>92952</v>
      </c>
      <c r="K31" s="30">
        <v>0</v>
      </c>
      <c r="L31" t="s">
        <v>165</v>
      </c>
      <c r="M31" t="s">
        <v>166</v>
      </c>
    </row>
    <row r="32" spans="1:28" x14ac:dyDescent="0.3">
      <c r="A32" t="s">
        <v>254</v>
      </c>
      <c r="B32" t="s">
        <v>255</v>
      </c>
      <c r="C32" t="s">
        <v>176</v>
      </c>
      <c r="D32" t="s">
        <v>161</v>
      </c>
      <c r="E32" t="s">
        <v>187</v>
      </c>
      <c r="F32" t="s">
        <v>181</v>
      </c>
      <c r="G32" t="s">
        <v>217</v>
      </c>
      <c r="H32">
        <v>32</v>
      </c>
      <c r="I32" s="6">
        <v>41353</v>
      </c>
      <c r="J32" s="29">
        <v>79921</v>
      </c>
      <c r="K32" s="30">
        <v>0.05</v>
      </c>
      <c r="L32" t="s">
        <v>165</v>
      </c>
      <c r="M32" t="s">
        <v>195</v>
      </c>
    </row>
    <row r="33" spans="1:13" x14ac:dyDescent="0.3">
      <c r="A33" t="s">
        <v>256</v>
      </c>
      <c r="B33" t="s">
        <v>257</v>
      </c>
      <c r="C33" t="s">
        <v>169</v>
      </c>
      <c r="D33" t="s">
        <v>161</v>
      </c>
      <c r="E33" t="s">
        <v>162</v>
      </c>
      <c r="F33" t="s">
        <v>163</v>
      </c>
      <c r="G33" t="s">
        <v>164</v>
      </c>
      <c r="H33">
        <v>37</v>
      </c>
      <c r="I33" s="6">
        <v>40076</v>
      </c>
      <c r="J33" s="29">
        <v>167199</v>
      </c>
      <c r="K33" s="30">
        <v>0.2</v>
      </c>
      <c r="L33" t="s">
        <v>165</v>
      </c>
      <c r="M33" t="s">
        <v>166</v>
      </c>
    </row>
    <row r="34" spans="1:13" x14ac:dyDescent="0.3">
      <c r="A34" t="s">
        <v>258</v>
      </c>
      <c r="B34" t="s">
        <v>259</v>
      </c>
      <c r="C34" t="s">
        <v>260</v>
      </c>
      <c r="D34" t="s">
        <v>204</v>
      </c>
      <c r="E34" t="s">
        <v>162</v>
      </c>
      <c r="F34" t="s">
        <v>181</v>
      </c>
      <c r="G34" t="s">
        <v>172</v>
      </c>
      <c r="H34">
        <v>52</v>
      </c>
      <c r="I34" s="6">
        <v>41199</v>
      </c>
      <c r="J34" s="29">
        <v>71476</v>
      </c>
      <c r="K34" s="30">
        <v>0</v>
      </c>
      <c r="L34" t="s">
        <v>165</v>
      </c>
      <c r="M34" t="s">
        <v>183</v>
      </c>
    </row>
    <row r="35" spans="1:13" x14ac:dyDescent="0.3">
      <c r="A35" t="s">
        <v>261</v>
      </c>
      <c r="B35" t="s">
        <v>262</v>
      </c>
      <c r="C35" t="s">
        <v>169</v>
      </c>
      <c r="D35" t="s">
        <v>204</v>
      </c>
      <c r="E35" t="s">
        <v>177</v>
      </c>
      <c r="F35" t="s">
        <v>163</v>
      </c>
      <c r="G35" t="s">
        <v>172</v>
      </c>
      <c r="H35">
        <v>45</v>
      </c>
      <c r="I35" s="6">
        <v>41941</v>
      </c>
      <c r="J35" s="29">
        <v>189420</v>
      </c>
      <c r="K35" s="30">
        <v>0.2</v>
      </c>
      <c r="L35" t="s">
        <v>165</v>
      </c>
      <c r="M35" t="s">
        <v>166</v>
      </c>
    </row>
    <row r="36" spans="1:13" x14ac:dyDescent="0.3">
      <c r="A36" t="s">
        <v>263</v>
      </c>
      <c r="B36" t="s">
        <v>264</v>
      </c>
      <c r="C36" t="s">
        <v>265</v>
      </c>
      <c r="D36" t="s">
        <v>200</v>
      </c>
      <c r="E36" t="s">
        <v>162</v>
      </c>
      <c r="F36" t="s">
        <v>163</v>
      </c>
      <c r="G36" t="s">
        <v>172</v>
      </c>
      <c r="H36">
        <v>64</v>
      </c>
      <c r="I36" s="6">
        <v>37184</v>
      </c>
      <c r="J36" s="29">
        <v>64057</v>
      </c>
      <c r="K36" s="30">
        <v>0</v>
      </c>
      <c r="L36" t="s">
        <v>165</v>
      </c>
      <c r="M36" t="s">
        <v>183</v>
      </c>
    </row>
    <row r="37" spans="1:13" x14ac:dyDescent="0.3">
      <c r="A37" t="s">
        <v>266</v>
      </c>
      <c r="B37" t="s">
        <v>267</v>
      </c>
      <c r="C37" t="s">
        <v>235</v>
      </c>
      <c r="D37" t="s">
        <v>212</v>
      </c>
      <c r="E37" t="s">
        <v>177</v>
      </c>
      <c r="F37" t="s">
        <v>163</v>
      </c>
      <c r="G37" t="s">
        <v>164</v>
      </c>
      <c r="H37">
        <v>27</v>
      </c>
      <c r="I37" s="6">
        <v>44460</v>
      </c>
      <c r="J37" s="29">
        <v>68728</v>
      </c>
      <c r="K37" s="30">
        <v>0</v>
      </c>
      <c r="L37" t="s">
        <v>165</v>
      </c>
      <c r="M37" t="s">
        <v>183</v>
      </c>
    </row>
    <row r="38" spans="1:13" x14ac:dyDescent="0.3">
      <c r="A38" t="s">
        <v>268</v>
      </c>
      <c r="B38" t="s">
        <v>269</v>
      </c>
      <c r="C38" t="s">
        <v>235</v>
      </c>
      <c r="D38" t="s">
        <v>212</v>
      </c>
      <c r="E38" t="s">
        <v>177</v>
      </c>
      <c r="F38" t="s">
        <v>181</v>
      </c>
      <c r="G38" t="s">
        <v>217</v>
      </c>
      <c r="H38">
        <v>35</v>
      </c>
      <c r="I38" s="6">
        <v>40678</v>
      </c>
      <c r="J38" s="29">
        <v>66889</v>
      </c>
      <c r="K38" s="30">
        <v>0</v>
      </c>
      <c r="L38" t="s">
        <v>165</v>
      </c>
      <c r="M38" t="s">
        <v>220</v>
      </c>
    </row>
    <row r="39" spans="1:13" x14ac:dyDescent="0.3">
      <c r="A39" t="s">
        <v>270</v>
      </c>
      <c r="B39" t="s">
        <v>271</v>
      </c>
      <c r="C39" t="s">
        <v>169</v>
      </c>
      <c r="D39" t="s">
        <v>194</v>
      </c>
      <c r="E39" t="s">
        <v>162</v>
      </c>
      <c r="F39" t="s">
        <v>163</v>
      </c>
      <c r="G39" t="s">
        <v>182</v>
      </c>
      <c r="H39">
        <v>36</v>
      </c>
      <c r="I39" s="6">
        <v>42276</v>
      </c>
      <c r="J39" s="29">
        <v>178700</v>
      </c>
      <c r="K39" s="30">
        <v>0.28999999999999998</v>
      </c>
      <c r="L39" t="s">
        <v>165</v>
      </c>
      <c r="M39" t="s">
        <v>166</v>
      </c>
    </row>
    <row r="40" spans="1:13" x14ac:dyDescent="0.3">
      <c r="A40" t="s">
        <v>272</v>
      </c>
      <c r="B40" t="s">
        <v>273</v>
      </c>
      <c r="C40" t="s">
        <v>274</v>
      </c>
      <c r="D40" t="s">
        <v>204</v>
      </c>
      <c r="E40" t="s">
        <v>162</v>
      </c>
      <c r="F40" t="s">
        <v>163</v>
      </c>
      <c r="G40" t="s">
        <v>172</v>
      </c>
      <c r="H40">
        <v>33</v>
      </c>
      <c r="I40" s="6">
        <v>43456</v>
      </c>
      <c r="J40" s="29">
        <v>83990</v>
      </c>
      <c r="K40" s="30">
        <v>0</v>
      </c>
      <c r="L40" t="s">
        <v>165</v>
      </c>
      <c r="M40" t="s">
        <v>173</v>
      </c>
    </row>
    <row r="41" spans="1:13" x14ac:dyDescent="0.3">
      <c r="A41" t="s">
        <v>275</v>
      </c>
      <c r="B41" t="s">
        <v>276</v>
      </c>
      <c r="C41" t="s">
        <v>277</v>
      </c>
      <c r="D41" t="s">
        <v>204</v>
      </c>
      <c r="E41" t="s">
        <v>187</v>
      </c>
      <c r="F41" t="s">
        <v>163</v>
      </c>
      <c r="G41" t="s">
        <v>172</v>
      </c>
      <c r="H41">
        <v>52</v>
      </c>
      <c r="I41" s="6">
        <v>38696</v>
      </c>
      <c r="J41" s="29">
        <v>102043</v>
      </c>
      <c r="K41" s="30">
        <v>0</v>
      </c>
      <c r="L41" t="s">
        <v>165</v>
      </c>
      <c r="M41" t="s">
        <v>173</v>
      </c>
    </row>
    <row r="42" spans="1:13" x14ac:dyDescent="0.3">
      <c r="A42" t="s">
        <v>278</v>
      </c>
      <c r="B42" t="s">
        <v>279</v>
      </c>
      <c r="C42" t="s">
        <v>280</v>
      </c>
      <c r="D42" t="s">
        <v>204</v>
      </c>
      <c r="E42" t="s">
        <v>177</v>
      </c>
      <c r="F42" t="s">
        <v>163</v>
      </c>
      <c r="G42" t="s">
        <v>182</v>
      </c>
      <c r="H42">
        <v>46</v>
      </c>
      <c r="I42" s="6">
        <v>37041</v>
      </c>
      <c r="J42" s="29">
        <v>90678</v>
      </c>
      <c r="K42" s="30">
        <v>0</v>
      </c>
      <c r="L42" t="s">
        <v>165</v>
      </c>
      <c r="M42" t="s">
        <v>220</v>
      </c>
    </row>
    <row r="43" spans="1:13" x14ac:dyDescent="0.3">
      <c r="A43" t="s">
        <v>281</v>
      </c>
      <c r="B43" t="s">
        <v>282</v>
      </c>
      <c r="C43" t="s">
        <v>283</v>
      </c>
      <c r="D43" t="s">
        <v>200</v>
      </c>
      <c r="E43" t="s">
        <v>177</v>
      </c>
      <c r="F43" t="s">
        <v>163</v>
      </c>
      <c r="G43" t="s">
        <v>164</v>
      </c>
      <c r="H43">
        <v>46</v>
      </c>
      <c r="I43" s="6">
        <v>39681</v>
      </c>
      <c r="J43" s="29">
        <v>59067</v>
      </c>
      <c r="K43" s="30">
        <v>0</v>
      </c>
      <c r="L43" t="s">
        <v>165</v>
      </c>
      <c r="M43" t="s">
        <v>191</v>
      </c>
    </row>
    <row r="44" spans="1:13" x14ac:dyDescent="0.3">
      <c r="A44" t="s">
        <v>284</v>
      </c>
      <c r="B44" t="s">
        <v>285</v>
      </c>
      <c r="C44" t="s">
        <v>286</v>
      </c>
      <c r="D44" t="s">
        <v>204</v>
      </c>
      <c r="E44" t="s">
        <v>187</v>
      </c>
      <c r="F44" t="s">
        <v>163</v>
      </c>
      <c r="G44" t="s">
        <v>217</v>
      </c>
      <c r="H44">
        <v>44</v>
      </c>
      <c r="I44" s="6">
        <v>39800</v>
      </c>
      <c r="J44" s="29">
        <v>92753</v>
      </c>
      <c r="K44" s="30">
        <v>0.13</v>
      </c>
      <c r="L44" t="s">
        <v>165</v>
      </c>
      <c r="M44" t="s">
        <v>195</v>
      </c>
    </row>
    <row r="45" spans="1:13" x14ac:dyDescent="0.3">
      <c r="A45" t="s">
        <v>287</v>
      </c>
      <c r="B45" t="s">
        <v>288</v>
      </c>
      <c r="C45" t="s">
        <v>211</v>
      </c>
      <c r="D45" t="s">
        <v>200</v>
      </c>
      <c r="E45" t="s">
        <v>171</v>
      </c>
      <c r="F45" t="s">
        <v>181</v>
      </c>
      <c r="G45" t="s">
        <v>164</v>
      </c>
      <c r="H45">
        <v>45</v>
      </c>
      <c r="I45" s="6">
        <v>41493</v>
      </c>
      <c r="J45" s="29">
        <v>236946</v>
      </c>
      <c r="K45" s="30">
        <v>0.37</v>
      </c>
      <c r="L45" t="s">
        <v>165</v>
      </c>
      <c r="M45" t="s">
        <v>166</v>
      </c>
    </row>
    <row r="46" spans="1:13" x14ac:dyDescent="0.3">
      <c r="A46" t="s">
        <v>289</v>
      </c>
      <c r="B46" t="s">
        <v>290</v>
      </c>
      <c r="C46" t="s">
        <v>190</v>
      </c>
      <c r="D46" t="s">
        <v>170</v>
      </c>
      <c r="E46" t="s">
        <v>187</v>
      </c>
      <c r="F46" t="s">
        <v>163</v>
      </c>
      <c r="G46" t="s">
        <v>164</v>
      </c>
      <c r="H46">
        <v>36</v>
      </c>
      <c r="I46" s="6">
        <v>44435</v>
      </c>
      <c r="J46" s="29">
        <v>48906</v>
      </c>
      <c r="K46" s="30">
        <v>0</v>
      </c>
      <c r="L46" t="s">
        <v>165</v>
      </c>
      <c r="M46" t="s">
        <v>191</v>
      </c>
    </row>
    <row r="47" spans="1:13" x14ac:dyDescent="0.3">
      <c r="A47" t="s">
        <v>291</v>
      </c>
      <c r="B47" t="s">
        <v>292</v>
      </c>
      <c r="C47" t="s">
        <v>180</v>
      </c>
      <c r="D47" t="s">
        <v>223</v>
      </c>
      <c r="E47" t="s">
        <v>187</v>
      </c>
      <c r="F47" t="s">
        <v>163</v>
      </c>
      <c r="G47" t="s">
        <v>172</v>
      </c>
      <c r="H47">
        <v>38</v>
      </c>
      <c r="I47" s="6">
        <v>39474</v>
      </c>
      <c r="J47" s="29">
        <v>80024</v>
      </c>
      <c r="K47" s="30">
        <v>0</v>
      </c>
      <c r="L47" t="s">
        <v>165</v>
      </c>
      <c r="M47" t="s">
        <v>220</v>
      </c>
    </row>
    <row r="48" spans="1:13" x14ac:dyDescent="0.3">
      <c r="A48" t="s">
        <v>293</v>
      </c>
      <c r="B48" t="s">
        <v>294</v>
      </c>
      <c r="C48" t="s">
        <v>265</v>
      </c>
      <c r="D48" t="s">
        <v>200</v>
      </c>
      <c r="E48" t="s">
        <v>171</v>
      </c>
      <c r="F48" t="s">
        <v>163</v>
      </c>
      <c r="G48" t="s">
        <v>172</v>
      </c>
      <c r="H48">
        <v>41</v>
      </c>
      <c r="I48" s="6">
        <v>40109</v>
      </c>
      <c r="J48" s="29">
        <v>54415</v>
      </c>
      <c r="K48" s="30">
        <v>0</v>
      </c>
      <c r="L48" t="s">
        <v>165</v>
      </c>
      <c r="M48" t="s">
        <v>166</v>
      </c>
    </row>
    <row r="49" spans="1:13" x14ac:dyDescent="0.3">
      <c r="A49" t="s">
        <v>295</v>
      </c>
      <c r="B49" t="s">
        <v>296</v>
      </c>
      <c r="C49" t="s">
        <v>186</v>
      </c>
      <c r="D49" t="s">
        <v>212</v>
      </c>
      <c r="E49" t="s">
        <v>162</v>
      </c>
      <c r="F49" t="s">
        <v>163</v>
      </c>
      <c r="G49" t="s">
        <v>182</v>
      </c>
      <c r="H49">
        <v>30</v>
      </c>
      <c r="I49" s="6">
        <v>42484</v>
      </c>
      <c r="J49" s="29">
        <v>120341</v>
      </c>
      <c r="K49" s="30">
        <v>7.0000000000000007E-2</v>
      </c>
      <c r="L49" t="s">
        <v>165</v>
      </c>
      <c r="M49" t="s">
        <v>166</v>
      </c>
    </row>
    <row r="50" spans="1:13" x14ac:dyDescent="0.3">
      <c r="A50" t="s">
        <v>297</v>
      </c>
      <c r="B50" t="s">
        <v>298</v>
      </c>
      <c r="C50" t="s">
        <v>211</v>
      </c>
      <c r="D50" t="s">
        <v>161</v>
      </c>
      <c r="E50" t="s">
        <v>171</v>
      </c>
      <c r="F50" t="s">
        <v>163</v>
      </c>
      <c r="G50" t="s">
        <v>217</v>
      </c>
      <c r="H50">
        <v>43</v>
      </c>
      <c r="I50" s="6">
        <v>40029</v>
      </c>
      <c r="J50" s="29">
        <v>208415</v>
      </c>
      <c r="K50" s="30">
        <v>0.35</v>
      </c>
      <c r="L50" t="s">
        <v>165</v>
      </c>
      <c r="M50" t="s">
        <v>166</v>
      </c>
    </row>
    <row r="51" spans="1:13" x14ac:dyDescent="0.3">
      <c r="A51" t="s">
        <v>299</v>
      </c>
      <c r="B51" t="s">
        <v>300</v>
      </c>
      <c r="C51" t="s">
        <v>301</v>
      </c>
      <c r="D51" t="s">
        <v>161</v>
      </c>
      <c r="E51" t="s">
        <v>171</v>
      </c>
      <c r="F51" t="s">
        <v>163</v>
      </c>
      <c r="G51" t="s">
        <v>182</v>
      </c>
      <c r="H51">
        <v>32</v>
      </c>
      <c r="I51" s="6">
        <v>43835</v>
      </c>
      <c r="J51" s="29">
        <v>78844</v>
      </c>
      <c r="K51" s="30">
        <v>0</v>
      </c>
      <c r="L51" t="s">
        <v>165</v>
      </c>
      <c r="M51" t="s">
        <v>166</v>
      </c>
    </row>
    <row r="52" spans="1:13" x14ac:dyDescent="0.3">
      <c r="A52" t="s">
        <v>302</v>
      </c>
      <c r="B52" t="s">
        <v>303</v>
      </c>
      <c r="C52" t="s">
        <v>274</v>
      </c>
      <c r="D52" t="s">
        <v>204</v>
      </c>
      <c r="E52" t="s">
        <v>177</v>
      </c>
      <c r="F52" t="s">
        <v>181</v>
      </c>
      <c r="G52" t="s">
        <v>172</v>
      </c>
      <c r="H52">
        <v>58</v>
      </c>
      <c r="I52" s="6">
        <v>37399</v>
      </c>
      <c r="J52" s="29">
        <v>76354</v>
      </c>
      <c r="K52" s="30">
        <v>0</v>
      </c>
      <c r="L52" t="s">
        <v>165</v>
      </c>
      <c r="M52" t="s">
        <v>183</v>
      </c>
    </row>
    <row r="53" spans="1:13" x14ac:dyDescent="0.3">
      <c r="A53" t="s">
        <v>304</v>
      </c>
      <c r="B53" t="s">
        <v>305</v>
      </c>
      <c r="C53" t="s">
        <v>169</v>
      </c>
      <c r="D53" t="s">
        <v>170</v>
      </c>
      <c r="E53" t="s">
        <v>171</v>
      </c>
      <c r="F53" t="s">
        <v>163</v>
      </c>
      <c r="G53" t="s">
        <v>217</v>
      </c>
      <c r="H53">
        <v>37</v>
      </c>
      <c r="I53" s="6">
        <v>43493</v>
      </c>
      <c r="J53" s="29">
        <v>165927</v>
      </c>
      <c r="K53" s="30">
        <v>0.2</v>
      </c>
      <c r="L53" t="s">
        <v>165</v>
      </c>
      <c r="M53" t="s">
        <v>183</v>
      </c>
    </row>
    <row r="54" spans="1:13" x14ac:dyDescent="0.3">
      <c r="A54" t="s">
        <v>306</v>
      </c>
      <c r="B54" t="s">
        <v>307</v>
      </c>
      <c r="C54" t="s">
        <v>203</v>
      </c>
      <c r="D54" t="s">
        <v>204</v>
      </c>
      <c r="E54" t="s">
        <v>187</v>
      </c>
      <c r="F54" t="s">
        <v>181</v>
      </c>
      <c r="G54" t="s">
        <v>182</v>
      </c>
      <c r="H54">
        <v>55</v>
      </c>
      <c r="I54" s="6">
        <v>36041</v>
      </c>
      <c r="J54" s="29">
        <v>86299</v>
      </c>
      <c r="K54" s="30">
        <v>0</v>
      </c>
      <c r="L54" t="s">
        <v>165</v>
      </c>
      <c r="M54" t="s">
        <v>166</v>
      </c>
    </row>
    <row r="55" spans="1:13" x14ac:dyDescent="0.3">
      <c r="A55" t="s">
        <v>308</v>
      </c>
      <c r="B55" t="s">
        <v>309</v>
      </c>
      <c r="C55" t="s">
        <v>235</v>
      </c>
      <c r="D55" t="s">
        <v>170</v>
      </c>
      <c r="E55" t="s">
        <v>187</v>
      </c>
      <c r="F55" t="s">
        <v>181</v>
      </c>
      <c r="G55" t="s">
        <v>217</v>
      </c>
      <c r="H55">
        <v>34</v>
      </c>
      <c r="I55" s="6">
        <v>42182</v>
      </c>
      <c r="J55" s="29">
        <v>57008</v>
      </c>
      <c r="K55" s="30">
        <v>0</v>
      </c>
      <c r="L55" t="s">
        <v>165</v>
      </c>
      <c r="M55" t="s">
        <v>183</v>
      </c>
    </row>
    <row r="56" spans="1:13" x14ac:dyDescent="0.3">
      <c r="A56" t="s">
        <v>310</v>
      </c>
      <c r="B56" t="s">
        <v>311</v>
      </c>
      <c r="C56" t="s">
        <v>160</v>
      </c>
      <c r="D56" t="s">
        <v>170</v>
      </c>
      <c r="E56" t="s">
        <v>177</v>
      </c>
      <c r="F56" t="s">
        <v>181</v>
      </c>
      <c r="G56" t="s">
        <v>217</v>
      </c>
      <c r="H56">
        <v>60</v>
      </c>
      <c r="I56" s="6">
        <v>42270</v>
      </c>
      <c r="J56" s="29">
        <v>141899</v>
      </c>
      <c r="K56" s="30">
        <v>0.15</v>
      </c>
      <c r="L56" t="s">
        <v>165</v>
      </c>
      <c r="M56" t="s">
        <v>183</v>
      </c>
    </row>
    <row r="57" spans="1:13" x14ac:dyDescent="0.3">
      <c r="A57" t="s">
        <v>312</v>
      </c>
      <c r="B57" t="s">
        <v>313</v>
      </c>
      <c r="C57" t="s">
        <v>235</v>
      </c>
      <c r="D57" t="s">
        <v>212</v>
      </c>
      <c r="E57" t="s">
        <v>187</v>
      </c>
      <c r="F57" t="s">
        <v>181</v>
      </c>
      <c r="G57" t="s">
        <v>164</v>
      </c>
      <c r="H57">
        <v>41</v>
      </c>
      <c r="I57" s="6">
        <v>42626</v>
      </c>
      <c r="J57" s="29">
        <v>64847</v>
      </c>
      <c r="K57" s="30">
        <v>0</v>
      </c>
      <c r="L57" t="s">
        <v>165</v>
      </c>
      <c r="M57" t="s">
        <v>191</v>
      </c>
    </row>
    <row r="58" spans="1:13" x14ac:dyDescent="0.3">
      <c r="A58" t="s">
        <v>314</v>
      </c>
      <c r="B58" t="s">
        <v>315</v>
      </c>
      <c r="C58" t="s">
        <v>286</v>
      </c>
      <c r="D58" t="s">
        <v>204</v>
      </c>
      <c r="E58" t="s">
        <v>162</v>
      </c>
      <c r="F58" t="s">
        <v>181</v>
      </c>
      <c r="G58" t="s">
        <v>172</v>
      </c>
      <c r="H58">
        <v>53</v>
      </c>
      <c r="I58" s="6">
        <v>33702</v>
      </c>
      <c r="J58" s="29">
        <v>116878</v>
      </c>
      <c r="K58" s="30">
        <v>0.11</v>
      </c>
      <c r="L58" t="s">
        <v>165</v>
      </c>
      <c r="M58" t="s">
        <v>191</v>
      </c>
    </row>
    <row r="59" spans="1:13" x14ac:dyDescent="0.3">
      <c r="A59" t="s">
        <v>316</v>
      </c>
      <c r="B59" t="s">
        <v>317</v>
      </c>
      <c r="C59" t="s">
        <v>260</v>
      </c>
      <c r="D59" t="s">
        <v>204</v>
      </c>
      <c r="E59" t="s">
        <v>171</v>
      </c>
      <c r="F59" t="s">
        <v>181</v>
      </c>
      <c r="G59" t="s">
        <v>164</v>
      </c>
      <c r="H59">
        <v>45</v>
      </c>
      <c r="I59" s="6">
        <v>38388</v>
      </c>
      <c r="J59" s="29">
        <v>70505</v>
      </c>
      <c r="K59" s="30">
        <v>0</v>
      </c>
      <c r="L59" t="s">
        <v>165</v>
      </c>
      <c r="M59" t="s">
        <v>195</v>
      </c>
    </row>
    <row r="60" spans="1:13" x14ac:dyDescent="0.3">
      <c r="A60" t="s">
        <v>318</v>
      </c>
      <c r="B60" t="s">
        <v>319</v>
      </c>
      <c r="C60" t="s">
        <v>169</v>
      </c>
      <c r="D60" t="s">
        <v>194</v>
      </c>
      <c r="E60" t="s">
        <v>171</v>
      </c>
      <c r="F60" t="s">
        <v>181</v>
      </c>
      <c r="G60" t="s">
        <v>172</v>
      </c>
      <c r="H60">
        <v>26</v>
      </c>
      <c r="I60" s="6">
        <v>44040</v>
      </c>
      <c r="J60" s="29">
        <v>180664</v>
      </c>
      <c r="K60" s="30">
        <v>0.27</v>
      </c>
      <c r="L60" t="s">
        <v>165</v>
      </c>
      <c r="M60" t="s">
        <v>173</v>
      </c>
    </row>
    <row r="61" spans="1:13" x14ac:dyDescent="0.3">
      <c r="A61" t="s">
        <v>320</v>
      </c>
      <c r="B61" t="s">
        <v>321</v>
      </c>
      <c r="C61" t="s">
        <v>322</v>
      </c>
      <c r="D61" t="s">
        <v>161</v>
      </c>
      <c r="E61" t="s">
        <v>177</v>
      </c>
      <c r="F61" t="s">
        <v>181</v>
      </c>
      <c r="G61" t="s">
        <v>172</v>
      </c>
      <c r="H61">
        <v>29</v>
      </c>
      <c r="I61" s="6">
        <v>43444</v>
      </c>
      <c r="J61" s="29">
        <v>84596</v>
      </c>
      <c r="K61" s="30">
        <v>0</v>
      </c>
      <c r="L61" t="s">
        <v>165</v>
      </c>
      <c r="M61" t="s">
        <v>191</v>
      </c>
    </row>
    <row r="62" spans="1:13" x14ac:dyDescent="0.3">
      <c r="A62" t="s">
        <v>323</v>
      </c>
      <c r="B62" t="s">
        <v>324</v>
      </c>
      <c r="C62" t="s">
        <v>325</v>
      </c>
      <c r="D62" t="s">
        <v>223</v>
      </c>
      <c r="E62" t="s">
        <v>177</v>
      </c>
      <c r="F62" t="s">
        <v>181</v>
      </c>
      <c r="G62" t="s">
        <v>182</v>
      </c>
      <c r="H62">
        <v>31</v>
      </c>
      <c r="I62" s="6">
        <v>42938</v>
      </c>
      <c r="J62" s="29">
        <v>55854</v>
      </c>
      <c r="K62" s="30">
        <v>0</v>
      </c>
      <c r="L62" t="s">
        <v>165</v>
      </c>
      <c r="M62" t="s">
        <v>195</v>
      </c>
    </row>
    <row r="63" spans="1:13" x14ac:dyDescent="0.3">
      <c r="A63" t="s">
        <v>326</v>
      </c>
      <c r="B63" t="s">
        <v>327</v>
      </c>
      <c r="C63" t="s">
        <v>328</v>
      </c>
      <c r="D63" t="s">
        <v>200</v>
      </c>
      <c r="E63" t="s">
        <v>162</v>
      </c>
      <c r="F63" t="s">
        <v>181</v>
      </c>
      <c r="G63" t="s">
        <v>182</v>
      </c>
      <c r="H63">
        <v>53</v>
      </c>
      <c r="I63" s="6">
        <v>37576</v>
      </c>
      <c r="J63" s="29">
        <v>95998</v>
      </c>
      <c r="K63" s="30">
        <v>0</v>
      </c>
      <c r="L63" t="s">
        <v>165</v>
      </c>
      <c r="M63" t="s">
        <v>166</v>
      </c>
    </row>
    <row r="64" spans="1:13" x14ac:dyDescent="0.3">
      <c r="A64" t="s">
        <v>329</v>
      </c>
      <c r="B64" t="s">
        <v>330</v>
      </c>
      <c r="C64" t="s">
        <v>160</v>
      </c>
      <c r="D64" t="s">
        <v>223</v>
      </c>
      <c r="E64" t="s">
        <v>177</v>
      </c>
      <c r="F64" t="s">
        <v>163</v>
      </c>
      <c r="G64" t="s">
        <v>182</v>
      </c>
      <c r="H64">
        <v>34</v>
      </c>
      <c r="I64" s="6">
        <v>42116</v>
      </c>
      <c r="J64" s="29">
        <v>154941</v>
      </c>
      <c r="K64" s="30">
        <v>0.13</v>
      </c>
      <c r="L64" t="s">
        <v>165</v>
      </c>
      <c r="M64" t="s">
        <v>183</v>
      </c>
    </row>
    <row r="65" spans="1:13" x14ac:dyDescent="0.3">
      <c r="A65" t="s">
        <v>331</v>
      </c>
      <c r="B65" t="s">
        <v>332</v>
      </c>
      <c r="C65" t="s">
        <v>211</v>
      </c>
      <c r="D65" t="s">
        <v>223</v>
      </c>
      <c r="E65" t="s">
        <v>177</v>
      </c>
      <c r="F65" t="s">
        <v>163</v>
      </c>
      <c r="G65" t="s">
        <v>172</v>
      </c>
      <c r="H65">
        <v>31</v>
      </c>
      <c r="I65" s="6">
        <v>44063</v>
      </c>
      <c r="J65" s="29">
        <v>219693</v>
      </c>
      <c r="K65" s="30">
        <v>0.3</v>
      </c>
      <c r="L65" t="s">
        <v>165</v>
      </c>
      <c r="M65" t="s">
        <v>195</v>
      </c>
    </row>
    <row r="66" spans="1:13" x14ac:dyDescent="0.3">
      <c r="A66" t="s">
        <v>333</v>
      </c>
      <c r="B66" t="s">
        <v>334</v>
      </c>
      <c r="C66" t="s">
        <v>335</v>
      </c>
      <c r="D66" t="s">
        <v>204</v>
      </c>
      <c r="E66" t="s">
        <v>162</v>
      </c>
      <c r="F66" t="s">
        <v>163</v>
      </c>
      <c r="G66" t="s">
        <v>172</v>
      </c>
      <c r="H66">
        <v>45</v>
      </c>
      <c r="I66" s="6">
        <v>41386</v>
      </c>
      <c r="J66" s="29">
        <v>61773</v>
      </c>
      <c r="K66" s="30">
        <v>0</v>
      </c>
      <c r="L66" t="s">
        <v>165</v>
      </c>
      <c r="M66" t="s">
        <v>166</v>
      </c>
    </row>
    <row r="67" spans="1:13" x14ac:dyDescent="0.3">
      <c r="A67" t="s">
        <v>336</v>
      </c>
      <c r="B67" t="s">
        <v>337</v>
      </c>
      <c r="C67" t="s">
        <v>176</v>
      </c>
      <c r="D67" t="s">
        <v>161</v>
      </c>
      <c r="E67" t="s">
        <v>171</v>
      </c>
      <c r="F67" t="s">
        <v>163</v>
      </c>
      <c r="G67" t="s">
        <v>182</v>
      </c>
      <c r="H67">
        <v>48</v>
      </c>
      <c r="I67" s="6">
        <v>39091</v>
      </c>
      <c r="J67" s="29">
        <v>74546</v>
      </c>
      <c r="K67" s="30">
        <v>0.09</v>
      </c>
      <c r="L67" t="s">
        <v>165</v>
      </c>
      <c r="M67" t="s">
        <v>166</v>
      </c>
    </row>
    <row r="68" spans="1:13" x14ac:dyDescent="0.3">
      <c r="A68" t="s">
        <v>338</v>
      </c>
      <c r="B68" t="s">
        <v>339</v>
      </c>
      <c r="C68" t="s">
        <v>340</v>
      </c>
      <c r="D68" t="s">
        <v>204</v>
      </c>
      <c r="E68" t="s">
        <v>171</v>
      </c>
      <c r="F68" t="s">
        <v>181</v>
      </c>
      <c r="G68" t="s">
        <v>164</v>
      </c>
      <c r="H68">
        <v>56</v>
      </c>
      <c r="I68" s="6">
        <v>42031</v>
      </c>
      <c r="J68" s="29">
        <v>62575</v>
      </c>
      <c r="K68" s="30">
        <v>0</v>
      </c>
      <c r="L68" t="s">
        <v>165</v>
      </c>
      <c r="M68" t="s">
        <v>191</v>
      </c>
    </row>
    <row r="69" spans="1:13" x14ac:dyDescent="0.3">
      <c r="A69" t="s">
        <v>341</v>
      </c>
      <c r="B69" t="s">
        <v>342</v>
      </c>
      <c r="C69" t="s">
        <v>235</v>
      </c>
      <c r="D69" t="s">
        <v>194</v>
      </c>
      <c r="E69" t="s">
        <v>171</v>
      </c>
      <c r="F69" t="s">
        <v>181</v>
      </c>
      <c r="G69" t="s">
        <v>172</v>
      </c>
      <c r="H69">
        <v>55</v>
      </c>
      <c r="I69" s="6">
        <v>39177</v>
      </c>
      <c r="J69" s="29">
        <v>52310</v>
      </c>
      <c r="K69" s="30">
        <v>0</v>
      </c>
      <c r="L69" t="s">
        <v>165</v>
      </c>
      <c r="M69" t="s">
        <v>191</v>
      </c>
    </row>
    <row r="70" spans="1:13" x14ac:dyDescent="0.3">
      <c r="A70" t="s">
        <v>343</v>
      </c>
      <c r="B70" t="s">
        <v>344</v>
      </c>
      <c r="C70" t="s">
        <v>160</v>
      </c>
      <c r="D70" t="s">
        <v>170</v>
      </c>
      <c r="E70" t="s">
        <v>171</v>
      </c>
      <c r="F70" t="s">
        <v>181</v>
      </c>
      <c r="G70" t="s">
        <v>164</v>
      </c>
      <c r="H70">
        <v>64</v>
      </c>
      <c r="I70" s="6">
        <v>41454</v>
      </c>
      <c r="J70" s="29">
        <v>159571</v>
      </c>
      <c r="K70" s="30">
        <v>0.1</v>
      </c>
      <c r="L70" t="s">
        <v>165</v>
      </c>
      <c r="M70" t="s">
        <v>220</v>
      </c>
    </row>
    <row r="71" spans="1:13" x14ac:dyDescent="0.3">
      <c r="A71" t="s">
        <v>345</v>
      </c>
      <c r="B71" t="s">
        <v>346</v>
      </c>
      <c r="C71" t="s">
        <v>274</v>
      </c>
      <c r="D71" t="s">
        <v>204</v>
      </c>
      <c r="E71" t="s">
        <v>162</v>
      </c>
      <c r="F71" t="s">
        <v>163</v>
      </c>
      <c r="G71" t="s">
        <v>217</v>
      </c>
      <c r="H71">
        <v>50</v>
      </c>
      <c r="I71" s="6">
        <v>35726</v>
      </c>
      <c r="J71" s="29">
        <v>91763</v>
      </c>
      <c r="K71" s="30">
        <v>0</v>
      </c>
      <c r="L71" t="s">
        <v>165</v>
      </c>
      <c r="M71" t="s">
        <v>195</v>
      </c>
    </row>
    <row r="72" spans="1:13" x14ac:dyDescent="0.3">
      <c r="A72" t="s">
        <v>347</v>
      </c>
      <c r="B72" t="s">
        <v>348</v>
      </c>
      <c r="C72" t="s">
        <v>340</v>
      </c>
      <c r="D72" t="s">
        <v>204</v>
      </c>
      <c r="E72" t="s">
        <v>187</v>
      </c>
      <c r="F72" t="s">
        <v>163</v>
      </c>
      <c r="G72" t="s">
        <v>172</v>
      </c>
      <c r="H72">
        <v>51</v>
      </c>
      <c r="I72" s="6">
        <v>35055</v>
      </c>
      <c r="J72" s="29">
        <v>96475</v>
      </c>
      <c r="K72" s="30">
        <v>0</v>
      </c>
      <c r="L72" t="s">
        <v>165</v>
      </c>
      <c r="M72" t="s">
        <v>195</v>
      </c>
    </row>
    <row r="73" spans="1:13" x14ac:dyDescent="0.3">
      <c r="A73" t="s">
        <v>349</v>
      </c>
      <c r="B73" t="s">
        <v>350</v>
      </c>
      <c r="C73" t="s">
        <v>203</v>
      </c>
      <c r="D73" t="s">
        <v>204</v>
      </c>
      <c r="E73" t="s">
        <v>177</v>
      </c>
      <c r="F73" t="s">
        <v>181</v>
      </c>
      <c r="G73" t="s">
        <v>172</v>
      </c>
      <c r="H73">
        <v>36</v>
      </c>
      <c r="I73" s="6">
        <v>42706</v>
      </c>
      <c r="J73" s="29">
        <v>113781</v>
      </c>
      <c r="K73" s="30">
        <v>0</v>
      </c>
      <c r="L73" t="s">
        <v>165</v>
      </c>
      <c r="M73" t="s">
        <v>220</v>
      </c>
    </row>
    <row r="74" spans="1:13" x14ac:dyDescent="0.3">
      <c r="A74" t="s">
        <v>351</v>
      </c>
      <c r="B74" t="s">
        <v>352</v>
      </c>
      <c r="C74" t="s">
        <v>169</v>
      </c>
      <c r="D74" t="s">
        <v>170</v>
      </c>
      <c r="E74" t="s">
        <v>162</v>
      </c>
      <c r="F74" t="s">
        <v>181</v>
      </c>
      <c r="G74" t="s">
        <v>182</v>
      </c>
      <c r="H74">
        <v>42</v>
      </c>
      <c r="I74" s="6">
        <v>37636</v>
      </c>
      <c r="J74" s="29">
        <v>166599</v>
      </c>
      <c r="K74" s="30">
        <v>0.26</v>
      </c>
      <c r="L74" t="s">
        <v>165</v>
      </c>
      <c r="M74" t="s">
        <v>166</v>
      </c>
    </row>
    <row r="75" spans="1:13" x14ac:dyDescent="0.3">
      <c r="A75" t="s">
        <v>353</v>
      </c>
      <c r="B75" t="s">
        <v>354</v>
      </c>
      <c r="C75" t="s">
        <v>355</v>
      </c>
      <c r="D75" t="s">
        <v>161</v>
      </c>
      <c r="E75" t="s">
        <v>177</v>
      </c>
      <c r="F75" t="s">
        <v>163</v>
      </c>
      <c r="G75" t="s">
        <v>172</v>
      </c>
      <c r="H75">
        <v>44</v>
      </c>
      <c r="I75" s="6">
        <v>39064</v>
      </c>
      <c r="J75" s="29">
        <v>74738</v>
      </c>
      <c r="K75" s="30">
        <v>0</v>
      </c>
      <c r="L75" t="s">
        <v>165</v>
      </c>
      <c r="M75" t="s">
        <v>191</v>
      </c>
    </row>
    <row r="76" spans="1:13" x14ac:dyDescent="0.3">
      <c r="A76" t="s">
        <v>356</v>
      </c>
      <c r="B76" t="s">
        <v>357</v>
      </c>
      <c r="C76" t="s">
        <v>169</v>
      </c>
      <c r="D76" t="s">
        <v>223</v>
      </c>
      <c r="E76" t="s">
        <v>162</v>
      </c>
      <c r="F76" t="s">
        <v>163</v>
      </c>
      <c r="G76" t="s">
        <v>182</v>
      </c>
      <c r="H76">
        <v>41</v>
      </c>
      <c r="I76" s="6">
        <v>43322</v>
      </c>
      <c r="J76" s="29">
        <v>171173</v>
      </c>
      <c r="K76" s="30">
        <v>0.21</v>
      </c>
      <c r="L76" t="s">
        <v>165</v>
      </c>
      <c r="M76" t="s">
        <v>220</v>
      </c>
    </row>
    <row r="77" spans="1:13" x14ac:dyDescent="0.3">
      <c r="A77" t="s">
        <v>358</v>
      </c>
      <c r="B77" t="s">
        <v>359</v>
      </c>
      <c r="C77" t="s">
        <v>211</v>
      </c>
      <c r="D77" t="s">
        <v>223</v>
      </c>
      <c r="E77" t="s">
        <v>187</v>
      </c>
      <c r="F77" t="s">
        <v>181</v>
      </c>
      <c r="G77" t="s">
        <v>217</v>
      </c>
      <c r="H77">
        <v>61</v>
      </c>
      <c r="I77" s="6">
        <v>43732</v>
      </c>
      <c r="J77" s="29">
        <v>201464</v>
      </c>
      <c r="K77" s="30">
        <v>0.37</v>
      </c>
      <c r="L77" t="s">
        <v>165</v>
      </c>
      <c r="M77" t="s">
        <v>173</v>
      </c>
    </row>
    <row r="78" spans="1:13" x14ac:dyDescent="0.3">
      <c r="A78" t="s">
        <v>360</v>
      </c>
      <c r="B78" t="s">
        <v>361</v>
      </c>
      <c r="C78" t="s">
        <v>169</v>
      </c>
      <c r="D78" t="s">
        <v>200</v>
      </c>
      <c r="E78" t="s">
        <v>187</v>
      </c>
      <c r="F78" t="s">
        <v>181</v>
      </c>
      <c r="G78" t="s">
        <v>172</v>
      </c>
      <c r="H78">
        <v>50</v>
      </c>
      <c r="I78" s="6">
        <v>35998</v>
      </c>
      <c r="J78" s="29">
        <v>174895</v>
      </c>
      <c r="K78" s="30">
        <v>0.15</v>
      </c>
      <c r="L78" t="s">
        <v>165</v>
      </c>
      <c r="M78" t="s">
        <v>173</v>
      </c>
    </row>
    <row r="79" spans="1:13" x14ac:dyDescent="0.3">
      <c r="A79" t="s">
        <v>362</v>
      </c>
      <c r="B79" t="s">
        <v>363</v>
      </c>
      <c r="C79" t="s">
        <v>160</v>
      </c>
      <c r="D79" t="s">
        <v>161</v>
      </c>
      <c r="E79" t="s">
        <v>177</v>
      </c>
      <c r="F79" t="s">
        <v>163</v>
      </c>
      <c r="G79" t="s">
        <v>182</v>
      </c>
      <c r="H79">
        <v>49</v>
      </c>
      <c r="I79" s="6">
        <v>38825</v>
      </c>
      <c r="J79" s="29">
        <v>134486</v>
      </c>
      <c r="K79" s="30">
        <v>0.14000000000000001</v>
      </c>
      <c r="L79" t="s">
        <v>165</v>
      </c>
      <c r="M79" t="s">
        <v>195</v>
      </c>
    </row>
    <row r="80" spans="1:13" x14ac:dyDescent="0.3">
      <c r="A80" t="s">
        <v>364</v>
      </c>
      <c r="B80" t="s">
        <v>365</v>
      </c>
      <c r="C80" t="s">
        <v>180</v>
      </c>
      <c r="D80" t="s">
        <v>212</v>
      </c>
      <c r="E80" t="s">
        <v>187</v>
      </c>
      <c r="F80" t="s">
        <v>163</v>
      </c>
      <c r="G80" t="s">
        <v>217</v>
      </c>
      <c r="H80">
        <v>42</v>
      </c>
      <c r="I80" s="6">
        <v>44198</v>
      </c>
      <c r="J80" s="29">
        <v>94430</v>
      </c>
      <c r="K80" s="30">
        <v>0</v>
      </c>
      <c r="L80" t="s">
        <v>165</v>
      </c>
      <c r="M80" t="s">
        <v>166</v>
      </c>
    </row>
    <row r="81" spans="1:13" x14ac:dyDescent="0.3">
      <c r="A81" t="s">
        <v>366</v>
      </c>
      <c r="B81" t="s">
        <v>367</v>
      </c>
      <c r="C81" t="s">
        <v>240</v>
      </c>
      <c r="D81" t="s">
        <v>161</v>
      </c>
      <c r="E81" t="s">
        <v>177</v>
      </c>
      <c r="F81" t="s">
        <v>163</v>
      </c>
      <c r="G81" t="s">
        <v>182</v>
      </c>
      <c r="H81">
        <v>55</v>
      </c>
      <c r="I81" s="6">
        <v>38573</v>
      </c>
      <c r="J81" s="29">
        <v>92771</v>
      </c>
      <c r="K81" s="30">
        <v>0</v>
      </c>
      <c r="L81" t="s">
        <v>165</v>
      </c>
      <c r="M81" t="s">
        <v>191</v>
      </c>
    </row>
    <row r="82" spans="1:13" x14ac:dyDescent="0.3">
      <c r="A82" t="s">
        <v>368</v>
      </c>
      <c r="B82" t="s">
        <v>369</v>
      </c>
      <c r="C82" t="s">
        <v>235</v>
      </c>
      <c r="D82" t="s">
        <v>170</v>
      </c>
      <c r="E82" t="s">
        <v>171</v>
      </c>
      <c r="F82" t="s">
        <v>163</v>
      </c>
      <c r="G82" t="s">
        <v>217</v>
      </c>
      <c r="H82">
        <v>39</v>
      </c>
      <c r="I82" s="6">
        <v>38813</v>
      </c>
      <c r="J82" s="29">
        <v>71531</v>
      </c>
      <c r="K82" s="30">
        <v>0</v>
      </c>
      <c r="L82" t="s">
        <v>165</v>
      </c>
      <c r="M82" t="s">
        <v>220</v>
      </c>
    </row>
    <row r="83" spans="1:13" x14ac:dyDescent="0.3">
      <c r="A83" t="s">
        <v>370</v>
      </c>
      <c r="B83" t="s">
        <v>371</v>
      </c>
      <c r="C83" t="s">
        <v>301</v>
      </c>
      <c r="D83" t="s">
        <v>161</v>
      </c>
      <c r="E83" t="s">
        <v>171</v>
      </c>
      <c r="F83" t="s">
        <v>181</v>
      </c>
      <c r="G83" t="s">
        <v>164</v>
      </c>
      <c r="H83">
        <v>28</v>
      </c>
      <c r="I83" s="6">
        <v>43530</v>
      </c>
      <c r="J83" s="29">
        <v>90304</v>
      </c>
      <c r="K83" s="30">
        <v>0</v>
      </c>
      <c r="L83" t="s">
        <v>165</v>
      </c>
      <c r="M83" t="s">
        <v>173</v>
      </c>
    </row>
    <row r="84" spans="1:13" x14ac:dyDescent="0.3">
      <c r="A84" t="s">
        <v>372</v>
      </c>
      <c r="B84" t="s">
        <v>373</v>
      </c>
      <c r="C84" t="s">
        <v>186</v>
      </c>
      <c r="D84" t="s">
        <v>212</v>
      </c>
      <c r="E84" t="s">
        <v>177</v>
      </c>
      <c r="F84" t="s">
        <v>163</v>
      </c>
      <c r="G84" t="s">
        <v>172</v>
      </c>
      <c r="H84">
        <v>65</v>
      </c>
      <c r="I84" s="6">
        <v>40793</v>
      </c>
      <c r="J84" s="29">
        <v>104903</v>
      </c>
      <c r="K84" s="30">
        <v>0.1</v>
      </c>
      <c r="L84" t="s">
        <v>165</v>
      </c>
      <c r="M84" t="s">
        <v>220</v>
      </c>
    </row>
    <row r="85" spans="1:13" x14ac:dyDescent="0.3">
      <c r="A85" t="s">
        <v>374</v>
      </c>
      <c r="B85" t="s">
        <v>375</v>
      </c>
      <c r="C85" t="s">
        <v>280</v>
      </c>
      <c r="D85" t="s">
        <v>204</v>
      </c>
      <c r="E85" t="s">
        <v>187</v>
      </c>
      <c r="F85" t="s">
        <v>163</v>
      </c>
      <c r="G85" t="s">
        <v>217</v>
      </c>
      <c r="H85">
        <v>62</v>
      </c>
      <c r="I85" s="6">
        <v>39002</v>
      </c>
      <c r="J85" s="29">
        <v>79785</v>
      </c>
      <c r="K85" s="30">
        <v>0</v>
      </c>
      <c r="L85" t="s">
        <v>165</v>
      </c>
      <c r="M85" t="s">
        <v>195</v>
      </c>
    </row>
    <row r="86" spans="1:13" x14ac:dyDescent="0.3">
      <c r="A86" t="s">
        <v>376</v>
      </c>
      <c r="B86" t="s">
        <v>377</v>
      </c>
      <c r="C86" t="s">
        <v>378</v>
      </c>
      <c r="D86" t="s">
        <v>161</v>
      </c>
      <c r="E86" t="s">
        <v>177</v>
      </c>
      <c r="F86" t="s">
        <v>163</v>
      </c>
      <c r="G86" t="s">
        <v>172</v>
      </c>
      <c r="H86">
        <v>63</v>
      </c>
      <c r="I86" s="6">
        <v>33695</v>
      </c>
      <c r="J86" s="29">
        <v>53809</v>
      </c>
      <c r="K86" s="30">
        <v>0</v>
      </c>
      <c r="L86" t="s">
        <v>165</v>
      </c>
      <c r="M86" t="s">
        <v>183</v>
      </c>
    </row>
    <row r="87" spans="1:13" x14ac:dyDescent="0.3">
      <c r="A87" t="s">
        <v>379</v>
      </c>
      <c r="B87" t="s">
        <v>380</v>
      </c>
      <c r="C87" t="s">
        <v>160</v>
      </c>
      <c r="D87" t="s">
        <v>161</v>
      </c>
      <c r="E87" t="s">
        <v>177</v>
      </c>
      <c r="F87" t="s">
        <v>181</v>
      </c>
      <c r="G87" t="s">
        <v>172</v>
      </c>
      <c r="H87">
        <v>37</v>
      </c>
      <c r="I87" s="6">
        <v>41695</v>
      </c>
      <c r="J87" s="29">
        <v>128984</v>
      </c>
      <c r="K87" s="30">
        <v>0.12</v>
      </c>
      <c r="L87" t="s">
        <v>165</v>
      </c>
      <c r="M87" t="s">
        <v>191</v>
      </c>
    </row>
    <row r="88" spans="1:13" x14ac:dyDescent="0.3">
      <c r="A88" t="s">
        <v>381</v>
      </c>
      <c r="B88" t="s">
        <v>382</v>
      </c>
      <c r="C88" t="s">
        <v>169</v>
      </c>
      <c r="D88" t="s">
        <v>200</v>
      </c>
      <c r="E88" t="s">
        <v>177</v>
      </c>
      <c r="F88" t="s">
        <v>163</v>
      </c>
      <c r="G88" t="s">
        <v>217</v>
      </c>
      <c r="H88">
        <v>54</v>
      </c>
      <c r="I88" s="6">
        <v>43122</v>
      </c>
      <c r="J88" s="29">
        <v>176294</v>
      </c>
      <c r="K88" s="30">
        <v>0.28000000000000003</v>
      </c>
      <c r="L88" t="s">
        <v>165</v>
      </c>
      <c r="M88" t="s">
        <v>195</v>
      </c>
    </row>
    <row r="89" spans="1:13" x14ac:dyDescent="0.3">
      <c r="A89" t="s">
        <v>383</v>
      </c>
      <c r="B89" t="s">
        <v>384</v>
      </c>
      <c r="C89" t="s">
        <v>240</v>
      </c>
      <c r="D89" t="s">
        <v>161</v>
      </c>
      <c r="E89" t="s">
        <v>177</v>
      </c>
      <c r="F89" t="s">
        <v>181</v>
      </c>
      <c r="G89" t="s">
        <v>172</v>
      </c>
      <c r="H89">
        <v>40</v>
      </c>
      <c r="I89" s="6">
        <v>40565</v>
      </c>
      <c r="J89" s="29">
        <v>97339</v>
      </c>
      <c r="K89" s="30">
        <v>0</v>
      </c>
      <c r="L89" t="s">
        <v>165</v>
      </c>
      <c r="M89" t="s">
        <v>195</v>
      </c>
    </row>
    <row r="90" spans="1:13" x14ac:dyDescent="0.3">
      <c r="A90" t="s">
        <v>385</v>
      </c>
      <c r="B90" t="s">
        <v>386</v>
      </c>
      <c r="C90" t="s">
        <v>180</v>
      </c>
      <c r="D90" t="s">
        <v>212</v>
      </c>
      <c r="E90" t="s">
        <v>171</v>
      </c>
      <c r="F90" t="s">
        <v>163</v>
      </c>
      <c r="G90" t="s">
        <v>172</v>
      </c>
      <c r="H90">
        <v>35</v>
      </c>
      <c r="I90" s="6">
        <v>43715</v>
      </c>
      <c r="J90" s="29">
        <v>70992</v>
      </c>
      <c r="K90" s="30">
        <v>0</v>
      </c>
      <c r="L90" t="s">
        <v>165</v>
      </c>
      <c r="M90" t="s">
        <v>195</v>
      </c>
    </row>
    <row r="91" spans="1:13" x14ac:dyDescent="0.3">
      <c r="A91" t="s">
        <v>387</v>
      </c>
      <c r="B91" t="s">
        <v>388</v>
      </c>
      <c r="C91" t="s">
        <v>211</v>
      </c>
      <c r="D91" t="s">
        <v>204</v>
      </c>
      <c r="E91" t="s">
        <v>187</v>
      </c>
      <c r="F91" t="s">
        <v>181</v>
      </c>
      <c r="G91" t="s">
        <v>172</v>
      </c>
      <c r="H91">
        <v>33</v>
      </c>
      <c r="I91" s="6">
        <v>42173</v>
      </c>
      <c r="J91" s="29">
        <v>205314</v>
      </c>
      <c r="K91" s="30">
        <v>0.3</v>
      </c>
      <c r="L91" t="s">
        <v>165</v>
      </c>
      <c r="M91" t="s">
        <v>220</v>
      </c>
    </row>
    <row r="92" spans="1:13" x14ac:dyDescent="0.3">
      <c r="A92" t="s">
        <v>389</v>
      </c>
      <c r="B92" t="s">
        <v>390</v>
      </c>
      <c r="C92" t="s">
        <v>245</v>
      </c>
      <c r="D92" t="s">
        <v>161</v>
      </c>
      <c r="E92" t="s">
        <v>162</v>
      </c>
      <c r="F92" t="s">
        <v>181</v>
      </c>
      <c r="G92" t="s">
        <v>217</v>
      </c>
      <c r="H92">
        <v>51</v>
      </c>
      <c r="I92" s="6">
        <v>39553</v>
      </c>
      <c r="J92" s="29">
        <v>86431</v>
      </c>
      <c r="K92" s="30">
        <v>0</v>
      </c>
      <c r="L92" t="s">
        <v>165</v>
      </c>
      <c r="M92" t="s">
        <v>220</v>
      </c>
    </row>
    <row r="93" spans="1:13" x14ac:dyDescent="0.3">
      <c r="A93" t="s">
        <v>391</v>
      </c>
      <c r="B93" t="s">
        <v>392</v>
      </c>
      <c r="C93" t="s">
        <v>160</v>
      </c>
      <c r="D93" t="s">
        <v>223</v>
      </c>
      <c r="E93" t="s">
        <v>187</v>
      </c>
      <c r="F93" t="s">
        <v>163</v>
      </c>
      <c r="G93" t="s">
        <v>172</v>
      </c>
      <c r="H93">
        <v>46</v>
      </c>
      <c r="I93" s="6">
        <v>41473</v>
      </c>
      <c r="J93" s="29">
        <v>149712</v>
      </c>
      <c r="K93" s="30">
        <v>0.14000000000000001</v>
      </c>
      <c r="L93" t="s">
        <v>165</v>
      </c>
      <c r="M93" t="s">
        <v>220</v>
      </c>
    </row>
    <row r="94" spans="1:13" x14ac:dyDescent="0.3">
      <c r="A94" t="s">
        <v>393</v>
      </c>
      <c r="B94" t="s">
        <v>394</v>
      </c>
      <c r="C94" t="s">
        <v>274</v>
      </c>
      <c r="D94" t="s">
        <v>204</v>
      </c>
      <c r="E94" t="s">
        <v>171</v>
      </c>
      <c r="F94" t="s">
        <v>181</v>
      </c>
      <c r="G94" t="s">
        <v>172</v>
      </c>
      <c r="H94">
        <v>30</v>
      </c>
      <c r="I94" s="6">
        <v>44471</v>
      </c>
      <c r="J94" s="29">
        <v>88758</v>
      </c>
      <c r="K94" s="30">
        <v>0</v>
      </c>
      <c r="L94" t="s">
        <v>165</v>
      </c>
      <c r="M94" t="s">
        <v>166</v>
      </c>
    </row>
    <row r="95" spans="1:13" x14ac:dyDescent="0.3">
      <c r="A95" t="s">
        <v>395</v>
      </c>
      <c r="B95" t="s">
        <v>396</v>
      </c>
      <c r="C95" t="s">
        <v>397</v>
      </c>
      <c r="D95" t="s">
        <v>161</v>
      </c>
      <c r="E95" t="s">
        <v>162</v>
      </c>
      <c r="F95" t="s">
        <v>163</v>
      </c>
      <c r="G95" t="s">
        <v>172</v>
      </c>
      <c r="H95">
        <v>54</v>
      </c>
      <c r="I95" s="6">
        <v>35933</v>
      </c>
      <c r="J95" s="29">
        <v>68268</v>
      </c>
      <c r="K95" s="30">
        <v>0</v>
      </c>
      <c r="L95" t="s">
        <v>165</v>
      </c>
      <c r="M95" t="s">
        <v>183</v>
      </c>
    </row>
    <row r="96" spans="1:13" x14ac:dyDescent="0.3">
      <c r="A96" t="s">
        <v>398</v>
      </c>
      <c r="B96" t="s">
        <v>399</v>
      </c>
      <c r="C96" t="s">
        <v>180</v>
      </c>
      <c r="D96" t="s">
        <v>223</v>
      </c>
      <c r="E96" t="s">
        <v>171</v>
      </c>
      <c r="F96" t="s">
        <v>163</v>
      </c>
      <c r="G96" t="s">
        <v>172</v>
      </c>
      <c r="H96">
        <v>49</v>
      </c>
      <c r="I96" s="6">
        <v>35200</v>
      </c>
      <c r="J96" s="29">
        <v>86658</v>
      </c>
      <c r="K96" s="30">
        <v>0</v>
      </c>
      <c r="L96" t="s">
        <v>165</v>
      </c>
      <c r="M96" t="s">
        <v>183</v>
      </c>
    </row>
    <row r="97" spans="1:13" x14ac:dyDescent="0.3">
      <c r="A97" t="s">
        <v>400</v>
      </c>
      <c r="B97" t="s">
        <v>401</v>
      </c>
      <c r="C97" t="s">
        <v>240</v>
      </c>
      <c r="D97" t="s">
        <v>161</v>
      </c>
      <c r="E97" t="s">
        <v>177</v>
      </c>
      <c r="F97" t="s">
        <v>163</v>
      </c>
      <c r="G97" t="s">
        <v>182</v>
      </c>
      <c r="H97">
        <v>62</v>
      </c>
      <c r="I97" s="6">
        <v>39887</v>
      </c>
      <c r="J97" s="29">
        <v>82839</v>
      </c>
      <c r="K97" s="30">
        <v>0</v>
      </c>
      <c r="L97" t="s">
        <v>165</v>
      </c>
      <c r="M97" t="s">
        <v>191</v>
      </c>
    </row>
    <row r="98" spans="1:13" x14ac:dyDescent="0.3">
      <c r="A98" t="s">
        <v>402</v>
      </c>
      <c r="B98" t="s">
        <v>403</v>
      </c>
      <c r="C98" t="s">
        <v>397</v>
      </c>
      <c r="D98" t="s">
        <v>161</v>
      </c>
      <c r="E98" t="s">
        <v>171</v>
      </c>
      <c r="F98" t="s">
        <v>163</v>
      </c>
      <c r="G98" t="s">
        <v>172</v>
      </c>
      <c r="H98">
        <v>28</v>
      </c>
      <c r="I98" s="6">
        <v>44477</v>
      </c>
      <c r="J98" s="29">
        <v>64475</v>
      </c>
      <c r="K98" s="30">
        <v>0</v>
      </c>
      <c r="L98" t="s">
        <v>165</v>
      </c>
      <c r="M98" t="s">
        <v>183</v>
      </c>
    </row>
    <row r="99" spans="1:13" x14ac:dyDescent="0.3">
      <c r="A99" t="s">
        <v>404</v>
      </c>
      <c r="B99" t="s">
        <v>405</v>
      </c>
      <c r="C99" t="s">
        <v>186</v>
      </c>
      <c r="D99" t="s">
        <v>161</v>
      </c>
      <c r="E99" t="s">
        <v>187</v>
      </c>
      <c r="F99" t="s">
        <v>181</v>
      </c>
      <c r="G99" t="s">
        <v>172</v>
      </c>
      <c r="H99">
        <v>32</v>
      </c>
      <c r="I99" s="6">
        <v>41642</v>
      </c>
      <c r="J99" s="29">
        <v>127148</v>
      </c>
      <c r="K99" s="30">
        <v>0.1</v>
      </c>
      <c r="L99" t="s">
        <v>165</v>
      </c>
      <c r="M99" t="s">
        <v>191</v>
      </c>
    </row>
    <row r="100" spans="1:13" x14ac:dyDescent="0.3">
      <c r="A100" t="s">
        <v>406</v>
      </c>
      <c r="B100" t="s">
        <v>407</v>
      </c>
      <c r="C100" t="s">
        <v>211</v>
      </c>
      <c r="D100" t="s">
        <v>170</v>
      </c>
      <c r="E100" t="s">
        <v>171</v>
      </c>
      <c r="F100" t="s">
        <v>163</v>
      </c>
      <c r="G100" t="s">
        <v>172</v>
      </c>
      <c r="H100">
        <v>32</v>
      </c>
      <c r="I100" s="6">
        <v>43102</v>
      </c>
      <c r="J100" s="29">
        <v>190253</v>
      </c>
      <c r="K100" s="30">
        <v>0.33</v>
      </c>
      <c r="L100" t="s">
        <v>165</v>
      </c>
      <c r="M100" t="s">
        <v>195</v>
      </c>
    </row>
    <row r="101" spans="1:13" x14ac:dyDescent="0.3">
      <c r="A101" t="s">
        <v>310</v>
      </c>
      <c r="B101" t="s">
        <v>408</v>
      </c>
      <c r="C101" t="s">
        <v>186</v>
      </c>
      <c r="D101" t="s">
        <v>194</v>
      </c>
      <c r="E101" t="s">
        <v>162</v>
      </c>
      <c r="F101" t="s">
        <v>181</v>
      </c>
      <c r="G101" t="s">
        <v>172</v>
      </c>
      <c r="H101">
        <v>55</v>
      </c>
      <c r="I101" s="6">
        <v>36644</v>
      </c>
      <c r="J101" s="29">
        <v>115798</v>
      </c>
      <c r="K101" s="30">
        <v>0.05</v>
      </c>
      <c r="L101" t="s">
        <v>165</v>
      </c>
      <c r="M101" t="s">
        <v>191</v>
      </c>
    </row>
    <row r="102" spans="1:13" x14ac:dyDescent="0.3">
      <c r="A102" t="s">
        <v>409</v>
      </c>
      <c r="B102" t="s">
        <v>410</v>
      </c>
      <c r="C102" t="s">
        <v>328</v>
      </c>
      <c r="D102" t="s">
        <v>200</v>
      </c>
      <c r="E102" t="s">
        <v>162</v>
      </c>
      <c r="F102" t="s">
        <v>163</v>
      </c>
      <c r="G102" t="s">
        <v>182</v>
      </c>
      <c r="H102">
        <v>58</v>
      </c>
      <c r="I102" s="6">
        <v>34567</v>
      </c>
      <c r="J102" s="29">
        <v>93102</v>
      </c>
      <c r="K102" s="30">
        <v>0</v>
      </c>
      <c r="L102" t="s">
        <v>165</v>
      </c>
      <c r="M102" t="s">
        <v>166</v>
      </c>
    </row>
    <row r="103" spans="1:13" x14ac:dyDescent="0.3">
      <c r="A103" t="s">
        <v>411</v>
      </c>
      <c r="B103" t="s">
        <v>412</v>
      </c>
      <c r="C103" t="s">
        <v>286</v>
      </c>
      <c r="D103" t="s">
        <v>204</v>
      </c>
      <c r="E103" t="s">
        <v>171</v>
      </c>
      <c r="F103" t="s">
        <v>181</v>
      </c>
      <c r="G103" t="s">
        <v>182</v>
      </c>
      <c r="H103">
        <v>34</v>
      </c>
      <c r="I103" s="6">
        <v>43055</v>
      </c>
      <c r="J103" s="29">
        <v>110054</v>
      </c>
      <c r="K103" s="30">
        <v>0.15</v>
      </c>
      <c r="L103" t="s">
        <v>165</v>
      </c>
      <c r="M103" t="s">
        <v>191</v>
      </c>
    </row>
    <row r="104" spans="1:13" x14ac:dyDescent="0.3">
      <c r="A104" t="s">
        <v>413</v>
      </c>
      <c r="B104" t="s">
        <v>414</v>
      </c>
      <c r="C104" t="s">
        <v>260</v>
      </c>
      <c r="D104" t="s">
        <v>204</v>
      </c>
      <c r="E104" t="s">
        <v>162</v>
      </c>
      <c r="F104" t="s">
        <v>163</v>
      </c>
      <c r="G104" t="s">
        <v>164</v>
      </c>
      <c r="H104">
        <v>27</v>
      </c>
      <c r="I104" s="6">
        <v>44224</v>
      </c>
      <c r="J104" s="29">
        <v>95786</v>
      </c>
      <c r="K104" s="30">
        <v>0</v>
      </c>
      <c r="L104" t="s">
        <v>165</v>
      </c>
      <c r="M104" t="s">
        <v>173</v>
      </c>
    </row>
    <row r="105" spans="1:13" x14ac:dyDescent="0.3">
      <c r="A105" t="s">
        <v>415</v>
      </c>
      <c r="B105" t="s">
        <v>416</v>
      </c>
      <c r="C105" t="s">
        <v>169</v>
      </c>
      <c r="D105" t="s">
        <v>204</v>
      </c>
      <c r="E105" t="s">
        <v>171</v>
      </c>
      <c r="F105" t="s">
        <v>181</v>
      </c>
      <c r="G105" t="s">
        <v>172</v>
      </c>
      <c r="H105">
        <v>30</v>
      </c>
      <c r="I105" s="6">
        <v>43240</v>
      </c>
      <c r="J105" s="29">
        <v>184368</v>
      </c>
      <c r="K105" s="30">
        <v>0.28999999999999998</v>
      </c>
      <c r="L105" t="s">
        <v>165</v>
      </c>
      <c r="M105" t="s">
        <v>195</v>
      </c>
    </row>
    <row r="106" spans="1:13" x14ac:dyDescent="0.3">
      <c r="A106" t="s">
        <v>417</v>
      </c>
      <c r="B106" t="s">
        <v>418</v>
      </c>
      <c r="C106" t="s">
        <v>160</v>
      </c>
      <c r="D106" t="s">
        <v>170</v>
      </c>
      <c r="E106" t="s">
        <v>187</v>
      </c>
      <c r="F106" t="s">
        <v>181</v>
      </c>
      <c r="G106" t="s">
        <v>217</v>
      </c>
      <c r="H106">
        <v>45</v>
      </c>
      <c r="I106" s="6">
        <v>44554</v>
      </c>
      <c r="J106" s="29">
        <v>144754</v>
      </c>
      <c r="K106" s="30">
        <v>0.15</v>
      </c>
      <c r="L106" t="s">
        <v>165</v>
      </c>
      <c r="M106" t="s">
        <v>183</v>
      </c>
    </row>
    <row r="107" spans="1:13" x14ac:dyDescent="0.3">
      <c r="A107" t="s">
        <v>419</v>
      </c>
      <c r="B107" t="s">
        <v>420</v>
      </c>
      <c r="C107" t="s">
        <v>421</v>
      </c>
      <c r="D107" t="s">
        <v>223</v>
      </c>
      <c r="E107" t="s">
        <v>162</v>
      </c>
      <c r="F107" t="s">
        <v>163</v>
      </c>
      <c r="G107" t="s">
        <v>172</v>
      </c>
      <c r="H107">
        <v>30</v>
      </c>
      <c r="I107" s="6">
        <v>42722</v>
      </c>
      <c r="J107" s="29">
        <v>89458</v>
      </c>
      <c r="K107" s="30">
        <v>0</v>
      </c>
      <c r="L107" t="s">
        <v>165</v>
      </c>
      <c r="M107" t="s">
        <v>195</v>
      </c>
    </row>
    <row r="108" spans="1:13" x14ac:dyDescent="0.3">
      <c r="A108" t="s">
        <v>422</v>
      </c>
      <c r="B108" t="s">
        <v>423</v>
      </c>
      <c r="C108" t="s">
        <v>211</v>
      </c>
      <c r="D108" t="s">
        <v>194</v>
      </c>
      <c r="E108" t="s">
        <v>187</v>
      </c>
      <c r="F108" t="s">
        <v>163</v>
      </c>
      <c r="G108" t="s">
        <v>182</v>
      </c>
      <c r="H108">
        <v>56</v>
      </c>
      <c r="I108" s="6">
        <v>41714</v>
      </c>
      <c r="J108" s="29">
        <v>190815</v>
      </c>
      <c r="K108" s="30">
        <v>0.4</v>
      </c>
      <c r="L108" t="s">
        <v>165</v>
      </c>
      <c r="M108" t="s">
        <v>195</v>
      </c>
    </row>
    <row r="109" spans="1:13" x14ac:dyDescent="0.3">
      <c r="A109" t="s">
        <v>424</v>
      </c>
      <c r="B109" t="s">
        <v>294</v>
      </c>
      <c r="C109" t="s">
        <v>160</v>
      </c>
      <c r="D109" t="s">
        <v>223</v>
      </c>
      <c r="E109" t="s">
        <v>162</v>
      </c>
      <c r="F109" t="s">
        <v>163</v>
      </c>
      <c r="G109" t="s">
        <v>172</v>
      </c>
      <c r="H109">
        <v>62</v>
      </c>
      <c r="I109" s="6">
        <v>36374</v>
      </c>
      <c r="J109" s="29">
        <v>137995</v>
      </c>
      <c r="K109" s="30">
        <v>0.14000000000000001</v>
      </c>
      <c r="L109" t="s">
        <v>165</v>
      </c>
      <c r="M109" t="s">
        <v>195</v>
      </c>
    </row>
    <row r="110" spans="1:13" x14ac:dyDescent="0.3">
      <c r="A110" t="s">
        <v>425</v>
      </c>
      <c r="B110" t="s">
        <v>426</v>
      </c>
      <c r="C110" t="s">
        <v>211</v>
      </c>
      <c r="D110" t="s">
        <v>200</v>
      </c>
      <c r="E110" t="s">
        <v>162</v>
      </c>
      <c r="F110" t="s">
        <v>181</v>
      </c>
      <c r="G110" t="s">
        <v>182</v>
      </c>
      <c r="H110">
        <v>48</v>
      </c>
      <c r="I110" s="6">
        <v>41706</v>
      </c>
      <c r="J110" s="29">
        <v>197367</v>
      </c>
      <c r="K110" s="30">
        <v>0.39</v>
      </c>
      <c r="L110" t="s">
        <v>165</v>
      </c>
      <c r="M110" t="s">
        <v>195</v>
      </c>
    </row>
    <row r="111" spans="1:13" x14ac:dyDescent="0.3">
      <c r="A111" t="s">
        <v>427</v>
      </c>
      <c r="B111" t="s">
        <v>428</v>
      </c>
      <c r="C111" t="s">
        <v>169</v>
      </c>
      <c r="D111" t="s">
        <v>194</v>
      </c>
      <c r="E111" t="s">
        <v>177</v>
      </c>
      <c r="F111" t="s">
        <v>163</v>
      </c>
      <c r="G111" t="s">
        <v>217</v>
      </c>
      <c r="H111">
        <v>27</v>
      </c>
      <c r="I111" s="6">
        <v>43276</v>
      </c>
      <c r="J111" s="29">
        <v>174097</v>
      </c>
      <c r="K111" s="30">
        <v>0.21</v>
      </c>
      <c r="L111" t="s">
        <v>165</v>
      </c>
      <c r="M111" t="s">
        <v>183</v>
      </c>
    </row>
    <row r="112" spans="1:13" x14ac:dyDescent="0.3">
      <c r="A112" t="s">
        <v>429</v>
      </c>
      <c r="B112" t="s">
        <v>430</v>
      </c>
      <c r="C112" t="s">
        <v>186</v>
      </c>
      <c r="D112" t="s">
        <v>161</v>
      </c>
      <c r="E112" t="s">
        <v>171</v>
      </c>
      <c r="F112" t="s">
        <v>181</v>
      </c>
      <c r="G112" t="s">
        <v>217</v>
      </c>
      <c r="H112">
        <v>53</v>
      </c>
      <c r="I112" s="6">
        <v>39021</v>
      </c>
      <c r="J112" s="29">
        <v>120128</v>
      </c>
      <c r="K112" s="30">
        <v>0.1</v>
      </c>
      <c r="L112" t="s">
        <v>165</v>
      </c>
      <c r="M112" t="s">
        <v>195</v>
      </c>
    </row>
    <row r="113" spans="1:13" x14ac:dyDescent="0.3">
      <c r="A113" t="s">
        <v>431</v>
      </c>
      <c r="B113" t="s">
        <v>432</v>
      </c>
      <c r="C113" t="s">
        <v>186</v>
      </c>
      <c r="D113" t="s">
        <v>212</v>
      </c>
      <c r="E113" t="s">
        <v>177</v>
      </c>
      <c r="F113" t="s">
        <v>163</v>
      </c>
      <c r="G113" t="s">
        <v>172</v>
      </c>
      <c r="H113">
        <v>59</v>
      </c>
      <c r="I113" s="6">
        <v>39197</v>
      </c>
      <c r="J113" s="29">
        <v>129708</v>
      </c>
      <c r="K113" s="30">
        <v>0.05</v>
      </c>
      <c r="L113" t="s">
        <v>165</v>
      </c>
      <c r="M113" t="s">
        <v>191</v>
      </c>
    </row>
    <row r="114" spans="1:13" x14ac:dyDescent="0.3">
      <c r="A114" t="s">
        <v>433</v>
      </c>
      <c r="B114" t="s">
        <v>434</v>
      </c>
      <c r="C114" t="s">
        <v>186</v>
      </c>
      <c r="D114" t="s">
        <v>212</v>
      </c>
      <c r="E114" t="s">
        <v>162</v>
      </c>
      <c r="F114" t="s">
        <v>181</v>
      </c>
      <c r="G114" t="s">
        <v>182</v>
      </c>
      <c r="H114">
        <v>55</v>
      </c>
      <c r="I114" s="6">
        <v>34595</v>
      </c>
      <c r="J114" s="29">
        <v>102270</v>
      </c>
      <c r="K114" s="30">
        <v>0.1</v>
      </c>
      <c r="L114" t="s">
        <v>165</v>
      </c>
      <c r="M114" t="s">
        <v>173</v>
      </c>
    </row>
    <row r="115" spans="1:13" x14ac:dyDescent="0.3">
      <c r="A115" t="s">
        <v>435</v>
      </c>
      <c r="B115" t="s">
        <v>436</v>
      </c>
      <c r="C115" t="s">
        <v>190</v>
      </c>
      <c r="D115" t="s">
        <v>170</v>
      </c>
      <c r="E115" t="s">
        <v>177</v>
      </c>
      <c r="F115" t="s">
        <v>163</v>
      </c>
      <c r="G115" t="s">
        <v>182</v>
      </c>
      <c r="H115">
        <v>55</v>
      </c>
      <c r="I115" s="6">
        <v>37343</v>
      </c>
      <c r="J115" s="29">
        <v>50475</v>
      </c>
      <c r="K115" s="30">
        <v>0</v>
      </c>
      <c r="L115" t="s">
        <v>165</v>
      </c>
      <c r="M115" t="s">
        <v>220</v>
      </c>
    </row>
    <row r="116" spans="1:13" x14ac:dyDescent="0.3">
      <c r="A116" t="s">
        <v>437</v>
      </c>
      <c r="B116" t="s">
        <v>438</v>
      </c>
      <c r="C116" t="s">
        <v>186</v>
      </c>
      <c r="D116" t="s">
        <v>212</v>
      </c>
      <c r="E116" t="s">
        <v>162</v>
      </c>
      <c r="F116" t="s">
        <v>181</v>
      </c>
      <c r="G116" t="s">
        <v>172</v>
      </c>
      <c r="H116">
        <v>51</v>
      </c>
      <c r="I116" s="6">
        <v>44014</v>
      </c>
      <c r="J116" s="29">
        <v>100099</v>
      </c>
      <c r="K116" s="30">
        <v>0.08</v>
      </c>
      <c r="L116" t="s">
        <v>165</v>
      </c>
      <c r="M116" t="s">
        <v>191</v>
      </c>
    </row>
    <row r="117" spans="1:13" x14ac:dyDescent="0.3">
      <c r="A117" t="s">
        <v>439</v>
      </c>
      <c r="B117" t="s">
        <v>440</v>
      </c>
      <c r="C117" t="s">
        <v>232</v>
      </c>
      <c r="D117" t="s">
        <v>161</v>
      </c>
      <c r="E117" t="s">
        <v>177</v>
      </c>
      <c r="F117" t="s">
        <v>163</v>
      </c>
      <c r="G117" t="s">
        <v>172</v>
      </c>
      <c r="H117">
        <v>54</v>
      </c>
      <c r="I117" s="6">
        <v>42731</v>
      </c>
      <c r="J117" s="29">
        <v>41673</v>
      </c>
      <c r="K117" s="30">
        <v>0</v>
      </c>
      <c r="L117" t="s">
        <v>165</v>
      </c>
      <c r="M117" t="s">
        <v>191</v>
      </c>
    </row>
    <row r="118" spans="1:13" x14ac:dyDescent="0.3">
      <c r="A118" t="s">
        <v>441</v>
      </c>
      <c r="B118" t="s">
        <v>442</v>
      </c>
      <c r="C118" t="s">
        <v>190</v>
      </c>
      <c r="D118" t="s">
        <v>212</v>
      </c>
      <c r="E118" t="s">
        <v>187</v>
      </c>
      <c r="F118" t="s">
        <v>181</v>
      </c>
      <c r="G118" t="s">
        <v>172</v>
      </c>
      <c r="H118">
        <v>55</v>
      </c>
      <c r="I118" s="6">
        <v>38328</v>
      </c>
      <c r="J118" s="29">
        <v>40752</v>
      </c>
      <c r="K118" s="30">
        <v>0</v>
      </c>
      <c r="L118" t="s">
        <v>165</v>
      </c>
      <c r="M118" t="s">
        <v>183</v>
      </c>
    </row>
    <row r="119" spans="1:13" x14ac:dyDescent="0.3">
      <c r="A119" t="s">
        <v>443</v>
      </c>
      <c r="B119" t="s">
        <v>444</v>
      </c>
      <c r="C119" t="s">
        <v>328</v>
      </c>
      <c r="D119" t="s">
        <v>200</v>
      </c>
      <c r="E119" t="s">
        <v>177</v>
      </c>
      <c r="F119" t="s">
        <v>181</v>
      </c>
      <c r="G119" t="s">
        <v>172</v>
      </c>
      <c r="H119">
        <v>33</v>
      </c>
      <c r="I119" s="6">
        <v>42951</v>
      </c>
      <c r="J119" s="29">
        <v>92610</v>
      </c>
      <c r="K119" s="30">
        <v>0</v>
      </c>
      <c r="L119" t="s">
        <v>165</v>
      </c>
      <c r="M119" t="s">
        <v>220</v>
      </c>
    </row>
    <row r="120" spans="1:13" x14ac:dyDescent="0.3">
      <c r="A120" t="s">
        <v>445</v>
      </c>
      <c r="B120" t="s">
        <v>446</v>
      </c>
      <c r="C120" t="s">
        <v>160</v>
      </c>
      <c r="D120" t="s">
        <v>223</v>
      </c>
      <c r="E120" t="s">
        <v>171</v>
      </c>
      <c r="F120" t="s">
        <v>181</v>
      </c>
      <c r="G120" t="s">
        <v>172</v>
      </c>
      <c r="H120">
        <v>50</v>
      </c>
      <c r="I120" s="6">
        <v>37705</v>
      </c>
      <c r="J120" s="29">
        <v>123405</v>
      </c>
      <c r="K120" s="30">
        <v>0.13</v>
      </c>
      <c r="L120" t="s">
        <v>165</v>
      </c>
      <c r="M120" t="s">
        <v>220</v>
      </c>
    </row>
    <row r="121" spans="1:13" x14ac:dyDescent="0.3">
      <c r="A121" t="s">
        <v>447</v>
      </c>
      <c r="B121" t="s">
        <v>448</v>
      </c>
      <c r="C121" t="s">
        <v>169</v>
      </c>
      <c r="D121" t="s">
        <v>223</v>
      </c>
      <c r="E121" t="s">
        <v>187</v>
      </c>
      <c r="F121" t="s">
        <v>163</v>
      </c>
      <c r="G121" t="s">
        <v>217</v>
      </c>
      <c r="H121">
        <v>49</v>
      </c>
      <c r="I121" s="6">
        <v>35887</v>
      </c>
      <c r="J121" s="29">
        <v>160832</v>
      </c>
      <c r="K121" s="30">
        <v>0.3</v>
      </c>
      <c r="L121" t="s">
        <v>165</v>
      </c>
      <c r="M121" t="s">
        <v>183</v>
      </c>
    </row>
    <row r="122" spans="1:13" x14ac:dyDescent="0.3">
      <c r="A122" t="s">
        <v>449</v>
      </c>
      <c r="B122" t="s">
        <v>450</v>
      </c>
      <c r="C122" t="s">
        <v>451</v>
      </c>
      <c r="D122" t="s">
        <v>161</v>
      </c>
      <c r="E122" t="s">
        <v>177</v>
      </c>
      <c r="F122" t="s">
        <v>181</v>
      </c>
      <c r="G122" t="s">
        <v>164</v>
      </c>
      <c r="H122">
        <v>54</v>
      </c>
      <c r="I122" s="6">
        <v>40540</v>
      </c>
      <c r="J122" s="29">
        <v>64417</v>
      </c>
      <c r="K122" s="30">
        <v>0</v>
      </c>
      <c r="L122" t="s">
        <v>165</v>
      </c>
      <c r="M122" t="s">
        <v>220</v>
      </c>
    </row>
    <row r="123" spans="1:13" x14ac:dyDescent="0.3">
      <c r="A123" t="s">
        <v>452</v>
      </c>
      <c r="B123" t="s">
        <v>453</v>
      </c>
      <c r="C123" t="s">
        <v>451</v>
      </c>
      <c r="D123" t="s">
        <v>161</v>
      </c>
      <c r="E123" t="s">
        <v>177</v>
      </c>
      <c r="F123" t="s">
        <v>163</v>
      </c>
      <c r="G123" t="s">
        <v>217</v>
      </c>
      <c r="H123">
        <v>36</v>
      </c>
      <c r="I123" s="6">
        <v>43818</v>
      </c>
      <c r="J123" s="29">
        <v>91954</v>
      </c>
      <c r="K123" s="30">
        <v>0</v>
      </c>
      <c r="L123" t="s">
        <v>165</v>
      </c>
      <c r="M123" t="s">
        <v>220</v>
      </c>
    </row>
    <row r="124" spans="1:13" x14ac:dyDescent="0.3">
      <c r="A124" t="s">
        <v>454</v>
      </c>
      <c r="B124" t="s">
        <v>455</v>
      </c>
      <c r="C124" t="s">
        <v>211</v>
      </c>
      <c r="D124" t="s">
        <v>212</v>
      </c>
      <c r="E124" t="s">
        <v>187</v>
      </c>
      <c r="F124" t="s">
        <v>163</v>
      </c>
      <c r="G124" t="s">
        <v>164</v>
      </c>
      <c r="H124">
        <v>30</v>
      </c>
      <c r="I124" s="6">
        <v>42634</v>
      </c>
      <c r="J124" s="29">
        <v>221217</v>
      </c>
      <c r="K124" s="30">
        <v>0.32</v>
      </c>
      <c r="L124" t="s">
        <v>165</v>
      </c>
      <c r="M124" t="s">
        <v>220</v>
      </c>
    </row>
    <row r="125" spans="1:13" x14ac:dyDescent="0.3">
      <c r="A125" t="s">
        <v>456</v>
      </c>
      <c r="B125" t="s">
        <v>457</v>
      </c>
      <c r="C125" t="s">
        <v>355</v>
      </c>
      <c r="D125" t="s">
        <v>161</v>
      </c>
      <c r="E125" t="s">
        <v>177</v>
      </c>
      <c r="F125" t="s">
        <v>181</v>
      </c>
      <c r="G125" t="s">
        <v>217</v>
      </c>
      <c r="H125">
        <v>29</v>
      </c>
      <c r="I125" s="6">
        <v>42866</v>
      </c>
      <c r="J125" s="29">
        <v>87536</v>
      </c>
      <c r="K125" s="30">
        <v>0</v>
      </c>
      <c r="L125" t="s">
        <v>165</v>
      </c>
      <c r="M125" t="s">
        <v>166</v>
      </c>
    </row>
    <row r="126" spans="1:13" x14ac:dyDescent="0.3">
      <c r="A126" t="s">
        <v>458</v>
      </c>
      <c r="B126" t="s">
        <v>459</v>
      </c>
      <c r="C126" t="s">
        <v>190</v>
      </c>
      <c r="D126" t="s">
        <v>223</v>
      </c>
      <c r="E126" t="s">
        <v>187</v>
      </c>
      <c r="F126" t="s">
        <v>163</v>
      </c>
      <c r="G126" t="s">
        <v>217</v>
      </c>
      <c r="H126">
        <v>47</v>
      </c>
      <c r="I126" s="6">
        <v>42164</v>
      </c>
      <c r="J126" s="29">
        <v>41429</v>
      </c>
      <c r="K126" s="30">
        <v>0</v>
      </c>
      <c r="L126" t="s">
        <v>165</v>
      </c>
      <c r="M126" t="s">
        <v>166</v>
      </c>
    </row>
    <row r="127" spans="1:13" x14ac:dyDescent="0.3">
      <c r="A127" t="s">
        <v>460</v>
      </c>
      <c r="B127" t="s">
        <v>461</v>
      </c>
      <c r="C127" t="s">
        <v>211</v>
      </c>
      <c r="D127" t="s">
        <v>204</v>
      </c>
      <c r="E127" t="s">
        <v>177</v>
      </c>
      <c r="F127" t="s">
        <v>181</v>
      </c>
      <c r="G127" t="s">
        <v>182</v>
      </c>
      <c r="H127">
        <v>35</v>
      </c>
      <c r="I127" s="6">
        <v>40826</v>
      </c>
      <c r="J127" s="29">
        <v>245482</v>
      </c>
      <c r="K127" s="30">
        <v>0.39</v>
      </c>
      <c r="L127" t="s">
        <v>165</v>
      </c>
      <c r="M127" t="s">
        <v>166</v>
      </c>
    </row>
    <row r="128" spans="1:13" x14ac:dyDescent="0.3">
      <c r="A128" t="s">
        <v>462</v>
      </c>
      <c r="B128" t="s">
        <v>463</v>
      </c>
      <c r="C128" t="s">
        <v>340</v>
      </c>
      <c r="D128" t="s">
        <v>204</v>
      </c>
      <c r="E128" t="s">
        <v>177</v>
      </c>
      <c r="F128" t="s">
        <v>163</v>
      </c>
      <c r="G128" t="s">
        <v>172</v>
      </c>
      <c r="H128">
        <v>25</v>
      </c>
      <c r="I128" s="6">
        <v>43850</v>
      </c>
      <c r="J128" s="29">
        <v>71359</v>
      </c>
      <c r="K128" s="30">
        <v>0</v>
      </c>
      <c r="L128" t="s">
        <v>165</v>
      </c>
      <c r="M128" t="s">
        <v>183</v>
      </c>
    </row>
    <row r="129" spans="1:13" x14ac:dyDescent="0.3">
      <c r="A129" t="s">
        <v>464</v>
      </c>
      <c r="B129" t="s">
        <v>465</v>
      </c>
      <c r="C129" t="s">
        <v>169</v>
      </c>
      <c r="D129" t="s">
        <v>204</v>
      </c>
      <c r="E129" t="s">
        <v>171</v>
      </c>
      <c r="F129" t="s">
        <v>181</v>
      </c>
      <c r="G129" t="s">
        <v>182</v>
      </c>
      <c r="H129">
        <v>45</v>
      </c>
      <c r="I129" s="6">
        <v>41879</v>
      </c>
      <c r="J129" s="29">
        <v>183161</v>
      </c>
      <c r="K129" s="30">
        <v>0.22</v>
      </c>
      <c r="L129" t="s">
        <v>165</v>
      </c>
      <c r="M129" t="s">
        <v>191</v>
      </c>
    </row>
    <row r="130" spans="1:13" x14ac:dyDescent="0.3">
      <c r="A130" t="s">
        <v>466</v>
      </c>
      <c r="B130" t="s">
        <v>467</v>
      </c>
      <c r="C130" t="s">
        <v>468</v>
      </c>
      <c r="D130" t="s">
        <v>161</v>
      </c>
      <c r="E130" t="s">
        <v>187</v>
      </c>
      <c r="F130" t="s">
        <v>181</v>
      </c>
      <c r="G130" t="s">
        <v>172</v>
      </c>
      <c r="H130">
        <v>58</v>
      </c>
      <c r="I130" s="6">
        <v>34176</v>
      </c>
      <c r="J130" s="29">
        <v>69260</v>
      </c>
      <c r="K130" s="30">
        <v>0</v>
      </c>
      <c r="L130" t="s">
        <v>165</v>
      </c>
      <c r="M130" t="s">
        <v>183</v>
      </c>
    </row>
    <row r="131" spans="1:13" x14ac:dyDescent="0.3">
      <c r="A131" t="s">
        <v>469</v>
      </c>
      <c r="B131" t="s">
        <v>470</v>
      </c>
      <c r="C131" t="s">
        <v>280</v>
      </c>
      <c r="D131" t="s">
        <v>204</v>
      </c>
      <c r="E131" t="s">
        <v>171</v>
      </c>
      <c r="F131" t="s">
        <v>181</v>
      </c>
      <c r="G131" t="s">
        <v>172</v>
      </c>
      <c r="H131">
        <v>51</v>
      </c>
      <c r="I131" s="6">
        <v>36442</v>
      </c>
      <c r="J131" s="29">
        <v>95639</v>
      </c>
      <c r="K131" s="30">
        <v>0</v>
      </c>
      <c r="L131" t="s">
        <v>165</v>
      </c>
      <c r="M131" t="s">
        <v>195</v>
      </c>
    </row>
    <row r="132" spans="1:13" x14ac:dyDescent="0.3">
      <c r="A132" t="s">
        <v>471</v>
      </c>
      <c r="B132" t="s">
        <v>472</v>
      </c>
      <c r="C132" t="s">
        <v>180</v>
      </c>
      <c r="D132" t="s">
        <v>223</v>
      </c>
      <c r="E132" t="s">
        <v>187</v>
      </c>
      <c r="F132" t="s">
        <v>181</v>
      </c>
      <c r="G132" t="s">
        <v>164</v>
      </c>
      <c r="H132">
        <v>36</v>
      </c>
      <c r="I132" s="6">
        <v>44556</v>
      </c>
      <c r="J132" s="29">
        <v>75119</v>
      </c>
      <c r="K132" s="30">
        <v>0</v>
      </c>
      <c r="L132" t="s">
        <v>165</v>
      </c>
      <c r="M132" t="s">
        <v>173</v>
      </c>
    </row>
    <row r="133" spans="1:13" x14ac:dyDescent="0.3">
      <c r="A133" t="s">
        <v>473</v>
      </c>
      <c r="B133" t="s">
        <v>474</v>
      </c>
      <c r="C133" t="s">
        <v>211</v>
      </c>
      <c r="D133" t="s">
        <v>194</v>
      </c>
      <c r="E133" t="s">
        <v>162</v>
      </c>
      <c r="F133" t="s">
        <v>181</v>
      </c>
      <c r="G133" t="s">
        <v>182</v>
      </c>
      <c r="H133">
        <v>59</v>
      </c>
      <c r="I133" s="6">
        <v>40681</v>
      </c>
      <c r="J133" s="29">
        <v>192213</v>
      </c>
      <c r="K133" s="30">
        <v>0.4</v>
      </c>
      <c r="L133" t="s">
        <v>165</v>
      </c>
      <c r="M133" t="s">
        <v>173</v>
      </c>
    </row>
    <row r="134" spans="1:13" x14ac:dyDescent="0.3">
      <c r="A134" t="s">
        <v>475</v>
      </c>
      <c r="B134" t="s">
        <v>476</v>
      </c>
      <c r="C134" t="s">
        <v>160</v>
      </c>
      <c r="D134" t="s">
        <v>223</v>
      </c>
      <c r="E134" t="s">
        <v>177</v>
      </c>
      <c r="F134" t="s">
        <v>181</v>
      </c>
      <c r="G134" t="s">
        <v>172</v>
      </c>
      <c r="H134">
        <v>29</v>
      </c>
      <c r="I134" s="6">
        <v>42810</v>
      </c>
      <c r="J134" s="29">
        <v>151413</v>
      </c>
      <c r="K134" s="30">
        <v>0.15</v>
      </c>
      <c r="L134" t="s">
        <v>165</v>
      </c>
      <c r="M134" t="s">
        <v>166</v>
      </c>
    </row>
    <row r="135" spans="1:13" x14ac:dyDescent="0.3">
      <c r="A135" t="s">
        <v>477</v>
      </c>
      <c r="B135" t="s">
        <v>478</v>
      </c>
      <c r="C135" t="s">
        <v>180</v>
      </c>
      <c r="D135" t="s">
        <v>194</v>
      </c>
      <c r="E135" t="s">
        <v>171</v>
      </c>
      <c r="F135" t="s">
        <v>181</v>
      </c>
      <c r="G135" t="s">
        <v>172</v>
      </c>
      <c r="H135">
        <v>62</v>
      </c>
      <c r="I135" s="6">
        <v>37733</v>
      </c>
      <c r="J135" s="29">
        <v>76906</v>
      </c>
      <c r="K135" s="30">
        <v>0</v>
      </c>
      <c r="L135" t="s">
        <v>165</v>
      </c>
      <c r="M135" t="s">
        <v>166</v>
      </c>
    </row>
    <row r="136" spans="1:13" x14ac:dyDescent="0.3">
      <c r="A136" t="s">
        <v>479</v>
      </c>
      <c r="B136" t="s">
        <v>480</v>
      </c>
      <c r="C136" t="s">
        <v>340</v>
      </c>
      <c r="D136" t="s">
        <v>204</v>
      </c>
      <c r="E136" t="s">
        <v>162</v>
      </c>
      <c r="F136" t="s">
        <v>181</v>
      </c>
      <c r="G136" t="s">
        <v>217</v>
      </c>
      <c r="H136">
        <v>47</v>
      </c>
      <c r="I136" s="6">
        <v>35990</v>
      </c>
      <c r="J136" s="29">
        <v>99091</v>
      </c>
      <c r="K136" s="30">
        <v>0</v>
      </c>
      <c r="L136" t="s">
        <v>165</v>
      </c>
      <c r="M136" t="s">
        <v>195</v>
      </c>
    </row>
    <row r="137" spans="1:13" x14ac:dyDescent="0.3">
      <c r="A137" t="s">
        <v>481</v>
      </c>
      <c r="B137" t="s">
        <v>482</v>
      </c>
      <c r="C137" t="s">
        <v>180</v>
      </c>
      <c r="D137" t="s">
        <v>170</v>
      </c>
      <c r="E137" t="s">
        <v>187</v>
      </c>
      <c r="F137" t="s">
        <v>163</v>
      </c>
      <c r="G137" t="s">
        <v>172</v>
      </c>
      <c r="H137">
        <v>28</v>
      </c>
      <c r="I137" s="6">
        <v>44078</v>
      </c>
      <c r="J137" s="29">
        <v>95045</v>
      </c>
      <c r="K137" s="30">
        <v>0</v>
      </c>
      <c r="L137" t="s">
        <v>165</v>
      </c>
      <c r="M137" t="s">
        <v>173</v>
      </c>
    </row>
    <row r="138" spans="1:13" x14ac:dyDescent="0.3">
      <c r="A138" t="s">
        <v>483</v>
      </c>
      <c r="B138" t="s">
        <v>484</v>
      </c>
      <c r="C138" t="s">
        <v>211</v>
      </c>
      <c r="D138" t="s">
        <v>212</v>
      </c>
      <c r="E138" t="s">
        <v>171</v>
      </c>
      <c r="F138" t="s">
        <v>163</v>
      </c>
      <c r="G138" t="s">
        <v>172</v>
      </c>
      <c r="H138">
        <v>29</v>
      </c>
      <c r="I138" s="6">
        <v>42740</v>
      </c>
      <c r="J138" s="29">
        <v>190401</v>
      </c>
      <c r="K138" s="30">
        <v>0.37</v>
      </c>
      <c r="L138" t="s">
        <v>165</v>
      </c>
      <c r="M138" t="s">
        <v>220</v>
      </c>
    </row>
    <row r="139" spans="1:13" x14ac:dyDescent="0.3">
      <c r="A139" t="s">
        <v>485</v>
      </c>
      <c r="B139" t="s">
        <v>486</v>
      </c>
      <c r="C139" t="s">
        <v>421</v>
      </c>
      <c r="D139" t="s">
        <v>223</v>
      </c>
      <c r="E139" t="s">
        <v>171</v>
      </c>
      <c r="F139" t="s">
        <v>181</v>
      </c>
      <c r="G139" t="s">
        <v>217</v>
      </c>
      <c r="H139">
        <v>45</v>
      </c>
      <c r="I139" s="6">
        <v>44237</v>
      </c>
      <c r="J139" s="29">
        <v>79882</v>
      </c>
      <c r="K139" s="30">
        <v>0</v>
      </c>
      <c r="L139" t="s">
        <v>165</v>
      </c>
      <c r="M139" t="s">
        <v>183</v>
      </c>
    </row>
    <row r="140" spans="1:13" x14ac:dyDescent="0.3">
      <c r="A140" t="s">
        <v>487</v>
      </c>
      <c r="B140" t="s">
        <v>488</v>
      </c>
      <c r="C140" t="s">
        <v>211</v>
      </c>
      <c r="D140" t="s">
        <v>204</v>
      </c>
      <c r="E140" t="s">
        <v>177</v>
      </c>
      <c r="F140" t="s">
        <v>163</v>
      </c>
      <c r="G140" t="s">
        <v>172</v>
      </c>
      <c r="H140">
        <v>30</v>
      </c>
      <c r="I140" s="6">
        <v>43165</v>
      </c>
      <c r="J140" s="29">
        <v>255431</v>
      </c>
      <c r="K140" s="30">
        <v>0.36</v>
      </c>
      <c r="L140" t="s">
        <v>165</v>
      </c>
      <c r="M140" t="s">
        <v>220</v>
      </c>
    </row>
    <row r="141" spans="1:13" x14ac:dyDescent="0.3">
      <c r="A141" t="s">
        <v>489</v>
      </c>
      <c r="B141" t="s">
        <v>490</v>
      </c>
      <c r="C141" t="s">
        <v>190</v>
      </c>
      <c r="D141" t="s">
        <v>170</v>
      </c>
      <c r="E141" t="s">
        <v>177</v>
      </c>
      <c r="F141" t="s">
        <v>163</v>
      </c>
      <c r="G141" t="s">
        <v>172</v>
      </c>
      <c r="H141">
        <v>51</v>
      </c>
      <c r="I141" s="6">
        <v>42753</v>
      </c>
      <c r="J141" s="29">
        <v>53799</v>
      </c>
      <c r="K141" s="30">
        <v>0</v>
      </c>
      <c r="L141" t="s">
        <v>165</v>
      </c>
      <c r="M141" t="s">
        <v>220</v>
      </c>
    </row>
    <row r="142" spans="1:13" x14ac:dyDescent="0.3">
      <c r="A142" t="s">
        <v>491</v>
      </c>
      <c r="B142" t="s">
        <v>492</v>
      </c>
      <c r="C142" t="s">
        <v>180</v>
      </c>
      <c r="D142" t="s">
        <v>223</v>
      </c>
      <c r="E142" t="s">
        <v>187</v>
      </c>
      <c r="F142" t="s">
        <v>163</v>
      </c>
      <c r="G142" t="s">
        <v>172</v>
      </c>
      <c r="H142">
        <v>28</v>
      </c>
      <c r="I142" s="6">
        <v>44380</v>
      </c>
      <c r="J142" s="29">
        <v>82739</v>
      </c>
      <c r="K142" s="30">
        <v>0</v>
      </c>
      <c r="L142" t="s">
        <v>165</v>
      </c>
      <c r="M142" t="s">
        <v>183</v>
      </c>
    </row>
    <row r="143" spans="1:13" x14ac:dyDescent="0.3">
      <c r="A143" t="s">
        <v>493</v>
      </c>
      <c r="B143" t="s">
        <v>494</v>
      </c>
      <c r="C143" t="s">
        <v>301</v>
      </c>
      <c r="D143" t="s">
        <v>161</v>
      </c>
      <c r="E143" t="s">
        <v>177</v>
      </c>
      <c r="F143" t="s">
        <v>163</v>
      </c>
      <c r="G143" t="s">
        <v>172</v>
      </c>
      <c r="H143">
        <v>36</v>
      </c>
      <c r="I143" s="6">
        <v>41789</v>
      </c>
      <c r="J143" s="29">
        <v>99080</v>
      </c>
      <c r="K143" s="30">
        <v>0</v>
      </c>
      <c r="L143" t="s">
        <v>165</v>
      </c>
      <c r="M143" t="s">
        <v>173</v>
      </c>
    </row>
    <row r="144" spans="1:13" x14ac:dyDescent="0.3">
      <c r="A144" t="s">
        <v>495</v>
      </c>
      <c r="B144" t="s">
        <v>496</v>
      </c>
      <c r="C144" t="s">
        <v>169</v>
      </c>
      <c r="D144" t="s">
        <v>200</v>
      </c>
      <c r="E144" t="s">
        <v>162</v>
      </c>
      <c r="F144" t="s">
        <v>163</v>
      </c>
      <c r="G144" t="s">
        <v>172</v>
      </c>
      <c r="H144">
        <v>51</v>
      </c>
      <c r="I144" s="6">
        <v>44283</v>
      </c>
      <c r="J144" s="29">
        <v>180687</v>
      </c>
      <c r="K144" s="30">
        <v>0.19</v>
      </c>
      <c r="L144" t="s">
        <v>165</v>
      </c>
      <c r="M144" t="s">
        <v>183</v>
      </c>
    </row>
    <row r="145" spans="1:13" x14ac:dyDescent="0.3">
      <c r="A145" t="s">
        <v>497</v>
      </c>
      <c r="B145" t="s">
        <v>498</v>
      </c>
      <c r="C145" t="s">
        <v>286</v>
      </c>
      <c r="D145" t="s">
        <v>204</v>
      </c>
      <c r="E145" t="s">
        <v>187</v>
      </c>
      <c r="F145" t="s">
        <v>181</v>
      </c>
      <c r="G145" t="s">
        <v>182</v>
      </c>
      <c r="H145">
        <v>45</v>
      </c>
      <c r="I145" s="6">
        <v>36993</v>
      </c>
      <c r="J145" s="29">
        <v>95743</v>
      </c>
      <c r="K145" s="30">
        <v>0.15</v>
      </c>
      <c r="L145" t="s">
        <v>165</v>
      </c>
      <c r="M145" t="s">
        <v>195</v>
      </c>
    </row>
    <row r="146" spans="1:13" x14ac:dyDescent="0.3">
      <c r="A146" t="s">
        <v>499</v>
      </c>
      <c r="B146" t="s">
        <v>500</v>
      </c>
      <c r="C146" t="s">
        <v>340</v>
      </c>
      <c r="D146" t="s">
        <v>204</v>
      </c>
      <c r="E146" t="s">
        <v>162</v>
      </c>
      <c r="F146" t="s">
        <v>163</v>
      </c>
      <c r="G146" t="s">
        <v>172</v>
      </c>
      <c r="H146">
        <v>44</v>
      </c>
      <c r="I146" s="6">
        <v>40060</v>
      </c>
      <c r="J146" s="29">
        <v>89695</v>
      </c>
      <c r="K146" s="30">
        <v>0</v>
      </c>
      <c r="L146" t="s">
        <v>165</v>
      </c>
      <c r="M146" t="s">
        <v>195</v>
      </c>
    </row>
    <row r="147" spans="1:13" x14ac:dyDescent="0.3">
      <c r="A147" t="s">
        <v>501</v>
      </c>
      <c r="B147" t="s">
        <v>502</v>
      </c>
      <c r="C147" t="s">
        <v>328</v>
      </c>
      <c r="D147" t="s">
        <v>200</v>
      </c>
      <c r="E147" t="s">
        <v>162</v>
      </c>
      <c r="F147" t="s">
        <v>181</v>
      </c>
      <c r="G147" t="s">
        <v>172</v>
      </c>
      <c r="H147">
        <v>30</v>
      </c>
      <c r="I147" s="6">
        <v>42078</v>
      </c>
      <c r="J147" s="29">
        <v>93734</v>
      </c>
      <c r="K147" s="30">
        <v>0</v>
      </c>
      <c r="L147" t="s">
        <v>165</v>
      </c>
      <c r="M147" t="s">
        <v>183</v>
      </c>
    </row>
    <row r="148" spans="1:13" x14ac:dyDescent="0.3">
      <c r="A148" t="s">
        <v>503</v>
      </c>
      <c r="B148" t="s">
        <v>504</v>
      </c>
      <c r="C148" t="s">
        <v>186</v>
      </c>
      <c r="D148" t="s">
        <v>170</v>
      </c>
      <c r="E148" t="s">
        <v>171</v>
      </c>
      <c r="F148" t="s">
        <v>181</v>
      </c>
      <c r="G148" t="s">
        <v>164</v>
      </c>
      <c r="H148">
        <v>51</v>
      </c>
      <c r="I148" s="6">
        <v>34746</v>
      </c>
      <c r="J148" s="29">
        <v>125375</v>
      </c>
      <c r="K148" s="30">
        <v>0.09</v>
      </c>
      <c r="L148" t="s">
        <v>165</v>
      </c>
      <c r="M148" t="s">
        <v>173</v>
      </c>
    </row>
    <row r="149" spans="1:13" x14ac:dyDescent="0.3">
      <c r="A149" t="s">
        <v>505</v>
      </c>
      <c r="B149" t="s">
        <v>506</v>
      </c>
      <c r="C149" t="s">
        <v>211</v>
      </c>
      <c r="D149" t="s">
        <v>194</v>
      </c>
      <c r="E149" t="s">
        <v>177</v>
      </c>
      <c r="F149" t="s">
        <v>181</v>
      </c>
      <c r="G149" t="s">
        <v>182</v>
      </c>
      <c r="H149">
        <v>25</v>
      </c>
      <c r="I149" s="6">
        <v>44235</v>
      </c>
      <c r="J149" s="29">
        <v>198243</v>
      </c>
      <c r="K149" s="30">
        <v>0.31</v>
      </c>
      <c r="L149" t="s">
        <v>165</v>
      </c>
      <c r="M149" t="s">
        <v>191</v>
      </c>
    </row>
    <row r="150" spans="1:13" x14ac:dyDescent="0.3">
      <c r="A150" t="s">
        <v>507</v>
      </c>
      <c r="B150" t="s">
        <v>508</v>
      </c>
      <c r="C150" t="s">
        <v>335</v>
      </c>
      <c r="D150" t="s">
        <v>204</v>
      </c>
      <c r="E150" t="s">
        <v>162</v>
      </c>
      <c r="F150" t="s">
        <v>163</v>
      </c>
      <c r="G150" t="s">
        <v>217</v>
      </c>
      <c r="H150">
        <v>42</v>
      </c>
      <c r="I150" s="6">
        <v>43062</v>
      </c>
      <c r="J150" s="29">
        <v>96023</v>
      </c>
      <c r="K150" s="30">
        <v>0</v>
      </c>
      <c r="L150" t="s">
        <v>165</v>
      </c>
      <c r="M150" t="s">
        <v>191</v>
      </c>
    </row>
    <row r="151" spans="1:13" x14ac:dyDescent="0.3">
      <c r="A151" t="s">
        <v>509</v>
      </c>
      <c r="B151" t="s">
        <v>510</v>
      </c>
      <c r="C151" t="s">
        <v>180</v>
      </c>
      <c r="D151" t="s">
        <v>212</v>
      </c>
      <c r="E151" t="s">
        <v>162</v>
      </c>
      <c r="F151" t="s">
        <v>163</v>
      </c>
      <c r="G151" t="s">
        <v>172</v>
      </c>
      <c r="H151">
        <v>34</v>
      </c>
      <c r="I151" s="6">
        <v>41085</v>
      </c>
      <c r="J151" s="29">
        <v>83066</v>
      </c>
      <c r="K151" s="30">
        <v>0</v>
      </c>
      <c r="L151" t="s">
        <v>165</v>
      </c>
      <c r="M151" t="s">
        <v>173</v>
      </c>
    </row>
    <row r="152" spans="1:13" x14ac:dyDescent="0.3">
      <c r="A152" t="s">
        <v>511</v>
      </c>
      <c r="B152" t="s">
        <v>512</v>
      </c>
      <c r="C152" t="s">
        <v>235</v>
      </c>
      <c r="D152" t="s">
        <v>223</v>
      </c>
      <c r="E152" t="s">
        <v>162</v>
      </c>
      <c r="F152" t="s">
        <v>163</v>
      </c>
      <c r="G152" t="s">
        <v>217</v>
      </c>
      <c r="H152">
        <v>48</v>
      </c>
      <c r="I152" s="6">
        <v>41773</v>
      </c>
      <c r="J152" s="29">
        <v>61216</v>
      </c>
      <c r="K152" s="30">
        <v>0</v>
      </c>
      <c r="L152" t="s">
        <v>165</v>
      </c>
      <c r="M152" t="s">
        <v>166</v>
      </c>
    </row>
    <row r="153" spans="1:13" x14ac:dyDescent="0.3">
      <c r="A153" t="s">
        <v>513</v>
      </c>
      <c r="B153" t="s">
        <v>514</v>
      </c>
      <c r="C153" t="s">
        <v>160</v>
      </c>
      <c r="D153" t="s">
        <v>194</v>
      </c>
      <c r="E153" t="s">
        <v>187</v>
      </c>
      <c r="F153" t="s">
        <v>181</v>
      </c>
      <c r="G153" t="s">
        <v>172</v>
      </c>
      <c r="H153">
        <v>33</v>
      </c>
      <c r="I153" s="6">
        <v>41315</v>
      </c>
      <c r="J153" s="29">
        <v>144231</v>
      </c>
      <c r="K153" s="30">
        <v>0.14000000000000001</v>
      </c>
      <c r="L153" t="s">
        <v>165</v>
      </c>
      <c r="M153" t="s">
        <v>220</v>
      </c>
    </row>
    <row r="154" spans="1:13" x14ac:dyDescent="0.3">
      <c r="A154" t="s">
        <v>515</v>
      </c>
      <c r="B154" t="s">
        <v>516</v>
      </c>
      <c r="C154" t="s">
        <v>335</v>
      </c>
      <c r="D154" t="s">
        <v>204</v>
      </c>
      <c r="E154" t="s">
        <v>177</v>
      </c>
      <c r="F154" t="s">
        <v>181</v>
      </c>
      <c r="G154" t="s">
        <v>217</v>
      </c>
      <c r="H154">
        <v>36</v>
      </c>
      <c r="I154" s="6">
        <v>39912</v>
      </c>
      <c r="J154" s="29">
        <v>60055</v>
      </c>
      <c r="K154" s="30">
        <v>0</v>
      </c>
      <c r="L154" t="s">
        <v>165</v>
      </c>
      <c r="M154" t="s">
        <v>166</v>
      </c>
    </row>
    <row r="155" spans="1:13" x14ac:dyDescent="0.3">
      <c r="A155" t="s">
        <v>517</v>
      </c>
      <c r="B155" t="s">
        <v>518</v>
      </c>
      <c r="C155" t="s">
        <v>211</v>
      </c>
      <c r="D155" t="s">
        <v>161</v>
      </c>
      <c r="E155" t="s">
        <v>187</v>
      </c>
      <c r="F155" t="s">
        <v>163</v>
      </c>
      <c r="G155" t="s">
        <v>182</v>
      </c>
      <c r="H155">
        <v>53</v>
      </c>
      <c r="I155" s="6">
        <v>39568</v>
      </c>
      <c r="J155" s="29">
        <v>182202</v>
      </c>
      <c r="K155" s="30">
        <v>0.3</v>
      </c>
      <c r="L155" t="s">
        <v>165</v>
      </c>
      <c r="M155" t="s">
        <v>195</v>
      </c>
    </row>
    <row r="156" spans="1:13" x14ac:dyDescent="0.3">
      <c r="A156" t="s">
        <v>519</v>
      </c>
      <c r="B156" t="s">
        <v>520</v>
      </c>
      <c r="C156" t="s">
        <v>186</v>
      </c>
      <c r="D156" t="s">
        <v>223</v>
      </c>
      <c r="E156" t="s">
        <v>171</v>
      </c>
      <c r="F156" t="s">
        <v>181</v>
      </c>
      <c r="G156" t="s">
        <v>172</v>
      </c>
      <c r="H156">
        <v>43</v>
      </c>
      <c r="I156" s="6">
        <v>38748</v>
      </c>
      <c r="J156" s="29">
        <v>117518</v>
      </c>
      <c r="K156" s="30">
        <v>7.0000000000000007E-2</v>
      </c>
      <c r="L156" t="s">
        <v>165</v>
      </c>
      <c r="M156" t="s">
        <v>166</v>
      </c>
    </row>
    <row r="157" spans="1:13" x14ac:dyDescent="0.3">
      <c r="A157" t="s">
        <v>521</v>
      </c>
      <c r="B157" t="s">
        <v>522</v>
      </c>
      <c r="C157" t="s">
        <v>186</v>
      </c>
      <c r="D157" t="s">
        <v>212</v>
      </c>
      <c r="E157" t="s">
        <v>177</v>
      </c>
      <c r="F157" t="s">
        <v>181</v>
      </c>
      <c r="G157" t="s">
        <v>172</v>
      </c>
      <c r="H157">
        <v>38</v>
      </c>
      <c r="I157" s="6">
        <v>39544</v>
      </c>
      <c r="J157" s="29">
        <v>126856</v>
      </c>
      <c r="K157" s="30">
        <v>0.06</v>
      </c>
      <c r="L157" t="s">
        <v>165</v>
      </c>
      <c r="M157" t="s">
        <v>220</v>
      </c>
    </row>
    <row r="158" spans="1:13" x14ac:dyDescent="0.3">
      <c r="A158" t="s">
        <v>523</v>
      </c>
      <c r="B158" t="s">
        <v>524</v>
      </c>
      <c r="C158" t="s">
        <v>169</v>
      </c>
      <c r="D158" t="s">
        <v>223</v>
      </c>
      <c r="E158" t="s">
        <v>162</v>
      </c>
      <c r="F158" t="s">
        <v>163</v>
      </c>
      <c r="G158" t="s">
        <v>182</v>
      </c>
      <c r="H158">
        <v>45</v>
      </c>
      <c r="I158" s="6">
        <v>37316</v>
      </c>
      <c r="J158" s="29">
        <v>165181</v>
      </c>
      <c r="K158" s="30">
        <v>0.16</v>
      </c>
      <c r="L158" t="s">
        <v>165</v>
      </c>
      <c r="M158" t="s">
        <v>166</v>
      </c>
    </row>
    <row r="159" spans="1:13" x14ac:dyDescent="0.3">
      <c r="A159" t="s">
        <v>525</v>
      </c>
      <c r="B159" t="s">
        <v>526</v>
      </c>
      <c r="C159" t="s">
        <v>160</v>
      </c>
      <c r="D159" t="s">
        <v>194</v>
      </c>
      <c r="E159" t="s">
        <v>177</v>
      </c>
      <c r="F159" t="s">
        <v>163</v>
      </c>
      <c r="G159" t="s">
        <v>172</v>
      </c>
      <c r="H159">
        <v>55</v>
      </c>
      <c r="I159" s="6">
        <v>40552</v>
      </c>
      <c r="J159" s="29">
        <v>138521</v>
      </c>
      <c r="K159" s="30">
        <v>0.1</v>
      </c>
      <c r="L159" t="s">
        <v>165</v>
      </c>
      <c r="M159" t="s">
        <v>191</v>
      </c>
    </row>
    <row r="160" spans="1:13" x14ac:dyDescent="0.3">
      <c r="A160" t="s">
        <v>527</v>
      </c>
      <c r="B160" t="s">
        <v>528</v>
      </c>
      <c r="C160" t="s">
        <v>240</v>
      </c>
      <c r="D160" t="s">
        <v>161</v>
      </c>
      <c r="E160" t="s">
        <v>187</v>
      </c>
      <c r="F160" t="s">
        <v>163</v>
      </c>
      <c r="G160" t="s">
        <v>164</v>
      </c>
      <c r="H160">
        <v>39</v>
      </c>
      <c r="I160" s="6">
        <v>43229</v>
      </c>
      <c r="J160" s="29">
        <v>73317</v>
      </c>
      <c r="K160" s="30">
        <v>0</v>
      </c>
      <c r="L160" t="s">
        <v>165</v>
      </c>
      <c r="M160" t="s">
        <v>191</v>
      </c>
    </row>
    <row r="161" spans="1:13" x14ac:dyDescent="0.3">
      <c r="A161" t="s">
        <v>529</v>
      </c>
      <c r="B161" t="s">
        <v>530</v>
      </c>
      <c r="C161" t="s">
        <v>451</v>
      </c>
      <c r="D161" t="s">
        <v>161</v>
      </c>
      <c r="E161" t="s">
        <v>171</v>
      </c>
      <c r="F161" t="s">
        <v>163</v>
      </c>
      <c r="G161" t="s">
        <v>182</v>
      </c>
      <c r="H161">
        <v>40</v>
      </c>
      <c r="I161" s="6">
        <v>41451</v>
      </c>
      <c r="J161" s="29">
        <v>69096</v>
      </c>
      <c r="K161" s="30">
        <v>0</v>
      </c>
      <c r="L161" t="s">
        <v>165</v>
      </c>
      <c r="M161" t="s">
        <v>166</v>
      </c>
    </row>
    <row r="162" spans="1:13" x14ac:dyDescent="0.3">
      <c r="A162" t="s">
        <v>531</v>
      </c>
      <c r="B162" t="s">
        <v>532</v>
      </c>
      <c r="C162" t="s">
        <v>335</v>
      </c>
      <c r="D162" t="s">
        <v>204</v>
      </c>
      <c r="E162" t="s">
        <v>187</v>
      </c>
      <c r="F162" t="s">
        <v>181</v>
      </c>
      <c r="G162" t="s">
        <v>217</v>
      </c>
      <c r="H162">
        <v>64</v>
      </c>
      <c r="I162" s="6">
        <v>33875</v>
      </c>
      <c r="J162" s="29">
        <v>70778</v>
      </c>
      <c r="K162" s="30">
        <v>0</v>
      </c>
      <c r="L162" t="s">
        <v>165</v>
      </c>
      <c r="M162" t="s">
        <v>195</v>
      </c>
    </row>
    <row r="163" spans="1:13" x14ac:dyDescent="0.3">
      <c r="A163" t="s">
        <v>533</v>
      </c>
      <c r="B163" t="s">
        <v>534</v>
      </c>
      <c r="C163" t="s">
        <v>169</v>
      </c>
      <c r="D163" t="s">
        <v>200</v>
      </c>
      <c r="E163" t="s">
        <v>171</v>
      </c>
      <c r="F163" t="s">
        <v>163</v>
      </c>
      <c r="G163" t="s">
        <v>217</v>
      </c>
      <c r="H163">
        <v>65</v>
      </c>
      <c r="I163" s="6">
        <v>38130</v>
      </c>
      <c r="J163" s="29">
        <v>153938</v>
      </c>
      <c r="K163" s="30">
        <v>0.2</v>
      </c>
      <c r="L163" t="s">
        <v>165</v>
      </c>
      <c r="M163" t="s">
        <v>183</v>
      </c>
    </row>
    <row r="164" spans="1:13" x14ac:dyDescent="0.3">
      <c r="A164" t="s">
        <v>535</v>
      </c>
      <c r="B164" t="s">
        <v>536</v>
      </c>
      <c r="C164" t="s">
        <v>335</v>
      </c>
      <c r="D164" t="s">
        <v>204</v>
      </c>
      <c r="E164" t="s">
        <v>187</v>
      </c>
      <c r="F164" t="s">
        <v>181</v>
      </c>
      <c r="G164" t="s">
        <v>172</v>
      </c>
      <c r="H164">
        <v>50</v>
      </c>
      <c r="I164" s="6">
        <v>43447</v>
      </c>
      <c r="J164" s="29">
        <v>63098</v>
      </c>
      <c r="K164" s="30">
        <v>0</v>
      </c>
      <c r="L164" t="s">
        <v>165</v>
      </c>
      <c r="M164" t="s">
        <v>220</v>
      </c>
    </row>
    <row r="165" spans="1:13" x14ac:dyDescent="0.3">
      <c r="A165" t="s">
        <v>537</v>
      </c>
      <c r="B165" t="s">
        <v>538</v>
      </c>
      <c r="C165" t="s">
        <v>160</v>
      </c>
      <c r="D165" t="s">
        <v>200</v>
      </c>
      <c r="E165" t="s">
        <v>177</v>
      </c>
      <c r="F165" t="s">
        <v>163</v>
      </c>
      <c r="G165" t="s">
        <v>164</v>
      </c>
      <c r="H165">
        <v>55</v>
      </c>
      <c r="I165" s="6">
        <v>38301</v>
      </c>
      <c r="J165" s="29">
        <v>142318</v>
      </c>
      <c r="K165" s="30">
        <v>0.14000000000000001</v>
      </c>
      <c r="L165" t="s">
        <v>165</v>
      </c>
      <c r="M165" t="s">
        <v>173</v>
      </c>
    </row>
    <row r="166" spans="1:13" x14ac:dyDescent="0.3">
      <c r="A166" t="s">
        <v>539</v>
      </c>
      <c r="B166" t="s">
        <v>540</v>
      </c>
      <c r="C166" t="s">
        <v>283</v>
      </c>
      <c r="D166" t="s">
        <v>200</v>
      </c>
      <c r="E166" t="s">
        <v>177</v>
      </c>
      <c r="F166" t="s">
        <v>181</v>
      </c>
      <c r="G166" t="s">
        <v>164</v>
      </c>
      <c r="H166">
        <v>41</v>
      </c>
      <c r="I166" s="6">
        <v>38219</v>
      </c>
      <c r="J166" s="29">
        <v>49186</v>
      </c>
      <c r="K166" s="30">
        <v>0</v>
      </c>
      <c r="L166" t="s">
        <v>165</v>
      </c>
      <c r="M166" t="s">
        <v>195</v>
      </c>
    </row>
    <row r="167" spans="1:13" x14ac:dyDescent="0.3">
      <c r="A167" t="s">
        <v>541</v>
      </c>
      <c r="B167" t="s">
        <v>542</v>
      </c>
      <c r="C167" t="s">
        <v>211</v>
      </c>
      <c r="D167" t="s">
        <v>200</v>
      </c>
      <c r="E167" t="s">
        <v>162</v>
      </c>
      <c r="F167" t="s">
        <v>163</v>
      </c>
      <c r="G167" t="s">
        <v>164</v>
      </c>
      <c r="H167">
        <v>34</v>
      </c>
      <c r="I167" s="6">
        <v>43673</v>
      </c>
      <c r="J167" s="29">
        <v>220937</v>
      </c>
      <c r="K167" s="30">
        <v>0.38</v>
      </c>
      <c r="L167" t="s">
        <v>165</v>
      </c>
      <c r="M167" t="s">
        <v>195</v>
      </c>
    </row>
    <row r="168" spans="1:13" x14ac:dyDescent="0.3">
      <c r="A168" t="s">
        <v>543</v>
      </c>
      <c r="B168" t="s">
        <v>544</v>
      </c>
      <c r="C168" t="s">
        <v>169</v>
      </c>
      <c r="D168" t="s">
        <v>161</v>
      </c>
      <c r="E168" t="s">
        <v>171</v>
      </c>
      <c r="F168" t="s">
        <v>163</v>
      </c>
      <c r="G168" t="s">
        <v>182</v>
      </c>
      <c r="H168">
        <v>47</v>
      </c>
      <c r="I168" s="6">
        <v>41208</v>
      </c>
      <c r="J168" s="29">
        <v>183156</v>
      </c>
      <c r="K168" s="30">
        <v>0.3</v>
      </c>
      <c r="L168" t="s">
        <v>165</v>
      </c>
      <c r="M168" t="s">
        <v>166</v>
      </c>
    </row>
    <row r="169" spans="1:13" x14ac:dyDescent="0.3">
      <c r="A169" t="s">
        <v>545</v>
      </c>
      <c r="B169" t="s">
        <v>546</v>
      </c>
      <c r="C169" t="s">
        <v>211</v>
      </c>
      <c r="D169" t="s">
        <v>161</v>
      </c>
      <c r="E169" t="s">
        <v>171</v>
      </c>
      <c r="F169" t="s">
        <v>163</v>
      </c>
      <c r="G169" t="s">
        <v>217</v>
      </c>
      <c r="H169">
        <v>32</v>
      </c>
      <c r="I169" s="6">
        <v>44034</v>
      </c>
      <c r="J169" s="29">
        <v>192749</v>
      </c>
      <c r="K169" s="30">
        <v>0.31</v>
      </c>
      <c r="L169" t="s">
        <v>165</v>
      </c>
      <c r="M169" t="s">
        <v>173</v>
      </c>
    </row>
    <row r="170" spans="1:13" x14ac:dyDescent="0.3">
      <c r="A170" t="s">
        <v>547</v>
      </c>
      <c r="B170" t="s">
        <v>548</v>
      </c>
      <c r="C170" t="s">
        <v>160</v>
      </c>
      <c r="D170" t="s">
        <v>161</v>
      </c>
      <c r="E170" t="s">
        <v>177</v>
      </c>
      <c r="F170" t="s">
        <v>163</v>
      </c>
      <c r="G170" t="s">
        <v>182</v>
      </c>
      <c r="H170">
        <v>39</v>
      </c>
      <c r="I170" s="6">
        <v>42819</v>
      </c>
      <c r="J170" s="29">
        <v>135325</v>
      </c>
      <c r="K170" s="30">
        <v>0.14000000000000001</v>
      </c>
      <c r="L170" t="s">
        <v>165</v>
      </c>
      <c r="M170" t="s">
        <v>183</v>
      </c>
    </row>
    <row r="171" spans="1:13" x14ac:dyDescent="0.3">
      <c r="A171" t="s">
        <v>549</v>
      </c>
      <c r="B171" t="s">
        <v>550</v>
      </c>
      <c r="C171" t="s">
        <v>180</v>
      </c>
      <c r="D171" t="s">
        <v>223</v>
      </c>
      <c r="E171" t="s">
        <v>171</v>
      </c>
      <c r="F171" t="s">
        <v>163</v>
      </c>
      <c r="G171" t="s">
        <v>172</v>
      </c>
      <c r="H171">
        <v>26</v>
      </c>
      <c r="I171" s="6">
        <v>43752</v>
      </c>
      <c r="J171" s="29">
        <v>79356</v>
      </c>
      <c r="K171" s="30">
        <v>0</v>
      </c>
      <c r="L171" t="s">
        <v>165</v>
      </c>
      <c r="M171" t="s">
        <v>183</v>
      </c>
    </row>
    <row r="172" spans="1:13" x14ac:dyDescent="0.3">
      <c r="A172" t="s">
        <v>551</v>
      </c>
      <c r="B172" t="s">
        <v>552</v>
      </c>
      <c r="C172" t="s">
        <v>340</v>
      </c>
      <c r="D172" t="s">
        <v>204</v>
      </c>
      <c r="E172" t="s">
        <v>177</v>
      </c>
      <c r="F172" t="s">
        <v>181</v>
      </c>
      <c r="G172" t="s">
        <v>164</v>
      </c>
      <c r="H172">
        <v>40</v>
      </c>
      <c r="I172" s="6">
        <v>38540</v>
      </c>
      <c r="J172" s="29">
        <v>74412</v>
      </c>
      <c r="K172" s="30">
        <v>0</v>
      </c>
      <c r="L172" t="s">
        <v>165</v>
      </c>
      <c r="M172" t="s">
        <v>166</v>
      </c>
    </row>
    <row r="173" spans="1:13" x14ac:dyDescent="0.3">
      <c r="A173" t="s">
        <v>553</v>
      </c>
      <c r="B173" t="s">
        <v>554</v>
      </c>
      <c r="C173" t="s">
        <v>169</v>
      </c>
      <c r="D173" t="s">
        <v>194</v>
      </c>
      <c r="E173" t="s">
        <v>162</v>
      </c>
      <c r="F173" t="s">
        <v>163</v>
      </c>
      <c r="G173" t="s">
        <v>182</v>
      </c>
      <c r="H173">
        <v>58</v>
      </c>
      <c r="I173" s="6">
        <v>37755</v>
      </c>
      <c r="J173" s="29">
        <v>173071</v>
      </c>
      <c r="K173" s="30">
        <v>0.28999999999999998</v>
      </c>
      <c r="L173" t="s">
        <v>165</v>
      </c>
      <c r="M173" t="s">
        <v>220</v>
      </c>
    </row>
    <row r="174" spans="1:13" x14ac:dyDescent="0.3">
      <c r="A174" t="s">
        <v>555</v>
      </c>
      <c r="B174" t="s">
        <v>556</v>
      </c>
      <c r="C174" t="s">
        <v>274</v>
      </c>
      <c r="D174" t="s">
        <v>204</v>
      </c>
      <c r="E174" t="s">
        <v>162</v>
      </c>
      <c r="F174" t="s">
        <v>163</v>
      </c>
      <c r="G174" t="s">
        <v>172</v>
      </c>
      <c r="H174">
        <v>58</v>
      </c>
      <c r="I174" s="6">
        <v>34999</v>
      </c>
      <c r="J174" s="29">
        <v>70189</v>
      </c>
      <c r="K174" s="30">
        <v>0</v>
      </c>
      <c r="L174" t="s">
        <v>165</v>
      </c>
      <c r="M174" t="s">
        <v>220</v>
      </c>
    </row>
    <row r="175" spans="1:13" x14ac:dyDescent="0.3">
      <c r="A175" t="s">
        <v>557</v>
      </c>
      <c r="B175" t="s">
        <v>558</v>
      </c>
      <c r="C175" t="s">
        <v>211</v>
      </c>
      <c r="D175" t="s">
        <v>223</v>
      </c>
      <c r="E175" t="s">
        <v>162</v>
      </c>
      <c r="F175" t="s">
        <v>163</v>
      </c>
      <c r="G175" t="s">
        <v>217</v>
      </c>
      <c r="H175">
        <v>42</v>
      </c>
      <c r="I175" s="6">
        <v>41528</v>
      </c>
      <c r="J175" s="29">
        <v>181452</v>
      </c>
      <c r="K175" s="30">
        <v>0.3</v>
      </c>
      <c r="L175" t="s">
        <v>165</v>
      </c>
      <c r="M175" t="s">
        <v>220</v>
      </c>
    </row>
    <row r="176" spans="1:13" x14ac:dyDescent="0.3">
      <c r="A176" t="s">
        <v>559</v>
      </c>
      <c r="B176" t="s">
        <v>560</v>
      </c>
      <c r="C176" t="s">
        <v>265</v>
      </c>
      <c r="D176" t="s">
        <v>200</v>
      </c>
      <c r="E176" t="s">
        <v>171</v>
      </c>
      <c r="F176" t="s">
        <v>181</v>
      </c>
      <c r="G176" t="s">
        <v>172</v>
      </c>
      <c r="H176">
        <v>26</v>
      </c>
      <c r="I176" s="6">
        <v>44267</v>
      </c>
      <c r="J176" s="29">
        <v>70369</v>
      </c>
      <c r="K176" s="30">
        <v>0</v>
      </c>
      <c r="L176" t="s">
        <v>165</v>
      </c>
      <c r="M176" t="s">
        <v>166</v>
      </c>
    </row>
    <row r="177" spans="1:13" x14ac:dyDescent="0.3">
      <c r="A177" t="s">
        <v>561</v>
      </c>
      <c r="B177" t="s">
        <v>562</v>
      </c>
      <c r="C177" t="s">
        <v>169</v>
      </c>
      <c r="D177" t="s">
        <v>170</v>
      </c>
      <c r="E177" t="s">
        <v>162</v>
      </c>
      <c r="F177" t="s">
        <v>181</v>
      </c>
      <c r="G177" t="s">
        <v>182</v>
      </c>
      <c r="H177">
        <v>64</v>
      </c>
      <c r="I177" s="6">
        <v>35187</v>
      </c>
      <c r="J177" s="29">
        <v>189933</v>
      </c>
      <c r="K177" s="30">
        <v>0.23</v>
      </c>
      <c r="L177" t="s">
        <v>165</v>
      </c>
      <c r="M177" t="s">
        <v>191</v>
      </c>
    </row>
    <row r="178" spans="1:13" x14ac:dyDescent="0.3">
      <c r="A178" t="s">
        <v>188</v>
      </c>
      <c r="B178" t="s">
        <v>563</v>
      </c>
      <c r="C178" t="s">
        <v>277</v>
      </c>
      <c r="D178" t="s">
        <v>204</v>
      </c>
      <c r="E178" t="s">
        <v>171</v>
      </c>
      <c r="F178" t="s">
        <v>181</v>
      </c>
      <c r="G178" t="s">
        <v>172</v>
      </c>
      <c r="H178">
        <v>38</v>
      </c>
      <c r="I178" s="6">
        <v>40360</v>
      </c>
      <c r="J178" s="29">
        <v>78237</v>
      </c>
      <c r="K178" s="30">
        <v>0</v>
      </c>
      <c r="L178" t="s">
        <v>165</v>
      </c>
      <c r="M178" t="s">
        <v>183</v>
      </c>
    </row>
    <row r="179" spans="1:13" x14ac:dyDescent="0.3">
      <c r="A179" t="s">
        <v>564</v>
      </c>
      <c r="B179" t="s">
        <v>565</v>
      </c>
      <c r="C179" t="s">
        <v>180</v>
      </c>
      <c r="D179" t="s">
        <v>223</v>
      </c>
      <c r="E179" t="s">
        <v>187</v>
      </c>
      <c r="F179" t="s">
        <v>181</v>
      </c>
      <c r="G179" t="s">
        <v>164</v>
      </c>
      <c r="H179">
        <v>43</v>
      </c>
      <c r="I179" s="6">
        <v>38093</v>
      </c>
      <c r="J179" s="29">
        <v>94246</v>
      </c>
      <c r="K179" s="30">
        <v>0</v>
      </c>
      <c r="L179" t="s">
        <v>165</v>
      </c>
      <c r="M179" t="s">
        <v>195</v>
      </c>
    </row>
    <row r="180" spans="1:13" x14ac:dyDescent="0.3">
      <c r="A180" t="s">
        <v>351</v>
      </c>
      <c r="B180" t="s">
        <v>566</v>
      </c>
      <c r="C180" t="s">
        <v>378</v>
      </c>
      <c r="D180" t="s">
        <v>161</v>
      </c>
      <c r="E180" t="s">
        <v>177</v>
      </c>
      <c r="F180" t="s">
        <v>163</v>
      </c>
      <c r="G180" t="s">
        <v>182</v>
      </c>
      <c r="H180">
        <v>34</v>
      </c>
      <c r="I180" s="6">
        <v>42512</v>
      </c>
      <c r="J180" s="29">
        <v>44614</v>
      </c>
      <c r="K180" s="30">
        <v>0</v>
      </c>
      <c r="L180" t="s">
        <v>165</v>
      </c>
      <c r="M180" t="s">
        <v>191</v>
      </c>
    </row>
    <row r="181" spans="1:13" x14ac:dyDescent="0.3">
      <c r="A181" t="s">
        <v>567</v>
      </c>
      <c r="B181" t="s">
        <v>568</v>
      </c>
      <c r="C181" t="s">
        <v>180</v>
      </c>
      <c r="D181" t="s">
        <v>194</v>
      </c>
      <c r="E181" t="s">
        <v>187</v>
      </c>
      <c r="F181" t="s">
        <v>163</v>
      </c>
      <c r="G181" t="s">
        <v>217</v>
      </c>
      <c r="H181">
        <v>41</v>
      </c>
      <c r="I181" s="6">
        <v>42533</v>
      </c>
      <c r="J181" s="29">
        <v>70165</v>
      </c>
      <c r="K181" s="30">
        <v>0</v>
      </c>
      <c r="L181" t="s">
        <v>165</v>
      </c>
      <c r="M181" t="s">
        <v>220</v>
      </c>
    </row>
    <row r="182" spans="1:13" x14ac:dyDescent="0.3">
      <c r="A182" t="s">
        <v>569</v>
      </c>
      <c r="B182" t="s">
        <v>570</v>
      </c>
      <c r="C182" t="s">
        <v>160</v>
      </c>
      <c r="D182" t="s">
        <v>212</v>
      </c>
      <c r="E182" t="s">
        <v>171</v>
      </c>
      <c r="F182" t="s">
        <v>181</v>
      </c>
      <c r="G182" t="s">
        <v>172</v>
      </c>
      <c r="H182">
        <v>30</v>
      </c>
      <c r="I182" s="6">
        <v>44030</v>
      </c>
      <c r="J182" s="29">
        <v>148485</v>
      </c>
      <c r="K182" s="30">
        <v>0.15</v>
      </c>
      <c r="L182" t="s">
        <v>165</v>
      </c>
      <c r="M182" t="s">
        <v>191</v>
      </c>
    </row>
    <row r="183" spans="1:13" x14ac:dyDescent="0.3">
      <c r="A183" t="s">
        <v>571</v>
      </c>
      <c r="B183" t="s">
        <v>572</v>
      </c>
      <c r="C183" t="s">
        <v>245</v>
      </c>
      <c r="D183" t="s">
        <v>161</v>
      </c>
      <c r="E183" t="s">
        <v>177</v>
      </c>
      <c r="F183" t="s">
        <v>163</v>
      </c>
      <c r="G183" t="s">
        <v>182</v>
      </c>
      <c r="H183">
        <v>58</v>
      </c>
      <c r="I183" s="6">
        <v>38521</v>
      </c>
      <c r="J183" s="29">
        <v>86089</v>
      </c>
      <c r="K183" s="30">
        <v>0</v>
      </c>
      <c r="L183" t="s">
        <v>165</v>
      </c>
      <c r="M183" t="s">
        <v>173</v>
      </c>
    </row>
    <row r="184" spans="1:13" x14ac:dyDescent="0.3">
      <c r="A184" t="s">
        <v>573</v>
      </c>
      <c r="B184" t="s">
        <v>574</v>
      </c>
      <c r="C184" t="s">
        <v>286</v>
      </c>
      <c r="D184" t="s">
        <v>204</v>
      </c>
      <c r="E184" t="s">
        <v>162</v>
      </c>
      <c r="F184" t="s">
        <v>181</v>
      </c>
      <c r="G184" t="s">
        <v>217</v>
      </c>
      <c r="H184">
        <v>54</v>
      </c>
      <c r="I184" s="6">
        <v>39382</v>
      </c>
      <c r="J184" s="29">
        <v>106313</v>
      </c>
      <c r="K184" s="30">
        <v>0.15</v>
      </c>
      <c r="L184" t="s">
        <v>165</v>
      </c>
      <c r="M184" t="s">
        <v>173</v>
      </c>
    </row>
    <row r="185" spans="1:13" x14ac:dyDescent="0.3">
      <c r="A185" t="s">
        <v>575</v>
      </c>
      <c r="B185" t="s">
        <v>576</v>
      </c>
      <c r="C185" t="s">
        <v>180</v>
      </c>
      <c r="D185" t="s">
        <v>194</v>
      </c>
      <c r="E185" t="s">
        <v>171</v>
      </c>
      <c r="F185" t="s">
        <v>181</v>
      </c>
      <c r="G185" t="s">
        <v>172</v>
      </c>
      <c r="H185">
        <v>27</v>
      </c>
      <c r="I185" s="6">
        <v>44482</v>
      </c>
      <c r="J185" s="29">
        <v>74077</v>
      </c>
      <c r="K185" s="30">
        <v>0</v>
      </c>
      <c r="L185" t="s">
        <v>165</v>
      </c>
      <c r="M185" t="s">
        <v>166</v>
      </c>
    </row>
    <row r="186" spans="1:13" x14ac:dyDescent="0.3">
      <c r="A186" t="s">
        <v>577</v>
      </c>
      <c r="B186" t="s">
        <v>578</v>
      </c>
      <c r="C186" t="s">
        <v>186</v>
      </c>
      <c r="D186" t="s">
        <v>200</v>
      </c>
      <c r="E186" t="s">
        <v>177</v>
      </c>
      <c r="F186" t="s">
        <v>163</v>
      </c>
      <c r="G186" t="s">
        <v>172</v>
      </c>
      <c r="H186">
        <v>31</v>
      </c>
      <c r="I186" s="6">
        <v>44214</v>
      </c>
      <c r="J186" s="29">
        <v>104162</v>
      </c>
      <c r="K186" s="30">
        <v>7.0000000000000007E-2</v>
      </c>
      <c r="L186" t="s">
        <v>165</v>
      </c>
      <c r="M186" t="s">
        <v>195</v>
      </c>
    </row>
    <row r="187" spans="1:13" x14ac:dyDescent="0.3">
      <c r="A187" t="s">
        <v>579</v>
      </c>
      <c r="B187" t="s">
        <v>580</v>
      </c>
      <c r="C187" t="s">
        <v>335</v>
      </c>
      <c r="D187" t="s">
        <v>204</v>
      </c>
      <c r="E187" t="s">
        <v>162</v>
      </c>
      <c r="F187" t="s">
        <v>163</v>
      </c>
      <c r="G187" t="s">
        <v>182</v>
      </c>
      <c r="H187">
        <v>55</v>
      </c>
      <c r="I187" s="6">
        <v>41525</v>
      </c>
      <c r="J187" s="29">
        <v>73248</v>
      </c>
      <c r="K187" s="30">
        <v>0</v>
      </c>
      <c r="L187" t="s">
        <v>165</v>
      </c>
      <c r="M187" t="s">
        <v>220</v>
      </c>
    </row>
    <row r="188" spans="1:13" x14ac:dyDescent="0.3">
      <c r="A188" t="s">
        <v>581</v>
      </c>
      <c r="B188" t="s">
        <v>582</v>
      </c>
      <c r="C188" t="s">
        <v>180</v>
      </c>
      <c r="D188" t="s">
        <v>194</v>
      </c>
      <c r="E188" t="s">
        <v>177</v>
      </c>
      <c r="F188" t="s">
        <v>181</v>
      </c>
      <c r="G188" t="s">
        <v>164</v>
      </c>
      <c r="H188">
        <v>51</v>
      </c>
      <c r="I188" s="6">
        <v>44113</v>
      </c>
      <c r="J188" s="29">
        <v>91853</v>
      </c>
      <c r="K188" s="30">
        <v>0</v>
      </c>
      <c r="L188" t="s">
        <v>165</v>
      </c>
      <c r="M188" t="s">
        <v>173</v>
      </c>
    </row>
    <row r="189" spans="1:13" x14ac:dyDescent="0.3">
      <c r="A189" t="s">
        <v>583</v>
      </c>
      <c r="B189" t="s">
        <v>584</v>
      </c>
      <c r="C189" t="s">
        <v>169</v>
      </c>
      <c r="D189" t="s">
        <v>170</v>
      </c>
      <c r="E189" t="s">
        <v>171</v>
      </c>
      <c r="F189" t="s">
        <v>181</v>
      </c>
      <c r="G189" t="s">
        <v>172</v>
      </c>
      <c r="H189">
        <v>25</v>
      </c>
      <c r="I189" s="6">
        <v>43844</v>
      </c>
      <c r="J189" s="29">
        <v>168014</v>
      </c>
      <c r="K189" s="30">
        <v>0.27</v>
      </c>
      <c r="L189" t="s">
        <v>165</v>
      </c>
      <c r="M189" t="s">
        <v>173</v>
      </c>
    </row>
    <row r="190" spans="1:13" x14ac:dyDescent="0.3">
      <c r="A190" t="s">
        <v>585</v>
      </c>
      <c r="B190" t="s">
        <v>586</v>
      </c>
      <c r="C190" t="s">
        <v>340</v>
      </c>
      <c r="D190" t="s">
        <v>204</v>
      </c>
      <c r="E190" t="s">
        <v>187</v>
      </c>
      <c r="F190" t="s">
        <v>163</v>
      </c>
      <c r="G190" t="s">
        <v>172</v>
      </c>
      <c r="H190">
        <v>37</v>
      </c>
      <c r="I190" s="6">
        <v>42995</v>
      </c>
      <c r="J190" s="29">
        <v>70770</v>
      </c>
      <c r="K190" s="30">
        <v>0</v>
      </c>
      <c r="L190" t="s">
        <v>165</v>
      </c>
      <c r="M190" t="s">
        <v>191</v>
      </c>
    </row>
    <row r="191" spans="1:13" x14ac:dyDescent="0.3">
      <c r="A191" t="s">
        <v>587</v>
      </c>
      <c r="B191" t="s">
        <v>588</v>
      </c>
      <c r="C191" t="s">
        <v>265</v>
      </c>
      <c r="D191" t="s">
        <v>200</v>
      </c>
      <c r="E191" t="s">
        <v>187</v>
      </c>
      <c r="F191" t="s">
        <v>181</v>
      </c>
      <c r="G191" t="s">
        <v>172</v>
      </c>
      <c r="H191">
        <v>62</v>
      </c>
      <c r="I191" s="6">
        <v>38271</v>
      </c>
      <c r="J191" s="29">
        <v>50825</v>
      </c>
      <c r="K191" s="30">
        <v>0</v>
      </c>
      <c r="L191" t="s">
        <v>165</v>
      </c>
      <c r="M191" t="s">
        <v>166</v>
      </c>
    </row>
    <row r="192" spans="1:13" x14ac:dyDescent="0.3">
      <c r="A192" t="s">
        <v>589</v>
      </c>
      <c r="B192" t="s">
        <v>590</v>
      </c>
      <c r="C192" t="s">
        <v>160</v>
      </c>
      <c r="D192" t="s">
        <v>200</v>
      </c>
      <c r="E192" t="s">
        <v>162</v>
      </c>
      <c r="F192" t="s">
        <v>163</v>
      </c>
      <c r="G192" t="s">
        <v>182</v>
      </c>
      <c r="H192">
        <v>64</v>
      </c>
      <c r="I192" s="6">
        <v>37962</v>
      </c>
      <c r="J192" s="29">
        <v>125807</v>
      </c>
      <c r="K192" s="30">
        <v>0.15</v>
      </c>
      <c r="L192" t="s">
        <v>165</v>
      </c>
      <c r="M192" t="s">
        <v>173</v>
      </c>
    </row>
    <row r="193" spans="1:13" x14ac:dyDescent="0.3">
      <c r="A193" t="s">
        <v>591</v>
      </c>
      <c r="B193" t="s">
        <v>592</v>
      </c>
      <c r="C193" t="s">
        <v>190</v>
      </c>
      <c r="D193" t="s">
        <v>223</v>
      </c>
      <c r="E193" t="s">
        <v>171</v>
      </c>
      <c r="F193" t="s">
        <v>181</v>
      </c>
      <c r="G193" t="s">
        <v>182</v>
      </c>
      <c r="H193">
        <v>25</v>
      </c>
      <c r="I193" s="6">
        <v>44405</v>
      </c>
      <c r="J193" s="29">
        <v>46845</v>
      </c>
      <c r="K193" s="30">
        <v>0</v>
      </c>
      <c r="L193" t="s">
        <v>165</v>
      </c>
      <c r="M193" t="s">
        <v>191</v>
      </c>
    </row>
    <row r="194" spans="1:13" x14ac:dyDescent="0.3">
      <c r="A194" t="s">
        <v>593</v>
      </c>
      <c r="B194" t="s">
        <v>594</v>
      </c>
      <c r="C194" t="s">
        <v>595</v>
      </c>
      <c r="D194" t="s">
        <v>161</v>
      </c>
      <c r="E194" t="s">
        <v>187</v>
      </c>
      <c r="F194" t="s">
        <v>163</v>
      </c>
      <c r="G194" t="s">
        <v>172</v>
      </c>
      <c r="H194">
        <v>40</v>
      </c>
      <c r="I194" s="6">
        <v>40522</v>
      </c>
      <c r="J194" s="29">
        <v>97807</v>
      </c>
      <c r="K194" s="30">
        <v>0</v>
      </c>
      <c r="L194" t="s">
        <v>165</v>
      </c>
      <c r="M194" t="s">
        <v>173</v>
      </c>
    </row>
    <row r="195" spans="1:13" x14ac:dyDescent="0.3">
      <c r="A195" t="s">
        <v>596</v>
      </c>
      <c r="B195" t="s">
        <v>597</v>
      </c>
      <c r="C195" t="s">
        <v>265</v>
      </c>
      <c r="D195" t="s">
        <v>200</v>
      </c>
      <c r="E195" t="s">
        <v>177</v>
      </c>
      <c r="F195" t="s">
        <v>181</v>
      </c>
      <c r="G195" t="s">
        <v>217</v>
      </c>
      <c r="H195">
        <v>31</v>
      </c>
      <c r="I195" s="6">
        <v>42347</v>
      </c>
      <c r="J195" s="29">
        <v>73854</v>
      </c>
      <c r="K195" s="30">
        <v>0</v>
      </c>
      <c r="L195" t="s">
        <v>165</v>
      </c>
      <c r="M195" t="s">
        <v>166</v>
      </c>
    </row>
    <row r="196" spans="1:13" x14ac:dyDescent="0.3">
      <c r="A196" t="s">
        <v>598</v>
      </c>
      <c r="B196" t="s">
        <v>599</v>
      </c>
      <c r="C196" t="s">
        <v>160</v>
      </c>
      <c r="D196" t="s">
        <v>194</v>
      </c>
      <c r="E196" t="s">
        <v>177</v>
      </c>
      <c r="F196" t="s">
        <v>181</v>
      </c>
      <c r="G196" t="s">
        <v>182</v>
      </c>
      <c r="H196">
        <v>45</v>
      </c>
      <c r="I196" s="6">
        <v>39063</v>
      </c>
      <c r="J196" s="29">
        <v>149537</v>
      </c>
      <c r="K196" s="30">
        <v>0.14000000000000001</v>
      </c>
      <c r="L196" t="s">
        <v>165</v>
      </c>
      <c r="M196" t="s">
        <v>166</v>
      </c>
    </row>
    <row r="197" spans="1:13" x14ac:dyDescent="0.3">
      <c r="A197" t="s">
        <v>600</v>
      </c>
      <c r="B197" t="s">
        <v>601</v>
      </c>
      <c r="C197" t="s">
        <v>160</v>
      </c>
      <c r="D197" t="s">
        <v>223</v>
      </c>
      <c r="E197" t="s">
        <v>177</v>
      </c>
      <c r="F197" t="s">
        <v>163</v>
      </c>
      <c r="G197" t="s">
        <v>172</v>
      </c>
      <c r="H197">
        <v>49</v>
      </c>
      <c r="I197" s="6">
        <v>41379</v>
      </c>
      <c r="J197" s="29">
        <v>128303</v>
      </c>
      <c r="K197" s="30">
        <v>0.15</v>
      </c>
      <c r="L197" t="s">
        <v>165</v>
      </c>
      <c r="M197" t="s">
        <v>183</v>
      </c>
    </row>
    <row r="198" spans="1:13" x14ac:dyDescent="0.3">
      <c r="A198" t="s">
        <v>602</v>
      </c>
      <c r="B198" t="s">
        <v>603</v>
      </c>
      <c r="C198" t="s">
        <v>397</v>
      </c>
      <c r="D198" t="s">
        <v>161</v>
      </c>
      <c r="E198" t="s">
        <v>171</v>
      </c>
      <c r="F198" t="s">
        <v>181</v>
      </c>
      <c r="G198" t="s">
        <v>164</v>
      </c>
      <c r="H198">
        <v>46</v>
      </c>
      <c r="I198" s="6">
        <v>38513</v>
      </c>
      <c r="J198" s="29">
        <v>67374</v>
      </c>
      <c r="K198" s="30">
        <v>0</v>
      </c>
      <c r="L198" t="s">
        <v>165</v>
      </c>
      <c r="M198" t="s">
        <v>195</v>
      </c>
    </row>
    <row r="199" spans="1:13" x14ac:dyDescent="0.3">
      <c r="A199" t="s">
        <v>604</v>
      </c>
      <c r="B199" t="s">
        <v>605</v>
      </c>
      <c r="C199" t="s">
        <v>186</v>
      </c>
      <c r="D199" t="s">
        <v>194</v>
      </c>
      <c r="E199" t="s">
        <v>171</v>
      </c>
      <c r="F199" t="s">
        <v>181</v>
      </c>
      <c r="G199" t="s">
        <v>182</v>
      </c>
      <c r="H199">
        <v>40</v>
      </c>
      <c r="I199" s="6">
        <v>43147</v>
      </c>
      <c r="J199" s="29">
        <v>120905</v>
      </c>
      <c r="K199" s="30">
        <v>0.05</v>
      </c>
      <c r="L199" t="s">
        <v>165</v>
      </c>
      <c r="M199" t="s">
        <v>166</v>
      </c>
    </row>
    <row r="200" spans="1:13" x14ac:dyDescent="0.3">
      <c r="A200" t="s">
        <v>606</v>
      </c>
      <c r="B200" t="s">
        <v>607</v>
      </c>
      <c r="C200" t="s">
        <v>211</v>
      </c>
      <c r="D200" t="s">
        <v>170</v>
      </c>
      <c r="E200" t="s">
        <v>177</v>
      </c>
      <c r="F200" t="s">
        <v>163</v>
      </c>
      <c r="G200" t="s">
        <v>172</v>
      </c>
      <c r="H200">
        <v>48</v>
      </c>
      <c r="I200" s="6">
        <v>43253</v>
      </c>
      <c r="J200" s="29">
        <v>231567</v>
      </c>
      <c r="K200" s="30">
        <v>0.36</v>
      </c>
      <c r="L200" t="s">
        <v>165</v>
      </c>
      <c r="M200" t="s">
        <v>166</v>
      </c>
    </row>
    <row r="201" spans="1:13" x14ac:dyDescent="0.3">
      <c r="A201" t="s">
        <v>608</v>
      </c>
      <c r="B201" t="s">
        <v>609</v>
      </c>
      <c r="C201" t="s">
        <v>211</v>
      </c>
      <c r="D201" t="s">
        <v>161</v>
      </c>
      <c r="E201" t="s">
        <v>162</v>
      </c>
      <c r="F201" t="s">
        <v>181</v>
      </c>
      <c r="G201" t="s">
        <v>182</v>
      </c>
      <c r="H201">
        <v>31</v>
      </c>
      <c r="I201" s="6">
        <v>42197</v>
      </c>
      <c r="J201" s="29">
        <v>215388</v>
      </c>
      <c r="K201" s="30">
        <v>0.33</v>
      </c>
      <c r="L201" t="s">
        <v>165</v>
      </c>
      <c r="M201" t="s">
        <v>191</v>
      </c>
    </row>
    <row r="202" spans="1:13" x14ac:dyDescent="0.3">
      <c r="A202" t="s">
        <v>610</v>
      </c>
      <c r="B202" t="s">
        <v>611</v>
      </c>
      <c r="C202" t="s">
        <v>160</v>
      </c>
      <c r="D202" t="s">
        <v>223</v>
      </c>
      <c r="E202" t="s">
        <v>171</v>
      </c>
      <c r="F202" t="s">
        <v>163</v>
      </c>
      <c r="G202" t="s">
        <v>182</v>
      </c>
      <c r="H202">
        <v>30</v>
      </c>
      <c r="I202" s="6">
        <v>42168</v>
      </c>
      <c r="J202" s="29">
        <v>127972</v>
      </c>
      <c r="K202" s="30">
        <v>0.11</v>
      </c>
      <c r="L202" t="s">
        <v>165</v>
      </c>
      <c r="M202" t="s">
        <v>166</v>
      </c>
    </row>
    <row r="203" spans="1:13" x14ac:dyDescent="0.3">
      <c r="A203" t="s">
        <v>612</v>
      </c>
      <c r="B203" t="s">
        <v>613</v>
      </c>
      <c r="C203" t="s">
        <v>280</v>
      </c>
      <c r="D203" t="s">
        <v>204</v>
      </c>
      <c r="E203" t="s">
        <v>187</v>
      </c>
      <c r="F203" t="s">
        <v>163</v>
      </c>
      <c r="G203" t="s">
        <v>182</v>
      </c>
      <c r="H203">
        <v>55</v>
      </c>
      <c r="I203" s="6">
        <v>34915</v>
      </c>
      <c r="J203" s="29">
        <v>80701</v>
      </c>
      <c r="K203" s="30">
        <v>0</v>
      </c>
      <c r="L203" t="s">
        <v>165</v>
      </c>
      <c r="M203" t="s">
        <v>173</v>
      </c>
    </row>
    <row r="204" spans="1:13" x14ac:dyDescent="0.3">
      <c r="A204" t="s">
        <v>383</v>
      </c>
      <c r="B204" t="s">
        <v>614</v>
      </c>
      <c r="C204" t="s">
        <v>260</v>
      </c>
      <c r="D204" t="s">
        <v>204</v>
      </c>
      <c r="E204" t="s">
        <v>187</v>
      </c>
      <c r="F204" t="s">
        <v>163</v>
      </c>
      <c r="G204" t="s">
        <v>172</v>
      </c>
      <c r="H204">
        <v>45</v>
      </c>
      <c r="I204" s="6">
        <v>43635</v>
      </c>
      <c r="J204" s="29">
        <v>88045</v>
      </c>
      <c r="K204" s="30">
        <v>0</v>
      </c>
      <c r="L204" t="s">
        <v>165</v>
      </c>
      <c r="M204" t="s">
        <v>173</v>
      </c>
    </row>
    <row r="205" spans="1:13" x14ac:dyDescent="0.3">
      <c r="A205" t="s">
        <v>615</v>
      </c>
      <c r="B205" t="s">
        <v>616</v>
      </c>
      <c r="C205" t="s">
        <v>176</v>
      </c>
      <c r="D205" t="s">
        <v>161</v>
      </c>
      <c r="E205" t="s">
        <v>171</v>
      </c>
      <c r="F205" t="s">
        <v>163</v>
      </c>
      <c r="G205" t="s">
        <v>164</v>
      </c>
      <c r="H205">
        <v>45</v>
      </c>
      <c r="I205" s="6">
        <v>43185</v>
      </c>
      <c r="J205" s="29">
        <v>86478</v>
      </c>
      <c r="K205" s="30">
        <v>0.06</v>
      </c>
      <c r="L205" t="s">
        <v>165</v>
      </c>
      <c r="M205" t="s">
        <v>195</v>
      </c>
    </row>
    <row r="206" spans="1:13" x14ac:dyDescent="0.3">
      <c r="A206" t="s">
        <v>617</v>
      </c>
      <c r="B206" t="s">
        <v>618</v>
      </c>
      <c r="C206" t="s">
        <v>211</v>
      </c>
      <c r="D206" t="s">
        <v>204</v>
      </c>
      <c r="E206" t="s">
        <v>177</v>
      </c>
      <c r="F206" t="s">
        <v>181</v>
      </c>
      <c r="G206" t="s">
        <v>172</v>
      </c>
      <c r="H206">
        <v>63</v>
      </c>
      <c r="I206" s="6">
        <v>42387</v>
      </c>
      <c r="J206" s="29">
        <v>180994</v>
      </c>
      <c r="K206" s="30">
        <v>0.39</v>
      </c>
      <c r="L206" t="s">
        <v>165</v>
      </c>
      <c r="M206" t="s">
        <v>166</v>
      </c>
    </row>
    <row r="207" spans="1:13" x14ac:dyDescent="0.3">
      <c r="A207" t="s">
        <v>619</v>
      </c>
      <c r="B207" t="s">
        <v>620</v>
      </c>
      <c r="C207" t="s">
        <v>235</v>
      </c>
      <c r="D207" t="s">
        <v>170</v>
      </c>
      <c r="E207" t="s">
        <v>162</v>
      </c>
      <c r="F207" t="s">
        <v>163</v>
      </c>
      <c r="G207" t="s">
        <v>182</v>
      </c>
      <c r="H207">
        <v>55</v>
      </c>
      <c r="I207" s="6">
        <v>39418</v>
      </c>
      <c r="J207" s="29">
        <v>64494</v>
      </c>
      <c r="K207" s="30">
        <v>0</v>
      </c>
      <c r="L207" t="s">
        <v>165</v>
      </c>
      <c r="M207" t="s">
        <v>220</v>
      </c>
    </row>
    <row r="208" spans="1:13" x14ac:dyDescent="0.3">
      <c r="A208" t="s">
        <v>621</v>
      </c>
      <c r="B208" t="s">
        <v>622</v>
      </c>
      <c r="C208" t="s">
        <v>325</v>
      </c>
      <c r="D208" t="s">
        <v>223</v>
      </c>
      <c r="E208" t="s">
        <v>177</v>
      </c>
      <c r="F208" t="s">
        <v>181</v>
      </c>
      <c r="G208" t="s">
        <v>164</v>
      </c>
      <c r="H208">
        <v>47</v>
      </c>
      <c r="I208" s="6">
        <v>37550</v>
      </c>
      <c r="J208" s="29">
        <v>70122</v>
      </c>
      <c r="K208" s="30">
        <v>0</v>
      </c>
      <c r="L208" t="s">
        <v>165</v>
      </c>
      <c r="M208" t="s">
        <v>220</v>
      </c>
    </row>
    <row r="209" spans="1:13" x14ac:dyDescent="0.3">
      <c r="A209" t="s">
        <v>623</v>
      </c>
      <c r="B209" t="s">
        <v>624</v>
      </c>
      <c r="C209" t="s">
        <v>169</v>
      </c>
      <c r="D209" t="s">
        <v>194</v>
      </c>
      <c r="E209" t="s">
        <v>177</v>
      </c>
      <c r="F209" t="s">
        <v>181</v>
      </c>
      <c r="G209" t="s">
        <v>172</v>
      </c>
      <c r="H209">
        <v>29</v>
      </c>
      <c r="I209" s="6">
        <v>42785</v>
      </c>
      <c r="J209" s="29">
        <v>181854</v>
      </c>
      <c r="K209" s="30">
        <v>0.28999999999999998</v>
      </c>
      <c r="L209" t="s">
        <v>165</v>
      </c>
      <c r="M209" t="s">
        <v>166</v>
      </c>
    </row>
    <row r="210" spans="1:13" x14ac:dyDescent="0.3">
      <c r="A210" t="s">
        <v>625</v>
      </c>
      <c r="B210" t="s">
        <v>626</v>
      </c>
      <c r="C210" t="s">
        <v>283</v>
      </c>
      <c r="D210" t="s">
        <v>200</v>
      </c>
      <c r="E210" t="s">
        <v>171</v>
      </c>
      <c r="F210" t="s">
        <v>163</v>
      </c>
      <c r="G210" t="s">
        <v>217</v>
      </c>
      <c r="H210">
        <v>34</v>
      </c>
      <c r="I210" s="6">
        <v>42664</v>
      </c>
      <c r="J210" s="29">
        <v>52811</v>
      </c>
      <c r="K210" s="30">
        <v>0</v>
      </c>
      <c r="L210" t="s">
        <v>165</v>
      </c>
      <c r="M210" t="s">
        <v>191</v>
      </c>
    </row>
    <row r="211" spans="1:13" x14ac:dyDescent="0.3">
      <c r="A211" t="s">
        <v>627</v>
      </c>
      <c r="B211" t="s">
        <v>563</v>
      </c>
      <c r="C211" t="s">
        <v>468</v>
      </c>
      <c r="D211" t="s">
        <v>161</v>
      </c>
      <c r="E211" t="s">
        <v>177</v>
      </c>
      <c r="F211" t="s">
        <v>181</v>
      </c>
      <c r="G211" t="s">
        <v>164</v>
      </c>
      <c r="H211">
        <v>31</v>
      </c>
      <c r="I211" s="6">
        <v>42497</v>
      </c>
      <c r="J211" s="29">
        <v>71192</v>
      </c>
      <c r="K211" s="30">
        <v>0</v>
      </c>
      <c r="L211" t="s">
        <v>165</v>
      </c>
      <c r="M211" t="s">
        <v>195</v>
      </c>
    </row>
    <row r="212" spans="1:13" x14ac:dyDescent="0.3">
      <c r="A212" t="s">
        <v>628</v>
      </c>
      <c r="B212" t="s">
        <v>629</v>
      </c>
      <c r="C212" t="s">
        <v>169</v>
      </c>
      <c r="D212" t="s">
        <v>223</v>
      </c>
      <c r="E212" t="s">
        <v>177</v>
      </c>
      <c r="F212" t="s">
        <v>163</v>
      </c>
      <c r="G212" t="s">
        <v>217</v>
      </c>
      <c r="H212">
        <v>50</v>
      </c>
      <c r="I212" s="6">
        <v>43452</v>
      </c>
      <c r="J212" s="29">
        <v>155351</v>
      </c>
      <c r="K212" s="30">
        <v>0.2</v>
      </c>
      <c r="L212" t="s">
        <v>165</v>
      </c>
      <c r="M212" t="s">
        <v>166</v>
      </c>
    </row>
    <row r="213" spans="1:13" x14ac:dyDescent="0.3">
      <c r="A213" t="s">
        <v>630</v>
      </c>
      <c r="B213" t="s">
        <v>631</v>
      </c>
      <c r="C213" t="s">
        <v>397</v>
      </c>
      <c r="D213" t="s">
        <v>161</v>
      </c>
      <c r="E213" t="s">
        <v>177</v>
      </c>
      <c r="F213" t="s">
        <v>181</v>
      </c>
      <c r="G213" t="s">
        <v>172</v>
      </c>
      <c r="H213">
        <v>54</v>
      </c>
      <c r="I213" s="6">
        <v>34631</v>
      </c>
      <c r="J213" s="29">
        <v>87216</v>
      </c>
      <c r="K213" s="30">
        <v>0</v>
      </c>
      <c r="L213" t="s">
        <v>165</v>
      </c>
      <c r="M213" t="s">
        <v>191</v>
      </c>
    </row>
    <row r="214" spans="1:13" x14ac:dyDescent="0.3">
      <c r="A214" t="s">
        <v>632</v>
      </c>
      <c r="B214" t="s">
        <v>633</v>
      </c>
      <c r="C214" t="s">
        <v>378</v>
      </c>
      <c r="D214" t="s">
        <v>161</v>
      </c>
      <c r="E214" t="s">
        <v>187</v>
      </c>
      <c r="F214" t="s">
        <v>181</v>
      </c>
      <c r="G214" t="s">
        <v>172</v>
      </c>
      <c r="H214">
        <v>47</v>
      </c>
      <c r="I214" s="6">
        <v>43944</v>
      </c>
      <c r="J214" s="29">
        <v>50069</v>
      </c>
      <c r="K214" s="30">
        <v>0</v>
      </c>
      <c r="L214" t="s">
        <v>165</v>
      </c>
      <c r="M214" t="s">
        <v>166</v>
      </c>
    </row>
    <row r="215" spans="1:13" x14ac:dyDescent="0.3">
      <c r="A215" t="s">
        <v>634</v>
      </c>
      <c r="B215" t="s">
        <v>635</v>
      </c>
      <c r="C215" t="s">
        <v>169</v>
      </c>
      <c r="D215" t="s">
        <v>161</v>
      </c>
      <c r="E215" t="s">
        <v>171</v>
      </c>
      <c r="F215" t="s">
        <v>163</v>
      </c>
      <c r="G215" t="s">
        <v>172</v>
      </c>
      <c r="H215">
        <v>26</v>
      </c>
      <c r="I215" s="6">
        <v>44403</v>
      </c>
      <c r="J215" s="29">
        <v>151108</v>
      </c>
      <c r="K215" s="30">
        <v>0.22</v>
      </c>
      <c r="L215" t="s">
        <v>165</v>
      </c>
      <c r="M215" t="s">
        <v>183</v>
      </c>
    </row>
    <row r="216" spans="1:13" x14ac:dyDescent="0.3">
      <c r="A216" t="s">
        <v>636</v>
      </c>
      <c r="B216" t="s">
        <v>637</v>
      </c>
      <c r="C216" t="s">
        <v>176</v>
      </c>
      <c r="D216" t="s">
        <v>161</v>
      </c>
      <c r="E216" t="s">
        <v>177</v>
      </c>
      <c r="F216" t="s">
        <v>163</v>
      </c>
      <c r="G216" t="s">
        <v>182</v>
      </c>
      <c r="H216">
        <v>42</v>
      </c>
      <c r="I216" s="6">
        <v>38640</v>
      </c>
      <c r="J216" s="29">
        <v>67398</v>
      </c>
      <c r="K216" s="30">
        <v>7.0000000000000007E-2</v>
      </c>
      <c r="L216" t="s">
        <v>165</v>
      </c>
      <c r="M216" t="s">
        <v>183</v>
      </c>
    </row>
    <row r="217" spans="1:13" x14ac:dyDescent="0.3">
      <c r="A217" t="s">
        <v>638</v>
      </c>
      <c r="B217" t="s">
        <v>639</v>
      </c>
      <c r="C217" t="s">
        <v>340</v>
      </c>
      <c r="D217" t="s">
        <v>204</v>
      </c>
      <c r="E217" t="s">
        <v>162</v>
      </c>
      <c r="F217" t="s">
        <v>163</v>
      </c>
      <c r="G217" t="s">
        <v>217</v>
      </c>
      <c r="H217">
        <v>47</v>
      </c>
      <c r="I217" s="6">
        <v>42245</v>
      </c>
      <c r="J217" s="29">
        <v>68488</v>
      </c>
      <c r="K217" s="30">
        <v>0</v>
      </c>
      <c r="L217" t="s">
        <v>165</v>
      </c>
      <c r="M217" t="s">
        <v>166</v>
      </c>
    </row>
    <row r="218" spans="1:13" x14ac:dyDescent="0.3">
      <c r="A218" t="s">
        <v>640</v>
      </c>
      <c r="B218" t="s">
        <v>641</v>
      </c>
      <c r="C218" t="s">
        <v>260</v>
      </c>
      <c r="D218" t="s">
        <v>204</v>
      </c>
      <c r="E218" t="s">
        <v>177</v>
      </c>
      <c r="F218" t="s">
        <v>163</v>
      </c>
      <c r="G218" t="s">
        <v>217</v>
      </c>
      <c r="H218">
        <v>60</v>
      </c>
      <c r="I218" s="6">
        <v>35992</v>
      </c>
      <c r="J218" s="29">
        <v>92932</v>
      </c>
      <c r="K218" s="30">
        <v>0</v>
      </c>
      <c r="L218" t="s">
        <v>165</v>
      </c>
      <c r="M218" t="s">
        <v>220</v>
      </c>
    </row>
    <row r="219" spans="1:13" x14ac:dyDescent="0.3">
      <c r="A219" t="s">
        <v>642</v>
      </c>
      <c r="B219" t="s">
        <v>643</v>
      </c>
      <c r="C219" t="s">
        <v>190</v>
      </c>
      <c r="D219" t="s">
        <v>170</v>
      </c>
      <c r="E219" t="s">
        <v>187</v>
      </c>
      <c r="F219" t="s">
        <v>163</v>
      </c>
      <c r="G219" t="s">
        <v>217</v>
      </c>
      <c r="H219">
        <v>36</v>
      </c>
      <c r="I219" s="6">
        <v>39994</v>
      </c>
      <c r="J219" s="29">
        <v>43363</v>
      </c>
      <c r="K219" s="30">
        <v>0</v>
      </c>
      <c r="L219" t="s">
        <v>165</v>
      </c>
      <c r="M219" t="s">
        <v>195</v>
      </c>
    </row>
    <row r="220" spans="1:13" x14ac:dyDescent="0.3">
      <c r="A220" t="s">
        <v>644</v>
      </c>
      <c r="B220" t="s">
        <v>645</v>
      </c>
      <c r="C220" t="s">
        <v>211</v>
      </c>
      <c r="D220" t="s">
        <v>204</v>
      </c>
      <c r="E220" t="s">
        <v>162</v>
      </c>
      <c r="F220" t="s">
        <v>163</v>
      </c>
      <c r="G220" t="s">
        <v>172</v>
      </c>
      <c r="H220">
        <v>51</v>
      </c>
      <c r="I220" s="6">
        <v>35230</v>
      </c>
      <c r="J220" s="29">
        <v>200246</v>
      </c>
      <c r="K220" s="30">
        <v>0.34</v>
      </c>
      <c r="L220" t="s">
        <v>165</v>
      </c>
      <c r="M220" t="s">
        <v>220</v>
      </c>
    </row>
    <row r="221" spans="1:13" x14ac:dyDescent="0.3">
      <c r="A221" t="s">
        <v>507</v>
      </c>
      <c r="B221" t="s">
        <v>646</v>
      </c>
      <c r="C221" t="s">
        <v>211</v>
      </c>
      <c r="D221" t="s">
        <v>161</v>
      </c>
      <c r="E221" t="s">
        <v>187</v>
      </c>
      <c r="F221" t="s">
        <v>163</v>
      </c>
      <c r="G221" t="s">
        <v>172</v>
      </c>
      <c r="H221">
        <v>48</v>
      </c>
      <c r="I221" s="6">
        <v>42053</v>
      </c>
      <c r="J221" s="29">
        <v>194871</v>
      </c>
      <c r="K221" s="30">
        <v>0.35</v>
      </c>
      <c r="L221" t="s">
        <v>165</v>
      </c>
      <c r="M221" t="s">
        <v>220</v>
      </c>
    </row>
    <row r="222" spans="1:13" x14ac:dyDescent="0.3">
      <c r="A222" t="s">
        <v>647</v>
      </c>
      <c r="B222" t="s">
        <v>648</v>
      </c>
      <c r="C222" t="s">
        <v>245</v>
      </c>
      <c r="D222" t="s">
        <v>161</v>
      </c>
      <c r="E222" t="s">
        <v>177</v>
      </c>
      <c r="F222" t="s">
        <v>163</v>
      </c>
      <c r="G222" t="s">
        <v>217</v>
      </c>
      <c r="H222">
        <v>25</v>
      </c>
      <c r="I222" s="6">
        <v>44327</v>
      </c>
      <c r="J222" s="29">
        <v>83934</v>
      </c>
      <c r="K222" s="30">
        <v>0</v>
      </c>
      <c r="L222" t="s">
        <v>165</v>
      </c>
      <c r="M222" t="s">
        <v>191</v>
      </c>
    </row>
    <row r="223" spans="1:13" x14ac:dyDescent="0.3">
      <c r="A223" t="s">
        <v>649</v>
      </c>
      <c r="B223" t="s">
        <v>650</v>
      </c>
      <c r="C223" t="s">
        <v>169</v>
      </c>
      <c r="D223" t="s">
        <v>194</v>
      </c>
      <c r="E223" t="s">
        <v>162</v>
      </c>
      <c r="F223" t="s">
        <v>181</v>
      </c>
      <c r="G223" t="s">
        <v>172</v>
      </c>
      <c r="H223">
        <v>36</v>
      </c>
      <c r="I223" s="6">
        <v>42616</v>
      </c>
      <c r="J223" s="29">
        <v>150399</v>
      </c>
      <c r="K223" s="30">
        <v>0.28000000000000003</v>
      </c>
      <c r="L223" t="s">
        <v>165</v>
      </c>
      <c r="M223" t="s">
        <v>173</v>
      </c>
    </row>
    <row r="224" spans="1:13" x14ac:dyDescent="0.3">
      <c r="A224" t="s">
        <v>651</v>
      </c>
      <c r="B224" t="s">
        <v>652</v>
      </c>
      <c r="C224" t="s">
        <v>283</v>
      </c>
      <c r="D224" t="s">
        <v>200</v>
      </c>
      <c r="E224" t="s">
        <v>171</v>
      </c>
      <c r="F224" t="s">
        <v>181</v>
      </c>
      <c r="G224" t="s">
        <v>182</v>
      </c>
      <c r="H224">
        <v>57</v>
      </c>
      <c r="I224" s="6">
        <v>35548</v>
      </c>
      <c r="J224" s="29">
        <v>54051</v>
      </c>
      <c r="K224" s="30">
        <v>0</v>
      </c>
      <c r="L224" t="s">
        <v>165</v>
      </c>
      <c r="M224" t="s">
        <v>191</v>
      </c>
    </row>
    <row r="225" spans="1:13" x14ac:dyDescent="0.3">
      <c r="A225" t="s">
        <v>653</v>
      </c>
      <c r="B225" t="s">
        <v>654</v>
      </c>
      <c r="C225" t="s">
        <v>235</v>
      </c>
      <c r="D225" t="s">
        <v>212</v>
      </c>
      <c r="E225" t="s">
        <v>171</v>
      </c>
      <c r="F225" t="s">
        <v>181</v>
      </c>
      <c r="G225" t="s">
        <v>217</v>
      </c>
      <c r="H225">
        <v>37</v>
      </c>
      <c r="I225" s="6">
        <v>41363</v>
      </c>
      <c r="J225" s="29">
        <v>69570</v>
      </c>
      <c r="K225" s="30">
        <v>0</v>
      </c>
      <c r="L225" t="s">
        <v>165</v>
      </c>
      <c r="M225" t="s">
        <v>191</v>
      </c>
    </row>
    <row r="226" spans="1:13" x14ac:dyDescent="0.3">
      <c r="A226" t="s">
        <v>655</v>
      </c>
      <c r="B226" t="s">
        <v>656</v>
      </c>
      <c r="C226" t="s">
        <v>265</v>
      </c>
      <c r="D226" t="s">
        <v>200</v>
      </c>
      <c r="E226" t="s">
        <v>177</v>
      </c>
      <c r="F226" t="s">
        <v>181</v>
      </c>
      <c r="G226" t="s">
        <v>172</v>
      </c>
      <c r="H226">
        <v>49</v>
      </c>
      <c r="I226" s="6">
        <v>36979</v>
      </c>
      <c r="J226" s="29">
        <v>57606</v>
      </c>
      <c r="K226" s="30">
        <v>0</v>
      </c>
      <c r="L226" t="s">
        <v>165</v>
      </c>
      <c r="M226" t="s">
        <v>191</v>
      </c>
    </row>
    <row r="227" spans="1:13" x14ac:dyDescent="0.3">
      <c r="A227" t="s">
        <v>657</v>
      </c>
      <c r="B227" t="s">
        <v>658</v>
      </c>
      <c r="C227" t="s">
        <v>355</v>
      </c>
      <c r="D227" t="s">
        <v>161</v>
      </c>
      <c r="E227" t="s">
        <v>162</v>
      </c>
      <c r="F227" t="s">
        <v>163</v>
      </c>
      <c r="G227" t="s">
        <v>182</v>
      </c>
      <c r="H227">
        <v>51</v>
      </c>
      <c r="I227" s="6">
        <v>40964</v>
      </c>
      <c r="J227" s="29">
        <v>64170</v>
      </c>
      <c r="K227" s="30">
        <v>0</v>
      </c>
      <c r="L227" t="s">
        <v>165</v>
      </c>
      <c r="M227" t="s">
        <v>220</v>
      </c>
    </row>
    <row r="228" spans="1:13" x14ac:dyDescent="0.3">
      <c r="A228" t="s">
        <v>659</v>
      </c>
      <c r="B228" t="s">
        <v>660</v>
      </c>
      <c r="C228" t="s">
        <v>328</v>
      </c>
      <c r="D228" t="s">
        <v>200</v>
      </c>
      <c r="E228" t="s">
        <v>171</v>
      </c>
      <c r="F228" t="s">
        <v>181</v>
      </c>
      <c r="G228" t="s">
        <v>217</v>
      </c>
      <c r="H228">
        <v>56</v>
      </c>
      <c r="I228" s="6">
        <v>35816</v>
      </c>
      <c r="J228" s="29">
        <v>72303</v>
      </c>
      <c r="K228" s="30">
        <v>0</v>
      </c>
      <c r="L228" t="s">
        <v>165</v>
      </c>
      <c r="M228" t="s">
        <v>183</v>
      </c>
    </row>
    <row r="229" spans="1:13" x14ac:dyDescent="0.3">
      <c r="A229" t="s">
        <v>661</v>
      </c>
      <c r="B229" t="s">
        <v>662</v>
      </c>
      <c r="C229" t="s">
        <v>186</v>
      </c>
      <c r="D229" t="s">
        <v>223</v>
      </c>
      <c r="E229" t="s">
        <v>162</v>
      </c>
      <c r="F229" t="s">
        <v>181</v>
      </c>
      <c r="G229" t="s">
        <v>217</v>
      </c>
      <c r="H229">
        <v>36</v>
      </c>
      <c r="I229" s="6">
        <v>41116</v>
      </c>
      <c r="J229" s="29">
        <v>105891</v>
      </c>
      <c r="K229" s="30">
        <v>7.0000000000000007E-2</v>
      </c>
      <c r="L229" t="s">
        <v>165</v>
      </c>
      <c r="M229" t="s">
        <v>166</v>
      </c>
    </row>
    <row r="230" spans="1:13" x14ac:dyDescent="0.3">
      <c r="A230" t="s">
        <v>663</v>
      </c>
      <c r="B230" t="s">
        <v>664</v>
      </c>
      <c r="C230" t="s">
        <v>211</v>
      </c>
      <c r="D230" t="s">
        <v>212</v>
      </c>
      <c r="E230" t="s">
        <v>171</v>
      </c>
      <c r="F230" t="s">
        <v>181</v>
      </c>
      <c r="G230" t="s">
        <v>182</v>
      </c>
      <c r="H230">
        <v>38</v>
      </c>
      <c r="I230" s="6">
        <v>44433</v>
      </c>
      <c r="J230" s="29">
        <v>255230</v>
      </c>
      <c r="K230" s="30">
        <v>0.36</v>
      </c>
      <c r="L230" t="s">
        <v>165</v>
      </c>
      <c r="M230" t="s">
        <v>195</v>
      </c>
    </row>
    <row r="231" spans="1:13" x14ac:dyDescent="0.3">
      <c r="A231" t="s">
        <v>665</v>
      </c>
      <c r="B231" t="s">
        <v>666</v>
      </c>
      <c r="C231" t="s">
        <v>235</v>
      </c>
      <c r="D231" t="s">
        <v>170</v>
      </c>
      <c r="E231" t="s">
        <v>171</v>
      </c>
      <c r="F231" t="s">
        <v>163</v>
      </c>
      <c r="G231" t="s">
        <v>217</v>
      </c>
      <c r="H231">
        <v>53</v>
      </c>
      <c r="I231" s="6">
        <v>37296</v>
      </c>
      <c r="J231" s="29">
        <v>58605</v>
      </c>
      <c r="K231" s="30">
        <v>0</v>
      </c>
      <c r="L231" t="s">
        <v>165</v>
      </c>
      <c r="M231" t="s">
        <v>183</v>
      </c>
    </row>
    <row r="232" spans="1:13" x14ac:dyDescent="0.3">
      <c r="A232" t="s">
        <v>667</v>
      </c>
      <c r="B232" t="s">
        <v>668</v>
      </c>
      <c r="C232" t="s">
        <v>169</v>
      </c>
      <c r="D232" t="s">
        <v>204</v>
      </c>
      <c r="E232" t="s">
        <v>187</v>
      </c>
      <c r="F232" t="s">
        <v>163</v>
      </c>
      <c r="G232" t="s">
        <v>217</v>
      </c>
      <c r="H232">
        <v>60</v>
      </c>
      <c r="I232" s="6">
        <v>42739</v>
      </c>
      <c r="J232" s="29">
        <v>178502</v>
      </c>
      <c r="K232" s="30">
        <v>0.2</v>
      </c>
      <c r="L232" t="s">
        <v>165</v>
      </c>
      <c r="M232" t="s">
        <v>195</v>
      </c>
    </row>
    <row r="233" spans="1:13" x14ac:dyDescent="0.3">
      <c r="A233" t="s">
        <v>669</v>
      </c>
      <c r="B233" t="s">
        <v>670</v>
      </c>
      <c r="C233" t="s">
        <v>235</v>
      </c>
      <c r="D233" t="s">
        <v>170</v>
      </c>
      <c r="E233" t="s">
        <v>177</v>
      </c>
      <c r="F233" t="s">
        <v>181</v>
      </c>
      <c r="G233" t="s">
        <v>172</v>
      </c>
      <c r="H233">
        <v>30</v>
      </c>
      <c r="I233" s="6">
        <v>43542</v>
      </c>
      <c r="J233" s="29">
        <v>54714</v>
      </c>
      <c r="K233" s="30">
        <v>0</v>
      </c>
      <c r="L233" t="s">
        <v>165</v>
      </c>
      <c r="M233" t="s">
        <v>220</v>
      </c>
    </row>
    <row r="234" spans="1:13" x14ac:dyDescent="0.3">
      <c r="A234" t="s">
        <v>671</v>
      </c>
      <c r="B234" t="s">
        <v>672</v>
      </c>
      <c r="C234" t="s">
        <v>397</v>
      </c>
      <c r="D234" t="s">
        <v>161</v>
      </c>
      <c r="E234" t="s">
        <v>177</v>
      </c>
      <c r="F234" t="s">
        <v>163</v>
      </c>
      <c r="G234" t="s">
        <v>172</v>
      </c>
      <c r="H234">
        <v>65</v>
      </c>
      <c r="I234" s="6">
        <v>43234</v>
      </c>
      <c r="J234" s="29">
        <v>60985</v>
      </c>
      <c r="K234" s="30">
        <v>0</v>
      </c>
      <c r="L234" t="s">
        <v>165</v>
      </c>
      <c r="M234" t="s">
        <v>166</v>
      </c>
    </row>
    <row r="235" spans="1:13" x14ac:dyDescent="0.3">
      <c r="A235" t="s">
        <v>673</v>
      </c>
      <c r="B235" t="s">
        <v>674</v>
      </c>
      <c r="C235" t="s">
        <v>169</v>
      </c>
      <c r="D235" t="s">
        <v>204</v>
      </c>
      <c r="E235" t="s">
        <v>177</v>
      </c>
      <c r="F235" t="s">
        <v>181</v>
      </c>
      <c r="G235" t="s">
        <v>182</v>
      </c>
      <c r="H235">
        <v>53</v>
      </c>
      <c r="I235" s="6">
        <v>41204</v>
      </c>
      <c r="J235" s="29">
        <v>168510</v>
      </c>
      <c r="K235" s="30">
        <v>0.28999999999999998</v>
      </c>
      <c r="L235" t="s">
        <v>165</v>
      </c>
      <c r="M235" t="s">
        <v>166</v>
      </c>
    </row>
    <row r="236" spans="1:13" x14ac:dyDescent="0.3">
      <c r="A236" t="s">
        <v>675</v>
      </c>
      <c r="B236" t="s">
        <v>676</v>
      </c>
      <c r="C236" t="s">
        <v>240</v>
      </c>
      <c r="D236" t="s">
        <v>161</v>
      </c>
      <c r="E236" t="s">
        <v>162</v>
      </c>
      <c r="F236" t="s">
        <v>181</v>
      </c>
      <c r="G236" t="s">
        <v>172</v>
      </c>
      <c r="H236">
        <v>62</v>
      </c>
      <c r="I236" s="6">
        <v>36996</v>
      </c>
      <c r="J236" s="29">
        <v>80921</v>
      </c>
      <c r="K236" s="30">
        <v>0</v>
      </c>
      <c r="L236" t="s">
        <v>165</v>
      </c>
      <c r="M236" t="s">
        <v>220</v>
      </c>
    </row>
    <row r="237" spans="1:13" x14ac:dyDescent="0.3">
      <c r="A237" t="s">
        <v>677</v>
      </c>
      <c r="B237" t="s">
        <v>678</v>
      </c>
      <c r="C237" t="s">
        <v>286</v>
      </c>
      <c r="D237" t="s">
        <v>204</v>
      </c>
      <c r="E237" t="s">
        <v>162</v>
      </c>
      <c r="F237" t="s">
        <v>163</v>
      </c>
      <c r="G237" t="s">
        <v>172</v>
      </c>
      <c r="H237">
        <v>61</v>
      </c>
      <c r="I237" s="6">
        <v>40193</v>
      </c>
      <c r="J237" s="29">
        <v>98110</v>
      </c>
      <c r="K237" s="30">
        <v>0.13</v>
      </c>
      <c r="L237" t="s">
        <v>165</v>
      </c>
      <c r="M237" t="s">
        <v>173</v>
      </c>
    </row>
    <row r="238" spans="1:13" x14ac:dyDescent="0.3">
      <c r="A238" t="s">
        <v>679</v>
      </c>
      <c r="B238" t="s">
        <v>680</v>
      </c>
      <c r="C238" t="s">
        <v>397</v>
      </c>
      <c r="D238" t="s">
        <v>161</v>
      </c>
      <c r="E238" t="s">
        <v>171</v>
      </c>
      <c r="F238" t="s">
        <v>163</v>
      </c>
      <c r="G238" t="s">
        <v>172</v>
      </c>
      <c r="H238">
        <v>59</v>
      </c>
      <c r="I238" s="6">
        <v>43028</v>
      </c>
      <c r="J238" s="29">
        <v>86831</v>
      </c>
      <c r="K238" s="30">
        <v>0</v>
      </c>
      <c r="L238" t="s">
        <v>165</v>
      </c>
      <c r="M238" t="s">
        <v>183</v>
      </c>
    </row>
    <row r="239" spans="1:13" x14ac:dyDescent="0.3">
      <c r="A239" t="s">
        <v>681</v>
      </c>
      <c r="B239" t="s">
        <v>682</v>
      </c>
      <c r="C239" t="s">
        <v>169</v>
      </c>
      <c r="D239" t="s">
        <v>212</v>
      </c>
      <c r="E239" t="s">
        <v>177</v>
      </c>
      <c r="F239" t="s">
        <v>163</v>
      </c>
      <c r="G239" t="s">
        <v>182</v>
      </c>
      <c r="H239">
        <v>64</v>
      </c>
      <c r="I239" s="6">
        <v>40588</v>
      </c>
      <c r="J239" s="29">
        <v>171217</v>
      </c>
      <c r="K239" s="30">
        <v>0.19</v>
      </c>
      <c r="L239" t="s">
        <v>165</v>
      </c>
      <c r="M239" t="s">
        <v>166</v>
      </c>
    </row>
    <row r="240" spans="1:13" x14ac:dyDescent="0.3">
      <c r="A240" t="s">
        <v>683</v>
      </c>
      <c r="B240" t="s">
        <v>684</v>
      </c>
      <c r="C240" t="s">
        <v>186</v>
      </c>
      <c r="D240" t="s">
        <v>161</v>
      </c>
      <c r="E240" t="s">
        <v>162</v>
      </c>
      <c r="F240" t="s">
        <v>163</v>
      </c>
      <c r="G240" t="s">
        <v>172</v>
      </c>
      <c r="H240">
        <v>57</v>
      </c>
      <c r="I240" s="6">
        <v>43948</v>
      </c>
      <c r="J240" s="29">
        <v>103058</v>
      </c>
      <c r="K240" s="30">
        <v>7.0000000000000007E-2</v>
      </c>
      <c r="L240" t="s">
        <v>165</v>
      </c>
      <c r="M240" t="s">
        <v>220</v>
      </c>
    </row>
    <row r="241" spans="1:13" x14ac:dyDescent="0.3">
      <c r="A241" t="s">
        <v>685</v>
      </c>
      <c r="B241" t="s">
        <v>686</v>
      </c>
      <c r="C241" t="s">
        <v>186</v>
      </c>
      <c r="D241" t="s">
        <v>223</v>
      </c>
      <c r="E241" t="s">
        <v>171</v>
      </c>
      <c r="F241" t="s">
        <v>181</v>
      </c>
      <c r="G241" t="s">
        <v>182</v>
      </c>
      <c r="H241">
        <v>52</v>
      </c>
      <c r="I241" s="6">
        <v>41858</v>
      </c>
      <c r="J241" s="29">
        <v>117062</v>
      </c>
      <c r="K241" s="30">
        <v>7.0000000000000007E-2</v>
      </c>
      <c r="L241" t="s">
        <v>165</v>
      </c>
      <c r="M241" t="s">
        <v>183</v>
      </c>
    </row>
    <row r="242" spans="1:13" x14ac:dyDescent="0.3">
      <c r="A242" t="s">
        <v>687</v>
      </c>
      <c r="B242" t="s">
        <v>688</v>
      </c>
      <c r="C242" t="s">
        <v>160</v>
      </c>
      <c r="D242" t="s">
        <v>194</v>
      </c>
      <c r="E242" t="s">
        <v>171</v>
      </c>
      <c r="F242" t="s">
        <v>181</v>
      </c>
      <c r="G242" t="s">
        <v>217</v>
      </c>
      <c r="H242">
        <v>40</v>
      </c>
      <c r="I242" s="6">
        <v>43488</v>
      </c>
      <c r="J242" s="29">
        <v>159031</v>
      </c>
      <c r="K242" s="30">
        <v>0.1</v>
      </c>
      <c r="L242" t="s">
        <v>165</v>
      </c>
      <c r="M242" t="s">
        <v>191</v>
      </c>
    </row>
    <row r="243" spans="1:13" x14ac:dyDescent="0.3">
      <c r="A243" t="s">
        <v>689</v>
      </c>
      <c r="B243" t="s">
        <v>690</v>
      </c>
      <c r="C243" t="s">
        <v>355</v>
      </c>
      <c r="D243" t="s">
        <v>161</v>
      </c>
      <c r="E243" t="s">
        <v>171</v>
      </c>
      <c r="F243" t="s">
        <v>181</v>
      </c>
      <c r="G243" t="s">
        <v>172</v>
      </c>
      <c r="H243">
        <v>43</v>
      </c>
      <c r="I243" s="6">
        <v>42467</v>
      </c>
      <c r="J243" s="29">
        <v>67976</v>
      </c>
      <c r="K243" s="30">
        <v>0</v>
      </c>
      <c r="L243" t="s">
        <v>165</v>
      </c>
      <c r="M243" t="s">
        <v>166</v>
      </c>
    </row>
    <row r="244" spans="1:13" x14ac:dyDescent="0.3">
      <c r="A244" t="s">
        <v>691</v>
      </c>
      <c r="B244" t="s">
        <v>692</v>
      </c>
      <c r="C244" t="s">
        <v>235</v>
      </c>
      <c r="D244" t="s">
        <v>170</v>
      </c>
      <c r="E244" t="s">
        <v>171</v>
      </c>
      <c r="F244" t="s">
        <v>181</v>
      </c>
      <c r="G244" t="s">
        <v>172</v>
      </c>
      <c r="H244">
        <v>31</v>
      </c>
      <c r="I244" s="6">
        <v>44308</v>
      </c>
      <c r="J244" s="29">
        <v>74215</v>
      </c>
      <c r="K244" s="30">
        <v>0</v>
      </c>
      <c r="L244" t="s">
        <v>165</v>
      </c>
      <c r="M244" t="s">
        <v>183</v>
      </c>
    </row>
    <row r="245" spans="1:13" x14ac:dyDescent="0.3">
      <c r="A245" t="s">
        <v>569</v>
      </c>
      <c r="B245" t="s">
        <v>693</v>
      </c>
      <c r="C245" t="s">
        <v>160</v>
      </c>
      <c r="D245" t="s">
        <v>200</v>
      </c>
      <c r="E245" t="s">
        <v>171</v>
      </c>
      <c r="F245" t="s">
        <v>163</v>
      </c>
      <c r="G245" t="s">
        <v>172</v>
      </c>
      <c r="H245">
        <v>41</v>
      </c>
      <c r="I245" s="6">
        <v>39747</v>
      </c>
      <c r="J245" s="29">
        <v>131841</v>
      </c>
      <c r="K245" s="30">
        <v>0.13</v>
      </c>
      <c r="L245" t="s">
        <v>165</v>
      </c>
      <c r="M245" t="s">
        <v>220</v>
      </c>
    </row>
    <row r="246" spans="1:13" x14ac:dyDescent="0.3">
      <c r="A246" t="s">
        <v>694</v>
      </c>
      <c r="B246" t="s">
        <v>695</v>
      </c>
      <c r="C246" t="s">
        <v>160</v>
      </c>
      <c r="D246" t="s">
        <v>170</v>
      </c>
      <c r="E246" t="s">
        <v>187</v>
      </c>
      <c r="F246" t="s">
        <v>163</v>
      </c>
      <c r="G246" t="s">
        <v>182</v>
      </c>
      <c r="H246">
        <v>41</v>
      </c>
      <c r="I246" s="6">
        <v>38060</v>
      </c>
      <c r="J246" s="29">
        <v>155004</v>
      </c>
      <c r="K246" s="30">
        <v>0.12</v>
      </c>
      <c r="L246" t="s">
        <v>165</v>
      </c>
      <c r="M246" t="s">
        <v>195</v>
      </c>
    </row>
    <row r="247" spans="1:13" x14ac:dyDescent="0.3">
      <c r="A247" t="s">
        <v>696</v>
      </c>
      <c r="B247" t="s">
        <v>697</v>
      </c>
      <c r="C247" t="s">
        <v>378</v>
      </c>
      <c r="D247" t="s">
        <v>161</v>
      </c>
      <c r="E247" t="s">
        <v>177</v>
      </c>
      <c r="F247" t="s">
        <v>181</v>
      </c>
      <c r="G247" t="s">
        <v>182</v>
      </c>
      <c r="H247">
        <v>40</v>
      </c>
      <c r="I247" s="6">
        <v>39293</v>
      </c>
      <c r="J247" s="29">
        <v>41859</v>
      </c>
      <c r="K247" s="30">
        <v>0</v>
      </c>
      <c r="L247" t="s">
        <v>165</v>
      </c>
      <c r="M247" t="s">
        <v>166</v>
      </c>
    </row>
    <row r="248" spans="1:13" x14ac:dyDescent="0.3">
      <c r="A248" t="s">
        <v>698</v>
      </c>
      <c r="B248" t="s">
        <v>699</v>
      </c>
      <c r="C248" t="s">
        <v>232</v>
      </c>
      <c r="D248" t="s">
        <v>161</v>
      </c>
      <c r="E248" t="s">
        <v>177</v>
      </c>
      <c r="F248" t="s">
        <v>181</v>
      </c>
      <c r="G248" t="s">
        <v>164</v>
      </c>
      <c r="H248">
        <v>42</v>
      </c>
      <c r="I248" s="6">
        <v>38984</v>
      </c>
      <c r="J248" s="29">
        <v>52733</v>
      </c>
      <c r="K248" s="30">
        <v>0</v>
      </c>
      <c r="L248" t="s">
        <v>165</v>
      </c>
      <c r="M248" t="s">
        <v>173</v>
      </c>
    </row>
    <row r="249" spans="1:13" x14ac:dyDescent="0.3">
      <c r="A249" t="s">
        <v>700</v>
      </c>
      <c r="B249" t="s">
        <v>701</v>
      </c>
      <c r="C249" t="s">
        <v>211</v>
      </c>
      <c r="D249" t="s">
        <v>200</v>
      </c>
      <c r="E249" t="s">
        <v>187</v>
      </c>
      <c r="F249" t="s">
        <v>181</v>
      </c>
      <c r="G249" t="s">
        <v>182</v>
      </c>
      <c r="H249">
        <v>31</v>
      </c>
      <c r="I249" s="6">
        <v>42250</v>
      </c>
      <c r="J249" s="29">
        <v>250953</v>
      </c>
      <c r="K249" s="30">
        <v>0.34</v>
      </c>
      <c r="L249" t="s">
        <v>165</v>
      </c>
      <c r="M249" t="s">
        <v>220</v>
      </c>
    </row>
    <row r="250" spans="1:13" x14ac:dyDescent="0.3">
      <c r="A250" t="s">
        <v>422</v>
      </c>
      <c r="B250" t="s">
        <v>702</v>
      </c>
      <c r="C250" t="s">
        <v>160</v>
      </c>
      <c r="D250" t="s">
        <v>161</v>
      </c>
      <c r="E250" t="s">
        <v>187</v>
      </c>
      <c r="F250" t="s">
        <v>181</v>
      </c>
      <c r="G250" t="s">
        <v>172</v>
      </c>
      <c r="H250">
        <v>46</v>
      </c>
      <c r="I250" s="6">
        <v>38244</v>
      </c>
      <c r="J250" s="29">
        <v>130274</v>
      </c>
      <c r="K250" s="30">
        <v>0.11</v>
      </c>
      <c r="L250" t="s">
        <v>165</v>
      </c>
      <c r="M250" t="s">
        <v>173</v>
      </c>
    </row>
    <row r="251" spans="1:13" x14ac:dyDescent="0.3">
      <c r="A251" t="s">
        <v>703</v>
      </c>
      <c r="B251" t="s">
        <v>704</v>
      </c>
      <c r="C251" t="s">
        <v>160</v>
      </c>
      <c r="D251" t="s">
        <v>170</v>
      </c>
      <c r="E251" t="s">
        <v>162</v>
      </c>
      <c r="F251" t="s">
        <v>163</v>
      </c>
      <c r="G251" t="s">
        <v>172</v>
      </c>
      <c r="H251">
        <v>51</v>
      </c>
      <c r="I251" s="6">
        <v>38835</v>
      </c>
      <c r="J251" s="29">
        <v>150758</v>
      </c>
      <c r="K251" s="30">
        <v>0.13</v>
      </c>
      <c r="L251" t="s">
        <v>165</v>
      </c>
      <c r="M251" t="s">
        <v>173</v>
      </c>
    </row>
    <row r="252" spans="1:13" x14ac:dyDescent="0.3">
      <c r="A252" t="s">
        <v>705</v>
      </c>
      <c r="B252" t="s">
        <v>706</v>
      </c>
      <c r="C252" t="s">
        <v>595</v>
      </c>
      <c r="D252" t="s">
        <v>161</v>
      </c>
      <c r="E252" t="s">
        <v>187</v>
      </c>
      <c r="F252" t="s">
        <v>181</v>
      </c>
      <c r="G252" t="s">
        <v>164</v>
      </c>
      <c r="H252">
        <v>55</v>
      </c>
      <c r="I252" s="6">
        <v>35919</v>
      </c>
      <c r="J252" s="29">
        <v>62174</v>
      </c>
      <c r="K252" s="30">
        <v>0</v>
      </c>
      <c r="L252" t="s">
        <v>165</v>
      </c>
      <c r="M252" t="s">
        <v>173</v>
      </c>
    </row>
    <row r="253" spans="1:13" x14ac:dyDescent="0.3">
      <c r="A253" t="s">
        <v>707</v>
      </c>
      <c r="B253" t="s">
        <v>708</v>
      </c>
      <c r="C253" t="s">
        <v>235</v>
      </c>
      <c r="D253" t="s">
        <v>194</v>
      </c>
      <c r="E253" t="s">
        <v>177</v>
      </c>
      <c r="F253" t="s">
        <v>181</v>
      </c>
      <c r="G253" t="s">
        <v>172</v>
      </c>
      <c r="H253">
        <v>43</v>
      </c>
      <c r="I253" s="6">
        <v>43028</v>
      </c>
      <c r="J253" s="29">
        <v>56555</v>
      </c>
      <c r="K253" s="30">
        <v>0</v>
      </c>
      <c r="L253" t="s">
        <v>165</v>
      </c>
      <c r="M253" t="s">
        <v>183</v>
      </c>
    </row>
    <row r="254" spans="1:13" x14ac:dyDescent="0.3">
      <c r="A254" t="s">
        <v>709</v>
      </c>
      <c r="B254" t="s">
        <v>710</v>
      </c>
      <c r="C254" t="s">
        <v>235</v>
      </c>
      <c r="D254" t="s">
        <v>212</v>
      </c>
      <c r="E254" t="s">
        <v>177</v>
      </c>
      <c r="F254" t="s">
        <v>181</v>
      </c>
      <c r="G254" t="s">
        <v>172</v>
      </c>
      <c r="H254">
        <v>48</v>
      </c>
      <c r="I254" s="6">
        <v>38623</v>
      </c>
      <c r="J254" s="29">
        <v>74655</v>
      </c>
      <c r="K254" s="30">
        <v>0</v>
      </c>
      <c r="L254" t="s">
        <v>165</v>
      </c>
      <c r="M254" t="s">
        <v>195</v>
      </c>
    </row>
    <row r="255" spans="1:13" x14ac:dyDescent="0.3">
      <c r="A255" t="s">
        <v>711</v>
      </c>
      <c r="B255" t="s">
        <v>712</v>
      </c>
      <c r="C255" t="s">
        <v>355</v>
      </c>
      <c r="D255" t="s">
        <v>161</v>
      </c>
      <c r="E255" t="s">
        <v>187</v>
      </c>
      <c r="F255" t="s">
        <v>181</v>
      </c>
      <c r="G255" t="s">
        <v>172</v>
      </c>
      <c r="H255">
        <v>48</v>
      </c>
      <c r="I255" s="6">
        <v>37844</v>
      </c>
      <c r="J255" s="29">
        <v>93017</v>
      </c>
      <c r="K255" s="30">
        <v>0</v>
      </c>
      <c r="L255" t="s">
        <v>165</v>
      </c>
      <c r="M255" t="s">
        <v>166</v>
      </c>
    </row>
    <row r="256" spans="1:13" x14ac:dyDescent="0.3">
      <c r="A256" t="s">
        <v>713</v>
      </c>
      <c r="B256" t="s">
        <v>714</v>
      </c>
      <c r="C256" t="s">
        <v>277</v>
      </c>
      <c r="D256" t="s">
        <v>204</v>
      </c>
      <c r="E256" t="s">
        <v>162</v>
      </c>
      <c r="F256" t="s">
        <v>163</v>
      </c>
      <c r="G256" t="s">
        <v>172</v>
      </c>
      <c r="H256">
        <v>46</v>
      </c>
      <c r="I256" s="6">
        <v>39471</v>
      </c>
      <c r="J256" s="29">
        <v>91621</v>
      </c>
      <c r="K256" s="30">
        <v>0</v>
      </c>
      <c r="L256" t="s">
        <v>165</v>
      </c>
      <c r="M256" t="s">
        <v>173</v>
      </c>
    </row>
    <row r="257" spans="1:13" x14ac:dyDescent="0.3">
      <c r="A257" t="s">
        <v>715</v>
      </c>
      <c r="B257" t="s">
        <v>716</v>
      </c>
      <c r="C257" t="s">
        <v>180</v>
      </c>
      <c r="D257" t="s">
        <v>212</v>
      </c>
      <c r="E257" t="s">
        <v>162</v>
      </c>
      <c r="F257" t="s">
        <v>181</v>
      </c>
      <c r="G257" t="s">
        <v>217</v>
      </c>
      <c r="H257">
        <v>33</v>
      </c>
      <c r="I257" s="6">
        <v>41973</v>
      </c>
      <c r="J257" s="29">
        <v>91280</v>
      </c>
      <c r="K257" s="30">
        <v>0</v>
      </c>
      <c r="L257" t="s">
        <v>165</v>
      </c>
      <c r="M257" t="s">
        <v>191</v>
      </c>
    </row>
    <row r="258" spans="1:13" x14ac:dyDescent="0.3">
      <c r="A258" t="s">
        <v>717</v>
      </c>
      <c r="B258" t="s">
        <v>718</v>
      </c>
      <c r="C258" t="s">
        <v>283</v>
      </c>
      <c r="D258" t="s">
        <v>200</v>
      </c>
      <c r="E258" t="s">
        <v>177</v>
      </c>
      <c r="F258" t="s">
        <v>163</v>
      </c>
      <c r="G258" t="s">
        <v>164</v>
      </c>
      <c r="H258">
        <v>42</v>
      </c>
      <c r="I258" s="6">
        <v>44092</v>
      </c>
      <c r="J258" s="29">
        <v>47071</v>
      </c>
      <c r="K258" s="30">
        <v>0</v>
      </c>
      <c r="L258" t="s">
        <v>165</v>
      </c>
      <c r="M258" t="s">
        <v>220</v>
      </c>
    </row>
    <row r="259" spans="1:13" x14ac:dyDescent="0.3">
      <c r="A259" t="s">
        <v>719</v>
      </c>
      <c r="B259" t="s">
        <v>720</v>
      </c>
      <c r="C259" t="s">
        <v>721</v>
      </c>
      <c r="D259" t="s">
        <v>161</v>
      </c>
      <c r="E259" t="s">
        <v>177</v>
      </c>
      <c r="F259" t="s">
        <v>163</v>
      </c>
      <c r="G259" t="s">
        <v>172</v>
      </c>
      <c r="H259">
        <v>55</v>
      </c>
      <c r="I259" s="6">
        <v>40868</v>
      </c>
      <c r="J259" s="29">
        <v>81218</v>
      </c>
      <c r="K259" s="30">
        <v>0</v>
      </c>
      <c r="L259" t="s">
        <v>165</v>
      </c>
      <c r="M259" t="s">
        <v>173</v>
      </c>
    </row>
    <row r="260" spans="1:13" x14ac:dyDescent="0.3">
      <c r="A260" t="s">
        <v>722</v>
      </c>
      <c r="B260" t="s">
        <v>723</v>
      </c>
      <c r="C260" t="s">
        <v>325</v>
      </c>
      <c r="D260" t="s">
        <v>223</v>
      </c>
      <c r="E260" t="s">
        <v>177</v>
      </c>
      <c r="F260" t="s">
        <v>163</v>
      </c>
      <c r="G260" t="s">
        <v>172</v>
      </c>
      <c r="H260">
        <v>26</v>
      </c>
      <c r="I260" s="6">
        <v>44521</v>
      </c>
      <c r="J260" s="29">
        <v>63137</v>
      </c>
      <c r="K260" s="30">
        <v>0</v>
      </c>
      <c r="L260" t="s">
        <v>165</v>
      </c>
      <c r="M260" t="s">
        <v>173</v>
      </c>
    </row>
    <row r="261" spans="1:13" x14ac:dyDescent="0.3">
      <c r="A261" t="s">
        <v>724</v>
      </c>
      <c r="B261" t="s">
        <v>725</v>
      </c>
      <c r="C261" t="s">
        <v>260</v>
      </c>
      <c r="D261" t="s">
        <v>204</v>
      </c>
      <c r="E261" t="s">
        <v>162</v>
      </c>
      <c r="F261" t="s">
        <v>163</v>
      </c>
      <c r="G261" t="s">
        <v>182</v>
      </c>
      <c r="H261">
        <v>50</v>
      </c>
      <c r="I261" s="6">
        <v>41404</v>
      </c>
      <c r="J261" s="29">
        <v>79388</v>
      </c>
      <c r="K261" s="30">
        <v>0</v>
      </c>
      <c r="L261" t="s">
        <v>165</v>
      </c>
      <c r="M261" t="s">
        <v>195</v>
      </c>
    </row>
    <row r="262" spans="1:13" x14ac:dyDescent="0.3">
      <c r="A262" t="s">
        <v>726</v>
      </c>
      <c r="B262" t="s">
        <v>727</v>
      </c>
      <c r="C262" t="s">
        <v>595</v>
      </c>
      <c r="D262" t="s">
        <v>161</v>
      </c>
      <c r="E262" t="s">
        <v>177</v>
      </c>
      <c r="F262" t="s">
        <v>163</v>
      </c>
      <c r="G262" t="s">
        <v>172</v>
      </c>
      <c r="H262">
        <v>28</v>
      </c>
      <c r="I262" s="6">
        <v>43122</v>
      </c>
      <c r="J262" s="29">
        <v>68176</v>
      </c>
      <c r="K262" s="30">
        <v>0</v>
      </c>
      <c r="L262" t="s">
        <v>165</v>
      </c>
      <c r="M262" t="s">
        <v>166</v>
      </c>
    </row>
    <row r="263" spans="1:13" x14ac:dyDescent="0.3">
      <c r="A263" t="s">
        <v>722</v>
      </c>
      <c r="B263" t="s">
        <v>728</v>
      </c>
      <c r="C263" t="s">
        <v>160</v>
      </c>
      <c r="D263" t="s">
        <v>170</v>
      </c>
      <c r="E263" t="s">
        <v>162</v>
      </c>
      <c r="F263" t="s">
        <v>163</v>
      </c>
      <c r="G263" t="s">
        <v>217</v>
      </c>
      <c r="H263">
        <v>39</v>
      </c>
      <c r="I263" s="6">
        <v>43756</v>
      </c>
      <c r="J263" s="29">
        <v>122829</v>
      </c>
      <c r="K263" s="30">
        <v>0.11</v>
      </c>
      <c r="L263" t="s">
        <v>165</v>
      </c>
      <c r="M263" t="s">
        <v>173</v>
      </c>
    </row>
    <row r="264" spans="1:13" x14ac:dyDescent="0.3">
      <c r="A264" t="s">
        <v>535</v>
      </c>
      <c r="B264" t="s">
        <v>729</v>
      </c>
      <c r="C264" t="s">
        <v>180</v>
      </c>
      <c r="D264" t="s">
        <v>223</v>
      </c>
      <c r="E264" t="s">
        <v>162</v>
      </c>
      <c r="F264" t="s">
        <v>181</v>
      </c>
      <c r="G264" t="s">
        <v>182</v>
      </c>
      <c r="H264">
        <v>52</v>
      </c>
      <c r="I264" s="6">
        <v>34383</v>
      </c>
      <c r="J264" s="29">
        <v>99624</v>
      </c>
      <c r="K264" s="30">
        <v>0</v>
      </c>
      <c r="L264" t="s">
        <v>165</v>
      </c>
      <c r="M264" t="s">
        <v>166</v>
      </c>
    </row>
    <row r="265" spans="1:13" x14ac:dyDescent="0.3">
      <c r="A265" t="s">
        <v>730</v>
      </c>
      <c r="B265" t="s">
        <v>731</v>
      </c>
      <c r="C265" t="s">
        <v>186</v>
      </c>
      <c r="D265" t="s">
        <v>223</v>
      </c>
      <c r="E265" t="s">
        <v>171</v>
      </c>
      <c r="F265" t="s">
        <v>163</v>
      </c>
      <c r="G265" t="s">
        <v>182</v>
      </c>
      <c r="H265">
        <v>55</v>
      </c>
      <c r="I265" s="6">
        <v>41202</v>
      </c>
      <c r="J265" s="29">
        <v>108686</v>
      </c>
      <c r="K265" s="30">
        <v>0.06</v>
      </c>
      <c r="L265" t="s">
        <v>165</v>
      </c>
      <c r="M265" t="s">
        <v>220</v>
      </c>
    </row>
    <row r="266" spans="1:13" x14ac:dyDescent="0.3">
      <c r="A266" t="s">
        <v>732</v>
      </c>
      <c r="B266" t="s">
        <v>733</v>
      </c>
      <c r="C266" t="s">
        <v>280</v>
      </c>
      <c r="D266" t="s">
        <v>204</v>
      </c>
      <c r="E266" t="s">
        <v>177</v>
      </c>
      <c r="F266" t="s">
        <v>181</v>
      </c>
      <c r="G266" t="s">
        <v>172</v>
      </c>
      <c r="H266">
        <v>47</v>
      </c>
      <c r="I266" s="6">
        <v>36893</v>
      </c>
      <c r="J266" s="29">
        <v>120628</v>
      </c>
      <c r="K266" s="30">
        <v>0</v>
      </c>
      <c r="L266" t="s">
        <v>165</v>
      </c>
      <c r="M266" t="s">
        <v>173</v>
      </c>
    </row>
    <row r="267" spans="1:13" x14ac:dyDescent="0.3">
      <c r="A267" t="s">
        <v>734</v>
      </c>
      <c r="B267" t="s">
        <v>735</v>
      </c>
      <c r="C267" t="s">
        <v>169</v>
      </c>
      <c r="D267" t="s">
        <v>223</v>
      </c>
      <c r="E267" t="s">
        <v>171</v>
      </c>
      <c r="F267" t="s">
        <v>163</v>
      </c>
      <c r="G267" t="s">
        <v>172</v>
      </c>
      <c r="H267">
        <v>63</v>
      </c>
      <c r="I267" s="6">
        <v>43996</v>
      </c>
      <c r="J267" s="29">
        <v>181216</v>
      </c>
      <c r="K267" s="30">
        <v>0.27</v>
      </c>
      <c r="L267" t="s">
        <v>165</v>
      </c>
      <c r="M267" t="s">
        <v>220</v>
      </c>
    </row>
    <row r="268" spans="1:13" x14ac:dyDescent="0.3">
      <c r="A268" t="s">
        <v>736</v>
      </c>
      <c r="B268" t="s">
        <v>737</v>
      </c>
      <c r="C268" t="s">
        <v>190</v>
      </c>
      <c r="D268" t="s">
        <v>170</v>
      </c>
      <c r="E268" t="s">
        <v>187</v>
      </c>
      <c r="F268" t="s">
        <v>163</v>
      </c>
      <c r="G268" t="s">
        <v>172</v>
      </c>
      <c r="H268">
        <v>63</v>
      </c>
      <c r="I268" s="6">
        <v>40984</v>
      </c>
      <c r="J268" s="29">
        <v>46081</v>
      </c>
      <c r="K268" s="30">
        <v>0</v>
      </c>
      <c r="L268" t="s">
        <v>165</v>
      </c>
      <c r="M268" t="s">
        <v>173</v>
      </c>
    </row>
    <row r="269" spans="1:13" x14ac:dyDescent="0.3">
      <c r="A269" t="s">
        <v>738</v>
      </c>
      <c r="B269" t="s">
        <v>739</v>
      </c>
      <c r="C269" t="s">
        <v>160</v>
      </c>
      <c r="D269" t="s">
        <v>194</v>
      </c>
      <c r="E269" t="s">
        <v>187</v>
      </c>
      <c r="F269" t="s">
        <v>163</v>
      </c>
      <c r="G269" t="s">
        <v>172</v>
      </c>
      <c r="H269">
        <v>55</v>
      </c>
      <c r="I269" s="6">
        <v>38135</v>
      </c>
      <c r="J269" s="29">
        <v>159885</v>
      </c>
      <c r="K269" s="30">
        <v>0.12</v>
      </c>
      <c r="L269" t="s">
        <v>165</v>
      </c>
      <c r="M269" t="s">
        <v>220</v>
      </c>
    </row>
    <row r="270" spans="1:13" x14ac:dyDescent="0.3">
      <c r="A270" t="s">
        <v>740</v>
      </c>
      <c r="B270" t="s">
        <v>741</v>
      </c>
      <c r="C270" t="s">
        <v>169</v>
      </c>
      <c r="D270" t="s">
        <v>223</v>
      </c>
      <c r="E270" t="s">
        <v>177</v>
      </c>
      <c r="F270" t="s">
        <v>163</v>
      </c>
      <c r="G270" t="s">
        <v>172</v>
      </c>
      <c r="H270">
        <v>55</v>
      </c>
      <c r="I270" s="6">
        <v>35001</v>
      </c>
      <c r="J270" s="29">
        <v>153271</v>
      </c>
      <c r="K270" s="30">
        <v>0.15</v>
      </c>
      <c r="L270" t="s">
        <v>165</v>
      </c>
      <c r="M270" t="s">
        <v>195</v>
      </c>
    </row>
    <row r="271" spans="1:13" x14ac:dyDescent="0.3">
      <c r="A271" t="s">
        <v>742</v>
      </c>
      <c r="B271" t="s">
        <v>743</v>
      </c>
      <c r="C271" t="s">
        <v>186</v>
      </c>
      <c r="D271" t="s">
        <v>200</v>
      </c>
      <c r="E271" t="s">
        <v>177</v>
      </c>
      <c r="F271" t="s">
        <v>181</v>
      </c>
      <c r="G271" t="s">
        <v>182</v>
      </c>
      <c r="H271">
        <v>42</v>
      </c>
      <c r="I271" s="6">
        <v>40159</v>
      </c>
      <c r="J271" s="29">
        <v>114242</v>
      </c>
      <c r="K271" s="30">
        <v>0.08</v>
      </c>
      <c r="L271" t="s">
        <v>165</v>
      </c>
      <c r="M271" t="s">
        <v>183</v>
      </c>
    </row>
    <row r="272" spans="1:13" x14ac:dyDescent="0.3">
      <c r="A272" t="s">
        <v>744</v>
      </c>
      <c r="B272" t="s">
        <v>745</v>
      </c>
      <c r="C272" t="s">
        <v>340</v>
      </c>
      <c r="D272" t="s">
        <v>204</v>
      </c>
      <c r="E272" t="s">
        <v>177</v>
      </c>
      <c r="F272" t="s">
        <v>181</v>
      </c>
      <c r="G272" t="s">
        <v>217</v>
      </c>
      <c r="H272">
        <v>35</v>
      </c>
      <c r="I272" s="6">
        <v>42878</v>
      </c>
      <c r="J272" s="29">
        <v>65566</v>
      </c>
      <c r="K272" s="30">
        <v>0</v>
      </c>
      <c r="L272" t="s">
        <v>165</v>
      </c>
      <c r="M272" t="s">
        <v>166</v>
      </c>
    </row>
    <row r="273" spans="1:13" x14ac:dyDescent="0.3">
      <c r="A273" t="s">
        <v>746</v>
      </c>
      <c r="B273" t="s">
        <v>747</v>
      </c>
      <c r="C273" t="s">
        <v>190</v>
      </c>
      <c r="D273" t="s">
        <v>223</v>
      </c>
      <c r="E273" t="s">
        <v>187</v>
      </c>
      <c r="F273" t="s">
        <v>181</v>
      </c>
      <c r="G273" t="s">
        <v>172</v>
      </c>
      <c r="H273">
        <v>47</v>
      </c>
      <c r="I273" s="6">
        <v>41333</v>
      </c>
      <c r="J273" s="29">
        <v>54635</v>
      </c>
      <c r="K273" s="30">
        <v>0</v>
      </c>
      <c r="L273" t="s">
        <v>165</v>
      </c>
      <c r="M273" t="s">
        <v>173</v>
      </c>
    </row>
    <row r="274" spans="1:13" x14ac:dyDescent="0.3">
      <c r="A274" t="s">
        <v>748</v>
      </c>
      <c r="B274" t="s">
        <v>749</v>
      </c>
      <c r="C274" t="s">
        <v>301</v>
      </c>
      <c r="D274" t="s">
        <v>161</v>
      </c>
      <c r="E274" t="s">
        <v>187</v>
      </c>
      <c r="F274" t="s">
        <v>163</v>
      </c>
      <c r="G274" t="s">
        <v>172</v>
      </c>
      <c r="H274">
        <v>42</v>
      </c>
      <c r="I274" s="6">
        <v>43866</v>
      </c>
      <c r="J274" s="29">
        <v>96636</v>
      </c>
      <c r="K274" s="30">
        <v>0</v>
      </c>
      <c r="L274" t="s">
        <v>165</v>
      </c>
      <c r="M274" t="s">
        <v>220</v>
      </c>
    </row>
    <row r="275" spans="1:13" x14ac:dyDescent="0.3">
      <c r="A275" t="s">
        <v>750</v>
      </c>
      <c r="B275" t="s">
        <v>751</v>
      </c>
      <c r="C275" t="s">
        <v>355</v>
      </c>
      <c r="D275" t="s">
        <v>161</v>
      </c>
      <c r="E275" t="s">
        <v>177</v>
      </c>
      <c r="F275" t="s">
        <v>163</v>
      </c>
      <c r="G275" t="s">
        <v>164</v>
      </c>
      <c r="H275">
        <v>35</v>
      </c>
      <c r="I275" s="6">
        <v>41941</v>
      </c>
      <c r="J275" s="29">
        <v>91592</v>
      </c>
      <c r="K275" s="30">
        <v>0</v>
      </c>
      <c r="L275" t="s">
        <v>165</v>
      </c>
      <c r="M275" t="s">
        <v>173</v>
      </c>
    </row>
    <row r="276" spans="1:13" x14ac:dyDescent="0.3">
      <c r="A276" t="s">
        <v>752</v>
      </c>
      <c r="B276" t="s">
        <v>753</v>
      </c>
      <c r="C276" t="s">
        <v>211</v>
      </c>
      <c r="D276" t="s">
        <v>212</v>
      </c>
      <c r="E276" t="s">
        <v>187</v>
      </c>
      <c r="F276" t="s">
        <v>181</v>
      </c>
      <c r="G276" t="s">
        <v>182</v>
      </c>
      <c r="H276">
        <v>57</v>
      </c>
      <c r="I276" s="6">
        <v>42951</v>
      </c>
      <c r="J276" s="29">
        <v>183190</v>
      </c>
      <c r="K276" s="30">
        <v>0.36</v>
      </c>
      <c r="L276" t="s">
        <v>165</v>
      </c>
      <c r="M276" t="s">
        <v>173</v>
      </c>
    </row>
    <row r="277" spans="1:13" x14ac:dyDescent="0.3">
      <c r="A277" t="s">
        <v>754</v>
      </c>
      <c r="B277" t="s">
        <v>755</v>
      </c>
      <c r="C277" t="s">
        <v>190</v>
      </c>
      <c r="D277" t="s">
        <v>194</v>
      </c>
      <c r="E277" t="s">
        <v>171</v>
      </c>
      <c r="F277" t="s">
        <v>163</v>
      </c>
      <c r="G277" t="s">
        <v>172</v>
      </c>
      <c r="H277">
        <v>56</v>
      </c>
      <c r="I277" s="6">
        <v>43824</v>
      </c>
      <c r="J277" s="29">
        <v>54829</v>
      </c>
      <c r="K277" s="30">
        <v>0</v>
      </c>
      <c r="L277" t="s">
        <v>165</v>
      </c>
      <c r="M277" t="s">
        <v>183</v>
      </c>
    </row>
    <row r="278" spans="1:13" x14ac:dyDescent="0.3">
      <c r="A278" t="s">
        <v>756</v>
      </c>
      <c r="B278" t="s">
        <v>757</v>
      </c>
      <c r="C278" t="s">
        <v>186</v>
      </c>
      <c r="D278" t="s">
        <v>212</v>
      </c>
      <c r="E278" t="s">
        <v>171</v>
      </c>
      <c r="F278" t="s">
        <v>163</v>
      </c>
      <c r="G278" t="s">
        <v>182</v>
      </c>
      <c r="H278">
        <v>43</v>
      </c>
      <c r="I278" s="6">
        <v>38879</v>
      </c>
      <c r="J278" s="29">
        <v>117278</v>
      </c>
      <c r="K278" s="30">
        <v>0.09</v>
      </c>
      <c r="L278" t="s">
        <v>165</v>
      </c>
      <c r="M278" t="s">
        <v>191</v>
      </c>
    </row>
    <row r="279" spans="1:13" x14ac:dyDescent="0.3">
      <c r="A279" t="s">
        <v>758</v>
      </c>
      <c r="B279" t="s">
        <v>759</v>
      </c>
      <c r="C279" t="s">
        <v>468</v>
      </c>
      <c r="D279" t="s">
        <v>161</v>
      </c>
      <c r="E279" t="s">
        <v>177</v>
      </c>
      <c r="F279" t="s">
        <v>163</v>
      </c>
      <c r="G279" t="s">
        <v>172</v>
      </c>
      <c r="H279">
        <v>47</v>
      </c>
      <c r="I279" s="6">
        <v>43309</v>
      </c>
      <c r="J279" s="29">
        <v>87806</v>
      </c>
      <c r="K279" s="30">
        <v>0</v>
      </c>
      <c r="L279" t="s">
        <v>165</v>
      </c>
      <c r="M279" t="s">
        <v>166</v>
      </c>
    </row>
    <row r="280" spans="1:13" x14ac:dyDescent="0.3">
      <c r="A280" t="s">
        <v>760</v>
      </c>
      <c r="B280" t="s">
        <v>761</v>
      </c>
      <c r="C280" t="s">
        <v>335</v>
      </c>
      <c r="D280" t="s">
        <v>204</v>
      </c>
      <c r="E280" t="s">
        <v>162</v>
      </c>
      <c r="F280" t="s">
        <v>181</v>
      </c>
      <c r="G280" t="s">
        <v>172</v>
      </c>
      <c r="H280">
        <v>62</v>
      </c>
      <c r="I280" s="6">
        <v>40820</v>
      </c>
      <c r="J280" s="29">
        <v>63959</v>
      </c>
      <c r="K280" s="30">
        <v>0</v>
      </c>
      <c r="L280" t="s">
        <v>165</v>
      </c>
      <c r="M280" t="s">
        <v>166</v>
      </c>
    </row>
    <row r="281" spans="1:13" x14ac:dyDescent="0.3">
      <c r="A281" t="s">
        <v>762</v>
      </c>
      <c r="B281" t="s">
        <v>763</v>
      </c>
      <c r="C281" t="s">
        <v>180</v>
      </c>
      <c r="D281" t="s">
        <v>170</v>
      </c>
      <c r="E281" t="s">
        <v>177</v>
      </c>
      <c r="F281" t="s">
        <v>181</v>
      </c>
      <c r="G281" t="s">
        <v>172</v>
      </c>
      <c r="H281">
        <v>55</v>
      </c>
      <c r="I281" s="6">
        <v>37456</v>
      </c>
      <c r="J281" s="29">
        <v>77396</v>
      </c>
      <c r="K281" s="30">
        <v>0</v>
      </c>
      <c r="L281" t="s">
        <v>165</v>
      </c>
      <c r="M281" t="s">
        <v>191</v>
      </c>
    </row>
    <row r="282" spans="1:13" x14ac:dyDescent="0.3">
      <c r="A282" t="s">
        <v>764</v>
      </c>
      <c r="B282" t="s">
        <v>765</v>
      </c>
      <c r="C282" t="s">
        <v>180</v>
      </c>
      <c r="D282" t="s">
        <v>170</v>
      </c>
      <c r="E282" t="s">
        <v>171</v>
      </c>
      <c r="F282" t="s">
        <v>163</v>
      </c>
      <c r="G282" t="s">
        <v>182</v>
      </c>
      <c r="H282">
        <v>63</v>
      </c>
      <c r="I282" s="6">
        <v>36525</v>
      </c>
      <c r="J282" s="29">
        <v>89523</v>
      </c>
      <c r="K282" s="30">
        <v>0</v>
      </c>
      <c r="L282" t="s">
        <v>165</v>
      </c>
      <c r="M282" t="s">
        <v>183</v>
      </c>
    </row>
    <row r="283" spans="1:13" x14ac:dyDescent="0.3">
      <c r="A283" t="s">
        <v>766</v>
      </c>
      <c r="B283" t="s">
        <v>767</v>
      </c>
      <c r="C283" t="s">
        <v>211</v>
      </c>
      <c r="D283" t="s">
        <v>223</v>
      </c>
      <c r="E283" t="s">
        <v>177</v>
      </c>
      <c r="F283" t="s">
        <v>163</v>
      </c>
      <c r="G283" t="s">
        <v>164</v>
      </c>
      <c r="H283">
        <v>54</v>
      </c>
      <c r="I283" s="6">
        <v>36757</v>
      </c>
      <c r="J283" s="29">
        <v>222224</v>
      </c>
      <c r="K283" s="30">
        <v>0.38</v>
      </c>
      <c r="L283" t="s">
        <v>165</v>
      </c>
      <c r="M283" t="s">
        <v>220</v>
      </c>
    </row>
    <row r="284" spans="1:13" x14ac:dyDescent="0.3">
      <c r="A284" t="s">
        <v>768</v>
      </c>
      <c r="B284" t="s">
        <v>769</v>
      </c>
      <c r="C284" t="s">
        <v>160</v>
      </c>
      <c r="D284" t="s">
        <v>170</v>
      </c>
      <c r="E284" t="s">
        <v>162</v>
      </c>
      <c r="F284" t="s">
        <v>181</v>
      </c>
      <c r="G284" t="s">
        <v>182</v>
      </c>
      <c r="H284">
        <v>43</v>
      </c>
      <c r="I284" s="6">
        <v>44303</v>
      </c>
      <c r="J284" s="29">
        <v>146140</v>
      </c>
      <c r="K284" s="30">
        <v>0.15</v>
      </c>
      <c r="L284" t="s">
        <v>165</v>
      </c>
      <c r="M284" t="s">
        <v>166</v>
      </c>
    </row>
    <row r="285" spans="1:13" x14ac:dyDescent="0.3">
      <c r="A285" t="s">
        <v>770</v>
      </c>
      <c r="B285" t="s">
        <v>771</v>
      </c>
      <c r="C285" t="s">
        <v>286</v>
      </c>
      <c r="D285" t="s">
        <v>204</v>
      </c>
      <c r="E285" t="s">
        <v>171</v>
      </c>
      <c r="F285" t="s">
        <v>163</v>
      </c>
      <c r="G285" t="s">
        <v>172</v>
      </c>
      <c r="H285">
        <v>64</v>
      </c>
      <c r="I285" s="6">
        <v>34505</v>
      </c>
      <c r="J285" s="29">
        <v>109456</v>
      </c>
      <c r="K285" s="30">
        <v>0.1</v>
      </c>
      <c r="L285" t="s">
        <v>165</v>
      </c>
      <c r="M285" t="s">
        <v>173</v>
      </c>
    </row>
    <row r="286" spans="1:13" x14ac:dyDescent="0.3">
      <c r="A286" t="s">
        <v>621</v>
      </c>
      <c r="B286" t="s">
        <v>772</v>
      </c>
      <c r="C286" t="s">
        <v>176</v>
      </c>
      <c r="D286" t="s">
        <v>161</v>
      </c>
      <c r="E286" t="s">
        <v>162</v>
      </c>
      <c r="F286" t="s">
        <v>163</v>
      </c>
      <c r="G286" t="s">
        <v>172</v>
      </c>
      <c r="H286">
        <v>42</v>
      </c>
      <c r="I286" s="6">
        <v>38777</v>
      </c>
      <c r="J286" s="29">
        <v>97433</v>
      </c>
      <c r="K286" s="30">
        <v>0.05</v>
      </c>
      <c r="L286" t="s">
        <v>165</v>
      </c>
      <c r="M286" t="s">
        <v>166</v>
      </c>
    </row>
    <row r="287" spans="1:13" x14ac:dyDescent="0.3">
      <c r="A287" t="s">
        <v>773</v>
      </c>
      <c r="B287" t="s">
        <v>774</v>
      </c>
      <c r="C287" t="s">
        <v>180</v>
      </c>
      <c r="D287" t="s">
        <v>212</v>
      </c>
      <c r="E287" t="s">
        <v>187</v>
      </c>
      <c r="F287" t="s">
        <v>163</v>
      </c>
      <c r="G287" t="s">
        <v>217</v>
      </c>
      <c r="H287">
        <v>32</v>
      </c>
      <c r="I287" s="6">
        <v>41590</v>
      </c>
      <c r="J287" s="29">
        <v>88895</v>
      </c>
      <c r="K287" s="30">
        <v>0</v>
      </c>
      <c r="L287" t="s">
        <v>165</v>
      </c>
      <c r="M287" t="s">
        <v>173</v>
      </c>
    </row>
    <row r="288" spans="1:13" x14ac:dyDescent="0.3">
      <c r="A288" t="s">
        <v>775</v>
      </c>
      <c r="B288" t="s">
        <v>776</v>
      </c>
      <c r="C288" t="s">
        <v>283</v>
      </c>
      <c r="D288" t="s">
        <v>200</v>
      </c>
      <c r="E288" t="s">
        <v>162</v>
      </c>
      <c r="F288" t="s">
        <v>181</v>
      </c>
      <c r="G288" t="s">
        <v>182</v>
      </c>
      <c r="H288">
        <v>35</v>
      </c>
      <c r="I288" s="6">
        <v>40596</v>
      </c>
      <c r="J288" s="29">
        <v>43336</v>
      </c>
      <c r="K288" s="30">
        <v>0</v>
      </c>
      <c r="L288" t="s">
        <v>165</v>
      </c>
      <c r="M288" t="s">
        <v>195</v>
      </c>
    </row>
    <row r="289" spans="1:13" x14ac:dyDescent="0.3">
      <c r="A289" t="s">
        <v>777</v>
      </c>
      <c r="B289" t="s">
        <v>778</v>
      </c>
      <c r="C289" t="s">
        <v>160</v>
      </c>
      <c r="D289" t="s">
        <v>200</v>
      </c>
      <c r="E289" t="s">
        <v>187</v>
      </c>
      <c r="F289" t="s">
        <v>181</v>
      </c>
      <c r="G289" t="s">
        <v>217</v>
      </c>
      <c r="H289">
        <v>38</v>
      </c>
      <c r="I289" s="6">
        <v>40083</v>
      </c>
      <c r="J289" s="29">
        <v>127801</v>
      </c>
      <c r="K289" s="30">
        <v>0.15</v>
      </c>
      <c r="L289" t="s">
        <v>165</v>
      </c>
      <c r="M289" t="s">
        <v>183</v>
      </c>
    </row>
    <row r="290" spans="1:13" x14ac:dyDescent="0.3">
      <c r="A290" t="s">
        <v>779</v>
      </c>
      <c r="B290" t="s">
        <v>780</v>
      </c>
      <c r="C290" t="s">
        <v>468</v>
      </c>
      <c r="D290" t="s">
        <v>161</v>
      </c>
      <c r="E290" t="s">
        <v>187</v>
      </c>
      <c r="F290" t="s">
        <v>181</v>
      </c>
      <c r="G290" t="s">
        <v>164</v>
      </c>
      <c r="H290">
        <v>54</v>
      </c>
      <c r="I290" s="6">
        <v>36617</v>
      </c>
      <c r="J290" s="29">
        <v>76352</v>
      </c>
      <c r="K290" s="30">
        <v>0</v>
      </c>
      <c r="L290" t="s">
        <v>165</v>
      </c>
      <c r="M290" t="s">
        <v>195</v>
      </c>
    </row>
    <row r="291" spans="1:13" x14ac:dyDescent="0.3">
      <c r="A291" t="s">
        <v>781</v>
      </c>
      <c r="B291" t="s">
        <v>782</v>
      </c>
      <c r="C291" t="s">
        <v>211</v>
      </c>
      <c r="D291" t="s">
        <v>170</v>
      </c>
      <c r="E291" t="s">
        <v>187</v>
      </c>
      <c r="F291" t="s">
        <v>181</v>
      </c>
      <c r="G291" t="s">
        <v>172</v>
      </c>
      <c r="H291">
        <v>28</v>
      </c>
      <c r="I291" s="6">
        <v>43638</v>
      </c>
      <c r="J291" s="29">
        <v>250767</v>
      </c>
      <c r="K291" s="30">
        <v>0.38</v>
      </c>
      <c r="L291" t="s">
        <v>165</v>
      </c>
      <c r="M291" t="s">
        <v>166</v>
      </c>
    </row>
    <row r="292" spans="1:13" x14ac:dyDescent="0.3">
      <c r="A292" t="s">
        <v>783</v>
      </c>
      <c r="B292" t="s">
        <v>784</v>
      </c>
      <c r="C292" t="s">
        <v>211</v>
      </c>
      <c r="D292" t="s">
        <v>212</v>
      </c>
      <c r="E292" t="s">
        <v>187</v>
      </c>
      <c r="F292" t="s">
        <v>181</v>
      </c>
      <c r="G292" t="s">
        <v>172</v>
      </c>
      <c r="H292">
        <v>26</v>
      </c>
      <c r="I292" s="6">
        <v>44101</v>
      </c>
      <c r="J292" s="29">
        <v>223055</v>
      </c>
      <c r="K292" s="30">
        <v>0.3</v>
      </c>
      <c r="L292" t="s">
        <v>165</v>
      </c>
      <c r="M292" t="s">
        <v>220</v>
      </c>
    </row>
    <row r="293" spans="1:13" x14ac:dyDescent="0.3">
      <c r="A293" t="s">
        <v>785</v>
      </c>
      <c r="B293" t="s">
        <v>786</v>
      </c>
      <c r="C293" t="s">
        <v>335</v>
      </c>
      <c r="D293" t="s">
        <v>204</v>
      </c>
      <c r="E293" t="s">
        <v>177</v>
      </c>
      <c r="F293" t="s">
        <v>181</v>
      </c>
      <c r="G293" t="s">
        <v>172</v>
      </c>
      <c r="H293">
        <v>57</v>
      </c>
      <c r="I293" s="6">
        <v>43299</v>
      </c>
      <c r="J293" s="29">
        <v>71167</v>
      </c>
      <c r="K293" s="30">
        <v>0</v>
      </c>
      <c r="L293" t="s">
        <v>165</v>
      </c>
      <c r="M293" t="s">
        <v>220</v>
      </c>
    </row>
    <row r="294" spans="1:13" x14ac:dyDescent="0.3">
      <c r="A294" t="s">
        <v>787</v>
      </c>
      <c r="B294" t="s">
        <v>788</v>
      </c>
      <c r="C294" t="s">
        <v>245</v>
      </c>
      <c r="D294" t="s">
        <v>161</v>
      </c>
      <c r="E294" t="s">
        <v>171</v>
      </c>
      <c r="F294" t="s">
        <v>163</v>
      </c>
      <c r="G294" t="s">
        <v>172</v>
      </c>
      <c r="H294">
        <v>59</v>
      </c>
      <c r="I294" s="6">
        <v>40272</v>
      </c>
      <c r="J294" s="29">
        <v>76027</v>
      </c>
      <c r="K294" s="30">
        <v>0</v>
      </c>
      <c r="L294" t="s">
        <v>165</v>
      </c>
      <c r="M294" t="s">
        <v>166</v>
      </c>
    </row>
    <row r="295" spans="1:13" x14ac:dyDescent="0.3">
      <c r="A295" t="s">
        <v>789</v>
      </c>
      <c r="B295" t="s">
        <v>790</v>
      </c>
      <c r="C295" t="s">
        <v>235</v>
      </c>
      <c r="D295" t="s">
        <v>194</v>
      </c>
      <c r="E295" t="s">
        <v>177</v>
      </c>
      <c r="F295" t="s">
        <v>181</v>
      </c>
      <c r="G295" t="s">
        <v>164</v>
      </c>
      <c r="H295">
        <v>30</v>
      </c>
      <c r="I295" s="6">
        <v>44124</v>
      </c>
      <c r="J295" s="29">
        <v>67753</v>
      </c>
      <c r="K295" s="30">
        <v>0</v>
      </c>
      <c r="L295" t="s">
        <v>165</v>
      </c>
      <c r="M295" t="s">
        <v>183</v>
      </c>
    </row>
    <row r="296" spans="1:13" x14ac:dyDescent="0.3">
      <c r="A296" t="s">
        <v>791</v>
      </c>
      <c r="B296" t="s">
        <v>792</v>
      </c>
      <c r="C296" t="s">
        <v>176</v>
      </c>
      <c r="D296" t="s">
        <v>161</v>
      </c>
      <c r="E296" t="s">
        <v>187</v>
      </c>
      <c r="F296" t="s">
        <v>181</v>
      </c>
      <c r="G296" t="s">
        <v>164</v>
      </c>
      <c r="H296">
        <v>31</v>
      </c>
      <c r="I296" s="6">
        <v>42656</v>
      </c>
      <c r="J296" s="29">
        <v>63744</v>
      </c>
      <c r="K296" s="30">
        <v>0.08</v>
      </c>
      <c r="L296" t="s">
        <v>165</v>
      </c>
      <c r="M296" t="s">
        <v>195</v>
      </c>
    </row>
    <row r="297" spans="1:13" x14ac:dyDescent="0.3">
      <c r="A297" t="s">
        <v>793</v>
      </c>
      <c r="B297" t="s">
        <v>794</v>
      </c>
      <c r="C297" t="s">
        <v>160</v>
      </c>
      <c r="D297" t="s">
        <v>223</v>
      </c>
      <c r="E297" t="s">
        <v>187</v>
      </c>
      <c r="F297" t="s">
        <v>181</v>
      </c>
      <c r="G297" t="s">
        <v>164</v>
      </c>
      <c r="H297">
        <v>51</v>
      </c>
      <c r="I297" s="6">
        <v>36770</v>
      </c>
      <c r="J297" s="29">
        <v>157487</v>
      </c>
      <c r="K297" s="30">
        <v>0.12</v>
      </c>
      <c r="L297" t="s">
        <v>165</v>
      </c>
      <c r="M297" t="s">
        <v>183</v>
      </c>
    </row>
    <row r="298" spans="1:13" x14ac:dyDescent="0.3">
      <c r="A298" t="s">
        <v>795</v>
      </c>
      <c r="B298" t="s">
        <v>796</v>
      </c>
      <c r="C298" t="s">
        <v>468</v>
      </c>
      <c r="D298" t="s">
        <v>161</v>
      </c>
      <c r="E298" t="s">
        <v>162</v>
      </c>
      <c r="F298" t="s">
        <v>181</v>
      </c>
      <c r="G298" t="s">
        <v>182</v>
      </c>
      <c r="H298">
        <v>45</v>
      </c>
      <c r="I298" s="6">
        <v>40235</v>
      </c>
      <c r="J298" s="29">
        <v>90770</v>
      </c>
      <c r="K298" s="30">
        <v>0</v>
      </c>
      <c r="L298" t="s">
        <v>165</v>
      </c>
      <c r="M298" t="s">
        <v>220</v>
      </c>
    </row>
    <row r="299" spans="1:13" x14ac:dyDescent="0.3">
      <c r="A299" t="s">
        <v>797</v>
      </c>
      <c r="B299" t="s">
        <v>798</v>
      </c>
      <c r="C299" t="s">
        <v>190</v>
      </c>
      <c r="D299" t="s">
        <v>223</v>
      </c>
      <c r="E299" t="s">
        <v>171</v>
      </c>
      <c r="F299" t="s">
        <v>163</v>
      </c>
      <c r="G299" t="s">
        <v>182</v>
      </c>
      <c r="H299">
        <v>64</v>
      </c>
      <c r="I299" s="6">
        <v>38380</v>
      </c>
      <c r="J299" s="29">
        <v>55369</v>
      </c>
      <c r="K299" s="30">
        <v>0</v>
      </c>
      <c r="L299" t="s">
        <v>165</v>
      </c>
      <c r="M299" t="s">
        <v>183</v>
      </c>
    </row>
    <row r="300" spans="1:13" x14ac:dyDescent="0.3">
      <c r="A300" t="s">
        <v>799</v>
      </c>
      <c r="B300" t="s">
        <v>800</v>
      </c>
      <c r="C300" t="s">
        <v>169</v>
      </c>
      <c r="D300" t="s">
        <v>194</v>
      </c>
      <c r="E300" t="s">
        <v>171</v>
      </c>
      <c r="F300" t="s">
        <v>181</v>
      </c>
      <c r="G300" t="s">
        <v>172</v>
      </c>
      <c r="H300">
        <v>41</v>
      </c>
      <c r="I300" s="6">
        <v>41429</v>
      </c>
      <c r="J300" s="29">
        <v>167526</v>
      </c>
      <c r="K300" s="30">
        <v>0.26</v>
      </c>
      <c r="L300" t="s">
        <v>165</v>
      </c>
      <c r="M300" t="s">
        <v>191</v>
      </c>
    </row>
    <row r="301" spans="1:13" x14ac:dyDescent="0.3">
      <c r="A301" t="s">
        <v>801</v>
      </c>
      <c r="B301" t="s">
        <v>802</v>
      </c>
      <c r="C301" t="s">
        <v>211</v>
      </c>
      <c r="D301" t="s">
        <v>223</v>
      </c>
      <c r="E301" t="s">
        <v>171</v>
      </c>
      <c r="F301" t="s">
        <v>181</v>
      </c>
      <c r="G301" t="s">
        <v>182</v>
      </c>
      <c r="H301">
        <v>47</v>
      </c>
      <c r="I301" s="6">
        <v>42696</v>
      </c>
      <c r="J301" s="29">
        <v>253249</v>
      </c>
      <c r="K301" s="30">
        <v>0.31</v>
      </c>
      <c r="L301" t="s">
        <v>165</v>
      </c>
      <c r="M301" t="s">
        <v>195</v>
      </c>
    </row>
    <row r="302" spans="1:13" x14ac:dyDescent="0.3">
      <c r="A302" t="s">
        <v>503</v>
      </c>
      <c r="B302" t="s">
        <v>803</v>
      </c>
      <c r="C302" t="s">
        <v>211</v>
      </c>
      <c r="D302" t="s">
        <v>161</v>
      </c>
      <c r="E302" t="s">
        <v>187</v>
      </c>
      <c r="F302" t="s">
        <v>181</v>
      </c>
      <c r="G302" t="s">
        <v>172</v>
      </c>
      <c r="H302">
        <v>38</v>
      </c>
      <c r="I302" s="6">
        <v>42543</v>
      </c>
      <c r="J302" s="29">
        <v>249870</v>
      </c>
      <c r="K302" s="30">
        <v>0.34</v>
      </c>
      <c r="L302" t="s">
        <v>165</v>
      </c>
      <c r="M302" t="s">
        <v>173</v>
      </c>
    </row>
    <row r="303" spans="1:13" x14ac:dyDescent="0.3">
      <c r="A303" t="s">
        <v>804</v>
      </c>
      <c r="B303" t="s">
        <v>805</v>
      </c>
      <c r="C303" t="s">
        <v>355</v>
      </c>
      <c r="D303" t="s">
        <v>161</v>
      </c>
      <c r="E303" t="s">
        <v>177</v>
      </c>
      <c r="F303" t="s">
        <v>163</v>
      </c>
      <c r="G303" t="s">
        <v>164</v>
      </c>
      <c r="H303">
        <v>42</v>
      </c>
      <c r="I303" s="6">
        <v>40593</v>
      </c>
      <c r="J303" s="29">
        <v>72486</v>
      </c>
      <c r="K303" s="30">
        <v>0</v>
      </c>
      <c r="L303" t="s">
        <v>165</v>
      </c>
      <c r="M303" t="s">
        <v>166</v>
      </c>
    </row>
    <row r="304" spans="1:13" x14ac:dyDescent="0.3">
      <c r="A304" t="s">
        <v>806</v>
      </c>
      <c r="B304" t="s">
        <v>807</v>
      </c>
      <c r="C304" t="s">
        <v>283</v>
      </c>
      <c r="D304" t="s">
        <v>200</v>
      </c>
      <c r="E304" t="s">
        <v>177</v>
      </c>
      <c r="F304" t="s">
        <v>163</v>
      </c>
      <c r="G304" t="s">
        <v>217</v>
      </c>
      <c r="H304">
        <v>58</v>
      </c>
      <c r="I304" s="6">
        <v>40463</v>
      </c>
      <c r="J304" s="29">
        <v>43001</v>
      </c>
      <c r="K304" s="30">
        <v>0</v>
      </c>
      <c r="L304" t="s">
        <v>165</v>
      </c>
      <c r="M304" t="s">
        <v>195</v>
      </c>
    </row>
    <row r="305" spans="1:13" x14ac:dyDescent="0.3">
      <c r="A305" t="s">
        <v>293</v>
      </c>
      <c r="B305" t="s">
        <v>808</v>
      </c>
      <c r="C305" t="s">
        <v>176</v>
      </c>
      <c r="D305" t="s">
        <v>161</v>
      </c>
      <c r="E305" t="s">
        <v>177</v>
      </c>
      <c r="F305" t="s">
        <v>181</v>
      </c>
      <c r="G305" t="s">
        <v>217</v>
      </c>
      <c r="H305">
        <v>60</v>
      </c>
      <c r="I305" s="6">
        <v>36010</v>
      </c>
      <c r="J305" s="29">
        <v>85120</v>
      </c>
      <c r="K305" s="30">
        <v>0.09</v>
      </c>
      <c r="L305" t="s">
        <v>165</v>
      </c>
      <c r="M305" t="s">
        <v>166</v>
      </c>
    </row>
    <row r="306" spans="1:13" x14ac:dyDescent="0.3">
      <c r="A306" t="s">
        <v>809</v>
      </c>
      <c r="B306" t="s">
        <v>810</v>
      </c>
      <c r="C306" t="s">
        <v>283</v>
      </c>
      <c r="D306" t="s">
        <v>200</v>
      </c>
      <c r="E306" t="s">
        <v>177</v>
      </c>
      <c r="F306" t="s">
        <v>181</v>
      </c>
      <c r="G306" t="s">
        <v>217</v>
      </c>
      <c r="H306">
        <v>34</v>
      </c>
      <c r="I306" s="6">
        <v>42219</v>
      </c>
      <c r="J306" s="29">
        <v>52200</v>
      </c>
      <c r="K306" s="30">
        <v>0</v>
      </c>
      <c r="L306" t="s">
        <v>165</v>
      </c>
      <c r="M306" t="s">
        <v>220</v>
      </c>
    </row>
    <row r="307" spans="1:13" x14ac:dyDescent="0.3">
      <c r="A307" t="s">
        <v>811</v>
      </c>
      <c r="B307" t="s">
        <v>812</v>
      </c>
      <c r="C307" t="s">
        <v>160</v>
      </c>
      <c r="D307" t="s">
        <v>200</v>
      </c>
      <c r="E307" t="s">
        <v>187</v>
      </c>
      <c r="F307" t="s">
        <v>163</v>
      </c>
      <c r="G307" t="s">
        <v>172</v>
      </c>
      <c r="H307">
        <v>60</v>
      </c>
      <c r="I307" s="6">
        <v>39739</v>
      </c>
      <c r="J307" s="29">
        <v>150855</v>
      </c>
      <c r="K307" s="30">
        <v>0.11</v>
      </c>
      <c r="L307" t="s">
        <v>165</v>
      </c>
      <c r="M307" t="s">
        <v>183</v>
      </c>
    </row>
    <row r="308" spans="1:13" x14ac:dyDescent="0.3">
      <c r="A308" t="s">
        <v>813</v>
      </c>
      <c r="B308" t="s">
        <v>814</v>
      </c>
      <c r="C308" t="s">
        <v>240</v>
      </c>
      <c r="D308" t="s">
        <v>161</v>
      </c>
      <c r="E308" t="s">
        <v>177</v>
      </c>
      <c r="F308" t="s">
        <v>163</v>
      </c>
      <c r="G308" t="s">
        <v>217</v>
      </c>
      <c r="H308">
        <v>53</v>
      </c>
      <c r="I308" s="6">
        <v>38188</v>
      </c>
      <c r="J308" s="29">
        <v>65702</v>
      </c>
      <c r="K308" s="30">
        <v>0</v>
      </c>
      <c r="L308" t="s">
        <v>165</v>
      </c>
      <c r="M308" t="s">
        <v>220</v>
      </c>
    </row>
    <row r="309" spans="1:13" x14ac:dyDescent="0.3">
      <c r="A309" t="s">
        <v>815</v>
      </c>
      <c r="B309" t="s">
        <v>816</v>
      </c>
      <c r="C309" t="s">
        <v>160</v>
      </c>
      <c r="D309" t="s">
        <v>212</v>
      </c>
      <c r="E309" t="s">
        <v>162</v>
      </c>
      <c r="F309" t="s">
        <v>163</v>
      </c>
      <c r="G309" t="s">
        <v>182</v>
      </c>
      <c r="H309">
        <v>25</v>
      </c>
      <c r="I309" s="6">
        <v>43930</v>
      </c>
      <c r="J309" s="29">
        <v>157057</v>
      </c>
      <c r="K309" s="30">
        <v>0.1</v>
      </c>
      <c r="L309" t="s">
        <v>165</v>
      </c>
      <c r="M309" t="s">
        <v>220</v>
      </c>
    </row>
    <row r="310" spans="1:13" x14ac:dyDescent="0.3">
      <c r="A310" t="s">
        <v>817</v>
      </c>
      <c r="B310" t="s">
        <v>818</v>
      </c>
      <c r="C310" t="s">
        <v>186</v>
      </c>
      <c r="D310" t="s">
        <v>161</v>
      </c>
      <c r="E310" t="s">
        <v>162</v>
      </c>
      <c r="F310" t="s">
        <v>181</v>
      </c>
      <c r="G310" t="s">
        <v>172</v>
      </c>
      <c r="H310">
        <v>46</v>
      </c>
      <c r="I310" s="6">
        <v>44419</v>
      </c>
      <c r="J310" s="29">
        <v>127559</v>
      </c>
      <c r="K310" s="30">
        <v>0.1</v>
      </c>
      <c r="L310" t="s">
        <v>165</v>
      </c>
      <c r="M310" t="s">
        <v>195</v>
      </c>
    </row>
    <row r="311" spans="1:13" x14ac:dyDescent="0.3">
      <c r="A311" t="s">
        <v>819</v>
      </c>
      <c r="B311" t="s">
        <v>820</v>
      </c>
      <c r="C311" t="s">
        <v>274</v>
      </c>
      <c r="D311" t="s">
        <v>204</v>
      </c>
      <c r="E311" t="s">
        <v>187</v>
      </c>
      <c r="F311" t="s">
        <v>163</v>
      </c>
      <c r="G311" t="s">
        <v>172</v>
      </c>
      <c r="H311">
        <v>39</v>
      </c>
      <c r="I311" s="6">
        <v>43536</v>
      </c>
      <c r="J311" s="29">
        <v>62644</v>
      </c>
      <c r="K311" s="30">
        <v>0</v>
      </c>
      <c r="L311" t="s">
        <v>165</v>
      </c>
      <c r="M311" t="s">
        <v>166</v>
      </c>
    </row>
    <row r="312" spans="1:13" x14ac:dyDescent="0.3">
      <c r="A312" t="s">
        <v>821</v>
      </c>
      <c r="B312" t="s">
        <v>822</v>
      </c>
      <c r="C312" t="s">
        <v>180</v>
      </c>
      <c r="D312" t="s">
        <v>194</v>
      </c>
      <c r="E312" t="s">
        <v>177</v>
      </c>
      <c r="F312" t="s">
        <v>163</v>
      </c>
      <c r="G312" t="s">
        <v>172</v>
      </c>
      <c r="H312">
        <v>56</v>
      </c>
      <c r="I312" s="6">
        <v>43169</v>
      </c>
      <c r="J312" s="29">
        <v>90040</v>
      </c>
      <c r="K312" s="30">
        <v>0</v>
      </c>
      <c r="L312" t="s">
        <v>165</v>
      </c>
      <c r="M312" t="s">
        <v>173</v>
      </c>
    </row>
    <row r="313" spans="1:13" x14ac:dyDescent="0.3">
      <c r="A313" t="s">
        <v>823</v>
      </c>
      <c r="B313" t="s">
        <v>824</v>
      </c>
      <c r="C313" t="s">
        <v>211</v>
      </c>
      <c r="D313" t="s">
        <v>200</v>
      </c>
      <c r="E313" t="s">
        <v>171</v>
      </c>
      <c r="F313" t="s">
        <v>163</v>
      </c>
      <c r="G313" t="s">
        <v>182</v>
      </c>
      <c r="H313">
        <v>45</v>
      </c>
      <c r="I313" s="6">
        <v>44461</v>
      </c>
      <c r="J313" s="29">
        <v>201396</v>
      </c>
      <c r="K313" s="30">
        <v>0.32</v>
      </c>
      <c r="L313" t="s">
        <v>165</v>
      </c>
      <c r="M313" t="s">
        <v>191</v>
      </c>
    </row>
    <row r="314" spans="1:13" x14ac:dyDescent="0.3">
      <c r="A314" t="s">
        <v>825</v>
      </c>
      <c r="B314" t="s">
        <v>826</v>
      </c>
      <c r="C314" t="s">
        <v>355</v>
      </c>
      <c r="D314" t="s">
        <v>161</v>
      </c>
      <c r="E314" t="s">
        <v>187</v>
      </c>
      <c r="F314" t="s">
        <v>181</v>
      </c>
      <c r="G314" t="s">
        <v>164</v>
      </c>
      <c r="H314">
        <v>28</v>
      </c>
      <c r="I314" s="6">
        <v>43633</v>
      </c>
      <c r="J314" s="29">
        <v>65341</v>
      </c>
      <c r="K314" s="30">
        <v>0</v>
      </c>
      <c r="L314" t="s">
        <v>165</v>
      </c>
      <c r="M314" t="s">
        <v>191</v>
      </c>
    </row>
    <row r="315" spans="1:13" x14ac:dyDescent="0.3">
      <c r="A315" t="s">
        <v>827</v>
      </c>
      <c r="B315" t="s">
        <v>828</v>
      </c>
      <c r="C315" t="s">
        <v>160</v>
      </c>
      <c r="D315" t="s">
        <v>170</v>
      </c>
      <c r="E315" t="s">
        <v>187</v>
      </c>
      <c r="F315" t="s">
        <v>163</v>
      </c>
      <c r="G315" t="s">
        <v>164</v>
      </c>
      <c r="H315">
        <v>59</v>
      </c>
      <c r="I315" s="6">
        <v>43400</v>
      </c>
      <c r="J315" s="29">
        <v>139208</v>
      </c>
      <c r="K315" s="30">
        <v>0.11</v>
      </c>
      <c r="L315" t="s">
        <v>165</v>
      </c>
      <c r="M315" t="s">
        <v>195</v>
      </c>
    </row>
    <row r="316" spans="1:13" x14ac:dyDescent="0.3">
      <c r="A316" t="s">
        <v>829</v>
      </c>
      <c r="B316" t="s">
        <v>830</v>
      </c>
      <c r="C316" t="s">
        <v>186</v>
      </c>
      <c r="D316" t="s">
        <v>194</v>
      </c>
      <c r="E316" t="s">
        <v>171</v>
      </c>
      <c r="F316" t="s">
        <v>163</v>
      </c>
      <c r="G316" t="s">
        <v>217</v>
      </c>
      <c r="H316">
        <v>46</v>
      </c>
      <c r="I316" s="6">
        <v>40292</v>
      </c>
      <c r="J316" s="29">
        <v>102636</v>
      </c>
      <c r="K316" s="30">
        <v>0.06</v>
      </c>
      <c r="L316" t="s">
        <v>165</v>
      </c>
      <c r="M316" t="s">
        <v>166</v>
      </c>
    </row>
    <row r="317" spans="1:13" x14ac:dyDescent="0.3">
      <c r="A317" t="s">
        <v>831</v>
      </c>
      <c r="B317" t="s">
        <v>832</v>
      </c>
      <c r="C317" t="s">
        <v>232</v>
      </c>
      <c r="D317" t="s">
        <v>161</v>
      </c>
      <c r="E317" t="s">
        <v>162</v>
      </c>
      <c r="F317" t="s">
        <v>181</v>
      </c>
      <c r="G317" t="s">
        <v>172</v>
      </c>
      <c r="H317">
        <v>45</v>
      </c>
      <c r="I317" s="6">
        <v>43248</v>
      </c>
      <c r="J317" s="29">
        <v>49219</v>
      </c>
      <c r="K317" s="30">
        <v>0</v>
      </c>
      <c r="L317" t="s">
        <v>165</v>
      </c>
      <c r="M317" t="s">
        <v>220</v>
      </c>
    </row>
    <row r="318" spans="1:13" x14ac:dyDescent="0.3">
      <c r="A318" t="s">
        <v>833</v>
      </c>
      <c r="B318" t="s">
        <v>834</v>
      </c>
      <c r="C318" t="s">
        <v>169</v>
      </c>
      <c r="D318" t="s">
        <v>200</v>
      </c>
      <c r="E318" t="s">
        <v>177</v>
      </c>
      <c r="F318" t="s">
        <v>181</v>
      </c>
      <c r="G318" t="s">
        <v>172</v>
      </c>
      <c r="H318">
        <v>50</v>
      </c>
      <c r="I318" s="6">
        <v>44486</v>
      </c>
      <c r="J318" s="29">
        <v>172180</v>
      </c>
      <c r="K318" s="30">
        <v>0.3</v>
      </c>
      <c r="L318" t="s">
        <v>165</v>
      </c>
      <c r="M318" t="s">
        <v>220</v>
      </c>
    </row>
    <row r="319" spans="1:13" x14ac:dyDescent="0.3">
      <c r="A319" t="s">
        <v>258</v>
      </c>
      <c r="B319" t="s">
        <v>835</v>
      </c>
      <c r="C319" t="s">
        <v>186</v>
      </c>
      <c r="D319" t="s">
        <v>170</v>
      </c>
      <c r="E319" t="s">
        <v>187</v>
      </c>
      <c r="F319" t="s">
        <v>163</v>
      </c>
      <c r="G319" t="s">
        <v>172</v>
      </c>
      <c r="H319">
        <v>48</v>
      </c>
      <c r="I319" s="6">
        <v>36272</v>
      </c>
      <c r="J319" s="29">
        <v>102847</v>
      </c>
      <c r="K319" s="30">
        <v>0.05</v>
      </c>
      <c r="L319" t="s">
        <v>165</v>
      </c>
      <c r="M319" t="s">
        <v>173</v>
      </c>
    </row>
    <row r="320" spans="1:13" x14ac:dyDescent="0.3">
      <c r="A320" t="s">
        <v>836</v>
      </c>
      <c r="B320" t="s">
        <v>837</v>
      </c>
      <c r="C320" t="s">
        <v>211</v>
      </c>
      <c r="D320" t="s">
        <v>161</v>
      </c>
      <c r="E320" t="s">
        <v>177</v>
      </c>
      <c r="F320" t="s">
        <v>181</v>
      </c>
      <c r="G320" t="s">
        <v>172</v>
      </c>
      <c r="H320">
        <v>56</v>
      </c>
      <c r="I320" s="6">
        <v>38866</v>
      </c>
      <c r="J320" s="29">
        <v>228822</v>
      </c>
      <c r="K320" s="30">
        <v>0.36</v>
      </c>
      <c r="L320" t="s">
        <v>165</v>
      </c>
      <c r="M320" t="s">
        <v>191</v>
      </c>
    </row>
    <row r="321" spans="1:13" x14ac:dyDescent="0.3">
      <c r="A321" t="s">
        <v>838</v>
      </c>
      <c r="B321" t="s">
        <v>839</v>
      </c>
      <c r="C321" t="s">
        <v>190</v>
      </c>
      <c r="D321" t="s">
        <v>212</v>
      </c>
      <c r="E321" t="s">
        <v>177</v>
      </c>
      <c r="F321" t="s">
        <v>181</v>
      </c>
      <c r="G321" t="s">
        <v>172</v>
      </c>
      <c r="H321">
        <v>28</v>
      </c>
      <c r="I321" s="6">
        <v>44395</v>
      </c>
      <c r="J321" s="29">
        <v>43391</v>
      </c>
      <c r="K321" s="30">
        <v>0</v>
      </c>
      <c r="L321" t="s">
        <v>165</v>
      </c>
      <c r="M321" t="s">
        <v>220</v>
      </c>
    </row>
    <row r="322" spans="1:13" x14ac:dyDescent="0.3">
      <c r="A322" t="s">
        <v>840</v>
      </c>
      <c r="B322" t="s">
        <v>841</v>
      </c>
      <c r="C322" t="s">
        <v>211</v>
      </c>
      <c r="D322" t="s">
        <v>212</v>
      </c>
      <c r="E322" t="s">
        <v>187</v>
      </c>
      <c r="F322" t="s">
        <v>163</v>
      </c>
      <c r="G322" t="s">
        <v>182</v>
      </c>
      <c r="H322">
        <v>45</v>
      </c>
      <c r="I322" s="6">
        <v>42428</v>
      </c>
      <c r="J322" s="29">
        <v>211637</v>
      </c>
      <c r="K322" s="30">
        <v>0.31</v>
      </c>
      <c r="L322" t="s">
        <v>165</v>
      </c>
      <c r="M322" t="s">
        <v>173</v>
      </c>
    </row>
    <row r="323" spans="1:13" x14ac:dyDescent="0.3">
      <c r="A323" t="s">
        <v>304</v>
      </c>
      <c r="B323" t="s">
        <v>842</v>
      </c>
      <c r="C323" t="s">
        <v>176</v>
      </c>
      <c r="D323" t="s">
        <v>161</v>
      </c>
      <c r="E323" t="s">
        <v>177</v>
      </c>
      <c r="F323" t="s">
        <v>181</v>
      </c>
      <c r="G323" t="s">
        <v>172</v>
      </c>
      <c r="H323">
        <v>28</v>
      </c>
      <c r="I323" s="6">
        <v>44051</v>
      </c>
      <c r="J323" s="29">
        <v>73255</v>
      </c>
      <c r="K323" s="30">
        <v>0.09</v>
      </c>
      <c r="L323" t="s">
        <v>165</v>
      </c>
      <c r="M323" t="s">
        <v>183</v>
      </c>
    </row>
    <row r="324" spans="1:13" x14ac:dyDescent="0.3">
      <c r="A324" t="s">
        <v>843</v>
      </c>
      <c r="B324" t="s">
        <v>844</v>
      </c>
      <c r="C324" t="s">
        <v>186</v>
      </c>
      <c r="D324" t="s">
        <v>223</v>
      </c>
      <c r="E324" t="s">
        <v>187</v>
      </c>
      <c r="F324" t="s">
        <v>181</v>
      </c>
      <c r="G324" t="s">
        <v>172</v>
      </c>
      <c r="H324">
        <v>28</v>
      </c>
      <c r="I324" s="6">
        <v>44204</v>
      </c>
      <c r="J324" s="29">
        <v>108826</v>
      </c>
      <c r="K324" s="30">
        <v>0.1</v>
      </c>
      <c r="L324" t="s">
        <v>165</v>
      </c>
      <c r="M324" t="s">
        <v>191</v>
      </c>
    </row>
    <row r="325" spans="1:13" x14ac:dyDescent="0.3">
      <c r="A325" t="s">
        <v>845</v>
      </c>
      <c r="B325" t="s">
        <v>846</v>
      </c>
      <c r="C325" t="s">
        <v>595</v>
      </c>
      <c r="D325" t="s">
        <v>161</v>
      </c>
      <c r="E325" t="s">
        <v>171</v>
      </c>
      <c r="F325" t="s">
        <v>181</v>
      </c>
      <c r="G325" t="s">
        <v>172</v>
      </c>
      <c r="H325">
        <v>34</v>
      </c>
      <c r="I325" s="6">
        <v>42514</v>
      </c>
      <c r="J325" s="29">
        <v>94352</v>
      </c>
      <c r="K325" s="30">
        <v>0</v>
      </c>
      <c r="L325" t="s">
        <v>165</v>
      </c>
      <c r="M325" t="s">
        <v>191</v>
      </c>
    </row>
    <row r="326" spans="1:13" x14ac:dyDescent="0.3">
      <c r="A326" t="s">
        <v>847</v>
      </c>
      <c r="B326" t="s">
        <v>848</v>
      </c>
      <c r="C326" t="s">
        <v>721</v>
      </c>
      <c r="D326" t="s">
        <v>161</v>
      </c>
      <c r="E326" t="s">
        <v>162</v>
      </c>
      <c r="F326" t="s">
        <v>163</v>
      </c>
      <c r="G326" t="s">
        <v>217</v>
      </c>
      <c r="H326">
        <v>55</v>
      </c>
      <c r="I326" s="6">
        <v>34576</v>
      </c>
      <c r="J326" s="29">
        <v>73955</v>
      </c>
      <c r="K326" s="30">
        <v>0</v>
      </c>
      <c r="L326" t="s">
        <v>165</v>
      </c>
      <c r="M326" t="s">
        <v>183</v>
      </c>
    </row>
    <row r="327" spans="1:13" x14ac:dyDescent="0.3">
      <c r="A327" t="s">
        <v>849</v>
      </c>
      <c r="B327" t="s">
        <v>850</v>
      </c>
      <c r="C327" t="s">
        <v>468</v>
      </c>
      <c r="D327" t="s">
        <v>161</v>
      </c>
      <c r="E327" t="s">
        <v>177</v>
      </c>
      <c r="F327" t="s">
        <v>181</v>
      </c>
      <c r="G327" t="s">
        <v>182</v>
      </c>
      <c r="H327">
        <v>27</v>
      </c>
      <c r="I327" s="6">
        <v>44189</v>
      </c>
      <c r="J327" s="29">
        <v>92321</v>
      </c>
      <c r="K327" s="30">
        <v>0</v>
      </c>
      <c r="L327" t="s">
        <v>165</v>
      </c>
      <c r="M327" t="s">
        <v>173</v>
      </c>
    </row>
    <row r="328" spans="1:13" x14ac:dyDescent="0.3">
      <c r="A328" t="s">
        <v>851</v>
      </c>
      <c r="B328" t="s">
        <v>852</v>
      </c>
      <c r="C328" t="s">
        <v>176</v>
      </c>
      <c r="D328" t="s">
        <v>161</v>
      </c>
      <c r="E328" t="s">
        <v>162</v>
      </c>
      <c r="F328" t="s">
        <v>181</v>
      </c>
      <c r="G328" t="s">
        <v>172</v>
      </c>
      <c r="H328">
        <v>52</v>
      </c>
      <c r="I328" s="6">
        <v>41417</v>
      </c>
      <c r="J328" s="29">
        <v>99557</v>
      </c>
      <c r="K328" s="30">
        <v>0.09</v>
      </c>
      <c r="L328" t="s">
        <v>165</v>
      </c>
      <c r="M328" t="s">
        <v>166</v>
      </c>
    </row>
    <row r="329" spans="1:13" x14ac:dyDescent="0.3">
      <c r="A329" t="s">
        <v>853</v>
      </c>
      <c r="B329" t="s">
        <v>854</v>
      </c>
      <c r="C329" t="s">
        <v>277</v>
      </c>
      <c r="D329" t="s">
        <v>204</v>
      </c>
      <c r="E329" t="s">
        <v>171</v>
      </c>
      <c r="F329" t="s">
        <v>163</v>
      </c>
      <c r="G329" t="s">
        <v>172</v>
      </c>
      <c r="H329">
        <v>28</v>
      </c>
      <c r="I329" s="6">
        <v>43418</v>
      </c>
      <c r="J329" s="29">
        <v>115854</v>
      </c>
      <c r="K329" s="30">
        <v>0</v>
      </c>
      <c r="L329" t="s">
        <v>165</v>
      </c>
      <c r="M329" t="s">
        <v>183</v>
      </c>
    </row>
    <row r="330" spans="1:13" x14ac:dyDescent="0.3">
      <c r="A330" t="s">
        <v>855</v>
      </c>
      <c r="B330" t="s">
        <v>856</v>
      </c>
      <c r="C330" t="s">
        <v>721</v>
      </c>
      <c r="D330" t="s">
        <v>161</v>
      </c>
      <c r="E330" t="s">
        <v>177</v>
      </c>
      <c r="F330" t="s">
        <v>163</v>
      </c>
      <c r="G330" t="s">
        <v>217</v>
      </c>
      <c r="H330">
        <v>44</v>
      </c>
      <c r="I330" s="6">
        <v>40603</v>
      </c>
      <c r="J330" s="29">
        <v>82462</v>
      </c>
      <c r="K330" s="30">
        <v>0</v>
      </c>
      <c r="L330" t="s">
        <v>165</v>
      </c>
      <c r="M330" t="s">
        <v>195</v>
      </c>
    </row>
    <row r="331" spans="1:13" x14ac:dyDescent="0.3">
      <c r="A331" t="s">
        <v>857</v>
      </c>
      <c r="B331" t="s">
        <v>858</v>
      </c>
      <c r="C331" t="s">
        <v>211</v>
      </c>
      <c r="D331" t="s">
        <v>161</v>
      </c>
      <c r="E331" t="s">
        <v>162</v>
      </c>
      <c r="F331" t="s">
        <v>163</v>
      </c>
      <c r="G331" t="s">
        <v>172</v>
      </c>
      <c r="H331">
        <v>53</v>
      </c>
      <c r="I331" s="6">
        <v>40856</v>
      </c>
      <c r="J331" s="29">
        <v>198473</v>
      </c>
      <c r="K331" s="30">
        <v>0.32</v>
      </c>
      <c r="L331" t="s">
        <v>165</v>
      </c>
      <c r="M331" t="s">
        <v>191</v>
      </c>
    </row>
    <row r="332" spans="1:13" x14ac:dyDescent="0.3">
      <c r="A332" t="s">
        <v>859</v>
      </c>
      <c r="B332" t="s">
        <v>860</v>
      </c>
      <c r="C332" t="s">
        <v>160</v>
      </c>
      <c r="D332" t="s">
        <v>170</v>
      </c>
      <c r="E332" t="s">
        <v>187</v>
      </c>
      <c r="F332" t="s">
        <v>163</v>
      </c>
      <c r="G332" t="s">
        <v>182</v>
      </c>
      <c r="H332">
        <v>43</v>
      </c>
      <c r="I332" s="6">
        <v>39005</v>
      </c>
      <c r="J332" s="29">
        <v>153492</v>
      </c>
      <c r="K332" s="30">
        <v>0.11</v>
      </c>
      <c r="L332" t="s">
        <v>165</v>
      </c>
      <c r="M332" t="s">
        <v>173</v>
      </c>
    </row>
    <row r="333" spans="1:13" x14ac:dyDescent="0.3">
      <c r="A333" t="s">
        <v>861</v>
      </c>
      <c r="B333" t="s">
        <v>862</v>
      </c>
      <c r="C333" t="s">
        <v>211</v>
      </c>
      <c r="D333" t="s">
        <v>200</v>
      </c>
      <c r="E333" t="s">
        <v>187</v>
      </c>
      <c r="F333" t="s">
        <v>163</v>
      </c>
      <c r="G333" t="s">
        <v>164</v>
      </c>
      <c r="H333">
        <v>28</v>
      </c>
      <c r="I333" s="6">
        <v>43121</v>
      </c>
      <c r="J333" s="29">
        <v>208210</v>
      </c>
      <c r="K333" s="30">
        <v>0.3</v>
      </c>
      <c r="L333" t="s">
        <v>165</v>
      </c>
      <c r="M333" t="s">
        <v>166</v>
      </c>
    </row>
    <row r="334" spans="1:13" x14ac:dyDescent="0.3">
      <c r="A334" t="s">
        <v>863</v>
      </c>
      <c r="B334" t="s">
        <v>864</v>
      </c>
      <c r="C334" t="s">
        <v>180</v>
      </c>
      <c r="D334" t="s">
        <v>212</v>
      </c>
      <c r="E334" t="s">
        <v>187</v>
      </c>
      <c r="F334" t="s">
        <v>181</v>
      </c>
      <c r="G334" t="s">
        <v>172</v>
      </c>
      <c r="H334">
        <v>33</v>
      </c>
      <c r="I334" s="6">
        <v>42325</v>
      </c>
      <c r="J334" s="29">
        <v>91632</v>
      </c>
      <c r="K334" s="30">
        <v>0</v>
      </c>
      <c r="L334" t="s">
        <v>165</v>
      </c>
      <c r="M334" t="s">
        <v>183</v>
      </c>
    </row>
    <row r="335" spans="1:13" x14ac:dyDescent="0.3">
      <c r="A335" t="s">
        <v>865</v>
      </c>
      <c r="B335" t="s">
        <v>866</v>
      </c>
      <c r="C335" t="s">
        <v>301</v>
      </c>
      <c r="D335" t="s">
        <v>161</v>
      </c>
      <c r="E335" t="s">
        <v>187</v>
      </c>
      <c r="F335" t="s">
        <v>181</v>
      </c>
      <c r="G335" t="s">
        <v>182</v>
      </c>
      <c r="H335">
        <v>55</v>
      </c>
      <c r="I335" s="6">
        <v>34692</v>
      </c>
      <c r="J335" s="29">
        <v>99774</v>
      </c>
      <c r="K335" s="30">
        <v>0</v>
      </c>
      <c r="L335" t="s">
        <v>165</v>
      </c>
      <c r="M335" t="s">
        <v>195</v>
      </c>
    </row>
    <row r="336" spans="1:13" x14ac:dyDescent="0.3">
      <c r="A336" t="s">
        <v>867</v>
      </c>
      <c r="B336" t="s">
        <v>868</v>
      </c>
      <c r="C336" t="s">
        <v>186</v>
      </c>
      <c r="D336" t="s">
        <v>194</v>
      </c>
      <c r="E336" t="s">
        <v>171</v>
      </c>
      <c r="F336" t="s">
        <v>163</v>
      </c>
      <c r="G336" t="s">
        <v>172</v>
      </c>
      <c r="H336">
        <v>31</v>
      </c>
      <c r="I336" s="6">
        <v>41919</v>
      </c>
      <c r="J336" s="29">
        <v>114911</v>
      </c>
      <c r="K336" s="30">
        <v>7.0000000000000007E-2</v>
      </c>
      <c r="L336" t="s">
        <v>165</v>
      </c>
      <c r="M336" t="s">
        <v>173</v>
      </c>
    </row>
    <row r="337" spans="1:13" x14ac:dyDescent="0.3">
      <c r="A337" t="s">
        <v>869</v>
      </c>
      <c r="B337" t="s">
        <v>870</v>
      </c>
      <c r="C337" t="s">
        <v>286</v>
      </c>
      <c r="D337" t="s">
        <v>204</v>
      </c>
      <c r="E337" t="s">
        <v>187</v>
      </c>
      <c r="F337" t="s">
        <v>181</v>
      </c>
      <c r="G337" t="s">
        <v>217</v>
      </c>
      <c r="H337">
        <v>45</v>
      </c>
      <c r="I337" s="6">
        <v>43217</v>
      </c>
      <c r="J337" s="29">
        <v>115490</v>
      </c>
      <c r="K337" s="30">
        <v>0.12</v>
      </c>
      <c r="L337" t="s">
        <v>165</v>
      </c>
      <c r="M337" t="s">
        <v>173</v>
      </c>
    </row>
    <row r="338" spans="1:13" x14ac:dyDescent="0.3">
      <c r="A338" t="s">
        <v>871</v>
      </c>
      <c r="B338" t="s">
        <v>872</v>
      </c>
      <c r="C338" t="s">
        <v>169</v>
      </c>
      <c r="D338" t="s">
        <v>194</v>
      </c>
      <c r="E338" t="s">
        <v>171</v>
      </c>
      <c r="F338" t="s">
        <v>163</v>
      </c>
      <c r="G338" t="s">
        <v>182</v>
      </c>
      <c r="H338">
        <v>29</v>
      </c>
      <c r="I338" s="6">
        <v>42914</v>
      </c>
      <c r="J338" s="29">
        <v>197649</v>
      </c>
      <c r="K338" s="30">
        <v>0.2</v>
      </c>
      <c r="L338" t="s">
        <v>165</v>
      </c>
      <c r="M338" t="s">
        <v>220</v>
      </c>
    </row>
    <row r="339" spans="1:13" x14ac:dyDescent="0.3">
      <c r="A339" t="s">
        <v>333</v>
      </c>
      <c r="B339" t="s">
        <v>873</v>
      </c>
      <c r="C339" t="s">
        <v>235</v>
      </c>
      <c r="D339" t="s">
        <v>170</v>
      </c>
      <c r="E339" t="s">
        <v>171</v>
      </c>
      <c r="F339" t="s">
        <v>163</v>
      </c>
      <c r="G339" t="s">
        <v>172</v>
      </c>
      <c r="H339">
        <v>52</v>
      </c>
      <c r="I339" s="6">
        <v>43819</v>
      </c>
      <c r="J339" s="29">
        <v>61026</v>
      </c>
      <c r="K339" s="30">
        <v>0</v>
      </c>
      <c r="L339" t="s">
        <v>165</v>
      </c>
      <c r="M339" t="s">
        <v>183</v>
      </c>
    </row>
    <row r="340" spans="1:13" x14ac:dyDescent="0.3">
      <c r="A340" t="s">
        <v>874</v>
      </c>
      <c r="B340" t="s">
        <v>875</v>
      </c>
      <c r="C340" t="s">
        <v>203</v>
      </c>
      <c r="D340" t="s">
        <v>204</v>
      </c>
      <c r="E340" t="s">
        <v>171</v>
      </c>
      <c r="F340" t="s">
        <v>163</v>
      </c>
      <c r="G340" t="s">
        <v>172</v>
      </c>
      <c r="H340">
        <v>48</v>
      </c>
      <c r="I340" s="6">
        <v>41907</v>
      </c>
      <c r="J340" s="29">
        <v>96693</v>
      </c>
      <c r="K340" s="30">
        <v>0</v>
      </c>
      <c r="L340" t="s">
        <v>165</v>
      </c>
      <c r="M340" t="s">
        <v>173</v>
      </c>
    </row>
    <row r="341" spans="1:13" x14ac:dyDescent="0.3">
      <c r="A341" t="s">
        <v>876</v>
      </c>
      <c r="B341" t="s">
        <v>877</v>
      </c>
      <c r="C341" t="s">
        <v>335</v>
      </c>
      <c r="D341" t="s">
        <v>204</v>
      </c>
      <c r="E341" t="s">
        <v>171</v>
      </c>
      <c r="F341" t="s">
        <v>163</v>
      </c>
      <c r="G341" t="s">
        <v>217</v>
      </c>
      <c r="H341">
        <v>48</v>
      </c>
      <c r="I341" s="6">
        <v>39991</v>
      </c>
      <c r="J341" s="29">
        <v>82907</v>
      </c>
      <c r="K341" s="30">
        <v>0</v>
      </c>
      <c r="L341" t="s">
        <v>165</v>
      </c>
      <c r="M341" t="s">
        <v>166</v>
      </c>
    </row>
    <row r="342" spans="1:13" x14ac:dyDescent="0.3">
      <c r="A342" t="s">
        <v>878</v>
      </c>
      <c r="B342" t="s">
        <v>879</v>
      </c>
      <c r="C342" t="s">
        <v>260</v>
      </c>
      <c r="D342" t="s">
        <v>204</v>
      </c>
      <c r="E342" t="s">
        <v>162</v>
      </c>
      <c r="F342" t="s">
        <v>181</v>
      </c>
      <c r="G342" t="s">
        <v>217</v>
      </c>
      <c r="H342">
        <v>41</v>
      </c>
      <c r="I342" s="6">
        <v>40929</v>
      </c>
      <c r="J342" s="29">
        <v>94658</v>
      </c>
      <c r="K342" s="30">
        <v>0</v>
      </c>
      <c r="L342" t="s">
        <v>165</v>
      </c>
      <c r="M342" t="s">
        <v>191</v>
      </c>
    </row>
    <row r="343" spans="1:13" x14ac:dyDescent="0.3">
      <c r="A343" t="s">
        <v>880</v>
      </c>
      <c r="B343" t="s">
        <v>881</v>
      </c>
      <c r="C343" t="s">
        <v>265</v>
      </c>
      <c r="D343" t="s">
        <v>200</v>
      </c>
      <c r="E343" t="s">
        <v>177</v>
      </c>
      <c r="F343" t="s">
        <v>181</v>
      </c>
      <c r="G343" t="s">
        <v>164</v>
      </c>
      <c r="H343">
        <v>45</v>
      </c>
      <c r="I343" s="6">
        <v>42357</v>
      </c>
      <c r="J343" s="29">
        <v>51983</v>
      </c>
      <c r="K343" s="30">
        <v>0</v>
      </c>
      <c r="L343" t="s">
        <v>165</v>
      </c>
      <c r="M343" t="s">
        <v>220</v>
      </c>
    </row>
    <row r="344" spans="1:13" x14ac:dyDescent="0.3">
      <c r="A344" t="s">
        <v>882</v>
      </c>
      <c r="B344" t="s">
        <v>883</v>
      </c>
      <c r="C344" t="s">
        <v>160</v>
      </c>
      <c r="D344" t="s">
        <v>170</v>
      </c>
      <c r="E344" t="s">
        <v>187</v>
      </c>
      <c r="F344" t="s">
        <v>163</v>
      </c>
      <c r="G344" t="s">
        <v>217</v>
      </c>
      <c r="H344">
        <v>55</v>
      </c>
      <c r="I344" s="6">
        <v>42772</v>
      </c>
      <c r="J344" s="29">
        <v>144986</v>
      </c>
      <c r="K344" s="30">
        <v>0.12</v>
      </c>
      <c r="L344" t="s">
        <v>165</v>
      </c>
      <c r="M344" t="s">
        <v>183</v>
      </c>
    </row>
    <row r="345" spans="1:13" x14ac:dyDescent="0.3">
      <c r="A345" t="s">
        <v>884</v>
      </c>
      <c r="B345" t="s">
        <v>885</v>
      </c>
      <c r="C345" t="s">
        <v>325</v>
      </c>
      <c r="D345" t="s">
        <v>223</v>
      </c>
      <c r="E345" t="s">
        <v>171</v>
      </c>
      <c r="F345" t="s">
        <v>163</v>
      </c>
      <c r="G345" t="s">
        <v>182</v>
      </c>
      <c r="H345">
        <v>45</v>
      </c>
      <c r="I345" s="6">
        <v>36754</v>
      </c>
      <c r="J345" s="29">
        <v>60113</v>
      </c>
      <c r="K345" s="30">
        <v>0</v>
      </c>
      <c r="L345" t="s">
        <v>165</v>
      </c>
      <c r="M345" t="s">
        <v>173</v>
      </c>
    </row>
    <row r="346" spans="1:13" x14ac:dyDescent="0.3">
      <c r="A346" t="s">
        <v>886</v>
      </c>
      <c r="B346" t="s">
        <v>887</v>
      </c>
      <c r="C346" t="s">
        <v>235</v>
      </c>
      <c r="D346" t="s">
        <v>212</v>
      </c>
      <c r="E346" t="s">
        <v>177</v>
      </c>
      <c r="F346" t="s">
        <v>163</v>
      </c>
      <c r="G346" t="s">
        <v>172</v>
      </c>
      <c r="H346">
        <v>33</v>
      </c>
      <c r="I346" s="6">
        <v>43904</v>
      </c>
      <c r="J346" s="29">
        <v>68846</v>
      </c>
      <c r="K346" s="30">
        <v>0</v>
      </c>
      <c r="L346" t="s">
        <v>165</v>
      </c>
      <c r="M346" t="s">
        <v>173</v>
      </c>
    </row>
    <row r="347" spans="1:13" x14ac:dyDescent="0.3">
      <c r="A347" t="s">
        <v>505</v>
      </c>
      <c r="B347" t="s">
        <v>888</v>
      </c>
      <c r="C347" t="s">
        <v>595</v>
      </c>
      <c r="D347" t="s">
        <v>161</v>
      </c>
      <c r="E347" t="s">
        <v>187</v>
      </c>
      <c r="F347" t="s">
        <v>163</v>
      </c>
      <c r="G347" t="s">
        <v>217</v>
      </c>
      <c r="H347">
        <v>59</v>
      </c>
      <c r="I347" s="6">
        <v>41717</v>
      </c>
      <c r="J347" s="29">
        <v>90901</v>
      </c>
      <c r="K347" s="30">
        <v>0</v>
      </c>
      <c r="L347" t="s">
        <v>165</v>
      </c>
      <c r="M347" t="s">
        <v>166</v>
      </c>
    </row>
    <row r="348" spans="1:13" x14ac:dyDescent="0.3">
      <c r="A348" t="s">
        <v>889</v>
      </c>
      <c r="B348" t="s">
        <v>890</v>
      </c>
      <c r="C348" t="s">
        <v>186</v>
      </c>
      <c r="D348" t="s">
        <v>194</v>
      </c>
      <c r="E348" t="s">
        <v>187</v>
      </c>
      <c r="F348" t="s">
        <v>163</v>
      </c>
      <c r="G348" t="s">
        <v>182</v>
      </c>
      <c r="H348">
        <v>50</v>
      </c>
      <c r="I348" s="6">
        <v>41155</v>
      </c>
      <c r="J348" s="29">
        <v>102033</v>
      </c>
      <c r="K348" s="30">
        <v>0.08</v>
      </c>
      <c r="L348" t="s">
        <v>165</v>
      </c>
      <c r="M348" t="s">
        <v>195</v>
      </c>
    </row>
    <row r="349" spans="1:13" x14ac:dyDescent="0.3">
      <c r="A349" t="s">
        <v>891</v>
      </c>
      <c r="B349" t="s">
        <v>892</v>
      </c>
      <c r="C349" t="s">
        <v>169</v>
      </c>
      <c r="D349" t="s">
        <v>223</v>
      </c>
      <c r="E349" t="s">
        <v>177</v>
      </c>
      <c r="F349" t="s">
        <v>163</v>
      </c>
      <c r="G349" t="s">
        <v>172</v>
      </c>
      <c r="H349">
        <v>61</v>
      </c>
      <c r="I349" s="6">
        <v>44219</v>
      </c>
      <c r="J349" s="29">
        <v>151783</v>
      </c>
      <c r="K349" s="30">
        <v>0.26</v>
      </c>
      <c r="L349" t="s">
        <v>165</v>
      </c>
      <c r="M349" t="s">
        <v>166</v>
      </c>
    </row>
    <row r="350" spans="1:13" x14ac:dyDescent="0.3">
      <c r="A350" t="s">
        <v>893</v>
      </c>
      <c r="B350" t="s">
        <v>894</v>
      </c>
      <c r="C350" t="s">
        <v>169</v>
      </c>
      <c r="D350" t="s">
        <v>204</v>
      </c>
      <c r="E350" t="s">
        <v>187</v>
      </c>
      <c r="F350" t="s">
        <v>163</v>
      </c>
      <c r="G350" t="s">
        <v>217</v>
      </c>
      <c r="H350">
        <v>27</v>
      </c>
      <c r="I350" s="6">
        <v>43441</v>
      </c>
      <c r="J350" s="29">
        <v>170164</v>
      </c>
      <c r="K350" s="30">
        <v>0.17</v>
      </c>
      <c r="L350" t="s">
        <v>165</v>
      </c>
      <c r="M350" t="s">
        <v>195</v>
      </c>
    </row>
    <row r="351" spans="1:13" x14ac:dyDescent="0.3">
      <c r="A351" t="s">
        <v>895</v>
      </c>
      <c r="B351" t="s">
        <v>896</v>
      </c>
      <c r="C351" t="s">
        <v>160</v>
      </c>
      <c r="D351" t="s">
        <v>212</v>
      </c>
      <c r="E351" t="s">
        <v>171</v>
      </c>
      <c r="F351" t="s">
        <v>163</v>
      </c>
      <c r="G351" t="s">
        <v>182</v>
      </c>
      <c r="H351">
        <v>35</v>
      </c>
      <c r="I351" s="6">
        <v>41690</v>
      </c>
      <c r="J351" s="29">
        <v>155905</v>
      </c>
      <c r="K351" s="30">
        <v>0.14000000000000001</v>
      </c>
      <c r="L351" t="s">
        <v>165</v>
      </c>
      <c r="M351" t="s">
        <v>183</v>
      </c>
    </row>
    <row r="352" spans="1:13" x14ac:dyDescent="0.3">
      <c r="A352" t="s">
        <v>897</v>
      </c>
      <c r="B352" t="s">
        <v>898</v>
      </c>
      <c r="C352" t="s">
        <v>190</v>
      </c>
      <c r="D352" t="s">
        <v>223</v>
      </c>
      <c r="E352" t="s">
        <v>187</v>
      </c>
      <c r="F352" t="s">
        <v>181</v>
      </c>
      <c r="G352" t="s">
        <v>182</v>
      </c>
      <c r="H352">
        <v>40</v>
      </c>
      <c r="I352" s="6">
        <v>42721</v>
      </c>
      <c r="J352" s="29">
        <v>50733</v>
      </c>
      <c r="K352" s="30">
        <v>0</v>
      </c>
      <c r="L352" t="s">
        <v>165</v>
      </c>
      <c r="M352" t="s">
        <v>191</v>
      </c>
    </row>
    <row r="353" spans="1:13" x14ac:dyDescent="0.3">
      <c r="A353" t="s">
        <v>899</v>
      </c>
      <c r="B353" t="s">
        <v>900</v>
      </c>
      <c r="C353" t="s">
        <v>328</v>
      </c>
      <c r="D353" t="s">
        <v>200</v>
      </c>
      <c r="E353" t="s">
        <v>187</v>
      </c>
      <c r="F353" t="s">
        <v>163</v>
      </c>
      <c r="G353" t="s">
        <v>172</v>
      </c>
      <c r="H353">
        <v>30</v>
      </c>
      <c r="I353" s="6">
        <v>42761</v>
      </c>
      <c r="J353" s="29">
        <v>88663</v>
      </c>
      <c r="K353" s="30">
        <v>0</v>
      </c>
      <c r="L353" t="s">
        <v>165</v>
      </c>
      <c r="M353" t="s">
        <v>183</v>
      </c>
    </row>
    <row r="354" spans="1:13" x14ac:dyDescent="0.3">
      <c r="A354" t="s">
        <v>901</v>
      </c>
      <c r="B354" t="s">
        <v>902</v>
      </c>
      <c r="C354" t="s">
        <v>235</v>
      </c>
      <c r="D354" t="s">
        <v>223</v>
      </c>
      <c r="E354" t="s">
        <v>171</v>
      </c>
      <c r="F354" t="s">
        <v>181</v>
      </c>
      <c r="G354" t="s">
        <v>182</v>
      </c>
      <c r="H354">
        <v>55</v>
      </c>
      <c r="I354" s="6">
        <v>44410</v>
      </c>
      <c r="J354" s="29">
        <v>67130</v>
      </c>
      <c r="K354" s="30">
        <v>0</v>
      </c>
      <c r="L354" t="s">
        <v>165</v>
      </c>
      <c r="M354" t="s">
        <v>191</v>
      </c>
    </row>
    <row r="355" spans="1:13" x14ac:dyDescent="0.3">
      <c r="A355" t="s">
        <v>903</v>
      </c>
      <c r="B355" t="s">
        <v>904</v>
      </c>
      <c r="C355" t="s">
        <v>180</v>
      </c>
      <c r="D355" t="s">
        <v>170</v>
      </c>
      <c r="E355" t="s">
        <v>171</v>
      </c>
      <c r="F355" t="s">
        <v>163</v>
      </c>
      <c r="G355" t="s">
        <v>182</v>
      </c>
      <c r="H355">
        <v>33</v>
      </c>
      <c r="I355" s="6">
        <v>42285</v>
      </c>
      <c r="J355" s="29">
        <v>94876</v>
      </c>
      <c r="K355" s="30">
        <v>0</v>
      </c>
      <c r="L355" t="s">
        <v>165</v>
      </c>
      <c r="M355" t="s">
        <v>191</v>
      </c>
    </row>
    <row r="356" spans="1:13" x14ac:dyDescent="0.3">
      <c r="A356" t="s">
        <v>905</v>
      </c>
      <c r="B356" t="s">
        <v>906</v>
      </c>
      <c r="C356" t="s">
        <v>340</v>
      </c>
      <c r="D356" t="s">
        <v>204</v>
      </c>
      <c r="E356" t="s">
        <v>171</v>
      </c>
      <c r="F356" t="s">
        <v>181</v>
      </c>
      <c r="G356" t="s">
        <v>217</v>
      </c>
      <c r="H356">
        <v>62</v>
      </c>
      <c r="I356" s="6">
        <v>34616</v>
      </c>
      <c r="J356" s="29">
        <v>98230</v>
      </c>
      <c r="K356" s="30">
        <v>0</v>
      </c>
      <c r="L356" t="s">
        <v>165</v>
      </c>
      <c r="M356" t="s">
        <v>191</v>
      </c>
    </row>
    <row r="357" spans="1:13" x14ac:dyDescent="0.3">
      <c r="A357" t="s">
        <v>907</v>
      </c>
      <c r="B357" t="s">
        <v>908</v>
      </c>
      <c r="C357" t="s">
        <v>335</v>
      </c>
      <c r="D357" t="s">
        <v>204</v>
      </c>
      <c r="E357" t="s">
        <v>162</v>
      </c>
      <c r="F357" t="s">
        <v>163</v>
      </c>
      <c r="G357" t="s">
        <v>182</v>
      </c>
      <c r="H357">
        <v>36</v>
      </c>
      <c r="I357" s="6">
        <v>43448</v>
      </c>
      <c r="J357" s="29">
        <v>96757</v>
      </c>
      <c r="K357" s="30">
        <v>0</v>
      </c>
      <c r="L357" t="s">
        <v>165</v>
      </c>
      <c r="M357" t="s">
        <v>220</v>
      </c>
    </row>
    <row r="358" spans="1:13" x14ac:dyDescent="0.3">
      <c r="A358" t="s">
        <v>909</v>
      </c>
      <c r="B358" t="s">
        <v>910</v>
      </c>
      <c r="C358" t="s">
        <v>235</v>
      </c>
      <c r="D358" t="s">
        <v>212</v>
      </c>
      <c r="E358" t="s">
        <v>177</v>
      </c>
      <c r="F358" t="s">
        <v>181</v>
      </c>
      <c r="G358" t="s">
        <v>164</v>
      </c>
      <c r="H358">
        <v>35</v>
      </c>
      <c r="I358" s="6">
        <v>44015</v>
      </c>
      <c r="J358" s="29">
        <v>51513</v>
      </c>
      <c r="K358" s="30">
        <v>0</v>
      </c>
      <c r="L358" t="s">
        <v>165</v>
      </c>
      <c r="M358" t="s">
        <v>220</v>
      </c>
    </row>
    <row r="359" spans="1:13" x14ac:dyDescent="0.3">
      <c r="A359" t="s">
        <v>911</v>
      </c>
      <c r="B359" t="s">
        <v>912</v>
      </c>
      <c r="C359" t="s">
        <v>211</v>
      </c>
      <c r="D359" t="s">
        <v>212</v>
      </c>
      <c r="E359" t="s">
        <v>187</v>
      </c>
      <c r="F359" t="s">
        <v>181</v>
      </c>
      <c r="G359" t="s">
        <v>182</v>
      </c>
      <c r="H359">
        <v>60</v>
      </c>
      <c r="I359" s="6">
        <v>39109</v>
      </c>
      <c r="J359" s="29">
        <v>234311</v>
      </c>
      <c r="K359" s="30">
        <v>0.37</v>
      </c>
      <c r="L359" t="s">
        <v>165</v>
      </c>
      <c r="M359" t="s">
        <v>191</v>
      </c>
    </row>
    <row r="360" spans="1:13" x14ac:dyDescent="0.3">
      <c r="A360" t="s">
        <v>913</v>
      </c>
      <c r="B360" t="s">
        <v>914</v>
      </c>
      <c r="C360" t="s">
        <v>160</v>
      </c>
      <c r="D360" t="s">
        <v>200</v>
      </c>
      <c r="E360" t="s">
        <v>171</v>
      </c>
      <c r="F360" t="s">
        <v>163</v>
      </c>
      <c r="G360" t="s">
        <v>217</v>
      </c>
      <c r="H360">
        <v>45</v>
      </c>
      <c r="I360" s="6">
        <v>40685</v>
      </c>
      <c r="J360" s="29">
        <v>152353</v>
      </c>
      <c r="K360" s="30">
        <v>0.14000000000000001</v>
      </c>
      <c r="L360" t="s">
        <v>165</v>
      </c>
      <c r="M360" t="s">
        <v>166</v>
      </c>
    </row>
    <row r="361" spans="1:13" x14ac:dyDescent="0.3">
      <c r="A361" t="s">
        <v>915</v>
      </c>
      <c r="B361" t="s">
        <v>916</v>
      </c>
      <c r="C361" t="s">
        <v>160</v>
      </c>
      <c r="D361" t="s">
        <v>194</v>
      </c>
      <c r="E361" t="s">
        <v>171</v>
      </c>
      <c r="F361" t="s">
        <v>163</v>
      </c>
      <c r="G361" t="s">
        <v>172</v>
      </c>
      <c r="H361">
        <v>48</v>
      </c>
      <c r="I361" s="6">
        <v>40389</v>
      </c>
      <c r="J361" s="29">
        <v>124774</v>
      </c>
      <c r="K361" s="30">
        <v>0.12</v>
      </c>
      <c r="L361" t="s">
        <v>165</v>
      </c>
      <c r="M361" t="s">
        <v>183</v>
      </c>
    </row>
    <row r="362" spans="1:13" x14ac:dyDescent="0.3">
      <c r="A362" t="s">
        <v>917</v>
      </c>
      <c r="B362" t="s">
        <v>918</v>
      </c>
      <c r="C362" t="s">
        <v>160</v>
      </c>
      <c r="D362" t="s">
        <v>170</v>
      </c>
      <c r="E362" t="s">
        <v>171</v>
      </c>
      <c r="F362" t="s">
        <v>181</v>
      </c>
      <c r="G362" t="s">
        <v>217</v>
      </c>
      <c r="H362">
        <v>44</v>
      </c>
      <c r="I362" s="6">
        <v>43685</v>
      </c>
      <c r="J362" s="29">
        <v>130133</v>
      </c>
      <c r="K362" s="30">
        <v>0.15</v>
      </c>
      <c r="L362" t="s">
        <v>165</v>
      </c>
      <c r="M362" t="s">
        <v>195</v>
      </c>
    </row>
    <row r="363" spans="1:13" x14ac:dyDescent="0.3">
      <c r="A363" t="s">
        <v>919</v>
      </c>
      <c r="B363" t="s">
        <v>920</v>
      </c>
      <c r="C363" t="s">
        <v>280</v>
      </c>
      <c r="D363" t="s">
        <v>204</v>
      </c>
      <c r="E363" t="s">
        <v>162</v>
      </c>
      <c r="F363" t="s">
        <v>163</v>
      </c>
      <c r="G363" t="s">
        <v>182</v>
      </c>
      <c r="H363">
        <v>30</v>
      </c>
      <c r="I363" s="6">
        <v>42322</v>
      </c>
      <c r="J363" s="29">
        <v>77442</v>
      </c>
      <c r="K363" s="30">
        <v>0</v>
      </c>
      <c r="L363" t="s">
        <v>165</v>
      </c>
      <c r="M363" t="s">
        <v>220</v>
      </c>
    </row>
    <row r="364" spans="1:13" x14ac:dyDescent="0.3">
      <c r="A364" t="s">
        <v>921</v>
      </c>
      <c r="B364" t="s">
        <v>922</v>
      </c>
      <c r="C364" t="s">
        <v>451</v>
      </c>
      <c r="D364" t="s">
        <v>161</v>
      </c>
      <c r="E364" t="s">
        <v>177</v>
      </c>
      <c r="F364" t="s">
        <v>181</v>
      </c>
      <c r="G364" t="s">
        <v>172</v>
      </c>
      <c r="H364">
        <v>55</v>
      </c>
      <c r="I364" s="6">
        <v>41565</v>
      </c>
      <c r="J364" s="29">
        <v>70334</v>
      </c>
      <c r="K364" s="30">
        <v>0</v>
      </c>
      <c r="L364" t="s">
        <v>165</v>
      </c>
      <c r="M364" t="s">
        <v>191</v>
      </c>
    </row>
    <row r="365" spans="1:13" x14ac:dyDescent="0.3">
      <c r="A365" t="s">
        <v>923</v>
      </c>
      <c r="B365" t="s">
        <v>924</v>
      </c>
      <c r="C365" t="s">
        <v>260</v>
      </c>
      <c r="D365" t="s">
        <v>204</v>
      </c>
      <c r="E365" t="s">
        <v>162</v>
      </c>
      <c r="F365" t="s">
        <v>181</v>
      </c>
      <c r="G365" t="s">
        <v>182</v>
      </c>
      <c r="H365">
        <v>59</v>
      </c>
      <c r="I365" s="6">
        <v>40170</v>
      </c>
      <c r="J365" s="29">
        <v>78006</v>
      </c>
      <c r="K365" s="30">
        <v>0</v>
      </c>
      <c r="L365" t="s">
        <v>165</v>
      </c>
      <c r="M365" t="s">
        <v>191</v>
      </c>
    </row>
    <row r="366" spans="1:13" x14ac:dyDescent="0.3">
      <c r="A366" t="s">
        <v>925</v>
      </c>
      <c r="B366" t="s">
        <v>926</v>
      </c>
      <c r="C366" t="s">
        <v>169</v>
      </c>
      <c r="D366" t="s">
        <v>161</v>
      </c>
      <c r="E366" t="s">
        <v>177</v>
      </c>
      <c r="F366" t="s">
        <v>163</v>
      </c>
      <c r="G366" t="s">
        <v>217</v>
      </c>
      <c r="H366">
        <v>28</v>
      </c>
      <c r="I366" s="6">
        <v>44221</v>
      </c>
      <c r="J366" s="29">
        <v>160385</v>
      </c>
      <c r="K366" s="30">
        <v>0.23</v>
      </c>
      <c r="L366" t="s">
        <v>165</v>
      </c>
      <c r="M366" t="s">
        <v>191</v>
      </c>
    </row>
    <row r="367" spans="1:13" x14ac:dyDescent="0.3">
      <c r="A367" t="s">
        <v>927</v>
      </c>
      <c r="B367" t="s">
        <v>928</v>
      </c>
      <c r="C367" t="s">
        <v>211</v>
      </c>
      <c r="D367" t="s">
        <v>170</v>
      </c>
      <c r="E367" t="s">
        <v>187</v>
      </c>
      <c r="F367" t="s">
        <v>163</v>
      </c>
      <c r="G367" t="s">
        <v>172</v>
      </c>
      <c r="H367">
        <v>36</v>
      </c>
      <c r="I367" s="6">
        <v>41650</v>
      </c>
      <c r="J367" s="29">
        <v>202323</v>
      </c>
      <c r="K367" s="30">
        <v>0.39</v>
      </c>
      <c r="L367" t="s">
        <v>165</v>
      </c>
      <c r="M367" t="s">
        <v>173</v>
      </c>
    </row>
    <row r="368" spans="1:13" x14ac:dyDescent="0.3">
      <c r="A368" t="s">
        <v>929</v>
      </c>
      <c r="B368" t="s">
        <v>930</v>
      </c>
      <c r="C368" t="s">
        <v>169</v>
      </c>
      <c r="D368" t="s">
        <v>170</v>
      </c>
      <c r="E368" t="s">
        <v>171</v>
      </c>
      <c r="F368" t="s">
        <v>163</v>
      </c>
      <c r="G368" t="s">
        <v>182</v>
      </c>
      <c r="H368">
        <v>34</v>
      </c>
      <c r="I368" s="6">
        <v>44032</v>
      </c>
      <c r="J368" s="29">
        <v>184960</v>
      </c>
      <c r="K368" s="30">
        <v>0.18</v>
      </c>
      <c r="L368" t="s">
        <v>165</v>
      </c>
      <c r="M368" t="s">
        <v>166</v>
      </c>
    </row>
    <row r="369" spans="1:13" x14ac:dyDescent="0.3">
      <c r="A369" t="s">
        <v>931</v>
      </c>
      <c r="B369" t="s">
        <v>932</v>
      </c>
      <c r="C369" t="s">
        <v>211</v>
      </c>
      <c r="D369" t="s">
        <v>161</v>
      </c>
      <c r="E369" t="s">
        <v>177</v>
      </c>
      <c r="F369" t="s">
        <v>181</v>
      </c>
      <c r="G369" t="s">
        <v>182</v>
      </c>
      <c r="H369">
        <v>37</v>
      </c>
      <c r="I369" s="6">
        <v>40719</v>
      </c>
      <c r="J369" s="29">
        <v>221592</v>
      </c>
      <c r="K369" s="30">
        <v>0.31</v>
      </c>
      <c r="L369" t="s">
        <v>165</v>
      </c>
      <c r="M369" t="s">
        <v>220</v>
      </c>
    </row>
    <row r="370" spans="1:13" x14ac:dyDescent="0.3">
      <c r="A370" t="s">
        <v>933</v>
      </c>
      <c r="B370" t="s">
        <v>934</v>
      </c>
      <c r="C370" t="s">
        <v>265</v>
      </c>
      <c r="D370" t="s">
        <v>200</v>
      </c>
      <c r="E370" t="s">
        <v>177</v>
      </c>
      <c r="F370" t="s">
        <v>163</v>
      </c>
      <c r="G370" t="s">
        <v>182</v>
      </c>
      <c r="H370">
        <v>44</v>
      </c>
      <c r="I370" s="6">
        <v>39841</v>
      </c>
      <c r="J370" s="29">
        <v>53301</v>
      </c>
      <c r="K370" s="30">
        <v>0</v>
      </c>
      <c r="L370" t="s">
        <v>165</v>
      </c>
      <c r="M370" t="s">
        <v>166</v>
      </c>
    </row>
    <row r="371" spans="1:13" x14ac:dyDescent="0.3">
      <c r="A371" t="s">
        <v>935</v>
      </c>
      <c r="B371" t="s">
        <v>936</v>
      </c>
      <c r="C371" t="s">
        <v>301</v>
      </c>
      <c r="D371" t="s">
        <v>161</v>
      </c>
      <c r="E371" t="s">
        <v>187</v>
      </c>
      <c r="F371" t="s">
        <v>181</v>
      </c>
      <c r="G371" t="s">
        <v>182</v>
      </c>
      <c r="H371">
        <v>45</v>
      </c>
      <c r="I371" s="6">
        <v>36587</v>
      </c>
      <c r="J371" s="29">
        <v>91276</v>
      </c>
      <c r="K371" s="30">
        <v>0</v>
      </c>
      <c r="L371" t="s">
        <v>165</v>
      </c>
      <c r="M371" t="s">
        <v>166</v>
      </c>
    </row>
    <row r="372" spans="1:13" x14ac:dyDescent="0.3">
      <c r="A372" t="s">
        <v>937</v>
      </c>
      <c r="B372" t="s">
        <v>938</v>
      </c>
      <c r="C372" t="s">
        <v>160</v>
      </c>
      <c r="D372" t="s">
        <v>200</v>
      </c>
      <c r="E372" t="s">
        <v>162</v>
      </c>
      <c r="F372" t="s">
        <v>163</v>
      </c>
      <c r="G372" t="s">
        <v>182</v>
      </c>
      <c r="H372">
        <v>52</v>
      </c>
      <c r="I372" s="6">
        <v>42983</v>
      </c>
      <c r="J372" s="29">
        <v>140042</v>
      </c>
      <c r="K372" s="30">
        <v>0.13</v>
      </c>
      <c r="L372" t="s">
        <v>165</v>
      </c>
      <c r="M372" t="s">
        <v>195</v>
      </c>
    </row>
    <row r="373" spans="1:13" x14ac:dyDescent="0.3">
      <c r="A373" t="s">
        <v>364</v>
      </c>
      <c r="B373" t="s">
        <v>939</v>
      </c>
      <c r="C373" t="s">
        <v>190</v>
      </c>
      <c r="D373" t="s">
        <v>194</v>
      </c>
      <c r="E373" t="s">
        <v>177</v>
      </c>
      <c r="F373" t="s">
        <v>163</v>
      </c>
      <c r="G373" t="s">
        <v>182</v>
      </c>
      <c r="H373">
        <v>40</v>
      </c>
      <c r="I373" s="6">
        <v>43440</v>
      </c>
      <c r="J373" s="29">
        <v>57225</v>
      </c>
      <c r="K373" s="30">
        <v>0</v>
      </c>
      <c r="L373" t="s">
        <v>165</v>
      </c>
      <c r="M373" t="s">
        <v>220</v>
      </c>
    </row>
    <row r="374" spans="1:13" x14ac:dyDescent="0.3">
      <c r="A374" t="s">
        <v>940</v>
      </c>
      <c r="B374" t="s">
        <v>941</v>
      </c>
      <c r="C374" t="s">
        <v>186</v>
      </c>
      <c r="D374" t="s">
        <v>200</v>
      </c>
      <c r="E374" t="s">
        <v>171</v>
      </c>
      <c r="F374" t="s">
        <v>163</v>
      </c>
      <c r="G374" t="s">
        <v>217</v>
      </c>
      <c r="H374">
        <v>55</v>
      </c>
      <c r="I374" s="6">
        <v>40233</v>
      </c>
      <c r="J374" s="29">
        <v>102839</v>
      </c>
      <c r="K374" s="30">
        <v>0.05</v>
      </c>
      <c r="L374" t="s">
        <v>165</v>
      </c>
      <c r="M374" t="s">
        <v>191</v>
      </c>
    </row>
    <row r="375" spans="1:13" x14ac:dyDescent="0.3">
      <c r="A375" t="s">
        <v>942</v>
      </c>
      <c r="B375" t="s">
        <v>943</v>
      </c>
      <c r="C375" t="s">
        <v>169</v>
      </c>
      <c r="D375" t="s">
        <v>212</v>
      </c>
      <c r="E375" t="s">
        <v>162</v>
      </c>
      <c r="F375" t="s">
        <v>181</v>
      </c>
      <c r="G375" t="s">
        <v>182</v>
      </c>
      <c r="H375">
        <v>29</v>
      </c>
      <c r="I375" s="6">
        <v>44454</v>
      </c>
      <c r="J375" s="29">
        <v>199783</v>
      </c>
      <c r="K375" s="30">
        <v>0.21</v>
      </c>
      <c r="L375" t="s">
        <v>165</v>
      </c>
      <c r="M375" t="s">
        <v>173</v>
      </c>
    </row>
    <row r="376" spans="1:13" x14ac:dyDescent="0.3">
      <c r="A376" t="s">
        <v>944</v>
      </c>
      <c r="B376" t="s">
        <v>945</v>
      </c>
      <c r="C376" t="s">
        <v>186</v>
      </c>
      <c r="D376" t="s">
        <v>212</v>
      </c>
      <c r="E376" t="s">
        <v>187</v>
      </c>
      <c r="F376" t="s">
        <v>181</v>
      </c>
      <c r="G376" t="s">
        <v>172</v>
      </c>
      <c r="H376">
        <v>51</v>
      </c>
      <c r="I376" s="6">
        <v>35456</v>
      </c>
      <c r="J376" s="29">
        <v>104431</v>
      </c>
      <c r="K376" s="30">
        <v>7.0000000000000007E-2</v>
      </c>
      <c r="L376" t="s">
        <v>165</v>
      </c>
      <c r="M376" t="s">
        <v>183</v>
      </c>
    </row>
    <row r="377" spans="1:13" x14ac:dyDescent="0.3">
      <c r="A377" t="s">
        <v>946</v>
      </c>
      <c r="B377" t="s">
        <v>947</v>
      </c>
      <c r="C377" t="s">
        <v>283</v>
      </c>
      <c r="D377" t="s">
        <v>200</v>
      </c>
      <c r="E377" t="s">
        <v>171</v>
      </c>
      <c r="F377" t="s">
        <v>181</v>
      </c>
      <c r="G377" t="s">
        <v>172</v>
      </c>
      <c r="H377">
        <v>28</v>
      </c>
      <c r="I377" s="6">
        <v>44374</v>
      </c>
      <c r="J377" s="29">
        <v>48510</v>
      </c>
      <c r="K377" s="30">
        <v>0</v>
      </c>
      <c r="L377" t="s">
        <v>165</v>
      </c>
      <c r="M377" t="s">
        <v>173</v>
      </c>
    </row>
    <row r="378" spans="1:13" x14ac:dyDescent="0.3">
      <c r="A378" t="s">
        <v>948</v>
      </c>
      <c r="B378" t="s">
        <v>949</v>
      </c>
      <c r="C378" t="s">
        <v>260</v>
      </c>
      <c r="D378" t="s">
        <v>204</v>
      </c>
      <c r="E378" t="s">
        <v>171</v>
      </c>
      <c r="F378" t="s">
        <v>181</v>
      </c>
      <c r="G378" t="s">
        <v>164</v>
      </c>
      <c r="H378">
        <v>27</v>
      </c>
      <c r="I378" s="6">
        <v>43613</v>
      </c>
      <c r="J378" s="29">
        <v>70110</v>
      </c>
      <c r="K378" s="30">
        <v>0</v>
      </c>
      <c r="L378" t="s">
        <v>165</v>
      </c>
      <c r="M378" t="s">
        <v>191</v>
      </c>
    </row>
    <row r="379" spans="1:13" x14ac:dyDescent="0.3">
      <c r="A379" t="s">
        <v>950</v>
      </c>
      <c r="B379" t="s">
        <v>951</v>
      </c>
      <c r="C379" t="s">
        <v>160</v>
      </c>
      <c r="D379" t="s">
        <v>170</v>
      </c>
      <c r="E379" t="s">
        <v>162</v>
      </c>
      <c r="F379" t="s">
        <v>163</v>
      </c>
      <c r="G379" t="s">
        <v>217</v>
      </c>
      <c r="H379">
        <v>45</v>
      </c>
      <c r="I379" s="6">
        <v>42379</v>
      </c>
      <c r="J379" s="29">
        <v>149761</v>
      </c>
      <c r="K379" s="30">
        <v>0.12</v>
      </c>
      <c r="L379" t="s">
        <v>165</v>
      </c>
      <c r="M379" t="s">
        <v>220</v>
      </c>
    </row>
    <row r="380" spans="1:13" x14ac:dyDescent="0.3">
      <c r="A380" t="s">
        <v>952</v>
      </c>
      <c r="B380" t="s">
        <v>953</v>
      </c>
      <c r="C380" t="s">
        <v>186</v>
      </c>
      <c r="D380" t="s">
        <v>223</v>
      </c>
      <c r="E380" t="s">
        <v>171</v>
      </c>
      <c r="F380" t="s">
        <v>181</v>
      </c>
      <c r="G380" t="s">
        <v>172</v>
      </c>
      <c r="H380">
        <v>33</v>
      </c>
      <c r="I380" s="6">
        <v>41446</v>
      </c>
      <c r="J380" s="29">
        <v>119631</v>
      </c>
      <c r="K380" s="30">
        <v>0.06</v>
      </c>
      <c r="L380" t="s">
        <v>165</v>
      </c>
      <c r="M380" t="s">
        <v>183</v>
      </c>
    </row>
    <row r="381" spans="1:13" x14ac:dyDescent="0.3">
      <c r="A381" t="s">
        <v>954</v>
      </c>
      <c r="B381" t="s">
        <v>955</v>
      </c>
      <c r="C381" t="s">
        <v>211</v>
      </c>
      <c r="D381" t="s">
        <v>161</v>
      </c>
      <c r="E381" t="s">
        <v>162</v>
      </c>
      <c r="F381" t="s">
        <v>181</v>
      </c>
      <c r="G381" t="s">
        <v>182</v>
      </c>
      <c r="H381">
        <v>26</v>
      </c>
      <c r="I381" s="6">
        <v>43960</v>
      </c>
      <c r="J381" s="29">
        <v>256561</v>
      </c>
      <c r="K381" s="30">
        <v>0.39</v>
      </c>
      <c r="L381" t="s">
        <v>165</v>
      </c>
      <c r="M381" t="s">
        <v>195</v>
      </c>
    </row>
    <row r="382" spans="1:13" x14ac:dyDescent="0.3">
      <c r="A382" t="s">
        <v>956</v>
      </c>
      <c r="B382" t="s">
        <v>957</v>
      </c>
      <c r="C382" t="s">
        <v>595</v>
      </c>
      <c r="D382" t="s">
        <v>161</v>
      </c>
      <c r="E382" t="s">
        <v>171</v>
      </c>
      <c r="F382" t="s">
        <v>163</v>
      </c>
      <c r="G382" t="s">
        <v>217</v>
      </c>
      <c r="H382">
        <v>45</v>
      </c>
      <c r="I382" s="6">
        <v>43937</v>
      </c>
      <c r="J382" s="29">
        <v>66958</v>
      </c>
      <c r="K382" s="30">
        <v>0</v>
      </c>
      <c r="L382" t="s">
        <v>165</v>
      </c>
      <c r="M382" t="s">
        <v>191</v>
      </c>
    </row>
    <row r="383" spans="1:13" x14ac:dyDescent="0.3">
      <c r="A383" t="s">
        <v>289</v>
      </c>
      <c r="B383" t="s">
        <v>958</v>
      </c>
      <c r="C383" t="s">
        <v>245</v>
      </c>
      <c r="D383" t="s">
        <v>161</v>
      </c>
      <c r="E383" t="s">
        <v>187</v>
      </c>
      <c r="F383" t="s">
        <v>181</v>
      </c>
      <c r="G383" t="s">
        <v>172</v>
      </c>
      <c r="H383">
        <v>37</v>
      </c>
      <c r="I383" s="6">
        <v>39493</v>
      </c>
      <c r="J383" s="29">
        <v>71695</v>
      </c>
      <c r="K383" s="30">
        <v>0</v>
      </c>
      <c r="L383" t="s">
        <v>165</v>
      </c>
      <c r="M383" t="s">
        <v>183</v>
      </c>
    </row>
    <row r="384" spans="1:13" x14ac:dyDescent="0.3">
      <c r="A384" t="s">
        <v>917</v>
      </c>
      <c r="B384" t="s">
        <v>959</v>
      </c>
      <c r="C384" t="s">
        <v>190</v>
      </c>
      <c r="D384" t="s">
        <v>223</v>
      </c>
      <c r="E384" t="s">
        <v>171</v>
      </c>
      <c r="F384" t="s">
        <v>163</v>
      </c>
      <c r="G384" t="s">
        <v>172</v>
      </c>
      <c r="H384">
        <v>33</v>
      </c>
      <c r="I384" s="6">
        <v>41742</v>
      </c>
      <c r="J384" s="29">
        <v>46878</v>
      </c>
      <c r="K384" s="30">
        <v>0</v>
      </c>
      <c r="L384" t="s">
        <v>165</v>
      </c>
      <c r="M384" t="s">
        <v>191</v>
      </c>
    </row>
    <row r="385" spans="1:13" x14ac:dyDescent="0.3">
      <c r="A385" t="s">
        <v>960</v>
      </c>
      <c r="B385" t="s">
        <v>961</v>
      </c>
      <c r="C385" t="s">
        <v>190</v>
      </c>
      <c r="D385" t="s">
        <v>212</v>
      </c>
      <c r="E385" t="s">
        <v>171</v>
      </c>
      <c r="F385" t="s">
        <v>163</v>
      </c>
      <c r="G385" t="s">
        <v>172</v>
      </c>
      <c r="H385">
        <v>64</v>
      </c>
      <c r="I385" s="6">
        <v>37662</v>
      </c>
      <c r="J385" s="29">
        <v>57032</v>
      </c>
      <c r="K385" s="30">
        <v>0</v>
      </c>
      <c r="L385" t="s">
        <v>165</v>
      </c>
      <c r="M385" t="s">
        <v>191</v>
      </c>
    </row>
    <row r="386" spans="1:13" x14ac:dyDescent="0.3">
      <c r="A386" t="s">
        <v>178</v>
      </c>
      <c r="B386" t="s">
        <v>962</v>
      </c>
      <c r="C386" t="s">
        <v>190</v>
      </c>
      <c r="D386" t="s">
        <v>170</v>
      </c>
      <c r="E386" t="s">
        <v>177</v>
      </c>
      <c r="F386" t="s">
        <v>163</v>
      </c>
      <c r="G386" t="s">
        <v>172</v>
      </c>
      <c r="H386">
        <v>55</v>
      </c>
      <c r="I386" s="6">
        <v>44302</v>
      </c>
      <c r="J386" s="29">
        <v>48266</v>
      </c>
      <c r="K386" s="30">
        <v>0</v>
      </c>
      <c r="L386" t="s">
        <v>165</v>
      </c>
      <c r="M386" t="s">
        <v>173</v>
      </c>
    </row>
    <row r="387" spans="1:13" x14ac:dyDescent="0.3">
      <c r="A387" t="s">
        <v>963</v>
      </c>
      <c r="B387" t="s">
        <v>964</v>
      </c>
      <c r="C387" t="s">
        <v>211</v>
      </c>
      <c r="D387" t="s">
        <v>170</v>
      </c>
      <c r="E387" t="s">
        <v>162</v>
      </c>
      <c r="F387" t="s">
        <v>181</v>
      </c>
      <c r="G387" t="s">
        <v>217</v>
      </c>
      <c r="H387">
        <v>36</v>
      </c>
      <c r="I387" s="6">
        <v>43330</v>
      </c>
      <c r="J387" s="29">
        <v>223404</v>
      </c>
      <c r="K387" s="30">
        <v>0.32</v>
      </c>
      <c r="L387" t="s">
        <v>165</v>
      </c>
      <c r="M387" t="s">
        <v>220</v>
      </c>
    </row>
    <row r="388" spans="1:13" x14ac:dyDescent="0.3">
      <c r="A388" t="s">
        <v>965</v>
      </c>
      <c r="B388" t="s">
        <v>966</v>
      </c>
      <c r="C388" t="s">
        <v>355</v>
      </c>
      <c r="D388" t="s">
        <v>161</v>
      </c>
      <c r="E388" t="s">
        <v>171</v>
      </c>
      <c r="F388" t="s">
        <v>163</v>
      </c>
      <c r="G388" t="s">
        <v>182</v>
      </c>
      <c r="H388">
        <v>57</v>
      </c>
      <c r="I388" s="6">
        <v>41649</v>
      </c>
      <c r="J388" s="29">
        <v>74854</v>
      </c>
      <c r="K388" s="30">
        <v>0</v>
      </c>
      <c r="L388" t="s">
        <v>165</v>
      </c>
      <c r="M388" t="s">
        <v>166</v>
      </c>
    </row>
    <row r="389" spans="1:13" x14ac:dyDescent="0.3">
      <c r="A389" t="s">
        <v>967</v>
      </c>
      <c r="B389" t="s">
        <v>968</v>
      </c>
      <c r="C389" t="s">
        <v>211</v>
      </c>
      <c r="D389" t="s">
        <v>194</v>
      </c>
      <c r="E389" t="s">
        <v>171</v>
      </c>
      <c r="F389" t="s">
        <v>163</v>
      </c>
      <c r="G389" t="s">
        <v>172</v>
      </c>
      <c r="H389">
        <v>48</v>
      </c>
      <c r="I389" s="6">
        <v>39197</v>
      </c>
      <c r="J389" s="29">
        <v>217783</v>
      </c>
      <c r="K389" s="30">
        <v>0.36</v>
      </c>
      <c r="L389" t="s">
        <v>165</v>
      </c>
      <c r="M389" t="s">
        <v>166</v>
      </c>
    </row>
    <row r="390" spans="1:13" x14ac:dyDescent="0.3">
      <c r="A390" t="s">
        <v>969</v>
      </c>
      <c r="B390" t="s">
        <v>970</v>
      </c>
      <c r="C390" t="s">
        <v>235</v>
      </c>
      <c r="D390" t="s">
        <v>170</v>
      </c>
      <c r="E390" t="s">
        <v>177</v>
      </c>
      <c r="F390" t="s">
        <v>163</v>
      </c>
      <c r="G390" t="s">
        <v>172</v>
      </c>
      <c r="H390">
        <v>41</v>
      </c>
      <c r="I390" s="6">
        <v>39091</v>
      </c>
      <c r="J390" s="29">
        <v>50685</v>
      </c>
      <c r="K390" s="30">
        <v>0</v>
      </c>
      <c r="L390" t="s">
        <v>165</v>
      </c>
      <c r="M390" t="s">
        <v>220</v>
      </c>
    </row>
    <row r="391" spans="1:13" x14ac:dyDescent="0.3">
      <c r="A391" t="s">
        <v>971</v>
      </c>
      <c r="B391" t="s">
        <v>972</v>
      </c>
      <c r="C391" t="s">
        <v>235</v>
      </c>
      <c r="D391" t="s">
        <v>223</v>
      </c>
      <c r="E391" t="s">
        <v>162</v>
      </c>
      <c r="F391" t="s">
        <v>181</v>
      </c>
      <c r="G391" t="s">
        <v>182</v>
      </c>
      <c r="H391">
        <v>34</v>
      </c>
      <c r="I391" s="6">
        <v>43169</v>
      </c>
      <c r="J391" s="29">
        <v>58993</v>
      </c>
      <c r="K391" s="30">
        <v>0</v>
      </c>
      <c r="L391" t="s">
        <v>165</v>
      </c>
      <c r="M391" t="s">
        <v>195</v>
      </c>
    </row>
    <row r="392" spans="1:13" x14ac:dyDescent="0.3">
      <c r="A392" t="s">
        <v>973</v>
      </c>
      <c r="B392" t="s">
        <v>974</v>
      </c>
      <c r="C392" t="s">
        <v>280</v>
      </c>
      <c r="D392" t="s">
        <v>204</v>
      </c>
      <c r="E392" t="s">
        <v>187</v>
      </c>
      <c r="F392" t="s">
        <v>181</v>
      </c>
      <c r="G392" t="s">
        <v>172</v>
      </c>
      <c r="H392">
        <v>47</v>
      </c>
      <c r="I392" s="6">
        <v>43990</v>
      </c>
      <c r="J392" s="29">
        <v>115765</v>
      </c>
      <c r="K392" s="30">
        <v>0</v>
      </c>
      <c r="L392" t="s">
        <v>165</v>
      </c>
      <c r="M392" t="s">
        <v>191</v>
      </c>
    </row>
    <row r="393" spans="1:13" x14ac:dyDescent="0.3">
      <c r="A393" t="s">
        <v>975</v>
      </c>
      <c r="B393" t="s">
        <v>976</v>
      </c>
      <c r="C393" t="s">
        <v>169</v>
      </c>
      <c r="D393" t="s">
        <v>194</v>
      </c>
      <c r="E393" t="s">
        <v>177</v>
      </c>
      <c r="F393" t="s">
        <v>163</v>
      </c>
      <c r="G393" t="s">
        <v>182</v>
      </c>
      <c r="H393">
        <v>63</v>
      </c>
      <c r="I393" s="6">
        <v>39147</v>
      </c>
      <c r="J393" s="29">
        <v>193044</v>
      </c>
      <c r="K393" s="30">
        <v>0.15</v>
      </c>
      <c r="L393" t="s">
        <v>165</v>
      </c>
      <c r="M393" t="s">
        <v>191</v>
      </c>
    </row>
    <row r="394" spans="1:13" x14ac:dyDescent="0.3">
      <c r="A394" t="s">
        <v>977</v>
      </c>
      <c r="B394" t="s">
        <v>978</v>
      </c>
      <c r="C394" t="s">
        <v>190</v>
      </c>
      <c r="D394" t="s">
        <v>212</v>
      </c>
      <c r="E394" t="s">
        <v>162</v>
      </c>
      <c r="F394" t="s">
        <v>163</v>
      </c>
      <c r="G394" t="s">
        <v>164</v>
      </c>
      <c r="H394">
        <v>65</v>
      </c>
      <c r="I394" s="6">
        <v>40711</v>
      </c>
      <c r="J394" s="29">
        <v>56686</v>
      </c>
      <c r="K394" s="30">
        <v>0</v>
      </c>
      <c r="L394" t="s">
        <v>165</v>
      </c>
      <c r="M394" t="s">
        <v>166</v>
      </c>
    </row>
    <row r="395" spans="1:13" x14ac:dyDescent="0.3">
      <c r="A395" t="s">
        <v>979</v>
      </c>
      <c r="B395" t="s">
        <v>980</v>
      </c>
      <c r="C395" t="s">
        <v>160</v>
      </c>
      <c r="D395" t="s">
        <v>170</v>
      </c>
      <c r="E395" t="s">
        <v>177</v>
      </c>
      <c r="F395" t="s">
        <v>163</v>
      </c>
      <c r="G395" t="s">
        <v>164</v>
      </c>
      <c r="H395">
        <v>33</v>
      </c>
      <c r="I395" s="6">
        <v>43763</v>
      </c>
      <c r="J395" s="29">
        <v>131652</v>
      </c>
      <c r="K395" s="30">
        <v>0.11</v>
      </c>
      <c r="L395" t="s">
        <v>165</v>
      </c>
      <c r="M395" t="s">
        <v>166</v>
      </c>
    </row>
    <row r="396" spans="1:13" x14ac:dyDescent="0.3">
      <c r="A396" t="s">
        <v>981</v>
      </c>
      <c r="B396" t="s">
        <v>982</v>
      </c>
      <c r="C396" t="s">
        <v>169</v>
      </c>
      <c r="D396" t="s">
        <v>212</v>
      </c>
      <c r="E396" t="s">
        <v>177</v>
      </c>
      <c r="F396" t="s">
        <v>163</v>
      </c>
      <c r="G396" t="s">
        <v>164</v>
      </c>
      <c r="H396">
        <v>45</v>
      </c>
      <c r="I396" s="6">
        <v>39507</v>
      </c>
      <c r="J396" s="29">
        <v>150577</v>
      </c>
      <c r="K396" s="30">
        <v>0.25</v>
      </c>
      <c r="L396" t="s">
        <v>165</v>
      </c>
      <c r="M396" t="s">
        <v>191</v>
      </c>
    </row>
    <row r="397" spans="1:13" x14ac:dyDescent="0.3">
      <c r="A397" t="s">
        <v>331</v>
      </c>
      <c r="B397" t="s">
        <v>983</v>
      </c>
      <c r="C397" t="s">
        <v>595</v>
      </c>
      <c r="D397" t="s">
        <v>161</v>
      </c>
      <c r="E397" t="s">
        <v>177</v>
      </c>
      <c r="F397" t="s">
        <v>181</v>
      </c>
      <c r="G397" t="s">
        <v>182</v>
      </c>
      <c r="H397">
        <v>43</v>
      </c>
      <c r="I397" s="6">
        <v>42753</v>
      </c>
      <c r="J397" s="29">
        <v>86417</v>
      </c>
      <c r="K397" s="30">
        <v>0</v>
      </c>
      <c r="L397" t="s">
        <v>165</v>
      </c>
      <c r="M397" t="s">
        <v>173</v>
      </c>
    </row>
    <row r="398" spans="1:13" x14ac:dyDescent="0.3">
      <c r="A398" t="s">
        <v>984</v>
      </c>
      <c r="B398" t="s">
        <v>985</v>
      </c>
      <c r="C398" t="s">
        <v>355</v>
      </c>
      <c r="D398" t="s">
        <v>161</v>
      </c>
      <c r="E398" t="s">
        <v>162</v>
      </c>
      <c r="F398" t="s">
        <v>163</v>
      </c>
      <c r="G398" t="s">
        <v>182</v>
      </c>
      <c r="H398">
        <v>65</v>
      </c>
      <c r="I398" s="6">
        <v>37749</v>
      </c>
      <c r="J398" s="29">
        <v>96548</v>
      </c>
      <c r="K398" s="30">
        <v>0</v>
      </c>
      <c r="L398" t="s">
        <v>165</v>
      </c>
      <c r="M398" t="s">
        <v>195</v>
      </c>
    </row>
    <row r="399" spans="1:13" x14ac:dyDescent="0.3">
      <c r="A399" t="s">
        <v>986</v>
      </c>
      <c r="B399" t="s">
        <v>987</v>
      </c>
      <c r="C399" t="s">
        <v>235</v>
      </c>
      <c r="D399" t="s">
        <v>194</v>
      </c>
      <c r="E399" t="s">
        <v>171</v>
      </c>
      <c r="F399" t="s">
        <v>181</v>
      </c>
      <c r="G399" t="s">
        <v>182</v>
      </c>
      <c r="H399">
        <v>28</v>
      </c>
      <c r="I399" s="6">
        <v>43336</v>
      </c>
      <c r="J399" s="29">
        <v>61410</v>
      </c>
      <c r="K399" s="30">
        <v>0</v>
      </c>
      <c r="L399" t="s">
        <v>165</v>
      </c>
      <c r="M399" t="s">
        <v>183</v>
      </c>
    </row>
    <row r="400" spans="1:13" x14ac:dyDescent="0.3">
      <c r="A400" t="s">
        <v>988</v>
      </c>
      <c r="B400" t="s">
        <v>989</v>
      </c>
      <c r="C400" t="s">
        <v>186</v>
      </c>
      <c r="D400" t="s">
        <v>170</v>
      </c>
      <c r="E400" t="s">
        <v>171</v>
      </c>
      <c r="F400" t="s">
        <v>163</v>
      </c>
      <c r="G400" t="s">
        <v>164</v>
      </c>
      <c r="H400">
        <v>61</v>
      </c>
      <c r="I400" s="6">
        <v>40293</v>
      </c>
      <c r="J400" s="29">
        <v>110302</v>
      </c>
      <c r="K400" s="30">
        <v>0.06</v>
      </c>
      <c r="L400" t="s">
        <v>165</v>
      </c>
      <c r="M400" t="s">
        <v>191</v>
      </c>
    </row>
    <row r="401" spans="1:13" x14ac:dyDescent="0.3">
      <c r="A401" t="s">
        <v>990</v>
      </c>
      <c r="B401" t="s">
        <v>991</v>
      </c>
      <c r="C401" t="s">
        <v>169</v>
      </c>
      <c r="D401" t="s">
        <v>204</v>
      </c>
      <c r="E401" t="s">
        <v>171</v>
      </c>
      <c r="F401" t="s">
        <v>163</v>
      </c>
      <c r="G401" t="s">
        <v>164</v>
      </c>
      <c r="H401">
        <v>45</v>
      </c>
      <c r="I401" s="6">
        <v>43212</v>
      </c>
      <c r="J401" s="29">
        <v>187205</v>
      </c>
      <c r="K401" s="30">
        <v>0.24</v>
      </c>
      <c r="L401" t="s">
        <v>165</v>
      </c>
      <c r="M401" t="s">
        <v>220</v>
      </c>
    </row>
    <row r="402" spans="1:13" x14ac:dyDescent="0.3">
      <c r="A402" t="s">
        <v>992</v>
      </c>
      <c r="B402" t="s">
        <v>993</v>
      </c>
      <c r="C402" t="s">
        <v>180</v>
      </c>
      <c r="D402" t="s">
        <v>223</v>
      </c>
      <c r="E402" t="s">
        <v>187</v>
      </c>
      <c r="F402" t="s">
        <v>181</v>
      </c>
      <c r="G402" t="s">
        <v>172</v>
      </c>
      <c r="H402">
        <v>45</v>
      </c>
      <c r="I402" s="6">
        <v>40618</v>
      </c>
      <c r="J402" s="29">
        <v>81687</v>
      </c>
      <c r="K402" s="30">
        <v>0</v>
      </c>
      <c r="L402" t="s">
        <v>165</v>
      </c>
      <c r="M402" t="s">
        <v>183</v>
      </c>
    </row>
    <row r="403" spans="1:13" x14ac:dyDescent="0.3">
      <c r="A403" t="s">
        <v>994</v>
      </c>
      <c r="B403" t="s">
        <v>995</v>
      </c>
      <c r="C403" t="s">
        <v>211</v>
      </c>
      <c r="D403" t="s">
        <v>161</v>
      </c>
      <c r="E403" t="s">
        <v>171</v>
      </c>
      <c r="F403" t="s">
        <v>181</v>
      </c>
      <c r="G403" t="s">
        <v>217</v>
      </c>
      <c r="H403">
        <v>54</v>
      </c>
      <c r="I403" s="6">
        <v>40040</v>
      </c>
      <c r="J403" s="29">
        <v>241083</v>
      </c>
      <c r="K403" s="30">
        <v>0.39</v>
      </c>
      <c r="L403" t="s">
        <v>165</v>
      </c>
      <c r="M403" t="s">
        <v>220</v>
      </c>
    </row>
    <row r="404" spans="1:13" x14ac:dyDescent="0.3">
      <c r="A404" t="s">
        <v>996</v>
      </c>
      <c r="B404" t="s">
        <v>997</v>
      </c>
      <c r="C404" t="s">
        <v>211</v>
      </c>
      <c r="D404" t="s">
        <v>170</v>
      </c>
      <c r="E404" t="s">
        <v>171</v>
      </c>
      <c r="F404" t="s">
        <v>163</v>
      </c>
      <c r="G404" t="s">
        <v>164</v>
      </c>
      <c r="H404">
        <v>38</v>
      </c>
      <c r="I404" s="6">
        <v>43413</v>
      </c>
      <c r="J404" s="29">
        <v>223805</v>
      </c>
      <c r="K404" s="30">
        <v>0.36</v>
      </c>
      <c r="L404" t="s">
        <v>165</v>
      </c>
      <c r="M404" t="s">
        <v>173</v>
      </c>
    </row>
    <row r="405" spans="1:13" x14ac:dyDescent="0.3">
      <c r="A405" t="s">
        <v>998</v>
      </c>
      <c r="B405" t="s">
        <v>999</v>
      </c>
      <c r="C405" t="s">
        <v>169</v>
      </c>
      <c r="D405" t="s">
        <v>194</v>
      </c>
      <c r="E405" t="s">
        <v>187</v>
      </c>
      <c r="F405" t="s">
        <v>163</v>
      </c>
      <c r="G405" t="s">
        <v>172</v>
      </c>
      <c r="H405">
        <v>27</v>
      </c>
      <c r="I405" s="6">
        <v>44393</v>
      </c>
      <c r="J405" s="29">
        <v>161759</v>
      </c>
      <c r="K405" s="30">
        <v>0.16</v>
      </c>
      <c r="L405" t="s">
        <v>165</v>
      </c>
      <c r="M405" t="s">
        <v>191</v>
      </c>
    </row>
    <row r="406" spans="1:13" x14ac:dyDescent="0.3">
      <c r="A406" t="s">
        <v>1000</v>
      </c>
      <c r="B406" t="s">
        <v>1001</v>
      </c>
      <c r="C406" t="s">
        <v>176</v>
      </c>
      <c r="D406" t="s">
        <v>161</v>
      </c>
      <c r="E406" t="s">
        <v>162</v>
      </c>
      <c r="F406" t="s">
        <v>181</v>
      </c>
      <c r="G406" t="s">
        <v>164</v>
      </c>
      <c r="H406">
        <v>40</v>
      </c>
      <c r="I406" s="6">
        <v>43520</v>
      </c>
      <c r="J406" s="29">
        <v>95899</v>
      </c>
      <c r="K406" s="30">
        <v>0.1</v>
      </c>
      <c r="L406" t="s">
        <v>165</v>
      </c>
      <c r="M406" t="s">
        <v>220</v>
      </c>
    </row>
    <row r="407" spans="1:13" x14ac:dyDescent="0.3">
      <c r="A407" t="s">
        <v>1002</v>
      </c>
      <c r="B407" t="s">
        <v>1003</v>
      </c>
      <c r="C407" t="s">
        <v>180</v>
      </c>
      <c r="D407" t="s">
        <v>170</v>
      </c>
      <c r="E407" t="s">
        <v>187</v>
      </c>
      <c r="F407" t="s">
        <v>181</v>
      </c>
      <c r="G407" t="s">
        <v>182</v>
      </c>
      <c r="H407">
        <v>49</v>
      </c>
      <c r="I407" s="6">
        <v>43623</v>
      </c>
      <c r="J407" s="29">
        <v>80700</v>
      </c>
      <c r="K407" s="30">
        <v>0</v>
      </c>
      <c r="L407" t="s">
        <v>165</v>
      </c>
      <c r="M407" t="s">
        <v>220</v>
      </c>
    </row>
    <row r="408" spans="1:13" x14ac:dyDescent="0.3">
      <c r="A408" t="s">
        <v>1004</v>
      </c>
      <c r="B408" t="s">
        <v>1005</v>
      </c>
      <c r="C408" t="s">
        <v>235</v>
      </c>
      <c r="D408" t="s">
        <v>212</v>
      </c>
      <c r="E408" t="s">
        <v>187</v>
      </c>
      <c r="F408" t="s">
        <v>163</v>
      </c>
      <c r="G408" t="s">
        <v>172</v>
      </c>
      <c r="H408">
        <v>39</v>
      </c>
      <c r="I408" s="6">
        <v>42843</v>
      </c>
      <c r="J408" s="29">
        <v>58745</v>
      </c>
      <c r="K408" s="30">
        <v>0</v>
      </c>
      <c r="L408" t="s">
        <v>165</v>
      </c>
      <c r="M408" t="s">
        <v>195</v>
      </c>
    </row>
    <row r="409" spans="1:13" x14ac:dyDescent="0.3">
      <c r="A409" t="s">
        <v>1006</v>
      </c>
      <c r="B409" t="s">
        <v>1007</v>
      </c>
      <c r="C409" t="s">
        <v>245</v>
      </c>
      <c r="D409" t="s">
        <v>161</v>
      </c>
      <c r="E409" t="s">
        <v>187</v>
      </c>
      <c r="F409" t="s">
        <v>163</v>
      </c>
      <c r="G409" t="s">
        <v>182</v>
      </c>
      <c r="H409">
        <v>57</v>
      </c>
      <c r="I409" s="6">
        <v>33728</v>
      </c>
      <c r="J409" s="29">
        <v>76202</v>
      </c>
      <c r="K409" s="30">
        <v>0</v>
      </c>
      <c r="L409" t="s">
        <v>165</v>
      </c>
      <c r="M409" t="s">
        <v>195</v>
      </c>
    </row>
    <row r="410" spans="1:13" x14ac:dyDescent="0.3">
      <c r="A410" t="s">
        <v>1008</v>
      </c>
      <c r="B410" t="s">
        <v>1009</v>
      </c>
      <c r="C410" t="s">
        <v>211</v>
      </c>
      <c r="D410" t="s">
        <v>223</v>
      </c>
      <c r="E410" t="s">
        <v>171</v>
      </c>
      <c r="F410" t="s">
        <v>181</v>
      </c>
      <c r="G410" t="s">
        <v>164</v>
      </c>
      <c r="H410">
        <v>36</v>
      </c>
      <c r="I410" s="6">
        <v>43178</v>
      </c>
      <c r="J410" s="29">
        <v>195200</v>
      </c>
      <c r="K410" s="30">
        <v>0.36</v>
      </c>
      <c r="L410" t="s">
        <v>165</v>
      </c>
      <c r="M410" t="s">
        <v>195</v>
      </c>
    </row>
    <row r="411" spans="1:13" x14ac:dyDescent="0.3">
      <c r="A411" t="s">
        <v>1010</v>
      </c>
      <c r="B411" t="s">
        <v>1011</v>
      </c>
      <c r="C411" t="s">
        <v>301</v>
      </c>
      <c r="D411" t="s">
        <v>161</v>
      </c>
      <c r="E411" t="s">
        <v>177</v>
      </c>
      <c r="F411" t="s">
        <v>163</v>
      </c>
      <c r="G411" t="s">
        <v>172</v>
      </c>
      <c r="H411">
        <v>30</v>
      </c>
      <c r="I411" s="6">
        <v>43864</v>
      </c>
      <c r="J411" s="29">
        <v>94652</v>
      </c>
      <c r="K411" s="30">
        <v>0</v>
      </c>
      <c r="L411" t="s">
        <v>165</v>
      </c>
      <c r="M411" t="s">
        <v>166</v>
      </c>
    </row>
    <row r="412" spans="1:13" x14ac:dyDescent="0.3">
      <c r="A412" t="s">
        <v>1012</v>
      </c>
      <c r="B412" t="s">
        <v>1013</v>
      </c>
      <c r="C412" t="s">
        <v>245</v>
      </c>
      <c r="D412" t="s">
        <v>161</v>
      </c>
      <c r="E412" t="s">
        <v>177</v>
      </c>
      <c r="F412" t="s">
        <v>181</v>
      </c>
      <c r="G412" t="s">
        <v>164</v>
      </c>
      <c r="H412">
        <v>34</v>
      </c>
      <c r="I412" s="6">
        <v>42416</v>
      </c>
      <c r="J412" s="29">
        <v>63411</v>
      </c>
      <c r="K412" s="30">
        <v>0</v>
      </c>
      <c r="L412" t="s">
        <v>165</v>
      </c>
      <c r="M412" t="s">
        <v>191</v>
      </c>
    </row>
    <row r="413" spans="1:13" x14ac:dyDescent="0.3">
      <c r="A413" t="s">
        <v>1014</v>
      </c>
      <c r="B413" t="s">
        <v>1015</v>
      </c>
      <c r="C413" t="s">
        <v>203</v>
      </c>
      <c r="D413" t="s">
        <v>204</v>
      </c>
      <c r="E413" t="s">
        <v>177</v>
      </c>
      <c r="F413" t="s">
        <v>163</v>
      </c>
      <c r="G413" t="s">
        <v>164</v>
      </c>
      <c r="H413">
        <v>55</v>
      </c>
      <c r="I413" s="6">
        <v>44276</v>
      </c>
      <c r="J413" s="29">
        <v>95562</v>
      </c>
      <c r="K413" s="30">
        <v>0</v>
      </c>
      <c r="L413" t="s">
        <v>165</v>
      </c>
      <c r="M413" t="s">
        <v>173</v>
      </c>
    </row>
    <row r="414" spans="1:13" x14ac:dyDescent="0.3">
      <c r="A414" t="s">
        <v>1016</v>
      </c>
      <c r="B414" t="s">
        <v>1017</v>
      </c>
      <c r="C414" t="s">
        <v>180</v>
      </c>
      <c r="D414" t="s">
        <v>223</v>
      </c>
      <c r="E414" t="s">
        <v>162</v>
      </c>
      <c r="F414" t="s">
        <v>181</v>
      </c>
      <c r="G414" t="s">
        <v>172</v>
      </c>
      <c r="H414">
        <v>30</v>
      </c>
      <c r="I414" s="6">
        <v>43773</v>
      </c>
      <c r="J414" s="29">
        <v>96092</v>
      </c>
      <c r="K414" s="30">
        <v>0</v>
      </c>
      <c r="L414" t="s">
        <v>165</v>
      </c>
      <c r="M414" t="s">
        <v>195</v>
      </c>
    </row>
    <row r="415" spans="1:13" x14ac:dyDescent="0.3">
      <c r="A415" t="s">
        <v>1018</v>
      </c>
      <c r="B415" t="s">
        <v>1019</v>
      </c>
      <c r="C415" t="s">
        <v>211</v>
      </c>
      <c r="D415" t="s">
        <v>204</v>
      </c>
      <c r="E415" t="s">
        <v>177</v>
      </c>
      <c r="F415" t="s">
        <v>181</v>
      </c>
      <c r="G415" t="s">
        <v>182</v>
      </c>
      <c r="H415">
        <v>63</v>
      </c>
      <c r="I415" s="6">
        <v>41428</v>
      </c>
      <c r="J415" s="29">
        <v>254289</v>
      </c>
      <c r="K415" s="30">
        <v>0.39</v>
      </c>
      <c r="L415" t="s">
        <v>165</v>
      </c>
      <c r="M415" t="s">
        <v>173</v>
      </c>
    </row>
    <row r="416" spans="1:13" x14ac:dyDescent="0.3">
      <c r="A416" t="s">
        <v>1020</v>
      </c>
      <c r="B416" t="s">
        <v>1021</v>
      </c>
      <c r="C416" t="s">
        <v>176</v>
      </c>
      <c r="D416" t="s">
        <v>161</v>
      </c>
      <c r="E416" t="s">
        <v>162</v>
      </c>
      <c r="F416" t="s">
        <v>181</v>
      </c>
      <c r="G416" t="s">
        <v>172</v>
      </c>
      <c r="H416">
        <v>26</v>
      </c>
      <c r="I416" s="6">
        <v>43656</v>
      </c>
      <c r="J416" s="29">
        <v>69110</v>
      </c>
      <c r="K416" s="30">
        <v>0.05</v>
      </c>
      <c r="L416" t="s">
        <v>165</v>
      </c>
      <c r="M416" t="s">
        <v>173</v>
      </c>
    </row>
    <row r="417" spans="1:13" x14ac:dyDescent="0.3">
      <c r="A417" t="s">
        <v>1022</v>
      </c>
      <c r="B417" t="s">
        <v>1023</v>
      </c>
      <c r="C417" t="s">
        <v>211</v>
      </c>
      <c r="D417" t="s">
        <v>212</v>
      </c>
      <c r="E417" t="s">
        <v>171</v>
      </c>
      <c r="F417" t="s">
        <v>181</v>
      </c>
      <c r="G417" t="s">
        <v>172</v>
      </c>
      <c r="H417">
        <v>52</v>
      </c>
      <c r="I417" s="6">
        <v>37418</v>
      </c>
      <c r="J417" s="29">
        <v>236314</v>
      </c>
      <c r="K417" s="30">
        <v>0.34</v>
      </c>
      <c r="L417" t="s">
        <v>165</v>
      </c>
      <c r="M417" t="s">
        <v>191</v>
      </c>
    </row>
    <row r="418" spans="1:13" x14ac:dyDescent="0.3">
      <c r="A418" t="s">
        <v>1024</v>
      </c>
      <c r="B418" t="s">
        <v>1025</v>
      </c>
      <c r="C418" t="s">
        <v>190</v>
      </c>
      <c r="D418" t="s">
        <v>212</v>
      </c>
      <c r="E418" t="s">
        <v>187</v>
      </c>
      <c r="F418" t="s">
        <v>181</v>
      </c>
      <c r="G418" t="s">
        <v>217</v>
      </c>
      <c r="H418">
        <v>51</v>
      </c>
      <c r="I418" s="6">
        <v>39252</v>
      </c>
      <c r="J418" s="29">
        <v>45206</v>
      </c>
      <c r="K418" s="30">
        <v>0</v>
      </c>
      <c r="L418" t="s">
        <v>165</v>
      </c>
      <c r="M418" t="s">
        <v>220</v>
      </c>
    </row>
    <row r="419" spans="1:13" x14ac:dyDescent="0.3">
      <c r="A419" t="s">
        <v>1026</v>
      </c>
      <c r="B419" t="s">
        <v>1027</v>
      </c>
      <c r="C419" t="s">
        <v>211</v>
      </c>
      <c r="D419" t="s">
        <v>170</v>
      </c>
      <c r="E419" t="s">
        <v>162</v>
      </c>
      <c r="F419" t="s">
        <v>163</v>
      </c>
      <c r="G419" t="s">
        <v>182</v>
      </c>
      <c r="H419">
        <v>25</v>
      </c>
      <c r="I419" s="6">
        <v>44515</v>
      </c>
      <c r="J419" s="29">
        <v>210708</v>
      </c>
      <c r="K419" s="30">
        <v>0.33</v>
      </c>
      <c r="L419" t="s">
        <v>165</v>
      </c>
      <c r="M419" t="s">
        <v>173</v>
      </c>
    </row>
    <row r="420" spans="1:13" x14ac:dyDescent="0.3">
      <c r="A420" t="s">
        <v>1028</v>
      </c>
      <c r="B420" t="s">
        <v>1029</v>
      </c>
      <c r="C420" t="s">
        <v>355</v>
      </c>
      <c r="D420" t="s">
        <v>161</v>
      </c>
      <c r="E420" t="s">
        <v>187</v>
      </c>
      <c r="F420" t="s">
        <v>181</v>
      </c>
      <c r="G420" t="s">
        <v>217</v>
      </c>
      <c r="H420">
        <v>40</v>
      </c>
      <c r="I420" s="6">
        <v>44465</v>
      </c>
      <c r="J420" s="29">
        <v>87770</v>
      </c>
      <c r="K420" s="30">
        <v>0</v>
      </c>
      <c r="L420" t="s">
        <v>165</v>
      </c>
      <c r="M420" t="s">
        <v>195</v>
      </c>
    </row>
    <row r="421" spans="1:13" x14ac:dyDescent="0.3">
      <c r="A421" t="s">
        <v>1030</v>
      </c>
      <c r="B421" t="s">
        <v>1031</v>
      </c>
      <c r="C421" t="s">
        <v>186</v>
      </c>
      <c r="D421" t="s">
        <v>194</v>
      </c>
      <c r="E421" t="s">
        <v>187</v>
      </c>
      <c r="F421" t="s">
        <v>163</v>
      </c>
      <c r="G421" t="s">
        <v>172</v>
      </c>
      <c r="H421">
        <v>38</v>
      </c>
      <c r="I421" s="6">
        <v>42228</v>
      </c>
      <c r="J421" s="29">
        <v>106858</v>
      </c>
      <c r="K421" s="30">
        <v>0.05</v>
      </c>
      <c r="L421" t="s">
        <v>165</v>
      </c>
      <c r="M421" t="s">
        <v>166</v>
      </c>
    </row>
    <row r="422" spans="1:13" x14ac:dyDescent="0.3">
      <c r="A422" t="s">
        <v>1032</v>
      </c>
      <c r="B422" t="s">
        <v>1033</v>
      </c>
      <c r="C422" t="s">
        <v>169</v>
      </c>
      <c r="D422" t="s">
        <v>200</v>
      </c>
      <c r="E422" t="s">
        <v>187</v>
      </c>
      <c r="F422" t="s">
        <v>181</v>
      </c>
      <c r="G422" t="s">
        <v>172</v>
      </c>
      <c r="H422">
        <v>60</v>
      </c>
      <c r="I422" s="6">
        <v>42108</v>
      </c>
      <c r="J422" s="29">
        <v>155788</v>
      </c>
      <c r="K422" s="30">
        <v>0.17</v>
      </c>
      <c r="L422" t="s">
        <v>165</v>
      </c>
      <c r="M422" t="s">
        <v>166</v>
      </c>
    </row>
    <row r="423" spans="1:13" x14ac:dyDescent="0.3">
      <c r="A423" t="s">
        <v>1034</v>
      </c>
      <c r="B423" t="s">
        <v>1035</v>
      </c>
      <c r="C423" t="s">
        <v>203</v>
      </c>
      <c r="D423" t="s">
        <v>204</v>
      </c>
      <c r="E423" t="s">
        <v>187</v>
      </c>
      <c r="F423" t="s">
        <v>181</v>
      </c>
      <c r="G423" t="s">
        <v>182</v>
      </c>
      <c r="H423">
        <v>28</v>
      </c>
      <c r="I423" s="6">
        <v>44548</v>
      </c>
      <c r="J423" s="29">
        <v>95670</v>
      </c>
      <c r="K423" s="30">
        <v>0</v>
      </c>
      <c r="L423" t="s">
        <v>165</v>
      </c>
      <c r="M423" t="s">
        <v>183</v>
      </c>
    </row>
    <row r="424" spans="1:13" x14ac:dyDescent="0.3">
      <c r="A424" t="s">
        <v>1036</v>
      </c>
      <c r="B424" t="s">
        <v>1037</v>
      </c>
      <c r="C424" t="s">
        <v>325</v>
      </c>
      <c r="D424" t="s">
        <v>223</v>
      </c>
      <c r="E424" t="s">
        <v>162</v>
      </c>
      <c r="F424" t="s">
        <v>163</v>
      </c>
      <c r="G424" t="s">
        <v>164</v>
      </c>
      <c r="H424">
        <v>65</v>
      </c>
      <c r="I424" s="6">
        <v>36798</v>
      </c>
      <c r="J424" s="29">
        <v>67837</v>
      </c>
      <c r="K424" s="30">
        <v>0</v>
      </c>
      <c r="L424" t="s">
        <v>165</v>
      </c>
      <c r="M424" t="s">
        <v>195</v>
      </c>
    </row>
    <row r="425" spans="1:13" x14ac:dyDescent="0.3">
      <c r="A425" t="s">
        <v>1038</v>
      </c>
      <c r="B425" t="s">
        <v>1039</v>
      </c>
      <c r="C425" t="s">
        <v>180</v>
      </c>
      <c r="D425" t="s">
        <v>223</v>
      </c>
      <c r="E425" t="s">
        <v>187</v>
      </c>
      <c r="F425" t="s">
        <v>163</v>
      </c>
      <c r="G425" t="s">
        <v>217</v>
      </c>
      <c r="H425">
        <v>52</v>
      </c>
      <c r="I425" s="6">
        <v>34623</v>
      </c>
      <c r="J425" s="29">
        <v>93103</v>
      </c>
      <c r="K425" s="30">
        <v>0</v>
      </c>
      <c r="L425" t="s">
        <v>165</v>
      </c>
      <c r="M425" t="s">
        <v>183</v>
      </c>
    </row>
    <row r="426" spans="1:13" x14ac:dyDescent="0.3">
      <c r="A426" t="s">
        <v>1040</v>
      </c>
      <c r="B426" t="s">
        <v>1041</v>
      </c>
      <c r="C426" t="s">
        <v>203</v>
      </c>
      <c r="D426" t="s">
        <v>204</v>
      </c>
      <c r="E426" t="s">
        <v>187</v>
      </c>
      <c r="F426" t="s">
        <v>163</v>
      </c>
      <c r="G426" t="s">
        <v>172</v>
      </c>
      <c r="H426">
        <v>56</v>
      </c>
      <c r="I426" s="6">
        <v>42291</v>
      </c>
      <c r="J426" s="29">
        <v>76272</v>
      </c>
      <c r="K426" s="30">
        <v>0</v>
      </c>
      <c r="L426" t="s">
        <v>165</v>
      </c>
      <c r="M426" t="s">
        <v>191</v>
      </c>
    </row>
    <row r="427" spans="1:13" x14ac:dyDescent="0.3">
      <c r="A427" t="s">
        <v>1042</v>
      </c>
      <c r="B427" t="s">
        <v>1043</v>
      </c>
      <c r="C427" t="s">
        <v>235</v>
      </c>
      <c r="D427" t="s">
        <v>170</v>
      </c>
      <c r="E427" t="s">
        <v>177</v>
      </c>
      <c r="F427" t="s">
        <v>163</v>
      </c>
      <c r="G427" t="s">
        <v>182</v>
      </c>
      <c r="H427">
        <v>48</v>
      </c>
      <c r="I427" s="6">
        <v>37796</v>
      </c>
      <c r="J427" s="29">
        <v>55760</v>
      </c>
      <c r="K427" s="30">
        <v>0</v>
      </c>
      <c r="L427" t="s">
        <v>165</v>
      </c>
      <c r="M427" t="s">
        <v>195</v>
      </c>
    </row>
    <row r="428" spans="1:13" x14ac:dyDescent="0.3">
      <c r="A428" t="s">
        <v>1044</v>
      </c>
      <c r="B428" t="s">
        <v>1045</v>
      </c>
      <c r="C428" t="s">
        <v>211</v>
      </c>
      <c r="D428" t="s">
        <v>194</v>
      </c>
      <c r="E428" t="s">
        <v>187</v>
      </c>
      <c r="F428" t="s">
        <v>163</v>
      </c>
      <c r="G428" t="s">
        <v>172</v>
      </c>
      <c r="H428">
        <v>36</v>
      </c>
      <c r="I428" s="6">
        <v>43843</v>
      </c>
      <c r="J428" s="29">
        <v>253294</v>
      </c>
      <c r="K428" s="30">
        <v>0.4</v>
      </c>
      <c r="L428" t="s">
        <v>165</v>
      </c>
      <c r="M428" t="s">
        <v>191</v>
      </c>
    </row>
    <row r="429" spans="1:13" x14ac:dyDescent="0.3">
      <c r="A429" t="s">
        <v>1046</v>
      </c>
      <c r="B429" t="s">
        <v>1047</v>
      </c>
      <c r="C429" t="s">
        <v>235</v>
      </c>
      <c r="D429" t="s">
        <v>170</v>
      </c>
      <c r="E429" t="s">
        <v>187</v>
      </c>
      <c r="F429" t="s">
        <v>181</v>
      </c>
      <c r="G429" t="s">
        <v>172</v>
      </c>
      <c r="H429">
        <v>60</v>
      </c>
      <c r="I429" s="6">
        <v>39310</v>
      </c>
      <c r="J429" s="29">
        <v>58671</v>
      </c>
      <c r="K429" s="30">
        <v>0</v>
      </c>
      <c r="L429" t="s">
        <v>165</v>
      </c>
      <c r="M429" t="s">
        <v>220</v>
      </c>
    </row>
    <row r="430" spans="1:13" x14ac:dyDescent="0.3">
      <c r="A430" t="s">
        <v>1048</v>
      </c>
      <c r="B430" t="s">
        <v>1049</v>
      </c>
      <c r="C430" t="s">
        <v>325</v>
      </c>
      <c r="D430" t="s">
        <v>223</v>
      </c>
      <c r="E430" t="s">
        <v>162</v>
      </c>
      <c r="F430" t="s">
        <v>163</v>
      </c>
      <c r="G430" t="s">
        <v>182</v>
      </c>
      <c r="H430">
        <v>40</v>
      </c>
      <c r="I430" s="6">
        <v>43175</v>
      </c>
      <c r="J430" s="29">
        <v>55457</v>
      </c>
      <c r="K430" s="30">
        <v>0</v>
      </c>
      <c r="L430" t="s">
        <v>165</v>
      </c>
      <c r="M430" t="s">
        <v>220</v>
      </c>
    </row>
    <row r="431" spans="1:13" x14ac:dyDescent="0.3">
      <c r="A431" t="s">
        <v>1050</v>
      </c>
      <c r="B431" t="s">
        <v>1051</v>
      </c>
      <c r="C431" t="s">
        <v>325</v>
      </c>
      <c r="D431" t="s">
        <v>223</v>
      </c>
      <c r="E431" t="s">
        <v>177</v>
      </c>
      <c r="F431" t="s">
        <v>163</v>
      </c>
      <c r="G431" t="s">
        <v>182</v>
      </c>
      <c r="H431">
        <v>63</v>
      </c>
      <c r="I431" s="6">
        <v>43004</v>
      </c>
      <c r="J431" s="29">
        <v>72340</v>
      </c>
      <c r="K431" s="30">
        <v>0</v>
      </c>
      <c r="L431" t="s">
        <v>165</v>
      </c>
      <c r="M431" t="s">
        <v>183</v>
      </c>
    </row>
    <row r="432" spans="1:13" x14ac:dyDescent="0.3">
      <c r="A432" t="s">
        <v>1052</v>
      </c>
      <c r="B432" t="s">
        <v>1053</v>
      </c>
      <c r="C432" t="s">
        <v>186</v>
      </c>
      <c r="D432" t="s">
        <v>212</v>
      </c>
      <c r="E432" t="s">
        <v>187</v>
      </c>
      <c r="F432" t="s">
        <v>163</v>
      </c>
      <c r="G432" t="s">
        <v>172</v>
      </c>
      <c r="H432">
        <v>29</v>
      </c>
      <c r="I432" s="6">
        <v>42676</v>
      </c>
      <c r="J432" s="29">
        <v>122054</v>
      </c>
      <c r="K432" s="30">
        <v>0.06</v>
      </c>
      <c r="L432" t="s">
        <v>165</v>
      </c>
      <c r="M432" t="s">
        <v>183</v>
      </c>
    </row>
    <row r="433" spans="1:13" x14ac:dyDescent="0.3">
      <c r="A433" t="s">
        <v>1054</v>
      </c>
      <c r="B433" t="s">
        <v>1055</v>
      </c>
      <c r="C433" t="s">
        <v>245</v>
      </c>
      <c r="D433" t="s">
        <v>161</v>
      </c>
      <c r="E433" t="s">
        <v>187</v>
      </c>
      <c r="F433" t="s">
        <v>163</v>
      </c>
      <c r="G433" t="s">
        <v>172</v>
      </c>
      <c r="H433">
        <v>53</v>
      </c>
      <c r="I433" s="6">
        <v>35543</v>
      </c>
      <c r="J433" s="29">
        <v>78153</v>
      </c>
      <c r="K433" s="30">
        <v>0</v>
      </c>
      <c r="L433" t="s">
        <v>165</v>
      </c>
      <c r="M433" t="s">
        <v>191</v>
      </c>
    </row>
    <row r="434" spans="1:13" x14ac:dyDescent="0.3">
      <c r="A434" t="s">
        <v>1056</v>
      </c>
      <c r="B434" t="s">
        <v>1057</v>
      </c>
      <c r="C434" t="s">
        <v>186</v>
      </c>
      <c r="D434" t="s">
        <v>170</v>
      </c>
      <c r="E434" t="s">
        <v>177</v>
      </c>
      <c r="F434" t="s">
        <v>163</v>
      </c>
      <c r="G434" t="s">
        <v>172</v>
      </c>
      <c r="H434">
        <v>37</v>
      </c>
      <c r="I434" s="6">
        <v>43935</v>
      </c>
      <c r="J434" s="29">
        <v>103524</v>
      </c>
      <c r="K434" s="30">
        <v>0.09</v>
      </c>
      <c r="L434" t="s">
        <v>165</v>
      </c>
      <c r="M434" t="s">
        <v>183</v>
      </c>
    </row>
    <row r="435" spans="1:13" x14ac:dyDescent="0.3">
      <c r="A435" t="s">
        <v>1058</v>
      </c>
      <c r="B435" t="s">
        <v>1059</v>
      </c>
      <c r="C435" t="s">
        <v>186</v>
      </c>
      <c r="D435" t="s">
        <v>161</v>
      </c>
      <c r="E435" t="s">
        <v>187</v>
      </c>
      <c r="F435" t="s">
        <v>181</v>
      </c>
      <c r="G435" t="s">
        <v>172</v>
      </c>
      <c r="H435">
        <v>30</v>
      </c>
      <c r="I435" s="6">
        <v>42952</v>
      </c>
      <c r="J435" s="29">
        <v>119906</v>
      </c>
      <c r="K435" s="30">
        <v>0.05</v>
      </c>
      <c r="L435" t="s">
        <v>165</v>
      </c>
      <c r="M435" t="s">
        <v>220</v>
      </c>
    </row>
    <row r="436" spans="1:13" x14ac:dyDescent="0.3">
      <c r="A436" t="s">
        <v>1060</v>
      </c>
      <c r="B436" t="s">
        <v>1061</v>
      </c>
      <c r="C436" t="s">
        <v>190</v>
      </c>
      <c r="D436" t="s">
        <v>212</v>
      </c>
      <c r="E436" t="s">
        <v>171</v>
      </c>
      <c r="F436" t="s">
        <v>163</v>
      </c>
      <c r="G436" t="s">
        <v>172</v>
      </c>
      <c r="H436">
        <v>28</v>
      </c>
      <c r="I436" s="6">
        <v>43847</v>
      </c>
      <c r="J436" s="29">
        <v>45061</v>
      </c>
      <c r="K436" s="30">
        <v>0</v>
      </c>
      <c r="L436" t="s">
        <v>165</v>
      </c>
      <c r="M436" t="s">
        <v>191</v>
      </c>
    </row>
    <row r="437" spans="1:13" x14ac:dyDescent="0.3">
      <c r="A437" t="s">
        <v>1062</v>
      </c>
      <c r="B437" t="s">
        <v>1063</v>
      </c>
      <c r="C437" t="s">
        <v>721</v>
      </c>
      <c r="D437" t="s">
        <v>161</v>
      </c>
      <c r="E437" t="s">
        <v>187</v>
      </c>
      <c r="F437" t="s">
        <v>181</v>
      </c>
      <c r="G437" t="s">
        <v>182</v>
      </c>
      <c r="H437">
        <v>51</v>
      </c>
      <c r="I437" s="6">
        <v>37638</v>
      </c>
      <c r="J437" s="29">
        <v>91399</v>
      </c>
      <c r="K437" s="30">
        <v>0</v>
      </c>
      <c r="L437" t="s">
        <v>165</v>
      </c>
      <c r="M437" t="s">
        <v>166</v>
      </c>
    </row>
    <row r="438" spans="1:13" x14ac:dyDescent="0.3">
      <c r="A438" t="s">
        <v>1064</v>
      </c>
      <c r="B438" t="s">
        <v>1065</v>
      </c>
      <c r="C438" t="s">
        <v>240</v>
      </c>
      <c r="D438" t="s">
        <v>161</v>
      </c>
      <c r="E438" t="s">
        <v>162</v>
      </c>
      <c r="F438" t="s">
        <v>181</v>
      </c>
      <c r="G438" t="s">
        <v>217</v>
      </c>
      <c r="H438">
        <v>28</v>
      </c>
      <c r="I438" s="6">
        <v>43006</v>
      </c>
      <c r="J438" s="29">
        <v>97336</v>
      </c>
      <c r="K438" s="30">
        <v>0</v>
      </c>
      <c r="L438" t="s">
        <v>165</v>
      </c>
      <c r="M438" t="s">
        <v>195</v>
      </c>
    </row>
    <row r="439" spans="1:13" x14ac:dyDescent="0.3">
      <c r="A439" t="s">
        <v>996</v>
      </c>
      <c r="B439" t="s">
        <v>1066</v>
      </c>
      <c r="C439" t="s">
        <v>160</v>
      </c>
      <c r="D439" t="s">
        <v>194</v>
      </c>
      <c r="E439" t="s">
        <v>187</v>
      </c>
      <c r="F439" t="s">
        <v>163</v>
      </c>
      <c r="G439" t="s">
        <v>164</v>
      </c>
      <c r="H439">
        <v>31</v>
      </c>
      <c r="I439" s="6">
        <v>42755</v>
      </c>
      <c r="J439" s="29">
        <v>124629</v>
      </c>
      <c r="K439" s="30">
        <v>0.1</v>
      </c>
      <c r="L439" t="s">
        <v>165</v>
      </c>
      <c r="M439" t="s">
        <v>220</v>
      </c>
    </row>
    <row r="440" spans="1:13" x14ac:dyDescent="0.3">
      <c r="A440" t="s">
        <v>1067</v>
      </c>
      <c r="B440" t="s">
        <v>1068</v>
      </c>
      <c r="C440" t="s">
        <v>211</v>
      </c>
      <c r="D440" t="s">
        <v>200</v>
      </c>
      <c r="E440" t="s">
        <v>171</v>
      </c>
      <c r="F440" t="s">
        <v>163</v>
      </c>
      <c r="G440" t="s">
        <v>172</v>
      </c>
      <c r="H440">
        <v>28</v>
      </c>
      <c r="I440" s="6">
        <v>44402</v>
      </c>
      <c r="J440" s="29">
        <v>231850</v>
      </c>
      <c r="K440" s="30">
        <v>0.39</v>
      </c>
      <c r="L440" t="s">
        <v>165</v>
      </c>
      <c r="M440" t="s">
        <v>191</v>
      </c>
    </row>
    <row r="441" spans="1:13" x14ac:dyDescent="0.3">
      <c r="A441" t="s">
        <v>1069</v>
      </c>
      <c r="B441" t="s">
        <v>1070</v>
      </c>
      <c r="C441" t="s">
        <v>186</v>
      </c>
      <c r="D441" t="s">
        <v>194</v>
      </c>
      <c r="E441" t="s">
        <v>162</v>
      </c>
      <c r="F441" t="s">
        <v>181</v>
      </c>
      <c r="G441" t="s">
        <v>217</v>
      </c>
      <c r="H441">
        <v>34</v>
      </c>
      <c r="I441" s="6">
        <v>43255</v>
      </c>
      <c r="J441" s="29">
        <v>128329</v>
      </c>
      <c r="K441" s="30">
        <v>0.08</v>
      </c>
      <c r="L441" t="s">
        <v>165</v>
      </c>
      <c r="M441" t="s">
        <v>183</v>
      </c>
    </row>
    <row r="442" spans="1:13" x14ac:dyDescent="0.3">
      <c r="A442" t="s">
        <v>1071</v>
      </c>
      <c r="B442" t="s">
        <v>1072</v>
      </c>
      <c r="C442" t="s">
        <v>160</v>
      </c>
      <c r="D442" t="s">
        <v>212</v>
      </c>
      <c r="E442" t="s">
        <v>177</v>
      </c>
      <c r="F442" t="s">
        <v>181</v>
      </c>
      <c r="G442" t="s">
        <v>182</v>
      </c>
      <c r="H442">
        <v>60</v>
      </c>
      <c r="I442" s="6">
        <v>44403</v>
      </c>
      <c r="J442" s="29">
        <v>121480</v>
      </c>
      <c r="K442" s="30">
        <v>0.14000000000000001</v>
      </c>
      <c r="L442" t="s">
        <v>165</v>
      </c>
      <c r="M442" t="s">
        <v>183</v>
      </c>
    </row>
    <row r="443" spans="1:13" x14ac:dyDescent="0.3">
      <c r="A443" t="s">
        <v>1073</v>
      </c>
      <c r="B443" t="s">
        <v>1074</v>
      </c>
      <c r="C443" t="s">
        <v>169</v>
      </c>
      <c r="D443" t="s">
        <v>200</v>
      </c>
      <c r="E443" t="s">
        <v>171</v>
      </c>
      <c r="F443" t="s">
        <v>163</v>
      </c>
      <c r="G443" t="s">
        <v>172</v>
      </c>
      <c r="H443">
        <v>41</v>
      </c>
      <c r="I443" s="6">
        <v>40319</v>
      </c>
      <c r="J443" s="29">
        <v>153275</v>
      </c>
      <c r="K443" s="30">
        <v>0.24</v>
      </c>
      <c r="L443" t="s">
        <v>165</v>
      </c>
      <c r="M443" t="s">
        <v>220</v>
      </c>
    </row>
    <row r="444" spans="1:13" x14ac:dyDescent="0.3">
      <c r="A444" t="s">
        <v>1075</v>
      </c>
      <c r="B444" t="s">
        <v>1076</v>
      </c>
      <c r="C444" t="s">
        <v>180</v>
      </c>
      <c r="D444" t="s">
        <v>223</v>
      </c>
      <c r="E444" t="s">
        <v>162</v>
      </c>
      <c r="F444" t="s">
        <v>163</v>
      </c>
      <c r="G444" t="s">
        <v>182</v>
      </c>
      <c r="H444">
        <v>62</v>
      </c>
      <c r="I444" s="6">
        <v>43969</v>
      </c>
      <c r="J444" s="29">
        <v>97830</v>
      </c>
      <c r="K444" s="30">
        <v>0</v>
      </c>
      <c r="L444" t="s">
        <v>165</v>
      </c>
      <c r="M444" t="s">
        <v>195</v>
      </c>
    </row>
    <row r="445" spans="1:13" x14ac:dyDescent="0.3">
      <c r="A445" t="s">
        <v>1077</v>
      </c>
      <c r="B445" t="s">
        <v>1078</v>
      </c>
      <c r="C445" t="s">
        <v>211</v>
      </c>
      <c r="D445" t="s">
        <v>212</v>
      </c>
      <c r="E445" t="s">
        <v>187</v>
      </c>
      <c r="F445" t="s">
        <v>163</v>
      </c>
      <c r="G445" t="s">
        <v>217</v>
      </c>
      <c r="H445">
        <v>47</v>
      </c>
      <c r="I445" s="6">
        <v>36232</v>
      </c>
      <c r="J445" s="29">
        <v>239394</v>
      </c>
      <c r="K445" s="30">
        <v>0.32</v>
      </c>
      <c r="L445" t="s">
        <v>165</v>
      </c>
      <c r="M445" t="s">
        <v>195</v>
      </c>
    </row>
    <row r="446" spans="1:13" x14ac:dyDescent="0.3">
      <c r="A446" t="s">
        <v>1079</v>
      </c>
      <c r="B446" t="s">
        <v>1080</v>
      </c>
      <c r="C446" t="s">
        <v>190</v>
      </c>
      <c r="D446" t="s">
        <v>194</v>
      </c>
      <c r="E446" t="s">
        <v>177</v>
      </c>
      <c r="F446" t="s">
        <v>163</v>
      </c>
      <c r="G446" t="s">
        <v>217</v>
      </c>
      <c r="H446">
        <v>33</v>
      </c>
      <c r="I446" s="6">
        <v>43247</v>
      </c>
      <c r="J446" s="29">
        <v>45049</v>
      </c>
      <c r="K446" s="30">
        <v>0</v>
      </c>
      <c r="L446" t="s">
        <v>165</v>
      </c>
      <c r="M446" t="s">
        <v>166</v>
      </c>
    </row>
    <row r="447" spans="1:13" x14ac:dyDescent="0.3">
      <c r="A447" t="s">
        <v>1081</v>
      </c>
      <c r="B447" t="s">
        <v>1082</v>
      </c>
      <c r="C447" t="s">
        <v>211</v>
      </c>
      <c r="D447" t="s">
        <v>170</v>
      </c>
      <c r="E447" t="s">
        <v>187</v>
      </c>
      <c r="F447" t="s">
        <v>163</v>
      </c>
      <c r="G447" t="s">
        <v>182</v>
      </c>
      <c r="H447">
        <v>54</v>
      </c>
      <c r="I447" s="6">
        <v>39330</v>
      </c>
      <c r="J447" s="29">
        <v>183239</v>
      </c>
      <c r="K447" s="30">
        <v>0.32</v>
      </c>
      <c r="L447" t="s">
        <v>165</v>
      </c>
      <c r="M447" t="s">
        <v>166</v>
      </c>
    </row>
    <row r="448" spans="1:13" x14ac:dyDescent="0.3">
      <c r="A448" t="s">
        <v>1083</v>
      </c>
      <c r="B448" t="s">
        <v>1084</v>
      </c>
      <c r="C448" t="s">
        <v>190</v>
      </c>
      <c r="D448" t="s">
        <v>194</v>
      </c>
      <c r="E448" t="s">
        <v>177</v>
      </c>
      <c r="F448" t="s">
        <v>163</v>
      </c>
      <c r="G448" t="s">
        <v>172</v>
      </c>
      <c r="H448">
        <v>28</v>
      </c>
      <c r="I448" s="6">
        <v>43610</v>
      </c>
      <c r="J448" s="29">
        <v>45819</v>
      </c>
      <c r="K448" s="30">
        <v>0</v>
      </c>
      <c r="L448" t="s">
        <v>165</v>
      </c>
      <c r="M448" t="s">
        <v>191</v>
      </c>
    </row>
    <row r="449" spans="1:13" x14ac:dyDescent="0.3">
      <c r="A449" t="s">
        <v>1085</v>
      </c>
      <c r="B449" t="s">
        <v>1086</v>
      </c>
      <c r="C449" t="s">
        <v>190</v>
      </c>
      <c r="D449" t="s">
        <v>194</v>
      </c>
      <c r="E449" t="s">
        <v>162</v>
      </c>
      <c r="F449" t="s">
        <v>163</v>
      </c>
      <c r="G449" t="s">
        <v>182</v>
      </c>
      <c r="H449">
        <v>54</v>
      </c>
      <c r="I449" s="6">
        <v>39080</v>
      </c>
      <c r="J449" s="29">
        <v>55518</v>
      </c>
      <c r="K449" s="30">
        <v>0</v>
      </c>
      <c r="L449" t="s">
        <v>165</v>
      </c>
      <c r="M449" t="s">
        <v>220</v>
      </c>
    </row>
    <row r="450" spans="1:13" x14ac:dyDescent="0.3">
      <c r="A450" t="s">
        <v>1087</v>
      </c>
      <c r="B450" t="s">
        <v>1088</v>
      </c>
      <c r="C450" t="s">
        <v>186</v>
      </c>
      <c r="D450" t="s">
        <v>212</v>
      </c>
      <c r="E450" t="s">
        <v>162</v>
      </c>
      <c r="F450" t="s">
        <v>163</v>
      </c>
      <c r="G450" t="s">
        <v>164</v>
      </c>
      <c r="H450">
        <v>55</v>
      </c>
      <c r="I450" s="6">
        <v>33958</v>
      </c>
      <c r="J450" s="29">
        <v>113950</v>
      </c>
      <c r="K450" s="30">
        <v>0.09</v>
      </c>
      <c r="L450" t="s">
        <v>165</v>
      </c>
      <c r="M450" t="s">
        <v>191</v>
      </c>
    </row>
    <row r="451" spans="1:13" x14ac:dyDescent="0.3">
      <c r="A451" t="s">
        <v>1089</v>
      </c>
      <c r="B451" t="s">
        <v>1090</v>
      </c>
      <c r="C451" t="s">
        <v>211</v>
      </c>
      <c r="D451" t="s">
        <v>212</v>
      </c>
      <c r="E451" t="s">
        <v>171</v>
      </c>
      <c r="F451" t="s">
        <v>163</v>
      </c>
      <c r="G451" t="s">
        <v>182</v>
      </c>
      <c r="H451">
        <v>52</v>
      </c>
      <c r="I451" s="6">
        <v>35886</v>
      </c>
      <c r="J451" s="29">
        <v>182035</v>
      </c>
      <c r="K451" s="30">
        <v>0.3</v>
      </c>
      <c r="L451" t="s">
        <v>165</v>
      </c>
      <c r="M451" t="s">
        <v>173</v>
      </c>
    </row>
    <row r="452" spans="1:13" x14ac:dyDescent="0.3">
      <c r="A452" t="s">
        <v>1091</v>
      </c>
      <c r="B452" t="s">
        <v>1092</v>
      </c>
      <c r="C452" t="s">
        <v>325</v>
      </c>
      <c r="D452" t="s">
        <v>223</v>
      </c>
      <c r="E452" t="s">
        <v>187</v>
      </c>
      <c r="F452" t="s">
        <v>163</v>
      </c>
      <c r="G452" t="s">
        <v>164</v>
      </c>
      <c r="H452">
        <v>26</v>
      </c>
      <c r="I452" s="6">
        <v>43698</v>
      </c>
      <c r="J452" s="29">
        <v>66084</v>
      </c>
      <c r="K452" s="30">
        <v>0</v>
      </c>
      <c r="L452" t="s">
        <v>165</v>
      </c>
      <c r="M452" t="s">
        <v>166</v>
      </c>
    </row>
    <row r="453" spans="1:13" x14ac:dyDescent="0.3">
      <c r="A453" t="s">
        <v>1093</v>
      </c>
      <c r="B453" t="s">
        <v>1094</v>
      </c>
      <c r="C453" t="s">
        <v>335</v>
      </c>
      <c r="D453" t="s">
        <v>204</v>
      </c>
      <c r="E453" t="s">
        <v>162</v>
      </c>
      <c r="F453" t="s">
        <v>163</v>
      </c>
      <c r="G453" t="s">
        <v>182</v>
      </c>
      <c r="H453">
        <v>63</v>
      </c>
      <c r="I453" s="6">
        <v>43227</v>
      </c>
      <c r="J453" s="29">
        <v>67987</v>
      </c>
      <c r="K453" s="30">
        <v>0</v>
      </c>
      <c r="L453" t="s">
        <v>165</v>
      </c>
      <c r="M453" t="s">
        <v>191</v>
      </c>
    </row>
    <row r="454" spans="1:13" x14ac:dyDescent="0.3">
      <c r="A454" t="s">
        <v>1095</v>
      </c>
      <c r="B454" t="s">
        <v>1096</v>
      </c>
      <c r="C454" t="s">
        <v>235</v>
      </c>
      <c r="D454" t="s">
        <v>212</v>
      </c>
      <c r="E454" t="s">
        <v>177</v>
      </c>
      <c r="F454" t="s">
        <v>181</v>
      </c>
      <c r="G454" t="s">
        <v>172</v>
      </c>
      <c r="H454">
        <v>65</v>
      </c>
      <c r="I454" s="6">
        <v>38584</v>
      </c>
      <c r="J454" s="29">
        <v>59833</v>
      </c>
      <c r="K454" s="30">
        <v>0</v>
      </c>
      <c r="L454" t="s">
        <v>165</v>
      </c>
      <c r="M454" t="s">
        <v>220</v>
      </c>
    </row>
    <row r="455" spans="1:13" x14ac:dyDescent="0.3">
      <c r="A455" t="s">
        <v>1097</v>
      </c>
      <c r="B455" t="s">
        <v>1098</v>
      </c>
      <c r="C455" t="s">
        <v>160</v>
      </c>
      <c r="D455" t="s">
        <v>212</v>
      </c>
      <c r="E455" t="s">
        <v>171</v>
      </c>
      <c r="F455" t="s">
        <v>181</v>
      </c>
      <c r="G455" t="s">
        <v>182</v>
      </c>
      <c r="H455">
        <v>45</v>
      </c>
      <c r="I455" s="6">
        <v>38453</v>
      </c>
      <c r="J455" s="29">
        <v>128468</v>
      </c>
      <c r="K455" s="30">
        <v>0.11</v>
      </c>
      <c r="L455" t="s">
        <v>165</v>
      </c>
      <c r="M455" t="s">
        <v>173</v>
      </c>
    </row>
    <row r="456" spans="1:13" x14ac:dyDescent="0.3">
      <c r="A456" t="s">
        <v>531</v>
      </c>
      <c r="B456" t="s">
        <v>1099</v>
      </c>
      <c r="C456" t="s">
        <v>186</v>
      </c>
      <c r="D456" t="s">
        <v>223</v>
      </c>
      <c r="E456" t="s">
        <v>187</v>
      </c>
      <c r="F456" t="s">
        <v>181</v>
      </c>
      <c r="G456" t="s">
        <v>164</v>
      </c>
      <c r="H456">
        <v>42</v>
      </c>
      <c r="I456" s="6">
        <v>40692</v>
      </c>
      <c r="J456" s="29">
        <v>102440</v>
      </c>
      <c r="K456" s="30">
        <v>0.06</v>
      </c>
      <c r="L456" t="s">
        <v>165</v>
      </c>
      <c r="M456" t="s">
        <v>173</v>
      </c>
    </row>
    <row r="457" spans="1:13" x14ac:dyDescent="0.3">
      <c r="A457" t="s">
        <v>1100</v>
      </c>
      <c r="B457" t="s">
        <v>1101</v>
      </c>
      <c r="C457" t="s">
        <v>211</v>
      </c>
      <c r="D457" t="s">
        <v>161</v>
      </c>
      <c r="E457" t="s">
        <v>171</v>
      </c>
      <c r="F457" t="s">
        <v>181</v>
      </c>
      <c r="G457" t="s">
        <v>164</v>
      </c>
      <c r="H457">
        <v>59</v>
      </c>
      <c r="I457" s="6">
        <v>40542</v>
      </c>
      <c r="J457" s="29">
        <v>246619</v>
      </c>
      <c r="K457" s="30">
        <v>0.36</v>
      </c>
      <c r="L457" t="s">
        <v>165</v>
      </c>
      <c r="M457" t="s">
        <v>191</v>
      </c>
    </row>
    <row r="458" spans="1:13" x14ac:dyDescent="0.3">
      <c r="A458" t="s">
        <v>1102</v>
      </c>
      <c r="B458" t="s">
        <v>1103</v>
      </c>
      <c r="C458" t="s">
        <v>186</v>
      </c>
      <c r="D458" t="s">
        <v>200</v>
      </c>
      <c r="E458" t="s">
        <v>187</v>
      </c>
      <c r="F458" t="s">
        <v>163</v>
      </c>
      <c r="G458" t="s">
        <v>217</v>
      </c>
      <c r="H458">
        <v>42</v>
      </c>
      <c r="I458" s="6">
        <v>43058</v>
      </c>
      <c r="J458" s="29">
        <v>101143</v>
      </c>
      <c r="K458" s="30">
        <v>0.06</v>
      </c>
      <c r="L458" t="s">
        <v>165</v>
      </c>
      <c r="M458" t="s">
        <v>191</v>
      </c>
    </row>
    <row r="459" spans="1:13" x14ac:dyDescent="0.3">
      <c r="A459" t="s">
        <v>1104</v>
      </c>
      <c r="B459" t="s">
        <v>1105</v>
      </c>
      <c r="C459" t="s">
        <v>274</v>
      </c>
      <c r="D459" t="s">
        <v>204</v>
      </c>
      <c r="E459" t="s">
        <v>171</v>
      </c>
      <c r="F459" t="s">
        <v>181</v>
      </c>
      <c r="G459" t="s">
        <v>172</v>
      </c>
      <c r="H459">
        <v>45</v>
      </c>
      <c r="I459" s="6">
        <v>42329</v>
      </c>
      <c r="J459" s="29">
        <v>87292</v>
      </c>
      <c r="K459" s="30">
        <v>0</v>
      </c>
      <c r="L459" t="s">
        <v>165</v>
      </c>
      <c r="M459" t="s">
        <v>220</v>
      </c>
    </row>
    <row r="460" spans="1:13" x14ac:dyDescent="0.3">
      <c r="A460" t="s">
        <v>996</v>
      </c>
      <c r="B460" t="s">
        <v>1106</v>
      </c>
      <c r="C460" t="s">
        <v>378</v>
      </c>
      <c r="D460" t="s">
        <v>161</v>
      </c>
      <c r="E460" t="s">
        <v>187</v>
      </c>
      <c r="F460" t="s">
        <v>181</v>
      </c>
      <c r="G460" t="s">
        <v>172</v>
      </c>
      <c r="H460">
        <v>51</v>
      </c>
      <c r="I460" s="6">
        <v>41697</v>
      </c>
      <c r="J460" s="29">
        <v>53929</v>
      </c>
      <c r="K460" s="30">
        <v>0</v>
      </c>
      <c r="L460" t="s">
        <v>165</v>
      </c>
      <c r="M460" t="s">
        <v>191</v>
      </c>
    </row>
    <row r="461" spans="1:13" x14ac:dyDescent="0.3">
      <c r="A461" t="s">
        <v>1107</v>
      </c>
      <c r="B461" t="s">
        <v>1108</v>
      </c>
      <c r="C461" t="s">
        <v>211</v>
      </c>
      <c r="D461" t="s">
        <v>194</v>
      </c>
      <c r="E461" t="s">
        <v>177</v>
      </c>
      <c r="F461" t="s">
        <v>163</v>
      </c>
      <c r="G461" t="s">
        <v>182</v>
      </c>
      <c r="H461">
        <v>38</v>
      </c>
      <c r="I461" s="6">
        <v>41256</v>
      </c>
      <c r="J461" s="29">
        <v>191571</v>
      </c>
      <c r="K461" s="30">
        <v>0.32</v>
      </c>
      <c r="L461" t="s">
        <v>165</v>
      </c>
      <c r="M461" t="s">
        <v>195</v>
      </c>
    </row>
    <row r="462" spans="1:13" x14ac:dyDescent="0.3">
      <c r="A462" t="s">
        <v>1109</v>
      </c>
      <c r="B462" t="s">
        <v>1110</v>
      </c>
      <c r="C462" t="s">
        <v>160</v>
      </c>
      <c r="D462" t="s">
        <v>194</v>
      </c>
      <c r="E462" t="s">
        <v>187</v>
      </c>
      <c r="F462" t="s">
        <v>163</v>
      </c>
      <c r="G462" t="s">
        <v>172</v>
      </c>
      <c r="H462">
        <v>62</v>
      </c>
      <c r="I462" s="6">
        <v>39843</v>
      </c>
      <c r="J462" s="29">
        <v>150555</v>
      </c>
      <c r="K462" s="30">
        <v>0.13</v>
      </c>
      <c r="L462" t="s">
        <v>165</v>
      </c>
      <c r="M462" t="s">
        <v>183</v>
      </c>
    </row>
    <row r="463" spans="1:13" x14ac:dyDescent="0.3">
      <c r="A463" t="s">
        <v>1111</v>
      </c>
      <c r="B463" t="s">
        <v>1112</v>
      </c>
      <c r="C463" t="s">
        <v>211</v>
      </c>
      <c r="D463" t="s">
        <v>170</v>
      </c>
      <c r="E463" t="s">
        <v>162</v>
      </c>
      <c r="F463" t="s">
        <v>181</v>
      </c>
      <c r="G463" t="s">
        <v>182</v>
      </c>
      <c r="H463">
        <v>52</v>
      </c>
      <c r="I463" s="6">
        <v>35576</v>
      </c>
      <c r="J463" s="29">
        <v>216999</v>
      </c>
      <c r="K463" s="30">
        <v>0.37</v>
      </c>
      <c r="L463" t="s">
        <v>165</v>
      </c>
      <c r="M463" t="s">
        <v>191</v>
      </c>
    </row>
    <row r="464" spans="1:13" x14ac:dyDescent="0.3">
      <c r="A464" t="s">
        <v>1113</v>
      </c>
      <c r="B464" t="s">
        <v>1114</v>
      </c>
      <c r="C464" t="s">
        <v>232</v>
      </c>
      <c r="D464" t="s">
        <v>161</v>
      </c>
      <c r="E464" t="s">
        <v>171</v>
      </c>
      <c r="F464" t="s">
        <v>181</v>
      </c>
      <c r="G464" t="s">
        <v>172</v>
      </c>
      <c r="H464">
        <v>38</v>
      </c>
      <c r="I464" s="6">
        <v>42113</v>
      </c>
      <c r="J464" s="29">
        <v>48762</v>
      </c>
      <c r="K464" s="30">
        <v>0</v>
      </c>
      <c r="L464" t="s">
        <v>165</v>
      </c>
      <c r="M464" t="s">
        <v>166</v>
      </c>
    </row>
    <row r="465" spans="1:13" x14ac:dyDescent="0.3">
      <c r="A465" t="s">
        <v>1115</v>
      </c>
      <c r="B465" t="s">
        <v>1116</v>
      </c>
      <c r="C465" t="s">
        <v>169</v>
      </c>
      <c r="D465" t="s">
        <v>212</v>
      </c>
      <c r="E465" t="s">
        <v>171</v>
      </c>
      <c r="F465" t="s">
        <v>181</v>
      </c>
      <c r="G465" t="s">
        <v>172</v>
      </c>
      <c r="H465">
        <v>32</v>
      </c>
      <c r="I465" s="6">
        <v>42702</v>
      </c>
      <c r="J465" s="29">
        <v>177443</v>
      </c>
      <c r="K465" s="30">
        <v>0.16</v>
      </c>
      <c r="L465" t="s">
        <v>165</v>
      </c>
      <c r="M465" t="s">
        <v>166</v>
      </c>
    </row>
    <row r="466" spans="1:13" x14ac:dyDescent="0.3">
      <c r="A466" t="s">
        <v>1117</v>
      </c>
      <c r="B466" t="s">
        <v>1118</v>
      </c>
      <c r="C466" t="s">
        <v>240</v>
      </c>
      <c r="D466" t="s">
        <v>161</v>
      </c>
      <c r="E466" t="s">
        <v>162</v>
      </c>
      <c r="F466" t="s">
        <v>163</v>
      </c>
      <c r="G466" t="s">
        <v>182</v>
      </c>
      <c r="H466">
        <v>36</v>
      </c>
      <c r="I466" s="6">
        <v>42489</v>
      </c>
      <c r="J466" s="29">
        <v>75862</v>
      </c>
      <c r="K466" s="30">
        <v>0</v>
      </c>
      <c r="L466" t="s">
        <v>165</v>
      </c>
      <c r="M466" t="s">
        <v>195</v>
      </c>
    </row>
    <row r="467" spans="1:13" x14ac:dyDescent="0.3">
      <c r="A467" t="s">
        <v>1119</v>
      </c>
      <c r="B467" t="s">
        <v>1120</v>
      </c>
      <c r="C467" t="s">
        <v>328</v>
      </c>
      <c r="D467" t="s">
        <v>200</v>
      </c>
      <c r="E467" t="s">
        <v>162</v>
      </c>
      <c r="F467" t="s">
        <v>163</v>
      </c>
      <c r="G467" t="s">
        <v>182</v>
      </c>
      <c r="H467">
        <v>45</v>
      </c>
      <c r="I467" s="6">
        <v>43581</v>
      </c>
      <c r="J467" s="29">
        <v>90870</v>
      </c>
      <c r="K467" s="30">
        <v>0</v>
      </c>
      <c r="L467" t="s">
        <v>165</v>
      </c>
      <c r="M467" t="s">
        <v>173</v>
      </c>
    </row>
    <row r="468" spans="1:13" x14ac:dyDescent="0.3">
      <c r="A468" t="s">
        <v>1121</v>
      </c>
      <c r="B468" t="s">
        <v>1122</v>
      </c>
      <c r="C468" t="s">
        <v>286</v>
      </c>
      <c r="D468" t="s">
        <v>204</v>
      </c>
      <c r="E468" t="s">
        <v>187</v>
      </c>
      <c r="F468" t="s">
        <v>163</v>
      </c>
      <c r="G468" t="s">
        <v>182</v>
      </c>
      <c r="H468">
        <v>32</v>
      </c>
      <c r="I468" s="6">
        <v>41977</v>
      </c>
      <c r="J468" s="29">
        <v>99202</v>
      </c>
      <c r="K468" s="30">
        <v>0.11</v>
      </c>
      <c r="L468" t="s">
        <v>165</v>
      </c>
      <c r="M468" t="s">
        <v>183</v>
      </c>
    </row>
    <row r="469" spans="1:13" x14ac:dyDescent="0.3">
      <c r="A469" t="s">
        <v>1123</v>
      </c>
      <c r="B469" t="s">
        <v>1124</v>
      </c>
      <c r="C469" t="s">
        <v>595</v>
      </c>
      <c r="D469" t="s">
        <v>161</v>
      </c>
      <c r="E469" t="s">
        <v>187</v>
      </c>
      <c r="F469" t="s">
        <v>181</v>
      </c>
      <c r="G469" t="s">
        <v>172</v>
      </c>
      <c r="H469">
        <v>54</v>
      </c>
      <c r="I469" s="6">
        <v>33785</v>
      </c>
      <c r="J469" s="29">
        <v>63196</v>
      </c>
      <c r="K469" s="30">
        <v>0</v>
      </c>
      <c r="L469" t="s">
        <v>165</v>
      </c>
      <c r="M469" t="s">
        <v>173</v>
      </c>
    </row>
    <row r="470" spans="1:13" x14ac:dyDescent="0.3">
      <c r="A470" t="s">
        <v>1125</v>
      </c>
      <c r="B470" t="s">
        <v>1126</v>
      </c>
      <c r="C470" t="s">
        <v>211</v>
      </c>
      <c r="D470" t="s">
        <v>212</v>
      </c>
      <c r="E470" t="s">
        <v>187</v>
      </c>
      <c r="F470" t="s">
        <v>181</v>
      </c>
      <c r="G470" t="s">
        <v>182</v>
      </c>
      <c r="H470">
        <v>45</v>
      </c>
      <c r="I470" s="6">
        <v>42271</v>
      </c>
      <c r="J470" s="29">
        <v>202680</v>
      </c>
      <c r="K470" s="30">
        <v>0.32</v>
      </c>
      <c r="L470" t="s">
        <v>165</v>
      </c>
      <c r="M470" t="s">
        <v>183</v>
      </c>
    </row>
    <row r="471" spans="1:13" x14ac:dyDescent="0.3">
      <c r="A471" t="s">
        <v>385</v>
      </c>
      <c r="B471" t="s">
        <v>1127</v>
      </c>
      <c r="C471" t="s">
        <v>169</v>
      </c>
      <c r="D471" t="s">
        <v>223</v>
      </c>
      <c r="E471" t="s">
        <v>177</v>
      </c>
      <c r="F471" t="s">
        <v>163</v>
      </c>
      <c r="G471" t="s">
        <v>164</v>
      </c>
      <c r="H471">
        <v>61</v>
      </c>
      <c r="I471" s="6">
        <v>35661</v>
      </c>
      <c r="J471" s="29">
        <v>159567</v>
      </c>
      <c r="K471" s="30">
        <v>0.28000000000000003</v>
      </c>
      <c r="L471" t="s">
        <v>165</v>
      </c>
      <c r="M471" t="s">
        <v>183</v>
      </c>
    </row>
    <row r="472" spans="1:13" x14ac:dyDescent="0.3">
      <c r="A472" t="s">
        <v>1128</v>
      </c>
      <c r="B472" t="s">
        <v>1129</v>
      </c>
      <c r="C472" t="s">
        <v>211</v>
      </c>
      <c r="D472" t="s">
        <v>200</v>
      </c>
      <c r="E472" t="s">
        <v>187</v>
      </c>
      <c r="F472" t="s">
        <v>181</v>
      </c>
      <c r="G472" t="s">
        <v>217</v>
      </c>
      <c r="H472">
        <v>62</v>
      </c>
      <c r="I472" s="6">
        <v>37484</v>
      </c>
      <c r="J472" s="29">
        <v>234594</v>
      </c>
      <c r="K472" s="30">
        <v>0.33</v>
      </c>
      <c r="L472" t="s">
        <v>165</v>
      </c>
      <c r="M472" t="s">
        <v>166</v>
      </c>
    </row>
    <row r="473" spans="1:13" x14ac:dyDescent="0.3">
      <c r="A473" t="s">
        <v>1130</v>
      </c>
      <c r="B473" t="s">
        <v>1131</v>
      </c>
      <c r="C473" t="s">
        <v>378</v>
      </c>
      <c r="D473" t="s">
        <v>161</v>
      </c>
      <c r="E473" t="s">
        <v>171</v>
      </c>
      <c r="F473" t="s">
        <v>181</v>
      </c>
      <c r="G473" t="s">
        <v>172</v>
      </c>
      <c r="H473">
        <v>48</v>
      </c>
      <c r="I473" s="6">
        <v>37298</v>
      </c>
      <c r="J473" s="29">
        <v>43080</v>
      </c>
      <c r="K473" s="30">
        <v>0</v>
      </c>
      <c r="L473" t="s">
        <v>165</v>
      </c>
      <c r="M473" t="s">
        <v>195</v>
      </c>
    </row>
    <row r="474" spans="1:13" x14ac:dyDescent="0.3">
      <c r="A474" t="s">
        <v>1132</v>
      </c>
      <c r="B474" t="s">
        <v>1133</v>
      </c>
      <c r="C474" t="s">
        <v>186</v>
      </c>
      <c r="D474" t="s">
        <v>212</v>
      </c>
      <c r="E474" t="s">
        <v>177</v>
      </c>
      <c r="F474" t="s">
        <v>163</v>
      </c>
      <c r="G474" t="s">
        <v>217</v>
      </c>
      <c r="H474">
        <v>29</v>
      </c>
      <c r="I474" s="6">
        <v>44325</v>
      </c>
      <c r="J474" s="29">
        <v>129541</v>
      </c>
      <c r="K474" s="30">
        <v>0.08</v>
      </c>
      <c r="L474" t="s">
        <v>165</v>
      </c>
      <c r="M474" t="s">
        <v>183</v>
      </c>
    </row>
    <row r="475" spans="1:13" x14ac:dyDescent="0.3">
      <c r="A475" t="s">
        <v>1134</v>
      </c>
      <c r="B475" t="s">
        <v>1135</v>
      </c>
      <c r="C475" t="s">
        <v>169</v>
      </c>
      <c r="D475" t="s">
        <v>223</v>
      </c>
      <c r="E475" t="s">
        <v>162</v>
      </c>
      <c r="F475" t="s">
        <v>181</v>
      </c>
      <c r="G475" t="s">
        <v>217</v>
      </c>
      <c r="H475">
        <v>39</v>
      </c>
      <c r="I475" s="6">
        <v>41635</v>
      </c>
      <c r="J475" s="29">
        <v>165756</v>
      </c>
      <c r="K475" s="30">
        <v>0.28000000000000003</v>
      </c>
      <c r="L475" t="s">
        <v>165</v>
      </c>
      <c r="M475" t="s">
        <v>220</v>
      </c>
    </row>
    <row r="476" spans="1:13" x14ac:dyDescent="0.3">
      <c r="A476" t="s">
        <v>1136</v>
      </c>
      <c r="B476" t="s">
        <v>1137</v>
      </c>
      <c r="C476" t="s">
        <v>160</v>
      </c>
      <c r="D476" t="s">
        <v>170</v>
      </c>
      <c r="E476" t="s">
        <v>171</v>
      </c>
      <c r="F476" t="s">
        <v>181</v>
      </c>
      <c r="G476" t="s">
        <v>182</v>
      </c>
      <c r="H476">
        <v>44</v>
      </c>
      <c r="I476" s="6">
        <v>40274</v>
      </c>
      <c r="J476" s="29">
        <v>142878</v>
      </c>
      <c r="K476" s="30">
        <v>0.12</v>
      </c>
      <c r="L476" t="s">
        <v>165</v>
      </c>
      <c r="M476" t="s">
        <v>220</v>
      </c>
    </row>
    <row r="477" spans="1:13" x14ac:dyDescent="0.3">
      <c r="A477" t="s">
        <v>1138</v>
      </c>
      <c r="B477" t="s">
        <v>1139</v>
      </c>
      <c r="C477" t="s">
        <v>169</v>
      </c>
      <c r="D477" t="s">
        <v>204</v>
      </c>
      <c r="E477" t="s">
        <v>177</v>
      </c>
      <c r="F477" t="s">
        <v>181</v>
      </c>
      <c r="G477" t="s">
        <v>172</v>
      </c>
      <c r="H477">
        <v>52</v>
      </c>
      <c r="I477" s="6">
        <v>39018</v>
      </c>
      <c r="J477" s="29">
        <v>187992</v>
      </c>
      <c r="K477" s="30">
        <v>0.28000000000000003</v>
      </c>
      <c r="L477" t="s">
        <v>165</v>
      </c>
      <c r="M477" t="s">
        <v>191</v>
      </c>
    </row>
    <row r="478" spans="1:13" x14ac:dyDescent="0.3">
      <c r="A478" t="s">
        <v>1140</v>
      </c>
      <c r="B478" t="s">
        <v>1141</v>
      </c>
      <c r="C478" t="s">
        <v>468</v>
      </c>
      <c r="D478" t="s">
        <v>161</v>
      </c>
      <c r="E478" t="s">
        <v>162</v>
      </c>
      <c r="F478" t="s">
        <v>181</v>
      </c>
      <c r="G478" t="s">
        <v>172</v>
      </c>
      <c r="H478">
        <v>48</v>
      </c>
      <c r="I478" s="6">
        <v>38987</v>
      </c>
      <c r="J478" s="29">
        <v>76505</v>
      </c>
      <c r="K478" s="30">
        <v>0</v>
      </c>
      <c r="L478" t="s">
        <v>165</v>
      </c>
      <c r="M478" t="s">
        <v>166</v>
      </c>
    </row>
    <row r="479" spans="1:13" x14ac:dyDescent="0.3">
      <c r="A479" t="s">
        <v>297</v>
      </c>
      <c r="B479" t="s">
        <v>1142</v>
      </c>
      <c r="C479" t="s">
        <v>211</v>
      </c>
      <c r="D479" t="s">
        <v>194</v>
      </c>
      <c r="E479" t="s">
        <v>171</v>
      </c>
      <c r="F479" t="s">
        <v>181</v>
      </c>
      <c r="G479" t="s">
        <v>172</v>
      </c>
      <c r="H479">
        <v>41</v>
      </c>
      <c r="I479" s="6">
        <v>41503</v>
      </c>
      <c r="J479" s="29">
        <v>235619</v>
      </c>
      <c r="K479" s="30">
        <v>0.3</v>
      </c>
      <c r="L479" t="s">
        <v>165</v>
      </c>
      <c r="M479" t="s">
        <v>166</v>
      </c>
    </row>
    <row r="480" spans="1:13" x14ac:dyDescent="0.3">
      <c r="A480" t="s">
        <v>221</v>
      </c>
      <c r="B480" t="s">
        <v>1143</v>
      </c>
      <c r="C480" t="s">
        <v>322</v>
      </c>
      <c r="D480" t="s">
        <v>161</v>
      </c>
      <c r="E480" t="s">
        <v>162</v>
      </c>
      <c r="F480" t="s">
        <v>181</v>
      </c>
      <c r="G480" t="s">
        <v>217</v>
      </c>
      <c r="H480">
        <v>48</v>
      </c>
      <c r="I480" s="6">
        <v>38560</v>
      </c>
      <c r="J480" s="29">
        <v>68987</v>
      </c>
      <c r="K480" s="30">
        <v>0</v>
      </c>
      <c r="L480" t="s">
        <v>165</v>
      </c>
      <c r="M480" t="s">
        <v>173</v>
      </c>
    </row>
    <row r="481" spans="1:13" x14ac:dyDescent="0.3">
      <c r="A481" t="s">
        <v>1144</v>
      </c>
      <c r="B481" t="s">
        <v>1145</v>
      </c>
      <c r="C481" t="s">
        <v>169</v>
      </c>
      <c r="D481" t="s">
        <v>204</v>
      </c>
      <c r="E481" t="s">
        <v>171</v>
      </c>
      <c r="F481" t="s">
        <v>181</v>
      </c>
      <c r="G481" t="s">
        <v>172</v>
      </c>
      <c r="H481">
        <v>41</v>
      </c>
      <c r="I481" s="6">
        <v>39156</v>
      </c>
      <c r="J481" s="29">
        <v>155926</v>
      </c>
      <c r="K481" s="30">
        <v>0.24</v>
      </c>
      <c r="L481" t="s">
        <v>165</v>
      </c>
      <c r="M481" t="s">
        <v>220</v>
      </c>
    </row>
    <row r="482" spans="1:13" x14ac:dyDescent="0.3">
      <c r="A482" t="s">
        <v>1146</v>
      </c>
      <c r="B482" t="s">
        <v>1147</v>
      </c>
      <c r="C482" t="s">
        <v>180</v>
      </c>
      <c r="D482" t="s">
        <v>194</v>
      </c>
      <c r="E482" t="s">
        <v>171</v>
      </c>
      <c r="F482" t="s">
        <v>181</v>
      </c>
      <c r="G482" t="s">
        <v>182</v>
      </c>
      <c r="H482">
        <v>54</v>
      </c>
      <c r="I482" s="6">
        <v>42494</v>
      </c>
      <c r="J482" s="29">
        <v>93668</v>
      </c>
      <c r="K482" s="30">
        <v>0</v>
      </c>
      <c r="L482" t="s">
        <v>165</v>
      </c>
      <c r="M482" t="s">
        <v>173</v>
      </c>
    </row>
    <row r="483" spans="1:13" x14ac:dyDescent="0.3">
      <c r="A483" t="s">
        <v>1148</v>
      </c>
      <c r="B483" t="s">
        <v>1149</v>
      </c>
      <c r="C483" t="s">
        <v>265</v>
      </c>
      <c r="D483" t="s">
        <v>200</v>
      </c>
      <c r="E483" t="s">
        <v>162</v>
      </c>
      <c r="F483" t="s">
        <v>181</v>
      </c>
      <c r="G483" t="s">
        <v>172</v>
      </c>
      <c r="H483">
        <v>38</v>
      </c>
      <c r="I483" s="6">
        <v>43798</v>
      </c>
      <c r="J483" s="29">
        <v>69647</v>
      </c>
      <c r="K483" s="30">
        <v>0</v>
      </c>
      <c r="L483" t="s">
        <v>165</v>
      </c>
      <c r="M483" t="s">
        <v>191</v>
      </c>
    </row>
    <row r="484" spans="1:13" x14ac:dyDescent="0.3">
      <c r="A484" t="s">
        <v>1150</v>
      </c>
      <c r="B484" t="s">
        <v>1151</v>
      </c>
      <c r="C484" t="s">
        <v>355</v>
      </c>
      <c r="D484" t="s">
        <v>161</v>
      </c>
      <c r="E484" t="s">
        <v>187</v>
      </c>
      <c r="F484" t="s">
        <v>181</v>
      </c>
      <c r="G484" t="s">
        <v>182</v>
      </c>
      <c r="H484">
        <v>57</v>
      </c>
      <c r="I484" s="6">
        <v>37798</v>
      </c>
      <c r="J484" s="29">
        <v>63318</v>
      </c>
      <c r="K484" s="30">
        <v>0</v>
      </c>
      <c r="L484" t="s">
        <v>165</v>
      </c>
      <c r="M484" t="s">
        <v>220</v>
      </c>
    </row>
    <row r="485" spans="1:13" x14ac:dyDescent="0.3">
      <c r="A485" t="s">
        <v>1152</v>
      </c>
      <c r="B485" t="s">
        <v>1153</v>
      </c>
      <c r="C485" t="s">
        <v>240</v>
      </c>
      <c r="D485" t="s">
        <v>161</v>
      </c>
      <c r="E485" t="s">
        <v>162</v>
      </c>
      <c r="F485" t="s">
        <v>163</v>
      </c>
      <c r="G485" t="s">
        <v>172</v>
      </c>
      <c r="H485">
        <v>49</v>
      </c>
      <c r="I485" s="6">
        <v>41703</v>
      </c>
      <c r="J485" s="29">
        <v>88777</v>
      </c>
      <c r="K485" s="30">
        <v>0</v>
      </c>
      <c r="L485" t="s">
        <v>165</v>
      </c>
      <c r="M485" t="s">
        <v>173</v>
      </c>
    </row>
    <row r="486" spans="1:13" x14ac:dyDescent="0.3">
      <c r="A486" t="s">
        <v>1154</v>
      </c>
      <c r="B486" t="s">
        <v>1155</v>
      </c>
      <c r="C486" t="s">
        <v>260</v>
      </c>
      <c r="D486" t="s">
        <v>204</v>
      </c>
      <c r="E486" t="s">
        <v>162</v>
      </c>
      <c r="F486" t="s">
        <v>163</v>
      </c>
      <c r="G486" t="s">
        <v>182</v>
      </c>
      <c r="H486">
        <v>45</v>
      </c>
      <c r="I486" s="6">
        <v>42117</v>
      </c>
      <c r="J486" s="29">
        <v>60017</v>
      </c>
      <c r="K486" s="30">
        <v>0</v>
      </c>
      <c r="L486" t="s">
        <v>165</v>
      </c>
      <c r="M486" t="s">
        <v>173</v>
      </c>
    </row>
    <row r="487" spans="1:13" x14ac:dyDescent="0.3">
      <c r="A487" t="s">
        <v>1156</v>
      </c>
      <c r="B487" t="s">
        <v>1157</v>
      </c>
      <c r="C487" t="s">
        <v>186</v>
      </c>
      <c r="D487" t="s">
        <v>200</v>
      </c>
      <c r="E487" t="s">
        <v>177</v>
      </c>
      <c r="F487" t="s">
        <v>181</v>
      </c>
      <c r="G487" t="s">
        <v>172</v>
      </c>
      <c r="H487">
        <v>64</v>
      </c>
      <c r="I487" s="6">
        <v>33964</v>
      </c>
      <c r="J487" s="29">
        <v>104668</v>
      </c>
      <c r="K487" s="30">
        <v>0.08</v>
      </c>
      <c r="L487" t="s">
        <v>165</v>
      </c>
      <c r="M487" t="s">
        <v>220</v>
      </c>
    </row>
    <row r="488" spans="1:13" x14ac:dyDescent="0.3">
      <c r="A488" t="s">
        <v>1158</v>
      </c>
      <c r="B488" t="s">
        <v>1159</v>
      </c>
      <c r="C488" t="s">
        <v>180</v>
      </c>
      <c r="D488" t="s">
        <v>223</v>
      </c>
      <c r="E488" t="s">
        <v>177</v>
      </c>
      <c r="F488" t="s">
        <v>163</v>
      </c>
      <c r="G488" t="s">
        <v>172</v>
      </c>
      <c r="H488">
        <v>53</v>
      </c>
      <c r="I488" s="6">
        <v>42952</v>
      </c>
      <c r="J488" s="29">
        <v>89769</v>
      </c>
      <c r="K488" s="30">
        <v>0</v>
      </c>
      <c r="L488" t="s">
        <v>165</v>
      </c>
      <c r="M488" t="s">
        <v>166</v>
      </c>
    </row>
    <row r="489" spans="1:13" x14ac:dyDescent="0.3">
      <c r="A489" t="s">
        <v>1160</v>
      </c>
      <c r="B489" t="s">
        <v>1161</v>
      </c>
      <c r="C489" t="s">
        <v>186</v>
      </c>
      <c r="D489" t="s">
        <v>223</v>
      </c>
      <c r="E489" t="s">
        <v>187</v>
      </c>
      <c r="F489" t="s">
        <v>163</v>
      </c>
      <c r="G489" t="s">
        <v>182</v>
      </c>
      <c r="H489">
        <v>27</v>
      </c>
      <c r="I489" s="6">
        <v>43358</v>
      </c>
      <c r="J489" s="29">
        <v>127616</v>
      </c>
      <c r="K489" s="30">
        <v>7.0000000000000007E-2</v>
      </c>
      <c r="L489" t="s">
        <v>165</v>
      </c>
      <c r="M489" t="s">
        <v>220</v>
      </c>
    </row>
    <row r="490" spans="1:13" x14ac:dyDescent="0.3">
      <c r="A490" t="s">
        <v>513</v>
      </c>
      <c r="B490" t="s">
        <v>1162</v>
      </c>
      <c r="C490" t="s">
        <v>186</v>
      </c>
      <c r="D490" t="s">
        <v>200</v>
      </c>
      <c r="E490" t="s">
        <v>187</v>
      </c>
      <c r="F490" t="s">
        <v>181</v>
      </c>
      <c r="G490" t="s">
        <v>172</v>
      </c>
      <c r="H490">
        <v>45</v>
      </c>
      <c r="I490" s="6">
        <v>41099</v>
      </c>
      <c r="J490" s="29">
        <v>109883</v>
      </c>
      <c r="K490" s="30">
        <v>7.0000000000000007E-2</v>
      </c>
      <c r="L490" t="s">
        <v>165</v>
      </c>
      <c r="M490" t="s">
        <v>220</v>
      </c>
    </row>
    <row r="491" spans="1:13" x14ac:dyDescent="0.3">
      <c r="A491" t="s">
        <v>1163</v>
      </c>
      <c r="B491" t="s">
        <v>1164</v>
      </c>
      <c r="C491" t="s">
        <v>160</v>
      </c>
      <c r="D491" t="s">
        <v>161</v>
      </c>
      <c r="E491" t="s">
        <v>171</v>
      </c>
      <c r="F491" t="s">
        <v>163</v>
      </c>
      <c r="G491" t="s">
        <v>172</v>
      </c>
      <c r="H491">
        <v>43</v>
      </c>
      <c r="I491" s="6">
        <v>42090</v>
      </c>
      <c r="J491" s="29">
        <v>120321</v>
      </c>
      <c r="K491" s="30">
        <v>0.12</v>
      </c>
      <c r="L491" t="s">
        <v>165</v>
      </c>
      <c r="M491" t="s">
        <v>195</v>
      </c>
    </row>
    <row r="492" spans="1:13" x14ac:dyDescent="0.3">
      <c r="A492" t="s">
        <v>1165</v>
      </c>
      <c r="B492" t="s">
        <v>1166</v>
      </c>
      <c r="C492" t="s">
        <v>232</v>
      </c>
      <c r="D492" t="s">
        <v>161</v>
      </c>
      <c r="E492" t="s">
        <v>177</v>
      </c>
      <c r="F492" t="s">
        <v>163</v>
      </c>
      <c r="G492" t="s">
        <v>217</v>
      </c>
      <c r="H492">
        <v>61</v>
      </c>
      <c r="I492" s="6">
        <v>41861</v>
      </c>
      <c r="J492" s="29">
        <v>57446</v>
      </c>
      <c r="K492" s="30">
        <v>0</v>
      </c>
      <c r="L492" t="s">
        <v>165</v>
      </c>
      <c r="M492" t="s">
        <v>183</v>
      </c>
    </row>
    <row r="493" spans="1:13" x14ac:dyDescent="0.3">
      <c r="A493" t="s">
        <v>1167</v>
      </c>
      <c r="B493" t="s">
        <v>1168</v>
      </c>
      <c r="C493" t="s">
        <v>169</v>
      </c>
      <c r="D493" t="s">
        <v>194</v>
      </c>
      <c r="E493" t="s">
        <v>162</v>
      </c>
      <c r="F493" t="s">
        <v>163</v>
      </c>
      <c r="G493" t="s">
        <v>172</v>
      </c>
      <c r="H493">
        <v>42</v>
      </c>
      <c r="I493" s="6">
        <v>39968</v>
      </c>
      <c r="J493" s="29">
        <v>174099</v>
      </c>
      <c r="K493" s="30">
        <v>0.26</v>
      </c>
      <c r="L493" t="s">
        <v>165</v>
      </c>
      <c r="M493" t="s">
        <v>195</v>
      </c>
    </row>
    <row r="494" spans="1:13" x14ac:dyDescent="0.3">
      <c r="A494" t="s">
        <v>1169</v>
      </c>
      <c r="B494" t="s">
        <v>1170</v>
      </c>
      <c r="C494" t="s">
        <v>160</v>
      </c>
      <c r="D494" t="s">
        <v>170</v>
      </c>
      <c r="E494" t="s">
        <v>177</v>
      </c>
      <c r="F494" t="s">
        <v>181</v>
      </c>
      <c r="G494" t="s">
        <v>182</v>
      </c>
      <c r="H494">
        <v>63</v>
      </c>
      <c r="I494" s="6">
        <v>37295</v>
      </c>
      <c r="J494" s="29">
        <v>128703</v>
      </c>
      <c r="K494" s="30">
        <v>0.13</v>
      </c>
      <c r="L494" t="s">
        <v>165</v>
      </c>
      <c r="M494" t="s">
        <v>195</v>
      </c>
    </row>
    <row r="495" spans="1:13" x14ac:dyDescent="0.3">
      <c r="A495" t="s">
        <v>1171</v>
      </c>
      <c r="B495" t="s">
        <v>1172</v>
      </c>
      <c r="C495" t="s">
        <v>274</v>
      </c>
      <c r="D495" t="s">
        <v>204</v>
      </c>
      <c r="E495" t="s">
        <v>187</v>
      </c>
      <c r="F495" t="s">
        <v>163</v>
      </c>
      <c r="G495" t="s">
        <v>172</v>
      </c>
      <c r="H495">
        <v>32</v>
      </c>
      <c r="I495" s="6">
        <v>42317</v>
      </c>
      <c r="J495" s="29">
        <v>65247</v>
      </c>
      <c r="K495" s="30">
        <v>0</v>
      </c>
      <c r="L495" t="s">
        <v>165</v>
      </c>
      <c r="M495" t="s">
        <v>183</v>
      </c>
    </row>
    <row r="496" spans="1:13" x14ac:dyDescent="0.3">
      <c r="A496" t="s">
        <v>1173</v>
      </c>
      <c r="B496" t="s">
        <v>1174</v>
      </c>
      <c r="C496" t="s">
        <v>186</v>
      </c>
      <c r="D496" t="s">
        <v>200</v>
      </c>
      <c r="E496" t="s">
        <v>162</v>
      </c>
      <c r="F496" t="s">
        <v>163</v>
      </c>
      <c r="G496" t="s">
        <v>172</v>
      </c>
      <c r="H496">
        <v>33</v>
      </c>
      <c r="I496" s="6">
        <v>41071</v>
      </c>
      <c r="J496" s="29">
        <v>118253</v>
      </c>
      <c r="K496" s="30">
        <v>0.08</v>
      </c>
      <c r="L496" t="s">
        <v>165</v>
      </c>
      <c r="M496" t="s">
        <v>195</v>
      </c>
    </row>
    <row r="497" spans="1:13" x14ac:dyDescent="0.3">
      <c r="A497" t="s">
        <v>1175</v>
      </c>
      <c r="B497" t="s">
        <v>1176</v>
      </c>
      <c r="C497" t="s">
        <v>186</v>
      </c>
      <c r="D497" t="s">
        <v>200</v>
      </c>
      <c r="E497" t="s">
        <v>187</v>
      </c>
      <c r="F497" t="s">
        <v>181</v>
      </c>
      <c r="G497" t="s">
        <v>182</v>
      </c>
      <c r="H497">
        <v>41</v>
      </c>
      <c r="I497" s="6">
        <v>43502</v>
      </c>
      <c r="J497" s="29">
        <v>126950</v>
      </c>
      <c r="K497" s="30">
        <v>0.1</v>
      </c>
      <c r="L497" t="s">
        <v>165</v>
      </c>
      <c r="M497" t="s">
        <v>173</v>
      </c>
    </row>
    <row r="498" spans="1:13" x14ac:dyDescent="0.3">
      <c r="A498" t="s">
        <v>1177</v>
      </c>
      <c r="B498" t="s">
        <v>1178</v>
      </c>
      <c r="C498" t="s">
        <v>240</v>
      </c>
      <c r="D498" t="s">
        <v>161</v>
      </c>
      <c r="E498" t="s">
        <v>177</v>
      </c>
      <c r="F498" t="s">
        <v>163</v>
      </c>
      <c r="G498" t="s">
        <v>182</v>
      </c>
      <c r="H498">
        <v>36</v>
      </c>
      <c r="I498" s="6">
        <v>41964</v>
      </c>
      <c r="J498" s="29">
        <v>97500</v>
      </c>
      <c r="K498" s="30">
        <v>0</v>
      </c>
      <c r="L498" t="s">
        <v>165</v>
      </c>
      <c r="M498" t="s">
        <v>191</v>
      </c>
    </row>
    <row r="499" spans="1:13" x14ac:dyDescent="0.3">
      <c r="A499" t="s">
        <v>1179</v>
      </c>
      <c r="B499" t="s">
        <v>1180</v>
      </c>
      <c r="C499" t="s">
        <v>325</v>
      </c>
      <c r="D499" t="s">
        <v>223</v>
      </c>
      <c r="E499" t="s">
        <v>177</v>
      </c>
      <c r="F499" t="s">
        <v>163</v>
      </c>
      <c r="G499" t="s">
        <v>182</v>
      </c>
      <c r="H499">
        <v>37</v>
      </c>
      <c r="I499" s="6">
        <v>42318</v>
      </c>
      <c r="J499" s="29">
        <v>64204</v>
      </c>
      <c r="K499" s="30">
        <v>0</v>
      </c>
      <c r="L499" t="s">
        <v>165</v>
      </c>
      <c r="M499" t="s">
        <v>220</v>
      </c>
    </row>
    <row r="500" spans="1:13" x14ac:dyDescent="0.3">
      <c r="A500" t="s">
        <v>1181</v>
      </c>
      <c r="B500" t="s">
        <v>928</v>
      </c>
      <c r="C500" t="s">
        <v>421</v>
      </c>
      <c r="D500" t="s">
        <v>223</v>
      </c>
      <c r="E500" t="s">
        <v>171</v>
      </c>
      <c r="F500" t="s">
        <v>163</v>
      </c>
      <c r="G500" t="s">
        <v>164</v>
      </c>
      <c r="H500">
        <v>60</v>
      </c>
      <c r="I500" s="6">
        <v>35641</v>
      </c>
      <c r="J500" s="29">
        <v>71677</v>
      </c>
      <c r="K500" s="30">
        <v>0</v>
      </c>
      <c r="L500" t="s">
        <v>165</v>
      </c>
      <c r="M500" t="s">
        <v>220</v>
      </c>
    </row>
    <row r="501" spans="1:13" x14ac:dyDescent="0.3">
      <c r="A501" t="s">
        <v>1182</v>
      </c>
      <c r="B501" t="s">
        <v>1183</v>
      </c>
      <c r="C501" t="s">
        <v>232</v>
      </c>
      <c r="D501" t="s">
        <v>161</v>
      </c>
      <c r="E501" t="s">
        <v>171</v>
      </c>
      <c r="F501" t="s">
        <v>181</v>
      </c>
      <c r="G501" t="s">
        <v>182</v>
      </c>
      <c r="H501">
        <v>61</v>
      </c>
      <c r="I501" s="6">
        <v>36793</v>
      </c>
      <c r="J501" s="29">
        <v>40063</v>
      </c>
      <c r="K501" s="30">
        <v>0</v>
      </c>
      <c r="L501" t="s">
        <v>165</v>
      </c>
      <c r="M501" t="s">
        <v>191</v>
      </c>
    </row>
    <row r="502" spans="1:13" x14ac:dyDescent="0.3">
      <c r="A502" t="s">
        <v>1184</v>
      </c>
      <c r="B502" t="s">
        <v>1185</v>
      </c>
      <c r="C502" t="s">
        <v>232</v>
      </c>
      <c r="D502" t="s">
        <v>161</v>
      </c>
      <c r="E502" t="s">
        <v>177</v>
      </c>
      <c r="F502" t="s">
        <v>163</v>
      </c>
      <c r="G502" t="s">
        <v>172</v>
      </c>
      <c r="H502">
        <v>55</v>
      </c>
      <c r="I502" s="6">
        <v>38107</v>
      </c>
      <c r="J502" s="29">
        <v>40124</v>
      </c>
      <c r="K502" s="30">
        <v>0</v>
      </c>
      <c r="L502" t="s">
        <v>165</v>
      </c>
      <c r="M502" t="s">
        <v>195</v>
      </c>
    </row>
    <row r="503" spans="1:13" x14ac:dyDescent="0.3">
      <c r="A503" t="s">
        <v>1186</v>
      </c>
      <c r="B503" t="s">
        <v>1187</v>
      </c>
      <c r="C503" t="s">
        <v>277</v>
      </c>
      <c r="D503" t="s">
        <v>204</v>
      </c>
      <c r="E503" t="s">
        <v>177</v>
      </c>
      <c r="F503" t="s">
        <v>181</v>
      </c>
      <c r="G503" t="s">
        <v>182</v>
      </c>
      <c r="H503">
        <v>57</v>
      </c>
      <c r="I503" s="6">
        <v>43157</v>
      </c>
      <c r="J503" s="29">
        <v>103183</v>
      </c>
      <c r="K503" s="30">
        <v>0</v>
      </c>
      <c r="L503" t="s">
        <v>165</v>
      </c>
      <c r="M503" t="s">
        <v>195</v>
      </c>
    </row>
    <row r="504" spans="1:13" x14ac:dyDescent="0.3">
      <c r="A504" t="s">
        <v>1188</v>
      </c>
      <c r="B504" t="s">
        <v>1189</v>
      </c>
      <c r="C504" t="s">
        <v>355</v>
      </c>
      <c r="D504" t="s">
        <v>161</v>
      </c>
      <c r="E504" t="s">
        <v>187</v>
      </c>
      <c r="F504" t="s">
        <v>181</v>
      </c>
      <c r="G504" t="s">
        <v>182</v>
      </c>
      <c r="H504">
        <v>54</v>
      </c>
      <c r="I504" s="6">
        <v>35961</v>
      </c>
      <c r="J504" s="29">
        <v>95239</v>
      </c>
      <c r="K504" s="30">
        <v>0</v>
      </c>
      <c r="L504" t="s">
        <v>165</v>
      </c>
      <c r="M504" t="s">
        <v>183</v>
      </c>
    </row>
    <row r="505" spans="1:13" x14ac:dyDescent="0.3">
      <c r="A505" t="s">
        <v>1190</v>
      </c>
      <c r="B505" t="s">
        <v>985</v>
      </c>
      <c r="C505" t="s">
        <v>340</v>
      </c>
      <c r="D505" t="s">
        <v>204</v>
      </c>
      <c r="E505" t="s">
        <v>177</v>
      </c>
      <c r="F505" t="s">
        <v>163</v>
      </c>
      <c r="G505" t="s">
        <v>182</v>
      </c>
      <c r="H505">
        <v>29</v>
      </c>
      <c r="I505" s="6">
        <v>43778</v>
      </c>
      <c r="J505" s="29">
        <v>75012</v>
      </c>
      <c r="K505" s="30">
        <v>0</v>
      </c>
      <c r="L505" t="s">
        <v>165</v>
      </c>
      <c r="M505" t="s">
        <v>173</v>
      </c>
    </row>
    <row r="506" spans="1:13" x14ac:dyDescent="0.3">
      <c r="A506" t="s">
        <v>1191</v>
      </c>
      <c r="B506" t="s">
        <v>1192</v>
      </c>
      <c r="C506" t="s">
        <v>190</v>
      </c>
      <c r="D506" t="s">
        <v>212</v>
      </c>
      <c r="E506" t="s">
        <v>187</v>
      </c>
      <c r="F506" t="s">
        <v>163</v>
      </c>
      <c r="G506" t="s">
        <v>182</v>
      </c>
      <c r="H506">
        <v>39</v>
      </c>
      <c r="I506" s="6">
        <v>41849</v>
      </c>
      <c r="J506" s="29">
        <v>40897</v>
      </c>
      <c r="K506" s="30">
        <v>0</v>
      </c>
      <c r="L506" t="s">
        <v>165</v>
      </c>
      <c r="M506" t="s">
        <v>166</v>
      </c>
    </row>
    <row r="507" spans="1:13" x14ac:dyDescent="0.3">
      <c r="A507" t="s">
        <v>479</v>
      </c>
      <c r="B507" t="s">
        <v>1193</v>
      </c>
      <c r="C507" t="s">
        <v>328</v>
      </c>
      <c r="D507" t="s">
        <v>200</v>
      </c>
      <c r="E507" t="s">
        <v>187</v>
      </c>
      <c r="F507" t="s">
        <v>181</v>
      </c>
      <c r="G507" t="s">
        <v>172</v>
      </c>
      <c r="H507">
        <v>46</v>
      </c>
      <c r="I507" s="6">
        <v>39133</v>
      </c>
      <c r="J507" s="29">
        <v>75579</v>
      </c>
      <c r="K507" s="30">
        <v>0</v>
      </c>
      <c r="L507" t="s">
        <v>165</v>
      </c>
      <c r="M507" t="s">
        <v>166</v>
      </c>
    </row>
    <row r="508" spans="1:13" x14ac:dyDescent="0.3">
      <c r="A508" t="s">
        <v>1194</v>
      </c>
      <c r="B508" t="s">
        <v>1195</v>
      </c>
      <c r="C508" t="s">
        <v>235</v>
      </c>
      <c r="D508" t="s">
        <v>223</v>
      </c>
      <c r="E508" t="s">
        <v>162</v>
      </c>
      <c r="F508" t="s">
        <v>181</v>
      </c>
      <c r="G508" t="s">
        <v>172</v>
      </c>
      <c r="H508">
        <v>37</v>
      </c>
      <c r="I508" s="6">
        <v>40291</v>
      </c>
      <c r="J508" s="29">
        <v>57531</v>
      </c>
      <c r="K508" s="30">
        <v>0</v>
      </c>
      <c r="L508" t="s">
        <v>165</v>
      </c>
      <c r="M508" t="s">
        <v>173</v>
      </c>
    </row>
    <row r="509" spans="1:13" x14ac:dyDescent="0.3">
      <c r="A509" t="s">
        <v>1196</v>
      </c>
      <c r="B509" t="s">
        <v>1197</v>
      </c>
      <c r="C509" t="s">
        <v>190</v>
      </c>
      <c r="D509" t="s">
        <v>170</v>
      </c>
      <c r="E509" t="s">
        <v>162</v>
      </c>
      <c r="F509" t="s">
        <v>181</v>
      </c>
      <c r="G509" t="s">
        <v>182</v>
      </c>
      <c r="H509">
        <v>46</v>
      </c>
      <c r="I509" s="6">
        <v>40657</v>
      </c>
      <c r="J509" s="29">
        <v>55894</v>
      </c>
      <c r="K509" s="30">
        <v>0</v>
      </c>
      <c r="L509" t="s">
        <v>165</v>
      </c>
      <c r="M509" t="s">
        <v>166</v>
      </c>
    </row>
    <row r="510" spans="1:13" x14ac:dyDescent="0.3">
      <c r="A510" t="s">
        <v>1198</v>
      </c>
      <c r="B510" t="s">
        <v>1199</v>
      </c>
      <c r="C510" t="s">
        <v>274</v>
      </c>
      <c r="D510" t="s">
        <v>204</v>
      </c>
      <c r="E510" t="s">
        <v>177</v>
      </c>
      <c r="F510" t="s">
        <v>163</v>
      </c>
      <c r="G510" t="s">
        <v>182</v>
      </c>
      <c r="H510">
        <v>42</v>
      </c>
      <c r="I510" s="6">
        <v>41026</v>
      </c>
      <c r="J510" s="29">
        <v>72903</v>
      </c>
      <c r="K510" s="30">
        <v>0</v>
      </c>
      <c r="L510" t="s">
        <v>165</v>
      </c>
      <c r="M510" t="s">
        <v>183</v>
      </c>
    </row>
    <row r="511" spans="1:13" x14ac:dyDescent="0.3">
      <c r="A511" t="s">
        <v>1200</v>
      </c>
      <c r="B511" t="s">
        <v>1201</v>
      </c>
      <c r="C511" t="s">
        <v>186</v>
      </c>
      <c r="D511" t="s">
        <v>170</v>
      </c>
      <c r="E511" t="s">
        <v>171</v>
      </c>
      <c r="F511" t="s">
        <v>181</v>
      </c>
      <c r="G511" t="s">
        <v>172</v>
      </c>
      <c r="H511">
        <v>60</v>
      </c>
      <c r="I511" s="6">
        <v>40344</v>
      </c>
      <c r="J511" s="29">
        <v>106578</v>
      </c>
      <c r="K511" s="30">
        <v>0.09</v>
      </c>
      <c r="L511" t="s">
        <v>165</v>
      </c>
      <c r="M511" t="s">
        <v>191</v>
      </c>
    </row>
    <row r="512" spans="1:13" x14ac:dyDescent="0.3">
      <c r="A512" t="s">
        <v>1202</v>
      </c>
      <c r="B512" t="s">
        <v>1203</v>
      </c>
      <c r="C512" t="s">
        <v>328</v>
      </c>
      <c r="D512" t="s">
        <v>200</v>
      </c>
      <c r="E512" t="s">
        <v>162</v>
      </c>
      <c r="F512" t="s">
        <v>163</v>
      </c>
      <c r="G512" t="s">
        <v>217</v>
      </c>
      <c r="H512">
        <v>52</v>
      </c>
      <c r="I512" s="6">
        <v>36416</v>
      </c>
      <c r="J512" s="29">
        <v>92994</v>
      </c>
      <c r="K512" s="30">
        <v>0</v>
      </c>
      <c r="L512" t="s">
        <v>165</v>
      </c>
      <c r="M512" t="s">
        <v>173</v>
      </c>
    </row>
    <row r="513" spans="1:13" x14ac:dyDescent="0.3">
      <c r="A513" t="s">
        <v>358</v>
      </c>
      <c r="B513" t="s">
        <v>1204</v>
      </c>
      <c r="C513" t="s">
        <v>301</v>
      </c>
      <c r="D513" t="s">
        <v>161</v>
      </c>
      <c r="E513" t="s">
        <v>162</v>
      </c>
      <c r="F513" t="s">
        <v>181</v>
      </c>
      <c r="G513" t="s">
        <v>172</v>
      </c>
      <c r="H513">
        <v>48</v>
      </c>
      <c r="I513" s="6">
        <v>40435</v>
      </c>
      <c r="J513" s="29">
        <v>99335</v>
      </c>
      <c r="K513" s="30">
        <v>0</v>
      </c>
      <c r="L513" t="s">
        <v>165</v>
      </c>
      <c r="M513" t="s">
        <v>183</v>
      </c>
    </row>
    <row r="514" spans="1:13" x14ac:dyDescent="0.3">
      <c r="A514" t="s">
        <v>1205</v>
      </c>
      <c r="B514" t="s">
        <v>1206</v>
      </c>
      <c r="C514" t="s">
        <v>160</v>
      </c>
      <c r="D514" t="s">
        <v>200</v>
      </c>
      <c r="E514" t="s">
        <v>177</v>
      </c>
      <c r="F514" t="s">
        <v>181</v>
      </c>
      <c r="G514" t="s">
        <v>172</v>
      </c>
      <c r="H514">
        <v>42</v>
      </c>
      <c r="I514" s="6">
        <v>41382</v>
      </c>
      <c r="J514" s="29">
        <v>131179</v>
      </c>
      <c r="K514" s="30">
        <v>0.15</v>
      </c>
      <c r="L514" t="s">
        <v>165</v>
      </c>
      <c r="M514" t="s">
        <v>220</v>
      </c>
    </row>
    <row r="515" spans="1:13" x14ac:dyDescent="0.3">
      <c r="A515" t="s">
        <v>1207</v>
      </c>
      <c r="B515" t="s">
        <v>1208</v>
      </c>
      <c r="C515" t="s">
        <v>211</v>
      </c>
      <c r="D515" t="s">
        <v>194</v>
      </c>
      <c r="E515" t="s">
        <v>177</v>
      </c>
      <c r="F515" t="s">
        <v>181</v>
      </c>
      <c r="G515" t="s">
        <v>182</v>
      </c>
      <c r="H515">
        <v>64</v>
      </c>
      <c r="I515" s="6">
        <v>41362</v>
      </c>
      <c r="J515" s="29">
        <v>252325</v>
      </c>
      <c r="K515" s="30">
        <v>0.4</v>
      </c>
      <c r="L515" t="s">
        <v>165</v>
      </c>
      <c r="M515" t="s">
        <v>220</v>
      </c>
    </row>
    <row r="516" spans="1:13" x14ac:dyDescent="0.3">
      <c r="A516" t="s">
        <v>1209</v>
      </c>
      <c r="B516" t="s">
        <v>1210</v>
      </c>
      <c r="C516" t="s">
        <v>235</v>
      </c>
      <c r="D516" t="s">
        <v>170</v>
      </c>
      <c r="E516" t="s">
        <v>162</v>
      </c>
      <c r="F516" t="s">
        <v>163</v>
      </c>
      <c r="G516" t="s">
        <v>172</v>
      </c>
      <c r="H516">
        <v>30</v>
      </c>
      <c r="I516" s="6">
        <v>42068</v>
      </c>
      <c r="J516" s="29">
        <v>52697</v>
      </c>
      <c r="K516" s="30">
        <v>0</v>
      </c>
      <c r="L516" t="s">
        <v>165</v>
      </c>
      <c r="M516" t="s">
        <v>166</v>
      </c>
    </row>
    <row r="517" spans="1:13" x14ac:dyDescent="0.3">
      <c r="A517" t="s">
        <v>1211</v>
      </c>
      <c r="B517" t="s">
        <v>1212</v>
      </c>
      <c r="C517" t="s">
        <v>211</v>
      </c>
      <c r="D517" t="s">
        <v>194</v>
      </c>
      <c r="E517" t="s">
        <v>187</v>
      </c>
      <c r="F517" t="s">
        <v>163</v>
      </c>
      <c r="G517" t="s">
        <v>182</v>
      </c>
      <c r="H517">
        <v>47</v>
      </c>
      <c r="I517" s="6">
        <v>44556</v>
      </c>
      <c r="J517" s="29">
        <v>243568</v>
      </c>
      <c r="K517" s="30">
        <v>0.33</v>
      </c>
      <c r="L517" t="s">
        <v>165</v>
      </c>
      <c r="M517" t="s">
        <v>195</v>
      </c>
    </row>
    <row r="518" spans="1:13" x14ac:dyDescent="0.3">
      <c r="A518" t="s">
        <v>923</v>
      </c>
      <c r="B518" t="s">
        <v>1213</v>
      </c>
      <c r="C518" t="s">
        <v>169</v>
      </c>
      <c r="D518" t="s">
        <v>223</v>
      </c>
      <c r="E518" t="s">
        <v>162</v>
      </c>
      <c r="F518" t="s">
        <v>181</v>
      </c>
      <c r="G518" t="s">
        <v>182</v>
      </c>
      <c r="H518">
        <v>49</v>
      </c>
      <c r="I518" s="6">
        <v>37092</v>
      </c>
      <c r="J518" s="29">
        <v>199176</v>
      </c>
      <c r="K518" s="30">
        <v>0.24</v>
      </c>
      <c r="L518" t="s">
        <v>165</v>
      </c>
      <c r="M518" t="s">
        <v>183</v>
      </c>
    </row>
    <row r="519" spans="1:13" x14ac:dyDescent="0.3">
      <c r="A519" t="s">
        <v>256</v>
      </c>
      <c r="B519" t="s">
        <v>1214</v>
      </c>
      <c r="C519" t="s">
        <v>245</v>
      </c>
      <c r="D519" t="s">
        <v>161</v>
      </c>
      <c r="E519" t="s">
        <v>171</v>
      </c>
      <c r="F519" t="s">
        <v>163</v>
      </c>
      <c r="G519" t="s">
        <v>182</v>
      </c>
      <c r="H519">
        <v>56</v>
      </c>
      <c r="I519" s="6">
        <v>35238</v>
      </c>
      <c r="J519" s="29">
        <v>82806</v>
      </c>
      <c r="K519" s="30">
        <v>0</v>
      </c>
      <c r="L519" t="s">
        <v>165</v>
      </c>
      <c r="M519" t="s">
        <v>166</v>
      </c>
    </row>
    <row r="520" spans="1:13" x14ac:dyDescent="0.3">
      <c r="A520" t="s">
        <v>1215</v>
      </c>
      <c r="B520" t="s">
        <v>1216</v>
      </c>
      <c r="C520" t="s">
        <v>169</v>
      </c>
      <c r="D520" t="s">
        <v>212</v>
      </c>
      <c r="E520" t="s">
        <v>171</v>
      </c>
      <c r="F520" t="s">
        <v>163</v>
      </c>
      <c r="G520" t="s">
        <v>182</v>
      </c>
      <c r="H520">
        <v>53</v>
      </c>
      <c r="I520" s="6">
        <v>35601</v>
      </c>
      <c r="J520" s="29">
        <v>164399</v>
      </c>
      <c r="K520" s="30">
        <v>0.25</v>
      </c>
      <c r="L520" t="s">
        <v>165</v>
      </c>
      <c r="M520" t="s">
        <v>166</v>
      </c>
    </row>
    <row r="521" spans="1:13" x14ac:dyDescent="0.3">
      <c r="A521" t="s">
        <v>1217</v>
      </c>
      <c r="B521" t="s">
        <v>1218</v>
      </c>
      <c r="C521" t="s">
        <v>160</v>
      </c>
      <c r="D521" t="s">
        <v>200</v>
      </c>
      <c r="E521" t="s">
        <v>177</v>
      </c>
      <c r="F521" t="s">
        <v>163</v>
      </c>
      <c r="G521" t="s">
        <v>182</v>
      </c>
      <c r="H521">
        <v>32</v>
      </c>
      <c r="I521" s="6">
        <v>42839</v>
      </c>
      <c r="J521" s="29">
        <v>154956</v>
      </c>
      <c r="K521" s="30">
        <v>0.13</v>
      </c>
      <c r="L521" t="s">
        <v>165</v>
      </c>
      <c r="M521" t="s">
        <v>183</v>
      </c>
    </row>
    <row r="522" spans="1:13" x14ac:dyDescent="0.3">
      <c r="A522" t="s">
        <v>1219</v>
      </c>
      <c r="B522" t="s">
        <v>1220</v>
      </c>
      <c r="C522" t="s">
        <v>160</v>
      </c>
      <c r="D522" t="s">
        <v>212</v>
      </c>
      <c r="E522" t="s">
        <v>177</v>
      </c>
      <c r="F522" t="s">
        <v>181</v>
      </c>
      <c r="G522" t="s">
        <v>182</v>
      </c>
      <c r="H522">
        <v>32</v>
      </c>
      <c r="I522" s="6">
        <v>42764</v>
      </c>
      <c r="J522" s="29">
        <v>143970</v>
      </c>
      <c r="K522" s="30">
        <v>0.12</v>
      </c>
      <c r="L522" t="s">
        <v>165</v>
      </c>
      <c r="M522" t="s">
        <v>166</v>
      </c>
    </row>
    <row r="523" spans="1:13" x14ac:dyDescent="0.3">
      <c r="A523" t="s">
        <v>1221</v>
      </c>
      <c r="B523" t="s">
        <v>1222</v>
      </c>
      <c r="C523" t="s">
        <v>180</v>
      </c>
      <c r="D523" t="s">
        <v>194</v>
      </c>
      <c r="E523" t="s">
        <v>171</v>
      </c>
      <c r="F523" t="s">
        <v>163</v>
      </c>
      <c r="G523" t="s">
        <v>172</v>
      </c>
      <c r="H523">
        <v>38</v>
      </c>
      <c r="I523" s="6">
        <v>44036</v>
      </c>
      <c r="J523" s="29">
        <v>89390</v>
      </c>
      <c r="K523" s="30">
        <v>0</v>
      </c>
      <c r="L523" t="s">
        <v>165</v>
      </c>
      <c r="M523" t="s">
        <v>166</v>
      </c>
    </row>
    <row r="524" spans="1:13" x14ac:dyDescent="0.3">
      <c r="A524" t="s">
        <v>1223</v>
      </c>
      <c r="B524" t="s">
        <v>1224</v>
      </c>
      <c r="C524" t="s">
        <v>397</v>
      </c>
      <c r="D524" t="s">
        <v>161</v>
      </c>
      <c r="E524" t="s">
        <v>177</v>
      </c>
      <c r="F524" t="s">
        <v>181</v>
      </c>
      <c r="G524" t="s">
        <v>172</v>
      </c>
      <c r="H524">
        <v>41</v>
      </c>
      <c r="I524" s="6">
        <v>43013</v>
      </c>
      <c r="J524" s="29">
        <v>67468</v>
      </c>
      <c r="K524" s="30">
        <v>0</v>
      </c>
      <c r="L524" t="s">
        <v>165</v>
      </c>
      <c r="M524" t="s">
        <v>191</v>
      </c>
    </row>
    <row r="525" spans="1:13" x14ac:dyDescent="0.3">
      <c r="A525" t="s">
        <v>1225</v>
      </c>
      <c r="B525" t="s">
        <v>1226</v>
      </c>
      <c r="C525" t="s">
        <v>180</v>
      </c>
      <c r="D525" t="s">
        <v>170</v>
      </c>
      <c r="E525" t="s">
        <v>177</v>
      </c>
      <c r="F525" t="s">
        <v>163</v>
      </c>
      <c r="G525" t="s">
        <v>182</v>
      </c>
      <c r="H525">
        <v>35</v>
      </c>
      <c r="I525" s="6">
        <v>43542</v>
      </c>
      <c r="J525" s="29">
        <v>74779</v>
      </c>
      <c r="K525" s="30">
        <v>0</v>
      </c>
      <c r="L525" t="s">
        <v>165</v>
      </c>
      <c r="M525" t="s">
        <v>183</v>
      </c>
    </row>
    <row r="526" spans="1:13" x14ac:dyDescent="0.3">
      <c r="A526" t="s">
        <v>569</v>
      </c>
      <c r="B526" t="s">
        <v>1227</v>
      </c>
      <c r="C526" t="s">
        <v>322</v>
      </c>
      <c r="D526" t="s">
        <v>161</v>
      </c>
      <c r="E526" t="s">
        <v>187</v>
      </c>
      <c r="F526" t="s">
        <v>163</v>
      </c>
      <c r="G526" t="s">
        <v>182</v>
      </c>
      <c r="H526">
        <v>29</v>
      </c>
      <c r="I526" s="6">
        <v>43048</v>
      </c>
      <c r="J526" s="29">
        <v>63985</v>
      </c>
      <c r="K526" s="30">
        <v>0</v>
      </c>
      <c r="L526" t="s">
        <v>165</v>
      </c>
      <c r="M526" t="s">
        <v>191</v>
      </c>
    </row>
    <row r="527" spans="1:13" x14ac:dyDescent="0.3">
      <c r="A527" t="s">
        <v>1228</v>
      </c>
      <c r="B527" t="s">
        <v>1229</v>
      </c>
      <c r="C527" t="s">
        <v>595</v>
      </c>
      <c r="D527" t="s">
        <v>161</v>
      </c>
      <c r="E527" t="s">
        <v>177</v>
      </c>
      <c r="F527" t="s">
        <v>163</v>
      </c>
      <c r="G527" t="s">
        <v>172</v>
      </c>
      <c r="H527">
        <v>64</v>
      </c>
      <c r="I527" s="6">
        <v>38176</v>
      </c>
      <c r="J527" s="29">
        <v>77903</v>
      </c>
      <c r="K527" s="30">
        <v>0</v>
      </c>
      <c r="L527" t="s">
        <v>165</v>
      </c>
      <c r="M527" t="s">
        <v>166</v>
      </c>
    </row>
    <row r="528" spans="1:13" x14ac:dyDescent="0.3">
      <c r="A528" t="s">
        <v>1230</v>
      </c>
      <c r="B528" t="s">
        <v>1231</v>
      </c>
      <c r="C528" t="s">
        <v>169</v>
      </c>
      <c r="D528" t="s">
        <v>212</v>
      </c>
      <c r="E528" t="s">
        <v>187</v>
      </c>
      <c r="F528" t="s">
        <v>181</v>
      </c>
      <c r="G528" t="s">
        <v>172</v>
      </c>
      <c r="H528">
        <v>33</v>
      </c>
      <c r="I528" s="6">
        <v>42898</v>
      </c>
      <c r="J528" s="29">
        <v>164396</v>
      </c>
      <c r="K528" s="30">
        <v>0.28999999999999998</v>
      </c>
      <c r="L528" t="s">
        <v>165</v>
      </c>
      <c r="M528" t="s">
        <v>220</v>
      </c>
    </row>
    <row r="529" spans="1:13" x14ac:dyDescent="0.3">
      <c r="A529" t="s">
        <v>1232</v>
      </c>
      <c r="B529" t="s">
        <v>1233</v>
      </c>
      <c r="C529" t="s">
        <v>721</v>
      </c>
      <c r="D529" t="s">
        <v>161</v>
      </c>
      <c r="E529" t="s">
        <v>187</v>
      </c>
      <c r="F529" t="s">
        <v>181</v>
      </c>
      <c r="G529" t="s">
        <v>182</v>
      </c>
      <c r="H529">
        <v>29</v>
      </c>
      <c r="I529" s="6">
        <v>44375</v>
      </c>
      <c r="J529" s="29">
        <v>71234</v>
      </c>
      <c r="K529" s="30">
        <v>0</v>
      </c>
      <c r="L529" t="s">
        <v>165</v>
      </c>
      <c r="M529" t="s">
        <v>166</v>
      </c>
    </row>
    <row r="530" spans="1:13" x14ac:dyDescent="0.3">
      <c r="A530" t="s">
        <v>1234</v>
      </c>
      <c r="B530" t="s">
        <v>1235</v>
      </c>
      <c r="C530" t="s">
        <v>186</v>
      </c>
      <c r="D530" t="s">
        <v>200</v>
      </c>
      <c r="E530" t="s">
        <v>171</v>
      </c>
      <c r="F530" t="s">
        <v>163</v>
      </c>
      <c r="G530" t="s">
        <v>182</v>
      </c>
      <c r="H530">
        <v>32</v>
      </c>
      <c r="I530" s="6">
        <v>42738</v>
      </c>
      <c r="J530" s="29">
        <v>101870</v>
      </c>
      <c r="K530" s="30">
        <v>0.1</v>
      </c>
      <c r="L530" t="s">
        <v>165</v>
      </c>
      <c r="M530" t="s">
        <v>183</v>
      </c>
    </row>
    <row r="531" spans="1:13" x14ac:dyDescent="0.3">
      <c r="A531" t="s">
        <v>1236</v>
      </c>
      <c r="B531" t="s">
        <v>1237</v>
      </c>
      <c r="C531" t="s">
        <v>190</v>
      </c>
      <c r="D531" t="s">
        <v>170</v>
      </c>
      <c r="E531" t="s">
        <v>177</v>
      </c>
      <c r="F531" t="s">
        <v>181</v>
      </c>
      <c r="G531" t="s">
        <v>182</v>
      </c>
      <c r="H531">
        <v>56</v>
      </c>
      <c r="I531" s="6">
        <v>38847</v>
      </c>
      <c r="J531" s="29">
        <v>41561</v>
      </c>
      <c r="K531" s="30">
        <v>0</v>
      </c>
      <c r="L531" t="s">
        <v>165</v>
      </c>
      <c r="M531" t="s">
        <v>195</v>
      </c>
    </row>
    <row r="532" spans="1:13" x14ac:dyDescent="0.3">
      <c r="A532" t="s">
        <v>1238</v>
      </c>
      <c r="B532" t="s">
        <v>1239</v>
      </c>
      <c r="C532" t="s">
        <v>160</v>
      </c>
      <c r="D532" t="s">
        <v>223</v>
      </c>
      <c r="E532" t="s">
        <v>177</v>
      </c>
      <c r="F532" t="s">
        <v>163</v>
      </c>
      <c r="G532" t="s">
        <v>217</v>
      </c>
      <c r="H532">
        <v>49</v>
      </c>
      <c r="I532" s="6">
        <v>35157</v>
      </c>
      <c r="J532" s="29">
        <v>157057</v>
      </c>
      <c r="K532" s="30">
        <v>0.12</v>
      </c>
      <c r="L532" t="s">
        <v>165</v>
      </c>
      <c r="M532" t="s">
        <v>191</v>
      </c>
    </row>
    <row r="533" spans="1:13" x14ac:dyDescent="0.3">
      <c r="A533" t="s">
        <v>1240</v>
      </c>
      <c r="B533" t="s">
        <v>1241</v>
      </c>
      <c r="C533" t="s">
        <v>240</v>
      </c>
      <c r="D533" t="s">
        <v>161</v>
      </c>
      <c r="E533" t="s">
        <v>171</v>
      </c>
      <c r="F533" t="s">
        <v>163</v>
      </c>
      <c r="G533" t="s">
        <v>172</v>
      </c>
      <c r="H533">
        <v>61</v>
      </c>
      <c r="I533" s="6">
        <v>38392</v>
      </c>
      <c r="J533" s="29">
        <v>64462</v>
      </c>
      <c r="K533" s="30">
        <v>0</v>
      </c>
      <c r="L533" t="s">
        <v>165</v>
      </c>
      <c r="M533" t="s">
        <v>173</v>
      </c>
    </row>
    <row r="534" spans="1:13" x14ac:dyDescent="0.3">
      <c r="A534" t="s">
        <v>1242</v>
      </c>
      <c r="B534" t="s">
        <v>1243</v>
      </c>
      <c r="C534" t="s">
        <v>260</v>
      </c>
      <c r="D534" t="s">
        <v>204</v>
      </c>
      <c r="E534" t="s">
        <v>187</v>
      </c>
      <c r="F534" t="s">
        <v>163</v>
      </c>
      <c r="G534" t="s">
        <v>172</v>
      </c>
      <c r="H534">
        <v>41</v>
      </c>
      <c r="I534" s="6">
        <v>38632</v>
      </c>
      <c r="J534" s="29">
        <v>79352</v>
      </c>
      <c r="K534" s="30">
        <v>0</v>
      </c>
      <c r="L534" t="s">
        <v>165</v>
      </c>
      <c r="M534" t="s">
        <v>166</v>
      </c>
    </row>
    <row r="535" spans="1:13" x14ac:dyDescent="0.3">
      <c r="A535" t="s">
        <v>1244</v>
      </c>
      <c r="B535" t="s">
        <v>1245</v>
      </c>
      <c r="C535" t="s">
        <v>160</v>
      </c>
      <c r="D535" t="s">
        <v>212</v>
      </c>
      <c r="E535" t="s">
        <v>171</v>
      </c>
      <c r="F535" t="s">
        <v>163</v>
      </c>
      <c r="G535" t="s">
        <v>172</v>
      </c>
      <c r="H535">
        <v>55</v>
      </c>
      <c r="I535" s="6">
        <v>36977</v>
      </c>
      <c r="J535" s="29">
        <v>157812</v>
      </c>
      <c r="K535" s="30">
        <v>0.11</v>
      </c>
      <c r="L535" t="s">
        <v>165</v>
      </c>
      <c r="M535" t="s">
        <v>191</v>
      </c>
    </row>
    <row r="536" spans="1:13" x14ac:dyDescent="0.3">
      <c r="A536" t="s">
        <v>1246</v>
      </c>
      <c r="B536" t="s">
        <v>1247</v>
      </c>
      <c r="C536" t="s">
        <v>260</v>
      </c>
      <c r="D536" t="s">
        <v>204</v>
      </c>
      <c r="E536" t="s">
        <v>187</v>
      </c>
      <c r="F536" t="s">
        <v>181</v>
      </c>
      <c r="G536" t="s">
        <v>172</v>
      </c>
      <c r="H536">
        <v>27</v>
      </c>
      <c r="I536" s="6">
        <v>43354</v>
      </c>
      <c r="J536" s="29">
        <v>80745</v>
      </c>
      <c r="K536" s="30">
        <v>0</v>
      </c>
      <c r="L536" t="s">
        <v>165</v>
      </c>
      <c r="M536" t="s">
        <v>173</v>
      </c>
    </row>
    <row r="537" spans="1:13" x14ac:dyDescent="0.3">
      <c r="A537" t="s">
        <v>1248</v>
      </c>
      <c r="B537" t="s">
        <v>1249</v>
      </c>
      <c r="C537" t="s">
        <v>355</v>
      </c>
      <c r="D537" t="s">
        <v>161</v>
      </c>
      <c r="E537" t="s">
        <v>177</v>
      </c>
      <c r="F537" t="s">
        <v>163</v>
      </c>
      <c r="G537" t="s">
        <v>172</v>
      </c>
      <c r="H537">
        <v>57</v>
      </c>
      <c r="I537" s="6">
        <v>35113</v>
      </c>
      <c r="J537" s="29">
        <v>75354</v>
      </c>
      <c r="K537" s="30">
        <v>0</v>
      </c>
      <c r="L537" t="s">
        <v>165</v>
      </c>
      <c r="M537" t="s">
        <v>195</v>
      </c>
    </row>
    <row r="538" spans="1:13" x14ac:dyDescent="0.3">
      <c r="A538" t="s">
        <v>1250</v>
      </c>
      <c r="B538" t="s">
        <v>1251</v>
      </c>
      <c r="C538" t="s">
        <v>286</v>
      </c>
      <c r="D538" t="s">
        <v>204</v>
      </c>
      <c r="E538" t="s">
        <v>162</v>
      </c>
      <c r="F538" t="s">
        <v>181</v>
      </c>
      <c r="G538" t="s">
        <v>217</v>
      </c>
      <c r="H538">
        <v>56</v>
      </c>
      <c r="I538" s="6">
        <v>43363</v>
      </c>
      <c r="J538" s="29">
        <v>78938</v>
      </c>
      <c r="K538" s="30">
        <v>0.14000000000000001</v>
      </c>
      <c r="L538" t="s">
        <v>165</v>
      </c>
      <c r="M538" t="s">
        <v>183</v>
      </c>
    </row>
    <row r="539" spans="1:13" x14ac:dyDescent="0.3">
      <c r="A539" t="s">
        <v>1252</v>
      </c>
      <c r="B539" t="s">
        <v>1253</v>
      </c>
      <c r="C539" t="s">
        <v>280</v>
      </c>
      <c r="D539" t="s">
        <v>204</v>
      </c>
      <c r="E539" t="s">
        <v>187</v>
      </c>
      <c r="F539" t="s">
        <v>181</v>
      </c>
      <c r="G539" t="s">
        <v>217</v>
      </c>
      <c r="H539">
        <v>59</v>
      </c>
      <c r="I539" s="6">
        <v>39701</v>
      </c>
      <c r="J539" s="29">
        <v>96313</v>
      </c>
      <c r="K539" s="30">
        <v>0</v>
      </c>
      <c r="L539" t="s">
        <v>165</v>
      </c>
      <c r="M539" t="s">
        <v>195</v>
      </c>
    </row>
    <row r="540" spans="1:13" x14ac:dyDescent="0.3">
      <c r="A540" t="s">
        <v>1254</v>
      </c>
      <c r="B540" t="s">
        <v>1255</v>
      </c>
      <c r="C540" t="s">
        <v>169</v>
      </c>
      <c r="D540" t="s">
        <v>204</v>
      </c>
      <c r="E540" t="s">
        <v>171</v>
      </c>
      <c r="F540" t="s">
        <v>181</v>
      </c>
      <c r="G540" t="s">
        <v>172</v>
      </c>
      <c r="H540">
        <v>45</v>
      </c>
      <c r="I540" s="6">
        <v>40511</v>
      </c>
      <c r="J540" s="29">
        <v>153767</v>
      </c>
      <c r="K540" s="30">
        <v>0.27</v>
      </c>
      <c r="L540" t="s">
        <v>165</v>
      </c>
      <c r="M540" t="s">
        <v>183</v>
      </c>
    </row>
    <row r="541" spans="1:13" x14ac:dyDescent="0.3">
      <c r="A541" t="s">
        <v>1256</v>
      </c>
      <c r="B541" t="s">
        <v>1257</v>
      </c>
      <c r="C541" t="s">
        <v>186</v>
      </c>
      <c r="D541" t="s">
        <v>212</v>
      </c>
      <c r="E541" t="s">
        <v>162</v>
      </c>
      <c r="F541" t="s">
        <v>163</v>
      </c>
      <c r="G541" t="s">
        <v>164</v>
      </c>
      <c r="H541">
        <v>42</v>
      </c>
      <c r="I541" s="6">
        <v>42266</v>
      </c>
      <c r="J541" s="29">
        <v>103423</v>
      </c>
      <c r="K541" s="30">
        <v>0.06</v>
      </c>
      <c r="L541" t="s">
        <v>165</v>
      </c>
      <c r="M541" t="s">
        <v>220</v>
      </c>
    </row>
    <row r="542" spans="1:13" x14ac:dyDescent="0.3">
      <c r="A542" t="s">
        <v>1258</v>
      </c>
      <c r="B542" t="s">
        <v>1259</v>
      </c>
      <c r="C542" t="s">
        <v>186</v>
      </c>
      <c r="D542" t="s">
        <v>200</v>
      </c>
      <c r="E542" t="s">
        <v>171</v>
      </c>
      <c r="F542" t="s">
        <v>163</v>
      </c>
      <c r="G542" t="s">
        <v>164</v>
      </c>
      <c r="H542">
        <v>33</v>
      </c>
      <c r="I542" s="6">
        <v>41507</v>
      </c>
      <c r="J542" s="29">
        <v>105390</v>
      </c>
      <c r="K542" s="30">
        <v>0.06</v>
      </c>
      <c r="L542" t="s">
        <v>165</v>
      </c>
      <c r="M542" t="s">
        <v>220</v>
      </c>
    </row>
    <row r="543" spans="1:13" x14ac:dyDescent="0.3">
      <c r="A543" t="s">
        <v>1260</v>
      </c>
      <c r="B543" t="s">
        <v>1261</v>
      </c>
      <c r="C543" t="s">
        <v>595</v>
      </c>
      <c r="D543" t="s">
        <v>161</v>
      </c>
      <c r="E543" t="s">
        <v>171</v>
      </c>
      <c r="F543" t="s">
        <v>163</v>
      </c>
      <c r="G543" t="s">
        <v>172</v>
      </c>
      <c r="H543">
        <v>45</v>
      </c>
      <c r="I543" s="6">
        <v>43042</v>
      </c>
      <c r="J543" s="29">
        <v>66660</v>
      </c>
      <c r="K543" s="30">
        <v>0</v>
      </c>
      <c r="L543" t="s">
        <v>165</v>
      </c>
      <c r="M543" t="s">
        <v>195</v>
      </c>
    </row>
    <row r="544" spans="1:13" x14ac:dyDescent="0.3">
      <c r="A544" t="s">
        <v>1262</v>
      </c>
      <c r="B544" t="s">
        <v>1263</v>
      </c>
      <c r="C544" t="s">
        <v>186</v>
      </c>
      <c r="D544" t="s">
        <v>200</v>
      </c>
      <c r="E544" t="s">
        <v>171</v>
      </c>
      <c r="F544" t="s">
        <v>181</v>
      </c>
      <c r="G544" t="s">
        <v>217</v>
      </c>
      <c r="H544">
        <v>59</v>
      </c>
      <c r="I544" s="6">
        <v>42165</v>
      </c>
      <c r="J544" s="29">
        <v>101985</v>
      </c>
      <c r="K544" s="30">
        <v>7.0000000000000007E-2</v>
      </c>
      <c r="L544" t="s">
        <v>165</v>
      </c>
      <c r="M544" t="s">
        <v>191</v>
      </c>
    </row>
    <row r="545" spans="1:13" x14ac:dyDescent="0.3">
      <c r="A545" t="s">
        <v>1264</v>
      </c>
      <c r="B545" t="s">
        <v>1265</v>
      </c>
      <c r="C545" t="s">
        <v>211</v>
      </c>
      <c r="D545" t="s">
        <v>170</v>
      </c>
      <c r="E545" t="s">
        <v>187</v>
      </c>
      <c r="F545" t="s">
        <v>181</v>
      </c>
      <c r="G545" t="s">
        <v>217</v>
      </c>
      <c r="H545">
        <v>29</v>
      </c>
      <c r="I545" s="6">
        <v>43439</v>
      </c>
      <c r="J545" s="29">
        <v>199504</v>
      </c>
      <c r="K545" s="30">
        <v>0.3</v>
      </c>
      <c r="L545" t="s">
        <v>165</v>
      </c>
      <c r="M545" t="s">
        <v>195</v>
      </c>
    </row>
    <row r="546" spans="1:13" x14ac:dyDescent="0.3">
      <c r="A546" t="s">
        <v>1266</v>
      </c>
      <c r="B546" t="s">
        <v>1267</v>
      </c>
      <c r="C546" t="s">
        <v>180</v>
      </c>
      <c r="D546" t="s">
        <v>194</v>
      </c>
      <c r="E546" t="s">
        <v>171</v>
      </c>
      <c r="F546" t="s">
        <v>181</v>
      </c>
      <c r="G546" t="s">
        <v>217</v>
      </c>
      <c r="H546">
        <v>62</v>
      </c>
      <c r="I546" s="6">
        <v>40591</v>
      </c>
      <c r="J546" s="29">
        <v>94422</v>
      </c>
      <c r="K546" s="30">
        <v>0</v>
      </c>
      <c r="L546" t="s">
        <v>165</v>
      </c>
      <c r="M546" t="s">
        <v>183</v>
      </c>
    </row>
    <row r="547" spans="1:13" x14ac:dyDescent="0.3">
      <c r="A547" t="s">
        <v>1268</v>
      </c>
      <c r="B547" t="s">
        <v>1269</v>
      </c>
      <c r="C547" t="s">
        <v>169</v>
      </c>
      <c r="D547" t="s">
        <v>223</v>
      </c>
      <c r="E547" t="s">
        <v>187</v>
      </c>
      <c r="F547" t="s">
        <v>181</v>
      </c>
      <c r="G547" t="s">
        <v>182</v>
      </c>
      <c r="H547">
        <v>31</v>
      </c>
      <c r="I547" s="6">
        <v>42184</v>
      </c>
      <c r="J547" s="29">
        <v>191026</v>
      </c>
      <c r="K547" s="30">
        <v>0.16</v>
      </c>
      <c r="L547" t="s">
        <v>165</v>
      </c>
      <c r="M547" t="s">
        <v>220</v>
      </c>
    </row>
    <row r="548" spans="1:13" x14ac:dyDescent="0.3">
      <c r="A548" t="s">
        <v>1270</v>
      </c>
      <c r="B548" t="s">
        <v>1271</v>
      </c>
      <c r="C548" t="s">
        <v>283</v>
      </c>
      <c r="D548" t="s">
        <v>200</v>
      </c>
      <c r="E548" t="s">
        <v>162</v>
      </c>
      <c r="F548" t="s">
        <v>163</v>
      </c>
      <c r="G548" t="s">
        <v>172</v>
      </c>
      <c r="H548">
        <v>56</v>
      </c>
      <c r="I548" s="6">
        <v>40045</v>
      </c>
      <c r="J548" s="29">
        <v>52800</v>
      </c>
      <c r="K548" s="30">
        <v>0</v>
      </c>
      <c r="L548" t="s">
        <v>165</v>
      </c>
      <c r="M548" t="s">
        <v>183</v>
      </c>
    </row>
    <row r="549" spans="1:13" x14ac:dyDescent="0.3">
      <c r="A549" t="s">
        <v>1272</v>
      </c>
      <c r="B549" t="s">
        <v>1273</v>
      </c>
      <c r="C549" t="s">
        <v>280</v>
      </c>
      <c r="D549" t="s">
        <v>204</v>
      </c>
      <c r="E549" t="s">
        <v>171</v>
      </c>
      <c r="F549" t="s">
        <v>181</v>
      </c>
      <c r="G549" t="s">
        <v>172</v>
      </c>
      <c r="H549">
        <v>54</v>
      </c>
      <c r="I549" s="6">
        <v>40517</v>
      </c>
      <c r="J549" s="29">
        <v>113982</v>
      </c>
      <c r="K549" s="30">
        <v>0</v>
      </c>
      <c r="L549" t="s">
        <v>165</v>
      </c>
      <c r="M549" t="s">
        <v>166</v>
      </c>
    </row>
    <row r="550" spans="1:13" x14ac:dyDescent="0.3">
      <c r="A550" t="s">
        <v>1274</v>
      </c>
      <c r="B550" t="s">
        <v>1275</v>
      </c>
      <c r="C550" t="s">
        <v>160</v>
      </c>
      <c r="D550" t="s">
        <v>200</v>
      </c>
      <c r="E550" t="s">
        <v>187</v>
      </c>
      <c r="F550" t="s">
        <v>181</v>
      </c>
      <c r="G550" t="s">
        <v>182</v>
      </c>
      <c r="H550">
        <v>45</v>
      </c>
      <c r="I550" s="6">
        <v>40305</v>
      </c>
      <c r="J550" s="29">
        <v>145093</v>
      </c>
      <c r="K550" s="30">
        <v>0.12</v>
      </c>
      <c r="L550" t="s">
        <v>165</v>
      </c>
      <c r="M550" t="s">
        <v>173</v>
      </c>
    </row>
    <row r="551" spans="1:13" x14ac:dyDescent="0.3">
      <c r="A551" t="s">
        <v>1276</v>
      </c>
      <c r="B551" t="s">
        <v>1277</v>
      </c>
      <c r="C551" t="s">
        <v>721</v>
      </c>
      <c r="D551" t="s">
        <v>161</v>
      </c>
      <c r="E551" t="s">
        <v>171</v>
      </c>
      <c r="F551" t="s">
        <v>163</v>
      </c>
      <c r="G551" t="s">
        <v>172</v>
      </c>
      <c r="H551">
        <v>26</v>
      </c>
      <c r="I551" s="6">
        <v>44266</v>
      </c>
      <c r="J551" s="29">
        <v>74170</v>
      </c>
      <c r="K551" s="30">
        <v>0</v>
      </c>
      <c r="L551" t="s">
        <v>165</v>
      </c>
      <c r="M551" t="s">
        <v>195</v>
      </c>
    </row>
    <row r="552" spans="1:13" x14ac:dyDescent="0.3">
      <c r="A552" t="s">
        <v>1278</v>
      </c>
      <c r="B552" t="s">
        <v>1279</v>
      </c>
      <c r="C552" t="s">
        <v>274</v>
      </c>
      <c r="D552" t="s">
        <v>204</v>
      </c>
      <c r="E552" t="s">
        <v>162</v>
      </c>
      <c r="F552" t="s">
        <v>181</v>
      </c>
      <c r="G552" t="s">
        <v>172</v>
      </c>
      <c r="H552">
        <v>59</v>
      </c>
      <c r="I552" s="6">
        <v>35153</v>
      </c>
      <c r="J552" s="29">
        <v>62605</v>
      </c>
      <c r="K552" s="30">
        <v>0</v>
      </c>
      <c r="L552" t="s">
        <v>165</v>
      </c>
      <c r="M552" t="s">
        <v>195</v>
      </c>
    </row>
    <row r="553" spans="1:13" x14ac:dyDescent="0.3">
      <c r="A553" t="s">
        <v>1280</v>
      </c>
      <c r="B553" t="s">
        <v>1281</v>
      </c>
      <c r="C553" t="s">
        <v>186</v>
      </c>
      <c r="D553" t="s">
        <v>161</v>
      </c>
      <c r="E553" t="s">
        <v>171</v>
      </c>
      <c r="F553" t="s">
        <v>163</v>
      </c>
      <c r="G553" t="s">
        <v>172</v>
      </c>
      <c r="H553">
        <v>51</v>
      </c>
      <c r="I553" s="6">
        <v>43903</v>
      </c>
      <c r="J553" s="29">
        <v>107195</v>
      </c>
      <c r="K553" s="30">
        <v>0.09</v>
      </c>
      <c r="L553" t="s">
        <v>165</v>
      </c>
      <c r="M553" t="s">
        <v>195</v>
      </c>
    </row>
    <row r="554" spans="1:13" x14ac:dyDescent="0.3">
      <c r="A554" t="s">
        <v>1221</v>
      </c>
      <c r="B554" t="s">
        <v>1282</v>
      </c>
      <c r="C554" t="s">
        <v>160</v>
      </c>
      <c r="D554" t="s">
        <v>212</v>
      </c>
      <c r="E554" t="s">
        <v>171</v>
      </c>
      <c r="F554" t="s">
        <v>181</v>
      </c>
      <c r="G554" t="s">
        <v>172</v>
      </c>
      <c r="H554">
        <v>45</v>
      </c>
      <c r="I554" s="6">
        <v>43111</v>
      </c>
      <c r="J554" s="29">
        <v>127422</v>
      </c>
      <c r="K554" s="30">
        <v>0.15</v>
      </c>
      <c r="L554" t="s">
        <v>165</v>
      </c>
      <c r="M554" t="s">
        <v>220</v>
      </c>
    </row>
    <row r="555" spans="1:13" x14ac:dyDescent="0.3">
      <c r="A555" t="s">
        <v>1283</v>
      </c>
      <c r="B555" t="s">
        <v>1284</v>
      </c>
      <c r="C555" t="s">
        <v>169</v>
      </c>
      <c r="D555" t="s">
        <v>194</v>
      </c>
      <c r="E555" t="s">
        <v>162</v>
      </c>
      <c r="F555" t="s">
        <v>163</v>
      </c>
      <c r="G555" t="s">
        <v>172</v>
      </c>
      <c r="H555">
        <v>35</v>
      </c>
      <c r="I555" s="6">
        <v>42912</v>
      </c>
      <c r="J555" s="29">
        <v>161269</v>
      </c>
      <c r="K555" s="30">
        <v>0.27</v>
      </c>
      <c r="L555" t="s">
        <v>165</v>
      </c>
      <c r="M555" t="s">
        <v>191</v>
      </c>
    </row>
    <row r="556" spans="1:13" x14ac:dyDescent="0.3">
      <c r="A556" t="s">
        <v>1285</v>
      </c>
      <c r="B556" t="s">
        <v>1286</v>
      </c>
      <c r="C556" t="s">
        <v>240</v>
      </c>
      <c r="D556" t="s">
        <v>161</v>
      </c>
      <c r="E556" t="s">
        <v>171</v>
      </c>
      <c r="F556" t="s">
        <v>181</v>
      </c>
      <c r="G556" t="s">
        <v>172</v>
      </c>
      <c r="H556">
        <v>61</v>
      </c>
      <c r="I556" s="6">
        <v>43703</v>
      </c>
      <c r="J556" s="29">
        <v>75780</v>
      </c>
      <c r="K556" s="30">
        <v>0</v>
      </c>
      <c r="L556" t="s">
        <v>165</v>
      </c>
      <c r="M556" t="s">
        <v>166</v>
      </c>
    </row>
    <row r="557" spans="1:13" x14ac:dyDescent="0.3">
      <c r="A557" t="s">
        <v>1287</v>
      </c>
      <c r="B557" t="s">
        <v>1288</v>
      </c>
      <c r="C557" t="s">
        <v>286</v>
      </c>
      <c r="D557" t="s">
        <v>204</v>
      </c>
      <c r="E557" t="s">
        <v>162</v>
      </c>
      <c r="F557" t="s">
        <v>181</v>
      </c>
      <c r="G557" t="s">
        <v>182</v>
      </c>
      <c r="H557">
        <v>60</v>
      </c>
      <c r="I557" s="6">
        <v>43146</v>
      </c>
      <c r="J557" s="29">
        <v>106079</v>
      </c>
      <c r="K557" s="30">
        <v>0.14000000000000001</v>
      </c>
      <c r="L557" t="s">
        <v>165</v>
      </c>
      <c r="M557" t="s">
        <v>195</v>
      </c>
    </row>
    <row r="558" spans="1:13" x14ac:dyDescent="0.3">
      <c r="A558" t="s">
        <v>1289</v>
      </c>
      <c r="B558" t="s">
        <v>1290</v>
      </c>
      <c r="C558" t="s">
        <v>301</v>
      </c>
      <c r="D558" t="s">
        <v>161</v>
      </c>
      <c r="E558" t="s">
        <v>187</v>
      </c>
      <c r="F558" t="s">
        <v>181</v>
      </c>
      <c r="G558" t="s">
        <v>217</v>
      </c>
      <c r="H558">
        <v>30</v>
      </c>
      <c r="I558" s="6">
        <v>42777</v>
      </c>
      <c r="J558" s="29">
        <v>92058</v>
      </c>
      <c r="K558" s="30">
        <v>0</v>
      </c>
      <c r="L558" t="s">
        <v>165</v>
      </c>
      <c r="M558" t="s">
        <v>195</v>
      </c>
    </row>
    <row r="559" spans="1:13" x14ac:dyDescent="0.3">
      <c r="A559" t="s">
        <v>1291</v>
      </c>
      <c r="B559" t="s">
        <v>1292</v>
      </c>
      <c r="C559" t="s">
        <v>274</v>
      </c>
      <c r="D559" t="s">
        <v>204</v>
      </c>
      <c r="E559" t="s">
        <v>177</v>
      </c>
      <c r="F559" t="s">
        <v>181</v>
      </c>
      <c r="G559" t="s">
        <v>182</v>
      </c>
      <c r="H559">
        <v>64</v>
      </c>
      <c r="I559" s="6">
        <v>43527</v>
      </c>
      <c r="J559" s="29">
        <v>67114</v>
      </c>
      <c r="K559" s="30">
        <v>0</v>
      </c>
      <c r="L559" t="s">
        <v>165</v>
      </c>
      <c r="M559" t="s">
        <v>183</v>
      </c>
    </row>
    <row r="560" spans="1:13" x14ac:dyDescent="0.3">
      <c r="A560" t="s">
        <v>1293</v>
      </c>
      <c r="B560" t="s">
        <v>1294</v>
      </c>
      <c r="C560" t="s">
        <v>265</v>
      </c>
      <c r="D560" t="s">
        <v>200</v>
      </c>
      <c r="E560" t="s">
        <v>177</v>
      </c>
      <c r="F560" t="s">
        <v>163</v>
      </c>
      <c r="G560" t="s">
        <v>172</v>
      </c>
      <c r="H560">
        <v>61</v>
      </c>
      <c r="I560" s="6">
        <v>40683</v>
      </c>
      <c r="J560" s="29">
        <v>64937</v>
      </c>
      <c r="K560" s="30">
        <v>0</v>
      </c>
      <c r="L560" t="s">
        <v>165</v>
      </c>
      <c r="M560" t="s">
        <v>183</v>
      </c>
    </row>
    <row r="561" spans="1:13" x14ac:dyDescent="0.3">
      <c r="A561" t="s">
        <v>1295</v>
      </c>
      <c r="B561" t="s">
        <v>1296</v>
      </c>
      <c r="C561" t="s">
        <v>186</v>
      </c>
      <c r="D561" t="s">
        <v>212</v>
      </c>
      <c r="E561" t="s">
        <v>177</v>
      </c>
      <c r="F561" t="s">
        <v>163</v>
      </c>
      <c r="G561" t="s">
        <v>217</v>
      </c>
      <c r="H561">
        <v>65</v>
      </c>
      <c r="I561" s="6">
        <v>38967</v>
      </c>
      <c r="J561" s="29">
        <v>127626</v>
      </c>
      <c r="K561" s="30">
        <v>0.1</v>
      </c>
      <c r="L561" t="s">
        <v>165</v>
      </c>
      <c r="M561" t="s">
        <v>191</v>
      </c>
    </row>
    <row r="562" spans="1:13" x14ac:dyDescent="0.3">
      <c r="A562" t="s">
        <v>1297</v>
      </c>
      <c r="B562" t="s">
        <v>1298</v>
      </c>
      <c r="C562" t="s">
        <v>397</v>
      </c>
      <c r="D562" t="s">
        <v>161</v>
      </c>
      <c r="E562" t="s">
        <v>187</v>
      </c>
      <c r="F562" t="s">
        <v>181</v>
      </c>
      <c r="G562" t="s">
        <v>164</v>
      </c>
      <c r="H562">
        <v>61</v>
      </c>
      <c r="I562" s="6">
        <v>38013</v>
      </c>
      <c r="J562" s="29">
        <v>88478</v>
      </c>
      <c r="K562" s="30">
        <v>0</v>
      </c>
      <c r="L562" t="s">
        <v>165</v>
      </c>
      <c r="M562" t="s">
        <v>195</v>
      </c>
    </row>
    <row r="563" spans="1:13" x14ac:dyDescent="0.3">
      <c r="A563" t="s">
        <v>1299</v>
      </c>
      <c r="B563" t="s">
        <v>1300</v>
      </c>
      <c r="C563" t="s">
        <v>160</v>
      </c>
      <c r="D563" t="s">
        <v>223</v>
      </c>
      <c r="E563" t="s">
        <v>171</v>
      </c>
      <c r="F563" t="s">
        <v>163</v>
      </c>
      <c r="G563" t="s">
        <v>164</v>
      </c>
      <c r="H563">
        <v>30</v>
      </c>
      <c r="I563" s="6">
        <v>42960</v>
      </c>
      <c r="J563" s="29">
        <v>154624</v>
      </c>
      <c r="K563" s="30">
        <v>0.15</v>
      </c>
      <c r="L563" t="s">
        <v>165</v>
      </c>
      <c r="M563" t="s">
        <v>195</v>
      </c>
    </row>
    <row r="564" spans="1:13" x14ac:dyDescent="0.3">
      <c r="A564" t="s">
        <v>1301</v>
      </c>
      <c r="B564" t="s">
        <v>1302</v>
      </c>
      <c r="C564" t="s">
        <v>160</v>
      </c>
      <c r="D564" t="s">
        <v>223</v>
      </c>
      <c r="E564" t="s">
        <v>162</v>
      </c>
      <c r="F564" t="s">
        <v>181</v>
      </c>
      <c r="G564" t="s">
        <v>172</v>
      </c>
      <c r="H564">
        <v>53</v>
      </c>
      <c r="I564" s="6">
        <v>41931</v>
      </c>
      <c r="J564" s="29">
        <v>159538</v>
      </c>
      <c r="K564" s="30">
        <v>0.11</v>
      </c>
      <c r="L564" t="s">
        <v>165</v>
      </c>
      <c r="M564" t="s">
        <v>191</v>
      </c>
    </row>
    <row r="565" spans="1:13" x14ac:dyDescent="0.3">
      <c r="A565" t="s">
        <v>1303</v>
      </c>
      <c r="B565" t="s">
        <v>1304</v>
      </c>
      <c r="C565" t="s">
        <v>169</v>
      </c>
      <c r="D565" t="s">
        <v>212</v>
      </c>
      <c r="E565" t="s">
        <v>171</v>
      </c>
      <c r="F565" t="s">
        <v>181</v>
      </c>
      <c r="G565" t="s">
        <v>172</v>
      </c>
      <c r="H565">
        <v>25</v>
      </c>
      <c r="I565" s="6">
        <v>44058</v>
      </c>
      <c r="J565" s="29">
        <v>172007</v>
      </c>
      <c r="K565" s="30">
        <v>0.26</v>
      </c>
      <c r="L565" t="s">
        <v>165</v>
      </c>
      <c r="M565" t="s">
        <v>191</v>
      </c>
    </row>
    <row r="566" spans="1:13" x14ac:dyDescent="0.3">
      <c r="A566" t="s">
        <v>1305</v>
      </c>
      <c r="B566" t="s">
        <v>1306</v>
      </c>
      <c r="C566" t="s">
        <v>169</v>
      </c>
      <c r="D566" t="s">
        <v>170</v>
      </c>
      <c r="E566" t="s">
        <v>187</v>
      </c>
      <c r="F566" t="s">
        <v>181</v>
      </c>
      <c r="G566" t="s">
        <v>172</v>
      </c>
      <c r="H566">
        <v>41</v>
      </c>
      <c r="I566" s="6">
        <v>43600</v>
      </c>
      <c r="J566" s="29">
        <v>174415</v>
      </c>
      <c r="K566" s="30">
        <v>0.23</v>
      </c>
      <c r="L566" t="s">
        <v>165</v>
      </c>
      <c r="M566" t="s">
        <v>191</v>
      </c>
    </row>
    <row r="567" spans="1:13" x14ac:dyDescent="0.3">
      <c r="A567" t="s">
        <v>1307</v>
      </c>
      <c r="B567" t="s">
        <v>1308</v>
      </c>
      <c r="C567" t="s">
        <v>265</v>
      </c>
      <c r="D567" t="s">
        <v>200</v>
      </c>
      <c r="E567" t="s">
        <v>171</v>
      </c>
      <c r="F567" t="s">
        <v>181</v>
      </c>
      <c r="G567" t="s">
        <v>182</v>
      </c>
      <c r="H567">
        <v>25</v>
      </c>
      <c r="I567" s="6">
        <v>44217</v>
      </c>
      <c r="J567" s="29">
        <v>67299</v>
      </c>
      <c r="K567" s="30">
        <v>0</v>
      </c>
      <c r="L567" t="s">
        <v>165</v>
      </c>
      <c r="M567" t="s">
        <v>183</v>
      </c>
    </row>
    <row r="568" spans="1:13" x14ac:dyDescent="0.3">
      <c r="A568" t="s">
        <v>1309</v>
      </c>
      <c r="B568" t="s">
        <v>1310</v>
      </c>
      <c r="C568" t="s">
        <v>378</v>
      </c>
      <c r="D568" t="s">
        <v>161</v>
      </c>
      <c r="E568" t="s">
        <v>162</v>
      </c>
      <c r="F568" t="s">
        <v>163</v>
      </c>
      <c r="G568" t="s">
        <v>172</v>
      </c>
      <c r="H568">
        <v>52</v>
      </c>
      <c r="I568" s="6">
        <v>38406</v>
      </c>
      <c r="J568" s="29">
        <v>45286</v>
      </c>
      <c r="K568" s="30">
        <v>0</v>
      </c>
      <c r="L568" t="s">
        <v>165</v>
      </c>
      <c r="M568" t="s">
        <v>173</v>
      </c>
    </row>
    <row r="569" spans="1:13" x14ac:dyDescent="0.3">
      <c r="A569" t="s">
        <v>1311</v>
      </c>
      <c r="B569" t="s">
        <v>1312</v>
      </c>
      <c r="C569" t="s">
        <v>169</v>
      </c>
      <c r="D569" t="s">
        <v>212</v>
      </c>
      <c r="E569" t="s">
        <v>162</v>
      </c>
      <c r="F569" t="s">
        <v>181</v>
      </c>
      <c r="G569" t="s">
        <v>172</v>
      </c>
      <c r="H569">
        <v>48</v>
      </c>
      <c r="I569" s="6">
        <v>39302</v>
      </c>
      <c r="J569" s="29">
        <v>194723</v>
      </c>
      <c r="K569" s="30">
        <v>0.25</v>
      </c>
      <c r="L569" t="s">
        <v>165</v>
      </c>
      <c r="M569" t="s">
        <v>183</v>
      </c>
    </row>
    <row r="570" spans="1:13" x14ac:dyDescent="0.3">
      <c r="A570" t="s">
        <v>1313</v>
      </c>
      <c r="B570" t="s">
        <v>1314</v>
      </c>
      <c r="C570" t="s">
        <v>468</v>
      </c>
      <c r="D570" t="s">
        <v>161</v>
      </c>
      <c r="E570" t="s">
        <v>177</v>
      </c>
      <c r="F570" t="s">
        <v>163</v>
      </c>
      <c r="G570" t="s">
        <v>172</v>
      </c>
      <c r="H570">
        <v>36</v>
      </c>
      <c r="I570" s="6">
        <v>40413</v>
      </c>
      <c r="J570" s="29">
        <v>61310</v>
      </c>
      <c r="K570" s="30">
        <v>0</v>
      </c>
      <c r="L570" t="s">
        <v>165</v>
      </c>
      <c r="M570" t="s">
        <v>183</v>
      </c>
    </row>
    <row r="571" spans="1:13" x14ac:dyDescent="0.3">
      <c r="A571" t="s">
        <v>1315</v>
      </c>
      <c r="B571" t="s">
        <v>1316</v>
      </c>
      <c r="C571" t="s">
        <v>283</v>
      </c>
      <c r="D571" t="s">
        <v>200</v>
      </c>
      <c r="E571" t="s">
        <v>171</v>
      </c>
      <c r="F571" t="s">
        <v>163</v>
      </c>
      <c r="G571" t="s">
        <v>182</v>
      </c>
      <c r="H571">
        <v>31</v>
      </c>
      <c r="I571" s="6">
        <v>43171</v>
      </c>
      <c r="J571" s="29">
        <v>47913</v>
      </c>
      <c r="K571" s="30">
        <v>0</v>
      </c>
      <c r="L571" t="s">
        <v>165</v>
      </c>
      <c r="M571" t="s">
        <v>166</v>
      </c>
    </row>
    <row r="572" spans="1:13" x14ac:dyDescent="0.3">
      <c r="A572" t="s">
        <v>1317</v>
      </c>
      <c r="B572" t="s">
        <v>1318</v>
      </c>
      <c r="C572" t="s">
        <v>283</v>
      </c>
      <c r="D572" t="s">
        <v>200</v>
      </c>
      <c r="E572" t="s">
        <v>171</v>
      </c>
      <c r="F572" t="s">
        <v>163</v>
      </c>
      <c r="G572" t="s">
        <v>182</v>
      </c>
      <c r="H572">
        <v>53</v>
      </c>
      <c r="I572" s="6">
        <v>42985</v>
      </c>
      <c r="J572" s="29">
        <v>46727</v>
      </c>
      <c r="K572" s="30">
        <v>0</v>
      </c>
      <c r="L572" t="s">
        <v>165</v>
      </c>
      <c r="M572" t="s">
        <v>220</v>
      </c>
    </row>
    <row r="573" spans="1:13" x14ac:dyDescent="0.3">
      <c r="A573" t="s">
        <v>1319</v>
      </c>
      <c r="B573" t="s">
        <v>1320</v>
      </c>
      <c r="C573" t="s">
        <v>160</v>
      </c>
      <c r="D573" t="s">
        <v>200</v>
      </c>
      <c r="E573" t="s">
        <v>171</v>
      </c>
      <c r="F573" t="s">
        <v>181</v>
      </c>
      <c r="G573" t="s">
        <v>182</v>
      </c>
      <c r="H573">
        <v>27</v>
      </c>
      <c r="I573" s="6">
        <v>44302</v>
      </c>
      <c r="J573" s="29">
        <v>133400</v>
      </c>
      <c r="K573" s="30">
        <v>0.11</v>
      </c>
      <c r="L573" t="s">
        <v>165</v>
      </c>
      <c r="M573" t="s">
        <v>183</v>
      </c>
    </row>
    <row r="574" spans="1:13" x14ac:dyDescent="0.3">
      <c r="A574" t="s">
        <v>1321</v>
      </c>
      <c r="B574" t="s">
        <v>1322</v>
      </c>
      <c r="C574" t="s">
        <v>595</v>
      </c>
      <c r="D574" t="s">
        <v>161</v>
      </c>
      <c r="E574" t="s">
        <v>171</v>
      </c>
      <c r="F574" t="s">
        <v>163</v>
      </c>
      <c r="G574" t="s">
        <v>182</v>
      </c>
      <c r="H574">
        <v>39</v>
      </c>
      <c r="I574" s="6">
        <v>43943</v>
      </c>
      <c r="J574" s="29">
        <v>90535</v>
      </c>
      <c r="K574" s="30">
        <v>0</v>
      </c>
      <c r="L574" t="s">
        <v>165</v>
      </c>
      <c r="M574" t="s">
        <v>191</v>
      </c>
    </row>
    <row r="575" spans="1:13" x14ac:dyDescent="0.3">
      <c r="A575" t="s">
        <v>1319</v>
      </c>
      <c r="B575" t="s">
        <v>1323</v>
      </c>
      <c r="C575" t="s">
        <v>265</v>
      </c>
      <c r="D575" t="s">
        <v>200</v>
      </c>
      <c r="E575" t="s">
        <v>187</v>
      </c>
      <c r="F575" t="s">
        <v>163</v>
      </c>
      <c r="G575" t="s">
        <v>182</v>
      </c>
      <c r="H575">
        <v>44</v>
      </c>
      <c r="I575" s="6">
        <v>38771</v>
      </c>
      <c r="J575" s="29">
        <v>63705</v>
      </c>
      <c r="K575" s="30">
        <v>0</v>
      </c>
      <c r="L575" t="s">
        <v>165</v>
      </c>
      <c r="M575" t="s">
        <v>191</v>
      </c>
    </row>
    <row r="576" spans="1:13" x14ac:dyDescent="0.3">
      <c r="A576" t="s">
        <v>1324</v>
      </c>
      <c r="B576" t="s">
        <v>1325</v>
      </c>
      <c r="C576" t="s">
        <v>211</v>
      </c>
      <c r="D576" t="s">
        <v>223</v>
      </c>
      <c r="E576" t="s">
        <v>187</v>
      </c>
      <c r="F576" t="s">
        <v>181</v>
      </c>
      <c r="G576" t="s">
        <v>217</v>
      </c>
      <c r="H576">
        <v>48</v>
      </c>
      <c r="I576" s="6">
        <v>36584</v>
      </c>
      <c r="J576" s="29">
        <v>258081</v>
      </c>
      <c r="K576" s="30">
        <v>0.3</v>
      </c>
      <c r="L576" t="s">
        <v>165</v>
      </c>
      <c r="M576" t="s">
        <v>173</v>
      </c>
    </row>
    <row r="577" spans="1:13" x14ac:dyDescent="0.3">
      <c r="A577" t="s">
        <v>1326</v>
      </c>
      <c r="B577" t="s">
        <v>1327</v>
      </c>
      <c r="C577" t="s">
        <v>283</v>
      </c>
      <c r="D577" t="s">
        <v>200</v>
      </c>
      <c r="E577" t="s">
        <v>162</v>
      </c>
      <c r="F577" t="s">
        <v>181</v>
      </c>
      <c r="G577" t="s">
        <v>164</v>
      </c>
      <c r="H577">
        <v>48</v>
      </c>
      <c r="I577" s="6">
        <v>44095</v>
      </c>
      <c r="J577" s="29">
        <v>54654</v>
      </c>
      <c r="K577" s="30">
        <v>0</v>
      </c>
      <c r="L577" t="s">
        <v>165</v>
      </c>
      <c r="M577" t="s">
        <v>183</v>
      </c>
    </row>
    <row r="578" spans="1:13" x14ac:dyDescent="0.3">
      <c r="A578" t="s">
        <v>1328</v>
      </c>
      <c r="B578" t="s">
        <v>1329</v>
      </c>
      <c r="C578" t="s">
        <v>190</v>
      </c>
      <c r="D578" t="s">
        <v>223</v>
      </c>
      <c r="E578" t="s">
        <v>177</v>
      </c>
      <c r="F578" t="s">
        <v>181</v>
      </c>
      <c r="G578" t="s">
        <v>172</v>
      </c>
      <c r="H578">
        <v>54</v>
      </c>
      <c r="I578" s="6">
        <v>36062</v>
      </c>
      <c r="J578" s="29">
        <v>58006</v>
      </c>
      <c r="K578" s="30">
        <v>0</v>
      </c>
      <c r="L578" t="s">
        <v>165</v>
      </c>
      <c r="M578" t="s">
        <v>166</v>
      </c>
    </row>
    <row r="579" spans="1:13" x14ac:dyDescent="0.3">
      <c r="A579" t="s">
        <v>1278</v>
      </c>
      <c r="B579" t="s">
        <v>1330</v>
      </c>
      <c r="C579" t="s">
        <v>169</v>
      </c>
      <c r="D579" t="s">
        <v>200</v>
      </c>
      <c r="E579" t="s">
        <v>171</v>
      </c>
      <c r="F579" t="s">
        <v>163</v>
      </c>
      <c r="G579" t="s">
        <v>182</v>
      </c>
      <c r="H579">
        <v>38</v>
      </c>
      <c r="I579" s="6">
        <v>39232</v>
      </c>
      <c r="J579" s="29">
        <v>198562</v>
      </c>
      <c r="K579" s="30">
        <v>0.22</v>
      </c>
      <c r="L579" t="s">
        <v>165</v>
      </c>
      <c r="M579" t="s">
        <v>166</v>
      </c>
    </row>
    <row r="580" spans="1:13" x14ac:dyDescent="0.3">
      <c r="A580" t="s">
        <v>1331</v>
      </c>
      <c r="B580" t="s">
        <v>1332</v>
      </c>
      <c r="C580" t="s">
        <v>325</v>
      </c>
      <c r="D580" t="s">
        <v>223</v>
      </c>
      <c r="E580" t="s">
        <v>162</v>
      </c>
      <c r="F580" t="s">
        <v>163</v>
      </c>
      <c r="G580" t="s">
        <v>164</v>
      </c>
      <c r="H580">
        <v>40</v>
      </c>
      <c r="I580" s="6">
        <v>39960</v>
      </c>
      <c r="J580" s="29">
        <v>62411</v>
      </c>
      <c r="K580" s="30">
        <v>0</v>
      </c>
      <c r="L580" t="s">
        <v>165</v>
      </c>
      <c r="M580" t="s">
        <v>191</v>
      </c>
    </row>
    <row r="581" spans="1:13" x14ac:dyDescent="0.3">
      <c r="A581" t="s">
        <v>1333</v>
      </c>
      <c r="B581" t="s">
        <v>1334</v>
      </c>
      <c r="C581" t="s">
        <v>286</v>
      </c>
      <c r="D581" t="s">
        <v>204</v>
      </c>
      <c r="E581" t="s">
        <v>162</v>
      </c>
      <c r="F581" t="s">
        <v>181</v>
      </c>
      <c r="G581" t="s">
        <v>182</v>
      </c>
      <c r="H581">
        <v>57</v>
      </c>
      <c r="I581" s="6">
        <v>33612</v>
      </c>
      <c r="J581" s="29">
        <v>111299</v>
      </c>
      <c r="K581" s="30">
        <v>0.12</v>
      </c>
      <c r="L581" t="s">
        <v>165</v>
      </c>
      <c r="M581" t="s">
        <v>191</v>
      </c>
    </row>
    <row r="582" spans="1:13" x14ac:dyDescent="0.3">
      <c r="A582" t="s">
        <v>1335</v>
      </c>
      <c r="B582" t="s">
        <v>1336</v>
      </c>
      <c r="C582" t="s">
        <v>190</v>
      </c>
      <c r="D582" t="s">
        <v>212</v>
      </c>
      <c r="E582" t="s">
        <v>162</v>
      </c>
      <c r="F582" t="s">
        <v>163</v>
      </c>
      <c r="G582" t="s">
        <v>172</v>
      </c>
      <c r="H582">
        <v>43</v>
      </c>
      <c r="I582" s="6">
        <v>43659</v>
      </c>
      <c r="J582" s="29">
        <v>41545</v>
      </c>
      <c r="K582" s="30">
        <v>0</v>
      </c>
      <c r="L582" t="s">
        <v>165</v>
      </c>
      <c r="M582" t="s">
        <v>191</v>
      </c>
    </row>
    <row r="583" spans="1:13" x14ac:dyDescent="0.3">
      <c r="A583" t="s">
        <v>1337</v>
      </c>
      <c r="B583" t="s">
        <v>1338</v>
      </c>
      <c r="C583" t="s">
        <v>322</v>
      </c>
      <c r="D583" t="s">
        <v>161</v>
      </c>
      <c r="E583" t="s">
        <v>177</v>
      </c>
      <c r="F583" t="s">
        <v>181</v>
      </c>
      <c r="G583" t="s">
        <v>217</v>
      </c>
      <c r="H583">
        <v>26</v>
      </c>
      <c r="I583" s="6">
        <v>43569</v>
      </c>
      <c r="J583" s="29">
        <v>74467</v>
      </c>
      <c r="K583" s="30">
        <v>0</v>
      </c>
      <c r="L583" t="s">
        <v>165</v>
      </c>
      <c r="M583" t="s">
        <v>220</v>
      </c>
    </row>
    <row r="584" spans="1:13" x14ac:dyDescent="0.3">
      <c r="A584" t="s">
        <v>1339</v>
      </c>
      <c r="B584" t="s">
        <v>1340</v>
      </c>
      <c r="C584" t="s">
        <v>186</v>
      </c>
      <c r="D584" t="s">
        <v>194</v>
      </c>
      <c r="E584" t="s">
        <v>162</v>
      </c>
      <c r="F584" t="s">
        <v>181</v>
      </c>
      <c r="G584" t="s">
        <v>172</v>
      </c>
      <c r="H584">
        <v>44</v>
      </c>
      <c r="I584" s="6">
        <v>37296</v>
      </c>
      <c r="J584" s="29">
        <v>117545</v>
      </c>
      <c r="K584" s="30">
        <v>0.06</v>
      </c>
      <c r="L584" t="s">
        <v>165</v>
      </c>
      <c r="M584" t="s">
        <v>183</v>
      </c>
    </row>
    <row r="585" spans="1:13" x14ac:dyDescent="0.3">
      <c r="A585" t="s">
        <v>1341</v>
      </c>
      <c r="B585" t="s">
        <v>1342</v>
      </c>
      <c r="C585" t="s">
        <v>186</v>
      </c>
      <c r="D585" t="s">
        <v>200</v>
      </c>
      <c r="E585" t="s">
        <v>171</v>
      </c>
      <c r="F585" t="s">
        <v>181</v>
      </c>
      <c r="G585" t="s">
        <v>182</v>
      </c>
      <c r="H585">
        <v>50</v>
      </c>
      <c r="I585" s="6">
        <v>40983</v>
      </c>
      <c r="J585" s="29">
        <v>117226</v>
      </c>
      <c r="K585" s="30">
        <v>0.08</v>
      </c>
      <c r="L585" t="s">
        <v>165</v>
      </c>
      <c r="M585" t="s">
        <v>183</v>
      </c>
    </row>
    <row r="586" spans="1:13" x14ac:dyDescent="0.3">
      <c r="A586" t="s">
        <v>1343</v>
      </c>
      <c r="B586" t="s">
        <v>1344</v>
      </c>
      <c r="C586" t="s">
        <v>190</v>
      </c>
      <c r="D586" t="s">
        <v>194</v>
      </c>
      <c r="E586" t="s">
        <v>187</v>
      </c>
      <c r="F586" t="s">
        <v>163</v>
      </c>
      <c r="G586" t="s">
        <v>217</v>
      </c>
      <c r="H586">
        <v>26</v>
      </c>
      <c r="I586" s="6">
        <v>43489</v>
      </c>
      <c r="J586" s="29">
        <v>55767</v>
      </c>
      <c r="K586" s="30">
        <v>0</v>
      </c>
      <c r="L586" t="s">
        <v>165</v>
      </c>
      <c r="M586" t="s">
        <v>183</v>
      </c>
    </row>
    <row r="587" spans="1:13" x14ac:dyDescent="0.3">
      <c r="A587" t="s">
        <v>1345</v>
      </c>
      <c r="B587" t="s">
        <v>1346</v>
      </c>
      <c r="C587" t="s">
        <v>235</v>
      </c>
      <c r="D587" t="s">
        <v>223</v>
      </c>
      <c r="E587" t="s">
        <v>177</v>
      </c>
      <c r="F587" t="s">
        <v>163</v>
      </c>
      <c r="G587" t="s">
        <v>172</v>
      </c>
      <c r="H587">
        <v>29</v>
      </c>
      <c r="I587" s="6">
        <v>42691</v>
      </c>
      <c r="J587" s="29">
        <v>60930</v>
      </c>
      <c r="K587" s="30">
        <v>0</v>
      </c>
      <c r="L587" t="s">
        <v>165</v>
      </c>
      <c r="M587" t="s">
        <v>195</v>
      </c>
    </row>
    <row r="588" spans="1:13" x14ac:dyDescent="0.3">
      <c r="A588" t="s">
        <v>1347</v>
      </c>
      <c r="B588" t="s">
        <v>1348</v>
      </c>
      <c r="C588" t="s">
        <v>301</v>
      </c>
      <c r="D588" t="s">
        <v>161</v>
      </c>
      <c r="E588" t="s">
        <v>177</v>
      </c>
      <c r="F588" t="s">
        <v>163</v>
      </c>
      <c r="G588" t="s">
        <v>182</v>
      </c>
      <c r="H588">
        <v>33</v>
      </c>
      <c r="I588" s="6">
        <v>43029</v>
      </c>
      <c r="J588" s="29">
        <v>69332</v>
      </c>
      <c r="K588" s="30">
        <v>0</v>
      </c>
      <c r="L588" t="s">
        <v>165</v>
      </c>
      <c r="M588" t="s">
        <v>220</v>
      </c>
    </row>
    <row r="589" spans="1:13" x14ac:dyDescent="0.3">
      <c r="A589" t="s">
        <v>1349</v>
      </c>
      <c r="B589" t="s">
        <v>1350</v>
      </c>
      <c r="C589" t="s">
        <v>421</v>
      </c>
      <c r="D589" t="s">
        <v>223</v>
      </c>
      <c r="E589" t="s">
        <v>187</v>
      </c>
      <c r="F589" t="s">
        <v>181</v>
      </c>
      <c r="G589" t="s">
        <v>182</v>
      </c>
      <c r="H589">
        <v>38</v>
      </c>
      <c r="I589" s="6">
        <v>40875</v>
      </c>
      <c r="J589" s="29">
        <v>74010</v>
      </c>
      <c r="K589" s="30">
        <v>0</v>
      </c>
      <c r="L589" t="s">
        <v>165</v>
      </c>
      <c r="M589" t="s">
        <v>173</v>
      </c>
    </row>
    <row r="590" spans="1:13" x14ac:dyDescent="0.3">
      <c r="A590" t="s">
        <v>1351</v>
      </c>
      <c r="B590" t="s">
        <v>1352</v>
      </c>
      <c r="C590" t="s">
        <v>421</v>
      </c>
      <c r="D590" t="s">
        <v>223</v>
      </c>
      <c r="E590" t="s">
        <v>171</v>
      </c>
      <c r="F590" t="s">
        <v>181</v>
      </c>
      <c r="G590" t="s">
        <v>172</v>
      </c>
      <c r="H590">
        <v>32</v>
      </c>
      <c r="I590" s="6">
        <v>43864</v>
      </c>
      <c r="J590" s="29">
        <v>96598</v>
      </c>
      <c r="K590" s="30">
        <v>0</v>
      </c>
      <c r="L590" t="s">
        <v>165</v>
      </c>
      <c r="M590" t="s">
        <v>183</v>
      </c>
    </row>
    <row r="591" spans="1:13" x14ac:dyDescent="0.3">
      <c r="A591" t="s">
        <v>1266</v>
      </c>
      <c r="B591" t="s">
        <v>1353</v>
      </c>
      <c r="C591" t="s">
        <v>186</v>
      </c>
      <c r="D591" t="s">
        <v>223</v>
      </c>
      <c r="E591" t="s">
        <v>171</v>
      </c>
      <c r="F591" t="s">
        <v>163</v>
      </c>
      <c r="G591" t="s">
        <v>182</v>
      </c>
      <c r="H591">
        <v>64</v>
      </c>
      <c r="I591" s="6">
        <v>37762</v>
      </c>
      <c r="J591" s="29">
        <v>106444</v>
      </c>
      <c r="K591" s="30">
        <v>0.05</v>
      </c>
      <c r="L591" t="s">
        <v>165</v>
      </c>
      <c r="M591" t="s">
        <v>183</v>
      </c>
    </row>
    <row r="592" spans="1:13" x14ac:dyDescent="0.3">
      <c r="A592" t="s">
        <v>1354</v>
      </c>
      <c r="B592" t="s">
        <v>1355</v>
      </c>
      <c r="C592" t="s">
        <v>169</v>
      </c>
      <c r="D592" t="s">
        <v>170</v>
      </c>
      <c r="E592" t="s">
        <v>187</v>
      </c>
      <c r="F592" t="s">
        <v>181</v>
      </c>
      <c r="G592" t="s">
        <v>217</v>
      </c>
      <c r="H592">
        <v>31</v>
      </c>
      <c r="I592" s="6">
        <v>42957</v>
      </c>
      <c r="J592" s="29">
        <v>156931</v>
      </c>
      <c r="K592" s="30">
        <v>0.28000000000000003</v>
      </c>
      <c r="L592" t="s">
        <v>165</v>
      </c>
      <c r="M592" t="s">
        <v>166</v>
      </c>
    </row>
    <row r="593" spans="1:13" x14ac:dyDescent="0.3">
      <c r="A593" t="s">
        <v>1356</v>
      </c>
      <c r="B593" t="s">
        <v>1357</v>
      </c>
      <c r="C593" t="s">
        <v>240</v>
      </c>
      <c r="D593" t="s">
        <v>161</v>
      </c>
      <c r="E593" t="s">
        <v>162</v>
      </c>
      <c r="F593" t="s">
        <v>163</v>
      </c>
      <c r="G593" t="s">
        <v>172</v>
      </c>
      <c r="H593">
        <v>45</v>
      </c>
      <c r="I593" s="6">
        <v>39908</v>
      </c>
      <c r="J593" s="29">
        <v>64505</v>
      </c>
      <c r="K593" s="30">
        <v>0</v>
      </c>
      <c r="L593" t="s">
        <v>165</v>
      </c>
      <c r="M593" t="s">
        <v>191</v>
      </c>
    </row>
    <row r="594" spans="1:13" x14ac:dyDescent="0.3">
      <c r="A594" t="s">
        <v>1358</v>
      </c>
      <c r="B594" t="s">
        <v>1359</v>
      </c>
      <c r="C594" t="s">
        <v>160</v>
      </c>
      <c r="D594" t="s">
        <v>200</v>
      </c>
      <c r="E594" t="s">
        <v>171</v>
      </c>
      <c r="F594" t="s">
        <v>163</v>
      </c>
      <c r="G594" t="s">
        <v>164</v>
      </c>
      <c r="H594">
        <v>25</v>
      </c>
      <c r="I594" s="6">
        <v>44272</v>
      </c>
      <c r="J594" s="29">
        <v>155080</v>
      </c>
      <c r="K594" s="30">
        <v>0.1</v>
      </c>
      <c r="L594" t="s">
        <v>165</v>
      </c>
      <c r="M594" t="s">
        <v>195</v>
      </c>
    </row>
    <row r="595" spans="1:13" x14ac:dyDescent="0.3">
      <c r="A595" t="s">
        <v>1360</v>
      </c>
      <c r="B595" t="s">
        <v>1361</v>
      </c>
      <c r="C595" t="s">
        <v>180</v>
      </c>
      <c r="D595" t="s">
        <v>223</v>
      </c>
      <c r="E595" t="s">
        <v>171</v>
      </c>
      <c r="F595" t="s">
        <v>181</v>
      </c>
      <c r="G595" t="s">
        <v>172</v>
      </c>
      <c r="H595">
        <v>31</v>
      </c>
      <c r="I595" s="6">
        <v>43325</v>
      </c>
      <c r="J595" s="29">
        <v>81828</v>
      </c>
      <c r="K595" s="30">
        <v>0</v>
      </c>
      <c r="L595" t="s">
        <v>165</v>
      </c>
      <c r="M595" t="s">
        <v>191</v>
      </c>
    </row>
    <row r="596" spans="1:13" x14ac:dyDescent="0.3">
      <c r="A596" t="s">
        <v>1362</v>
      </c>
      <c r="B596" t="s">
        <v>1363</v>
      </c>
      <c r="C596" t="s">
        <v>160</v>
      </c>
      <c r="D596" t="s">
        <v>161</v>
      </c>
      <c r="E596" t="s">
        <v>177</v>
      </c>
      <c r="F596" t="s">
        <v>181</v>
      </c>
      <c r="G596" t="s">
        <v>182</v>
      </c>
      <c r="H596">
        <v>46</v>
      </c>
      <c r="I596" s="6">
        <v>43085</v>
      </c>
      <c r="J596" s="29">
        <v>136716</v>
      </c>
      <c r="K596" s="30">
        <v>0.12</v>
      </c>
      <c r="L596" t="s">
        <v>165</v>
      </c>
      <c r="M596" t="s">
        <v>195</v>
      </c>
    </row>
    <row r="597" spans="1:13" x14ac:dyDescent="0.3">
      <c r="A597" t="s">
        <v>1364</v>
      </c>
      <c r="B597" t="s">
        <v>1365</v>
      </c>
      <c r="C597" t="s">
        <v>160</v>
      </c>
      <c r="D597" t="s">
        <v>223</v>
      </c>
      <c r="E597" t="s">
        <v>171</v>
      </c>
      <c r="F597" t="s">
        <v>181</v>
      </c>
      <c r="G597" t="s">
        <v>217</v>
      </c>
      <c r="H597">
        <v>54</v>
      </c>
      <c r="I597" s="6">
        <v>40836</v>
      </c>
      <c r="J597" s="29">
        <v>122644</v>
      </c>
      <c r="K597" s="30">
        <v>0.12</v>
      </c>
      <c r="L597" t="s">
        <v>165</v>
      </c>
      <c r="M597" t="s">
        <v>195</v>
      </c>
    </row>
    <row r="598" spans="1:13" x14ac:dyDescent="0.3">
      <c r="A598" t="s">
        <v>1366</v>
      </c>
      <c r="B598" t="s">
        <v>1367</v>
      </c>
      <c r="C598" t="s">
        <v>186</v>
      </c>
      <c r="D598" t="s">
        <v>223</v>
      </c>
      <c r="E598" t="s">
        <v>162</v>
      </c>
      <c r="F598" t="s">
        <v>163</v>
      </c>
      <c r="G598" t="s">
        <v>182</v>
      </c>
      <c r="H598">
        <v>50</v>
      </c>
      <c r="I598" s="6">
        <v>36653</v>
      </c>
      <c r="J598" s="29">
        <v>106428</v>
      </c>
      <c r="K598" s="30">
        <v>7.0000000000000007E-2</v>
      </c>
      <c r="L598" t="s">
        <v>165</v>
      </c>
      <c r="M598" t="s">
        <v>173</v>
      </c>
    </row>
    <row r="599" spans="1:13" x14ac:dyDescent="0.3">
      <c r="A599" t="s">
        <v>1368</v>
      </c>
      <c r="B599" t="s">
        <v>1369</v>
      </c>
      <c r="C599" t="s">
        <v>211</v>
      </c>
      <c r="D599" t="s">
        <v>170</v>
      </c>
      <c r="E599" t="s">
        <v>187</v>
      </c>
      <c r="F599" t="s">
        <v>181</v>
      </c>
      <c r="G599" t="s">
        <v>172</v>
      </c>
      <c r="H599">
        <v>36</v>
      </c>
      <c r="I599" s="6">
        <v>39830</v>
      </c>
      <c r="J599" s="29">
        <v>238236</v>
      </c>
      <c r="K599" s="30">
        <v>0.31</v>
      </c>
      <c r="L599" t="s">
        <v>165</v>
      </c>
      <c r="M599" t="s">
        <v>166</v>
      </c>
    </row>
    <row r="600" spans="1:13" x14ac:dyDescent="0.3">
      <c r="A600" t="s">
        <v>1370</v>
      </c>
      <c r="B600" t="s">
        <v>1371</v>
      </c>
      <c r="C600" t="s">
        <v>169</v>
      </c>
      <c r="D600" t="s">
        <v>170</v>
      </c>
      <c r="E600" t="s">
        <v>187</v>
      </c>
      <c r="F600" t="s">
        <v>163</v>
      </c>
      <c r="G600" t="s">
        <v>172</v>
      </c>
      <c r="H600">
        <v>64</v>
      </c>
      <c r="I600" s="6">
        <v>41264</v>
      </c>
      <c r="J600" s="29">
        <v>153253</v>
      </c>
      <c r="K600" s="30">
        <v>0.24</v>
      </c>
      <c r="L600" t="s">
        <v>165</v>
      </c>
      <c r="M600" t="s">
        <v>195</v>
      </c>
    </row>
    <row r="601" spans="1:13" x14ac:dyDescent="0.3">
      <c r="A601" t="s">
        <v>1372</v>
      </c>
      <c r="B601" t="s">
        <v>1373</v>
      </c>
      <c r="C601" t="s">
        <v>186</v>
      </c>
      <c r="D601" t="s">
        <v>194</v>
      </c>
      <c r="E601" t="s">
        <v>177</v>
      </c>
      <c r="F601" t="s">
        <v>163</v>
      </c>
      <c r="G601" t="s">
        <v>172</v>
      </c>
      <c r="H601">
        <v>34</v>
      </c>
      <c r="I601" s="6">
        <v>41915</v>
      </c>
      <c r="J601" s="29">
        <v>103707</v>
      </c>
      <c r="K601" s="30">
        <v>0.09</v>
      </c>
      <c r="L601" t="s">
        <v>165</v>
      </c>
      <c r="M601" t="s">
        <v>220</v>
      </c>
    </row>
    <row r="602" spans="1:13" x14ac:dyDescent="0.3">
      <c r="A602" t="s">
        <v>1374</v>
      </c>
      <c r="B602" t="s">
        <v>1375</v>
      </c>
      <c r="C602" t="s">
        <v>211</v>
      </c>
      <c r="D602" t="s">
        <v>194</v>
      </c>
      <c r="E602" t="s">
        <v>171</v>
      </c>
      <c r="F602" t="s">
        <v>163</v>
      </c>
      <c r="G602" t="s">
        <v>172</v>
      </c>
      <c r="H602">
        <v>41</v>
      </c>
      <c r="I602" s="6">
        <v>41130</v>
      </c>
      <c r="J602" s="29">
        <v>245360</v>
      </c>
      <c r="K602" s="30">
        <v>0.37</v>
      </c>
      <c r="L602" t="s">
        <v>165</v>
      </c>
      <c r="M602" t="s">
        <v>195</v>
      </c>
    </row>
    <row r="603" spans="1:13" x14ac:dyDescent="0.3">
      <c r="A603" t="s">
        <v>1376</v>
      </c>
      <c r="B603" t="s">
        <v>1377</v>
      </c>
      <c r="C603" t="s">
        <v>340</v>
      </c>
      <c r="D603" t="s">
        <v>204</v>
      </c>
      <c r="E603" t="s">
        <v>171</v>
      </c>
      <c r="F603" t="s">
        <v>181</v>
      </c>
      <c r="G603" t="s">
        <v>182</v>
      </c>
      <c r="H603">
        <v>25</v>
      </c>
      <c r="I603" s="6">
        <v>44385</v>
      </c>
      <c r="J603" s="29">
        <v>67275</v>
      </c>
      <c r="K603" s="30">
        <v>0</v>
      </c>
      <c r="L603" t="s">
        <v>165</v>
      </c>
      <c r="M603" t="s">
        <v>220</v>
      </c>
    </row>
    <row r="604" spans="1:13" x14ac:dyDescent="0.3">
      <c r="A604" t="s">
        <v>1378</v>
      </c>
      <c r="B604" t="s">
        <v>1379</v>
      </c>
      <c r="C604" t="s">
        <v>186</v>
      </c>
      <c r="D604" t="s">
        <v>161</v>
      </c>
      <c r="E604" t="s">
        <v>177</v>
      </c>
      <c r="F604" t="s">
        <v>181</v>
      </c>
      <c r="G604" t="s">
        <v>182</v>
      </c>
      <c r="H604">
        <v>45</v>
      </c>
      <c r="I604" s="6">
        <v>42026</v>
      </c>
      <c r="J604" s="29">
        <v>101288</v>
      </c>
      <c r="K604" s="30">
        <v>0.1</v>
      </c>
      <c r="L604" t="s">
        <v>165</v>
      </c>
      <c r="M604" t="s">
        <v>183</v>
      </c>
    </row>
    <row r="605" spans="1:13" x14ac:dyDescent="0.3">
      <c r="A605" t="s">
        <v>1380</v>
      </c>
      <c r="B605" t="s">
        <v>1381</v>
      </c>
      <c r="C605" t="s">
        <v>301</v>
      </c>
      <c r="D605" t="s">
        <v>161</v>
      </c>
      <c r="E605" t="s">
        <v>177</v>
      </c>
      <c r="F605" t="s">
        <v>163</v>
      </c>
      <c r="G605" t="s">
        <v>164</v>
      </c>
      <c r="H605">
        <v>37</v>
      </c>
      <c r="I605" s="6">
        <v>42487</v>
      </c>
      <c r="J605" s="29">
        <v>91400</v>
      </c>
      <c r="K605" s="30">
        <v>0</v>
      </c>
      <c r="L605" t="s">
        <v>165</v>
      </c>
      <c r="M605" t="s">
        <v>173</v>
      </c>
    </row>
    <row r="606" spans="1:13" x14ac:dyDescent="0.3">
      <c r="A606" t="s">
        <v>1382</v>
      </c>
      <c r="B606" t="s">
        <v>1383</v>
      </c>
      <c r="C606" t="s">
        <v>160</v>
      </c>
      <c r="D606" t="s">
        <v>200</v>
      </c>
      <c r="E606" t="s">
        <v>162</v>
      </c>
      <c r="F606" t="s">
        <v>181</v>
      </c>
      <c r="G606" t="s">
        <v>164</v>
      </c>
      <c r="H606">
        <v>42</v>
      </c>
      <c r="I606" s="6">
        <v>37914</v>
      </c>
      <c r="J606" s="29">
        <v>135558</v>
      </c>
      <c r="K606" s="30">
        <v>0.14000000000000001</v>
      </c>
      <c r="L606" t="s">
        <v>165</v>
      </c>
      <c r="M606" t="s">
        <v>183</v>
      </c>
    </row>
    <row r="607" spans="1:13" x14ac:dyDescent="0.3">
      <c r="A607" t="s">
        <v>1384</v>
      </c>
      <c r="B607" t="s">
        <v>1013</v>
      </c>
      <c r="C607" t="s">
        <v>190</v>
      </c>
      <c r="D607" t="s">
        <v>194</v>
      </c>
      <c r="E607" t="s">
        <v>171</v>
      </c>
      <c r="F607" t="s">
        <v>181</v>
      </c>
      <c r="G607" t="s">
        <v>172</v>
      </c>
      <c r="H607">
        <v>49</v>
      </c>
      <c r="I607" s="6">
        <v>40894</v>
      </c>
      <c r="J607" s="29">
        <v>56878</v>
      </c>
      <c r="K607" s="30">
        <v>0</v>
      </c>
      <c r="L607" t="s">
        <v>165</v>
      </c>
      <c r="M607" t="s">
        <v>166</v>
      </c>
    </row>
    <row r="608" spans="1:13" x14ac:dyDescent="0.3">
      <c r="A608" t="s">
        <v>1385</v>
      </c>
      <c r="B608" t="s">
        <v>1386</v>
      </c>
      <c r="C608" t="s">
        <v>235</v>
      </c>
      <c r="D608" t="s">
        <v>223</v>
      </c>
      <c r="E608" t="s">
        <v>177</v>
      </c>
      <c r="F608" t="s">
        <v>181</v>
      </c>
      <c r="G608" t="s">
        <v>217</v>
      </c>
      <c r="H608">
        <v>39</v>
      </c>
      <c r="I608" s="6">
        <v>39229</v>
      </c>
      <c r="J608" s="29">
        <v>51234</v>
      </c>
      <c r="K608" s="30">
        <v>0</v>
      </c>
      <c r="L608" t="s">
        <v>165</v>
      </c>
      <c r="M608" t="s">
        <v>166</v>
      </c>
    </row>
    <row r="609" spans="1:13" x14ac:dyDescent="0.3">
      <c r="A609" t="s">
        <v>1016</v>
      </c>
      <c r="B609" t="s">
        <v>1387</v>
      </c>
      <c r="C609" t="s">
        <v>211</v>
      </c>
      <c r="D609" t="s">
        <v>200</v>
      </c>
      <c r="E609" t="s">
        <v>171</v>
      </c>
      <c r="F609" t="s">
        <v>181</v>
      </c>
      <c r="G609" t="s">
        <v>182</v>
      </c>
      <c r="H609">
        <v>31</v>
      </c>
      <c r="I609" s="6">
        <v>42018</v>
      </c>
      <c r="J609" s="29">
        <v>230025</v>
      </c>
      <c r="K609" s="30">
        <v>0.34</v>
      </c>
      <c r="L609" t="s">
        <v>165</v>
      </c>
      <c r="M609" t="s">
        <v>183</v>
      </c>
    </row>
    <row r="610" spans="1:13" x14ac:dyDescent="0.3">
      <c r="A610" t="s">
        <v>1388</v>
      </c>
      <c r="B610" t="s">
        <v>1389</v>
      </c>
      <c r="C610" t="s">
        <v>190</v>
      </c>
      <c r="D610" t="s">
        <v>194</v>
      </c>
      <c r="E610" t="s">
        <v>177</v>
      </c>
      <c r="F610" t="s">
        <v>181</v>
      </c>
      <c r="G610" t="s">
        <v>182</v>
      </c>
      <c r="H610">
        <v>29</v>
      </c>
      <c r="I610" s="6">
        <v>42602</v>
      </c>
      <c r="J610" s="29">
        <v>58703</v>
      </c>
      <c r="K610" s="30">
        <v>0</v>
      </c>
      <c r="L610" t="s">
        <v>165</v>
      </c>
      <c r="M610" t="s">
        <v>220</v>
      </c>
    </row>
    <row r="611" spans="1:13" x14ac:dyDescent="0.3">
      <c r="A611" t="s">
        <v>1390</v>
      </c>
      <c r="B611" t="s">
        <v>1391</v>
      </c>
      <c r="C611" t="s">
        <v>186</v>
      </c>
      <c r="D611" t="s">
        <v>170</v>
      </c>
      <c r="E611" t="s">
        <v>177</v>
      </c>
      <c r="F611" t="s">
        <v>181</v>
      </c>
      <c r="G611" t="s">
        <v>172</v>
      </c>
      <c r="H611">
        <v>32</v>
      </c>
      <c r="I611" s="6">
        <v>43936</v>
      </c>
      <c r="J611" s="29">
        <v>126671</v>
      </c>
      <c r="K611" s="30">
        <v>0.09</v>
      </c>
      <c r="L611" t="s">
        <v>165</v>
      </c>
      <c r="M611" t="s">
        <v>191</v>
      </c>
    </row>
    <row r="612" spans="1:13" x14ac:dyDescent="0.3">
      <c r="A612" t="s">
        <v>1392</v>
      </c>
      <c r="B612" t="s">
        <v>1393</v>
      </c>
      <c r="C612" t="s">
        <v>325</v>
      </c>
      <c r="D612" t="s">
        <v>223</v>
      </c>
      <c r="E612" t="s">
        <v>162</v>
      </c>
      <c r="F612" t="s">
        <v>163</v>
      </c>
      <c r="G612" t="s">
        <v>182</v>
      </c>
      <c r="H612">
        <v>33</v>
      </c>
      <c r="I612" s="6">
        <v>44218</v>
      </c>
      <c r="J612" s="29">
        <v>56405</v>
      </c>
      <c r="K612" s="30">
        <v>0</v>
      </c>
      <c r="L612" t="s">
        <v>165</v>
      </c>
      <c r="M612" t="s">
        <v>173</v>
      </c>
    </row>
    <row r="613" spans="1:13" x14ac:dyDescent="0.3">
      <c r="A613" t="s">
        <v>1394</v>
      </c>
      <c r="B613" t="s">
        <v>1395</v>
      </c>
      <c r="C613" t="s">
        <v>235</v>
      </c>
      <c r="D613" t="s">
        <v>170</v>
      </c>
      <c r="E613" t="s">
        <v>177</v>
      </c>
      <c r="F613" t="s">
        <v>181</v>
      </c>
      <c r="G613" t="s">
        <v>217</v>
      </c>
      <c r="H613">
        <v>39</v>
      </c>
      <c r="I613" s="6">
        <v>39708</v>
      </c>
      <c r="J613" s="29">
        <v>62861</v>
      </c>
      <c r="K613" s="30">
        <v>0</v>
      </c>
      <c r="L613" t="s">
        <v>165</v>
      </c>
      <c r="M613" t="s">
        <v>166</v>
      </c>
    </row>
    <row r="614" spans="1:13" x14ac:dyDescent="0.3">
      <c r="A614" t="s">
        <v>1396</v>
      </c>
      <c r="B614" t="s">
        <v>1397</v>
      </c>
      <c r="C614" t="s">
        <v>160</v>
      </c>
      <c r="D614" t="s">
        <v>161</v>
      </c>
      <c r="E614" t="s">
        <v>177</v>
      </c>
      <c r="F614" t="s">
        <v>163</v>
      </c>
      <c r="G614" t="s">
        <v>182</v>
      </c>
      <c r="H614">
        <v>53</v>
      </c>
      <c r="I614" s="6">
        <v>35532</v>
      </c>
      <c r="J614" s="29">
        <v>154388</v>
      </c>
      <c r="K614" s="30">
        <v>0.1</v>
      </c>
      <c r="L614" t="s">
        <v>165</v>
      </c>
      <c r="M614" t="s">
        <v>166</v>
      </c>
    </row>
    <row r="615" spans="1:13" x14ac:dyDescent="0.3">
      <c r="A615" t="s">
        <v>1398</v>
      </c>
      <c r="B615" t="s">
        <v>1399</v>
      </c>
      <c r="C615" t="s">
        <v>169</v>
      </c>
      <c r="D615" t="s">
        <v>200</v>
      </c>
      <c r="E615" t="s">
        <v>177</v>
      </c>
      <c r="F615" t="s">
        <v>163</v>
      </c>
      <c r="G615" t="s">
        <v>172</v>
      </c>
      <c r="H615">
        <v>54</v>
      </c>
      <c r="I615" s="6">
        <v>34603</v>
      </c>
      <c r="J615" s="29">
        <v>162978</v>
      </c>
      <c r="K615" s="30">
        <v>0.17</v>
      </c>
      <c r="L615" t="s">
        <v>165</v>
      </c>
      <c r="M615" t="s">
        <v>191</v>
      </c>
    </row>
    <row r="616" spans="1:13" x14ac:dyDescent="0.3">
      <c r="A616" t="s">
        <v>1400</v>
      </c>
      <c r="B616" t="s">
        <v>1401</v>
      </c>
      <c r="C616" t="s">
        <v>595</v>
      </c>
      <c r="D616" t="s">
        <v>161</v>
      </c>
      <c r="E616" t="s">
        <v>171</v>
      </c>
      <c r="F616" t="s">
        <v>181</v>
      </c>
      <c r="G616" t="s">
        <v>217</v>
      </c>
      <c r="H616">
        <v>55</v>
      </c>
      <c r="I616" s="6">
        <v>34290</v>
      </c>
      <c r="J616" s="29">
        <v>80170</v>
      </c>
      <c r="K616" s="30">
        <v>0</v>
      </c>
      <c r="L616" t="s">
        <v>165</v>
      </c>
      <c r="M616" t="s">
        <v>191</v>
      </c>
    </row>
    <row r="617" spans="1:13" x14ac:dyDescent="0.3">
      <c r="A617" t="s">
        <v>891</v>
      </c>
      <c r="B617" t="s">
        <v>1402</v>
      </c>
      <c r="C617" t="s">
        <v>180</v>
      </c>
      <c r="D617" t="s">
        <v>194</v>
      </c>
      <c r="E617" t="s">
        <v>177</v>
      </c>
      <c r="F617" t="s">
        <v>163</v>
      </c>
      <c r="G617" t="s">
        <v>182</v>
      </c>
      <c r="H617">
        <v>44</v>
      </c>
      <c r="I617" s="6">
        <v>44314</v>
      </c>
      <c r="J617" s="29">
        <v>98520</v>
      </c>
      <c r="K617" s="30">
        <v>0</v>
      </c>
      <c r="L617" t="s">
        <v>165</v>
      </c>
      <c r="M617" t="s">
        <v>191</v>
      </c>
    </row>
    <row r="618" spans="1:13" x14ac:dyDescent="0.3">
      <c r="A618" t="s">
        <v>1403</v>
      </c>
      <c r="B618" t="s">
        <v>1404</v>
      </c>
      <c r="C618" t="s">
        <v>186</v>
      </c>
      <c r="D618" t="s">
        <v>170</v>
      </c>
      <c r="E618" t="s">
        <v>177</v>
      </c>
      <c r="F618" t="s">
        <v>181</v>
      </c>
      <c r="G618" t="s">
        <v>182</v>
      </c>
      <c r="H618">
        <v>52</v>
      </c>
      <c r="I618" s="6">
        <v>36523</v>
      </c>
      <c r="J618" s="29">
        <v>116527</v>
      </c>
      <c r="K618" s="30">
        <v>7.0000000000000007E-2</v>
      </c>
      <c r="L618" t="s">
        <v>165</v>
      </c>
      <c r="M618" t="s">
        <v>183</v>
      </c>
    </row>
    <row r="619" spans="1:13" x14ac:dyDescent="0.3">
      <c r="A619" t="s">
        <v>1260</v>
      </c>
      <c r="B619" t="s">
        <v>1405</v>
      </c>
      <c r="C619" t="s">
        <v>169</v>
      </c>
      <c r="D619" t="s">
        <v>223</v>
      </c>
      <c r="E619" t="s">
        <v>162</v>
      </c>
      <c r="F619" t="s">
        <v>181</v>
      </c>
      <c r="G619" t="s">
        <v>182</v>
      </c>
      <c r="H619">
        <v>27</v>
      </c>
      <c r="I619" s="6">
        <v>43776</v>
      </c>
      <c r="J619" s="29">
        <v>174607</v>
      </c>
      <c r="K619" s="30">
        <v>0.28999999999999998</v>
      </c>
      <c r="L619" t="s">
        <v>165</v>
      </c>
      <c r="M619" t="s">
        <v>220</v>
      </c>
    </row>
    <row r="620" spans="1:13" x14ac:dyDescent="0.3">
      <c r="A620" t="s">
        <v>1406</v>
      </c>
      <c r="B620" t="s">
        <v>1407</v>
      </c>
      <c r="C620" t="s">
        <v>235</v>
      </c>
      <c r="D620" t="s">
        <v>194</v>
      </c>
      <c r="E620" t="s">
        <v>162</v>
      </c>
      <c r="F620" t="s">
        <v>181</v>
      </c>
      <c r="G620" t="s">
        <v>217</v>
      </c>
      <c r="H620">
        <v>58</v>
      </c>
      <c r="I620" s="6">
        <v>38819</v>
      </c>
      <c r="J620" s="29">
        <v>64202</v>
      </c>
      <c r="K620" s="30">
        <v>0</v>
      </c>
      <c r="L620" t="s">
        <v>165</v>
      </c>
      <c r="M620" t="s">
        <v>220</v>
      </c>
    </row>
    <row r="621" spans="1:13" x14ac:dyDescent="0.3">
      <c r="A621" t="s">
        <v>1408</v>
      </c>
      <c r="B621" t="s">
        <v>1409</v>
      </c>
      <c r="C621" t="s">
        <v>397</v>
      </c>
      <c r="D621" t="s">
        <v>161</v>
      </c>
      <c r="E621" t="s">
        <v>171</v>
      </c>
      <c r="F621" t="s">
        <v>163</v>
      </c>
      <c r="G621" t="s">
        <v>217</v>
      </c>
      <c r="H621">
        <v>36</v>
      </c>
      <c r="I621" s="6">
        <v>42677</v>
      </c>
      <c r="J621" s="29">
        <v>94618</v>
      </c>
      <c r="K621" s="30">
        <v>0</v>
      </c>
      <c r="L621" t="s">
        <v>165</v>
      </c>
      <c r="M621" t="s">
        <v>220</v>
      </c>
    </row>
    <row r="622" spans="1:13" x14ac:dyDescent="0.3">
      <c r="A622" t="s">
        <v>1410</v>
      </c>
      <c r="B622" t="s">
        <v>1411</v>
      </c>
      <c r="C622" t="s">
        <v>169</v>
      </c>
      <c r="D622" t="s">
        <v>212</v>
      </c>
      <c r="E622" t="s">
        <v>162</v>
      </c>
      <c r="F622" t="s">
        <v>181</v>
      </c>
      <c r="G622" t="s">
        <v>172</v>
      </c>
      <c r="H622">
        <v>26</v>
      </c>
      <c r="I622" s="6">
        <v>43753</v>
      </c>
      <c r="J622" s="29">
        <v>151556</v>
      </c>
      <c r="K622" s="30">
        <v>0.2</v>
      </c>
      <c r="L622" t="s">
        <v>165</v>
      </c>
      <c r="M622" t="s">
        <v>191</v>
      </c>
    </row>
    <row r="623" spans="1:13" x14ac:dyDescent="0.3">
      <c r="A623" t="s">
        <v>1412</v>
      </c>
      <c r="B623" t="s">
        <v>1413</v>
      </c>
      <c r="C623" t="s">
        <v>340</v>
      </c>
      <c r="D623" t="s">
        <v>204</v>
      </c>
      <c r="E623" t="s">
        <v>162</v>
      </c>
      <c r="F623" t="s">
        <v>163</v>
      </c>
      <c r="G623" t="s">
        <v>182</v>
      </c>
      <c r="H623">
        <v>37</v>
      </c>
      <c r="I623" s="6">
        <v>43898</v>
      </c>
      <c r="J623" s="29">
        <v>80659</v>
      </c>
      <c r="K623" s="30">
        <v>0</v>
      </c>
      <c r="L623" t="s">
        <v>165</v>
      </c>
      <c r="M623" t="s">
        <v>183</v>
      </c>
    </row>
    <row r="624" spans="1:13" x14ac:dyDescent="0.3">
      <c r="A624" t="s">
        <v>1414</v>
      </c>
      <c r="B624" t="s">
        <v>1415</v>
      </c>
      <c r="C624" t="s">
        <v>468</v>
      </c>
      <c r="D624" t="s">
        <v>161</v>
      </c>
      <c r="E624" t="s">
        <v>162</v>
      </c>
      <c r="F624" t="s">
        <v>163</v>
      </c>
      <c r="G624" t="s">
        <v>172</v>
      </c>
      <c r="H624">
        <v>58</v>
      </c>
      <c r="I624" s="6">
        <v>42486</v>
      </c>
      <c r="J624" s="29">
        <v>72045</v>
      </c>
      <c r="K624" s="30">
        <v>0</v>
      </c>
      <c r="L624" t="s">
        <v>165</v>
      </c>
      <c r="M624" t="s">
        <v>183</v>
      </c>
    </row>
    <row r="625" spans="1:13" x14ac:dyDescent="0.3">
      <c r="A625" t="s">
        <v>1416</v>
      </c>
      <c r="B625" t="s">
        <v>1417</v>
      </c>
      <c r="C625" t="s">
        <v>397</v>
      </c>
      <c r="D625" t="s">
        <v>161</v>
      </c>
      <c r="E625" t="s">
        <v>162</v>
      </c>
      <c r="F625" t="s">
        <v>181</v>
      </c>
      <c r="G625" t="s">
        <v>172</v>
      </c>
      <c r="H625">
        <v>61</v>
      </c>
      <c r="I625" s="6">
        <v>42437</v>
      </c>
      <c r="J625" s="29">
        <v>96566</v>
      </c>
      <c r="K625" s="30">
        <v>0</v>
      </c>
      <c r="L625" t="s">
        <v>165</v>
      </c>
      <c r="M625" t="s">
        <v>220</v>
      </c>
    </row>
    <row r="626" spans="1:13" x14ac:dyDescent="0.3">
      <c r="A626" t="s">
        <v>1418</v>
      </c>
      <c r="B626" t="s">
        <v>1419</v>
      </c>
      <c r="C626" t="s">
        <v>378</v>
      </c>
      <c r="D626" t="s">
        <v>161</v>
      </c>
      <c r="E626" t="s">
        <v>162</v>
      </c>
      <c r="F626" t="s">
        <v>181</v>
      </c>
      <c r="G626" t="s">
        <v>217</v>
      </c>
      <c r="H626">
        <v>45</v>
      </c>
      <c r="I626" s="6">
        <v>37126</v>
      </c>
      <c r="J626" s="29">
        <v>54994</v>
      </c>
      <c r="K626" s="30">
        <v>0</v>
      </c>
      <c r="L626" t="s">
        <v>165</v>
      </c>
      <c r="M626" t="s">
        <v>220</v>
      </c>
    </row>
    <row r="627" spans="1:13" x14ac:dyDescent="0.3">
      <c r="A627" t="s">
        <v>1420</v>
      </c>
      <c r="B627" t="s">
        <v>1421</v>
      </c>
      <c r="C627" t="s">
        <v>468</v>
      </c>
      <c r="D627" t="s">
        <v>161</v>
      </c>
      <c r="E627" t="s">
        <v>187</v>
      </c>
      <c r="F627" t="s">
        <v>163</v>
      </c>
      <c r="G627" t="s">
        <v>172</v>
      </c>
      <c r="H627">
        <v>40</v>
      </c>
      <c r="I627" s="6">
        <v>40944</v>
      </c>
      <c r="J627" s="29">
        <v>61523</v>
      </c>
      <c r="K627" s="30">
        <v>0</v>
      </c>
      <c r="L627" t="s">
        <v>165</v>
      </c>
      <c r="M627" t="s">
        <v>220</v>
      </c>
    </row>
    <row r="628" spans="1:13" x14ac:dyDescent="0.3">
      <c r="A628" t="s">
        <v>1422</v>
      </c>
      <c r="B628" t="s">
        <v>1423</v>
      </c>
      <c r="C628" t="s">
        <v>211</v>
      </c>
      <c r="D628" t="s">
        <v>200</v>
      </c>
      <c r="E628" t="s">
        <v>187</v>
      </c>
      <c r="F628" t="s">
        <v>181</v>
      </c>
      <c r="G628" t="s">
        <v>164</v>
      </c>
      <c r="H628">
        <v>45</v>
      </c>
      <c r="I628" s="6">
        <v>40524</v>
      </c>
      <c r="J628" s="29">
        <v>190512</v>
      </c>
      <c r="K628" s="30">
        <v>0.32</v>
      </c>
      <c r="L628" t="s">
        <v>165</v>
      </c>
      <c r="M628" t="s">
        <v>220</v>
      </c>
    </row>
    <row r="629" spans="1:13" x14ac:dyDescent="0.3">
      <c r="A629" t="s">
        <v>671</v>
      </c>
      <c r="B629" t="s">
        <v>1424</v>
      </c>
      <c r="C629" t="s">
        <v>186</v>
      </c>
      <c r="D629" t="s">
        <v>194</v>
      </c>
      <c r="E629" t="s">
        <v>177</v>
      </c>
      <c r="F629" t="s">
        <v>181</v>
      </c>
      <c r="G629" t="s">
        <v>172</v>
      </c>
      <c r="H629">
        <v>57</v>
      </c>
      <c r="I629" s="6">
        <v>43484</v>
      </c>
      <c r="J629" s="29">
        <v>101577</v>
      </c>
      <c r="K629" s="30">
        <v>0.05</v>
      </c>
      <c r="L629" t="s">
        <v>165</v>
      </c>
      <c r="M629" t="s">
        <v>173</v>
      </c>
    </row>
    <row r="630" spans="1:13" x14ac:dyDescent="0.3">
      <c r="A630" t="s">
        <v>1425</v>
      </c>
      <c r="B630" t="s">
        <v>1426</v>
      </c>
      <c r="C630" t="s">
        <v>186</v>
      </c>
      <c r="D630" t="s">
        <v>194</v>
      </c>
      <c r="E630" t="s">
        <v>177</v>
      </c>
      <c r="F630" t="s">
        <v>163</v>
      </c>
      <c r="G630" t="s">
        <v>217</v>
      </c>
      <c r="H630">
        <v>44</v>
      </c>
      <c r="I630" s="6">
        <v>38642</v>
      </c>
      <c r="J630" s="29">
        <v>105223</v>
      </c>
      <c r="K630" s="30">
        <v>0.1</v>
      </c>
      <c r="L630" t="s">
        <v>165</v>
      </c>
      <c r="M630" t="s">
        <v>183</v>
      </c>
    </row>
    <row r="631" spans="1:13" x14ac:dyDescent="0.3">
      <c r="A631" t="s">
        <v>1200</v>
      </c>
      <c r="B631" t="s">
        <v>1427</v>
      </c>
      <c r="C631" t="s">
        <v>721</v>
      </c>
      <c r="D631" t="s">
        <v>161</v>
      </c>
      <c r="E631" t="s">
        <v>187</v>
      </c>
      <c r="F631" t="s">
        <v>181</v>
      </c>
      <c r="G631" t="s">
        <v>217</v>
      </c>
      <c r="H631">
        <v>48</v>
      </c>
      <c r="I631" s="6">
        <v>39635</v>
      </c>
      <c r="J631" s="29">
        <v>94815</v>
      </c>
      <c r="K631" s="30">
        <v>0</v>
      </c>
      <c r="L631" t="s">
        <v>165</v>
      </c>
      <c r="M631" t="s">
        <v>173</v>
      </c>
    </row>
    <row r="632" spans="1:13" x14ac:dyDescent="0.3">
      <c r="A632" t="s">
        <v>1428</v>
      </c>
      <c r="B632" t="s">
        <v>1429</v>
      </c>
      <c r="C632" t="s">
        <v>180</v>
      </c>
      <c r="D632" t="s">
        <v>212</v>
      </c>
      <c r="E632" t="s">
        <v>171</v>
      </c>
      <c r="F632" t="s">
        <v>163</v>
      </c>
      <c r="G632" t="s">
        <v>217</v>
      </c>
      <c r="H632">
        <v>35</v>
      </c>
      <c r="I632" s="6">
        <v>42745</v>
      </c>
      <c r="J632" s="29">
        <v>80622</v>
      </c>
      <c r="K632" s="30">
        <v>0</v>
      </c>
      <c r="L632" t="s">
        <v>165</v>
      </c>
      <c r="M632" t="s">
        <v>195</v>
      </c>
    </row>
    <row r="633" spans="1:13" x14ac:dyDescent="0.3">
      <c r="A633" t="s">
        <v>236</v>
      </c>
      <c r="B633" t="s">
        <v>1430</v>
      </c>
      <c r="C633" t="s">
        <v>211</v>
      </c>
      <c r="D633" t="s">
        <v>161</v>
      </c>
      <c r="E633" t="s">
        <v>171</v>
      </c>
      <c r="F633" t="s">
        <v>163</v>
      </c>
      <c r="G633" t="s">
        <v>182</v>
      </c>
      <c r="H633">
        <v>57</v>
      </c>
      <c r="I633" s="6">
        <v>42685</v>
      </c>
      <c r="J633" s="29">
        <v>246589</v>
      </c>
      <c r="K633" s="30">
        <v>0.33</v>
      </c>
      <c r="L633" t="s">
        <v>165</v>
      </c>
      <c r="M633" t="s">
        <v>183</v>
      </c>
    </row>
    <row r="634" spans="1:13" x14ac:dyDescent="0.3">
      <c r="A634" t="s">
        <v>1431</v>
      </c>
      <c r="B634" t="s">
        <v>1432</v>
      </c>
      <c r="C634" t="s">
        <v>160</v>
      </c>
      <c r="D634" t="s">
        <v>161</v>
      </c>
      <c r="E634" t="s">
        <v>162</v>
      </c>
      <c r="F634" t="s">
        <v>163</v>
      </c>
      <c r="G634" t="s">
        <v>172</v>
      </c>
      <c r="H634">
        <v>46</v>
      </c>
      <c r="I634" s="6">
        <v>37265</v>
      </c>
      <c r="J634" s="29">
        <v>148035</v>
      </c>
      <c r="K634" s="30">
        <v>0.14000000000000001</v>
      </c>
      <c r="L634" t="s">
        <v>165</v>
      </c>
      <c r="M634" t="s">
        <v>183</v>
      </c>
    </row>
    <row r="635" spans="1:13" x14ac:dyDescent="0.3">
      <c r="A635" t="s">
        <v>299</v>
      </c>
      <c r="B635" t="s">
        <v>1433</v>
      </c>
      <c r="C635" t="s">
        <v>169</v>
      </c>
      <c r="D635" t="s">
        <v>170</v>
      </c>
      <c r="E635" t="s">
        <v>187</v>
      </c>
      <c r="F635" t="s">
        <v>181</v>
      </c>
      <c r="G635" t="s">
        <v>182</v>
      </c>
      <c r="H635">
        <v>60</v>
      </c>
      <c r="I635" s="6">
        <v>42891</v>
      </c>
      <c r="J635" s="29">
        <v>158898</v>
      </c>
      <c r="K635" s="30">
        <v>0.18</v>
      </c>
      <c r="L635" t="s">
        <v>165</v>
      </c>
      <c r="M635" t="s">
        <v>191</v>
      </c>
    </row>
    <row r="636" spans="1:13" x14ac:dyDescent="0.3">
      <c r="A636" t="s">
        <v>1434</v>
      </c>
      <c r="B636" t="s">
        <v>1435</v>
      </c>
      <c r="C636" t="s">
        <v>169</v>
      </c>
      <c r="D636" t="s">
        <v>223</v>
      </c>
      <c r="E636" t="s">
        <v>171</v>
      </c>
      <c r="F636" t="s">
        <v>163</v>
      </c>
      <c r="G636" t="s">
        <v>172</v>
      </c>
      <c r="H636">
        <v>39</v>
      </c>
      <c r="I636" s="6">
        <v>39201</v>
      </c>
      <c r="J636" s="29">
        <v>171487</v>
      </c>
      <c r="K636" s="30">
        <v>0.23</v>
      </c>
      <c r="L636" t="s">
        <v>165</v>
      </c>
      <c r="M636" t="s">
        <v>183</v>
      </c>
    </row>
    <row r="637" spans="1:13" x14ac:dyDescent="0.3">
      <c r="A637" t="s">
        <v>1436</v>
      </c>
      <c r="B637" t="s">
        <v>1437</v>
      </c>
      <c r="C637" t="s">
        <v>211</v>
      </c>
      <c r="D637" t="s">
        <v>223</v>
      </c>
      <c r="E637" t="s">
        <v>177</v>
      </c>
      <c r="F637" t="s">
        <v>163</v>
      </c>
      <c r="G637" t="s">
        <v>217</v>
      </c>
      <c r="H637">
        <v>43</v>
      </c>
      <c r="I637" s="6">
        <v>42603</v>
      </c>
      <c r="J637" s="29">
        <v>258498</v>
      </c>
      <c r="K637" s="30">
        <v>0.35</v>
      </c>
      <c r="L637" t="s">
        <v>165</v>
      </c>
      <c r="M637" t="s">
        <v>220</v>
      </c>
    </row>
    <row r="638" spans="1:13" x14ac:dyDescent="0.3">
      <c r="A638" t="s">
        <v>1438</v>
      </c>
      <c r="B638" t="s">
        <v>1439</v>
      </c>
      <c r="C638" t="s">
        <v>160</v>
      </c>
      <c r="D638" t="s">
        <v>161</v>
      </c>
      <c r="E638" t="s">
        <v>162</v>
      </c>
      <c r="F638" t="s">
        <v>181</v>
      </c>
      <c r="G638" t="s">
        <v>182</v>
      </c>
      <c r="H638">
        <v>37</v>
      </c>
      <c r="I638" s="6">
        <v>40511</v>
      </c>
      <c r="J638" s="29">
        <v>146961</v>
      </c>
      <c r="K638" s="30">
        <v>0.11</v>
      </c>
      <c r="L638" t="s">
        <v>165</v>
      </c>
      <c r="M638" t="s">
        <v>220</v>
      </c>
    </row>
    <row r="639" spans="1:13" x14ac:dyDescent="0.3">
      <c r="A639" t="s">
        <v>1440</v>
      </c>
      <c r="B639" t="s">
        <v>1441</v>
      </c>
      <c r="C639" t="s">
        <v>245</v>
      </c>
      <c r="D639" t="s">
        <v>161</v>
      </c>
      <c r="E639" t="s">
        <v>177</v>
      </c>
      <c r="F639" t="s">
        <v>181</v>
      </c>
      <c r="G639" t="s">
        <v>172</v>
      </c>
      <c r="H639">
        <v>30</v>
      </c>
      <c r="I639" s="6">
        <v>42169</v>
      </c>
      <c r="J639" s="29">
        <v>67489</v>
      </c>
      <c r="K639" s="30">
        <v>0</v>
      </c>
      <c r="L639" t="s">
        <v>165</v>
      </c>
      <c r="M639" t="s">
        <v>173</v>
      </c>
    </row>
    <row r="640" spans="1:13" x14ac:dyDescent="0.3">
      <c r="A640" t="s">
        <v>1442</v>
      </c>
      <c r="B640" t="s">
        <v>1443</v>
      </c>
      <c r="C640" t="s">
        <v>169</v>
      </c>
      <c r="D640" t="s">
        <v>161</v>
      </c>
      <c r="E640" t="s">
        <v>177</v>
      </c>
      <c r="F640" t="s">
        <v>163</v>
      </c>
      <c r="G640" t="s">
        <v>172</v>
      </c>
      <c r="H640">
        <v>46</v>
      </c>
      <c r="I640" s="6">
        <v>43379</v>
      </c>
      <c r="J640" s="29">
        <v>166259</v>
      </c>
      <c r="K640" s="30">
        <v>0.17</v>
      </c>
      <c r="L640" t="s">
        <v>165</v>
      </c>
      <c r="M640" t="s">
        <v>173</v>
      </c>
    </row>
    <row r="641" spans="1:13" x14ac:dyDescent="0.3">
      <c r="A641" t="s">
        <v>1444</v>
      </c>
      <c r="B641" t="s">
        <v>1445</v>
      </c>
      <c r="C641" t="s">
        <v>378</v>
      </c>
      <c r="D641" t="s">
        <v>161</v>
      </c>
      <c r="E641" t="s">
        <v>187</v>
      </c>
      <c r="F641" t="s">
        <v>163</v>
      </c>
      <c r="G641" t="s">
        <v>182</v>
      </c>
      <c r="H641">
        <v>55</v>
      </c>
      <c r="I641" s="6">
        <v>39820</v>
      </c>
      <c r="J641" s="29">
        <v>47032</v>
      </c>
      <c r="K641" s="30">
        <v>0</v>
      </c>
      <c r="L641" t="s">
        <v>165</v>
      </c>
      <c r="M641" t="s">
        <v>220</v>
      </c>
    </row>
    <row r="642" spans="1:13" x14ac:dyDescent="0.3">
      <c r="A642" t="s">
        <v>1446</v>
      </c>
      <c r="B642" t="s">
        <v>1447</v>
      </c>
      <c r="C642" t="s">
        <v>180</v>
      </c>
      <c r="D642" t="s">
        <v>212</v>
      </c>
      <c r="E642" t="s">
        <v>171</v>
      </c>
      <c r="F642" t="s">
        <v>181</v>
      </c>
      <c r="G642" t="s">
        <v>172</v>
      </c>
      <c r="H642">
        <v>33</v>
      </c>
      <c r="I642" s="6">
        <v>42631</v>
      </c>
      <c r="J642" s="29">
        <v>98427</v>
      </c>
      <c r="K642" s="30">
        <v>0</v>
      </c>
      <c r="L642" t="s">
        <v>165</v>
      </c>
      <c r="M642" t="s">
        <v>220</v>
      </c>
    </row>
    <row r="643" spans="1:13" x14ac:dyDescent="0.3">
      <c r="A643" t="s">
        <v>1448</v>
      </c>
      <c r="B643" t="s">
        <v>1449</v>
      </c>
      <c r="C643" t="s">
        <v>169</v>
      </c>
      <c r="D643" t="s">
        <v>212</v>
      </c>
      <c r="E643" t="s">
        <v>171</v>
      </c>
      <c r="F643" t="s">
        <v>181</v>
      </c>
      <c r="G643" t="s">
        <v>182</v>
      </c>
      <c r="H643">
        <v>31</v>
      </c>
      <c r="I643" s="6">
        <v>43626</v>
      </c>
      <c r="J643" s="29">
        <v>176710</v>
      </c>
      <c r="K643" s="30">
        <v>0.15</v>
      </c>
      <c r="L643" t="s">
        <v>165</v>
      </c>
      <c r="M643" t="s">
        <v>191</v>
      </c>
    </row>
    <row r="644" spans="1:13" x14ac:dyDescent="0.3">
      <c r="A644" t="s">
        <v>1450</v>
      </c>
      <c r="B644" t="s">
        <v>1451</v>
      </c>
      <c r="C644" t="s">
        <v>211</v>
      </c>
      <c r="D644" t="s">
        <v>194</v>
      </c>
      <c r="E644" t="s">
        <v>187</v>
      </c>
      <c r="F644" t="s">
        <v>163</v>
      </c>
      <c r="G644" t="s">
        <v>182</v>
      </c>
      <c r="H644">
        <v>63</v>
      </c>
      <c r="I644" s="6">
        <v>44038</v>
      </c>
      <c r="J644" s="29">
        <v>216195</v>
      </c>
      <c r="K644" s="30">
        <v>0.31</v>
      </c>
      <c r="L644" t="s">
        <v>165</v>
      </c>
      <c r="M644" t="s">
        <v>191</v>
      </c>
    </row>
    <row r="645" spans="1:13" x14ac:dyDescent="0.3">
      <c r="A645" t="s">
        <v>1452</v>
      </c>
      <c r="B645" t="s">
        <v>1453</v>
      </c>
      <c r="C645" t="s">
        <v>245</v>
      </c>
      <c r="D645" t="s">
        <v>161</v>
      </c>
      <c r="E645" t="s">
        <v>177</v>
      </c>
      <c r="F645" t="s">
        <v>181</v>
      </c>
      <c r="G645" t="s">
        <v>182</v>
      </c>
      <c r="H645">
        <v>59</v>
      </c>
      <c r="I645" s="6">
        <v>35763</v>
      </c>
      <c r="J645" s="29">
        <v>99975</v>
      </c>
      <c r="K645" s="30">
        <v>0</v>
      </c>
      <c r="L645" t="s">
        <v>1454</v>
      </c>
      <c r="M645" t="s">
        <v>1455</v>
      </c>
    </row>
    <row r="646" spans="1:13" x14ac:dyDescent="0.3">
      <c r="A646" t="s">
        <v>1456</v>
      </c>
      <c r="B646" t="s">
        <v>1457</v>
      </c>
      <c r="C646" t="s">
        <v>325</v>
      </c>
      <c r="D646" t="s">
        <v>223</v>
      </c>
      <c r="E646" t="s">
        <v>187</v>
      </c>
      <c r="F646" t="s">
        <v>181</v>
      </c>
      <c r="G646" t="s">
        <v>182</v>
      </c>
      <c r="H646">
        <v>57</v>
      </c>
      <c r="I646" s="6">
        <v>42759</v>
      </c>
      <c r="J646" s="29">
        <v>50994</v>
      </c>
      <c r="K646" s="30">
        <v>0</v>
      </c>
      <c r="L646" t="s">
        <v>1454</v>
      </c>
      <c r="M646" t="s">
        <v>1455</v>
      </c>
    </row>
    <row r="647" spans="1:13" x14ac:dyDescent="0.3">
      <c r="A647" t="s">
        <v>1458</v>
      </c>
      <c r="B647" t="s">
        <v>1459</v>
      </c>
      <c r="C647" t="s">
        <v>160</v>
      </c>
      <c r="D647" t="s">
        <v>170</v>
      </c>
      <c r="E647" t="s">
        <v>162</v>
      </c>
      <c r="F647" t="s">
        <v>163</v>
      </c>
      <c r="G647" t="s">
        <v>182</v>
      </c>
      <c r="H647">
        <v>51</v>
      </c>
      <c r="I647" s="6">
        <v>44357</v>
      </c>
      <c r="J647" s="29">
        <v>146742</v>
      </c>
      <c r="K647" s="30">
        <v>0.1</v>
      </c>
      <c r="L647" t="s">
        <v>1454</v>
      </c>
      <c r="M647" t="s">
        <v>1460</v>
      </c>
    </row>
    <row r="648" spans="1:13" x14ac:dyDescent="0.3">
      <c r="A648" t="s">
        <v>1461</v>
      </c>
      <c r="B648" t="s">
        <v>1462</v>
      </c>
      <c r="C648" t="s">
        <v>169</v>
      </c>
      <c r="D648" t="s">
        <v>223</v>
      </c>
      <c r="E648" t="s">
        <v>162</v>
      </c>
      <c r="F648" t="s">
        <v>181</v>
      </c>
      <c r="G648" t="s">
        <v>182</v>
      </c>
      <c r="H648">
        <v>45</v>
      </c>
      <c r="I648" s="6">
        <v>37446</v>
      </c>
      <c r="J648" s="29">
        <v>166331</v>
      </c>
      <c r="K648" s="30">
        <v>0.18</v>
      </c>
      <c r="L648" t="s">
        <v>1454</v>
      </c>
      <c r="M648" t="s">
        <v>1455</v>
      </c>
    </row>
    <row r="649" spans="1:13" x14ac:dyDescent="0.3">
      <c r="A649" t="s">
        <v>1463</v>
      </c>
      <c r="B649" t="s">
        <v>1464</v>
      </c>
      <c r="C649" t="s">
        <v>211</v>
      </c>
      <c r="D649" t="s">
        <v>223</v>
      </c>
      <c r="E649" t="s">
        <v>171</v>
      </c>
      <c r="F649" t="s">
        <v>181</v>
      </c>
      <c r="G649" t="s">
        <v>182</v>
      </c>
      <c r="H649">
        <v>44</v>
      </c>
      <c r="I649" s="6">
        <v>41700</v>
      </c>
      <c r="J649" s="29">
        <v>207172</v>
      </c>
      <c r="K649" s="30">
        <v>0.31</v>
      </c>
      <c r="L649" t="s">
        <v>1454</v>
      </c>
      <c r="M649" t="s">
        <v>1455</v>
      </c>
    </row>
    <row r="650" spans="1:13" x14ac:dyDescent="0.3">
      <c r="A650" t="s">
        <v>1465</v>
      </c>
      <c r="B650" t="s">
        <v>1466</v>
      </c>
      <c r="C650" t="s">
        <v>286</v>
      </c>
      <c r="D650" t="s">
        <v>204</v>
      </c>
      <c r="E650" t="s">
        <v>171</v>
      </c>
      <c r="F650" t="s">
        <v>181</v>
      </c>
      <c r="G650" t="s">
        <v>182</v>
      </c>
      <c r="H650">
        <v>64</v>
      </c>
      <c r="I650" s="6">
        <v>35403</v>
      </c>
      <c r="J650" s="29">
        <v>99354</v>
      </c>
      <c r="K650" s="30">
        <v>0.12</v>
      </c>
      <c r="L650" t="s">
        <v>1454</v>
      </c>
      <c r="M650" t="s">
        <v>1467</v>
      </c>
    </row>
    <row r="651" spans="1:13" x14ac:dyDescent="0.3">
      <c r="A651" t="s">
        <v>1468</v>
      </c>
      <c r="B651" t="s">
        <v>1469</v>
      </c>
      <c r="C651" t="s">
        <v>211</v>
      </c>
      <c r="D651" t="s">
        <v>161</v>
      </c>
      <c r="E651" t="s">
        <v>187</v>
      </c>
      <c r="F651" t="s">
        <v>181</v>
      </c>
      <c r="G651" t="s">
        <v>182</v>
      </c>
      <c r="H651">
        <v>63</v>
      </c>
      <c r="I651" s="6">
        <v>41040</v>
      </c>
      <c r="J651" s="29">
        <v>231141</v>
      </c>
      <c r="K651" s="30">
        <v>0.34</v>
      </c>
      <c r="L651" t="s">
        <v>1454</v>
      </c>
      <c r="M651" t="s">
        <v>1467</v>
      </c>
    </row>
    <row r="652" spans="1:13" x14ac:dyDescent="0.3">
      <c r="A652" t="s">
        <v>1470</v>
      </c>
      <c r="B652" t="s">
        <v>1471</v>
      </c>
      <c r="C652" t="s">
        <v>325</v>
      </c>
      <c r="D652" t="s">
        <v>223</v>
      </c>
      <c r="E652" t="s">
        <v>171</v>
      </c>
      <c r="F652" t="s">
        <v>181</v>
      </c>
      <c r="G652" t="s">
        <v>182</v>
      </c>
      <c r="H652">
        <v>30</v>
      </c>
      <c r="I652" s="6">
        <v>42642</v>
      </c>
      <c r="J652" s="29">
        <v>59100</v>
      </c>
      <c r="K652" s="30">
        <v>0</v>
      </c>
      <c r="L652" t="s">
        <v>1454</v>
      </c>
      <c r="M652" t="s">
        <v>1455</v>
      </c>
    </row>
    <row r="653" spans="1:13" x14ac:dyDescent="0.3">
      <c r="A653" t="s">
        <v>1472</v>
      </c>
      <c r="B653" t="s">
        <v>1473</v>
      </c>
      <c r="C653" t="s">
        <v>203</v>
      </c>
      <c r="D653" t="s">
        <v>204</v>
      </c>
      <c r="E653" t="s">
        <v>177</v>
      </c>
      <c r="F653" t="s">
        <v>163</v>
      </c>
      <c r="G653" t="s">
        <v>182</v>
      </c>
      <c r="H653">
        <v>34</v>
      </c>
      <c r="I653" s="6">
        <v>43815</v>
      </c>
      <c r="J653" s="29">
        <v>99989</v>
      </c>
      <c r="K653" s="30">
        <v>0</v>
      </c>
      <c r="L653" t="s">
        <v>1454</v>
      </c>
      <c r="M653" t="s">
        <v>1474</v>
      </c>
    </row>
    <row r="654" spans="1:13" x14ac:dyDescent="0.3">
      <c r="A654" t="s">
        <v>1475</v>
      </c>
      <c r="B654" t="s">
        <v>1476</v>
      </c>
      <c r="C654" t="s">
        <v>328</v>
      </c>
      <c r="D654" t="s">
        <v>200</v>
      </c>
      <c r="E654" t="s">
        <v>171</v>
      </c>
      <c r="F654" t="s">
        <v>181</v>
      </c>
      <c r="G654" t="s">
        <v>182</v>
      </c>
      <c r="H654">
        <v>30</v>
      </c>
      <c r="I654" s="6">
        <v>42884</v>
      </c>
      <c r="J654" s="29">
        <v>86317</v>
      </c>
      <c r="K654" s="30">
        <v>0</v>
      </c>
      <c r="L654" t="s">
        <v>1454</v>
      </c>
      <c r="M654" t="s">
        <v>1474</v>
      </c>
    </row>
    <row r="655" spans="1:13" x14ac:dyDescent="0.3">
      <c r="A655" t="s">
        <v>1477</v>
      </c>
      <c r="B655" t="s">
        <v>1478</v>
      </c>
      <c r="C655" t="s">
        <v>325</v>
      </c>
      <c r="D655" t="s">
        <v>223</v>
      </c>
      <c r="E655" t="s">
        <v>171</v>
      </c>
      <c r="F655" t="s">
        <v>181</v>
      </c>
      <c r="G655" t="s">
        <v>182</v>
      </c>
      <c r="H655">
        <v>37</v>
      </c>
      <c r="I655" s="6">
        <v>41592</v>
      </c>
      <c r="J655" s="29">
        <v>56037</v>
      </c>
      <c r="K655" s="30">
        <v>0</v>
      </c>
      <c r="L655" t="s">
        <v>1454</v>
      </c>
      <c r="M655" t="s">
        <v>1460</v>
      </c>
    </row>
    <row r="656" spans="1:13" x14ac:dyDescent="0.3">
      <c r="A656" t="s">
        <v>1479</v>
      </c>
      <c r="B656" t="s">
        <v>1480</v>
      </c>
      <c r="C656" t="s">
        <v>160</v>
      </c>
      <c r="D656" t="s">
        <v>161</v>
      </c>
      <c r="E656" t="s">
        <v>177</v>
      </c>
      <c r="F656" t="s">
        <v>163</v>
      </c>
      <c r="G656" t="s">
        <v>182</v>
      </c>
      <c r="H656">
        <v>25</v>
      </c>
      <c r="I656" s="6">
        <v>44379</v>
      </c>
      <c r="J656" s="29">
        <v>125633</v>
      </c>
      <c r="K656" s="30">
        <v>0.11</v>
      </c>
      <c r="L656" t="s">
        <v>1454</v>
      </c>
      <c r="M656" t="s">
        <v>1467</v>
      </c>
    </row>
    <row r="657" spans="1:13" x14ac:dyDescent="0.3">
      <c r="A657" t="s">
        <v>1481</v>
      </c>
      <c r="B657" t="s">
        <v>1482</v>
      </c>
      <c r="C657" t="s">
        <v>160</v>
      </c>
      <c r="D657" t="s">
        <v>212</v>
      </c>
      <c r="E657" t="s">
        <v>162</v>
      </c>
      <c r="F657" t="s">
        <v>181</v>
      </c>
      <c r="G657" t="s">
        <v>182</v>
      </c>
      <c r="H657">
        <v>45</v>
      </c>
      <c r="I657" s="6">
        <v>44266</v>
      </c>
      <c r="J657" s="29">
        <v>135062</v>
      </c>
      <c r="K657" s="30">
        <v>0.15</v>
      </c>
      <c r="L657" t="s">
        <v>1454</v>
      </c>
      <c r="M657" t="s">
        <v>1474</v>
      </c>
    </row>
    <row r="658" spans="1:13" x14ac:dyDescent="0.3">
      <c r="A658" t="s">
        <v>1483</v>
      </c>
      <c r="B658" t="s">
        <v>1484</v>
      </c>
      <c r="C658" t="s">
        <v>335</v>
      </c>
      <c r="D658" t="s">
        <v>204</v>
      </c>
      <c r="E658" t="s">
        <v>162</v>
      </c>
      <c r="F658" t="s">
        <v>163</v>
      </c>
      <c r="G658" t="s">
        <v>182</v>
      </c>
      <c r="H658">
        <v>30</v>
      </c>
      <c r="I658" s="6">
        <v>42877</v>
      </c>
      <c r="J658" s="29">
        <v>86858</v>
      </c>
      <c r="K658" s="30">
        <v>0</v>
      </c>
      <c r="L658" t="s">
        <v>1454</v>
      </c>
      <c r="M658" t="s">
        <v>1455</v>
      </c>
    </row>
    <row r="659" spans="1:13" x14ac:dyDescent="0.3">
      <c r="A659" t="s">
        <v>1485</v>
      </c>
      <c r="B659" t="s">
        <v>1486</v>
      </c>
      <c r="C659" t="s">
        <v>176</v>
      </c>
      <c r="D659" t="s">
        <v>161</v>
      </c>
      <c r="E659" t="s">
        <v>177</v>
      </c>
      <c r="F659" t="s">
        <v>181</v>
      </c>
      <c r="G659" t="s">
        <v>182</v>
      </c>
      <c r="H659">
        <v>40</v>
      </c>
      <c r="I659" s="6">
        <v>39265</v>
      </c>
      <c r="J659" s="29">
        <v>93971</v>
      </c>
      <c r="K659" s="30">
        <v>0.08</v>
      </c>
      <c r="L659" t="s">
        <v>1454</v>
      </c>
      <c r="M659" t="s">
        <v>1455</v>
      </c>
    </row>
    <row r="660" spans="1:13" x14ac:dyDescent="0.3">
      <c r="A660" t="s">
        <v>1487</v>
      </c>
      <c r="B660" t="s">
        <v>1488</v>
      </c>
      <c r="C660" t="s">
        <v>283</v>
      </c>
      <c r="D660" t="s">
        <v>200</v>
      </c>
      <c r="E660" t="s">
        <v>177</v>
      </c>
      <c r="F660" t="s">
        <v>163</v>
      </c>
      <c r="G660" t="s">
        <v>182</v>
      </c>
      <c r="H660">
        <v>45</v>
      </c>
      <c r="I660" s="6">
        <v>37972</v>
      </c>
      <c r="J660" s="29">
        <v>48345</v>
      </c>
      <c r="K660" s="30">
        <v>0</v>
      </c>
      <c r="L660" t="s">
        <v>1454</v>
      </c>
      <c r="M660" t="s">
        <v>1474</v>
      </c>
    </row>
    <row r="661" spans="1:13" x14ac:dyDescent="0.3">
      <c r="A661" t="s">
        <v>1489</v>
      </c>
      <c r="B661" t="s">
        <v>1490</v>
      </c>
      <c r="C661" t="s">
        <v>169</v>
      </c>
      <c r="D661" t="s">
        <v>200</v>
      </c>
      <c r="E661" t="s">
        <v>177</v>
      </c>
      <c r="F661" t="s">
        <v>181</v>
      </c>
      <c r="G661" t="s">
        <v>182</v>
      </c>
      <c r="H661">
        <v>42</v>
      </c>
      <c r="I661" s="6">
        <v>41655</v>
      </c>
      <c r="J661" s="29">
        <v>152214</v>
      </c>
      <c r="K661" s="30">
        <v>0.3</v>
      </c>
      <c r="L661" t="s">
        <v>1454</v>
      </c>
      <c r="M661" t="s">
        <v>1467</v>
      </c>
    </row>
    <row r="662" spans="1:13" x14ac:dyDescent="0.3">
      <c r="A662" t="s">
        <v>1081</v>
      </c>
      <c r="B662" t="s">
        <v>1491</v>
      </c>
      <c r="C662" t="s">
        <v>186</v>
      </c>
      <c r="D662" t="s">
        <v>212</v>
      </c>
      <c r="E662" t="s">
        <v>162</v>
      </c>
      <c r="F662" t="s">
        <v>181</v>
      </c>
      <c r="G662" t="s">
        <v>182</v>
      </c>
      <c r="H662">
        <v>27</v>
      </c>
      <c r="I662" s="6">
        <v>43368</v>
      </c>
      <c r="J662" s="29">
        <v>114441</v>
      </c>
      <c r="K662" s="30">
        <v>0.1</v>
      </c>
      <c r="L662" t="s">
        <v>1454</v>
      </c>
      <c r="M662" t="s">
        <v>1455</v>
      </c>
    </row>
    <row r="663" spans="1:13" x14ac:dyDescent="0.3">
      <c r="A663" t="s">
        <v>1492</v>
      </c>
      <c r="B663" t="s">
        <v>1493</v>
      </c>
      <c r="C663" t="s">
        <v>160</v>
      </c>
      <c r="D663" t="s">
        <v>170</v>
      </c>
      <c r="E663" t="s">
        <v>171</v>
      </c>
      <c r="F663" t="s">
        <v>163</v>
      </c>
      <c r="G663" t="s">
        <v>182</v>
      </c>
      <c r="H663">
        <v>33</v>
      </c>
      <c r="I663" s="6">
        <v>43211</v>
      </c>
      <c r="J663" s="29">
        <v>140402</v>
      </c>
      <c r="K663" s="30">
        <v>0.15</v>
      </c>
      <c r="L663" t="s">
        <v>1454</v>
      </c>
      <c r="M663" t="s">
        <v>1467</v>
      </c>
    </row>
    <row r="664" spans="1:13" x14ac:dyDescent="0.3">
      <c r="A664" t="s">
        <v>1494</v>
      </c>
      <c r="B664" t="s">
        <v>271</v>
      </c>
      <c r="C664" t="s">
        <v>211</v>
      </c>
      <c r="D664" t="s">
        <v>170</v>
      </c>
      <c r="E664" t="s">
        <v>171</v>
      </c>
      <c r="F664" t="s">
        <v>163</v>
      </c>
      <c r="G664" t="s">
        <v>182</v>
      </c>
      <c r="H664">
        <v>54</v>
      </c>
      <c r="I664" s="6">
        <v>40734</v>
      </c>
      <c r="J664" s="29">
        <v>247022</v>
      </c>
      <c r="K664" s="30">
        <v>0.3</v>
      </c>
      <c r="L664" t="s">
        <v>1454</v>
      </c>
      <c r="M664" t="s">
        <v>1467</v>
      </c>
    </row>
    <row r="665" spans="1:13" x14ac:dyDescent="0.3">
      <c r="A665" t="s">
        <v>1495</v>
      </c>
      <c r="B665" t="s">
        <v>1496</v>
      </c>
      <c r="C665" t="s">
        <v>176</v>
      </c>
      <c r="D665" t="s">
        <v>161</v>
      </c>
      <c r="E665" t="s">
        <v>162</v>
      </c>
      <c r="F665" t="s">
        <v>181</v>
      </c>
      <c r="G665" t="s">
        <v>182</v>
      </c>
      <c r="H665">
        <v>28</v>
      </c>
      <c r="I665" s="6">
        <v>43977</v>
      </c>
      <c r="J665" s="29">
        <v>67925</v>
      </c>
      <c r="K665" s="30">
        <v>0.08</v>
      </c>
      <c r="L665" t="s">
        <v>1454</v>
      </c>
      <c r="M665" t="s">
        <v>1460</v>
      </c>
    </row>
    <row r="666" spans="1:13" x14ac:dyDescent="0.3">
      <c r="A666" t="s">
        <v>1497</v>
      </c>
      <c r="B666" t="s">
        <v>1498</v>
      </c>
      <c r="C666" t="s">
        <v>169</v>
      </c>
      <c r="D666" t="s">
        <v>200</v>
      </c>
      <c r="E666" t="s">
        <v>187</v>
      </c>
      <c r="F666" t="s">
        <v>163</v>
      </c>
      <c r="G666" t="s">
        <v>182</v>
      </c>
      <c r="H666">
        <v>27</v>
      </c>
      <c r="I666" s="6">
        <v>44250</v>
      </c>
      <c r="J666" s="29">
        <v>199041</v>
      </c>
      <c r="K666" s="30">
        <v>0.16</v>
      </c>
      <c r="L666" t="s">
        <v>1454</v>
      </c>
      <c r="M666" t="s">
        <v>1467</v>
      </c>
    </row>
    <row r="667" spans="1:13" x14ac:dyDescent="0.3">
      <c r="A667" t="s">
        <v>1499</v>
      </c>
      <c r="B667" t="s">
        <v>1500</v>
      </c>
      <c r="C667" t="s">
        <v>421</v>
      </c>
      <c r="D667" t="s">
        <v>223</v>
      </c>
      <c r="E667" t="s">
        <v>187</v>
      </c>
      <c r="F667" t="s">
        <v>163</v>
      </c>
      <c r="G667" t="s">
        <v>182</v>
      </c>
      <c r="H667">
        <v>41</v>
      </c>
      <c r="I667" s="6">
        <v>38398</v>
      </c>
      <c r="J667" s="29">
        <v>95372</v>
      </c>
      <c r="K667" s="30">
        <v>0</v>
      </c>
      <c r="L667" t="s">
        <v>1454</v>
      </c>
      <c r="M667" t="s">
        <v>1460</v>
      </c>
    </row>
    <row r="668" spans="1:13" x14ac:dyDescent="0.3">
      <c r="A668" t="s">
        <v>1501</v>
      </c>
      <c r="B668" t="s">
        <v>1502</v>
      </c>
      <c r="C668" t="s">
        <v>169</v>
      </c>
      <c r="D668" t="s">
        <v>161</v>
      </c>
      <c r="E668" t="s">
        <v>162</v>
      </c>
      <c r="F668" t="s">
        <v>163</v>
      </c>
      <c r="G668" t="s">
        <v>182</v>
      </c>
      <c r="H668">
        <v>29</v>
      </c>
      <c r="I668" s="6">
        <v>44052</v>
      </c>
      <c r="J668" s="29">
        <v>161203</v>
      </c>
      <c r="K668" s="30">
        <v>0.15</v>
      </c>
      <c r="L668" t="s">
        <v>1454</v>
      </c>
      <c r="M668" t="s">
        <v>1474</v>
      </c>
    </row>
    <row r="669" spans="1:13" x14ac:dyDescent="0.3">
      <c r="A669" t="s">
        <v>1503</v>
      </c>
      <c r="B669" t="s">
        <v>1504</v>
      </c>
      <c r="C669" t="s">
        <v>186</v>
      </c>
      <c r="D669" t="s">
        <v>170</v>
      </c>
      <c r="E669" t="s">
        <v>187</v>
      </c>
      <c r="F669" t="s">
        <v>181</v>
      </c>
      <c r="G669" t="s">
        <v>182</v>
      </c>
      <c r="H669">
        <v>39</v>
      </c>
      <c r="I669" s="6">
        <v>40192</v>
      </c>
      <c r="J669" s="29">
        <v>103504</v>
      </c>
      <c r="K669" s="30">
        <v>7.0000000000000007E-2</v>
      </c>
      <c r="L669" t="s">
        <v>1454</v>
      </c>
      <c r="M669" t="s">
        <v>1474</v>
      </c>
    </row>
    <row r="670" spans="1:13" x14ac:dyDescent="0.3">
      <c r="A670" t="s">
        <v>903</v>
      </c>
      <c r="B670" t="s">
        <v>1505</v>
      </c>
      <c r="C670" t="s">
        <v>190</v>
      </c>
      <c r="D670" t="s">
        <v>170</v>
      </c>
      <c r="E670" t="s">
        <v>187</v>
      </c>
      <c r="F670" t="s">
        <v>163</v>
      </c>
      <c r="G670" t="s">
        <v>182</v>
      </c>
      <c r="H670">
        <v>52</v>
      </c>
      <c r="I670" s="6">
        <v>43515</v>
      </c>
      <c r="J670" s="29">
        <v>55859</v>
      </c>
      <c r="K670" s="30">
        <v>0</v>
      </c>
      <c r="L670" t="s">
        <v>1454</v>
      </c>
      <c r="M670" t="s">
        <v>1467</v>
      </c>
    </row>
    <row r="671" spans="1:13" x14ac:dyDescent="0.3">
      <c r="A671" t="s">
        <v>1506</v>
      </c>
      <c r="B671" t="s">
        <v>1507</v>
      </c>
      <c r="C671" t="s">
        <v>180</v>
      </c>
      <c r="D671" t="s">
        <v>212</v>
      </c>
      <c r="E671" t="s">
        <v>187</v>
      </c>
      <c r="F671" t="s">
        <v>163</v>
      </c>
      <c r="G671" t="s">
        <v>182</v>
      </c>
      <c r="H671">
        <v>39</v>
      </c>
      <c r="I671" s="6">
        <v>39391</v>
      </c>
      <c r="J671" s="29">
        <v>99017</v>
      </c>
      <c r="K671" s="30">
        <v>0</v>
      </c>
      <c r="L671" t="s">
        <v>1454</v>
      </c>
      <c r="M671" t="s">
        <v>1467</v>
      </c>
    </row>
    <row r="672" spans="1:13" x14ac:dyDescent="0.3">
      <c r="A672" t="s">
        <v>1508</v>
      </c>
      <c r="B672" t="s">
        <v>1509</v>
      </c>
      <c r="C672" t="s">
        <v>274</v>
      </c>
      <c r="D672" t="s">
        <v>204</v>
      </c>
      <c r="E672" t="s">
        <v>171</v>
      </c>
      <c r="F672" t="s">
        <v>181</v>
      </c>
      <c r="G672" t="s">
        <v>182</v>
      </c>
      <c r="H672">
        <v>27</v>
      </c>
      <c r="I672" s="6">
        <v>43937</v>
      </c>
      <c r="J672" s="29">
        <v>71864</v>
      </c>
      <c r="K672" s="30">
        <v>0</v>
      </c>
      <c r="L672" t="s">
        <v>1454</v>
      </c>
      <c r="M672" t="s">
        <v>1474</v>
      </c>
    </row>
    <row r="673" spans="1:13" x14ac:dyDescent="0.3">
      <c r="A673" t="s">
        <v>1510</v>
      </c>
      <c r="B673" t="s">
        <v>1511</v>
      </c>
      <c r="C673" t="s">
        <v>211</v>
      </c>
      <c r="D673" t="s">
        <v>170</v>
      </c>
      <c r="E673" t="s">
        <v>187</v>
      </c>
      <c r="F673" t="s">
        <v>163</v>
      </c>
      <c r="G673" t="s">
        <v>182</v>
      </c>
      <c r="H673">
        <v>37</v>
      </c>
      <c r="I673" s="6">
        <v>40883</v>
      </c>
      <c r="J673" s="29">
        <v>225558</v>
      </c>
      <c r="K673" s="30">
        <v>0.33</v>
      </c>
      <c r="L673" t="s">
        <v>1454</v>
      </c>
      <c r="M673" t="s">
        <v>1460</v>
      </c>
    </row>
    <row r="674" spans="1:13" x14ac:dyDescent="0.3">
      <c r="A674" t="s">
        <v>1512</v>
      </c>
      <c r="B674" t="s">
        <v>1513</v>
      </c>
      <c r="C674" t="s">
        <v>190</v>
      </c>
      <c r="D674" t="s">
        <v>223</v>
      </c>
      <c r="E674" t="s">
        <v>162</v>
      </c>
      <c r="F674" t="s">
        <v>163</v>
      </c>
      <c r="G674" t="s">
        <v>182</v>
      </c>
      <c r="H674">
        <v>30</v>
      </c>
      <c r="I674" s="6">
        <v>44241</v>
      </c>
      <c r="J674" s="29">
        <v>48340</v>
      </c>
      <c r="K674" s="30">
        <v>0</v>
      </c>
      <c r="L674" t="s">
        <v>1454</v>
      </c>
      <c r="M674" t="s">
        <v>1467</v>
      </c>
    </row>
    <row r="675" spans="1:13" x14ac:dyDescent="0.3">
      <c r="A675" t="s">
        <v>1514</v>
      </c>
      <c r="B675" t="s">
        <v>1515</v>
      </c>
      <c r="C675" t="s">
        <v>211</v>
      </c>
      <c r="D675" t="s">
        <v>200</v>
      </c>
      <c r="E675" t="s">
        <v>177</v>
      </c>
      <c r="F675" t="s">
        <v>163</v>
      </c>
      <c r="G675" t="s">
        <v>182</v>
      </c>
      <c r="H675">
        <v>49</v>
      </c>
      <c r="I675" s="6">
        <v>37680</v>
      </c>
      <c r="J675" s="29">
        <v>211291</v>
      </c>
      <c r="K675" s="30">
        <v>0.37</v>
      </c>
      <c r="L675" t="s">
        <v>1454</v>
      </c>
      <c r="M675" t="s">
        <v>1455</v>
      </c>
    </row>
    <row r="676" spans="1:13" x14ac:dyDescent="0.3">
      <c r="A676" t="s">
        <v>1516</v>
      </c>
      <c r="B676" t="s">
        <v>1517</v>
      </c>
      <c r="C676" t="s">
        <v>260</v>
      </c>
      <c r="D676" t="s">
        <v>204</v>
      </c>
      <c r="E676" t="s">
        <v>171</v>
      </c>
      <c r="F676" t="s">
        <v>181</v>
      </c>
      <c r="G676" t="s">
        <v>182</v>
      </c>
      <c r="H676">
        <v>61</v>
      </c>
      <c r="I676" s="6">
        <v>37582</v>
      </c>
      <c r="J676" s="29">
        <v>80950</v>
      </c>
      <c r="K676" s="30">
        <v>0</v>
      </c>
      <c r="L676" t="s">
        <v>1454</v>
      </c>
      <c r="M676" t="s">
        <v>1455</v>
      </c>
    </row>
    <row r="677" spans="1:13" x14ac:dyDescent="0.3">
      <c r="A677" t="s">
        <v>950</v>
      </c>
      <c r="B677" t="s">
        <v>1518</v>
      </c>
      <c r="C677" t="s">
        <v>277</v>
      </c>
      <c r="D677" t="s">
        <v>204</v>
      </c>
      <c r="E677" t="s">
        <v>162</v>
      </c>
      <c r="F677" t="s">
        <v>163</v>
      </c>
      <c r="G677" t="s">
        <v>182</v>
      </c>
      <c r="H677">
        <v>46</v>
      </c>
      <c r="I677" s="6">
        <v>44206</v>
      </c>
      <c r="J677" s="29">
        <v>86538</v>
      </c>
      <c r="K677" s="30">
        <v>0</v>
      </c>
      <c r="L677" t="s">
        <v>1454</v>
      </c>
      <c r="M677" t="s">
        <v>1474</v>
      </c>
    </row>
    <row r="678" spans="1:13" x14ac:dyDescent="0.3">
      <c r="A678" t="s">
        <v>1519</v>
      </c>
      <c r="B678" t="s">
        <v>1520</v>
      </c>
      <c r="C678" t="s">
        <v>211</v>
      </c>
      <c r="D678" t="s">
        <v>200</v>
      </c>
      <c r="E678" t="s">
        <v>187</v>
      </c>
      <c r="F678" t="s">
        <v>163</v>
      </c>
      <c r="G678" t="s">
        <v>182</v>
      </c>
      <c r="H678">
        <v>61</v>
      </c>
      <c r="I678" s="6">
        <v>42804</v>
      </c>
      <c r="J678" s="29">
        <v>196951</v>
      </c>
      <c r="K678" s="30">
        <v>0.33</v>
      </c>
      <c r="L678" t="s">
        <v>1454</v>
      </c>
      <c r="M678" t="s">
        <v>1467</v>
      </c>
    </row>
    <row r="679" spans="1:13" x14ac:dyDescent="0.3">
      <c r="A679" t="s">
        <v>1521</v>
      </c>
      <c r="B679" t="s">
        <v>1522</v>
      </c>
      <c r="C679" t="s">
        <v>322</v>
      </c>
      <c r="D679" t="s">
        <v>161</v>
      </c>
      <c r="E679" t="s">
        <v>171</v>
      </c>
      <c r="F679" t="s">
        <v>181</v>
      </c>
      <c r="G679" t="s">
        <v>182</v>
      </c>
      <c r="H679">
        <v>45</v>
      </c>
      <c r="I679" s="6">
        <v>38613</v>
      </c>
      <c r="J679" s="29">
        <v>67686</v>
      </c>
      <c r="K679" s="30">
        <v>0</v>
      </c>
      <c r="L679" t="s">
        <v>1454</v>
      </c>
      <c r="M679" t="s">
        <v>1467</v>
      </c>
    </row>
    <row r="680" spans="1:13" x14ac:dyDescent="0.3">
      <c r="A680" t="s">
        <v>1523</v>
      </c>
      <c r="B680" t="s">
        <v>1524</v>
      </c>
      <c r="C680" t="s">
        <v>186</v>
      </c>
      <c r="D680" t="s">
        <v>200</v>
      </c>
      <c r="E680" t="s">
        <v>177</v>
      </c>
      <c r="F680" t="s">
        <v>181</v>
      </c>
      <c r="G680" t="s">
        <v>182</v>
      </c>
      <c r="H680">
        <v>55</v>
      </c>
      <c r="I680" s="6">
        <v>35019</v>
      </c>
      <c r="J680" s="29">
        <v>125936</v>
      </c>
      <c r="K680" s="30">
        <v>0.08</v>
      </c>
      <c r="L680" t="s">
        <v>1454</v>
      </c>
      <c r="M680" t="s">
        <v>1455</v>
      </c>
    </row>
    <row r="681" spans="1:13" x14ac:dyDescent="0.3">
      <c r="A681" t="s">
        <v>304</v>
      </c>
      <c r="B681" t="s">
        <v>1525</v>
      </c>
      <c r="C681" t="s">
        <v>595</v>
      </c>
      <c r="D681" t="s">
        <v>161</v>
      </c>
      <c r="E681" t="s">
        <v>162</v>
      </c>
      <c r="F681" t="s">
        <v>181</v>
      </c>
      <c r="G681" t="s">
        <v>182</v>
      </c>
      <c r="H681">
        <v>54</v>
      </c>
      <c r="I681" s="6">
        <v>41468</v>
      </c>
      <c r="J681" s="29">
        <v>83639</v>
      </c>
      <c r="K681" s="30">
        <v>0</v>
      </c>
      <c r="L681" t="s">
        <v>1454</v>
      </c>
      <c r="M681" t="s">
        <v>1467</v>
      </c>
    </row>
    <row r="682" spans="1:13" x14ac:dyDescent="0.3">
      <c r="A682" t="s">
        <v>1526</v>
      </c>
      <c r="B682" t="s">
        <v>1527</v>
      </c>
      <c r="C682" t="s">
        <v>235</v>
      </c>
      <c r="D682" t="s">
        <v>170</v>
      </c>
      <c r="E682" t="s">
        <v>162</v>
      </c>
      <c r="F682" t="s">
        <v>181</v>
      </c>
      <c r="G682" t="s">
        <v>182</v>
      </c>
      <c r="H682">
        <v>55</v>
      </c>
      <c r="I682" s="6">
        <v>41714</v>
      </c>
      <c r="J682" s="29">
        <v>74552</v>
      </c>
      <c r="K682" s="30">
        <v>0</v>
      </c>
      <c r="L682" t="s">
        <v>1454</v>
      </c>
      <c r="M682" t="s">
        <v>1474</v>
      </c>
    </row>
    <row r="683" spans="1:13" x14ac:dyDescent="0.3">
      <c r="A683" t="s">
        <v>1528</v>
      </c>
      <c r="B683" t="s">
        <v>1529</v>
      </c>
      <c r="C683" t="s">
        <v>397</v>
      </c>
      <c r="D683" t="s">
        <v>161</v>
      </c>
      <c r="E683" t="s">
        <v>177</v>
      </c>
      <c r="F683" t="s">
        <v>181</v>
      </c>
      <c r="G683" t="s">
        <v>182</v>
      </c>
      <c r="H683">
        <v>33</v>
      </c>
      <c r="I683" s="6">
        <v>44036</v>
      </c>
      <c r="J683" s="29">
        <v>69453</v>
      </c>
      <c r="K683" s="30">
        <v>0</v>
      </c>
      <c r="L683" t="s">
        <v>1454</v>
      </c>
      <c r="M683" t="s">
        <v>1474</v>
      </c>
    </row>
    <row r="684" spans="1:13" x14ac:dyDescent="0.3">
      <c r="A684" t="s">
        <v>1530</v>
      </c>
      <c r="B684" t="s">
        <v>1531</v>
      </c>
      <c r="C684" t="s">
        <v>211</v>
      </c>
      <c r="D684" t="s">
        <v>212</v>
      </c>
      <c r="E684" t="s">
        <v>171</v>
      </c>
      <c r="F684" t="s">
        <v>181</v>
      </c>
      <c r="G684" t="s">
        <v>182</v>
      </c>
      <c r="H684">
        <v>40</v>
      </c>
      <c r="I684" s="6">
        <v>39872</v>
      </c>
      <c r="J684" s="29">
        <v>242919</v>
      </c>
      <c r="K684" s="30">
        <v>0.31</v>
      </c>
      <c r="L684" t="s">
        <v>1454</v>
      </c>
      <c r="M684" t="s">
        <v>1455</v>
      </c>
    </row>
    <row r="685" spans="1:13" x14ac:dyDescent="0.3">
      <c r="A685" t="s">
        <v>1532</v>
      </c>
      <c r="B685" t="s">
        <v>1533</v>
      </c>
      <c r="C685" t="s">
        <v>245</v>
      </c>
      <c r="D685" t="s">
        <v>161</v>
      </c>
      <c r="E685" t="s">
        <v>162</v>
      </c>
      <c r="F685" t="s">
        <v>181</v>
      </c>
      <c r="G685" t="s">
        <v>182</v>
      </c>
      <c r="H685">
        <v>46</v>
      </c>
      <c r="I685" s="6">
        <v>44495</v>
      </c>
      <c r="J685" s="29">
        <v>94790</v>
      </c>
      <c r="K685" s="30">
        <v>0</v>
      </c>
      <c r="L685" t="s">
        <v>1454</v>
      </c>
      <c r="M685" t="s">
        <v>1455</v>
      </c>
    </row>
    <row r="686" spans="1:13" x14ac:dyDescent="0.3">
      <c r="A686" t="s">
        <v>1534</v>
      </c>
      <c r="B686" t="s">
        <v>1535</v>
      </c>
      <c r="C686" t="s">
        <v>211</v>
      </c>
      <c r="D686" t="s">
        <v>170</v>
      </c>
      <c r="E686" t="s">
        <v>171</v>
      </c>
      <c r="F686" t="s">
        <v>163</v>
      </c>
      <c r="G686" t="s">
        <v>182</v>
      </c>
      <c r="H686">
        <v>43</v>
      </c>
      <c r="I686" s="6">
        <v>38564</v>
      </c>
      <c r="J686" s="29">
        <v>249686</v>
      </c>
      <c r="K686" s="30">
        <v>0.31</v>
      </c>
      <c r="L686" t="s">
        <v>1454</v>
      </c>
      <c r="M686" t="s">
        <v>1455</v>
      </c>
    </row>
    <row r="687" spans="1:13" x14ac:dyDescent="0.3">
      <c r="A687" t="s">
        <v>1536</v>
      </c>
      <c r="B687" t="s">
        <v>1537</v>
      </c>
      <c r="C687" t="s">
        <v>180</v>
      </c>
      <c r="D687" t="s">
        <v>212</v>
      </c>
      <c r="E687" t="s">
        <v>171</v>
      </c>
      <c r="F687" t="s">
        <v>163</v>
      </c>
      <c r="G687" t="s">
        <v>182</v>
      </c>
      <c r="H687">
        <v>47</v>
      </c>
      <c r="I687" s="6">
        <v>42928</v>
      </c>
      <c r="J687" s="29">
        <v>70996</v>
      </c>
      <c r="K687" s="30">
        <v>0</v>
      </c>
      <c r="L687" t="s">
        <v>1454</v>
      </c>
      <c r="M687" t="s">
        <v>1474</v>
      </c>
    </row>
    <row r="688" spans="1:13" x14ac:dyDescent="0.3">
      <c r="A688" t="s">
        <v>1538</v>
      </c>
      <c r="B688" t="s">
        <v>1539</v>
      </c>
      <c r="C688" t="s">
        <v>322</v>
      </c>
      <c r="D688" t="s">
        <v>161</v>
      </c>
      <c r="E688" t="s">
        <v>177</v>
      </c>
      <c r="F688" t="s">
        <v>163</v>
      </c>
      <c r="G688" t="s">
        <v>182</v>
      </c>
      <c r="H688">
        <v>50</v>
      </c>
      <c r="I688" s="6">
        <v>36914</v>
      </c>
      <c r="J688" s="29">
        <v>97537</v>
      </c>
      <c r="K688" s="30">
        <v>0</v>
      </c>
      <c r="L688" t="s">
        <v>1454</v>
      </c>
      <c r="M688" t="s">
        <v>1474</v>
      </c>
    </row>
    <row r="689" spans="1:13" x14ac:dyDescent="0.3">
      <c r="A689" t="s">
        <v>1540</v>
      </c>
      <c r="B689" t="s">
        <v>1541</v>
      </c>
      <c r="C689" t="s">
        <v>721</v>
      </c>
      <c r="D689" t="s">
        <v>161</v>
      </c>
      <c r="E689" t="s">
        <v>162</v>
      </c>
      <c r="F689" t="s">
        <v>181</v>
      </c>
      <c r="G689" t="s">
        <v>182</v>
      </c>
      <c r="H689">
        <v>31</v>
      </c>
      <c r="I689" s="6">
        <v>44086</v>
      </c>
      <c r="J689" s="29">
        <v>96567</v>
      </c>
      <c r="K689" s="30">
        <v>0</v>
      </c>
      <c r="L689" t="s">
        <v>1454</v>
      </c>
      <c r="M689" t="s">
        <v>1460</v>
      </c>
    </row>
    <row r="690" spans="1:13" x14ac:dyDescent="0.3">
      <c r="A690" t="s">
        <v>224</v>
      </c>
      <c r="B690" t="s">
        <v>1542</v>
      </c>
      <c r="C690" t="s">
        <v>378</v>
      </c>
      <c r="D690" t="s">
        <v>161</v>
      </c>
      <c r="E690" t="s">
        <v>171</v>
      </c>
      <c r="F690" t="s">
        <v>181</v>
      </c>
      <c r="G690" t="s">
        <v>182</v>
      </c>
      <c r="H690">
        <v>47</v>
      </c>
      <c r="I690" s="6">
        <v>36229</v>
      </c>
      <c r="J690" s="29">
        <v>49404</v>
      </c>
      <c r="K690" s="30">
        <v>0</v>
      </c>
      <c r="L690" t="s">
        <v>1454</v>
      </c>
      <c r="M690" t="s">
        <v>1467</v>
      </c>
    </row>
    <row r="691" spans="1:13" x14ac:dyDescent="0.3">
      <c r="A691" t="s">
        <v>1543</v>
      </c>
      <c r="B691" t="s">
        <v>1544</v>
      </c>
      <c r="C691" t="s">
        <v>325</v>
      </c>
      <c r="D691" t="s">
        <v>223</v>
      </c>
      <c r="E691" t="s">
        <v>177</v>
      </c>
      <c r="F691" t="s">
        <v>163</v>
      </c>
      <c r="G691" t="s">
        <v>182</v>
      </c>
      <c r="H691">
        <v>46</v>
      </c>
      <c r="I691" s="6">
        <v>38066</v>
      </c>
      <c r="J691" s="29">
        <v>73004</v>
      </c>
      <c r="K691" s="30">
        <v>0</v>
      </c>
      <c r="L691" t="s">
        <v>1454</v>
      </c>
      <c r="M691" t="s">
        <v>1467</v>
      </c>
    </row>
    <row r="692" spans="1:13" x14ac:dyDescent="0.3">
      <c r="A692" t="s">
        <v>1545</v>
      </c>
      <c r="B692" t="s">
        <v>1546</v>
      </c>
      <c r="C692" t="s">
        <v>286</v>
      </c>
      <c r="D692" t="s">
        <v>204</v>
      </c>
      <c r="E692" t="s">
        <v>187</v>
      </c>
      <c r="F692" t="s">
        <v>181</v>
      </c>
      <c r="G692" t="s">
        <v>182</v>
      </c>
      <c r="H692">
        <v>57</v>
      </c>
      <c r="I692" s="6">
        <v>36275</v>
      </c>
      <c r="J692" s="29">
        <v>95061</v>
      </c>
      <c r="K692" s="30">
        <v>0.1</v>
      </c>
      <c r="L692" t="s">
        <v>1454</v>
      </c>
      <c r="M692" t="s">
        <v>1460</v>
      </c>
    </row>
    <row r="693" spans="1:13" x14ac:dyDescent="0.3">
      <c r="A693" t="s">
        <v>1547</v>
      </c>
      <c r="B693" t="s">
        <v>1548</v>
      </c>
      <c r="C693" t="s">
        <v>186</v>
      </c>
      <c r="D693" t="s">
        <v>223</v>
      </c>
      <c r="E693" t="s">
        <v>187</v>
      </c>
      <c r="F693" t="s">
        <v>181</v>
      </c>
      <c r="G693" t="s">
        <v>182</v>
      </c>
      <c r="H693">
        <v>28</v>
      </c>
      <c r="I693" s="6">
        <v>44274</v>
      </c>
      <c r="J693" s="29">
        <v>127543</v>
      </c>
      <c r="K693" s="30">
        <v>0.06</v>
      </c>
      <c r="L693" t="s">
        <v>1454</v>
      </c>
      <c r="M693" t="s">
        <v>1460</v>
      </c>
    </row>
    <row r="694" spans="1:13" x14ac:dyDescent="0.3">
      <c r="A694" t="s">
        <v>1549</v>
      </c>
      <c r="B694" t="s">
        <v>1550</v>
      </c>
      <c r="C694" t="s">
        <v>211</v>
      </c>
      <c r="D694" t="s">
        <v>223</v>
      </c>
      <c r="E694" t="s">
        <v>177</v>
      </c>
      <c r="F694" t="s">
        <v>163</v>
      </c>
      <c r="G694" t="s">
        <v>182</v>
      </c>
      <c r="H694">
        <v>36</v>
      </c>
      <c r="I694" s="6">
        <v>41692</v>
      </c>
      <c r="J694" s="29">
        <v>218530</v>
      </c>
      <c r="K694" s="30">
        <v>0.3</v>
      </c>
      <c r="L694" t="s">
        <v>1454</v>
      </c>
      <c r="M694" t="s">
        <v>1460</v>
      </c>
    </row>
    <row r="695" spans="1:13" x14ac:dyDescent="0.3">
      <c r="A695" t="s">
        <v>1551</v>
      </c>
      <c r="B695" t="s">
        <v>1552</v>
      </c>
      <c r="C695" t="s">
        <v>186</v>
      </c>
      <c r="D695" t="s">
        <v>200</v>
      </c>
      <c r="E695" t="s">
        <v>162</v>
      </c>
      <c r="F695" t="s">
        <v>181</v>
      </c>
      <c r="G695" t="s">
        <v>182</v>
      </c>
      <c r="H695">
        <v>48</v>
      </c>
      <c r="I695" s="6">
        <v>38168</v>
      </c>
      <c r="J695" s="29">
        <v>120660</v>
      </c>
      <c r="K695" s="30">
        <v>7.0000000000000007E-2</v>
      </c>
      <c r="L695" t="s">
        <v>1454</v>
      </c>
      <c r="M695" t="s">
        <v>1474</v>
      </c>
    </row>
    <row r="696" spans="1:13" x14ac:dyDescent="0.3">
      <c r="A696" t="s">
        <v>1553</v>
      </c>
      <c r="B696" t="s">
        <v>1554</v>
      </c>
      <c r="C696" t="s">
        <v>186</v>
      </c>
      <c r="D696" t="s">
        <v>161</v>
      </c>
      <c r="E696" t="s">
        <v>187</v>
      </c>
      <c r="F696" t="s">
        <v>181</v>
      </c>
      <c r="G696" t="s">
        <v>182</v>
      </c>
      <c r="H696">
        <v>51</v>
      </c>
      <c r="I696" s="6">
        <v>34388</v>
      </c>
      <c r="J696" s="29">
        <v>122802</v>
      </c>
      <c r="K696" s="30">
        <v>0.05</v>
      </c>
      <c r="L696" t="s">
        <v>1454</v>
      </c>
      <c r="M696" t="s">
        <v>1460</v>
      </c>
    </row>
    <row r="697" spans="1:13" x14ac:dyDescent="0.3">
      <c r="A697" t="s">
        <v>1555</v>
      </c>
      <c r="B697" t="s">
        <v>1556</v>
      </c>
      <c r="C697" t="s">
        <v>451</v>
      </c>
      <c r="D697" t="s">
        <v>161</v>
      </c>
      <c r="E697" t="s">
        <v>177</v>
      </c>
      <c r="F697" t="s">
        <v>163</v>
      </c>
      <c r="G697" t="s">
        <v>182</v>
      </c>
      <c r="H697">
        <v>48</v>
      </c>
      <c r="I697" s="6">
        <v>37855</v>
      </c>
      <c r="J697" s="29">
        <v>82017</v>
      </c>
      <c r="K697" s="30">
        <v>0</v>
      </c>
      <c r="L697" t="s">
        <v>1454</v>
      </c>
      <c r="M697" t="s">
        <v>1467</v>
      </c>
    </row>
    <row r="698" spans="1:13" x14ac:dyDescent="0.3">
      <c r="A698" t="s">
        <v>1557</v>
      </c>
      <c r="B698" t="s">
        <v>1558</v>
      </c>
      <c r="C698" t="s">
        <v>421</v>
      </c>
      <c r="D698" t="s">
        <v>223</v>
      </c>
      <c r="E698" t="s">
        <v>187</v>
      </c>
      <c r="F698" t="s">
        <v>163</v>
      </c>
      <c r="G698" t="s">
        <v>182</v>
      </c>
      <c r="H698">
        <v>40</v>
      </c>
      <c r="I698" s="6">
        <v>40563</v>
      </c>
      <c r="J698" s="29">
        <v>96719</v>
      </c>
      <c r="K698" s="30">
        <v>0</v>
      </c>
      <c r="L698" t="s">
        <v>1454</v>
      </c>
      <c r="M698" t="s">
        <v>1474</v>
      </c>
    </row>
    <row r="699" spans="1:13" x14ac:dyDescent="0.3">
      <c r="A699" t="s">
        <v>1559</v>
      </c>
      <c r="B699" t="s">
        <v>1560</v>
      </c>
      <c r="C699" t="s">
        <v>186</v>
      </c>
      <c r="D699" t="s">
        <v>170</v>
      </c>
      <c r="E699" t="s">
        <v>177</v>
      </c>
      <c r="F699" t="s">
        <v>181</v>
      </c>
      <c r="G699" t="s">
        <v>182</v>
      </c>
      <c r="H699">
        <v>64</v>
      </c>
      <c r="I699" s="6">
        <v>35996</v>
      </c>
      <c r="J699" s="29">
        <v>122753</v>
      </c>
      <c r="K699" s="30">
        <v>0.09</v>
      </c>
      <c r="L699" t="s">
        <v>1454</v>
      </c>
      <c r="M699" t="s">
        <v>1455</v>
      </c>
    </row>
    <row r="700" spans="1:13" x14ac:dyDescent="0.3">
      <c r="A700" t="s">
        <v>1561</v>
      </c>
      <c r="B700" t="s">
        <v>1562</v>
      </c>
      <c r="C700" t="s">
        <v>190</v>
      </c>
      <c r="D700" t="s">
        <v>194</v>
      </c>
      <c r="E700" t="s">
        <v>187</v>
      </c>
      <c r="F700" t="s">
        <v>181</v>
      </c>
      <c r="G700" t="s">
        <v>182</v>
      </c>
      <c r="H700">
        <v>28</v>
      </c>
      <c r="I700" s="6">
        <v>42867</v>
      </c>
      <c r="J700" s="29">
        <v>52069</v>
      </c>
      <c r="K700" s="30">
        <v>0</v>
      </c>
      <c r="L700" t="s">
        <v>1454</v>
      </c>
      <c r="M700" t="s">
        <v>1455</v>
      </c>
    </row>
    <row r="701" spans="1:13" x14ac:dyDescent="0.3">
      <c r="A701" t="s">
        <v>1563</v>
      </c>
      <c r="B701" t="s">
        <v>1564</v>
      </c>
      <c r="C701" t="s">
        <v>265</v>
      </c>
      <c r="D701" t="s">
        <v>200</v>
      </c>
      <c r="E701" t="s">
        <v>162</v>
      </c>
      <c r="F701" t="s">
        <v>181</v>
      </c>
      <c r="G701" t="s">
        <v>182</v>
      </c>
      <c r="H701">
        <v>41</v>
      </c>
      <c r="I701" s="6">
        <v>39379</v>
      </c>
      <c r="J701" s="29">
        <v>51630</v>
      </c>
      <c r="K701" s="30">
        <v>0</v>
      </c>
      <c r="L701" t="s">
        <v>1454</v>
      </c>
      <c r="M701" t="s">
        <v>1467</v>
      </c>
    </row>
    <row r="702" spans="1:13" x14ac:dyDescent="0.3">
      <c r="A702" t="s">
        <v>1565</v>
      </c>
      <c r="B702" t="s">
        <v>1566</v>
      </c>
      <c r="C702" t="s">
        <v>160</v>
      </c>
      <c r="D702" t="s">
        <v>194</v>
      </c>
      <c r="E702" t="s">
        <v>177</v>
      </c>
      <c r="F702" t="s">
        <v>163</v>
      </c>
      <c r="G702" t="s">
        <v>182</v>
      </c>
      <c r="H702">
        <v>49</v>
      </c>
      <c r="I702" s="6">
        <v>36983</v>
      </c>
      <c r="J702" s="29">
        <v>129124</v>
      </c>
      <c r="K702" s="30">
        <v>0.12</v>
      </c>
      <c r="L702" t="s">
        <v>1454</v>
      </c>
      <c r="M702" t="s">
        <v>1460</v>
      </c>
    </row>
    <row r="703" spans="1:13" x14ac:dyDescent="0.3">
      <c r="A703" t="s">
        <v>1567</v>
      </c>
      <c r="B703" t="s">
        <v>1568</v>
      </c>
      <c r="C703" t="s">
        <v>378</v>
      </c>
      <c r="D703" t="s">
        <v>161</v>
      </c>
      <c r="E703" t="s">
        <v>162</v>
      </c>
      <c r="F703" t="s">
        <v>181</v>
      </c>
      <c r="G703" t="s">
        <v>182</v>
      </c>
      <c r="H703">
        <v>43</v>
      </c>
      <c r="I703" s="6">
        <v>43224</v>
      </c>
      <c r="J703" s="29">
        <v>59888</v>
      </c>
      <c r="K703" s="30">
        <v>0</v>
      </c>
      <c r="L703" t="s">
        <v>1454</v>
      </c>
      <c r="M703" t="s">
        <v>1467</v>
      </c>
    </row>
    <row r="704" spans="1:13" x14ac:dyDescent="0.3">
      <c r="A704" t="s">
        <v>1569</v>
      </c>
      <c r="B704" t="s">
        <v>1570</v>
      </c>
      <c r="C704" t="s">
        <v>211</v>
      </c>
      <c r="D704" t="s">
        <v>161</v>
      </c>
      <c r="E704" t="s">
        <v>162</v>
      </c>
      <c r="F704" t="s">
        <v>181</v>
      </c>
      <c r="G704" t="s">
        <v>182</v>
      </c>
      <c r="H704">
        <v>40</v>
      </c>
      <c r="I704" s="6">
        <v>44143</v>
      </c>
      <c r="J704" s="29">
        <v>234469</v>
      </c>
      <c r="K704" s="30">
        <v>0.31</v>
      </c>
      <c r="L704" t="s">
        <v>1454</v>
      </c>
      <c r="M704" t="s">
        <v>1474</v>
      </c>
    </row>
    <row r="705" spans="1:13" x14ac:dyDescent="0.3">
      <c r="A705" t="s">
        <v>1571</v>
      </c>
      <c r="B705" t="s">
        <v>1572</v>
      </c>
      <c r="C705" t="s">
        <v>235</v>
      </c>
      <c r="D705" t="s">
        <v>170</v>
      </c>
      <c r="E705" t="s">
        <v>187</v>
      </c>
      <c r="F705" t="s">
        <v>181</v>
      </c>
      <c r="G705" t="s">
        <v>182</v>
      </c>
      <c r="H705">
        <v>52</v>
      </c>
      <c r="I705" s="6">
        <v>42992</v>
      </c>
      <c r="J705" s="29">
        <v>74449</v>
      </c>
      <c r="K705" s="30">
        <v>0</v>
      </c>
      <c r="L705" t="s">
        <v>1454</v>
      </c>
      <c r="M705" t="s">
        <v>1467</v>
      </c>
    </row>
    <row r="706" spans="1:13" x14ac:dyDescent="0.3">
      <c r="A706" t="s">
        <v>1573</v>
      </c>
      <c r="B706" t="s">
        <v>1574</v>
      </c>
      <c r="C706" t="s">
        <v>211</v>
      </c>
      <c r="D706" t="s">
        <v>204</v>
      </c>
      <c r="E706" t="s">
        <v>171</v>
      </c>
      <c r="F706" t="s">
        <v>181</v>
      </c>
      <c r="G706" t="s">
        <v>182</v>
      </c>
      <c r="H706">
        <v>47</v>
      </c>
      <c r="I706" s="6">
        <v>41071</v>
      </c>
      <c r="J706" s="29">
        <v>222941</v>
      </c>
      <c r="K706" s="30">
        <v>0.39</v>
      </c>
      <c r="L706" t="s">
        <v>1454</v>
      </c>
      <c r="M706" t="s">
        <v>1467</v>
      </c>
    </row>
    <row r="707" spans="1:13" x14ac:dyDescent="0.3">
      <c r="A707" t="s">
        <v>1575</v>
      </c>
      <c r="B707" t="s">
        <v>1576</v>
      </c>
      <c r="C707" t="s">
        <v>190</v>
      </c>
      <c r="D707" t="s">
        <v>212</v>
      </c>
      <c r="E707" t="s">
        <v>177</v>
      </c>
      <c r="F707" t="s">
        <v>163</v>
      </c>
      <c r="G707" t="s">
        <v>182</v>
      </c>
      <c r="H707">
        <v>65</v>
      </c>
      <c r="I707" s="6">
        <v>41543</v>
      </c>
      <c r="J707" s="29">
        <v>50341</v>
      </c>
      <c r="K707" s="30">
        <v>0</v>
      </c>
      <c r="L707" t="s">
        <v>1454</v>
      </c>
      <c r="M707" t="s">
        <v>1467</v>
      </c>
    </row>
    <row r="708" spans="1:13" x14ac:dyDescent="0.3">
      <c r="A708" t="s">
        <v>1577</v>
      </c>
      <c r="B708" t="s">
        <v>1578</v>
      </c>
      <c r="C708" t="s">
        <v>190</v>
      </c>
      <c r="D708" t="s">
        <v>212</v>
      </c>
      <c r="E708" t="s">
        <v>162</v>
      </c>
      <c r="F708" t="s">
        <v>163</v>
      </c>
      <c r="G708" t="s">
        <v>182</v>
      </c>
      <c r="H708">
        <v>40</v>
      </c>
      <c r="I708" s="6">
        <v>44251</v>
      </c>
      <c r="J708" s="29">
        <v>46833</v>
      </c>
      <c r="K708" s="30">
        <v>0</v>
      </c>
      <c r="L708" t="s">
        <v>1454</v>
      </c>
      <c r="M708" t="s">
        <v>1474</v>
      </c>
    </row>
    <row r="709" spans="1:13" x14ac:dyDescent="0.3">
      <c r="A709" t="s">
        <v>1579</v>
      </c>
      <c r="B709" t="s">
        <v>1580</v>
      </c>
      <c r="C709" t="s">
        <v>169</v>
      </c>
      <c r="D709" t="s">
        <v>170</v>
      </c>
      <c r="E709" t="s">
        <v>162</v>
      </c>
      <c r="F709" t="s">
        <v>163</v>
      </c>
      <c r="G709" t="s">
        <v>182</v>
      </c>
      <c r="H709">
        <v>63</v>
      </c>
      <c r="I709" s="6">
        <v>36826</v>
      </c>
      <c r="J709" s="29">
        <v>155320</v>
      </c>
      <c r="K709" s="30">
        <v>0.17</v>
      </c>
      <c r="L709" t="s">
        <v>1454</v>
      </c>
      <c r="M709" t="s">
        <v>1455</v>
      </c>
    </row>
    <row r="710" spans="1:13" x14ac:dyDescent="0.3">
      <c r="A710" t="s">
        <v>1581</v>
      </c>
      <c r="B710" t="s">
        <v>1582</v>
      </c>
      <c r="C710" t="s">
        <v>180</v>
      </c>
      <c r="D710" t="s">
        <v>194</v>
      </c>
      <c r="E710" t="s">
        <v>177</v>
      </c>
      <c r="F710" t="s">
        <v>181</v>
      </c>
      <c r="G710" t="s">
        <v>182</v>
      </c>
      <c r="H710">
        <v>40</v>
      </c>
      <c r="I710" s="6">
        <v>42384</v>
      </c>
      <c r="J710" s="29">
        <v>89984</v>
      </c>
      <c r="K710" s="30">
        <v>0</v>
      </c>
      <c r="L710" t="s">
        <v>1454</v>
      </c>
      <c r="M710" t="s">
        <v>1474</v>
      </c>
    </row>
    <row r="711" spans="1:13" x14ac:dyDescent="0.3">
      <c r="A711" t="s">
        <v>1583</v>
      </c>
      <c r="B711" t="s">
        <v>1584</v>
      </c>
      <c r="C711" t="s">
        <v>286</v>
      </c>
      <c r="D711" t="s">
        <v>204</v>
      </c>
      <c r="E711" t="s">
        <v>171</v>
      </c>
      <c r="F711" t="s">
        <v>163</v>
      </c>
      <c r="G711" t="s">
        <v>182</v>
      </c>
      <c r="H711">
        <v>65</v>
      </c>
      <c r="I711" s="6">
        <v>38792</v>
      </c>
      <c r="J711" s="29">
        <v>83756</v>
      </c>
      <c r="K711" s="30">
        <v>0.14000000000000001</v>
      </c>
      <c r="L711" t="s">
        <v>1454</v>
      </c>
      <c r="M711" t="s">
        <v>1460</v>
      </c>
    </row>
    <row r="712" spans="1:13" x14ac:dyDescent="0.3">
      <c r="A712" t="s">
        <v>1585</v>
      </c>
      <c r="B712" t="s">
        <v>1586</v>
      </c>
      <c r="C712" t="s">
        <v>169</v>
      </c>
      <c r="D712" t="s">
        <v>200</v>
      </c>
      <c r="E712" t="s">
        <v>187</v>
      </c>
      <c r="F712" t="s">
        <v>163</v>
      </c>
      <c r="G712" t="s">
        <v>182</v>
      </c>
      <c r="H712">
        <v>57</v>
      </c>
      <c r="I712" s="6">
        <v>42667</v>
      </c>
      <c r="J712" s="29">
        <v>176324</v>
      </c>
      <c r="K712" s="30">
        <v>0.23</v>
      </c>
      <c r="L712" t="s">
        <v>1454</v>
      </c>
      <c r="M712" t="s">
        <v>1460</v>
      </c>
    </row>
    <row r="713" spans="1:13" x14ac:dyDescent="0.3">
      <c r="A713" t="s">
        <v>1587</v>
      </c>
      <c r="B713" t="s">
        <v>1588</v>
      </c>
      <c r="C713" t="s">
        <v>721</v>
      </c>
      <c r="D713" t="s">
        <v>161</v>
      </c>
      <c r="E713" t="s">
        <v>187</v>
      </c>
      <c r="F713" t="s">
        <v>163</v>
      </c>
      <c r="G713" t="s">
        <v>182</v>
      </c>
      <c r="H713">
        <v>45</v>
      </c>
      <c r="I713" s="6">
        <v>40418</v>
      </c>
      <c r="J713" s="29">
        <v>82162</v>
      </c>
      <c r="K713" s="30">
        <v>0</v>
      </c>
      <c r="L713" t="s">
        <v>1454</v>
      </c>
      <c r="M713" t="s">
        <v>1467</v>
      </c>
    </row>
    <row r="714" spans="1:13" x14ac:dyDescent="0.3">
      <c r="A714" t="s">
        <v>1589</v>
      </c>
      <c r="B714" t="s">
        <v>1590</v>
      </c>
      <c r="C714" t="s">
        <v>325</v>
      </c>
      <c r="D714" t="s">
        <v>223</v>
      </c>
      <c r="E714" t="s">
        <v>171</v>
      </c>
      <c r="F714" t="s">
        <v>163</v>
      </c>
      <c r="G714" t="s">
        <v>182</v>
      </c>
      <c r="H714">
        <v>47</v>
      </c>
      <c r="I714" s="6">
        <v>42195</v>
      </c>
      <c r="J714" s="29">
        <v>63880</v>
      </c>
      <c r="K714" s="30">
        <v>0</v>
      </c>
      <c r="L714" t="s">
        <v>1454</v>
      </c>
      <c r="M714" t="s">
        <v>1455</v>
      </c>
    </row>
    <row r="715" spans="1:13" x14ac:dyDescent="0.3">
      <c r="A715" t="s">
        <v>1591</v>
      </c>
      <c r="B715" t="s">
        <v>1592</v>
      </c>
      <c r="C715" t="s">
        <v>160</v>
      </c>
      <c r="D715" t="s">
        <v>212</v>
      </c>
      <c r="E715" t="s">
        <v>187</v>
      </c>
      <c r="F715" t="s">
        <v>163</v>
      </c>
      <c r="G715" t="s">
        <v>182</v>
      </c>
      <c r="H715">
        <v>59</v>
      </c>
      <c r="I715" s="6">
        <v>39689</v>
      </c>
      <c r="J715" s="29">
        <v>157969</v>
      </c>
      <c r="K715" s="30">
        <v>0.1</v>
      </c>
      <c r="L715" t="s">
        <v>1454</v>
      </c>
      <c r="M715" t="s">
        <v>1455</v>
      </c>
    </row>
    <row r="716" spans="1:13" x14ac:dyDescent="0.3">
      <c r="A716" t="s">
        <v>1593</v>
      </c>
      <c r="B716" t="s">
        <v>1594</v>
      </c>
      <c r="C716" t="s">
        <v>160</v>
      </c>
      <c r="D716" t="s">
        <v>223</v>
      </c>
      <c r="E716" t="s">
        <v>177</v>
      </c>
      <c r="F716" t="s">
        <v>181</v>
      </c>
      <c r="G716" t="s">
        <v>182</v>
      </c>
      <c r="H716">
        <v>45</v>
      </c>
      <c r="I716" s="6">
        <v>39332</v>
      </c>
      <c r="J716" s="29">
        <v>151027</v>
      </c>
      <c r="K716" s="30">
        <v>0.1</v>
      </c>
      <c r="L716" t="s">
        <v>1454</v>
      </c>
      <c r="M716" t="s">
        <v>1460</v>
      </c>
    </row>
    <row r="717" spans="1:13" x14ac:dyDescent="0.3">
      <c r="A717" t="s">
        <v>1595</v>
      </c>
      <c r="B717" t="s">
        <v>1596</v>
      </c>
      <c r="C717" t="s">
        <v>186</v>
      </c>
      <c r="D717" t="s">
        <v>212</v>
      </c>
      <c r="E717" t="s">
        <v>187</v>
      </c>
      <c r="F717" t="s">
        <v>181</v>
      </c>
      <c r="G717" t="s">
        <v>182</v>
      </c>
      <c r="H717">
        <v>28</v>
      </c>
      <c r="I717" s="6">
        <v>43863</v>
      </c>
      <c r="J717" s="29">
        <v>115417</v>
      </c>
      <c r="K717" s="30">
        <v>0.06</v>
      </c>
      <c r="L717" t="s">
        <v>1454</v>
      </c>
      <c r="M717" t="s">
        <v>1460</v>
      </c>
    </row>
    <row r="718" spans="1:13" x14ac:dyDescent="0.3">
      <c r="A718" t="s">
        <v>1597</v>
      </c>
      <c r="B718" t="s">
        <v>1598</v>
      </c>
      <c r="C718" t="s">
        <v>378</v>
      </c>
      <c r="D718" t="s">
        <v>161</v>
      </c>
      <c r="E718" t="s">
        <v>162</v>
      </c>
      <c r="F718" t="s">
        <v>163</v>
      </c>
      <c r="G718" t="s">
        <v>182</v>
      </c>
      <c r="H718">
        <v>28</v>
      </c>
      <c r="I718" s="6">
        <v>43763</v>
      </c>
      <c r="J718" s="29">
        <v>50111</v>
      </c>
      <c r="K718" s="30">
        <v>0</v>
      </c>
      <c r="L718" t="s">
        <v>1454</v>
      </c>
      <c r="M718" t="s">
        <v>1474</v>
      </c>
    </row>
    <row r="719" spans="1:13" x14ac:dyDescent="0.3">
      <c r="A719" t="s">
        <v>1599</v>
      </c>
      <c r="B719" t="s">
        <v>1600</v>
      </c>
      <c r="C719" t="s">
        <v>169</v>
      </c>
      <c r="D719" t="s">
        <v>200</v>
      </c>
      <c r="E719" t="s">
        <v>171</v>
      </c>
      <c r="F719" t="s">
        <v>181</v>
      </c>
      <c r="G719" t="s">
        <v>182</v>
      </c>
      <c r="H719">
        <v>39</v>
      </c>
      <c r="I719" s="6">
        <v>39049</v>
      </c>
      <c r="J719" s="29">
        <v>161690</v>
      </c>
      <c r="K719" s="30">
        <v>0.28999999999999998</v>
      </c>
      <c r="L719" t="s">
        <v>1454</v>
      </c>
      <c r="M719" t="s">
        <v>1467</v>
      </c>
    </row>
    <row r="720" spans="1:13" x14ac:dyDescent="0.3">
      <c r="A720" t="s">
        <v>1601</v>
      </c>
      <c r="B720" t="s">
        <v>1602</v>
      </c>
      <c r="C720" t="s">
        <v>340</v>
      </c>
      <c r="D720" t="s">
        <v>204</v>
      </c>
      <c r="E720" t="s">
        <v>171</v>
      </c>
      <c r="F720" t="s">
        <v>163</v>
      </c>
      <c r="G720" t="s">
        <v>182</v>
      </c>
      <c r="H720">
        <v>35</v>
      </c>
      <c r="I720" s="6">
        <v>42776</v>
      </c>
      <c r="J720" s="29">
        <v>60132</v>
      </c>
      <c r="K720" s="30">
        <v>0</v>
      </c>
      <c r="L720" t="s">
        <v>1454</v>
      </c>
      <c r="M720" t="s">
        <v>1455</v>
      </c>
    </row>
    <row r="721" spans="1:13" x14ac:dyDescent="0.3">
      <c r="A721" t="s">
        <v>1603</v>
      </c>
      <c r="B721" t="s">
        <v>1604</v>
      </c>
      <c r="C721" t="s">
        <v>451</v>
      </c>
      <c r="D721" t="s">
        <v>161</v>
      </c>
      <c r="E721" t="s">
        <v>171</v>
      </c>
      <c r="F721" t="s">
        <v>181</v>
      </c>
      <c r="G721" t="s">
        <v>182</v>
      </c>
      <c r="H721">
        <v>31</v>
      </c>
      <c r="I721" s="6">
        <v>42780</v>
      </c>
      <c r="J721" s="29">
        <v>95963</v>
      </c>
      <c r="K721" s="30">
        <v>0</v>
      </c>
      <c r="L721" t="s">
        <v>1454</v>
      </c>
      <c r="M721" t="s">
        <v>1474</v>
      </c>
    </row>
    <row r="722" spans="1:13" x14ac:dyDescent="0.3">
      <c r="A722" t="s">
        <v>1605</v>
      </c>
      <c r="B722" t="s">
        <v>1606</v>
      </c>
      <c r="C722" t="s">
        <v>169</v>
      </c>
      <c r="D722" t="s">
        <v>200</v>
      </c>
      <c r="E722" t="s">
        <v>162</v>
      </c>
      <c r="F722" t="s">
        <v>181</v>
      </c>
      <c r="G722" t="s">
        <v>182</v>
      </c>
      <c r="H722">
        <v>37</v>
      </c>
      <c r="I722" s="6">
        <v>41048</v>
      </c>
      <c r="J722" s="29">
        <v>160280</v>
      </c>
      <c r="K722" s="30">
        <v>0.19</v>
      </c>
      <c r="L722" t="s">
        <v>1454</v>
      </c>
      <c r="M722" t="s">
        <v>1467</v>
      </c>
    </row>
    <row r="723" spans="1:13" x14ac:dyDescent="0.3">
      <c r="A723" t="s">
        <v>1607</v>
      </c>
      <c r="B723" t="s">
        <v>1608</v>
      </c>
      <c r="C723" t="s">
        <v>451</v>
      </c>
      <c r="D723" t="s">
        <v>161</v>
      </c>
      <c r="E723" t="s">
        <v>177</v>
      </c>
      <c r="F723" t="s">
        <v>163</v>
      </c>
      <c r="G723" t="s">
        <v>182</v>
      </c>
      <c r="H723">
        <v>30</v>
      </c>
      <c r="I723" s="6">
        <v>43553</v>
      </c>
      <c r="J723" s="29">
        <v>86774</v>
      </c>
      <c r="K723" s="30">
        <v>0</v>
      </c>
      <c r="L723" t="s">
        <v>1454</v>
      </c>
      <c r="M723" t="s">
        <v>1474</v>
      </c>
    </row>
    <row r="724" spans="1:13" x14ac:dyDescent="0.3">
      <c r="A724" t="s">
        <v>1609</v>
      </c>
      <c r="B724" t="s">
        <v>1610</v>
      </c>
      <c r="C724" t="s">
        <v>160</v>
      </c>
      <c r="D724" t="s">
        <v>170</v>
      </c>
      <c r="E724" t="s">
        <v>187</v>
      </c>
      <c r="F724" t="s">
        <v>163</v>
      </c>
      <c r="G724" t="s">
        <v>182</v>
      </c>
      <c r="H724">
        <v>48</v>
      </c>
      <c r="I724" s="6">
        <v>37144</v>
      </c>
      <c r="J724" s="29">
        <v>125730</v>
      </c>
      <c r="K724" s="30">
        <v>0.11</v>
      </c>
      <c r="L724" t="s">
        <v>1454</v>
      </c>
      <c r="M724" t="s">
        <v>1455</v>
      </c>
    </row>
    <row r="725" spans="1:13" x14ac:dyDescent="0.3">
      <c r="A725" t="s">
        <v>1611</v>
      </c>
      <c r="B725" t="s">
        <v>1612</v>
      </c>
      <c r="C725" t="s">
        <v>211</v>
      </c>
      <c r="D725" t="s">
        <v>200</v>
      </c>
      <c r="E725" t="s">
        <v>177</v>
      </c>
      <c r="F725" t="s">
        <v>163</v>
      </c>
      <c r="G725" t="s">
        <v>182</v>
      </c>
      <c r="H725">
        <v>52</v>
      </c>
      <c r="I725" s="6">
        <v>41113</v>
      </c>
      <c r="J725" s="29">
        <v>187048</v>
      </c>
      <c r="K725" s="30">
        <v>0.32</v>
      </c>
      <c r="L725" t="s">
        <v>1454</v>
      </c>
      <c r="M725" t="s">
        <v>1474</v>
      </c>
    </row>
    <row r="726" spans="1:13" x14ac:dyDescent="0.3">
      <c r="A726" t="s">
        <v>1613</v>
      </c>
      <c r="B726" t="s">
        <v>1614</v>
      </c>
      <c r="C726" t="s">
        <v>186</v>
      </c>
      <c r="D726" t="s">
        <v>194</v>
      </c>
      <c r="E726" t="s">
        <v>171</v>
      </c>
      <c r="F726" t="s">
        <v>181</v>
      </c>
      <c r="G726" t="s">
        <v>182</v>
      </c>
      <c r="H726">
        <v>63</v>
      </c>
      <c r="I726" s="6">
        <v>42214</v>
      </c>
      <c r="J726" s="29">
        <v>103724</v>
      </c>
      <c r="K726" s="30">
        <v>0.05</v>
      </c>
      <c r="L726" t="s">
        <v>1454</v>
      </c>
      <c r="M726" t="s">
        <v>1460</v>
      </c>
    </row>
    <row r="727" spans="1:13" x14ac:dyDescent="0.3">
      <c r="A727" t="s">
        <v>1615</v>
      </c>
      <c r="B727" t="s">
        <v>1616</v>
      </c>
      <c r="C727" t="s">
        <v>240</v>
      </c>
      <c r="D727" t="s">
        <v>161</v>
      </c>
      <c r="E727" t="s">
        <v>187</v>
      </c>
      <c r="F727" t="s">
        <v>163</v>
      </c>
      <c r="G727" t="s">
        <v>182</v>
      </c>
      <c r="H727">
        <v>45</v>
      </c>
      <c r="I727" s="6">
        <v>41511</v>
      </c>
      <c r="J727" s="29">
        <v>99169</v>
      </c>
      <c r="K727" s="30">
        <v>0</v>
      </c>
      <c r="L727" t="s">
        <v>1454</v>
      </c>
      <c r="M727" t="s">
        <v>1467</v>
      </c>
    </row>
    <row r="728" spans="1:13" x14ac:dyDescent="0.3">
      <c r="A728" t="s">
        <v>1617</v>
      </c>
      <c r="B728" t="s">
        <v>1618</v>
      </c>
      <c r="C728" t="s">
        <v>160</v>
      </c>
      <c r="D728" t="s">
        <v>194</v>
      </c>
      <c r="E728" t="s">
        <v>162</v>
      </c>
      <c r="F728" t="s">
        <v>163</v>
      </c>
      <c r="G728" t="s">
        <v>182</v>
      </c>
      <c r="H728">
        <v>55</v>
      </c>
      <c r="I728" s="6">
        <v>38888</v>
      </c>
      <c r="J728" s="29">
        <v>142628</v>
      </c>
      <c r="K728" s="30">
        <v>0.12</v>
      </c>
      <c r="L728" t="s">
        <v>1454</v>
      </c>
      <c r="M728" t="s">
        <v>1455</v>
      </c>
    </row>
    <row r="729" spans="1:13" x14ac:dyDescent="0.3">
      <c r="A729" t="s">
        <v>1619</v>
      </c>
      <c r="B729" t="s">
        <v>1620</v>
      </c>
      <c r="C729" t="s">
        <v>160</v>
      </c>
      <c r="D729" t="s">
        <v>161</v>
      </c>
      <c r="E729" t="s">
        <v>162</v>
      </c>
      <c r="F729" t="s">
        <v>163</v>
      </c>
      <c r="G729" t="s">
        <v>182</v>
      </c>
      <c r="H729">
        <v>60</v>
      </c>
      <c r="I729" s="6">
        <v>40383</v>
      </c>
      <c r="J729" s="29">
        <v>126911</v>
      </c>
      <c r="K729" s="30">
        <v>0.1</v>
      </c>
      <c r="L729" t="s">
        <v>1454</v>
      </c>
      <c r="M729" t="s">
        <v>1460</v>
      </c>
    </row>
    <row r="730" spans="1:13" x14ac:dyDescent="0.3">
      <c r="A730" t="s">
        <v>1621</v>
      </c>
      <c r="B730" t="s">
        <v>1622</v>
      </c>
      <c r="C730" t="s">
        <v>211</v>
      </c>
      <c r="D730" t="s">
        <v>223</v>
      </c>
      <c r="E730" t="s">
        <v>162</v>
      </c>
      <c r="F730" t="s">
        <v>181</v>
      </c>
      <c r="G730" t="s">
        <v>182</v>
      </c>
      <c r="H730">
        <v>56</v>
      </c>
      <c r="I730" s="6">
        <v>38042</v>
      </c>
      <c r="J730" s="29">
        <v>216949</v>
      </c>
      <c r="K730" s="30">
        <v>0.32</v>
      </c>
      <c r="L730" t="s">
        <v>1454</v>
      </c>
      <c r="M730" t="s">
        <v>1460</v>
      </c>
    </row>
    <row r="731" spans="1:13" x14ac:dyDescent="0.3">
      <c r="A731" t="s">
        <v>1623</v>
      </c>
      <c r="B731" t="s">
        <v>1624</v>
      </c>
      <c r="C731" t="s">
        <v>180</v>
      </c>
      <c r="D731" t="s">
        <v>212</v>
      </c>
      <c r="E731" t="s">
        <v>187</v>
      </c>
      <c r="F731" t="s">
        <v>163</v>
      </c>
      <c r="G731" t="s">
        <v>182</v>
      </c>
      <c r="H731">
        <v>46</v>
      </c>
      <c r="I731" s="6">
        <v>37271</v>
      </c>
      <c r="J731" s="29">
        <v>86510</v>
      </c>
      <c r="K731" s="30">
        <v>0</v>
      </c>
      <c r="L731" t="s">
        <v>1454</v>
      </c>
      <c r="M731" t="s">
        <v>1467</v>
      </c>
    </row>
    <row r="732" spans="1:13" x14ac:dyDescent="0.3">
      <c r="A732" t="s">
        <v>1625</v>
      </c>
      <c r="B732" t="s">
        <v>1626</v>
      </c>
      <c r="C732" t="s">
        <v>245</v>
      </c>
      <c r="D732" t="s">
        <v>161</v>
      </c>
      <c r="E732" t="s">
        <v>171</v>
      </c>
      <c r="F732" t="s">
        <v>163</v>
      </c>
      <c r="G732" t="s">
        <v>182</v>
      </c>
      <c r="H732">
        <v>49</v>
      </c>
      <c r="I732" s="6">
        <v>40431</v>
      </c>
      <c r="J732" s="29">
        <v>72826</v>
      </c>
      <c r="K732" s="30">
        <v>0</v>
      </c>
      <c r="L732" t="s">
        <v>1454</v>
      </c>
      <c r="M732" t="s">
        <v>1467</v>
      </c>
    </row>
    <row r="733" spans="1:13" x14ac:dyDescent="0.3">
      <c r="A733" t="s">
        <v>1627</v>
      </c>
      <c r="B733" t="s">
        <v>1628</v>
      </c>
      <c r="C733" t="s">
        <v>169</v>
      </c>
      <c r="D733" t="s">
        <v>194</v>
      </c>
      <c r="E733" t="s">
        <v>177</v>
      </c>
      <c r="F733" t="s">
        <v>181</v>
      </c>
      <c r="G733" t="s">
        <v>182</v>
      </c>
      <c r="H733">
        <v>55</v>
      </c>
      <c r="I733" s="6">
        <v>40340</v>
      </c>
      <c r="J733" s="29">
        <v>187389</v>
      </c>
      <c r="K733" s="30">
        <v>0.25</v>
      </c>
      <c r="L733" t="s">
        <v>1454</v>
      </c>
      <c r="M733" t="s">
        <v>1474</v>
      </c>
    </row>
    <row r="734" spans="1:13" x14ac:dyDescent="0.3">
      <c r="A734" t="s">
        <v>1629</v>
      </c>
      <c r="B734" t="s">
        <v>1630</v>
      </c>
      <c r="C734" t="s">
        <v>180</v>
      </c>
      <c r="D734" t="s">
        <v>194</v>
      </c>
      <c r="E734" t="s">
        <v>162</v>
      </c>
      <c r="F734" t="s">
        <v>181</v>
      </c>
      <c r="G734" t="s">
        <v>182</v>
      </c>
      <c r="H734">
        <v>34</v>
      </c>
      <c r="I734" s="6">
        <v>40750</v>
      </c>
      <c r="J734" s="29">
        <v>97231</v>
      </c>
      <c r="K734" s="30">
        <v>0</v>
      </c>
      <c r="L734" t="s">
        <v>1454</v>
      </c>
      <c r="M734" t="s">
        <v>1467</v>
      </c>
    </row>
    <row r="735" spans="1:13" x14ac:dyDescent="0.3">
      <c r="A735" t="s">
        <v>1631</v>
      </c>
      <c r="B735" t="s">
        <v>1632</v>
      </c>
      <c r="C735" t="s">
        <v>169</v>
      </c>
      <c r="D735" t="s">
        <v>212</v>
      </c>
      <c r="E735" t="s">
        <v>162</v>
      </c>
      <c r="F735" t="s">
        <v>181</v>
      </c>
      <c r="G735" t="s">
        <v>182</v>
      </c>
      <c r="H735">
        <v>49</v>
      </c>
      <c r="I735" s="6">
        <v>36210</v>
      </c>
      <c r="J735" s="29">
        <v>191807</v>
      </c>
      <c r="K735" s="30">
        <v>0.21</v>
      </c>
      <c r="L735" t="s">
        <v>1454</v>
      </c>
      <c r="M735" t="s">
        <v>1455</v>
      </c>
    </row>
    <row r="736" spans="1:13" x14ac:dyDescent="0.3">
      <c r="A736" t="s">
        <v>1633</v>
      </c>
      <c r="B736" t="s">
        <v>1634</v>
      </c>
      <c r="C736" t="s">
        <v>245</v>
      </c>
      <c r="D736" t="s">
        <v>161</v>
      </c>
      <c r="E736" t="s">
        <v>171</v>
      </c>
      <c r="F736" t="s">
        <v>181</v>
      </c>
      <c r="G736" t="s">
        <v>182</v>
      </c>
      <c r="H736">
        <v>42</v>
      </c>
      <c r="I736" s="6">
        <v>41813</v>
      </c>
      <c r="J736" s="29">
        <v>64677</v>
      </c>
      <c r="K736" s="30">
        <v>0</v>
      </c>
      <c r="L736" t="s">
        <v>1454</v>
      </c>
      <c r="M736" t="s">
        <v>1455</v>
      </c>
    </row>
    <row r="737" spans="1:13" x14ac:dyDescent="0.3">
      <c r="A737" t="s">
        <v>1635</v>
      </c>
      <c r="B737" t="s">
        <v>1636</v>
      </c>
      <c r="C737" t="s">
        <v>397</v>
      </c>
      <c r="D737" t="s">
        <v>161</v>
      </c>
      <c r="E737" t="s">
        <v>162</v>
      </c>
      <c r="F737" t="s">
        <v>181</v>
      </c>
      <c r="G737" t="s">
        <v>182</v>
      </c>
      <c r="H737">
        <v>37</v>
      </c>
      <c r="I737" s="6">
        <v>42922</v>
      </c>
      <c r="J737" s="29">
        <v>96331</v>
      </c>
      <c r="K737" s="30">
        <v>0</v>
      </c>
      <c r="L737" t="s">
        <v>1454</v>
      </c>
      <c r="M737" t="s">
        <v>1460</v>
      </c>
    </row>
    <row r="738" spans="1:13" x14ac:dyDescent="0.3">
      <c r="A738" t="s">
        <v>1637</v>
      </c>
      <c r="B738" t="s">
        <v>1638</v>
      </c>
      <c r="C738" t="s">
        <v>180</v>
      </c>
      <c r="D738" t="s">
        <v>212</v>
      </c>
      <c r="E738" t="s">
        <v>177</v>
      </c>
      <c r="F738" t="s">
        <v>181</v>
      </c>
      <c r="G738" t="s">
        <v>182</v>
      </c>
      <c r="H738">
        <v>51</v>
      </c>
      <c r="I738" s="6">
        <v>41013</v>
      </c>
      <c r="J738" s="29">
        <v>82300</v>
      </c>
      <c r="K738" s="30">
        <v>0</v>
      </c>
      <c r="L738" t="s">
        <v>1454</v>
      </c>
      <c r="M738" t="s">
        <v>1474</v>
      </c>
    </row>
    <row r="739" spans="1:13" x14ac:dyDescent="0.3">
      <c r="A739" t="s">
        <v>1639</v>
      </c>
      <c r="B739" t="s">
        <v>1640</v>
      </c>
      <c r="C739" t="s">
        <v>211</v>
      </c>
      <c r="D739" t="s">
        <v>204</v>
      </c>
      <c r="E739" t="s">
        <v>177</v>
      </c>
      <c r="F739" t="s">
        <v>163</v>
      </c>
      <c r="G739" t="s">
        <v>182</v>
      </c>
      <c r="H739">
        <v>50</v>
      </c>
      <c r="I739" s="6">
        <v>39734</v>
      </c>
      <c r="J739" s="29">
        <v>181801</v>
      </c>
      <c r="K739" s="30">
        <v>0.4</v>
      </c>
      <c r="L739" t="s">
        <v>1454</v>
      </c>
      <c r="M739" t="s">
        <v>1455</v>
      </c>
    </row>
    <row r="740" spans="1:13" x14ac:dyDescent="0.3">
      <c r="A740" t="s">
        <v>1641</v>
      </c>
      <c r="B740" t="s">
        <v>1642</v>
      </c>
      <c r="C740" t="s">
        <v>211</v>
      </c>
      <c r="D740" t="s">
        <v>204</v>
      </c>
      <c r="E740" t="s">
        <v>177</v>
      </c>
      <c r="F740" t="s">
        <v>163</v>
      </c>
      <c r="G740" t="s">
        <v>182</v>
      </c>
      <c r="H740">
        <v>55</v>
      </c>
      <c r="I740" s="6">
        <v>43345</v>
      </c>
      <c r="J740" s="29">
        <v>221465</v>
      </c>
      <c r="K740" s="30">
        <v>0.34</v>
      </c>
      <c r="L740" t="s">
        <v>1454</v>
      </c>
      <c r="M740" t="s">
        <v>1474</v>
      </c>
    </row>
    <row r="741" spans="1:13" x14ac:dyDescent="0.3">
      <c r="A741" t="s">
        <v>1643</v>
      </c>
      <c r="B741" t="s">
        <v>1644</v>
      </c>
      <c r="C741" t="s">
        <v>160</v>
      </c>
      <c r="D741" t="s">
        <v>212</v>
      </c>
      <c r="E741" t="s">
        <v>171</v>
      </c>
      <c r="F741" t="s">
        <v>163</v>
      </c>
      <c r="G741" t="s">
        <v>182</v>
      </c>
      <c r="H741">
        <v>31</v>
      </c>
      <c r="I741" s="6">
        <v>43695</v>
      </c>
      <c r="J741" s="29">
        <v>126353</v>
      </c>
      <c r="K741" s="30">
        <v>0.12</v>
      </c>
      <c r="L741" t="s">
        <v>1454</v>
      </c>
      <c r="M741" t="s">
        <v>1460</v>
      </c>
    </row>
    <row r="742" spans="1:13" x14ac:dyDescent="0.3">
      <c r="A742" t="s">
        <v>1645</v>
      </c>
      <c r="B742" t="s">
        <v>1646</v>
      </c>
      <c r="C742" t="s">
        <v>169</v>
      </c>
      <c r="D742" t="s">
        <v>194</v>
      </c>
      <c r="E742" t="s">
        <v>171</v>
      </c>
      <c r="F742" t="s">
        <v>163</v>
      </c>
      <c r="G742" t="s">
        <v>182</v>
      </c>
      <c r="H742">
        <v>55</v>
      </c>
      <c r="I742" s="6">
        <v>40468</v>
      </c>
      <c r="J742" s="29">
        <v>188727</v>
      </c>
      <c r="K742" s="30">
        <v>0.23</v>
      </c>
      <c r="L742" t="s">
        <v>1454</v>
      </c>
      <c r="M742" t="s">
        <v>1474</v>
      </c>
    </row>
    <row r="743" spans="1:13" x14ac:dyDescent="0.3">
      <c r="A743" t="s">
        <v>1647</v>
      </c>
      <c r="B743" t="s">
        <v>1648</v>
      </c>
      <c r="C743" t="s">
        <v>232</v>
      </c>
      <c r="D743" t="s">
        <v>161</v>
      </c>
      <c r="E743" t="s">
        <v>171</v>
      </c>
      <c r="F743" t="s">
        <v>163</v>
      </c>
      <c r="G743" t="s">
        <v>182</v>
      </c>
      <c r="H743">
        <v>39</v>
      </c>
      <c r="I743" s="6">
        <v>44153</v>
      </c>
      <c r="J743" s="29">
        <v>48415</v>
      </c>
      <c r="K743" s="30">
        <v>0</v>
      </c>
      <c r="L743" t="s">
        <v>1454</v>
      </c>
      <c r="M743" t="s">
        <v>1460</v>
      </c>
    </row>
    <row r="744" spans="1:13" x14ac:dyDescent="0.3">
      <c r="A744" t="s">
        <v>897</v>
      </c>
      <c r="B744" t="s">
        <v>1649</v>
      </c>
      <c r="C744" t="s">
        <v>160</v>
      </c>
      <c r="D744" t="s">
        <v>212</v>
      </c>
      <c r="E744" t="s">
        <v>162</v>
      </c>
      <c r="F744" t="s">
        <v>181</v>
      </c>
      <c r="G744" t="s">
        <v>182</v>
      </c>
      <c r="H744">
        <v>45</v>
      </c>
      <c r="I744" s="6">
        <v>37014</v>
      </c>
      <c r="J744" s="29">
        <v>147752</v>
      </c>
      <c r="K744" s="30">
        <v>0.12</v>
      </c>
      <c r="L744" t="s">
        <v>1454</v>
      </c>
      <c r="M744" t="s">
        <v>1460</v>
      </c>
    </row>
    <row r="745" spans="1:13" x14ac:dyDescent="0.3">
      <c r="A745" t="s">
        <v>1650</v>
      </c>
      <c r="B745" t="s">
        <v>1651</v>
      </c>
      <c r="C745" t="s">
        <v>160</v>
      </c>
      <c r="D745" t="s">
        <v>212</v>
      </c>
      <c r="E745" t="s">
        <v>177</v>
      </c>
      <c r="F745" t="s">
        <v>163</v>
      </c>
      <c r="G745" t="s">
        <v>182</v>
      </c>
      <c r="H745">
        <v>25</v>
      </c>
      <c r="I745" s="6">
        <v>44453</v>
      </c>
      <c r="J745" s="29">
        <v>136810</v>
      </c>
      <c r="K745" s="30">
        <v>0.14000000000000001</v>
      </c>
      <c r="L745" t="s">
        <v>1454</v>
      </c>
      <c r="M745" t="s">
        <v>1455</v>
      </c>
    </row>
    <row r="746" spans="1:13" x14ac:dyDescent="0.3">
      <c r="A746" t="s">
        <v>1652</v>
      </c>
      <c r="B746" t="s">
        <v>1653</v>
      </c>
      <c r="C746" t="s">
        <v>283</v>
      </c>
      <c r="D746" t="s">
        <v>200</v>
      </c>
      <c r="E746" t="s">
        <v>162</v>
      </c>
      <c r="F746" t="s">
        <v>163</v>
      </c>
      <c r="G746" t="s">
        <v>182</v>
      </c>
      <c r="H746">
        <v>45</v>
      </c>
      <c r="I746" s="6">
        <v>36755</v>
      </c>
      <c r="J746" s="29">
        <v>55563</v>
      </c>
      <c r="K746" s="30">
        <v>0</v>
      </c>
      <c r="L746" t="s">
        <v>1454</v>
      </c>
      <c r="M746" t="s">
        <v>1474</v>
      </c>
    </row>
    <row r="747" spans="1:13" x14ac:dyDescent="0.3">
      <c r="A747" t="s">
        <v>1654</v>
      </c>
      <c r="B747" t="s">
        <v>1655</v>
      </c>
      <c r="C747" t="s">
        <v>169</v>
      </c>
      <c r="D747" t="s">
        <v>161</v>
      </c>
      <c r="E747" t="s">
        <v>162</v>
      </c>
      <c r="F747" t="s">
        <v>163</v>
      </c>
      <c r="G747" t="s">
        <v>182</v>
      </c>
      <c r="H747">
        <v>52</v>
      </c>
      <c r="I747" s="6">
        <v>35109</v>
      </c>
      <c r="J747" s="29">
        <v>159724</v>
      </c>
      <c r="K747" s="30">
        <v>0.23</v>
      </c>
      <c r="L747" t="s">
        <v>1454</v>
      </c>
      <c r="M747" t="s">
        <v>1467</v>
      </c>
    </row>
    <row r="748" spans="1:13" x14ac:dyDescent="0.3">
      <c r="A748" t="s">
        <v>1656</v>
      </c>
      <c r="B748" t="s">
        <v>1657</v>
      </c>
      <c r="C748" t="s">
        <v>176</v>
      </c>
      <c r="D748" t="s">
        <v>161</v>
      </c>
      <c r="E748" t="s">
        <v>171</v>
      </c>
      <c r="F748" t="s">
        <v>181</v>
      </c>
      <c r="G748" t="s">
        <v>182</v>
      </c>
      <c r="H748">
        <v>53</v>
      </c>
      <c r="I748" s="6">
        <v>39487</v>
      </c>
      <c r="J748" s="29">
        <v>84193</v>
      </c>
      <c r="K748" s="30">
        <v>0.09</v>
      </c>
      <c r="L748" t="s">
        <v>1454</v>
      </c>
      <c r="M748" t="s">
        <v>1460</v>
      </c>
    </row>
    <row r="749" spans="1:13" x14ac:dyDescent="0.3">
      <c r="A749" t="s">
        <v>1440</v>
      </c>
      <c r="B749" t="s">
        <v>1658</v>
      </c>
      <c r="C749" t="s">
        <v>211</v>
      </c>
      <c r="D749" t="s">
        <v>161</v>
      </c>
      <c r="E749" t="s">
        <v>162</v>
      </c>
      <c r="F749" t="s">
        <v>181</v>
      </c>
      <c r="G749" t="s">
        <v>182</v>
      </c>
      <c r="H749">
        <v>35</v>
      </c>
      <c r="I749" s="6">
        <v>42166</v>
      </c>
      <c r="J749" s="29">
        <v>234723</v>
      </c>
      <c r="K749" s="30">
        <v>0.36</v>
      </c>
      <c r="L749" t="s">
        <v>1454</v>
      </c>
      <c r="M749" t="s">
        <v>1460</v>
      </c>
    </row>
    <row r="750" spans="1:13" x14ac:dyDescent="0.3">
      <c r="A750" t="s">
        <v>1659</v>
      </c>
      <c r="B750" t="s">
        <v>1660</v>
      </c>
      <c r="C750" t="s">
        <v>190</v>
      </c>
      <c r="D750" t="s">
        <v>194</v>
      </c>
      <c r="E750" t="s">
        <v>187</v>
      </c>
      <c r="F750" t="s">
        <v>163</v>
      </c>
      <c r="G750" t="s">
        <v>182</v>
      </c>
      <c r="H750">
        <v>27</v>
      </c>
      <c r="I750" s="6">
        <v>43701</v>
      </c>
      <c r="J750" s="29">
        <v>50809</v>
      </c>
      <c r="K750" s="30">
        <v>0</v>
      </c>
      <c r="L750" t="s">
        <v>1454</v>
      </c>
      <c r="M750" t="s">
        <v>1455</v>
      </c>
    </row>
    <row r="751" spans="1:13" x14ac:dyDescent="0.3">
      <c r="A751" t="s">
        <v>1661</v>
      </c>
      <c r="B751" t="s">
        <v>1662</v>
      </c>
      <c r="C751" t="s">
        <v>301</v>
      </c>
      <c r="D751" t="s">
        <v>161</v>
      </c>
      <c r="E751" t="s">
        <v>187</v>
      </c>
      <c r="F751" t="s">
        <v>163</v>
      </c>
      <c r="G751" t="s">
        <v>182</v>
      </c>
      <c r="H751">
        <v>53</v>
      </c>
      <c r="I751" s="6">
        <v>40744</v>
      </c>
      <c r="J751" s="29">
        <v>86173</v>
      </c>
      <c r="K751" s="30">
        <v>0</v>
      </c>
      <c r="L751" t="s">
        <v>1454</v>
      </c>
      <c r="M751" t="s">
        <v>1455</v>
      </c>
    </row>
    <row r="752" spans="1:13" x14ac:dyDescent="0.3">
      <c r="A752" t="s">
        <v>1398</v>
      </c>
      <c r="B752" t="s">
        <v>1663</v>
      </c>
      <c r="C752" t="s">
        <v>325</v>
      </c>
      <c r="D752" t="s">
        <v>223</v>
      </c>
      <c r="E752" t="s">
        <v>177</v>
      </c>
      <c r="F752" t="s">
        <v>181</v>
      </c>
      <c r="G752" t="s">
        <v>182</v>
      </c>
      <c r="H752">
        <v>35</v>
      </c>
      <c r="I752" s="6">
        <v>41516</v>
      </c>
      <c r="J752" s="29">
        <v>59646</v>
      </c>
      <c r="K752" s="30">
        <v>0</v>
      </c>
      <c r="L752" t="s">
        <v>1454</v>
      </c>
      <c r="M752" t="s">
        <v>1460</v>
      </c>
    </row>
    <row r="753" spans="1:13" x14ac:dyDescent="0.3">
      <c r="A753" t="s">
        <v>986</v>
      </c>
      <c r="B753" t="s">
        <v>1664</v>
      </c>
      <c r="C753" t="s">
        <v>169</v>
      </c>
      <c r="D753" t="s">
        <v>204</v>
      </c>
      <c r="E753" t="s">
        <v>171</v>
      </c>
      <c r="F753" t="s">
        <v>181</v>
      </c>
      <c r="G753" t="s">
        <v>182</v>
      </c>
      <c r="H753">
        <v>64</v>
      </c>
      <c r="I753" s="6">
        <v>34940</v>
      </c>
      <c r="J753" s="29">
        <v>158787</v>
      </c>
      <c r="K753" s="30">
        <v>0.18</v>
      </c>
      <c r="L753" t="s">
        <v>1454</v>
      </c>
      <c r="M753" t="s">
        <v>1474</v>
      </c>
    </row>
    <row r="754" spans="1:13" x14ac:dyDescent="0.3">
      <c r="A754" t="s">
        <v>1665</v>
      </c>
      <c r="B754" t="s">
        <v>1666</v>
      </c>
      <c r="C754" t="s">
        <v>203</v>
      </c>
      <c r="D754" t="s">
        <v>204</v>
      </c>
      <c r="E754" t="s">
        <v>162</v>
      </c>
      <c r="F754" t="s">
        <v>181</v>
      </c>
      <c r="G754" t="s">
        <v>182</v>
      </c>
      <c r="H754">
        <v>55</v>
      </c>
      <c r="I754" s="6">
        <v>43219</v>
      </c>
      <c r="J754" s="29">
        <v>83378</v>
      </c>
      <c r="K754" s="30">
        <v>0</v>
      </c>
      <c r="L754" t="s">
        <v>1454</v>
      </c>
      <c r="M754" t="s">
        <v>1467</v>
      </c>
    </row>
    <row r="755" spans="1:13" x14ac:dyDescent="0.3">
      <c r="A755" t="s">
        <v>1667</v>
      </c>
      <c r="B755" t="s">
        <v>1668</v>
      </c>
      <c r="C755" t="s">
        <v>169</v>
      </c>
      <c r="D755" t="s">
        <v>212</v>
      </c>
      <c r="E755" t="s">
        <v>187</v>
      </c>
      <c r="F755" t="s">
        <v>181</v>
      </c>
      <c r="G755" t="s">
        <v>182</v>
      </c>
      <c r="H755">
        <v>45</v>
      </c>
      <c r="I755" s="6">
        <v>38332</v>
      </c>
      <c r="J755" s="29">
        <v>168846</v>
      </c>
      <c r="K755" s="30">
        <v>0.24</v>
      </c>
      <c r="L755" t="s">
        <v>1454</v>
      </c>
      <c r="M755" t="s">
        <v>1455</v>
      </c>
    </row>
    <row r="756" spans="1:13" x14ac:dyDescent="0.3">
      <c r="A756" t="s">
        <v>1512</v>
      </c>
      <c r="B756" t="s">
        <v>1669</v>
      </c>
      <c r="C756" t="s">
        <v>260</v>
      </c>
      <c r="D756" t="s">
        <v>204</v>
      </c>
      <c r="E756" t="s">
        <v>177</v>
      </c>
      <c r="F756" t="s">
        <v>163</v>
      </c>
      <c r="G756" t="s">
        <v>182</v>
      </c>
      <c r="H756">
        <v>50</v>
      </c>
      <c r="I756" s="6">
        <v>37446</v>
      </c>
      <c r="J756" s="29">
        <v>92209</v>
      </c>
      <c r="K756" s="30">
        <v>0</v>
      </c>
      <c r="L756" t="s">
        <v>1454</v>
      </c>
      <c r="M756" t="s">
        <v>1460</v>
      </c>
    </row>
    <row r="757" spans="1:13" x14ac:dyDescent="0.3">
      <c r="A757" t="s">
        <v>1670</v>
      </c>
      <c r="B757" t="s">
        <v>1671</v>
      </c>
      <c r="C757" t="s">
        <v>245</v>
      </c>
      <c r="D757" t="s">
        <v>161</v>
      </c>
      <c r="E757" t="s">
        <v>162</v>
      </c>
      <c r="F757" t="s">
        <v>181</v>
      </c>
      <c r="G757" t="s">
        <v>182</v>
      </c>
      <c r="H757">
        <v>37</v>
      </c>
      <c r="I757" s="6">
        <v>42405</v>
      </c>
      <c r="J757" s="29">
        <v>80055</v>
      </c>
      <c r="K757" s="30">
        <v>0</v>
      </c>
      <c r="L757" t="s">
        <v>1454</v>
      </c>
      <c r="M757" t="s">
        <v>1467</v>
      </c>
    </row>
    <row r="758" spans="1:13" x14ac:dyDescent="0.3">
      <c r="A758" t="s">
        <v>254</v>
      </c>
      <c r="B758" t="s">
        <v>1672</v>
      </c>
      <c r="C758" t="s">
        <v>328</v>
      </c>
      <c r="D758" t="s">
        <v>200</v>
      </c>
      <c r="E758" t="s">
        <v>162</v>
      </c>
      <c r="F758" t="s">
        <v>163</v>
      </c>
      <c r="G758" t="s">
        <v>182</v>
      </c>
      <c r="H758">
        <v>60</v>
      </c>
      <c r="I758" s="6">
        <v>38667</v>
      </c>
      <c r="J758" s="29">
        <v>78388</v>
      </c>
      <c r="K758" s="30">
        <v>0</v>
      </c>
      <c r="L758" t="s">
        <v>1454</v>
      </c>
      <c r="M758" t="s">
        <v>1455</v>
      </c>
    </row>
    <row r="759" spans="1:13" x14ac:dyDescent="0.3">
      <c r="A759" t="s">
        <v>636</v>
      </c>
      <c r="B759" t="s">
        <v>1673</v>
      </c>
      <c r="C759" t="s">
        <v>160</v>
      </c>
      <c r="D759" t="s">
        <v>212</v>
      </c>
      <c r="E759" t="s">
        <v>177</v>
      </c>
      <c r="F759" t="s">
        <v>181</v>
      </c>
      <c r="G759" t="s">
        <v>182</v>
      </c>
      <c r="H759">
        <v>63</v>
      </c>
      <c r="I759" s="6">
        <v>42064</v>
      </c>
      <c r="J759" s="29">
        <v>148321</v>
      </c>
      <c r="K759" s="30">
        <v>0.15</v>
      </c>
      <c r="L759" t="s">
        <v>1454</v>
      </c>
      <c r="M759" t="s">
        <v>1467</v>
      </c>
    </row>
    <row r="760" spans="1:13" x14ac:dyDescent="0.3">
      <c r="A760" t="s">
        <v>1674</v>
      </c>
      <c r="B760" t="s">
        <v>1675</v>
      </c>
      <c r="C760" t="s">
        <v>451</v>
      </c>
      <c r="D760" t="s">
        <v>161</v>
      </c>
      <c r="E760" t="s">
        <v>187</v>
      </c>
      <c r="F760" t="s">
        <v>163</v>
      </c>
      <c r="G760" t="s">
        <v>182</v>
      </c>
      <c r="H760">
        <v>60</v>
      </c>
      <c r="I760" s="6">
        <v>38027</v>
      </c>
      <c r="J760" s="29">
        <v>90258</v>
      </c>
      <c r="K760" s="30">
        <v>0</v>
      </c>
      <c r="L760" t="s">
        <v>1454</v>
      </c>
      <c r="M760" t="s">
        <v>1455</v>
      </c>
    </row>
    <row r="761" spans="1:13" x14ac:dyDescent="0.3">
      <c r="A761" t="s">
        <v>1676</v>
      </c>
      <c r="B761" t="s">
        <v>1677</v>
      </c>
      <c r="C761" t="s">
        <v>211</v>
      </c>
      <c r="D761" t="s">
        <v>212</v>
      </c>
      <c r="E761" t="s">
        <v>162</v>
      </c>
      <c r="F761" t="s">
        <v>181</v>
      </c>
      <c r="G761" t="s">
        <v>182</v>
      </c>
      <c r="H761">
        <v>39</v>
      </c>
      <c r="I761" s="6">
        <v>43804</v>
      </c>
      <c r="J761" s="29">
        <v>254057</v>
      </c>
      <c r="K761" s="30">
        <v>0.39</v>
      </c>
      <c r="L761" t="s">
        <v>1454</v>
      </c>
      <c r="M761" t="s">
        <v>1460</v>
      </c>
    </row>
    <row r="762" spans="1:13" x14ac:dyDescent="0.3">
      <c r="A762" t="s">
        <v>851</v>
      </c>
      <c r="B762" t="s">
        <v>1678</v>
      </c>
      <c r="C762" t="s">
        <v>169</v>
      </c>
      <c r="D762" t="s">
        <v>170</v>
      </c>
      <c r="E762" t="s">
        <v>187</v>
      </c>
      <c r="F762" t="s">
        <v>181</v>
      </c>
      <c r="G762" t="s">
        <v>182</v>
      </c>
      <c r="H762">
        <v>58</v>
      </c>
      <c r="I762" s="6">
        <v>39367</v>
      </c>
      <c r="J762" s="29">
        <v>162038</v>
      </c>
      <c r="K762" s="30">
        <v>0.24</v>
      </c>
      <c r="L762" t="s">
        <v>1454</v>
      </c>
      <c r="M762" t="s">
        <v>1455</v>
      </c>
    </row>
    <row r="763" spans="1:13" x14ac:dyDescent="0.3">
      <c r="A763" t="s">
        <v>1679</v>
      </c>
      <c r="B763" t="s">
        <v>1680</v>
      </c>
      <c r="C763" t="s">
        <v>397</v>
      </c>
      <c r="D763" t="s">
        <v>161</v>
      </c>
      <c r="E763" t="s">
        <v>177</v>
      </c>
      <c r="F763" t="s">
        <v>181</v>
      </c>
      <c r="G763" t="s">
        <v>182</v>
      </c>
      <c r="H763">
        <v>50</v>
      </c>
      <c r="I763" s="6">
        <v>36956</v>
      </c>
      <c r="J763" s="29">
        <v>73907</v>
      </c>
      <c r="K763" s="30">
        <v>0</v>
      </c>
      <c r="L763" t="s">
        <v>1454</v>
      </c>
      <c r="M763" t="s">
        <v>1460</v>
      </c>
    </row>
    <row r="764" spans="1:13" x14ac:dyDescent="0.3">
      <c r="A764" t="s">
        <v>1681</v>
      </c>
      <c r="B764" t="s">
        <v>1682</v>
      </c>
      <c r="C764" t="s">
        <v>190</v>
      </c>
      <c r="D764" t="s">
        <v>194</v>
      </c>
      <c r="E764" t="s">
        <v>187</v>
      </c>
      <c r="F764" t="s">
        <v>163</v>
      </c>
      <c r="G764" t="s">
        <v>182</v>
      </c>
      <c r="H764">
        <v>55</v>
      </c>
      <c r="I764" s="6">
        <v>40899</v>
      </c>
      <c r="J764" s="29">
        <v>54733</v>
      </c>
      <c r="K764" s="30">
        <v>0</v>
      </c>
      <c r="L764" t="s">
        <v>1454</v>
      </c>
      <c r="M764" t="s">
        <v>1455</v>
      </c>
    </row>
    <row r="765" spans="1:13" x14ac:dyDescent="0.3">
      <c r="A765" t="s">
        <v>1089</v>
      </c>
      <c r="B765" t="s">
        <v>1683</v>
      </c>
      <c r="C765" t="s">
        <v>180</v>
      </c>
      <c r="D765" t="s">
        <v>223</v>
      </c>
      <c r="E765" t="s">
        <v>171</v>
      </c>
      <c r="F765" t="s">
        <v>181</v>
      </c>
      <c r="G765" t="s">
        <v>182</v>
      </c>
      <c r="H765">
        <v>63</v>
      </c>
      <c r="I765" s="6">
        <v>43171</v>
      </c>
      <c r="J765" s="29">
        <v>73200</v>
      </c>
      <c r="K765" s="30">
        <v>0</v>
      </c>
      <c r="L765" t="s">
        <v>1454</v>
      </c>
      <c r="M765" t="s">
        <v>1460</v>
      </c>
    </row>
    <row r="766" spans="1:13" x14ac:dyDescent="0.3">
      <c r="A766" t="s">
        <v>1684</v>
      </c>
      <c r="B766" t="s">
        <v>562</v>
      </c>
      <c r="C766" t="s">
        <v>186</v>
      </c>
      <c r="D766" t="s">
        <v>170</v>
      </c>
      <c r="E766" t="s">
        <v>177</v>
      </c>
      <c r="F766" t="s">
        <v>181</v>
      </c>
      <c r="G766" t="s">
        <v>182</v>
      </c>
      <c r="H766">
        <v>50</v>
      </c>
      <c r="I766" s="6">
        <v>43239</v>
      </c>
      <c r="J766" s="29">
        <v>106437</v>
      </c>
      <c r="K766" s="30">
        <v>7.0000000000000007E-2</v>
      </c>
      <c r="L766" t="s">
        <v>1454</v>
      </c>
      <c r="M766" t="s">
        <v>1455</v>
      </c>
    </row>
    <row r="767" spans="1:13" x14ac:dyDescent="0.3">
      <c r="A767" t="s">
        <v>1685</v>
      </c>
      <c r="B767" t="s">
        <v>1686</v>
      </c>
      <c r="C767" t="s">
        <v>235</v>
      </c>
      <c r="D767" t="s">
        <v>212</v>
      </c>
      <c r="E767" t="s">
        <v>177</v>
      </c>
      <c r="F767" t="s">
        <v>181</v>
      </c>
      <c r="G767" t="s">
        <v>182</v>
      </c>
      <c r="H767">
        <v>52</v>
      </c>
      <c r="I767" s="6">
        <v>36303</v>
      </c>
      <c r="J767" s="29">
        <v>68807</v>
      </c>
      <c r="K767" s="30">
        <v>0</v>
      </c>
      <c r="L767" t="s">
        <v>1454</v>
      </c>
      <c r="M767" t="s">
        <v>1474</v>
      </c>
    </row>
    <row r="768" spans="1:13" x14ac:dyDescent="0.3">
      <c r="A768" t="s">
        <v>1687</v>
      </c>
      <c r="B768" t="s">
        <v>1688</v>
      </c>
      <c r="C768" t="s">
        <v>260</v>
      </c>
      <c r="D768" t="s">
        <v>204</v>
      </c>
      <c r="E768" t="s">
        <v>171</v>
      </c>
      <c r="F768" t="s">
        <v>181</v>
      </c>
      <c r="G768" t="s">
        <v>182</v>
      </c>
      <c r="H768">
        <v>29</v>
      </c>
      <c r="I768" s="6">
        <v>44515</v>
      </c>
      <c r="J768" s="29">
        <v>91782</v>
      </c>
      <c r="K768" s="30">
        <v>0</v>
      </c>
      <c r="L768" t="s">
        <v>1454</v>
      </c>
      <c r="M768" t="s">
        <v>1455</v>
      </c>
    </row>
    <row r="769" spans="1:13" x14ac:dyDescent="0.3">
      <c r="A769" t="s">
        <v>1689</v>
      </c>
      <c r="B769" t="s">
        <v>1690</v>
      </c>
      <c r="C769" t="s">
        <v>265</v>
      </c>
      <c r="D769" t="s">
        <v>200</v>
      </c>
      <c r="E769" t="s">
        <v>187</v>
      </c>
      <c r="F769" t="s">
        <v>181</v>
      </c>
      <c r="G769" t="s">
        <v>182</v>
      </c>
      <c r="H769">
        <v>31</v>
      </c>
      <c r="I769" s="6">
        <v>43002</v>
      </c>
      <c r="J769" s="29">
        <v>71755</v>
      </c>
      <c r="K769" s="30">
        <v>0</v>
      </c>
      <c r="L769" t="s">
        <v>1454</v>
      </c>
      <c r="M769" t="s">
        <v>1455</v>
      </c>
    </row>
    <row r="770" spans="1:13" x14ac:dyDescent="0.3">
      <c r="A770" t="s">
        <v>1691</v>
      </c>
      <c r="B770" t="s">
        <v>1692</v>
      </c>
      <c r="C770" t="s">
        <v>186</v>
      </c>
      <c r="D770" t="s">
        <v>194</v>
      </c>
      <c r="E770" t="s">
        <v>187</v>
      </c>
      <c r="F770" t="s">
        <v>163</v>
      </c>
      <c r="G770" t="s">
        <v>182</v>
      </c>
      <c r="H770">
        <v>52</v>
      </c>
      <c r="I770" s="6">
        <v>44519</v>
      </c>
      <c r="J770" s="29">
        <v>111006</v>
      </c>
      <c r="K770" s="30">
        <v>0.08</v>
      </c>
      <c r="L770" t="s">
        <v>1454</v>
      </c>
      <c r="M770" t="s">
        <v>1455</v>
      </c>
    </row>
    <row r="771" spans="1:13" x14ac:dyDescent="0.3">
      <c r="A771" t="s">
        <v>1693</v>
      </c>
      <c r="B771" t="s">
        <v>1694</v>
      </c>
      <c r="C771" t="s">
        <v>169</v>
      </c>
      <c r="D771" t="s">
        <v>161</v>
      </c>
      <c r="E771" t="s">
        <v>162</v>
      </c>
      <c r="F771" t="s">
        <v>181</v>
      </c>
      <c r="G771" t="s">
        <v>182</v>
      </c>
      <c r="H771">
        <v>55</v>
      </c>
      <c r="I771" s="6">
        <v>39154</v>
      </c>
      <c r="J771" s="29">
        <v>184648</v>
      </c>
      <c r="K771" s="30">
        <v>0.24</v>
      </c>
      <c r="L771" t="s">
        <v>1454</v>
      </c>
      <c r="M771" t="s">
        <v>1460</v>
      </c>
    </row>
    <row r="772" spans="1:13" x14ac:dyDescent="0.3">
      <c r="A772" t="s">
        <v>1695</v>
      </c>
      <c r="B772" t="s">
        <v>1696</v>
      </c>
      <c r="C772" t="s">
        <v>340</v>
      </c>
      <c r="D772" t="s">
        <v>204</v>
      </c>
      <c r="E772" t="s">
        <v>177</v>
      </c>
      <c r="F772" t="s">
        <v>181</v>
      </c>
      <c r="G772" t="s">
        <v>182</v>
      </c>
      <c r="H772">
        <v>60</v>
      </c>
      <c r="I772" s="6">
        <v>39944</v>
      </c>
      <c r="J772" s="29">
        <v>62239</v>
      </c>
      <c r="K772" s="30">
        <v>0</v>
      </c>
      <c r="L772" t="s">
        <v>1454</v>
      </c>
      <c r="M772" t="s">
        <v>1467</v>
      </c>
    </row>
    <row r="773" spans="1:13" x14ac:dyDescent="0.3">
      <c r="A773" t="s">
        <v>1697</v>
      </c>
      <c r="B773" t="s">
        <v>1698</v>
      </c>
      <c r="C773" t="s">
        <v>186</v>
      </c>
      <c r="D773" t="s">
        <v>194</v>
      </c>
      <c r="E773" t="s">
        <v>171</v>
      </c>
      <c r="F773" t="s">
        <v>181</v>
      </c>
      <c r="G773" t="s">
        <v>182</v>
      </c>
      <c r="H773">
        <v>34</v>
      </c>
      <c r="I773" s="6">
        <v>40952</v>
      </c>
      <c r="J773" s="29">
        <v>118708</v>
      </c>
      <c r="K773" s="30">
        <v>7.0000000000000007E-2</v>
      </c>
      <c r="L773" t="s">
        <v>1454</v>
      </c>
      <c r="M773" t="s">
        <v>1460</v>
      </c>
    </row>
    <row r="774" spans="1:13" x14ac:dyDescent="0.3">
      <c r="A774" t="s">
        <v>1699</v>
      </c>
      <c r="B774" t="s">
        <v>1700</v>
      </c>
      <c r="C774" t="s">
        <v>180</v>
      </c>
      <c r="D774" t="s">
        <v>194</v>
      </c>
      <c r="E774" t="s">
        <v>171</v>
      </c>
      <c r="F774" t="s">
        <v>163</v>
      </c>
      <c r="G774" t="s">
        <v>182</v>
      </c>
      <c r="H774">
        <v>45</v>
      </c>
      <c r="I774" s="6">
        <v>43999</v>
      </c>
      <c r="J774" s="29">
        <v>89841</v>
      </c>
      <c r="K774" s="30">
        <v>0</v>
      </c>
      <c r="L774" t="s">
        <v>1454</v>
      </c>
      <c r="M774" t="s">
        <v>1467</v>
      </c>
    </row>
    <row r="775" spans="1:13" x14ac:dyDescent="0.3">
      <c r="A775" t="s">
        <v>1701</v>
      </c>
      <c r="B775" t="s">
        <v>1702</v>
      </c>
      <c r="C775" t="s">
        <v>211</v>
      </c>
      <c r="D775" t="s">
        <v>212</v>
      </c>
      <c r="E775" t="s">
        <v>187</v>
      </c>
      <c r="F775" t="s">
        <v>181</v>
      </c>
      <c r="G775" t="s">
        <v>182</v>
      </c>
      <c r="H775">
        <v>41</v>
      </c>
      <c r="I775" s="6">
        <v>41916</v>
      </c>
      <c r="J775" s="29">
        <v>257194</v>
      </c>
      <c r="K775" s="30">
        <v>0.35</v>
      </c>
      <c r="L775" t="s">
        <v>1454</v>
      </c>
      <c r="M775" t="s">
        <v>1455</v>
      </c>
    </row>
    <row r="776" spans="1:13" x14ac:dyDescent="0.3">
      <c r="A776" t="s">
        <v>1703</v>
      </c>
      <c r="B776" t="s">
        <v>1704</v>
      </c>
      <c r="C776" t="s">
        <v>260</v>
      </c>
      <c r="D776" t="s">
        <v>204</v>
      </c>
      <c r="E776" t="s">
        <v>162</v>
      </c>
      <c r="F776" t="s">
        <v>181</v>
      </c>
      <c r="G776" t="s">
        <v>182</v>
      </c>
      <c r="H776">
        <v>55</v>
      </c>
      <c r="I776" s="6">
        <v>40663</v>
      </c>
      <c r="J776" s="29">
        <v>89419</v>
      </c>
      <c r="K776" s="30">
        <v>0</v>
      </c>
      <c r="L776" t="s">
        <v>1454</v>
      </c>
      <c r="M776" t="s">
        <v>1460</v>
      </c>
    </row>
    <row r="777" spans="1:13" x14ac:dyDescent="0.3">
      <c r="A777" t="s">
        <v>1705</v>
      </c>
      <c r="B777" t="s">
        <v>1706</v>
      </c>
      <c r="C777" t="s">
        <v>169</v>
      </c>
      <c r="D777" t="s">
        <v>170</v>
      </c>
      <c r="E777" t="s">
        <v>187</v>
      </c>
      <c r="F777" t="s">
        <v>163</v>
      </c>
      <c r="G777" t="s">
        <v>182</v>
      </c>
      <c r="H777">
        <v>53</v>
      </c>
      <c r="I777" s="6">
        <v>37304</v>
      </c>
      <c r="J777" s="29">
        <v>179494</v>
      </c>
      <c r="K777" s="30">
        <v>0.2</v>
      </c>
      <c r="L777" t="s">
        <v>1454</v>
      </c>
      <c r="M777" t="s">
        <v>1455</v>
      </c>
    </row>
    <row r="778" spans="1:13" x14ac:dyDescent="0.3">
      <c r="A778" t="s">
        <v>1707</v>
      </c>
      <c r="B778" t="s">
        <v>1708</v>
      </c>
      <c r="C778" t="s">
        <v>274</v>
      </c>
      <c r="D778" t="s">
        <v>204</v>
      </c>
      <c r="E778" t="s">
        <v>177</v>
      </c>
      <c r="F778" t="s">
        <v>181</v>
      </c>
      <c r="G778" t="s">
        <v>182</v>
      </c>
      <c r="H778">
        <v>60</v>
      </c>
      <c r="I778" s="6">
        <v>33890</v>
      </c>
      <c r="J778" s="29">
        <v>88213</v>
      </c>
      <c r="K778" s="30">
        <v>0</v>
      </c>
      <c r="L778" t="s">
        <v>1454</v>
      </c>
      <c r="M778" t="s">
        <v>1455</v>
      </c>
    </row>
    <row r="779" spans="1:13" x14ac:dyDescent="0.3">
      <c r="A779" t="s">
        <v>738</v>
      </c>
      <c r="B779" t="s">
        <v>1709</v>
      </c>
      <c r="C779" t="s">
        <v>169</v>
      </c>
      <c r="D779" t="s">
        <v>212</v>
      </c>
      <c r="E779" t="s">
        <v>187</v>
      </c>
      <c r="F779" t="s">
        <v>163</v>
      </c>
      <c r="G779" t="s">
        <v>182</v>
      </c>
      <c r="H779">
        <v>36</v>
      </c>
      <c r="I779" s="6">
        <v>40434</v>
      </c>
      <c r="J779" s="29">
        <v>157070</v>
      </c>
      <c r="K779" s="30">
        <v>0.28000000000000003</v>
      </c>
      <c r="L779" t="s">
        <v>1454</v>
      </c>
      <c r="M779" t="s">
        <v>1455</v>
      </c>
    </row>
    <row r="780" spans="1:13" x14ac:dyDescent="0.3">
      <c r="A780" t="s">
        <v>1710</v>
      </c>
      <c r="B780" t="s">
        <v>1711</v>
      </c>
      <c r="C780" t="s">
        <v>186</v>
      </c>
      <c r="D780" t="s">
        <v>212</v>
      </c>
      <c r="E780" t="s">
        <v>177</v>
      </c>
      <c r="F780" t="s">
        <v>163</v>
      </c>
      <c r="G780" t="s">
        <v>182</v>
      </c>
      <c r="H780">
        <v>64</v>
      </c>
      <c r="I780" s="6">
        <v>43729</v>
      </c>
      <c r="J780" s="29">
        <v>108780</v>
      </c>
      <c r="K780" s="30">
        <v>0.06</v>
      </c>
      <c r="L780" t="s">
        <v>1454</v>
      </c>
      <c r="M780" t="s">
        <v>1460</v>
      </c>
    </row>
    <row r="781" spans="1:13" x14ac:dyDescent="0.3">
      <c r="A781" t="s">
        <v>1712</v>
      </c>
      <c r="B781" t="s">
        <v>1713</v>
      </c>
      <c r="C781" t="s">
        <v>169</v>
      </c>
      <c r="D781" t="s">
        <v>204</v>
      </c>
      <c r="E781" t="s">
        <v>171</v>
      </c>
      <c r="F781" t="s">
        <v>163</v>
      </c>
      <c r="G781" t="s">
        <v>182</v>
      </c>
      <c r="H781">
        <v>46</v>
      </c>
      <c r="I781" s="6">
        <v>44125</v>
      </c>
      <c r="J781" s="29">
        <v>151853</v>
      </c>
      <c r="K781" s="30">
        <v>0.16</v>
      </c>
      <c r="L781" t="s">
        <v>1454</v>
      </c>
      <c r="M781" t="s">
        <v>1474</v>
      </c>
    </row>
    <row r="782" spans="1:13" x14ac:dyDescent="0.3">
      <c r="A782" t="s">
        <v>1714</v>
      </c>
      <c r="B782" t="s">
        <v>1715</v>
      </c>
      <c r="C782" t="s">
        <v>325</v>
      </c>
      <c r="D782" t="s">
        <v>223</v>
      </c>
      <c r="E782" t="s">
        <v>177</v>
      </c>
      <c r="F782" t="s">
        <v>163</v>
      </c>
      <c r="G782" t="s">
        <v>182</v>
      </c>
      <c r="H782">
        <v>62</v>
      </c>
      <c r="I782" s="6">
        <v>38977</v>
      </c>
      <c r="J782" s="29">
        <v>64669</v>
      </c>
      <c r="K782" s="30">
        <v>0</v>
      </c>
      <c r="L782" t="s">
        <v>1454</v>
      </c>
      <c r="M782" t="s">
        <v>1455</v>
      </c>
    </row>
    <row r="783" spans="1:13" x14ac:dyDescent="0.3">
      <c r="A783" t="s">
        <v>1716</v>
      </c>
      <c r="B783" t="s">
        <v>1717</v>
      </c>
      <c r="C783" t="s">
        <v>235</v>
      </c>
      <c r="D783" t="s">
        <v>212</v>
      </c>
      <c r="E783" t="s">
        <v>162</v>
      </c>
      <c r="F783" t="s">
        <v>181</v>
      </c>
      <c r="G783" t="s">
        <v>182</v>
      </c>
      <c r="H783">
        <v>65</v>
      </c>
      <c r="I783" s="6">
        <v>37181</v>
      </c>
      <c r="J783" s="29">
        <v>74631</v>
      </c>
      <c r="K783" s="30">
        <v>0</v>
      </c>
      <c r="L783" t="s">
        <v>1454</v>
      </c>
      <c r="M783" t="s">
        <v>1455</v>
      </c>
    </row>
    <row r="784" spans="1:13" x14ac:dyDescent="0.3">
      <c r="A784" t="s">
        <v>1718</v>
      </c>
      <c r="B784" t="s">
        <v>1719</v>
      </c>
      <c r="C784" t="s">
        <v>286</v>
      </c>
      <c r="D784" t="s">
        <v>204</v>
      </c>
      <c r="E784" t="s">
        <v>171</v>
      </c>
      <c r="F784" t="s">
        <v>181</v>
      </c>
      <c r="G784" t="s">
        <v>182</v>
      </c>
      <c r="H784">
        <v>46</v>
      </c>
      <c r="I784" s="6">
        <v>40836</v>
      </c>
      <c r="J784" s="29">
        <v>114250</v>
      </c>
      <c r="K784" s="30">
        <v>0.14000000000000001</v>
      </c>
      <c r="L784" t="s">
        <v>1454</v>
      </c>
      <c r="M784" t="s">
        <v>1474</v>
      </c>
    </row>
    <row r="785" spans="1:13" x14ac:dyDescent="0.3">
      <c r="A785" t="s">
        <v>1720</v>
      </c>
      <c r="B785" t="s">
        <v>1721</v>
      </c>
      <c r="C785" t="s">
        <v>186</v>
      </c>
      <c r="D785" t="s">
        <v>161</v>
      </c>
      <c r="E785" t="s">
        <v>187</v>
      </c>
      <c r="F785" t="s">
        <v>181</v>
      </c>
      <c r="G785" t="s">
        <v>182</v>
      </c>
      <c r="H785">
        <v>60</v>
      </c>
      <c r="I785" s="6">
        <v>36554</v>
      </c>
      <c r="J785" s="29">
        <v>109059</v>
      </c>
      <c r="K785" s="30">
        <v>7.0000000000000007E-2</v>
      </c>
      <c r="L785" t="s">
        <v>1454</v>
      </c>
      <c r="M785" t="s">
        <v>1474</v>
      </c>
    </row>
    <row r="786" spans="1:13" x14ac:dyDescent="0.3">
      <c r="A786" t="s">
        <v>1722</v>
      </c>
      <c r="B786" t="s">
        <v>1723</v>
      </c>
      <c r="C786" t="s">
        <v>169</v>
      </c>
      <c r="D786" t="s">
        <v>212</v>
      </c>
      <c r="E786" t="s">
        <v>187</v>
      </c>
      <c r="F786" t="s">
        <v>181</v>
      </c>
      <c r="G786" t="s">
        <v>182</v>
      </c>
      <c r="H786">
        <v>45</v>
      </c>
      <c r="I786" s="6">
        <v>39519</v>
      </c>
      <c r="J786" s="29">
        <v>186138</v>
      </c>
      <c r="K786" s="30">
        <v>0.28000000000000003</v>
      </c>
      <c r="L786" t="s">
        <v>1454</v>
      </c>
      <c r="M786" t="s">
        <v>1455</v>
      </c>
    </row>
    <row r="787" spans="1:13" x14ac:dyDescent="0.3">
      <c r="A787" t="s">
        <v>205</v>
      </c>
      <c r="B787" t="s">
        <v>1724</v>
      </c>
      <c r="C787" t="s">
        <v>160</v>
      </c>
      <c r="D787" t="s">
        <v>223</v>
      </c>
      <c r="E787" t="s">
        <v>177</v>
      </c>
      <c r="F787" t="s">
        <v>163</v>
      </c>
      <c r="G787" t="s">
        <v>182</v>
      </c>
      <c r="H787">
        <v>46</v>
      </c>
      <c r="I787" s="6">
        <v>38046</v>
      </c>
      <c r="J787" s="29">
        <v>158897</v>
      </c>
      <c r="K787" s="30">
        <v>0.1</v>
      </c>
      <c r="L787" t="s">
        <v>1454</v>
      </c>
      <c r="M787" t="s">
        <v>1455</v>
      </c>
    </row>
    <row r="788" spans="1:13" x14ac:dyDescent="0.3">
      <c r="A788" t="s">
        <v>1262</v>
      </c>
      <c r="B788" t="s">
        <v>1725</v>
      </c>
      <c r="C788" t="s">
        <v>180</v>
      </c>
      <c r="D788" t="s">
        <v>212</v>
      </c>
      <c r="E788" t="s">
        <v>187</v>
      </c>
      <c r="F788" t="s">
        <v>181</v>
      </c>
      <c r="G788" t="s">
        <v>182</v>
      </c>
      <c r="H788">
        <v>40</v>
      </c>
      <c r="I788" s="6">
        <v>41904</v>
      </c>
      <c r="J788" s="29">
        <v>73779</v>
      </c>
      <c r="K788" s="30">
        <v>0</v>
      </c>
      <c r="L788" t="s">
        <v>1454</v>
      </c>
      <c r="M788" t="s">
        <v>1455</v>
      </c>
    </row>
    <row r="789" spans="1:13" x14ac:dyDescent="0.3">
      <c r="A789" t="s">
        <v>1726</v>
      </c>
      <c r="B789" t="s">
        <v>1727</v>
      </c>
      <c r="C789" t="s">
        <v>186</v>
      </c>
      <c r="D789" t="s">
        <v>223</v>
      </c>
      <c r="E789" t="s">
        <v>171</v>
      </c>
      <c r="F789" t="s">
        <v>163</v>
      </c>
      <c r="G789" t="s">
        <v>182</v>
      </c>
      <c r="H789">
        <v>45</v>
      </c>
      <c r="I789" s="6">
        <v>40836</v>
      </c>
      <c r="J789" s="29">
        <v>123640</v>
      </c>
      <c r="K789" s="30">
        <v>7.0000000000000007E-2</v>
      </c>
      <c r="L789" t="s">
        <v>1454</v>
      </c>
      <c r="M789" t="s">
        <v>1460</v>
      </c>
    </row>
    <row r="790" spans="1:13" x14ac:dyDescent="0.3">
      <c r="A790" t="s">
        <v>1728</v>
      </c>
      <c r="B790" t="s">
        <v>1729</v>
      </c>
      <c r="C790" t="s">
        <v>169</v>
      </c>
      <c r="D790" t="s">
        <v>212</v>
      </c>
      <c r="E790" t="s">
        <v>177</v>
      </c>
      <c r="F790" t="s">
        <v>163</v>
      </c>
      <c r="G790" t="s">
        <v>182</v>
      </c>
      <c r="H790">
        <v>35</v>
      </c>
      <c r="I790" s="6">
        <v>42800</v>
      </c>
      <c r="J790" s="29">
        <v>171426</v>
      </c>
      <c r="K790" s="30">
        <v>0.15</v>
      </c>
      <c r="L790" t="s">
        <v>1454</v>
      </c>
      <c r="M790" t="s">
        <v>1467</v>
      </c>
    </row>
    <row r="791" spans="1:13" x14ac:dyDescent="0.3">
      <c r="A791" t="s">
        <v>1730</v>
      </c>
      <c r="B791" t="s">
        <v>1731</v>
      </c>
      <c r="C791" t="s">
        <v>235</v>
      </c>
      <c r="D791" t="s">
        <v>223</v>
      </c>
      <c r="E791" t="s">
        <v>171</v>
      </c>
      <c r="F791" t="s">
        <v>163</v>
      </c>
      <c r="G791" t="s">
        <v>182</v>
      </c>
      <c r="H791">
        <v>60</v>
      </c>
      <c r="I791" s="6">
        <v>41647</v>
      </c>
      <c r="J791" s="29">
        <v>51877</v>
      </c>
      <c r="K791" s="30">
        <v>0</v>
      </c>
      <c r="L791" t="s">
        <v>1454</v>
      </c>
      <c r="M791" t="s">
        <v>1467</v>
      </c>
    </row>
    <row r="792" spans="1:13" x14ac:dyDescent="0.3">
      <c r="A792" t="s">
        <v>1732</v>
      </c>
      <c r="B792" t="s">
        <v>1733</v>
      </c>
      <c r="C792" t="s">
        <v>180</v>
      </c>
      <c r="D792" t="s">
        <v>194</v>
      </c>
      <c r="E792" t="s">
        <v>177</v>
      </c>
      <c r="F792" t="s">
        <v>163</v>
      </c>
      <c r="G792" t="s">
        <v>182</v>
      </c>
      <c r="H792">
        <v>43</v>
      </c>
      <c r="I792" s="6">
        <v>41662</v>
      </c>
      <c r="J792" s="29">
        <v>92940</v>
      </c>
      <c r="K792" s="30">
        <v>0</v>
      </c>
      <c r="L792" t="s">
        <v>1454</v>
      </c>
      <c r="M792" t="s">
        <v>1474</v>
      </c>
    </row>
    <row r="793" spans="1:13" x14ac:dyDescent="0.3">
      <c r="A793" t="s">
        <v>1607</v>
      </c>
      <c r="B793" t="s">
        <v>1734</v>
      </c>
      <c r="C793" t="s">
        <v>186</v>
      </c>
      <c r="D793" t="s">
        <v>200</v>
      </c>
      <c r="E793" t="s">
        <v>171</v>
      </c>
      <c r="F793" t="s">
        <v>181</v>
      </c>
      <c r="G793" t="s">
        <v>182</v>
      </c>
      <c r="H793">
        <v>54</v>
      </c>
      <c r="I793" s="6">
        <v>35500</v>
      </c>
      <c r="J793" s="29">
        <v>128136</v>
      </c>
      <c r="K793" s="30">
        <v>0.05</v>
      </c>
      <c r="L793" t="s">
        <v>1454</v>
      </c>
      <c r="M793" t="s">
        <v>1467</v>
      </c>
    </row>
    <row r="794" spans="1:13" x14ac:dyDescent="0.3">
      <c r="A794" t="s">
        <v>1735</v>
      </c>
      <c r="B794" t="s">
        <v>1736</v>
      </c>
      <c r="C794" t="s">
        <v>235</v>
      </c>
      <c r="D794" t="s">
        <v>170</v>
      </c>
      <c r="E794" t="s">
        <v>177</v>
      </c>
      <c r="F794" t="s">
        <v>163</v>
      </c>
      <c r="G794" t="s">
        <v>182</v>
      </c>
      <c r="H794">
        <v>45</v>
      </c>
      <c r="I794" s="6">
        <v>42711</v>
      </c>
      <c r="J794" s="29">
        <v>71454</v>
      </c>
      <c r="K794" s="30">
        <v>0</v>
      </c>
      <c r="L794" t="s">
        <v>1454</v>
      </c>
      <c r="M794" t="s">
        <v>1460</v>
      </c>
    </row>
    <row r="795" spans="1:13" x14ac:dyDescent="0.3">
      <c r="A795" t="s">
        <v>1737</v>
      </c>
      <c r="B795" t="s">
        <v>1738</v>
      </c>
      <c r="C795" t="s">
        <v>235</v>
      </c>
      <c r="D795" t="s">
        <v>223</v>
      </c>
      <c r="E795" t="s">
        <v>171</v>
      </c>
      <c r="F795" t="s">
        <v>181</v>
      </c>
      <c r="G795" t="s">
        <v>182</v>
      </c>
      <c r="H795">
        <v>31</v>
      </c>
      <c r="I795" s="6">
        <v>43878</v>
      </c>
      <c r="J795" s="29">
        <v>67171</v>
      </c>
      <c r="K795" s="30">
        <v>0</v>
      </c>
      <c r="L795" t="s">
        <v>1454</v>
      </c>
      <c r="M795" t="s">
        <v>1455</v>
      </c>
    </row>
    <row r="796" spans="1:13" x14ac:dyDescent="0.3">
      <c r="A796" t="s">
        <v>1739</v>
      </c>
      <c r="B796" t="s">
        <v>1740</v>
      </c>
      <c r="C796" t="s">
        <v>235</v>
      </c>
      <c r="D796" t="s">
        <v>223</v>
      </c>
      <c r="E796" t="s">
        <v>162</v>
      </c>
      <c r="F796" t="s">
        <v>181</v>
      </c>
      <c r="G796" t="s">
        <v>182</v>
      </c>
      <c r="H796">
        <v>41</v>
      </c>
      <c r="I796" s="6">
        <v>40333</v>
      </c>
      <c r="J796" s="29">
        <v>72425</v>
      </c>
      <c r="K796" s="30">
        <v>0</v>
      </c>
      <c r="L796" t="s">
        <v>1454</v>
      </c>
      <c r="M796" t="s">
        <v>1467</v>
      </c>
    </row>
    <row r="797" spans="1:13" x14ac:dyDescent="0.3">
      <c r="A797" t="s">
        <v>1741</v>
      </c>
      <c r="B797" t="s">
        <v>1742</v>
      </c>
      <c r="C797" t="s">
        <v>169</v>
      </c>
      <c r="D797" t="s">
        <v>161</v>
      </c>
      <c r="E797" t="s">
        <v>177</v>
      </c>
      <c r="F797" t="s">
        <v>163</v>
      </c>
      <c r="G797" t="s">
        <v>182</v>
      </c>
      <c r="H797">
        <v>27</v>
      </c>
      <c r="I797" s="6">
        <v>43103</v>
      </c>
      <c r="J797" s="29">
        <v>167100</v>
      </c>
      <c r="K797" s="30">
        <v>0.2</v>
      </c>
      <c r="L797" t="s">
        <v>1454</v>
      </c>
      <c r="M797" t="s">
        <v>1474</v>
      </c>
    </row>
    <row r="798" spans="1:13" x14ac:dyDescent="0.3">
      <c r="A798" t="s">
        <v>1587</v>
      </c>
      <c r="B798" t="s">
        <v>1743</v>
      </c>
      <c r="C798" t="s">
        <v>190</v>
      </c>
      <c r="D798" t="s">
        <v>170</v>
      </c>
      <c r="E798" t="s">
        <v>171</v>
      </c>
      <c r="F798" t="s">
        <v>163</v>
      </c>
      <c r="G798" t="s">
        <v>182</v>
      </c>
      <c r="H798">
        <v>62</v>
      </c>
      <c r="I798" s="6">
        <v>37519</v>
      </c>
      <c r="J798" s="29">
        <v>49738</v>
      </c>
      <c r="K798" s="30">
        <v>0</v>
      </c>
      <c r="L798" t="s">
        <v>1454</v>
      </c>
      <c r="M798" t="s">
        <v>1467</v>
      </c>
    </row>
    <row r="799" spans="1:13" x14ac:dyDescent="0.3">
      <c r="A799" t="s">
        <v>1744</v>
      </c>
      <c r="B799" t="s">
        <v>1745</v>
      </c>
      <c r="C799" t="s">
        <v>169</v>
      </c>
      <c r="D799" t="s">
        <v>170</v>
      </c>
      <c r="E799" t="s">
        <v>162</v>
      </c>
      <c r="F799" t="s">
        <v>163</v>
      </c>
      <c r="G799" t="s">
        <v>182</v>
      </c>
      <c r="H799">
        <v>27</v>
      </c>
      <c r="I799" s="6">
        <v>43977</v>
      </c>
      <c r="J799" s="29">
        <v>153628</v>
      </c>
      <c r="K799" s="30">
        <v>0.28999999999999998</v>
      </c>
      <c r="L799" t="s">
        <v>1454</v>
      </c>
      <c r="M799" t="s">
        <v>1455</v>
      </c>
    </row>
    <row r="800" spans="1:13" x14ac:dyDescent="0.3">
      <c r="A800" t="s">
        <v>1746</v>
      </c>
      <c r="B800" t="s">
        <v>1747</v>
      </c>
      <c r="C800" t="s">
        <v>160</v>
      </c>
      <c r="D800" t="s">
        <v>223</v>
      </c>
      <c r="E800" t="s">
        <v>177</v>
      </c>
      <c r="F800" t="s">
        <v>181</v>
      </c>
      <c r="G800" t="s">
        <v>182</v>
      </c>
      <c r="H800">
        <v>25</v>
      </c>
      <c r="I800" s="6">
        <v>44362</v>
      </c>
      <c r="J800" s="29">
        <v>142731</v>
      </c>
      <c r="K800" s="30">
        <v>0.11</v>
      </c>
      <c r="L800" t="s">
        <v>1454</v>
      </c>
      <c r="M800" t="s">
        <v>1460</v>
      </c>
    </row>
    <row r="801" spans="1:13" x14ac:dyDescent="0.3">
      <c r="A801" t="s">
        <v>1748</v>
      </c>
      <c r="B801" t="s">
        <v>1749</v>
      </c>
      <c r="C801" t="s">
        <v>186</v>
      </c>
      <c r="D801" t="s">
        <v>212</v>
      </c>
      <c r="E801" t="s">
        <v>177</v>
      </c>
      <c r="F801" t="s">
        <v>163</v>
      </c>
      <c r="G801" t="s">
        <v>182</v>
      </c>
      <c r="H801">
        <v>50</v>
      </c>
      <c r="I801" s="6">
        <v>40979</v>
      </c>
      <c r="J801" s="29">
        <v>108134</v>
      </c>
      <c r="K801" s="30">
        <v>0.1</v>
      </c>
      <c r="L801" t="s">
        <v>1454</v>
      </c>
      <c r="M801" t="s">
        <v>1460</v>
      </c>
    </row>
    <row r="802" spans="1:13" x14ac:dyDescent="0.3">
      <c r="A802" t="s">
        <v>299</v>
      </c>
      <c r="B802" t="s">
        <v>1750</v>
      </c>
      <c r="C802" t="s">
        <v>169</v>
      </c>
      <c r="D802" t="s">
        <v>194</v>
      </c>
      <c r="E802" t="s">
        <v>171</v>
      </c>
      <c r="F802" t="s">
        <v>181</v>
      </c>
      <c r="G802" t="s">
        <v>182</v>
      </c>
      <c r="H802">
        <v>35</v>
      </c>
      <c r="I802" s="6">
        <v>42963</v>
      </c>
      <c r="J802" s="29">
        <v>181356</v>
      </c>
      <c r="K802" s="30">
        <v>0.23</v>
      </c>
      <c r="L802" t="s">
        <v>1454</v>
      </c>
      <c r="M802" t="s">
        <v>1467</v>
      </c>
    </row>
    <row r="803" spans="1:13" x14ac:dyDescent="0.3">
      <c r="A803" t="s">
        <v>1751</v>
      </c>
      <c r="B803" t="s">
        <v>1752</v>
      </c>
      <c r="C803" t="s">
        <v>169</v>
      </c>
      <c r="D803" t="s">
        <v>212</v>
      </c>
      <c r="E803" t="s">
        <v>171</v>
      </c>
      <c r="F803" t="s">
        <v>163</v>
      </c>
      <c r="G803" t="s">
        <v>182</v>
      </c>
      <c r="H803">
        <v>28</v>
      </c>
      <c r="I803" s="6">
        <v>43810</v>
      </c>
      <c r="J803" s="29">
        <v>182321</v>
      </c>
      <c r="K803" s="30">
        <v>0.28000000000000003</v>
      </c>
      <c r="L803" t="s">
        <v>1454</v>
      </c>
      <c r="M803" t="s">
        <v>1467</v>
      </c>
    </row>
    <row r="804" spans="1:13" x14ac:dyDescent="0.3">
      <c r="A804" t="s">
        <v>1753</v>
      </c>
      <c r="B804" t="s">
        <v>1754</v>
      </c>
      <c r="C804" t="s">
        <v>186</v>
      </c>
      <c r="D804" t="s">
        <v>170</v>
      </c>
      <c r="E804" t="s">
        <v>187</v>
      </c>
      <c r="F804" t="s">
        <v>181</v>
      </c>
      <c r="G804" t="s">
        <v>182</v>
      </c>
      <c r="H804">
        <v>52</v>
      </c>
      <c r="I804" s="6">
        <v>40091</v>
      </c>
      <c r="J804" s="29">
        <v>122890</v>
      </c>
      <c r="K804" s="30">
        <v>7.0000000000000007E-2</v>
      </c>
      <c r="L804" t="s">
        <v>1454</v>
      </c>
      <c r="M804" t="s">
        <v>1460</v>
      </c>
    </row>
    <row r="805" spans="1:13" x14ac:dyDescent="0.3">
      <c r="A805" t="s">
        <v>1755</v>
      </c>
      <c r="B805" t="s">
        <v>1756</v>
      </c>
      <c r="C805" t="s">
        <v>186</v>
      </c>
      <c r="D805" t="s">
        <v>200</v>
      </c>
      <c r="E805" t="s">
        <v>187</v>
      </c>
      <c r="F805" t="s">
        <v>181</v>
      </c>
      <c r="G805" t="s">
        <v>182</v>
      </c>
      <c r="H805">
        <v>48</v>
      </c>
      <c r="I805" s="6">
        <v>42201</v>
      </c>
      <c r="J805" s="29">
        <v>110565</v>
      </c>
      <c r="K805" s="30">
        <v>0.09</v>
      </c>
      <c r="L805" t="s">
        <v>1454</v>
      </c>
      <c r="M805" t="s">
        <v>1467</v>
      </c>
    </row>
    <row r="806" spans="1:13" x14ac:dyDescent="0.3">
      <c r="A806" t="s">
        <v>1757</v>
      </c>
      <c r="B806" t="s">
        <v>1758</v>
      </c>
      <c r="C806" t="s">
        <v>340</v>
      </c>
      <c r="D806" t="s">
        <v>204</v>
      </c>
      <c r="E806" t="s">
        <v>171</v>
      </c>
      <c r="F806" t="s">
        <v>163</v>
      </c>
      <c r="G806" t="s">
        <v>182</v>
      </c>
      <c r="H806">
        <v>51</v>
      </c>
      <c r="I806" s="6">
        <v>42777</v>
      </c>
      <c r="J806" s="29">
        <v>87036</v>
      </c>
      <c r="K806" s="30">
        <v>0</v>
      </c>
      <c r="L806" t="s">
        <v>1454</v>
      </c>
      <c r="M806" t="s">
        <v>1455</v>
      </c>
    </row>
    <row r="807" spans="1:13" x14ac:dyDescent="0.3">
      <c r="A807" t="s">
        <v>1759</v>
      </c>
      <c r="B807" t="s">
        <v>1760</v>
      </c>
      <c r="C807" t="s">
        <v>180</v>
      </c>
      <c r="D807" t="s">
        <v>212</v>
      </c>
      <c r="E807" t="s">
        <v>187</v>
      </c>
      <c r="F807" t="s">
        <v>181</v>
      </c>
      <c r="G807" t="s">
        <v>182</v>
      </c>
      <c r="H807">
        <v>45</v>
      </c>
      <c r="I807" s="6">
        <v>39347</v>
      </c>
      <c r="J807" s="29">
        <v>92293</v>
      </c>
      <c r="K807" s="30">
        <v>0</v>
      </c>
      <c r="L807" t="s">
        <v>1454</v>
      </c>
      <c r="M807" t="s">
        <v>1474</v>
      </c>
    </row>
    <row r="808" spans="1:13" x14ac:dyDescent="0.3">
      <c r="A808" t="s">
        <v>1761</v>
      </c>
      <c r="B808" t="s">
        <v>1762</v>
      </c>
      <c r="C808" t="s">
        <v>340</v>
      </c>
      <c r="D808" t="s">
        <v>204</v>
      </c>
      <c r="E808" t="s">
        <v>171</v>
      </c>
      <c r="F808" t="s">
        <v>163</v>
      </c>
      <c r="G808" t="s">
        <v>182</v>
      </c>
      <c r="H808">
        <v>48</v>
      </c>
      <c r="I808" s="6">
        <v>41032</v>
      </c>
      <c r="J808" s="29">
        <v>65340</v>
      </c>
      <c r="K808" s="30">
        <v>0</v>
      </c>
      <c r="L808" t="s">
        <v>1454</v>
      </c>
      <c r="M808" t="s">
        <v>1460</v>
      </c>
    </row>
    <row r="809" spans="1:13" x14ac:dyDescent="0.3">
      <c r="A809" t="s">
        <v>1763</v>
      </c>
      <c r="B809" t="s">
        <v>1764</v>
      </c>
      <c r="C809" t="s">
        <v>280</v>
      </c>
      <c r="D809" t="s">
        <v>204</v>
      </c>
      <c r="E809" t="s">
        <v>162</v>
      </c>
      <c r="F809" t="s">
        <v>163</v>
      </c>
      <c r="G809" t="s">
        <v>182</v>
      </c>
      <c r="H809">
        <v>40</v>
      </c>
      <c r="I809" s="6">
        <v>42622</v>
      </c>
      <c r="J809" s="29">
        <v>109680</v>
      </c>
      <c r="K809" s="30">
        <v>0</v>
      </c>
      <c r="L809" t="s">
        <v>1454</v>
      </c>
      <c r="M809" t="s">
        <v>1474</v>
      </c>
    </row>
    <row r="810" spans="1:13" x14ac:dyDescent="0.3">
      <c r="A810" t="s">
        <v>1765</v>
      </c>
      <c r="B810" t="s">
        <v>1766</v>
      </c>
      <c r="C810" t="s">
        <v>180</v>
      </c>
      <c r="D810" t="s">
        <v>212</v>
      </c>
      <c r="E810" t="s">
        <v>177</v>
      </c>
      <c r="F810" t="s">
        <v>181</v>
      </c>
      <c r="G810" t="s">
        <v>182</v>
      </c>
      <c r="H810">
        <v>63</v>
      </c>
      <c r="I810" s="6">
        <v>42778</v>
      </c>
      <c r="J810" s="29">
        <v>77629</v>
      </c>
      <c r="K810" s="30">
        <v>0</v>
      </c>
      <c r="L810" t="s">
        <v>1454</v>
      </c>
      <c r="M810" t="s">
        <v>1467</v>
      </c>
    </row>
    <row r="811" spans="1:13" x14ac:dyDescent="0.3">
      <c r="A811" t="s">
        <v>1767</v>
      </c>
      <c r="B811" t="s">
        <v>1768</v>
      </c>
      <c r="C811" t="s">
        <v>160</v>
      </c>
      <c r="D811" t="s">
        <v>200</v>
      </c>
      <c r="E811" t="s">
        <v>177</v>
      </c>
      <c r="F811" t="s">
        <v>181</v>
      </c>
      <c r="G811" t="s">
        <v>182</v>
      </c>
      <c r="H811">
        <v>62</v>
      </c>
      <c r="I811" s="6">
        <v>43061</v>
      </c>
      <c r="J811" s="29">
        <v>138808</v>
      </c>
      <c r="K811" s="30">
        <v>0.15</v>
      </c>
      <c r="L811" t="s">
        <v>1454</v>
      </c>
      <c r="M811" t="s">
        <v>1455</v>
      </c>
    </row>
    <row r="812" spans="1:13" x14ac:dyDescent="0.3">
      <c r="A812" t="s">
        <v>1403</v>
      </c>
      <c r="B812" t="s">
        <v>1769</v>
      </c>
      <c r="C812" t="s">
        <v>169</v>
      </c>
      <c r="D812" t="s">
        <v>194</v>
      </c>
      <c r="E812" t="s">
        <v>187</v>
      </c>
      <c r="F812" t="s">
        <v>163</v>
      </c>
      <c r="G812" t="s">
        <v>182</v>
      </c>
      <c r="H812">
        <v>60</v>
      </c>
      <c r="I812" s="6">
        <v>38121</v>
      </c>
      <c r="J812" s="29">
        <v>186378</v>
      </c>
      <c r="K812" s="30">
        <v>0.26</v>
      </c>
      <c r="L812" t="s">
        <v>1454</v>
      </c>
      <c r="M812" t="s">
        <v>1455</v>
      </c>
    </row>
    <row r="813" spans="1:13" x14ac:dyDescent="0.3">
      <c r="A813" t="s">
        <v>1770</v>
      </c>
      <c r="B813" t="s">
        <v>1771</v>
      </c>
      <c r="C813" t="s">
        <v>328</v>
      </c>
      <c r="D813" t="s">
        <v>200</v>
      </c>
      <c r="E813" t="s">
        <v>177</v>
      </c>
      <c r="F813" t="s">
        <v>163</v>
      </c>
      <c r="G813" t="s">
        <v>182</v>
      </c>
      <c r="H813">
        <v>63</v>
      </c>
      <c r="I813" s="6">
        <v>39204</v>
      </c>
      <c r="J813" s="29">
        <v>72805</v>
      </c>
      <c r="K813" s="30">
        <v>0</v>
      </c>
      <c r="L813" t="s">
        <v>1454</v>
      </c>
      <c r="M813" t="s">
        <v>1460</v>
      </c>
    </row>
    <row r="814" spans="1:13" x14ac:dyDescent="0.3">
      <c r="A814" t="s">
        <v>1772</v>
      </c>
      <c r="B814" t="s">
        <v>1773</v>
      </c>
      <c r="C814" t="s">
        <v>421</v>
      </c>
      <c r="D814" t="s">
        <v>223</v>
      </c>
      <c r="E814" t="s">
        <v>162</v>
      </c>
      <c r="F814" t="s">
        <v>163</v>
      </c>
      <c r="G814" t="s">
        <v>182</v>
      </c>
      <c r="H814">
        <v>46</v>
      </c>
      <c r="I814" s="6">
        <v>44213</v>
      </c>
      <c r="J814" s="29">
        <v>72131</v>
      </c>
      <c r="K814" s="30">
        <v>0</v>
      </c>
      <c r="L814" t="s">
        <v>1454</v>
      </c>
      <c r="M814" t="s">
        <v>1460</v>
      </c>
    </row>
    <row r="815" spans="1:13" x14ac:dyDescent="0.3">
      <c r="A815" t="s">
        <v>1774</v>
      </c>
      <c r="B815" t="s">
        <v>1775</v>
      </c>
      <c r="C815" t="s">
        <v>283</v>
      </c>
      <c r="D815" t="s">
        <v>200</v>
      </c>
      <c r="E815" t="s">
        <v>177</v>
      </c>
      <c r="F815" t="s">
        <v>163</v>
      </c>
      <c r="G815" t="s">
        <v>182</v>
      </c>
      <c r="H815">
        <v>25</v>
      </c>
      <c r="I815" s="6">
        <v>44270</v>
      </c>
      <c r="J815" s="29">
        <v>47974</v>
      </c>
      <c r="K815" s="30">
        <v>0</v>
      </c>
      <c r="L815" t="s">
        <v>1454</v>
      </c>
      <c r="M815" t="s">
        <v>1455</v>
      </c>
    </row>
    <row r="816" spans="1:13" x14ac:dyDescent="0.3">
      <c r="A816" t="s">
        <v>1776</v>
      </c>
      <c r="B816" t="s">
        <v>1777</v>
      </c>
      <c r="C816" t="s">
        <v>280</v>
      </c>
      <c r="D816" t="s">
        <v>204</v>
      </c>
      <c r="E816" t="s">
        <v>177</v>
      </c>
      <c r="F816" t="s">
        <v>163</v>
      </c>
      <c r="G816" t="s">
        <v>182</v>
      </c>
      <c r="H816">
        <v>45</v>
      </c>
      <c r="I816" s="6">
        <v>38057</v>
      </c>
      <c r="J816" s="29">
        <v>109422</v>
      </c>
      <c r="K816" s="30">
        <v>0</v>
      </c>
      <c r="L816" t="s">
        <v>1454</v>
      </c>
      <c r="M816" t="s">
        <v>1455</v>
      </c>
    </row>
    <row r="817" spans="1:13" x14ac:dyDescent="0.3">
      <c r="A817" t="s">
        <v>1335</v>
      </c>
      <c r="B817" t="s">
        <v>1778</v>
      </c>
      <c r="C817" t="s">
        <v>232</v>
      </c>
      <c r="D817" t="s">
        <v>161</v>
      </c>
      <c r="E817" t="s">
        <v>177</v>
      </c>
      <c r="F817" t="s">
        <v>181</v>
      </c>
      <c r="G817" t="s">
        <v>182</v>
      </c>
      <c r="H817">
        <v>25</v>
      </c>
      <c r="I817" s="6">
        <v>44213</v>
      </c>
      <c r="J817" s="29">
        <v>41844</v>
      </c>
      <c r="K817" s="30">
        <v>0</v>
      </c>
      <c r="L817" t="s">
        <v>1454</v>
      </c>
      <c r="M817" t="s">
        <v>1455</v>
      </c>
    </row>
    <row r="818" spans="1:13" x14ac:dyDescent="0.3">
      <c r="A818" t="s">
        <v>1779</v>
      </c>
      <c r="B818" t="s">
        <v>1780</v>
      </c>
      <c r="C818" t="s">
        <v>235</v>
      </c>
      <c r="D818" t="s">
        <v>194</v>
      </c>
      <c r="E818" t="s">
        <v>162</v>
      </c>
      <c r="F818" t="s">
        <v>181</v>
      </c>
      <c r="G818" t="s">
        <v>182</v>
      </c>
      <c r="H818">
        <v>43</v>
      </c>
      <c r="I818" s="6">
        <v>41680</v>
      </c>
      <c r="J818" s="29">
        <v>58875</v>
      </c>
      <c r="K818" s="30">
        <v>0</v>
      </c>
      <c r="L818" t="s">
        <v>1454</v>
      </c>
      <c r="M818" t="s">
        <v>1474</v>
      </c>
    </row>
    <row r="819" spans="1:13" x14ac:dyDescent="0.3">
      <c r="A819" t="s">
        <v>1781</v>
      </c>
      <c r="B819" t="s">
        <v>1782</v>
      </c>
      <c r="C819" t="s">
        <v>235</v>
      </c>
      <c r="D819" t="s">
        <v>223</v>
      </c>
      <c r="E819" t="s">
        <v>187</v>
      </c>
      <c r="F819" t="s">
        <v>163</v>
      </c>
      <c r="G819" t="s">
        <v>182</v>
      </c>
      <c r="H819">
        <v>42</v>
      </c>
      <c r="I819" s="6">
        <v>40307</v>
      </c>
      <c r="J819" s="29">
        <v>67743</v>
      </c>
      <c r="K819" s="30">
        <v>0</v>
      </c>
      <c r="L819" t="s">
        <v>1454</v>
      </c>
      <c r="M819" t="s">
        <v>1467</v>
      </c>
    </row>
    <row r="820" spans="1:13" x14ac:dyDescent="0.3">
      <c r="A820" t="s">
        <v>1783</v>
      </c>
      <c r="B820" t="s">
        <v>1784</v>
      </c>
      <c r="C820" t="s">
        <v>397</v>
      </c>
      <c r="D820" t="s">
        <v>161</v>
      </c>
      <c r="E820" t="s">
        <v>177</v>
      </c>
      <c r="F820" t="s">
        <v>163</v>
      </c>
      <c r="G820" t="s">
        <v>182</v>
      </c>
      <c r="H820">
        <v>33</v>
      </c>
      <c r="I820" s="6">
        <v>41819</v>
      </c>
      <c r="J820" s="29">
        <v>96366</v>
      </c>
      <c r="K820" s="30">
        <v>0</v>
      </c>
      <c r="L820" t="s">
        <v>1454</v>
      </c>
      <c r="M820" t="s">
        <v>1474</v>
      </c>
    </row>
    <row r="821" spans="1:13" x14ac:dyDescent="0.3">
      <c r="A821" t="s">
        <v>1785</v>
      </c>
      <c r="B821" t="s">
        <v>1786</v>
      </c>
      <c r="C821" t="s">
        <v>186</v>
      </c>
      <c r="D821" t="s">
        <v>170</v>
      </c>
      <c r="E821" t="s">
        <v>162</v>
      </c>
      <c r="F821" t="s">
        <v>163</v>
      </c>
      <c r="G821" t="s">
        <v>182</v>
      </c>
      <c r="H821">
        <v>37</v>
      </c>
      <c r="I821" s="6">
        <v>42605</v>
      </c>
      <c r="J821" s="29">
        <v>124928</v>
      </c>
      <c r="K821" s="30">
        <v>0.06</v>
      </c>
      <c r="L821" t="s">
        <v>1454</v>
      </c>
      <c r="M821" t="s">
        <v>1455</v>
      </c>
    </row>
    <row r="822" spans="1:13" x14ac:dyDescent="0.3">
      <c r="A822" t="s">
        <v>1787</v>
      </c>
      <c r="B822" t="s">
        <v>1788</v>
      </c>
      <c r="C822" t="s">
        <v>169</v>
      </c>
      <c r="D822" t="s">
        <v>170</v>
      </c>
      <c r="E822" t="s">
        <v>162</v>
      </c>
      <c r="F822" t="s">
        <v>163</v>
      </c>
      <c r="G822" t="s">
        <v>182</v>
      </c>
      <c r="H822">
        <v>25</v>
      </c>
      <c r="I822" s="6">
        <v>44303</v>
      </c>
      <c r="J822" s="29">
        <v>186870</v>
      </c>
      <c r="K822" s="30">
        <v>0.2</v>
      </c>
      <c r="L822" t="s">
        <v>1454</v>
      </c>
      <c r="M822" t="s">
        <v>1460</v>
      </c>
    </row>
    <row r="823" spans="1:13" x14ac:dyDescent="0.3">
      <c r="A823" t="s">
        <v>454</v>
      </c>
      <c r="B823" t="s">
        <v>1789</v>
      </c>
      <c r="C823" t="s">
        <v>190</v>
      </c>
      <c r="D823" t="s">
        <v>170</v>
      </c>
      <c r="E823" t="s">
        <v>187</v>
      </c>
      <c r="F823" t="s">
        <v>181</v>
      </c>
      <c r="G823" t="s">
        <v>182</v>
      </c>
      <c r="H823">
        <v>37</v>
      </c>
      <c r="I823" s="6">
        <v>42317</v>
      </c>
      <c r="J823" s="29">
        <v>45369</v>
      </c>
      <c r="K823" s="30">
        <v>0</v>
      </c>
      <c r="L823" t="s">
        <v>1454</v>
      </c>
      <c r="M823" t="s">
        <v>1467</v>
      </c>
    </row>
    <row r="824" spans="1:13" x14ac:dyDescent="0.3">
      <c r="A824" t="s">
        <v>1790</v>
      </c>
      <c r="B824" t="s">
        <v>1791</v>
      </c>
      <c r="C824" t="s">
        <v>180</v>
      </c>
      <c r="D824" t="s">
        <v>223</v>
      </c>
      <c r="E824" t="s">
        <v>171</v>
      </c>
      <c r="F824" t="s">
        <v>181</v>
      </c>
      <c r="G824" t="s">
        <v>182</v>
      </c>
      <c r="H824">
        <v>59</v>
      </c>
      <c r="I824" s="6">
        <v>35502</v>
      </c>
      <c r="J824" s="29">
        <v>83685</v>
      </c>
      <c r="K824" s="30">
        <v>0</v>
      </c>
      <c r="L824" t="s">
        <v>1454</v>
      </c>
      <c r="M824" t="s">
        <v>1467</v>
      </c>
    </row>
    <row r="825" spans="1:13" x14ac:dyDescent="0.3">
      <c r="A825" t="s">
        <v>1792</v>
      </c>
      <c r="B825" t="s">
        <v>1793</v>
      </c>
      <c r="C825" t="s">
        <v>176</v>
      </c>
      <c r="D825" t="s">
        <v>161</v>
      </c>
      <c r="E825" t="s">
        <v>171</v>
      </c>
      <c r="F825" t="s">
        <v>181</v>
      </c>
      <c r="G825" t="s">
        <v>182</v>
      </c>
      <c r="H825">
        <v>35</v>
      </c>
      <c r="I825" s="6">
        <v>42493</v>
      </c>
      <c r="J825" s="29">
        <v>73899</v>
      </c>
      <c r="K825" s="30">
        <v>0.05</v>
      </c>
      <c r="L825" t="s">
        <v>1454</v>
      </c>
      <c r="M825" t="s">
        <v>1474</v>
      </c>
    </row>
    <row r="826" spans="1:13" x14ac:dyDescent="0.3">
      <c r="A826" t="s">
        <v>1794</v>
      </c>
      <c r="B826" t="s">
        <v>1795</v>
      </c>
      <c r="C826" t="s">
        <v>186</v>
      </c>
      <c r="D826" t="s">
        <v>170</v>
      </c>
      <c r="E826" t="s">
        <v>187</v>
      </c>
      <c r="F826" t="s">
        <v>181</v>
      </c>
      <c r="G826" t="s">
        <v>182</v>
      </c>
      <c r="H826">
        <v>63</v>
      </c>
      <c r="I826" s="6">
        <v>38096</v>
      </c>
      <c r="J826" s="29">
        <v>122487</v>
      </c>
      <c r="K826" s="30">
        <v>0.08</v>
      </c>
      <c r="L826" t="s">
        <v>1454</v>
      </c>
      <c r="M826" t="s">
        <v>1460</v>
      </c>
    </row>
    <row r="827" spans="1:13" x14ac:dyDescent="0.3">
      <c r="A827" t="s">
        <v>1796</v>
      </c>
      <c r="B827" t="s">
        <v>1797</v>
      </c>
      <c r="C827" t="s">
        <v>186</v>
      </c>
      <c r="D827" t="s">
        <v>161</v>
      </c>
      <c r="E827" t="s">
        <v>162</v>
      </c>
      <c r="F827" t="s">
        <v>163</v>
      </c>
      <c r="G827" t="s">
        <v>182</v>
      </c>
      <c r="H827">
        <v>55</v>
      </c>
      <c r="I827" s="6">
        <v>38391</v>
      </c>
      <c r="J827" s="29">
        <v>115145</v>
      </c>
      <c r="K827" s="30">
        <v>0.05</v>
      </c>
      <c r="L827" t="s">
        <v>1454</v>
      </c>
      <c r="M827" t="s">
        <v>1455</v>
      </c>
    </row>
    <row r="828" spans="1:13" x14ac:dyDescent="0.3">
      <c r="A828" t="s">
        <v>1798</v>
      </c>
      <c r="B828" t="s">
        <v>1799</v>
      </c>
      <c r="C828" t="s">
        <v>160</v>
      </c>
      <c r="D828" t="s">
        <v>170</v>
      </c>
      <c r="E828" t="s">
        <v>171</v>
      </c>
      <c r="F828" t="s">
        <v>163</v>
      </c>
      <c r="G828" t="s">
        <v>182</v>
      </c>
      <c r="H828">
        <v>37</v>
      </c>
      <c r="I828" s="6">
        <v>40657</v>
      </c>
      <c r="J828" s="29">
        <v>131183</v>
      </c>
      <c r="K828" s="30">
        <v>0.14000000000000001</v>
      </c>
      <c r="L828" t="s">
        <v>1454</v>
      </c>
      <c r="M828" t="s">
        <v>1460</v>
      </c>
    </row>
    <row r="829" spans="1:13" x14ac:dyDescent="0.3">
      <c r="A829" t="s">
        <v>760</v>
      </c>
      <c r="B829" t="s">
        <v>1800</v>
      </c>
      <c r="C829" t="s">
        <v>245</v>
      </c>
      <c r="D829" t="s">
        <v>161</v>
      </c>
      <c r="E829" t="s">
        <v>177</v>
      </c>
      <c r="F829" t="s">
        <v>163</v>
      </c>
      <c r="G829" t="s">
        <v>182</v>
      </c>
      <c r="H829">
        <v>45</v>
      </c>
      <c r="I829" s="6">
        <v>37445</v>
      </c>
      <c r="J829" s="29">
        <v>92655</v>
      </c>
      <c r="K829" s="30">
        <v>0</v>
      </c>
      <c r="L829" t="s">
        <v>1454</v>
      </c>
      <c r="M829" t="s">
        <v>1474</v>
      </c>
    </row>
    <row r="830" spans="1:13" x14ac:dyDescent="0.3">
      <c r="A830" t="s">
        <v>1801</v>
      </c>
      <c r="B830" t="s">
        <v>1802</v>
      </c>
      <c r="C830" t="s">
        <v>203</v>
      </c>
      <c r="D830" t="s">
        <v>204</v>
      </c>
      <c r="E830" t="s">
        <v>187</v>
      </c>
      <c r="F830" t="s">
        <v>163</v>
      </c>
      <c r="G830" t="s">
        <v>182</v>
      </c>
      <c r="H830">
        <v>25</v>
      </c>
      <c r="I830" s="6">
        <v>44370</v>
      </c>
      <c r="J830" s="29">
        <v>86464</v>
      </c>
      <c r="K830" s="30">
        <v>0</v>
      </c>
      <c r="L830" t="s">
        <v>1454</v>
      </c>
      <c r="M830" t="s">
        <v>1460</v>
      </c>
    </row>
    <row r="831" spans="1:13" x14ac:dyDescent="0.3">
      <c r="A831" t="s">
        <v>1803</v>
      </c>
      <c r="B831" t="s">
        <v>1804</v>
      </c>
      <c r="C831" t="s">
        <v>301</v>
      </c>
      <c r="D831" t="s">
        <v>161</v>
      </c>
      <c r="E831" t="s">
        <v>177</v>
      </c>
      <c r="F831" t="s">
        <v>163</v>
      </c>
      <c r="G831" t="s">
        <v>182</v>
      </c>
      <c r="H831">
        <v>50</v>
      </c>
      <c r="I831" s="6">
        <v>44445</v>
      </c>
      <c r="J831" s="29">
        <v>83418</v>
      </c>
      <c r="K831" s="30">
        <v>0</v>
      </c>
      <c r="L831" t="s">
        <v>1454</v>
      </c>
      <c r="M831" t="s">
        <v>1460</v>
      </c>
    </row>
    <row r="832" spans="1:13" x14ac:dyDescent="0.3">
      <c r="A832" t="s">
        <v>345</v>
      </c>
      <c r="B832" t="s">
        <v>1805</v>
      </c>
      <c r="C832" t="s">
        <v>283</v>
      </c>
      <c r="D832" t="s">
        <v>200</v>
      </c>
      <c r="E832" t="s">
        <v>171</v>
      </c>
      <c r="F832" t="s">
        <v>181</v>
      </c>
      <c r="G832" t="s">
        <v>182</v>
      </c>
      <c r="H832">
        <v>58</v>
      </c>
      <c r="I832" s="6">
        <v>41810</v>
      </c>
      <c r="J832" s="29">
        <v>41728</v>
      </c>
      <c r="K832" s="30">
        <v>0</v>
      </c>
      <c r="L832" t="s">
        <v>1454</v>
      </c>
      <c r="M832" t="s">
        <v>1455</v>
      </c>
    </row>
    <row r="833" spans="1:13" x14ac:dyDescent="0.3">
      <c r="A833" t="s">
        <v>1806</v>
      </c>
      <c r="B833" t="s">
        <v>1807</v>
      </c>
      <c r="C833" t="s">
        <v>325</v>
      </c>
      <c r="D833" t="s">
        <v>223</v>
      </c>
      <c r="E833" t="s">
        <v>162</v>
      </c>
      <c r="F833" t="s">
        <v>163</v>
      </c>
      <c r="G833" t="s">
        <v>182</v>
      </c>
      <c r="H833">
        <v>54</v>
      </c>
      <c r="I833" s="6">
        <v>44271</v>
      </c>
      <c r="J833" s="29">
        <v>56239</v>
      </c>
      <c r="K833" s="30">
        <v>0</v>
      </c>
      <c r="L833" t="s">
        <v>1454</v>
      </c>
      <c r="M833" t="s">
        <v>1455</v>
      </c>
    </row>
    <row r="834" spans="1:13" x14ac:dyDescent="0.3">
      <c r="A834" t="s">
        <v>1339</v>
      </c>
      <c r="B834" t="s">
        <v>1808</v>
      </c>
      <c r="C834" t="s">
        <v>169</v>
      </c>
      <c r="D834" t="s">
        <v>212</v>
      </c>
      <c r="E834" t="s">
        <v>187</v>
      </c>
      <c r="F834" t="s">
        <v>181</v>
      </c>
      <c r="G834" t="s">
        <v>182</v>
      </c>
      <c r="H834">
        <v>49</v>
      </c>
      <c r="I834" s="6">
        <v>41816</v>
      </c>
      <c r="J834" s="29">
        <v>153961</v>
      </c>
      <c r="K834" s="30">
        <v>0.25</v>
      </c>
      <c r="L834" t="s">
        <v>1454</v>
      </c>
      <c r="M834" t="s">
        <v>1460</v>
      </c>
    </row>
    <row r="835" spans="1:13" x14ac:dyDescent="0.3">
      <c r="A835" t="s">
        <v>1716</v>
      </c>
      <c r="B835" t="s">
        <v>1809</v>
      </c>
      <c r="C835" t="s">
        <v>397</v>
      </c>
      <c r="D835" t="s">
        <v>161</v>
      </c>
      <c r="E835" t="s">
        <v>171</v>
      </c>
      <c r="F835" t="s">
        <v>163</v>
      </c>
      <c r="G835" t="s">
        <v>182</v>
      </c>
      <c r="H835">
        <v>45</v>
      </c>
      <c r="I835" s="6">
        <v>39069</v>
      </c>
      <c r="J835" s="29">
        <v>68337</v>
      </c>
      <c r="K835" s="30">
        <v>0</v>
      </c>
      <c r="L835" t="s">
        <v>1454</v>
      </c>
      <c r="M835" t="s">
        <v>1455</v>
      </c>
    </row>
    <row r="836" spans="1:13" x14ac:dyDescent="0.3">
      <c r="A836" t="s">
        <v>1810</v>
      </c>
      <c r="B836" t="s">
        <v>1811</v>
      </c>
      <c r="C836" t="s">
        <v>160</v>
      </c>
      <c r="D836" t="s">
        <v>200</v>
      </c>
      <c r="E836" t="s">
        <v>162</v>
      </c>
      <c r="F836" t="s">
        <v>163</v>
      </c>
      <c r="G836" t="s">
        <v>182</v>
      </c>
      <c r="H836">
        <v>37</v>
      </c>
      <c r="I836" s="6">
        <v>40560</v>
      </c>
      <c r="J836" s="29">
        <v>131353</v>
      </c>
      <c r="K836" s="30">
        <v>0.11</v>
      </c>
      <c r="L836" t="s">
        <v>1454</v>
      </c>
      <c r="M836" t="s">
        <v>1460</v>
      </c>
    </row>
    <row r="837" spans="1:13" x14ac:dyDescent="0.3">
      <c r="A837" t="s">
        <v>1812</v>
      </c>
      <c r="B837" t="s">
        <v>1813</v>
      </c>
      <c r="C837" t="s">
        <v>451</v>
      </c>
      <c r="D837" t="s">
        <v>161</v>
      </c>
      <c r="E837" t="s">
        <v>177</v>
      </c>
      <c r="F837" t="s">
        <v>181</v>
      </c>
      <c r="G837" t="s">
        <v>182</v>
      </c>
      <c r="H837">
        <v>45</v>
      </c>
      <c r="I837" s="6">
        <v>40253</v>
      </c>
      <c r="J837" s="29">
        <v>88182</v>
      </c>
      <c r="K837" s="30">
        <v>0</v>
      </c>
      <c r="L837" t="s">
        <v>1454</v>
      </c>
      <c r="M837" t="s">
        <v>1474</v>
      </c>
    </row>
    <row r="838" spans="1:13" x14ac:dyDescent="0.3">
      <c r="A838" t="s">
        <v>1814</v>
      </c>
      <c r="B838" t="s">
        <v>1815</v>
      </c>
      <c r="C838" t="s">
        <v>235</v>
      </c>
      <c r="D838" t="s">
        <v>223</v>
      </c>
      <c r="E838" t="s">
        <v>162</v>
      </c>
      <c r="F838" t="s">
        <v>163</v>
      </c>
      <c r="G838" t="s">
        <v>182</v>
      </c>
      <c r="H838">
        <v>45</v>
      </c>
      <c r="I838" s="6">
        <v>43557</v>
      </c>
      <c r="J838" s="29">
        <v>52621</v>
      </c>
      <c r="K838" s="30">
        <v>0</v>
      </c>
      <c r="L838" t="s">
        <v>1454</v>
      </c>
      <c r="M838" t="s">
        <v>1467</v>
      </c>
    </row>
    <row r="839" spans="1:13" x14ac:dyDescent="0.3">
      <c r="A839" t="s">
        <v>1816</v>
      </c>
      <c r="B839" t="s">
        <v>1817</v>
      </c>
      <c r="C839" t="s">
        <v>176</v>
      </c>
      <c r="D839" t="s">
        <v>161</v>
      </c>
      <c r="E839" t="s">
        <v>171</v>
      </c>
      <c r="F839" t="s">
        <v>163</v>
      </c>
      <c r="G839" t="s">
        <v>182</v>
      </c>
      <c r="H839">
        <v>48</v>
      </c>
      <c r="I839" s="6">
        <v>41749</v>
      </c>
      <c r="J839" s="29">
        <v>91679</v>
      </c>
      <c r="K839" s="30">
        <v>7.0000000000000007E-2</v>
      </c>
      <c r="L839" t="s">
        <v>1454</v>
      </c>
      <c r="M839" t="s">
        <v>1455</v>
      </c>
    </row>
    <row r="840" spans="1:13" x14ac:dyDescent="0.3">
      <c r="A840" t="s">
        <v>1818</v>
      </c>
      <c r="B840" t="s">
        <v>1819</v>
      </c>
      <c r="C840" t="s">
        <v>169</v>
      </c>
      <c r="D840" t="s">
        <v>223</v>
      </c>
      <c r="E840" t="s">
        <v>187</v>
      </c>
      <c r="F840" t="s">
        <v>181</v>
      </c>
      <c r="G840" t="s">
        <v>182</v>
      </c>
      <c r="H840">
        <v>58</v>
      </c>
      <c r="I840" s="6">
        <v>33682</v>
      </c>
      <c r="J840" s="29">
        <v>199848</v>
      </c>
      <c r="K840" s="30">
        <v>0.16</v>
      </c>
      <c r="L840" t="s">
        <v>1454</v>
      </c>
      <c r="M840" t="s">
        <v>1455</v>
      </c>
    </row>
    <row r="841" spans="1:13" x14ac:dyDescent="0.3">
      <c r="A841" t="s">
        <v>1820</v>
      </c>
      <c r="B841" t="s">
        <v>1821</v>
      </c>
      <c r="C841" t="s">
        <v>322</v>
      </c>
      <c r="D841" t="s">
        <v>161</v>
      </c>
      <c r="E841" t="s">
        <v>177</v>
      </c>
      <c r="F841" t="s">
        <v>181</v>
      </c>
      <c r="G841" t="s">
        <v>182</v>
      </c>
      <c r="H841">
        <v>34</v>
      </c>
      <c r="I841" s="6">
        <v>43414</v>
      </c>
      <c r="J841" s="29">
        <v>61944</v>
      </c>
      <c r="K841" s="30">
        <v>0</v>
      </c>
      <c r="L841" t="s">
        <v>1454</v>
      </c>
      <c r="M841" t="s">
        <v>1460</v>
      </c>
    </row>
    <row r="842" spans="1:13" x14ac:dyDescent="0.3">
      <c r="A842" t="s">
        <v>1822</v>
      </c>
      <c r="B842" t="s">
        <v>1823</v>
      </c>
      <c r="C842" t="s">
        <v>180</v>
      </c>
      <c r="D842" t="s">
        <v>194</v>
      </c>
      <c r="E842" t="s">
        <v>162</v>
      </c>
      <c r="F842" t="s">
        <v>181</v>
      </c>
      <c r="G842" t="s">
        <v>182</v>
      </c>
      <c r="H842">
        <v>50</v>
      </c>
      <c r="I842" s="6">
        <v>40109</v>
      </c>
      <c r="J842" s="29">
        <v>79447</v>
      </c>
      <c r="K842" s="30">
        <v>0</v>
      </c>
      <c r="L842" t="s">
        <v>1454</v>
      </c>
      <c r="M842" t="s">
        <v>1460</v>
      </c>
    </row>
    <row r="843" spans="1:13" x14ac:dyDescent="0.3">
      <c r="A843" t="s">
        <v>1824</v>
      </c>
      <c r="B843" t="s">
        <v>1825</v>
      </c>
      <c r="C843" t="s">
        <v>186</v>
      </c>
      <c r="D843" t="s">
        <v>223</v>
      </c>
      <c r="E843" t="s">
        <v>162</v>
      </c>
      <c r="F843" t="s">
        <v>181</v>
      </c>
      <c r="G843" t="s">
        <v>182</v>
      </c>
      <c r="H843">
        <v>49</v>
      </c>
      <c r="I843" s="6">
        <v>41131</v>
      </c>
      <c r="J843" s="29">
        <v>109850</v>
      </c>
      <c r="K843" s="30">
        <v>7.0000000000000007E-2</v>
      </c>
      <c r="L843" t="s">
        <v>1454</v>
      </c>
      <c r="M843" t="s">
        <v>1467</v>
      </c>
    </row>
    <row r="844" spans="1:13" x14ac:dyDescent="0.3">
      <c r="A844" t="s">
        <v>419</v>
      </c>
      <c r="B844" t="s">
        <v>1170</v>
      </c>
      <c r="C844" t="s">
        <v>355</v>
      </c>
      <c r="D844" t="s">
        <v>161</v>
      </c>
      <c r="E844" t="s">
        <v>162</v>
      </c>
      <c r="F844" t="s">
        <v>181</v>
      </c>
      <c r="G844" t="s">
        <v>182</v>
      </c>
      <c r="H844">
        <v>55</v>
      </c>
      <c r="I844" s="6">
        <v>42683</v>
      </c>
      <c r="J844" s="29">
        <v>87851</v>
      </c>
      <c r="K844" s="30">
        <v>0</v>
      </c>
      <c r="L844" t="s">
        <v>1454</v>
      </c>
      <c r="M844" t="s">
        <v>1455</v>
      </c>
    </row>
    <row r="845" spans="1:13" x14ac:dyDescent="0.3">
      <c r="A845" t="s">
        <v>1826</v>
      </c>
      <c r="B845" t="s">
        <v>1827</v>
      </c>
      <c r="C845" t="s">
        <v>180</v>
      </c>
      <c r="D845" t="s">
        <v>212</v>
      </c>
      <c r="E845" t="s">
        <v>171</v>
      </c>
      <c r="F845" t="s">
        <v>181</v>
      </c>
      <c r="G845" t="s">
        <v>182</v>
      </c>
      <c r="H845">
        <v>55</v>
      </c>
      <c r="I845" s="6">
        <v>38909</v>
      </c>
      <c r="J845" s="29">
        <v>93343</v>
      </c>
      <c r="K845" s="30">
        <v>0</v>
      </c>
      <c r="L845" t="s">
        <v>1454</v>
      </c>
      <c r="M845" t="s">
        <v>1455</v>
      </c>
    </row>
    <row r="846" spans="1:13" x14ac:dyDescent="0.3">
      <c r="A846" t="s">
        <v>509</v>
      </c>
      <c r="B846" t="s">
        <v>1612</v>
      </c>
      <c r="C846" t="s">
        <v>160</v>
      </c>
      <c r="D846" t="s">
        <v>170</v>
      </c>
      <c r="E846" t="s">
        <v>177</v>
      </c>
      <c r="F846" t="s">
        <v>163</v>
      </c>
      <c r="G846" t="s">
        <v>182</v>
      </c>
      <c r="H846">
        <v>42</v>
      </c>
      <c r="I846" s="6">
        <v>40620</v>
      </c>
      <c r="J846" s="29">
        <v>150034</v>
      </c>
      <c r="K846" s="30">
        <v>0.12</v>
      </c>
      <c r="L846" t="s">
        <v>1454</v>
      </c>
      <c r="M846" t="s">
        <v>1467</v>
      </c>
    </row>
    <row r="847" spans="1:13" x14ac:dyDescent="0.3">
      <c r="A847" t="s">
        <v>1828</v>
      </c>
      <c r="B847" t="s">
        <v>1829</v>
      </c>
      <c r="C847" t="s">
        <v>203</v>
      </c>
      <c r="D847" t="s">
        <v>204</v>
      </c>
      <c r="E847" t="s">
        <v>162</v>
      </c>
      <c r="F847" t="s">
        <v>163</v>
      </c>
      <c r="G847" t="s">
        <v>182</v>
      </c>
      <c r="H847">
        <v>59</v>
      </c>
      <c r="I847" s="6">
        <v>36990</v>
      </c>
      <c r="J847" s="29">
        <v>119699</v>
      </c>
      <c r="K847" s="30">
        <v>0</v>
      </c>
      <c r="L847" t="s">
        <v>1454</v>
      </c>
      <c r="M847" t="s">
        <v>1460</v>
      </c>
    </row>
    <row r="848" spans="1:13" x14ac:dyDescent="0.3">
      <c r="A848" t="s">
        <v>1830</v>
      </c>
      <c r="B848" t="s">
        <v>1831</v>
      </c>
      <c r="C848" t="s">
        <v>160</v>
      </c>
      <c r="D848" t="s">
        <v>212</v>
      </c>
      <c r="E848" t="s">
        <v>187</v>
      </c>
      <c r="F848" t="s">
        <v>163</v>
      </c>
      <c r="G848" t="s">
        <v>182</v>
      </c>
      <c r="H848">
        <v>65</v>
      </c>
      <c r="I848" s="6">
        <v>36823</v>
      </c>
      <c r="J848" s="29">
        <v>149417</v>
      </c>
      <c r="K848" s="30">
        <v>0.13</v>
      </c>
      <c r="L848" t="s">
        <v>1454</v>
      </c>
      <c r="M848" t="s">
        <v>1474</v>
      </c>
    </row>
    <row r="849" spans="1:13" x14ac:dyDescent="0.3">
      <c r="A849" t="s">
        <v>1832</v>
      </c>
      <c r="B849" t="s">
        <v>1833</v>
      </c>
      <c r="C849" t="s">
        <v>721</v>
      </c>
      <c r="D849" t="s">
        <v>161</v>
      </c>
      <c r="E849" t="s">
        <v>171</v>
      </c>
      <c r="F849" t="s">
        <v>181</v>
      </c>
      <c r="G849" t="s">
        <v>182</v>
      </c>
      <c r="H849">
        <v>34</v>
      </c>
      <c r="I849" s="6">
        <v>43728</v>
      </c>
      <c r="J849" s="29">
        <v>94735</v>
      </c>
      <c r="K849" s="30">
        <v>0</v>
      </c>
      <c r="L849" t="s">
        <v>1454</v>
      </c>
      <c r="M849" t="s">
        <v>1467</v>
      </c>
    </row>
    <row r="850" spans="1:13" x14ac:dyDescent="0.3">
      <c r="A850" t="s">
        <v>1834</v>
      </c>
      <c r="B850" t="s">
        <v>1835</v>
      </c>
      <c r="C850" t="s">
        <v>160</v>
      </c>
      <c r="D850" t="s">
        <v>200</v>
      </c>
      <c r="E850" t="s">
        <v>171</v>
      </c>
      <c r="F850" t="s">
        <v>163</v>
      </c>
      <c r="G850" t="s">
        <v>182</v>
      </c>
      <c r="H850">
        <v>36</v>
      </c>
      <c r="I850" s="6">
        <v>40248</v>
      </c>
      <c r="J850" s="29">
        <v>134006</v>
      </c>
      <c r="K850" s="30">
        <v>0.13</v>
      </c>
      <c r="L850" t="s">
        <v>1454</v>
      </c>
      <c r="M850" t="s">
        <v>1467</v>
      </c>
    </row>
    <row r="851" spans="1:13" x14ac:dyDescent="0.3">
      <c r="A851" t="s">
        <v>1836</v>
      </c>
      <c r="B851" t="s">
        <v>1837</v>
      </c>
      <c r="C851" t="s">
        <v>186</v>
      </c>
      <c r="D851" t="s">
        <v>170</v>
      </c>
      <c r="E851" t="s">
        <v>187</v>
      </c>
      <c r="F851" t="s">
        <v>163</v>
      </c>
      <c r="G851" t="s">
        <v>182</v>
      </c>
      <c r="H851">
        <v>61</v>
      </c>
      <c r="I851" s="6">
        <v>40092</v>
      </c>
      <c r="J851" s="29">
        <v>103096</v>
      </c>
      <c r="K851" s="30">
        <v>7.0000000000000007E-2</v>
      </c>
      <c r="L851" t="s">
        <v>1454</v>
      </c>
      <c r="M851" t="s">
        <v>1467</v>
      </c>
    </row>
    <row r="852" spans="1:13" x14ac:dyDescent="0.3">
      <c r="A852" t="s">
        <v>1838</v>
      </c>
      <c r="B852" t="s">
        <v>1839</v>
      </c>
      <c r="C852" t="s">
        <v>176</v>
      </c>
      <c r="D852" t="s">
        <v>161</v>
      </c>
      <c r="E852" t="s">
        <v>171</v>
      </c>
      <c r="F852" t="s">
        <v>163</v>
      </c>
      <c r="G852" t="s">
        <v>182</v>
      </c>
      <c r="H852">
        <v>36</v>
      </c>
      <c r="I852" s="6">
        <v>41972</v>
      </c>
      <c r="J852" s="29">
        <v>88730</v>
      </c>
      <c r="K852" s="30">
        <v>0.08</v>
      </c>
      <c r="L852" t="s">
        <v>1454</v>
      </c>
      <c r="M852" t="s">
        <v>1455</v>
      </c>
    </row>
    <row r="853" spans="1:13" x14ac:dyDescent="0.3">
      <c r="A853" t="s">
        <v>867</v>
      </c>
      <c r="B853" t="s">
        <v>1840</v>
      </c>
      <c r="C853" t="s">
        <v>235</v>
      </c>
      <c r="D853" t="s">
        <v>194</v>
      </c>
      <c r="E853" t="s">
        <v>187</v>
      </c>
      <c r="F853" t="s">
        <v>181</v>
      </c>
      <c r="G853" t="s">
        <v>182</v>
      </c>
      <c r="H853">
        <v>49</v>
      </c>
      <c r="I853" s="6">
        <v>43671</v>
      </c>
      <c r="J853" s="29">
        <v>50883</v>
      </c>
      <c r="K853" s="30">
        <v>0</v>
      </c>
      <c r="L853" t="s">
        <v>1454</v>
      </c>
      <c r="M853" t="s">
        <v>1455</v>
      </c>
    </row>
    <row r="854" spans="1:13" x14ac:dyDescent="0.3">
      <c r="A854" t="s">
        <v>1841</v>
      </c>
      <c r="B854" t="s">
        <v>1842</v>
      </c>
      <c r="C854" t="s">
        <v>169</v>
      </c>
      <c r="D854" t="s">
        <v>200</v>
      </c>
      <c r="E854" t="s">
        <v>171</v>
      </c>
      <c r="F854" t="s">
        <v>181</v>
      </c>
      <c r="G854" t="s">
        <v>182</v>
      </c>
      <c r="H854">
        <v>47</v>
      </c>
      <c r="I854" s="6">
        <v>43772</v>
      </c>
      <c r="J854" s="29">
        <v>195385</v>
      </c>
      <c r="K854" s="30">
        <v>0.21</v>
      </c>
      <c r="L854" t="s">
        <v>1454</v>
      </c>
      <c r="M854" t="s">
        <v>1474</v>
      </c>
    </row>
    <row r="855" spans="1:13" x14ac:dyDescent="0.3">
      <c r="A855" t="s">
        <v>1843</v>
      </c>
      <c r="B855" t="s">
        <v>1844</v>
      </c>
      <c r="C855" t="s">
        <v>160</v>
      </c>
      <c r="D855" t="s">
        <v>212</v>
      </c>
      <c r="E855" t="s">
        <v>171</v>
      </c>
      <c r="F855" t="s">
        <v>181</v>
      </c>
      <c r="G855" t="s">
        <v>182</v>
      </c>
      <c r="H855">
        <v>52</v>
      </c>
      <c r="I855" s="6">
        <v>43255</v>
      </c>
      <c r="J855" s="29">
        <v>154884</v>
      </c>
      <c r="K855" s="30">
        <v>0.1</v>
      </c>
      <c r="L855" t="s">
        <v>1454</v>
      </c>
      <c r="M855" t="s">
        <v>1460</v>
      </c>
    </row>
    <row r="856" spans="1:13" x14ac:dyDescent="0.3">
      <c r="A856" t="s">
        <v>1845</v>
      </c>
      <c r="B856" t="s">
        <v>1846</v>
      </c>
      <c r="C856" t="s">
        <v>203</v>
      </c>
      <c r="D856" t="s">
        <v>204</v>
      </c>
      <c r="E856" t="s">
        <v>171</v>
      </c>
      <c r="F856" t="s">
        <v>163</v>
      </c>
      <c r="G856" t="s">
        <v>182</v>
      </c>
      <c r="H856">
        <v>37</v>
      </c>
      <c r="I856" s="6">
        <v>41318</v>
      </c>
      <c r="J856" s="29">
        <v>124827</v>
      </c>
      <c r="K856" s="30">
        <v>0</v>
      </c>
      <c r="L856" t="s">
        <v>1454</v>
      </c>
      <c r="M856" t="s">
        <v>1467</v>
      </c>
    </row>
    <row r="857" spans="1:13" x14ac:dyDescent="0.3">
      <c r="A857" t="s">
        <v>1847</v>
      </c>
      <c r="B857" t="s">
        <v>1848</v>
      </c>
      <c r="C857" t="s">
        <v>186</v>
      </c>
      <c r="D857" t="s">
        <v>194</v>
      </c>
      <c r="E857" t="s">
        <v>171</v>
      </c>
      <c r="F857" t="s">
        <v>163</v>
      </c>
      <c r="G857" t="s">
        <v>182</v>
      </c>
      <c r="H857">
        <v>25</v>
      </c>
      <c r="I857" s="6">
        <v>44545</v>
      </c>
      <c r="J857" s="29">
        <v>114893</v>
      </c>
      <c r="K857" s="30">
        <v>0.06</v>
      </c>
      <c r="L857" t="s">
        <v>1454</v>
      </c>
      <c r="M857" t="s">
        <v>1474</v>
      </c>
    </row>
    <row r="858" spans="1:13" x14ac:dyDescent="0.3">
      <c r="A858" t="s">
        <v>1849</v>
      </c>
      <c r="B858" t="s">
        <v>1850</v>
      </c>
      <c r="C858" t="s">
        <v>186</v>
      </c>
      <c r="D858" t="s">
        <v>212</v>
      </c>
      <c r="E858" t="s">
        <v>171</v>
      </c>
      <c r="F858" t="s">
        <v>181</v>
      </c>
      <c r="G858" t="s">
        <v>182</v>
      </c>
      <c r="H858">
        <v>49</v>
      </c>
      <c r="I858" s="6">
        <v>43240</v>
      </c>
      <c r="J858" s="29">
        <v>119397</v>
      </c>
      <c r="K858" s="30">
        <v>0.09</v>
      </c>
      <c r="L858" t="s">
        <v>1454</v>
      </c>
      <c r="M858" t="s">
        <v>1467</v>
      </c>
    </row>
    <row r="859" spans="1:13" x14ac:dyDescent="0.3">
      <c r="A859" t="s">
        <v>1851</v>
      </c>
      <c r="B859" t="s">
        <v>1852</v>
      </c>
      <c r="C859" t="s">
        <v>169</v>
      </c>
      <c r="D859" t="s">
        <v>223</v>
      </c>
      <c r="E859" t="s">
        <v>187</v>
      </c>
      <c r="F859" t="s">
        <v>163</v>
      </c>
      <c r="G859" t="s">
        <v>182</v>
      </c>
      <c r="H859">
        <v>25</v>
      </c>
      <c r="I859" s="6">
        <v>44549</v>
      </c>
      <c r="J859" s="29">
        <v>150666</v>
      </c>
      <c r="K859" s="30">
        <v>0.23</v>
      </c>
      <c r="L859" t="s">
        <v>1454</v>
      </c>
      <c r="M859" t="s">
        <v>1474</v>
      </c>
    </row>
    <row r="860" spans="1:13" x14ac:dyDescent="0.3">
      <c r="A860" t="s">
        <v>1853</v>
      </c>
      <c r="B860" t="s">
        <v>1854</v>
      </c>
      <c r="C860" t="s">
        <v>274</v>
      </c>
      <c r="D860" t="s">
        <v>204</v>
      </c>
      <c r="E860" t="s">
        <v>187</v>
      </c>
      <c r="F860" t="s">
        <v>163</v>
      </c>
      <c r="G860" t="s">
        <v>182</v>
      </c>
      <c r="H860">
        <v>45</v>
      </c>
      <c r="I860" s="6">
        <v>40967</v>
      </c>
      <c r="J860" s="29">
        <v>89659</v>
      </c>
      <c r="K860" s="30">
        <v>0</v>
      </c>
      <c r="L860" t="s">
        <v>1454</v>
      </c>
      <c r="M860" t="s">
        <v>1467</v>
      </c>
    </row>
    <row r="861" spans="1:13" x14ac:dyDescent="0.3">
      <c r="A861" t="s">
        <v>1855</v>
      </c>
      <c r="B861" t="s">
        <v>1856</v>
      </c>
      <c r="C861" t="s">
        <v>190</v>
      </c>
      <c r="D861" t="s">
        <v>170</v>
      </c>
      <c r="E861" t="s">
        <v>171</v>
      </c>
      <c r="F861" t="s">
        <v>163</v>
      </c>
      <c r="G861" t="s">
        <v>182</v>
      </c>
      <c r="H861">
        <v>44</v>
      </c>
      <c r="I861" s="6">
        <v>40329</v>
      </c>
      <c r="J861" s="29">
        <v>47387</v>
      </c>
      <c r="K861" s="30">
        <v>0</v>
      </c>
      <c r="L861" t="s">
        <v>1454</v>
      </c>
      <c r="M861" t="s">
        <v>1474</v>
      </c>
    </row>
    <row r="862" spans="1:13" x14ac:dyDescent="0.3">
      <c r="A862" t="s">
        <v>1857</v>
      </c>
      <c r="B862" t="s">
        <v>1858</v>
      </c>
      <c r="C862" t="s">
        <v>180</v>
      </c>
      <c r="D862" t="s">
        <v>170</v>
      </c>
      <c r="E862" t="s">
        <v>171</v>
      </c>
      <c r="F862" t="s">
        <v>163</v>
      </c>
      <c r="G862" t="s">
        <v>182</v>
      </c>
      <c r="H862">
        <v>33</v>
      </c>
      <c r="I862" s="6">
        <v>40936</v>
      </c>
      <c r="J862" s="29">
        <v>95960</v>
      </c>
      <c r="K862" s="30">
        <v>0</v>
      </c>
      <c r="L862" t="s">
        <v>1454</v>
      </c>
      <c r="M862" t="s">
        <v>1474</v>
      </c>
    </row>
    <row r="863" spans="1:13" x14ac:dyDescent="0.3">
      <c r="A863" t="s">
        <v>1859</v>
      </c>
      <c r="B863" t="s">
        <v>1860</v>
      </c>
      <c r="C863" t="s">
        <v>160</v>
      </c>
      <c r="D863" t="s">
        <v>161</v>
      </c>
      <c r="E863" t="s">
        <v>177</v>
      </c>
      <c r="F863" t="s">
        <v>181</v>
      </c>
      <c r="G863" t="s">
        <v>217</v>
      </c>
      <c r="H863">
        <v>56</v>
      </c>
      <c r="I863" s="6">
        <v>40917</v>
      </c>
      <c r="J863" s="29">
        <v>146140</v>
      </c>
      <c r="K863" s="30">
        <v>0.1</v>
      </c>
      <c r="L863" t="s">
        <v>1861</v>
      </c>
      <c r="M863" t="s">
        <v>1862</v>
      </c>
    </row>
    <row r="864" spans="1:13" x14ac:dyDescent="0.3">
      <c r="A864" t="s">
        <v>1863</v>
      </c>
      <c r="B864" t="s">
        <v>1864</v>
      </c>
      <c r="C864" t="s">
        <v>169</v>
      </c>
      <c r="D864" t="s">
        <v>161</v>
      </c>
      <c r="E864" t="s">
        <v>162</v>
      </c>
      <c r="F864" t="s">
        <v>181</v>
      </c>
      <c r="G864" t="s">
        <v>217</v>
      </c>
      <c r="H864">
        <v>59</v>
      </c>
      <c r="I864" s="6">
        <v>37400</v>
      </c>
      <c r="J864" s="29">
        <v>172787</v>
      </c>
      <c r="K864" s="30">
        <v>0.28000000000000003</v>
      </c>
      <c r="L864" t="s">
        <v>1861</v>
      </c>
      <c r="M864" t="s">
        <v>1865</v>
      </c>
    </row>
    <row r="865" spans="1:13" x14ac:dyDescent="0.3">
      <c r="A865" t="s">
        <v>1866</v>
      </c>
      <c r="B865" t="s">
        <v>1867</v>
      </c>
      <c r="C865" t="s">
        <v>260</v>
      </c>
      <c r="D865" t="s">
        <v>204</v>
      </c>
      <c r="E865" t="s">
        <v>187</v>
      </c>
      <c r="F865" t="s">
        <v>163</v>
      </c>
      <c r="G865" t="s">
        <v>217</v>
      </c>
      <c r="H865">
        <v>56</v>
      </c>
      <c r="I865" s="6">
        <v>38388</v>
      </c>
      <c r="J865" s="29">
        <v>98581</v>
      </c>
      <c r="K865" s="30">
        <v>0</v>
      </c>
      <c r="L865" t="s">
        <v>1861</v>
      </c>
      <c r="M865" t="s">
        <v>1865</v>
      </c>
    </row>
    <row r="866" spans="1:13" x14ac:dyDescent="0.3">
      <c r="A866" t="s">
        <v>1868</v>
      </c>
      <c r="B866" t="s">
        <v>1869</v>
      </c>
      <c r="C866" t="s">
        <v>190</v>
      </c>
      <c r="D866" t="s">
        <v>170</v>
      </c>
      <c r="E866" t="s">
        <v>177</v>
      </c>
      <c r="F866" t="s">
        <v>181</v>
      </c>
      <c r="G866" t="s">
        <v>217</v>
      </c>
      <c r="H866">
        <v>65</v>
      </c>
      <c r="I866" s="6">
        <v>38123</v>
      </c>
      <c r="J866" s="29">
        <v>55499</v>
      </c>
      <c r="K866" s="30">
        <v>0</v>
      </c>
      <c r="L866" t="s">
        <v>1861</v>
      </c>
      <c r="M866" t="s">
        <v>1862</v>
      </c>
    </row>
    <row r="867" spans="1:13" x14ac:dyDescent="0.3">
      <c r="A867" t="s">
        <v>1870</v>
      </c>
      <c r="B867" t="s">
        <v>1871</v>
      </c>
      <c r="C867" t="s">
        <v>240</v>
      </c>
      <c r="D867" t="s">
        <v>161</v>
      </c>
      <c r="E867" t="s">
        <v>187</v>
      </c>
      <c r="F867" t="s">
        <v>163</v>
      </c>
      <c r="G867" t="s">
        <v>217</v>
      </c>
      <c r="H867">
        <v>57</v>
      </c>
      <c r="I867" s="6">
        <v>34337</v>
      </c>
      <c r="J867" s="29">
        <v>82872</v>
      </c>
      <c r="K867" s="30">
        <v>0</v>
      </c>
      <c r="L867" t="s">
        <v>1861</v>
      </c>
      <c r="M867" t="s">
        <v>1862</v>
      </c>
    </row>
    <row r="868" spans="1:13" x14ac:dyDescent="0.3">
      <c r="A868" t="s">
        <v>1872</v>
      </c>
      <c r="B868" t="s">
        <v>1873</v>
      </c>
      <c r="C868" t="s">
        <v>160</v>
      </c>
      <c r="D868" t="s">
        <v>161</v>
      </c>
      <c r="E868" t="s">
        <v>187</v>
      </c>
      <c r="F868" t="s">
        <v>163</v>
      </c>
      <c r="G868" t="s">
        <v>217</v>
      </c>
      <c r="H868">
        <v>55</v>
      </c>
      <c r="I868" s="6">
        <v>38945</v>
      </c>
      <c r="J868" s="29">
        <v>159044</v>
      </c>
      <c r="K868" s="30">
        <v>0.1</v>
      </c>
      <c r="L868" t="s">
        <v>1861</v>
      </c>
      <c r="M868" t="s">
        <v>1862</v>
      </c>
    </row>
    <row r="869" spans="1:13" x14ac:dyDescent="0.3">
      <c r="A869" t="s">
        <v>1874</v>
      </c>
      <c r="B869" t="s">
        <v>1875</v>
      </c>
      <c r="C869" t="s">
        <v>180</v>
      </c>
      <c r="D869" t="s">
        <v>194</v>
      </c>
      <c r="E869" t="s">
        <v>177</v>
      </c>
      <c r="F869" t="s">
        <v>163</v>
      </c>
      <c r="G869" t="s">
        <v>217</v>
      </c>
      <c r="H869">
        <v>44</v>
      </c>
      <c r="I869" s="6">
        <v>43467</v>
      </c>
      <c r="J869" s="29">
        <v>74691</v>
      </c>
      <c r="K869" s="30">
        <v>0</v>
      </c>
      <c r="L869" t="s">
        <v>1861</v>
      </c>
      <c r="M869" t="s">
        <v>1862</v>
      </c>
    </row>
    <row r="870" spans="1:13" x14ac:dyDescent="0.3">
      <c r="A870" t="s">
        <v>1876</v>
      </c>
      <c r="B870" t="s">
        <v>1877</v>
      </c>
      <c r="C870" t="s">
        <v>186</v>
      </c>
      <c r="D870" t="s">
        <v>194</v>
      </c>
      <c r="E870" t="s">
        <v>171</v>
      </c>
      <c r="F870" t="s">
        <v>163</v>
      </c>
      <c r="G870" t="s">
        <v>217</v>
      </c>
      <c r="H870">
        <v>38</v>
      </c>
      <c r="I870" s="6">
        <v>44516</v>
      </c>
      <c r="J870" s="29">
        <v>109812</v>
      </c>
      <c r="K870" s="30">
        <v>0.09</v>
      </c>
      <c r="L870" t="s">
        <v>1861</v>
      </c>
      <c r="M870" t="s">
        <v>1862</v>
      </c>
    </row>
    <row r="871" spans="1:13" x14ac:dyDescent="0.3">
      <c r="A871" t="s">
        <v>1878</v>
      </c>
      <c r="B871" t="s">
        <v>1879</v>
      </c>
      <c r="C871" t="s">
        <v>211</v>
      </c>
      <c r="D871" t="s">
        <v>212</v>
      </c>
      <c r="E871" t="s">
        <v>162</v>
      </c>
      <c r="F871" t="s">
        <v>181</v>
      </c>
      <c r="G871" t="s">
        <v>217</v>
      </c>
      <c r="H871">
        <v>57</v>
      </c>
      <c r="I871" s="6">
        <v>37828</v>
      </c>
      <c r="J871" s="29">
        <v>206624</v>
      </c>
      <c r="K871" s="30">
        <v>0.4</v>
      </c>
      <c r="L871" t="s">
        <v>1861</v>
      </c>
      <c r="M871" t="s">
        <v>1880</v>
      </c>
    </row>
    <row r="872" spans="1:13" x14ac:dyDescent="0.3">
      <c r="A872" t="s">
        <v>1881</v>
      </c>
      <c r="B872" t="s">
        <v>1882</v>
      </c>
      <c r="C872" t="s">
        <v>232</v>
      </c>
      <c r="D872" t="s">
        <v>161</v>
      </c>
      <c r="E872" t="s">
        <v>177</v>
      </c>
      <c r="F872" t="s">
        <v>181</v>
      </c>
      <c r="G872" t="s">
        <v>217</v>
      </c>
      <c r="H872">
        <v>36</v>
      </c>
      <c r="I872" s="6">
        <v>40535</v>
      </c>
      <c r="J872" s="29">
        <v>53215</v>
      </c>
      <c r="K872" s="30">
        <v>0</v>
      </c>
      <c r="L872" t="s">
        <v>1861</v>
      </c>
      <c r="M872" t="s">
        <v>1880</v>
      </c>
    </row>
    <row r="873" spans="1:13" x14ac:dyDescent="0.3">
      <c r="A873" t="s">
        <v>1883</v>
      </c>
      <c r="B873" t="s">
        <v>1884</v>
      </c>
      <c r="C873" t="s">
        <v>169</v>
      </c>
      <c r="D873" t="s">
        <v>204</v>
      </c>
      <c r="E873" t="s">
        <v>162</v>
      </c>
      <c r="F873" t="s">
        <v>163</v>
      </c>
      <c r="G873" t="s">
        <v>217</v>
      </c>
      <c r="H873">
        <v>30</v>
      </c>
      <c r="I873" s="6">
        <v>42512</v>
      </c>
      <c r="J873" s="29">
        <v>189702</v>
      </c>
      <c r="K873" s="30">
        <v>0.28000000000000003</v>
      </c>
      <c r="L873" t="s">
        <v>1861</v>
      </c>
      <c r="M873" t="s">
        <v>1862</v>
      </c>
    </row>
    <row r="874" spans="1:13" x14ac:dyDescent="0.3">
      <c r="A874" t="s">
        <v>1885</v>
      </c>
      <c r="B874" t="s">
        <v>1886</v>
      </c>
      <c r="C874" t="s">
        <v>301</v>
      </c>
      <c r="D874" t="s">
        <v>161</v>
      </c>
      <c r="E874" t="s">
        <v>187</v>
      </c>
      <c r="F874" t="s">
        <v>163</v>
      </c>
      <c r="G874" t="s">
        <v>217</v>
      </c>
      <c r="H874">
        <v>41</v>
      </c>
      <c r="I874" s="6">
        <v>39931</v>
      </c>
      <c r="J874" s="29">
        <v>69803</v>
      </c>
      <c r="K874" s="30">
        <v>0</v>
      </c>
      <c r="L874" t="s">
        <v>1861</v>
      </c>
      <c r="M874" t="s">
        <v>1862</v>
      </c>
    </row>
    <row r="875" spans="1:13" x14ac:dyDescent="0.3">
      <c r="A875" t="s">
        <v>409</v>
      </c>
      <c r="B875" t="s">
        <v>1887</v>
      </c>
      <c r="C875" t="s">
        <v>397</v>
      </c>
      <c r="D875" t="s">
        <v>161</v>
      </c>
      <c r="E875" t="s">
        <v>187</v>
      </c>
      <c r="F875" t="s">
        <v>163</v>
      </c>
      <c r="G875" t="s">
        <v>217</v>
      </c>
      <c r="H875">
        <v>48</v>
      </c>
      <c r="I875" s="6">
        <v>43650</v>
      </c>
      <c r="J875" s="29">
        <v>76588</v>
      </c>
      <c r="K875" s="30">
        <v>0</v>
      </c>
      <c r="L875" t="s">
        <v>1861</v>
      </c>
      <c r="M875" t="s">
        <v>1865</v>
      </c>
    </row>
    <row r="876" spans="1:13" x14ac:dyDescent="0.3">
      <c r="A876" t="s">
        <v>1888</v>
      </c>
      <c r="B876" t="s">
        <v>1889</v>
      </c>
      <c r="C876" t="s">
        <v>235</v>
      </c>
      <c r="D876" t="s">
        <v>170</v>
      </c>
      <c r="E876" t="s">
        <v>187</v>
      </c>
      <c r="F876" t="s">
        <v>163</v>
      </c>
      <c r="G876" t="s">
        <v>217</v>
      </c>
      <c r="H876">
        <v>26</v>
      </c>
      <c r="I876" s="6">
        <v>43578</v>
      </c>
      <c r="J876" s="29">
        <v>59817</v>
      </c>
      <c r="K876" s="30">
        <v>0</v>
      </c>
      <c r="L876" t="s">
        <v>1861</v>
      </c>
      <c r="M876" t="s">
        <v>1880</v>
      </c>
    </row>
    <row r="877" spans="1:13" x14ac:dyDescent="0.3">
      <c r="A877" t="s">
        <v>1890</v>
      </c>
      <c r="B877" t="s">
        <v>1891</v>
      </c>
      <c r="C877" t="s">
        <v>397</v>
      </c>
      <c r="D877" t="s">
        <v>161</v>
      </c>
      <c r="E877" t="s">
        <v>177</v>
      </c>
      <c r="F877" t="s">
        <v>163</v>
      </c>
      <c r="G877" t="s">
        <v>217</v>
      </c>
      <c r="H877">
        <v>32</v>
      </c>
      <c r="I877" s="6">
        <v>44474</v>
      </c>
      <c r="J877" s="29">
        <v>88072</v>
      </c>
      <c r="K877" s="30">
        <v>0</v>
      </c>
      <c r="L877" t="s">
        <v>1861</v>
      </c>
      <c r="M877" t="s">
        <v>1880</v>
      </c>
    </row>
    <row r="878" spans="1:13" x14ac:dyDescent="0.3">
      <c r="A878" t="s">
        <v>1892</v>
      </c>
      <c r="B878" t="s">
        <v>1893</v>
      </c>
      <c r="C878" t="s">
        <v>180</v>
      </c>
      <c r="D878" t="s">
        <v>170</v>
      </c>
      <c r="E878" t="s">
        <v>177</v>
      </c>
      <c r="F878" t="s">
        <v>163</v>
      </c>
      <c r="G878" t="s">
        <v>217</v>
      </c>
      <c r="H878">
        <v>60</v>
      </c>
      <c r="I878" s="6">
        <v>39137</v>
      </c>
      <c r="J878" s="29">
        <v>71699</v>
      </c>
      <c r="K878" s="30">
        <v>0</v>
      </c>
      <c r="L878" t="s">
        <v>1861</v>
      </c>
      <c r="M878" t="s">
        <v>1862</v>
      </c>
    </row>
    <row r="879" spans="1:13" x14ac:dyDescent="0.3">
      <c r="A879" t="s">
        <v>1894</v>
      </c>
      <c r="B879" t="s">
        <v>1895</v>
      </c>
      <c r="C879" t="s">
        <v>274</v>
      </c>
      <c r="D879" t="s">
        <v>204</v>
      </c>
      <c r="E879" t="s">
        <v>171</v>
      </c>
      <c r="F879" t="s">
        <v>181</v>
      </c>
      <c r="G879" t="s">
        <v>217</v>
      </c>
      <c r="H879">
        <v>46</v>
      </c>
      <c r="I879" s="6">
        <v>36331</v>
      </c>
      <c r="J879" s="29">
        <v>96997</v>
      </c>
      <c r="K879" s="30">
        <v>0</v>
      </c>
      <c r="L879" t="s">
        <v>1861</v>
      </c>
      <c r="M879" t="s">
        <v>1880</v>
      </c>
    </row>
    <row r="880" spans="1:13" x14ac:dyDescent="0.3">
      <c r="A880" t="s">
        <v>1896</v>
      </c>
      <c r="B880" t="s">
        <v>1897</v>
      </c>
      <c r="C880" t="s">
        <v>211</v>
      </c>
      <c r="D880" t="s">
        <v>204</v>
      </c>
      <c r="E880" t="s">
        <v>187</v>
      </c>
      <c r="F880" t="s">
        <v>163</v>
      </c>
      <c r="G880" t="s">
        <v>217</v>
      </c>
      <c r="H880">
        <v>28</v>
      </c>
      <c r="I880" s="6">
        <v>42922</v>
      </c>
      <c r="J880" s="29">
        <v>240488</v>
      </c>
      <c r="K880" s="30">
        <v>0.4</v>
      </c>
      <c r="L880" t="s">
        <v>1861</v>
      </c>
      <c r="M880" t="s">
        <v>1865</v>
      </c>
    </row>
    <row r="881" spans="1:13" x14ac:dyDescent="0.3">
      <c r="A881" t="s">
        <v>1898</v>
      </c>
      <c r="B881" t="s">
        <v>1899</v>
      </c>
      <c r="C881" t="s">
        <v>211</v>
      </c>
      <c r="D881" t="s">
        <v>223</v>
      </c>
      <c r="E881" t="s">
        <v>162</v>
      </c>
      <c r="F881" t="s">
        <v>181</v>
      </c>
      <c r="G881" t="s">
        <v>217</v>
      </c>
      <c r="H881">
        <v>39</v>
      </c>
      <c r="I881" s="6">
        <v>40778</v>
      </c>
      <c r="J881" s="29">
        <v>249506</v>
      </c>
      <c r="K881" s="30">
        <v>0.3</v>
      </c>
      <c r="L881" t="s">
        <v>1861</v>
      </c>
      <c r="M881" t="s">
        <v>1865</v>
      </c>
    </row>
    <row r="882" spans="1:13" x14ac:dyDescent="0.3">
      <c r="A882" t="s">
        <v>1900</v>
      </c>
      <c r="B882" t="s">
        <v>1901</v>
      </c>
      <c r="C882" t="s">
        <v>274</v>
      </c>
      <c r="D882" t="s">
        <v>204</v>
      </c>
      <c r="E882" t="s">
        <v>177</v>
      </c>
      <c r="F882" t="s">
        <v>181</v>
      </c>
      <c r="G882" t="s">
        <v>217</v>
      </c>
      <c r="H882">
        <v>45</v>
      </c>
      <c r="I882" s="6">
        <v>37313</v>
      </c>
      <c r="J882" s="29">
        <v>75819</v>
      </c>
      <c r="K882" s="30">
        <v>0</v>
      </c>
      <c r="L882" t="s">
        <v>1861</v>
      </c>
      <c r="M882" t="s">
        <v>1880</v>
      </c>
    </row>
    <row r="883" spans="1:13" x14ac:dyDescent="0.3">
      <c r="A883" t="s">
        <v>1902</v>
      </c>
      <c r="B883" t="s">
        <v>1903</v>
      </c>
      <c r="C883" t="s">
        <v>180</v>
      </c>
      <c r="D883" t="s">
        <v>223</v>
      </c>
      <c r="E883" t="s">
        <v>171</v>
      </c>
      <c r="F883" t="s">
        <v>181</v>
      </c>
      <c r="G883" t="s">
        <v>217</v>
      </c>
      <c r="H883">
        <v>61</v>
      </c>
      <c r="I883" s="6">
        <v>42858</v>
      </c>
      <c r="J883" s="29">
        <v>90855</v>
      </c>
      <c r="K883" s="30">
        <v>0</v>
      </c>
      <c r="L883" t="s">
        <v>1861</v>
      </c>
      <c r="M883" t="s">
        <v>1880</v>
      </c>
    </row>
    <row r="884" spans="1:13" x14ac:dyDescent="0.3">
      <c r="A884" t="s">
        <v>1904</v>
      </c>
      <c r="B884" t="s">
        <v>1905</v>
      </c>
      <c r="C884" t="s">
        <v>240</v>
      </c>
      <c r="D884" t="s">
        <v>161</v>
      </c>
      <c r="E884" t="s">
        <v>177</v>
      </c>
      <c r="F884" t="s">
        <v>181</v>
      </c>
      <c r="G884" t="s">
        <v>217</v>
      </c>
      <c r="H884">
        <v>47</v>
      </c>
      <c r="I884" s="6">
        <v>36233</v>
      </c>
      <c r="J884" s="29">
        <v>92897</v>
      </c>
      <c r="K884" s="30">
        <v>0</v>
      </c>
      <c r="L884" t="s">
        <v>1861</v>
      </c>
      <c r="M884" t="s">
        <v>1880</v>
      </c>
    </row>
    <row r="885" spans="1:13" x14ac:dyDescent="0.3">
      <c r="A885" t="s">
        <v>608</v>
      </c>
      <c r="B885" t="s">
        <v>1906</v>
      </c>
      <c r="C885" t="s">
        <v>328</v>
      </c>
      <c r="D885" t="s">
        <v>200</v>
      </c>
      <c r="E885" t="s">
        <v>177</v>
      </c>
      <c r="F885" t="s">
        <v>163</v>
      </c>
      <c r="G885" t="s">
        <v>217</v>
      </c>
      <c r="H885">
        <v>45</v>
      </c>
      <c r="I885" s="6">
        <v>39437</v>
      </c>
      <c r="J885" s="29">
        <v>93840</v>
      </c>
      <c r="K885" s="30">
        <v>0</v>
      </c>
      <c r="L885" t="s">
        <v>1861</v>
      </c>
      <c r="M885" t="s">
        <v>1862</v>
      </c>
    </row>
    <row r="886" spans="1:13" x14ac:dyDescent="0.3">
      <c r="A886" t="s">
        <v>1907</v>
      </c>
      <c r="B886" t="s">
        <v>1908</v>
      </c>
      <c r="C886" t="s">
        <v>721</v>
      </c>
      <c r="D886" t="s">
        <v>161</v>
      </c>
      <c r="E886" t="s">
        <v>162</v>
      </c>
      <c r="F886" t="s">
        <v>181</v>
      </c>
      <c r="G886" t="s">
        <v>217</v>
      </c>
      <c r="H886">
        <v>29</v>
      </c>
      <c r="I886" s="6">
        <v>43753</v>
      </c>
      <c r="J886" s="29">
        <v>66819</v>
      </c>
      <c r="K886" s="30">
        <v>0</v>
      </c>
      <c r="L886" t="s">
        <v>1861</v>
      </c>
      <c r="M886" t="s">
        <v>1865</v>
      </c>
    </row>
    <row r="887" spans="1:13" x14ac:dyDescent="0.3">
      <c r="A887" t="s">
        <v>1909</v>
      </c>
      <c r="B887" t="s">
        <v>1910</v>
      </c>
      <c r="C887" t="s">
        <v>190</v>
      </c>
      <c r="D887" t="s">
        <v>212</v>
      </c>
      <c r="E887" t="s">
        <v>171</v>
      </c>
      <c r="F887" t="s">
        <v>181</v>
      </c>
      <c r="G887" t="s">
        <v>217</v>
      </c>
      <c r="H887">
        <v>38</v>
      </c>
      <c r="I887" s="6">
        <v>42492</v>
      </c>
      <c r="J887" s="29">
        <v>50784</v>
      </c>
      <c r="K887" s="30">
        <v>0</v>
      </c>
      <c r="L887" t="s">
        <v>1861</v>
      </c>
      <c r="M887" t="s">
        <v>1865</v>
      </c>
    </row>
    <row r="888" spans="1:13" x14ac:dyDescent="0.3">
      <c r="A888" t="s">
        <v>663</v>
      </c>
      <c r="B888" t="s">
        <v>1911</v>
      </c>
      <c r="C888" t="s">
        <v>160</v>
      </c>
      <c r="D888" t="s">
        <v>200</v>
      </c>
      <c r="E888" t="s">
        <v>162</v>
      </c>
      <c r="F888" t="s">
        <v>181</v>
      </c>
      <c r="G888" t="s">
        <v>217</v>
      </c>
      <c r="H888">
        <v>29</v>
      </c>
      <c r="I888" s="6">
        <v>43594</v>
      </c>
      <c r="J888" s="29">
        <v>125828</v>
      </c>
      <c r="K888" s="30">
        <v>0.15</v>
      </c>
      <c r="L888" t="s">
        <v>1861</v>
      </c>
      <c r="M888" t="s">
        <v>1880</v>
      </c>
    </row>
    <row r="889" spans="1:13" x14ac:dyDescent="0.3">
      <c r="A889" t="s">
        <v>1912</v>
      </c>
      <c r="B889" t="s">
        <v>1913</v>
      </c>
      <c r="C889" t="s">
        <v>190</v>
      </c>
      <c r="D889" t="s">
        <v>212</v>
      </c>
      <c r="E889" t="s">
        <v>177</v>
      </c>
      <c r="F889" t="s">
        <v>181</v>
      </c>
      <c r="G889" t="s">
        <v>217</v>
      </c>
      <c r="H889">
        <v>30</v>
      </c>
      <c r="I889" s="6">
        <v>43272</v>
      </c>
      <c r="J889" s="29">
        <v>56154</v>
      </c>
      <c r="K889" s="30">
        <v>0</v>
      </c>
      <c r="L889" t="s">
        <v>1861</v>
      </c>
      <c r="M889" t="s">
        <v>1880</v>
      </c>
    </row>
    <row r="890" spans="1:13" x14ac:dyDescent="0.3">
      <c r="A890" t="s">
        <v>1914</v>
      </c>
      <c r="B890" t="s">
        <v>1915</v>
      </c>
      <c r="C890" t="s">
        <v>325</v>
      </c>
      <c r="D890" t="s">
        <v>223</v>
      </c>
      <c r="E890" t="s">
        <v>171</v>
      </c>
      <c r="F890" t="s">
        <v>163</v>
      </c>
      <c r="G890" t="s">
        <v>217</v>
      </c>
      <c r="H890">
        <v>45</v>
      </c>
      <c r="I890" s="6">
        <v>41769</v>
      </c>
      <c r="J890" s="29">
        <v>65047</v>
      </c>
      <c r="K890" s="30">
        <v>0</v>
      </c>
      <c r="L890" t="s">
        <v>1861</v>
      </c>
      <c r="M890" t="s">
        <v>1880</v>
      </c>
    </row>
    <row r="891" spans="1:13" x14ac:dyDescent="0.3">
      <c r="A891" t="s">
        <v>1916</v>
      </c>
      <c r="B891" t="s">
        <v>1917</v>
      </c>
      <c r="C891" t="s">
        <v>203</v>
      </c>
      <c r="D891" t="s">
        <v>204</v>
      </c>
      <c r="E891" t="s">
        <v>177</v>
      </c>
      <c r="F891" t="s">
        <v>181</v>
      </c>
      <c r="G891" t="s">
        <v>217</v>
      </c>
      <c r="H891">
        <v>40</v>
      </c>
      <c r="I891" s="6">
        <v>39506</v>
      </c>
      <c r="J891" s="29">
        <v>113987</v>
      </c>
      <c r="K891" s="30">
        <v>0</v>
      </c>
      <c r="L891" t="s">
        <v>1861</v>
      </c>
      <c r="M891" t="s">
        <v>1862</v>
      </c>
    </row>
    <row r="892" spans="1:13" x14ac:dyDescent="0.3">
      <c r="A892" t="s">
        <v>1918</v>
      </c>
      <c r="B892" t="s">
        <v>1919</v>
      </c>
      <c r="C892" t="s">
        <v>180</v>
      </c>
      <c r="D892" t="s">
        <v>170</v>
      </c>
      <c r="E892" t="s">
        <v>187</v>
      </c>
      <c r="F892" t="s">
        <v>181</v>
      </c>
      <c r="G892" t="s">
        <v>217</v>
      </c>
      <c r="H892">
        <v>46</v>
      </c>
      <c r="I892" s="6">
        <v>41294</v>
      </c>
      <c r="J892" s="29">
        <v>86061</v>
      </c>
      <c r="K892" s="30">
        <v>0</v>
      </c>
      <c r="L892" t="s">
        <v>1861</v>
      </c>
      <c r="M892" t="s">
        <v>1865</v>
      </c>
    </row>
    <row r="893" spans="1:13" x14ac:dyDescent="0.3">
      <c r="A893" t="s">
        <v>1920</v>
      </c>
      <c r="B893" t="s">
        <v>1921</v>
      </c>
      <c r="C893" t="s">
        <v>211</v>
      </c>
      <c r="D893" t="s">
        <v>194</v>
      </c>
      <c r="E893" t="s">
        <v>187</v>
      </c>
      <c r="F893" t="s">
        <v>163</v>
      </c>
      <c r="G893" t="s">
        <v>217</v>
      </c>
      <c r="H893">
        <v>33</v>
      </c>
      <c r="I893" s="6">
        <v>44181</v>
      </c>
      <c r="J893" s="29">
        <v>258426</v>
      </c>
      <c r="K893" s="30">
        <v>0.4</v>
      </c>
      <c r="L893" t="s">
        <v>1861</v>
      </c>
      <c r="M893" t="s">
        <v>1865</v>
      </c>
    </row>
    <row r="894" spans="1:13" x14ac:dyDescent="0.3">
      <c r="A894" t="s">
        <v>1922</v>
      </c>
      <c r="B894" t="s">
        <v>1923</v>
      </c>
      <c r="C894" t="s">
        <v>160</v>
      </c>
      <c r="D894" t="s">
        <v>223</v>
      </c>
      <c r="E894" t="s">
        <v>187</v>
      </c>
      <c r="F894" t="s">
        <v>181</v>
      </c>
      <c r="G894" t="s">
        <v>217</v>
      </c>
      <c r="H894">
        <v>55</v>
      </c>
      <c r="I894" s="6">
        <v>41594</v>
      </c>
      <c r="J894" s="29">
        <v>124129</v>
      </c>
      <c r="K894" s="30">
        <v>0.15</v>
      </c>
      <c r="L894" t="s">
        <v>1861</v>
      </c>
      <c r="M894" t="s">
        <v>1880</v>
      </c>
    </row>
    <row r="895" spans="1:13" x14ac:dyDescent="0.3">
      <c r="A895" t="s">
        <v>1924</v>
      </c>
      <c r="B895" t="s">
        <v>1925</v>
      </c>
      <c r="C895" t="s">
        <v>169</v>
      </c>
      <c r="D895" t="s">
        <v>204</v>
      </c>
      <c r="E895" t="s">
        <v>162</v>
      </c>
      <c r="F895" t="s">
        <v>181</v>
      </c>
      <c r="G895" t="s">
        <v>217</v>
      </c>
      <c r="H895">
        <v>31</v>
      </c>
      <c r="I895" s="6">
        <v>44069</v>
      </c>
      <c r="J895" s="29">
        <v>189290</v>
      </c>
      <c r="K895" s="30">
        <v>0.22</v>
      </c>
      <c r="L895" t="s">
        <v>1861</v>
      </c>
      <c r="M895" t="s">
        <v>1880</v>
      </c>
    </row>
    <row r="896" spans="1:13" x14ac:dyDescent="0.3">
      <c r="A896" t="s">
        <v>1926</v>
      </c>
      <c r="B896" t="s">
        <v>1927</v>
      </c>
      <c r="C896" t="s">
        <v>160</v>
      </c>
      <c r="D896" t="s">
        <v>170</v>
      </c>
      <c r="E896" t="s">
        <v>177</v>
      </c>
      <c r="F896" t="s">
        <v>163</v>
      </c>
      <c r="G896" t="s">
        <v>217</v>
      </c>
      <c r="H896">
        <v>37</v>
      </c>
      <c r="I896" s="6">
        <v>41329</v>
      </c>
      <c r="J896" s="29">
        <v>157474</v>
      </c>
      <c r="K896" s="30">
        <v>0.11</v>
      </c>
      <c r="L896" t="s">
        <v>1861</v>
      </c>
      <c r="M896" t="s">
        <v>1865</v>
      </c>
    </row>
    <row r="897" spans="1:13" x14ac:dyDescent="0.3">
      <c r="A897" t="s">
        <v>1928</v>
      </c>
      <c r="B897" t="s">
        <v>1929</v>
      </c>
      <c r="C897" t="s">
        <v>211</v>
      </c>
      <c r="D897" t="s">
        <v>170</v>
      </c>
      <c r="E897" t="s">
        <v>187</v>
      </c>
      <c r="F897" t="s">
        <v>181</v>
      </c>
      <c r="G897" t="s">
        <v>217</v>
      </c>
      <c r="H897">
        <v>50</v>
      </c>
      <c r="I897" s="6">
        <v>38004</v>
      </c>
      <c r="J897" s="29">
        <v>247939</v>
      </c>
      <c r="K897" s="30">
        <v>0.35</v>
      </c>
      <c r="L897" t="s">
        <v>1861</v>
      </c>
      <c r="M897" t="s">
        <v>1865</v>
      </c>
    </row>
    <row r="898" spans="1:13" x14ac:dyDescent="0.3">
      <c r="A898" t="s">
        <v>1930</v>
      </c>
      <c r="B898" t="s">
        <v>1931</v>
      </c>
      <c r="C898" t="s">
        <v>169</v>
      </c>
      <c r="D898" t="s">
        <v>204</v>
      </c>
      <c r="E898" t="s">
        <v>171</v>
      </c>
      <c r="F898" t="s">
        <v>181</v>
      </c>
      <c r="G898" t="s">
        <v>217</v>
      </c>
      <c r="H898">
        <v>64</v>
      </c>
      <c r="I898" s="6">
        <v>42972</v>
      </c>
      <c r="J898" s="29">
        <v>169509</v>
      </c>
      <c r="K898" s="30">
        <v>0.18</v>
      </c>
      <c r="L898" t="s">
        <v>1861</v>
      </c>
      <c r="M898" t="s">
        <v>1862</v>
      </c>
    </row>
    <row r="899" spans="1:13" x14ac:dyDescent="0.3">
      <c r="A899" t="s">
        <v>1932</v>
      </c>
      <c r="B899" t="s">
        <v>1933</v>
      </c>
      <c r="C899" t="s">
        <v>286</v>
      </c>
      <c r="D899" t="s">
        <v>204</v>
      </c>
      <c r="E899" t="s">
        <v>171</v>
      </c>
      <c r="F899" t="s">
        <v>163</v>
      </c>
      <c r="G899" t="s">
        <v>217</v>
      </c>
      <c r="H899">
        <v>45</v>
      </c>
      <c r="I899" s="6">
        <v>41712</v>
      </c>
      <c r="J899" s="29">
        <v>113873</v>
      </c>
      <c r="K899" s="30">
        <v>0.11</v>
      </c>
      <c r="L899" t="s">
        <v>1861</v>
      </c>
      <c r="M899" t="s">
        <v>1865</v>
      </c>
    </row>
    <row r="900" spans="1:13" x14ac:dyDescent="0.3">
      <c r="A900" t="s">
        <v>1934</v>
      </c>
      <c r="B900" t="s">
        <v>1935</v>
      </c>
      <c r="C900" t="s">
        <v>328</v>
      </c>
      <c r="D900" t="s">
        <v>200</v>
      </c>
      <c r="E900" t="s">
        <v>177</v>
      </c>
      <c r="F900" t="s">
        <v>181</v>
      </c>
      <c r="G900" t="s">
        <v>217</v>
      </c>
      <c r="H900">
        <v>48</v>
      </c>
      <c r="I900" s="6">
        <v>38454</v>
      </c>
      <c r="J900" s="29">
        <v>87158</v>
      </c>
      <c r="K900" s="30">
        <v>0</v>
      </c>
      <c r="L900" t="s">
        <v>1861</v>
      </c>
      <c r="M900" t="s">
        <v>1862</v>
      </c>
    </row>
    <row r="901" spans="1:13" x14ac:dyDescent="0.3">
      <c r="A901" t="s">
        <v>1936</v>
      </c>
      <c r="B901" t="s">
        <v>1937</v>
      </c>
      <c r="C901" t="s">
        <v>211</v>
      </c>
      <c r="D901" t="s">
        <v>170</v>
      </c>
      <c r="E901" t="s">
        <v>187</v>
      </c>
      <c r="F901" t="s">
        <v>163</v>
      </c>
      <c r="G901" t="s">
        <v>217</v>
      </c>
      <c r="H901">
        <v>27</v>
      </c>
      <c r="I901" s="6">
        <v>44545</v>
      </c>
      <c r="J901" s="29">
        <v>255369</v>
      </c>
      <c r="K901" s="30">
        <v>0.33</v>
      </c>
      <c r="L901" t="s">
        <v>1861</v>
      </c>
      <c r="M901" t="s">
        <v>1880</v>
      </c>
    </row>
    <row r="902" spans="1:13" x14ac:dyDescent="0.3">
      <c r="A902" t="s">
        <v>314</v>
      </c>
      <c r="B902" t="s">
        <v>1938</v>
      </c>
      <c r="C902" t="s">
        <v>176</v>
      </c>
      <c r="D902" t="s">
        <v>161</v>
      </c>
      <c r="E902" t="s">
        <v>177</v>
      </c>
      <c r="F902" t="s">
        <v>163</v>
      </c>
      <c r="G902" t="s">
        <v>217</v>
      </c>
      <c r="H902">
        <v>32</v>
      </c>
      <c r="I902" s="6">
        <v>43010</v>
      </c>
      <c r="J902" s="29">
        <v>61886</v>
      </c>
      <c r="K902" s="30">
        <v>0.09</v>
      </c>
      <c r="L902" t="s">
        <v>1861</v>
      </c>
      <c r="M902" t="s">
        <v>1865</v>
      </c>
    </row>
    <row r="903" spans="1:13" x14ac:dyDescent="0.3">
      <c r="A903" t="s">
        <v>1939</v>
      </c>
      <c r="B903" t="s">
        <v>1940</v>
      </c>
      <c r="C903" t="s">
        <v>180</v>
      </c>
      <c r="D903" t="s">
        <v>194</v>
      </c>
      <c r="E903" t="s">
        <v>177</v>
      </c>
      <c r="F903" t="s">
        <v>181</v>
      </c>
      <c r="G903" t="s">
        <v>217</v>
      </c>
      <c r="H903">
        <v>38</v>
      </c>
      <c r="I903" s="6">
        <v>39634</v>
      </c>
      <c r="J903" s="29">
        <v>78056</v>
      </c>
      <c r="K903" s="30">
        <v>0</v>
      </c>
      <c r="L903" t="s">
        <v>1861</v>
      </c>
      <c r="M903" t="s">
        <v>1880</v>
      </c>
    </row>
    <row r="904" spans="1:13" x14ac:dyDescent="0.3">
      <c r="A904" t="s">
        <v>1941</v>
      </c>
      <c r="B904" t="s">
        <v>1942</v>
      </c>
      <c r="C904" t="s">
        <v>190</v>
      </c>
      <c r="D904" t="s">
        <v>194</v>
      </c>
      <c r="E904" t="s">
        <v>162</v>
      </c>
      <c r="F904" t="s">
        <v>163</v>
      </c>
      <c r="G904" t="s">
        <v>217</v>
      </c>
      <c r="H904">
        <v>55</v>
      </c>
      <c r="I904" s="6">
        <v>35242</v>
      </c>
      <c r="J904" s="29">
        <v>48687</v>
      </c>
      <c r="K904" s="30">
        <v>0</v>
      </c>
      <c r="L904" t="s">
        <v>1861</v>
      </c>
      <c r="M904" t="s">
        <v>1865</v>
      </c>
    </row>
    <row r="905" spans="1:13" x14ac:dyDescent="0.3">
      <c r="A905" t="s">
        <v>1943</v>
      </c>
      <c r="B905" t="s">
        <v>1944</v>
      </c>
      <c r="C905" t="s">
        <v>160</v>
      </c>
      <c r="D905" t="s">
        <v>212</v>
      </c>
      <c r="E905" t="s">
        <v>177</v>
      </c>
      <c r="F905" t="s">
        <v>163</v>
      </c>
      <c r="G905" t="s">
        <v>217</v>
      </c>
      <c r="H905">
        <v>45</v>
      </c>
      <c r="I905" s="6">
        <v>38218</v>
      </c>
      <c r="J905" s="29">
        <v>121065</v>
      </c>
      <c r="K905" s="30">
        <v>0.15</v>
      </c>
      <c r="L905" t="s">
        <v>1861</v>
      </c>
      <c r="M905" t="s">
        <v>1865</v>
      </c>
    </row>
    <row r="906" spans="1:13" x14ac:dyDescent="0.3">
      <c r="A906" t="s">
        <v>1945</v>
      </c>
      <c r="B906" t="s">
        <v>1946</v>
      </c>
      <c r="C906" t="s">
        <v>277</v>
      </c>
      <c r="D906" t="s">
        <v>204</v>
      </c>
      <c r="E906" t="s">
        <v>162</v>
      </c>
      <c r="F906" t="s">
        <v>181</v>
      </c>
      <c r="G906" t="s">
        <v>217</v>
      </c>
      <c r="H906">
        <v>52</v>
      </c>
      <c r="I906" s="6">
        <v>44022</v>
      </c>
      <c r="J906" s="29">
        <v>88272</v>
      </c>
      <c r="K906" s="30">
        <v>0</v>
      </c>
      <c r="L906" t="s">
        <v>1861</v>
      </c>
      <c r="M906" t="s">
        <v>1880</v>
      </c>
    </row>
    <row r="907" spans="1:13" x14ac:dyDescent="0.3">
      <c r="A907" t="s">
        <v>1947</v>
      </c>
      <c r="B907" t="s">
        <v>1948</v>
      </c>
      <c r="C907" t="s">
        <v>265</v>
      </c>
      <c r="D907" t="s">
        <v>200</v>
      </c>
      <c r="E907" t="s">
        <v>187</v>
      </c>
      <c r="F907" t="s">
        <v>163</v>
      </c>
      <c r="G907" t="s">
        <v>217</v>
      </c>
      <c r="H907">
        <v>31</v>
      </c>
      <c r="I907" s="6">
        <v>44297</v>
      </c>
      <c r="J907" s="29">
        <v>72235</v>
      </c>
      <c r="K907" s="30">
        <v>0</v>
      </c>
      <c r="L907" t="s">
        <v>1861</v>
      </c>
      <c r="M907" t="s">
        <v>1862</v>
      </c>
    </row>
    <row r="908" spans="1:13" x14ac:dyDescent="0.3">
      <c r="A908" t="s">
        <v>1949</v>
      </c>
      <c r="B908" t="s">
        <v>1950</v>
      </c>
      <c r="C908" t="s">
        <v>160</v>
      </c>
      <c r="D908" t="s">
        <v>170</v>
      </c>
      <c r="E908" t="s">
        <v>162</v>
      </c>
      <c r="F908" t="s">
        <v>181</v>
      </c>
      <c r="G908" t="s">
        <v>217</v>
      </c>
      <c r="H908">
        <v>31</v>
      </c>
      <c r="I908" s="6">
        <v>42266</v>
      </c>
      <c r="J908" s="29">
        <v>145846</v>
      </c>
      <c r="K908" s="30">
        <v>0.15</v>
      </c>
      <c r="L908" t="s">
        <v>1861</v>
      </c>
      <c r="M908" t="s">
        <v>1862</v>
      </c>
    </row>
    <row r="909" spans="1:13" x14ac:dyDescent="0.3">
      <c r="A909" t="s">
        <v>1951</v>
      </c>
      <c r="B909" t="s">
        <v>1952</v>
      </c>
      <c r="C909" t="s">
        <v>186</v>
      </c>
      <c r="D909" t="s">
        <v>200</v>
      </c>
      <c r="E909" t="s">
        <v>187</v>
      </c>
      <c r="F909" t="s">
        <v>181</v>
      </c>
      <c r="G909" t="s">
        <v>217</v>
      </c>
      <c r="H909">
        <v>46</v>
      </c>
      <c r="I909" s="6">
        <v>40810</v>
      </c>
      <c r="J909" s="29">
        <v>102167</v>
      </c>
      <c r="K909" s="30">
        <v>0.06</v>
      </c>
      <c r="L909" t="s">
        <v>1861</v>
      </c>
      <c r="M909" t="s">
        <v>1865</v>
      </c>
    </row>
    <row r="910" spans="1:13" x14ac:dyDescent="0.3">
      <c r="A910" t="s">
        <v>1953</v>
      </c>
      <c r="B910" t="s">
        <v>1954</v>
      </c>
      <c r="C910" t="s">
        <v>186</v>
      </c>
      <c r="D910" t="s">
        <v>170</v>
      </c>
      <c r="E910" t="s">
        <v>171</v>
      </c>
      <c r="F910" t="s">
        <v>163</v>
      </c>
      <c r="G910" t="s">
        <v>217</v>
      </c>
      <c r="H910">
        <v>55</v>
      </c>
      <c r="I910" s="6">
        <v>40297</v>
      </c>
      <c r="J910" s="29">
        <v>111038</v>
      </c>
      <c r="K910" s="30">
        <v>0.05</v>
      </c>
      <c r="L910" t="s">
        <v>1861</v>
      </c>
      <c r="M910" t="s">
        <v>1880</v>
      </c>
    </row>
    <row r="911" spans="1:13" x14ac:dyDescent="0.3">
      <c r="A911" t="s">
        <v>1955</v>
      </c>
      <c r="B911" t="s">
        <v>1956</v>
      </c>
      <c r="C911" t="s">
        <v>180</v>
      </c>
      <c r="D911" t="s">
        <v>194</v>
      </c>
      <c r="E911" t="s">
        <v>162</v>
      </c>
      <c r="F911" t="s">
        <v>181</v>
      </c>
      <c r="G911" t="s">
        <v>217</v>
      </c>
      <c r="H911">
        <v>58</v>
      </c>
      <c r="I911" s="6">
        <v>34592</v>
      </c>
      <c r="J911" s="29">
        <v>98769</v>
      </c>
      <c r="K911" s="30">
        <v>0</v>
      </c>
      <c r="L911" t="s">
        <v>1861</v>
      </c>
      <c r="M911" t="s">
        <v>1865</v>
      </c>
    </row>
    <row r="912" spans="1:13" x14ac:dyDescent="0.3">
      <c r="A912" t="s">
        <v>1957</v>
      </c>
      <c r="B912" t="s">
        <v>1958</v>
      </c>
      <c r="C912" t="s">
        <v>325</v>
      </c>
      <c r="D912" t="s">
        <v>223</v>
      </c>
      <c r="E912" t="s">
        <v>162</v>
      </c>
      <c r="F912" t="s">
        <v>163</v>
      </c>
      <c r="G912" t="s">
        <v>217</v>
      </c>
      <c r="H912">
        <v>29</v>
      </c>
      <c r="I912" s="6">
        <v>43239</v>
      </c>
      <c r="J912" s="29">
        <v>65334</v>
      </c>
      <c r="K912" s="30">
        <v>0</v>
      </c>
      <c r="L912" t="s">
        <v>1861</v>
      </c>
      <c r="M912" t="s">
        <v>1865</v>
      </c>
    </row>
    <row r="913" spans="1:13" x14ac:dyDescent="0.3">
      <c r="A913" t="s">
        <v>1959</v>
      </c>
      <c r="B913" t="s">
        <v>1960</v>
      </c>
      <c r="C913" t="s">
        <v>169</v>
      </c>
      <c r="D913" t="s">
        <v>204</v>
      </c>
      <c r="E913" t="s">
        <v>162</v>
      </c>
      <c r="F913" t="s">
        <v>163</v>
      </c>
      <c r="G913" t="s">
        <v>217</v>
      </c>
      <c r="H913">
        <v>59</v>
      </c>
      <c r="I913" s="6">
        <v>37726</v>
      </c>
      <c r="J913" s="29">
        <v>150699</v>
      </c>
      <c r="K913" s="30">
        <v>0.28999999999999998</v>
      </c>
      <c r="L913" t="s">
        <v>1861</v>
      </c>
      <c r="M913" t="s">
        <v>1880</v>
      </c>
    </row>
    <row r="914" spans="1:13" x14ac:dyDescent="0.3">
      <c r="A914" t="s">
        <v>1961</v>
      </c>
      <c r="B914" t="s">
        <v>1962</v>
      </c>
      <c r="C914" t="s">
        <v>235</v>
      </c>
      <c r="D914" t="s">
        <v>223</v>
      </c>
      <c r="E914" t="s">
        <v>177</v>
      </c>
      <c r="F914" t="s">
        <v>163</v>
      </c>
      <c r="G914" t="s">
        <v>217</v>
      </c>
      <c r="H914">
        <v>56</v>
      </c>
      <c r="I914" s="6">
        <v>33770</v>
      </c>
      <c r="J914" s="29">
        <v>59591</v>
      </c>
      <c r="K914" s="30">
        <v>0</v>
      </c>
      <c r="L914" t="s">
        <v>1861</v>
      </c>
      <c r="M914" t="s">
        <v>1880</v>
      </c>
    </row>
    <row r="915" spans="1:13" x14ac:dyDescent="0.3">
      <c r="A915" t="s">
        <v>1963</v>
      </c>
      <c r="B915" t="s">
        <v>1964</v>
      </c>
      <c r="C915" t="s">
        <v>169</v>
      </c>
      <c r="D915" t="s">
        <v>204</v>
      </c>
      <c r="E915" t="s">
        <v>162</v>
      </c>
      <c r="F915" t="s">
        <v>163</v>
      </c>
      <c r="G915" t="s">
        <v>217</v>
      </c>
      <c r="H915">
        <v>37</v>
      </c>
      <c r="I915" s="6">
        <v>39528</v>
      </c>
      <c r="J915" s="29">
        <v>156277</v>
      </c>
      <c r="K915" s="30">
        <v>0.22</v>
      </c>
      <c r="L915" t="s">
        <v>1861</v>
      </c>
      <c r="M915" t="s">
        <v>1862</v>
      </c>
    </row>
    <row r="916" spans="1:13" x14ac:dyDescent="0.3">
      <c r="A916" t="s">
        <v>1965</v>
      </c>
      <c r="B916" t="s">
        <v>1966</v>
      </c>
      <c r="C916" t="s">
        <v>274</v>
      </c>
      <c r="D916" t="s">
        <v>204</v>
      </c>
      <c r="E916" t="s">
        <v>162</v>
      </c>
      <c r="F916" t="s">
        <v>163</v>
      </c>
      <c r="G916" t="s">
        <v>217</v>
      </c>
      <c r="H916">
        <v>30</v>
      </c>
      <c r="I916" s="6">
        <v>43086</v>
      </c>
      <c r="J916" s="29">
        <v>87744</v>
      </c>
      <c r="K916" s="30">
        <v>0</v>
      </c>
      <c r="L916" t="s">
        <v>1861</v>
      </c>
      <c r="M916" t="s">
        <v>1880</v>
      </c>
    </row>
    <row r="917" spans="1:13" x14ac:dyDescent="0.3">
      <c r="A917" t="s">
        <v>1967</v>
      </c>
      <c r="B917" t="s">
        <v>1968</v>
      </c>
      <c r="C917" t="s">
        <v>180</v>
      </c>
      <c r="D917" t="s">
        <v>212</v>
      </c>
      <c r="E917" t="s">
        <v>177</v>
      </c>
      <c r="F917" t="s">
        <v>163</v>
      </c>
      <c r="G917" t="s">
        <v>217</v>
      </c>
      <c r="H917">
        <v>33</v>
      </c>
      <c r="I917" s="6">
        <v>41756</v>
      </c>
      <c r="J917" s="29">
        <v>75869</v>
      </c>
      <c r="K917" s="30">
        <v>0</v>
      </c>
      <c r="L917" t="s">
        <v>1861</v>
      </c>
      <c r="M917" t="s">
        <v>1880</v>
      </c>
    </row>
    <row r="918" spans="1:13" x14ac:dyDescent="0.3">
      <c r="A918" t="s">
        <v>1969</v>
      </c>
      <c r="B918" t="s">
        <v>1970</v>
      </c>
      <c r="C918" t="s">
        <v>274</v>
      </c>
      <c r="D918" t="s">
        <v>204</v>
      </c>
      <c r="E918" t="s">
        <v>171</v>
      </c>
      <c r="F918" t="s">
        <v>163</v>
      </c>
      <c r="G918" t="s">
        <v>217</v>
      </c>
      <c r="H918">
        <v>36</v>
      </c>
      <c r="I918" s="6">
        <v>42443</v>
      </c>
      <c r="J918" s="29">
        <v>85870</v>
      </c>
      <c r="K918" s="30">
        <v>0</v>
      </c>
      <c r="L918" t="s">
        <v>1861</v>
      </c>
      <c r="M918" t="s">
        <v>1880</v>
      </c>
    </row>
    <row r="919" spans="1:13" x14ac:dyDescent="0.3">
      <c r="A919" t="s">
        <v>1971</v>
      </c>
      <c r="B919" t="s">
        <v>1972</v>
      </c>
      <c r="C919" t="s">
        <v>186</v>
      </c>
      <c r="D919" t="s">
        <v>223</v>
      </c>
      <c r="E919" t="s">
        <v>171</v>
      </c>
      <c r="F919" t="s">
        <v>163</v>
      </c>
      <c r="G919" t="s">
        <v>217</v>
      </c>
      <c r="H919">
        <v>38</v>
      </c>
      <c r="I919" s="6">
        <v>42999</v>
      </c>
      <c r="J919" s="29">
        <v>119647</v>
      </c>
      <c r="K919" s="30">
        <v>0.09</v>
      </c>
      <c r="L919" t="s">
        <v>1861</v>
      </c>
      <c r="M919" t="s">
        <v>1880</v>
      </c>
    </row>
    <row r="920" spans="1:13" x14ac:dyDescent="0.3">
      <c r="A920" t="s">
        <v>1973</v>
      </c>
      <c r="B920" t="s">
        <v>1974</v>
      </c>
      <c r="C920" t="s">
        <v>160</v>
      </c>
      <c r="D920" t="s">
        <v>161</v>
      </c>
      <c r="E920" t="s">
        <v>162</v>
      </c>
      <c r="F920" t="s">
        <v>163</v>
      </c>
      <c r="G920" t="s">
        <v>217</v>
      </c>
      <c r="H920">
        <v>49</v>
      </c>
      <c r="I920" s="6">
        <v>38000</v>
      </c>
      <c r="J920" s="29">
        <v>125086</v>
      </c>
      <c r="K920" s="30">
        <v>0.1</v>
      </c>
      <c r="L920" t="s">
        <v>1861</v>
      </c>
      <c r="M920" t="s">
        <v>1880</v>
      </c>
    </row>
    <row r="921" spans="1:13" x14ac:dyDescent="0.3">
      <c r="A921" t="s">
        <v>1975</v>
      </c>
      <c r="B921" t="s">
        <v>1976</v>
      </c>
      <c r="C921" t="s">
        <v>169</v>
      </c>
      <c r="D921" t="s">
        <v>204</v>
      </c>
      <c r="E921" t="s">
        <v>187</v>
      </c>
      <c r="F921" t="s">
        <v>181</v>
      </c>
      <c r="G921" t="s">
        <v>217</v>
      </c>
      <c r="H921">
        <v>46</v>
      </c>
      <c r="I921" s="6">
        <v>41839</v>
      </c>
      <c r="J921" s="29">
        <v>173629</v>
      </c>
      <c r="K921" s="30">
        <v>0.21</v>
      </c>
      <c r="L921" t="s">
        <v>1861</v>
      </c>
      <c r="M921" t="s">
        <v>1880</v>
      </c>
    </row>
    <row r="922" spans="1:13" x14ac:dyDescent="0.3">
      <c r="A922" t="s">
        <v>1977</v>
      </c>
      <c r="B922" t="s">
        <v>1978</v>
      </c>
      <c r="C922" t="s">
        <v>190</v>
      </c>
      <c r="D922" t="s">
        <v>194</v>
      </c>
      <c r="E922" t="s">
        <v>187</v>
      </c>
      <c r="F922" t="s">
        <v>163</v>
      </c>
      <c r="G922" t="s">
        <v>217</v>
      </c>
      <c r="H922">
        <v>56</v>
      </c>
      <c r="I922" s="6">
        <v>34802</v>
      </c>
      <c r="J922" s="29">
        <v>50857</v>
      </c>
      <c r="K922" s="30">
        <v>0</v>
      </c>
      <c r="L922" t="s">
        <v>1861</v>
      </c>
      <c r="M922" t="s">
        <v>1862</v>
      </c>
    </row>
    <row r="923" spans="1:13" x14ac:dyDescent="0.3">
      <c r="A923" t="s">
        <v>1979</v>
      </c>
      <c r="B923" t="s">
        <v>1980</v>
      </c>
      <c r="C923" t="s">
        <v>260</v>
      </c>
      <c r="D923" t="s">
        <v>204</v>
      </c>
      <c r="E923" t="s">
        <v>187</v>
      </c>
      <c r="F923" t="s">
        <v>181</v>
      </c>
      <c r="G923" t="s">
        <v>217</v>
      </c>
      <c r="H923">
        <v>46</v>
      </c>
      <c r="I923" s="6">
        <v>38464</v>
      </c>
      <c r="J923" s="29">
        <v>96639</v>
      </c>
      <c r="K923" s="30">
        <v>0</v>
      </c>
      <c r="L923" t="s">
        <v>1861</v>
      </c>
      <c r="M923" t="s">
        <v>1865</v>
      </c>
    </row>
    <row r="924" spans="1:13" x14ac:dyDescent="0.3">
      <c r="A924" t="s">
        <v>1981</v>
      </c>
      <c r="B924" t="s">
        <v>1982</v>
      </c>
      <c r="C924" t="s">
        <v>169</v>
      </c>
      <c r="D924" t="s">
        <v>170</v>
      </c>
      <c r="E924" t="s">
        <v>162</v>
      </c>
      <c r="F924" t="s">
        <v>163</v>
      </c>
      <c r="G924" t="s">
        <v>217</v>
      </c>
      <c r="H924">
        <v>65</v>
      </c>
      <c r="I924" s="6">
        <v>39728</v>
      </c>
      <c r="J924" s="29">
        <v>170221</v>
      </c>
      <c r="K924" s="30">
        <v>0.15</v>
      </c>
      <c r="L924" t="s">
        <v>1861</v>
      </c>
      <c r="M924" t="s">
        <v>1862</v>
      </c>
    </row>
    <row r="925" spans="1:13" x14ac:dyDescent="0.3">
      <c r="A925" t="s">
        <v>1983</v>
      </c>
      <c r="B925" t="s">
        <v>1984</v>
      </c>
      <c r="C925" t="s">
        <v>169</v>
      </c>
      <c r="D925" t="s">
        <v>204</v>
      </c>
      <c r="E925" t="s">
        <v>187</v>
      </c>
      <c r="F925" t="s">
        <v>181</v>
      </c>
      <c r="G925" t="s">
        <v>217</v>
      </c>
      <c r="H925">
        <v>45</v>
      </c>
      <c r="I925" s="6">
        <v>39185</v>
      </c>
      <c r="J925" s="29">
        <v>189680</v>
      </c>
      <c r="K925" s="30">
        <v>0.23</v>
      </c>
      <c r="L925" t="s">
        <v>1861</v>
      </c>
      <c r="M925" t="s">
        <v>1880</v>
      </c>
    </row>
    <row r="926" spans="1:13" x14ac:dyDescent="0.3">
      <c r="A926" t="s">
        <v>1985</v>
      </c>
      <c r="B926" t="s">
        <v>1986</v>
      </c>
      <c r="C926" t="s">
        <v>169</v>
      </c>
      <c r="D926" t="s">
        <v>204</v>
      </c>
      <c r="E926" t="s">
        <v>187</v>
      </c>
      <c r="F926" t="s">
        <v>181</v>
      </c>
      <c r="G926" t="s">
        <v>217</v>
      </c>
      <c r="H926">
        <v>48</v>
      </c>
      <c r="I926" s="6">
        <v>43809</v>
      </c>
      <c r="J926" s="29">
        <v>183113</v>
      </c>
      <c r="K926" s="30">
        <v>0.24</v>
      </c>
      <c r="L926" t="s">
        <v>1861</v>
      </c>
      <c r="M926" t="s">
        <v>1865</v>
      </c>
    </row>
    <row r="927" spans="1:13" x14ac:dyDescent="0.3">
      <c r="A927" t="s">
        <v>1987</v>
      </c>
      <c r="B927" t="s">
        <v>1988</v>
      </c>
      <c r="C927" t="s">
        <v>180</v>
      </c>
      <c r="D927" t="s">
        <v>212</v>
      </c>
      <c r="E927" t="s">
        <v>162</v>
      </c>
      <c r="F927" t="s">
        <v>181</v>
      </c>
      <c r="G927" t="s">
        <v>217</v>
      </c>
      <c r="H927">
        <v>42</v>
      </c>
      <c r="I927" s="6">
        <v>42101</v>
      </c>
      <c r="J927" s="29">
        <v>99697</v>
      </c>
      <c r="K927" s="30">
        <v>0</v>
      </c>
      <c r="L927" t="s">
        <v>1861</v>
      </c>
      <c r="M927" t="s">
        <v>1865</v>
      </c>
    </row>
    <row r="928" spans="1:13" x14ac:dyDescent="0.3">
      <c r="A928" t="s">
        <v>1989</v>
      </c>
      <c r="B928" t="s">
        <v>1990</v>
      </c>
      <c r="C928" t="s">
        <v>274</v>
      </c>
      <c r="D928" t="s">
        <v>204</v>
      </c>
      <c r="E928" t="s">
        <v>171</v>
      </c>
      <c r="F928" t="s">
        <v>163</v>
      </c>
      <c r="G928" t="s">
        <v>217</v>
      </c>
      <c r="H928">
        <v>59</v>
      </c>
      <c r="I928" s="6">
        <v>41898</v>
      </c>
      <c r="J928" s="29">
        <v>69578</v>
      </c>
      <c r="K928" s="30">
        <v>0</v>
      </c>
      <c r="L928" t="s">
        <v>1861</v>
      </c>
      <c r="M928" t="s">
        <v>1865</v>
      </c>
    </row>
    <row r="929" spans="1:13" x14ac:dyDescent="0.3">
      <c r="A929" t="s">
        <v>1991</v>
      </c>
      <c r="B929" t="s">
        <v>1992</v>
      </c>
      <c r="C929" t="s">
        <v>274</v>
      </c>
      <c r="D929" t="s">
        <v>204</v>
      </c>
      <c r="E929" t="s">
        <v>171</v>
      </c>
      <c r="F929" t="s">
        <v>163</v>
      </c>
      <c r="G929" t="s">
        <v>217</v>
      </c>
      <c r="H929">
        <v>42</v>
      </c>
      <c r="I929" s="6">
        <v>44232</v>
      </c>
      <c r="J929" s="29">
        <v>65507</v>
      </c>
      <c r="K929" s="30">
        <v>0</v>
      </c>
      <c r="L929" t="s">
        <v>1861</v>
      </c>
      <c r="M929" t="s">
        <v>1862</v>
      </c>
    </row>
    <row r="930" spans="1:13" x14ac:dyDescent="0.3">
      <c r="A930" t="s">
        <v>1993</v>
      </c>
      <c r="B930" t="s">
        <v>1994</v>
      </c>
      <c r="C930" t="s">
        <v>186</v>
      </c>
      <c r="D930" t="s">
        <v>170</v>
      </c>
      <c r="E930" t="s">
        <v>162</v>
      </c>
      <c r="F930" t="s">
        <v>181</v>
      </c>
      <c r="G930" t="s">
        <v>217</v>
      </c>
      <c r="H930">
        <v>54</v>
      </c>
      <c r="I930" s="6">
        <v>35913</v>
      </c>
      <c r="J930" s="29">
        <v>108268</v>
      </c>
      <c r="K930" s="30">
        <v>0.09</v>
      </c>
      <c r="L930" t="s">
        <v>1861</v>
      </c>
      <c r="M930" t="s">
        <v>1880</v>
      </c>
    </row>
    <row r="931" spans="1:13" x14ac:dyDescent="0.3">
      <c r="A931" t="s">
        <v>1083</v>
      </c>
      <c r="B931" t="s">
        <v>1995</v>
      </c>
      <c r="C931" t="s">
        <v>180</v>
      </c>
      <c r="D931" t="s">
        <v>223</v>
      </c>
      <c r="E931" t="s">
        <v>162</v>
      </c>
      <c r="F931" t="s">
        <v>181</v>
      </c>
      <c r="G931" t="s">
        <v>217</v>
      </c>
      <c r="H931">
        <v>58</v>
      </c>
      <c r="I931" s="6">
        <v>39930</v>
      </c>
      <c r="J931" s="29">
        <v>76802</v>
      </c>
      <c r="K931" s="30">
        <v>0</v>
      </c>
      <c r="L931" t="s">
        <v>1861</v>
      </c>
      <c r="M931" t="s">
        <v>1862</v>
      </c>
    </row>
    <row r="932" spans="1:13" x14ac:dyDescent="0.3">
      <c r="A932" t="s">
        <v>1996</v>
      </c>
      <c r="B932" t="s">
        <v>1997</v>
      </c>
      <c r="C932" t="s">
        <v>180</v>
      </c>
      <c r="D932" t="s">
        <v>170</v>
      </c>
      <c r="E932" t="s">
        <v>187</v>
      </c>
      <c r="F932" t="s">
        <v>181</v>
      </c>
      <c r="G932" t="s">
        <v>217</v>
      </c>
      <c r="H932">
        <v>34</v>
      </c>
      <c r="I932" s="6">
        <v>41886</v>
      </c>
      <c r="J932" s="29">
        <v>95499</v>
      </c>
      <c r="K932" s="30">
        <v>0</v>
      </c>
      <c r="L932" t="s">
        <v>1861</v>
      </c>
      <c r="M932" t="s">
        <v>1880</v>
      </c>
    </row>
    <row r="933" spans="1:13" x14ac:dyDescent="0.3">
      <c r="A933" t="s">
        <v>1998</v>
      </c>
      <c r="B933" t="s">
        <v>1999</v>
      </c>
      <c r="C933" t="s">
        <v>180</v>
      </c>
      <c r="D933" t="s">
        <v>194</v>
      </c>
      <c r="E933" t="s">
        <v>162</v>
      </c>
      <c r="F933" t="s">
        <v>163</v>
      </c>
      <c r="G933" t="s">
        <v>217</v>
      </c>
      <c r="H933">
        <v>53</v>
      </c>
      <c r="I933" s="6">
        <v>38344</v>
      </c>
      <c r="J933" s="29">
        <v>90212</v>
      </c>
      <c r="K933" s="30">
        <v>0</v>
      </c>
      <c r="L933" t="s">
        <v>1861</v>
      </c>
      <c r="M933" t="s">
        <v>1880</v>
      </c>
    </row>
    <row r="934" spans="1:13" x14ac:dyDescent="0.3">
      <c r="A934" t="s">
        <v>2000</v>
      </c>
      <c r="B934" t="s">
        <v>2001</v>
      </c>
      <c r="C934" t="s">
        <v>340</v>
      </c>
      <c r="D934" t="s">
        <v>204</v>
      </c>
      <c r="E934" t="s">
        <v>177</v>
      </c>
      <c r="F934" t="s">
        <v>163</v>
      </c>
      <c r="G934" t="s">
        <v>217</v>
      </c>
      <c r="H934">
        <v>30</v>
      </c>
      <c r="I934" s="6">
        <v>42516</v>
      </c>
      <c r="J934" s="29">
        <v>91134</v>
      </c>
      <c r="K934" s="30">
        <v>0</v>
      </c>
      <c r="L934" t="s">
        <v>1861</v>
      </c>
      <c r="M934" t="s">
        <v>1880</v>
      </c>
    </row>
    <row r="935" spans="1:13" x14ac:dyDescent="0.3">
      <c r="A935" t="s">
        <v>2002</v>
      </c>
      <c r="B935" t="s">
        <v>2003</v>
      </c>
      <c r="C935" t="s">
        <v>421</v>
      </c>
      <c r="D935" t="s">
        <v>223</v>
      </c>
      <c r="E935" t="s">
        <v>171</v>
      </c>
      <c r="F935" t="s">
        <v>163</v>
      </c>
      <c r="G935" t="s">
        <v>217</v>
      </c>
      <c r="H935">
        <v>26</v>
      </c>
      <c r="I935" s="6">
        <v>44236</v>
      </c>
      <c r="J935" s="29">
        <v>87427</v>
      </c>
      <c r="K935" s="30">
        <v>0</v>
      </c>
      <c r="L935" t="s">
        <v>1861</v>
      </c>
      <c r="M935" t="s">
        <v>1880</v>
      </c>
    </row>
    <row r="936" spans="1:13" x14ac:dyDescent="0.3">
      <c r="A936" t="s">
        <v>2004</v>
      </c>
      <c r="B936" t="s">
        <v>2005</v>
      </c>
      <c r="C936" t="s">
        <v>235</v>
      </c>
      <c r="D936" t="s">
        <v>170</v>
      </c>
      <c r="E936" t="s">
        <v>177</v>
      </c>
      <c r="F936" t="s">
        <v>181</v>
      </c>
      <c r="G936" t="s">
        <v>217</v>
      </c>
      <c r="H936">
        <v>46</v>
      </c>
      <c r="I936" s="6">
        <v>42129</v>
      </c>
      <c r="J936" s="29">
        <v>64364</v>
      </c>
      <c r="K936" s="30">
        <v>0</v>
      </c>
      <c r="L936" t="s">
        <v>1861</v>
      </c>
      <c r="M936" t="s">
        <v>1880</v>
      </c>
    </row>
    <row r="937" spans="1:13" x14ac:dyDescent="0.3">
      <c r="A937" t="s">
        <v>2006</v>
      </c>
      <c r="B937" t="s">
        <v>2007</v>
      </c>
      <c r="C937" t="s">
        <v>180</v>
      </c>
      <c r="D937" t="s">
        <v>223</v>
      </c>
      <c r="E937" t="s">
        <v>177</v>
      </c>
      <c r="F937" t="s">
        <v>163</v>
      </c>
      <c r="G937" t="s">
        <v>217</v>
      </c>
      <c r="H937">
        <v>33</v>
      </c>
      <c r="I937" s="6">
        <v>41043</v>
      </c>
      <c r="J937" s="29">
        <v>88343</v>
      </c>
      <c r="K937" s="30">
        <v>0</v>
      </c>
      <c r="L937" t="s">
        <v>1861</v>
      </c>
      <c r="M937" t="s">
        <v>1865</v>
      </c>
    </row>
    <row r="938" spans="1:13" x14ac:dyDescent="0.3">
      <c r="A938" t="s">
        <v>2008</v>
      </c>
      <c r="B938" t="s">
        <v>2009</v>
      </c>
      <c r="C938" t="s">
        <v>595</v>
      </c>
      <c r="D938" t="s">
        <v>161</v>
      </c>
      <c r="E938" t="s">
        <v>171</v>
      </c>
      <c r="F938" t="s">
        <v>181</v>
      </c>
      <c r="G938" t="s">
        <v>217</v>
      </c>
      <c r="H938">
        <v>57</v>
      </c>
      <c r="I938" s="6">
        <v>41830</v>
      </c>
      <c r="J938" s="29">
        <v>66649</v>
      </c>
      <c r="K938" s="30">
        <v>0</v>
      </c>
      <c r="L938" t="s">
        <v>1861</v>
      </c>
      <c r="M938" t="s">
        <v>1865</v>
      </c>
    </row>
    <row r="939" spans="1:13" x14ac:dyDescent="0.3">
      <c r="A939" t="s">
        <v>2010</v>
      </c>
      <c r="B939" t="s">
        <v>2011</v>
      </c>
      <c r="C939" t="s">
        <v>160</v>
      </c>
      <c r="D939" t="s">
        <v>170</v>
      </c>
      <c r="E939" t="s">
        <v>177</v>
      </c>
      <c r="F939" t="s">
        <v>181</v>
      </c>
      <c r="G939" t="s">
        <v>217</v>
      </c>
      <c r="H939">
        <v>46</v>
      </c>
      <c r="I939" s="6">
        <v>40378</v>
      </c>
      <c r="J939" s="29">
        <v>134881</v>
      </c>
      <c r="K939" s="30">
        <v>0.15</v>
      </c>
      <c r="L939" t="s">
        <v>1861</v>
      </c>
      <c r="M939" t="s">
        <v>1862</v>
      </c>
    </row>
    <row r="940" spans="1:13" x14ac:dyDescent="0.3">
      <c r="A940" t="s">
        <v>2012</v>
      </c>
      <c r="B940" t="s">
        <v>2013</v>
      </c>
      <c r="C940" t="s">
        <v>186</v>
      </c>
      <c r="D940" t="s">
        <v>200</v>
      </c>
      <c r="E940" t="s">
        <v>177</v>
      </c>
      <c r="F940" t="s">
        <v>181</v>
      </c>
      <c r="G940" t="s">
        <v>217</v>
      </c>
      <c r="H940">
        <v>34</v>
      </c>
      <c r="I940" s="6">
        <v>41499</v>
      </c>
      <c r="J940" s="29">
        <v>113909</v>
      </c>
      <c r="K940" s="30">
        <v>0.06</v>
      </c>
      <c r="L940" t="s">
        <v>1861</v>
      </c>
      <c r="M940" t="s">
        <v>1865</v>
      </c>
    </row>
    <row r="941" spans="1:13" x14ac:dyDescent="0.3">
      <c r="A941" t="s">
        <v>2014</v>
      </c>
      <c r="B941" t="s">
        <v>2015</v>
      </c>
      <c r="C941" t="s">
        <v>211</v>
      </c>
      <c r="D941" t="s">
        <v>161</v>
      </c>
      <c r="E941" t="s">
        <v>177</v>
      </c>
      <c r="F941" t="s">
        <v>181</v>
      </c>
      <c r="G941" t="s">
        <v>217</v>
      </c>
      <c r="H941">
        <v>51</v>
      </c>
      <c r="I941" s="6">
        <v>37091</v>
      </c>
      <c r="J941" s="29">
        <v>247874</v>
      </c>
      <c r="K941" s="30">
        <v>0.33</v>
      </c>
      <c r="L941" t="s">
        <v>1861</v>
      </c>
      <c r="M941" t="s">
        <v>1862</v>
      </c>
    </row>
    <row r="942" spans="1:13" x14ac:dyDescent="0.3">
      <c r="A942" t="s">
        <v>1311</v>
      </c>
      <c r="B942" t="s">
        <v>2016</v>
      </c>
      <c r="C942" t="s">
        <v>721</v>
      </c>
      <c r="D942" t="s">
        <v>161</v>
      </c>
      <c r="E942" t="s">
        <v>187</v>
      </c>
      <c r="F942" t="s">
        <v>181</v>
      </c>
      <c r="G942" t="s">
        <v>217</v>
      </c>
      <c r="H942">
        <v>49</v>
      </c>
      <c r="I942" s="6">
        <v>42545</v>
      </c>
      <c r="J942" s="29">
        <v>68426</v>
      </c>
      <c r="K942" s="30">
        <v>0</v>
      </c>
      <c r="L942" t="s">
        <v>1861</v>
      </c>
      <c r="M942" t="s">
        <v>1865</v>
      </c>
    </row>
    <row r="943" spans="1:13" x14ac:dyDescent="0.3">
      <c r="A943" t="s">
        <v>1888</v>
      </c>
      <c r="B943" t="s">
        <v>2017</v>
      </c>
      <c r="C943" t="s">
        <v>265</v>
      </c>
      <c r="D943" t="s">
        <v>200</v>
      </c>
      <c r="E943" t="s">
        <v>162</v>
      </c>
      <c r="F943" t="s">
        <v>163</v>
      </c>
      <c r="G943" t="s">
        <v>217</v>
      </c>
      <c r="H943">
        <v>52</v>
      </c>
      <c r="I943" s="6">
        <v>44304</v>
      </c>
      <c r="J943" s="29">
        <v>50548</v>
      </c>
      <c r="K943" s="30">
        <v>0</v>
      </c>
      <c r="L943" t="s">
        <v>1861</v>
      </c>
      <c r="M943" t="s">
        <v>1880</v>
      </c>
    </row>
    <row r="944" spans="1:13" x14ac:dyDescent="0.3">
      <c r="A944" t="s">
        <v>2018</v>
      </c>
      <c r="B944" t="s">
        <v>2019</v>
      </c>
      <c r="C944" t="s">
        <v>235</v>
      </c>
      <c r="D944" t="s">
        <v>212</v>
      </c>
      <c r="E944" t="s">
        <v>162</v>
      </c>
      <c r="F944" t="s">
        <v>181</v>
      </c>
      <c r="G944" t="s">
        <v>217</v>
      </c>
      <c r="H944">
        <v>61</v>
      </c>
      <c r="I944" s="6">
        <v>39568</v>
      </c>
      <c r="J944" s="29">
        <v>69352</v>
      </c>
      <c r="K944" s="30">
        <v>0</v>
      </c>
      <c r="L944" t="s">
        <v>1861</v>
      </c>
      <c r="M944" t="s">
        <v>1865</v>
      </c>
    </row>
    <row r="945" spans="1:13" x14ac:dyDescent="0.3">
      <c r="A945" t="s">
        <v>2020</v>
      </c>
      <c r="B945" t="s">
        <v>2021</v>
      </c>
      <c r="C945" t="s">
        <v>260</v>
      </c>
      <c r="D945" t="s">
        <v>204</v>
      </c>
      <c r="E945" t="s">
        <v>171</v>
      </c>
      <c r="F945" t="s">
        <v>181</v>
      </c>
      <c r="G945" t="s">
        <v>217</v>
      </c>
      <c r="H945">
        <v>54</v>
      </c>
      <c r="I945" s="6">
        <v>41028</v>
      </c>
      <c r="J945" s="29">
        <v>96441</v>
      </c>
      <c r="K945" s="30">
        <v>0</v>
      </c>
      <c r="L945" t="s">
        <v>1861</v>
      </c>
      <c r="M945" t="s">
        <v>1880</v>
      </c>
    </row>
    <row r="946" spans="1:13" x14ac:dyDescent="0.3">
      <c r="A946" t="s">
        <v>2022</v>
      </c>
      <c r="B946" t="s">
        <v>2023</v>
      </c>
      <c r="C946" t="s">
        <v>176</v>
      </c>
      <c r="D946" t="s">
        <v>161</v>
      </c>
      <c r="E946" t="s">
        <v>187</v>
      </c>
      <c r="F946" t="s">
        <v>181</v>
      </c>
      <c r="G946" t="s">
        <v>217</v>
      </c>
      <c r="H946">
        <v>36</v>
      </c>
      <c r="I946" s="6">
        <v>44192</v>
      </c>
      <c r="J946" s="29">
        <v>70165</v>
      </c>
      <c r="K946" s="30">
        <v>7.0000000000000007E-2</v>
      </c>
      <c r="L946" t="s">
        <v>1861</v>
      </c>
      <c r="M946" t="s">
        <v>1862</v>
      </c>
    </row>
    <row r="947" spans="1:13" x14ac:dyDescent="0.3">
      <c r="A947" t="s">
        <v>2024</v>
      </c>
      <c r="B947" t="s">
        <v>2025</v>
      </c>
      <c r="C947" t="s">
        <v>235</v>
      </c>
      <c r="D947" t="s">
        <v>223</v>
      </c>
      <c r="E947" t="s">
        <v>187</v>
      </c>
      <c r="F947" t="s">
        <v>163</v>
      </c>
      <c r="G947" t="s">
        <v>217</v>
      </c>
      <c r="H947">
        <v>34</v>
      </c>
      <c r="I947" s="6">
        <v>41066</v>
      </c>
      <c r="J947" s="29">
        <v>72126</v>
      </c>
      <c r="K947" s="30">
        <v>0</v>
      </c>
      <c r="L947" t="s">
        <v>1861</v>
      </c>
      <c r="M947" t="s">
        <v>1862</v>
      </c>
    </row>
    <row r="948" spans="1:13" x14ac:dyDescent="0.3">
      <c r="A948" t="s">
        <v>2026</v>
      </c>
      <c r="B948" t="s">
        <v>2027</v>
      </c>
      <c r="C948" t="s">
        <v>160</v>
      </c>
      <c r="D948" t="s">
        <v>200</v>
      </c>
      <c r="E948" t="s">
        <v>187</v>
      </c>
      <c r="F948" t="s">
        <v>163</v>
      </c>
      <c r="G948" t="s">
        <v>217</v>
      </c>
      <c r="H948">
        <v>29</v>
      </c>
      <c r="I948" s="6">
        <v>44025</v>
      </c>
      <c r="J948" s="29">
        <v>141555</v>
      </c>
      <c r="K948" s="30">
        <v>0.11</v>
      </c>
      <c r="L948" t="s">
        <v>1861</v>
      </c>
      <c r="M948" t="s">
        <v>1862</v>
      </c>
    </row>
    <row r="949" spans="1:13" x14ac:dyDescent="0.3">
      <c r="A949" t="s">
        <v>2028</v>
      </c>
      <c r="B949" t="s">
        <v>2029</v>
      </c>
      <c r="C949" t="s">
        <v>328</v>
      </c>
      <c r="D949" t="s">
        <v>200</v>
      </c>
      <c r="E949" t="s">
        <v>162</v>
      </c>
      <c r="F949" t="s">
        <v>181</v>
      </c>
      <c r="G949" t="s">
        <v>217</v>
      </c>
      <c r="H949">
        <v>32</v>
      </c>
      <c r="I949" s="6">
        <v>44295</v>
      </c>
      <c r="J949" s="29">
        <v>70980</v>
      </c>
      <c r="K949" s="30">
        <v>0</v>
      </c>
      <c r="L949" t="s">
        <v>1861</v>
      </c>
      <c r="M949" t="s">
        <v>1865</v>
      </c>
    </row>
    <row r="950" spans="1:13" x14ac:dyDescent="0.3">
      <c r="A950" t="s">
        <v>2030</v>
      </c>
      <c r="B950" t="s">
        <v>2031</v>
      </c>
      <c r="C950" t="s">
        <v>190</v>
      </c>
      <c r="D950" t="s">
        <v>194</v>
      </c>
      <c r="E950" t="s">
        <v>177</v>
      </c>
      <c r="F950" t="s">
        <v>181</v>
      </c>
      <c r="G950" t="s">
        <v>217</v>
      </c>
      <c r="H950">
        <v>58</v>
      </c>
      <c r="I950" s="6">
        <v>40287</v>
      </c>
      <c r="J950" s="29">
        <v>56350</v>
      </c>
      <c r="K950" s="30">
        <v>0</v>
      </c>
      <c r="L950" t="s">
        <v>1861</v>
      </c>
      <c r="M950" t="s">
        <v>1865</v>
      </c>
    </row>
    <row r="951" spans="1:13" x14ac:dyDescent="0.3">
      <c r="A951" t="s">
        <v>2032</v>
      </c>
      <c r="B951" t="s">
        <v>2033</v>
      </c>
      <c r="C951" t="s">
        <v>160</v>
      </c>
      <c r="D951" t="s">
        <v>170</v>
      </c>
      <c r="E951" t="s">
        <v>187</v>
      </c>
      <c r="F951" t="s">
        <v>181</v>
      </c>
      <c r="G951" t="s">
        <v>217</v>
      </c>
      <c r="H951">
        <v>44</v>
      </c>
      <c r="I951" s="6">
        <v>39305</v>
      </c>
      <c r="J951" s="29">
        <v>126277</v>
      </c>
      <c r="K951" s="30">
        <v>0.13</v>
      </c>
      <c r="L951" t="s">
        <v>1861</v>
      </c>
      <c r="M951" t="s">
        <v>1862</v>
      </c>
    </row>
    <row r="952" spans="1:13" x14ac:dyDescent="0.3">
      <c r="A952" t="s">
        <v>2034</v>
      </c>
      <c r="B952" t="s">
        <v>2035</v>
      </c>
      <c r="C952" t="s">
        <v>180</v>
      </c>
      <c r="D952" t="s">
        <v>223</v>
      </c>
      <c r="E952" t="s">
        <v>177</v>
      </c>
      <c r="F952" t="s">
        <v>163</v>
      </c>
      <c r="G952" t="s">
        <v>217</v>
      </c>
      <c r="H952">
        <v>57</v>
      </c>
      <c r="I952" s="6">
        <v>39357</v>
      </c>
      <c r="J952" s="29">
        <v>98150</v>
      </c>
      <c r="K952" s="30">
        <v>0</v>
      </c>
      <c r="L952" t="s">
        <v>1861</v>
      </c>
      <c r="M952" t="s">
        <v>1865</v>
      </c>
    </row>
    <row r="953" spans="1:13" x14ac:dyDescent="0.3">
      <c r="A953" t="s">
        <v>2036</v>
      </c>
      <c r="B953" t="s">
        <v>2037</v>
      </c>
      <c r="C953" t="s">
        <v>378</v>
      </c>
      <c r="D953" t="s">
        <v>161</v>
      </c>
      <c r="E953" t="s">
        <v>177</v>
      </c>
      <c r="F953" t="s">
        <v>163</v>
      </c>
      <c r="G953" t="s">
        <v>217</v>
      </c>
      <c r="H953">
        <v>53</v>
      </c>
      <c r="I953" s="6">
        <v>38214</v>
      </c>
      <c r="J953" s="29">
        <v>44735</v>
      </c>
      <c r="K953" s="30">
        <v>0</v>
      </c>
      <c r="L953" t="s">
        <v>1861</v>
      </c>
      <c r="M953" t="s">
        <v>1862</v>
      </c>
    </row>
    <row r="954" spans="1:13" x14ac:dyDescent="0.3">
      <c r="A954" t="s">
        <v>513</v>
      </c>
      <c r="B954" t="s">
        <v>2038</v>
      </c>
      <c r="C954" t="s">
        <v>286</v>
      </c>
      <c r="D954" t="s">
        <v>204</v>
      </c>
      <c r="E954" t="s">
        <v>162</v>
      </c>
      <c r="F954" t="s">
        <v>163</v>
      </c>
      <c r="G954" t="s">
        <v>217</v>
      </c>
      <c r="H954">
        <v>37</v>
      </c>
      <c r="I954" s="6">
        <v>43461</v>
      </c>
      <c r="J954" s="29">
        <v>87359</v>
      </c>
      <c r="K954" s="30">
        <v>0.11</v>
      </c>
      <c r="L954" t="s">
        <v>1861</v>
      </c>
      <c r="M954" t="s">
        <v>1865</v>
      </c>
    </row>
    <row r="955" spans="1:13" x14ac:dyDescent="0.3">
      <c r="A955" t="s">
        <v>1256</v>
      </c>
      <c r="B955" t="s">
        <v>2039</v>
      </c>
      <c r="C955" t="s">
        <v>160</v>
      </c>
      <c r="D955" t="s">
        <v>194</v>
      </c>
      <c r="E955" t="s">
        <v>171</v>
      </c>
      <c r="F955" t="s">
        <v>163</v>
      </c>
      <c r="G955" t="s">
        <v>217</v>
      </c>
      <c r="H955">
        <v>28</v>
      </c>
      <c r="I955" s="6">
        <v>43652</v>
      </c>
      <c r="J955" s="29">
        <v>152036</v>
      </c>
      <c r="K955" s="30">
        <v>0.15</v>
      </c>
      <c r="L955" t="s">
        <v>1861</v>
      </c>
      <c r="M955" t="s">
        <v>1865</v>
      </c>
    </row>
    <row r="956" spans="1:13" x14ac:dyDescent="0.3">
      <c r="A956" t="s">
        <v>2040</v>
      </c>
      <c r="B956" t="s">
        <v>2041</v>
      </c>
      <c r="C956" t="s">
        <v>328</v>
      </c>
      <c r="D956" t="s">
        <v>200</v>
      </c>
      <c r="E956" t="s">
        <v>171</v>
      </c>
      <c r="F956" t="s">
        <v>163</v>
      </c>
      <c r="G956" t="s">
        <v>217</v>
      </c>
      <c r="H956">
        <v>45</v>
      </c>
      <c r="I956" s="6">
        <v>43581</v>
      </c>
      <c r="J956" s="29">
        <v>74891</v>
      </c>
      <c r="K956" s="30">
        <v>0</v>
      </c>
      <c r="L956" t="s">
        <v>1861</v>
      </c>
      <c r="M956" t="s">
        <v>1865</v>
      </c>
    </row>
    <row r="957" spans="1:13" x14ac:dyDescent="0.3">
      <c r="A957" t="s">
        <v>2042</v>
      </c>
      <c r="B957" t="s">
        <v>2043</v>
      </c>
      <c r="C957" t="s">
        <v>211</v>
      </c>
      <c r="D957" t="s">
        <v>212</v>
      </c>
      <c r="E957" t="s">
        <v>171</v>
      </c>
      <c r="F957" t="s">
        <v>181</v>
      </c>
      <c r="G957" t="s">
        <v>217</v>
      </c>
      <c r="H957">
        <v>44</v>
      </c>
      <c r="I957" s="6">
        <v>44283</v>
      </c>
      <c r="J957" s="29">
        <v>186033</v>
      </c>
      <c r="K957" s="30">
        <v>0.34</v>
      </c>
      <c r="L957" t="s">
        <v>1861</v>
      </c>
      <c r="M957" t="s">
        <v>1880</v>
      </c>
    </row>
    <row r="958" spans="1:13" x14ac:dyDescent="0.3">
      <c r="A958" t="s">
        <v>2044</v>
      </c>
      <c r="B958" t="s">
        <v>2045</v>
      </c>
      <c r="C958" t="s">
        <v>160</v>
      </c>
      <c r="D958" t="s">
        <v>212</v>
      </c>
      <c r="E958" t="s">
        <v>171</v>
      </c>
      <c r="F958" t="s">
        <v>163</v>
      </c>
      <c r="G958" t="s">
        <v>217</v>
      </c>
      <c r="H958">
        <v>29</v>
      </c>
      <c r="I958" s="6">
        <v>43966</v>
      </c>
      <c r="J958" s="29">
        <v>137106</v>
      </c>
      <c r="K958" s="30">
        <v>0.12</v>
      </c>
      <c r="L958" t="s">
        <v>1861</v>
      </c>
      <c r="M958" t="s">
        <v>1880</v>
      </c>
    </row>
    <row r="959" spans="1:13" x14ac:dyDescent="0.3">
      <c r="A959" t="s">
        <v>2046</v>
      </c>
      <c r="B959" t="s">
        <v>2047</v>
      </c>
      <c r="C959" t="s">
        <v>595</v>
      </c>
      <c r="D959" t="s">
        <v>161</v>
      </c>
      <c r="E959" t="s">
        <v>171</v>
      </c>
      <c r="F959" t="s">
        <v>163</v>
      </c>
      <c r="G959" t="s">
        <v>217</v>
      </c>
      <c r="H959">
        <v>43</v>
      </c>
      <c r="I959" s="6">
        <v>40290</v>
      </c>
      <c r="J959" s="29">
        <v>76912</v>
      </c>
      <c r="K959" s="30">
        <v>0</v>
      </c>
      <c r="L959" t="s">
        <v>1861</v>
      </c>
      <c r="M959" t="s">
        <v>1880</v>
      </c>
    </row>
    <row r="960" spans="1:13" x14ac:dyDescent="0.3">
      <c r="A960" t="s">
        <v>1266</v>
      </c>
      <c r="B960" t="s">
        <v>2048</v>
      </c>
      <c r="C960" t="s">
        <v>283</v>
      </c>
      <c r="D960" t="s">
        <v>200</v>
      </c>
      <c r="E960" t="s">
        <v>177</v>
      </c>
      <c r="F960" t="s">
        <v>163</v>
      </c>
      <c r="G960" t="s">
        <v>217</v>
      </c>
      <c r="H960">
        <v>45</v>
      </c>
      <c r="I960" s="6">
        <v>38639</v>
      </c>
      <c r="J960" s="29">
        <v>51404</v>
      </c>
      <c r="K960" s="30">
        <v>0</v>
      </c>
      <c r="L960" t="s">
        <v>1861</v>
      </c>
      <c r="M960" t="s">
        <v>1862</v>
      </c>
    </row>
    <row r="961" spans="1:13" x14ac:dyDescent="0.3">
      <c r="A961" t="s">
        <v>2049</v>
      </c>
      <c r="B961" t="s">
        <v>2050</v>
      </c>
      <c r="C961" t="s">
        <v>176</v>
      </c>
      <c r="D961" t="s">
        <v>161</v>
      </c>
      <c r="E961" t="s">
        <v>177</v>
      </c>
      <c r="F961" t="s">
        <v>163</v>
      </c>
      <c r="G961" t="s">
        <v>217</v>
      </c>
      <c r="H961">
        <v>46</v>
      </c>
      <c r="I961" s="6">
        <v>42849</v>
      </c>
      <c r="J961" s="29">
        <v>77461</v>
      </c>
      <c r="K961" s="30">
        <v>0.09</v>
      </c>
      <c r="L961" t="s">
        <v>1861</v>
      </c>
      <c r="M961" t="s">
        <v>1880</v>
      </c>
    </row>
    <row r="962" spans="1:13" x14ac:dyDescent="0.3">
      <c r="A962" t="s">
        <v>2051</v>
      </c>
      <c r="B962" t="s">
        <v>2052</v>
      </c>
      <c r="C962" t="s">
        <v>340</v>
      </c>
      <c r="D962" t="s">
        <v>204</v>
      </c>
      <c r="E962" t="s">
        <v>171</v>
      </c>
      <c r="F962" t="s">
        <v>181</v>
      </c>
      <c r="G962" t="s">
        <v>217</v>
      </c>
      <c r="H962">
        <v>54</v>
      </c>
      <c r="I962" s="6">
        <v>41237</v>
      </c>
      <c r="J962" s="29">
        <v>94407</v>
      </c>
      <c r="K962" s="30">
        <v>0</v>
      </c>
      <c r="L962" t="s">
        <v>1861</v>
      </c>
      <c r="M962" t="s">
        <v>1880</v>
      </c>
    </row>
    <row r="963" spans="1:13" x14ac:dyDescent="0.3">
      <c r="A963" t="s">
        <v>1238</v>
      </c>
      <c r="B963" t="s">
        <v>2053</v>
      </c>
      <c r="C963" t="s">
        <v>211</v>
      </c>
      <c r="D963" t="s">
        <v>200</v>
      </c>
      <c r="E963" t="s">
        <v>171</v>
      </c>
      <c r="F963" t="s">
        <v>163</v>
      </c>
      <c r="G963" t="s">
        <v>217</v>
      </c>
      <c r="H963">
        <v>45</v>
      </c>
      <c r="I963" s="6">
        <v>43521</v>
      </c>
      <c r="J963" s="29">
        <v>249801</v>
      </c>
      <c r="K963" s="30">
        <v>0.39</v>
      </c>
      <c r="L963" t="s">
        <v>1861</v>
      </c>
      <c r="M963" t="s">
        <v>1880</v>
      </c>
    </row>
    <row r="964" spans="1:13" x14ac:dyDescent="0.3">
      <c r="A964" t="s">
        <v>2054</v>
      </c>
      <c r="B964" t="s">
        <v>2055</v>
      </c>
      <c r="C964" t="s">
        <v>451</v>
      </c>
      <c r="D964" t="s">
        <v>161</v>
      </c>
      <c r="E964" t="s">
        <v>187</v>
      </c>
      <c r="F964" t="s">
        <v>181</v>
      </c>
      <c r="G964" t="s">
        <v>217</v>
      </c>
      <c r="H964">
        <v>39</v>
      </c>
      <c r="I964" s="6">
        <v>42664</v>
      </c>
      <c r="J964" s="29">
        <v>84297</v>
      </c>
      <c r="K964" s="30">
        <v>0</v>
      </c>
      <c r="L964" t="s">
        <v>1861</v>
      </c>
      <c r="M964" t="s">
        <v>1862</v>
      </c>
    </row>
    <row r="965" spans="1:13" x14ac:dyDescent="0.3">
      <c r="A965" t="s">
        <v>2056</v>
      </c>
      <c r="B965" t="s">
        <v>2057</v>
      </c>
      <c r="C965" t="s">
        <v>180</v>
      </c>
      <c r="D965" t="s">
        <v>223</v>
      </c>
      <c r="E965" t="s">
        <v>171</v>
      </c>
      <c r="F965" t="s">
        <v>163</v>
      </c>
      <c r="G965" t="s">
        <v>217</v>
      </c>
      <c r="H965">
        <v>53</v>
      </c>
      <c r="I965" s="6">
        <v>42744</v>
      </c>
      <c r="J965" s="29">
        <v>75769</v>
      </c>
      <c r="K965" s="30">
        <v>0</v>
      </c>
      <c r="L965" t="s">
        <v>1861</v>
      </c>
      <c r="M965" t="s">
        <v>1862</v>
      </c>
    </row>
    <row r="966" spans="1:13" x14ac:dyDescent="0.3">
      <c r="A966" t="s">
        <v>2058</v>
      </c>
      <c r="B966" t="s">
        <v>2059</v>
      </c>
      <c r="C966" t="s">
        <v>169</v>
      </c>
      <c r="D966" t="s">
        <v>204</v>
      </c>
      <c r="E966" t="s">
        <v>171</v>
      </c>
      <c r="F966" t="s">
        <v>181</v>
      </c>
      <c r="G966" t="s">
        <v>217</v>
      </c>
      <c r="H966">
        <v>40</v>
      </c>
      <c r="I966" s="6">
        <v>43868</v>
      </c>
      <c r="J966" s="29">
        <v>187187</v>
      </c>
      <c r="K966" s="30">
        <v>0.18</v>
      </c>
      <c r="L966" t="s">
        <v>1861</v>
      </c>
      <c r="M966" t="s">
        <v>1862</v>
      </c>
    </row>
    <row r="967" spans="1:13" x14ac:dyDescent="0.3">
      <c r="A967" t="s">
        <v>2060</v>
      </c>
      <c r="B967" t="s">
        <v>2061</v>
      </c>
      <c r="C967" t="s">
        <v>160</v>
      </c>
      <c r="D967" t="s">
        <v>223</v>
      </c>
      <c r="E967" t="s">
        <v>171</v>
      </c>
      <c r="F967" t="s">
        <v>163</v>
      </c>
      <c r="G967" t="s">
        <v>217</v>
      </c>
      <c r="H967">
        <v>45</v>
      </c>
      <c r="I967" s="6">
        <v>43305</v>
      </c>
      <c r="J967" s="29">
        <v>148991</v>
      </c>
      <c r="K967" s="30">
        <v>0.12</v>
      </c>
      <c r="L967" t="s">
        <v>1861</v>
      </c>
      <c r="M967" t="s">
        <v>1880</v>
      </c>
    </row>
    <row r="968" spans="1:13" x14ac:dyDescent="0.3">
      <c r="A968" t="s">
        <v>2062</v>
      </c>
      <c r="B968" t="s">
        <v>2063</v>
      </c>
      <c r="C968" t="s">
        <v>274</v>
      </c>
      <c r="D968" t="s">
        <v>204</v>
      </c>
      <c r="E968" t="s">
        <v>171</v>
      </c>
      <c r="F968" t="s">
        <v>163</v>
      </c>
      <c r="G968" t="s">
        <v>217</v>
      </c>
      <c r="H968">
        <v>52</v>
      </c>
      <c r="I968" s="6">
        <v>39532</v>
      </c>
      <c r="J968" s="29">
        <v>97398</v>
      </c>
      <c r="K968" s="30">
        <v>0</v>
      </c>
      <c r="L968" t="s">
        <v>1861</v>
      </c>
      <c r="M968" t="s">
        <v>1862</v>
      </c>
    </row>
    <row r="969" spans="1:13" x14ac:dyDescent="0.3">
      <c r="A969" t="s">
        <v>2064</v>
      </c>
      <c r="B969" t="s">
        <v>2065</v>
      </c>
      <c r="C969" t="s">
        <v>260</v>
      </c>
      <c r="D969" t="s">
        <v>204</v>
      </c>
      <c r="E969" t="s">
        <v>162</v>
      </c>
      <c r="F969" t="s">
        <v>181</v>
      </c>
      <c r="G969" t="s">
        <v>217</v>
      </c>
      <c r="H969">
        <v>27</v>
      </c>
      <c r="I969" s="6">
        <v>43371</v>
      </c>
      <c r="J969" s="29">
        <v>64247</v>
      </c>
      <c r="K969" s="30">
        <v>0</v>
      </c>
      <c r="L969" t="s">
        <v>1861</v>
      </c>
      <c r="M969" t="s">
        <v>1865</v>
      </c>
    </row>
    <row r="970" spans="1:13" x14ac:dyDescent="0.3">
      <c r="A970" t="s">
        <v>2066</v>
      </c>
      <c r="B970" t="s">
        <v>2067</v>
      </c>
      <c r="C970" t="s">
        <v>186</v>
      </c>
      <c r="D970" t="s">
        <v>170</v>
      </c>
      <c r="E970" t="s">
        <v>171</v>
      </c>
      <c r="F970" t="s">
        <v>163</v>
      </c>
      <c r="G970" t="s">
        <v>217</v>
      </c>
      <c r="H970">
        <v>51</v>
      </c>
      <c r="I970" s="6">
        <v>41439</v>
      </c>
      <c r="J970" s="29">
        <v>108221</v>
      </c>
      <c r="K970" s="30">
        <v>0.05</v>
      </c>
      <c r="L970" t="s">
        <v>1861</v>
      </c>
      <c r="M970" t="s">
        <v>1862</v>
      </c>
    </row>
    <row r="971" spans="1:13" x14ac:dyDescent="0.3">
      <c r="A971" t="s">
        <v>2068</v>
      </c>
      <c r="B971" t="s">
        <v>2069</v>
      </c>
      <c r="C971" t="s">
        <v>160</v>
      </c>
      <c r="D971" t="s">
        <v>200</v>
      </c>
      <c r="E971" t="s">
        <v>177</v>
      </c>
      <c r="F971" t="s">
        <v>181</v>
      </c>
      <c r="G971" t="s">
        <v>217</v>
      </c>
      <c r="H971">
        <v>41</v>
      </c>
      <c r="I971" s="6">
        <v>42365</v>
      </c>
      <c r="J971" s="29">
        <v>129903</v>
      </c>
      <c r="K971" s="30">
        <v>0.13</v>
      </c>
      <c r="L971" t="s">
        <v>1861</v>
      </c>
      <c r="M971" t="s">
        <v>1880</v>
      </c>
    </row>
    <row r="972" spans="1:13" x14ac:dyDescent="0.3">
      <c r="A972" t="s">
        <v>1158</v>
      </c>
      <c r="B972" t="s">
        <v>2070</v>
      </c>
      <c r="C972" t="s">
        <v>280</v>
      </c>
      <c r="D972" t="s">
        <v>204</v>
      </c>
      <c r="E972" t="s">
        <v>171</v>
      </c>
      <c r="F972" t="s">
        <v>163</v>
      </c>
      <c r="G972" t="s">
        <v>217</v>
      </c>
      <c r="H972">
        <v>29</v>
      </c>
      <c r="I972" s="6">
        <v>44099</v>
      </c>
      <c r="J972" s="29">
        <v>123588</v>
      </c>
      <c r="K972" s="30">
        <v>0</v>
      </c>
      <c r="L972" t="s">
        <v>1861</v>
      </c>
      <c r="M972" t="s">
        <v>1880</v>
      </c>
    </row>
    <row r="973" spans="1:13" x14ac:dyDescent="0.3">
      <c r="A973" t="s">
        <v>2071</v>
      </c>
      <c r="B973" t="s">
        <v>2072</v>
      </c>
      <c r="C973" t="s">
        <v>169</v>
      </c>
      <c r="D973" t="s">
        <v>223</v>
      </c>
      <c r="E973" t="s">
        <v>187</v>
      </c>
      <c r="F973" t="s">
        <v>181</v>
      </c>
      <c r="G973" t="s">
        <v>217</v>
      </c>
      <c r="H973">
        <v>52</v>
      </c>
      <c r="I973" s="6">
        <v>44099</v>
      </c>
      <c r="J973" s="29">
        <v>163143</v>
      </c>
      <c r="K973" s="30">
        <v>0.28000000000000003</v>
      </c>
      <c r="L973" t="s">
        <v>1861</v>
      </c>
      <c r="M973" t="s">
        <v>1880</v>
      </c>
    </row>
    <row r="974" spans="1:13" x14ac:dyDescent="0.3">
      <c r="A974" t="s">
        <v>2073</v>
      </c>
      <c r="B974" t="s">
        <v>2074</v>
      </c>
      <c r="C974" t="s">
        <v>286</v>
      </c>
      <c r="D974" t="s">
        <v>204</v>
      </c>
      <c r="E974" t="s">
        <v>177</v>
      </c>
      <c r="F974" t="s">
        <v>163</v>
      </c>
      <c r="G974" t="s">
        <v>217</v>
      </c>
      <c r="H974">
        <v>49</v>
      </c>
      <c r="I974" s="6">
        <v>42441</v>
      </c>
      <c r="J974" s="29">
        <v>100810</v>
      </c>
      <c r="K974" s="30">
        <v>0.12</v>
      </c>
      <c r="L974" t="s">
        <v>1861</v>
      </c>
      <c r="M974" t="s">
        <v>1865</v>
      </c>
    </row>
    <row r="975" spans="1:13" x14ac:dyDescent="0.3">
      <c r="A975" t="s">
        <v>2075</v>
      </c>
      <c r="B975" t="s">
        <v>2076</v>
      </c>
      <c r="C975" t="s">
        <v>378</v>
      </c>
      <c r="D975" t="s">
        <v>161</v>
      </c>
      <c r="E975" t="s">
        <v>162</v>
      </c>
      <c r="F975" t="s">
        <v>181</v>
      </c>
      <c r="G975" t="s">
        <v>217</v>
      </c>
      <c r="H975">
        <v>64</v>
      </c>
      <c r="I975" s="6">
        <v>44009</v>
      </c>
      <c r="J975" s="29">
        <v>40316</v>
      </c>
      <c r="K975" s="30">
        <v>0</v>
      </c>
      <c r="L975" t="s">
        <v>1861</v>
      </c>
      <c r="M975" t="s">
        <v>1862</v>
      </c>
    </row>
    <row r="976" spans="1:13" x14ac:dyDescent="0.3">
      <c r="A976" t="s">
        <v>2077</v>
      </c>
      <c r="B976" t="s">
        <v>2078</v>
      </c>
      <c r="C976" t="s">
        <v>301</v>
      </c>
      <c r="D976" t="s">
        <v>161</v>
      </c>
      <c r="E976" t="s">
        <v>177</v>
      </c>
      <c r="F976" t="s">
        <v>163</v>
      </c>
      <c r="G976" t="s">
        <v>217</v>
      </c>
      <c r="H976">
        <v>43</v>
      </c>
      <c r="I976" s="6">
        <v>39885</v>
      </c>
      <c r="J976" s="29">
        <v>62335</v>
      </c>
      <c r="K976" s="30">
        <v>0</v>
      </c>
      <c r="L976" t="s">
        <v>1861</v>
      </c>
      <c r="M976" t="s">
        <v>1862</v>
      </c>
    </row>
    <row r="977" spans="1:13" x14ac:dyDescent="0.3">
      <c r="A977" t="s">
        <v>2079</v>
      </c>
      <c r="B977" t="s">
        <v>2080</v>
      </c>
      <c r="C977" t="s">
        <v>203</v>
      </c>
      <c r="D977" t="s">
        <v>204</v>
      </c>
      <c r="E977" t="s">
        <v>187</v>
      </c>
      <c r="F977" t="s">
        <v>163</v>
      </c>
      <c r="G977" t="s">
        <v>217</v>
      </c>
      <c r="H977">
        <v>29</v>
      </c>
      <c r="I977" s="6">
        <v>43114</v>
      </c>
      <c r="J977" s="29">
        <v>80516</v>
      </c>
      <c r="K977" s="30">
        <v>0</v>
      </c>
      <c r="L977" t="s">
        <v>1861</v>
      </c>
      <c r="M977" t="s">
        <v>1880</v>
      </c>
    </row>
    <row r="978" spans="1:13" x14ac:dyDescent="0.3">
      <c r="A978" t="s">
        <v>2081</v>
      </c>
      <c r="B978" t="s">
        <v>2082</v>
      </c>
      <c r="C978" t="s">
        <v>160</v>
      </c>
      <c r="D978" t="s">
        <v>223</v>
      </c>
      <c r="E978" t="s">
        <v>187</v>
      </c>
      <c r="F978" t="s">
        <v>163</v>
      </c>
      <c r="G978" t="s">
        <v>217</v>
      </c>
      <c r="H978">
        <v>52</v>
      </c>
      <c r="I978" s="6">
        <v>38995</v>
      </c>
      <c r="J978" s="29">
        <v>147966</v>
      </c>
      <c r="K978" s="30">
        <v>0.11</v>
      </c>
      <c r="L978" t="s">
        <v>1861</v>
      </c>
      <c r="M978" t="s">
        <v>1865</v>
      </c>
    </row>
    <row r="979" spans="1:13" x14ac:dyDescent="0.3">
      <c r="A979" t="s">
        <v>2083</v>
      </c>
      <c r="B979" t="s">
        <v>2084</v>
      </c>
      <c r="C979" t="s">
        <v>211</v>
      </c>
      <c r="D979" t="s">
        <v>161</v>
      </c>
      <c r="E979" t="s">
        <v>162</v>
      </c>
      <c r="F979" t="s">
        <v>181</v>
      </c>
      <c r="G979" t="s">
        <v>217</v>
      </c>
      <c r="H979">
        <v>42</v>
      </c>
      <c r="I979" s="6">
        <v>40511</v>
      </c>
      <c r="J979" s="29">
        <v>186725</v>
      </c>
      <c r="K979" s="30">
        <v>0.32</v>
      </c>
      <c r="L979" t="s">
        <v>1861</v>
      </c>
      <c r="M979" t="s">
        <v>1862</v>
      </c>
    </row>
    <row r="980" spans="1:13" x14ac:dyDescent="0.3">
      <c r="A980" t="s">
        <v>427</v>
      </c>
      <c r="B980" t="s">
        <v>2085</v>
      </c>
      <c r="C980" t="s">
        <v>190</v>
      </c>
      <c r="D980" t="s">
        <v>223</v>
      </c>
      <c r="E980" t="s">
        <v>177</v>
      </c>
      <c r="F980" t="s">
        <v>181</v>
      </c>
      <c r="G980" t="s">
        <v>217</v>
      </c>
      <c r="H980">
        <v>26</v>
      </c>
      <c r="I980" s="6">
        <v>44257</v>
      </c>
      <c r="J980" s="29">
        <v>44732</v>
      </c>
      <c r="K980" s="30">
        <v>0</v>
      </c>
      <c r="L980" t="s">
        <v>1861</v>
      </c>
      <c r="M980" t="s">
        <v>1865</v>
      </c>
    </row>
    <row r="981" spans="1:13" x14ac:dyDescent="0.3">
      <c r="A981" t="s">
        <v>2086</v>
      </c>
      <c r="B981" t="s">
        <v>2087</v>
      </c>
      <c r="C981" t="s">
        <v>211</v>
      </c>
      <c r="D981" t="s">
        <v>212</v>
      </c>
      <c r="E981" t="s">
        <v>187</v>
      </c>
      <c r="F981" t="s">
        <v>163</v>
      </c>
      <c r="G981" t="s">
        <v>217</v>
      </c>
      <c r="H981">
        <v>32</v>
      </c>
      <c r="I981" s="6">
        <v>41675</v>
      </c>
      <c r="J981" s="29">
        <v>203445</v>
      </c>
      <c r="K981" s="30">
        <v>0.34</v>
      </c>
      <c r="L981" t="s">
        <v>1861</v>
      </c>
      <c r="M981" t="s">
        <v>1862</v>
      </c>
    </row>
    <row r="982" spans="1:13" x14ac:dyDescent="0.3">
      <c r="A982" t="s">
        <v>2088</v>
      </c>
      <c r="B982" t="s">
        <v>2089</v>
      </c>
      <c r="C982" t="s">
        <v>235</v>
      </c>
      <c r="D982" t="s">
        <v>170</v>
      </c>
      <c r="E982" t="s">
        <v>162</v>
      </c>
      <c r="F982" t="s">
        <v>163</v>
      </c>
      <c r="G982" t="s">
        <v>217</v>
      </c>
      <c r="H982">
        <v>25</v>
      </c>
      <c r="I982" s="6">
        <v>44024</v>
      </c>
      <c r="J982" s="29">
        <v>56565</v>
      </c>
      <c r="K982" s="30">
        <v>0</v>
      </c>
      <c r="L982" t="s">
        <v>1861</v>
      </c>
      <c r="M982" t="s">
        <v>1880</v>
      </c>
    </row>
    <row r="983" spans="1:13" x14ac:dyDescent="0.3">
      <c r="A983" t="s">
        <v>2090</v>
      </c>
      <c r="B983" t="s">
        <v>2091</v>
      </c>
      <c r="C983" t="s">
        <v>180</v>
      </c>
      <c r="D983" t="s">
        <v>223</v>
      </c>
      <c r="E983" t="s">
        <v>177</v>
      </c>
      <c r="F983" t="s">
        <v>181</v>
      </c>
      <c r="G983" t="s">
        <v>217</v>
      </c>
      <c r="H983">
        <v>51</v>
      </c>
      <c r="I983" s="6">
        <v>35852</v>
      </c>
      <c r="J983" s="29">
        <v>71111</v>
      </c>
      <c r="K983" s="30">
        <v>0</v>
      </c>
      <c r="L983" t="s">
        <v>1861</v>
      </c>
      <c r="M983" t="s">
        <v>1865</v>
      </c>
    </row>
    <row r="984" spans="1:13" x14ac:dyDescent="0.3">
      <c r="A984" t="s">
        <v>1044</v>
      </c>
      <c r="B984" t="s">
        <v>2092</v>
      </c>
      <c r="C984" t="s">
        <v>203</v>
      </c>
      <c r="D984" t="s">
        <v>204</v>
      </c>
      <c r="E984" t="s">
        <v>187</v>
      </c>
      <c r="F984" t="s">
        <v>163</v>
      </c>
      <c r="G984" t="s">
        <v>217</v>
      </c>
      <c r="H984">
        <v>47</v>
      </c>
      <c r="I984" s="6">
        <v>43375</v>
      </c>
      <c r="J984" s="29">
        <v>111404</v>
      </c>
      <c r="K984" s="30">
        <v>0</v>
      </c>
      <c r="L984" t="s">
        <v>1861</v>
      </c>
      <c r="M984" t="s">
        <v>1865</v>
      </c>
    </row>
    <row r="985" spans="1:13" x14ac:dyDescent="0.3">
      <c r="A985" t="s">
        <v>2093</v>
      </c>
      <c r="B985" t="s">
        <v>2094</v>
      </c>
      <c r="C985" t="s">
        <v>211</v>
      </c>
      <c r="D985" t="s">
        <v>212</v>
      </c>
      <c r="E985" t="s">
        <v>177</v>
      </c>
      <c r="F985" t="s">
        <v>163</v>
      </c>
      <c r="G985" t="s">
        <v>217</v>
      </c>
      <c r="H985">
        <v>37</v>
      </c>
      <c r="I985" s="6">
        <v>40745</v>
      </c>
      <c r="J985" s="29">
        <v>219474</v>
      </c>
      <c r="K985" s="30">
        <v>0.36</v>
      </c>
      <c r="L985" t="s">
        <v>1861</v>
      </c>
      <c r="M985" t="s">
        <v>1862</v>
      </c>
    </row>
    <row r="986" spans="1:13" x14ac:dyDescent="0.3">
      <c r="A986" t="s">
        <v>2095</v>
      </c>
      <c r="B986" t="s">
        <v>2096</v>
      </c>
      <c r="C986" t="s">
        <v>397</v>
      </c>
      <c r="D986" t="s">
        <v>161</v>
      </c>
      <c r="E986" t="s">
        <v>171</v>
      </c>
      <c r="F986" t="s">
        <v>163</v>
      </c>
      <c r="G986" t="s">
        <v>217</v>
      </c>
      <c r="H986">
        <v>36</v>
      </c>
      <c r="I986" s="6">
        <v>44217</v>
      </c>
      <c r="J986" s="29">
        <v>90333</v>
      </c>
      <c r="K986" s="30">
        <v>0</v>
      </c>
      <c r="L986" t="s">
        <v>1861</v>
      </c>
      <c r="M986" t="s">
        <v>1865</v>
      </c>
    </row>
    <row r="987" spans="1:13" x14ac:dyDescent="0.3">
      <c r="A987" t="s">
        <v>2097</v>
      </c>
      <c r="B987" t="s">
        <v>2098</v>
      </c>
      <c r="C987" t="s">
        <v>283</v>
      </c>
      <c r="D987" t="s">
        <v>200</v>
      </c>
      <c r="E987" t="s">
        <v>162</v>
      </c>
      <c r="F987" t="s">
        <v>163</v>
      </c>
      <c r="G987" t="s">
        <v>217</v>
      </c>
      <c r="H987">
        <v>62</v>
      </c>
      <c r="I987" s="6">
        <v>41748</v>
      </c>
      <c r="J987" s="29">
        <v>45295</v>
      </c>
      <c r="K987" s="30">
        <v>0</v>
      </c>
      <c r="L987" t="s">
        <v>1861</v>
      </c>
      <c r="M987" t="s">
        <v>1880</v>
      </c>
    </row>
    <row r="988" spans="1:13" x14ac:dyDescent="0.3">
      <c r="A988" t="s">
        <v>2099</v>
      </c>
      <c r="B988" t="s">
        <v>2100</v>
      </c>
      <c r="C988" t="s">
        <v>169</v>
      </c>
      <c r="D988" t="s">
        <v>223</v>
      </c>
      <c r="E988" t="s">
        <v>171</v>
      </c>
      <c r="F988" t="s">
        <v>163</v>
      </c>
      <c r="G988" t="s">
        <v>217</v>
      </c>
      <c r="H988">
        <v>27</v>
      </c>
      <c r="I988" s="6">
        <v>43397</v>
      </c>
      <c r="J988" s="29">
        <v>154973</v>
      </c>
      <c r="K988" s="30">
        <v>0.28999999999999998</v>
      </c>
      <c r="L988" t="s">
        <v>1861</v>
      </c>
      <c r="M988" t="s">
        <v>1880</v>
      </c>
    </row>
    <row r="989" spans="1:13" x14ac:dyDescent="0.3">
      <c r="A989" t="s">
        <v>2101</v>
      </c>
      <c r="B989" t="s">
        <v>2102</v>
      </c>
      <c r="C989" t="s">
        <v>169</v>
      </c>
      <c r="D989" t="s">
        <v>200</v>
      </c>
      <c r="E989" t="s">
        <v>171</v>
      </c>
      <c r="F989" t="s">
        <v>163</v>
      </c>
      <c r="G989" t="s">
        <v>217</v>
      </c>
      <c r="H989">
        <v>40</v>
      </c>
      <c r="I989" s="6">
        <v>44094</v>
      </c>
      <c r="J989" s="29">
        <v>198176</v>
      </c>
      <c r="K989" s="30">
        <v>0.17</v>
      </c>
      <c r="L989" t="s">
        <v>1861</v>
      </c>
      <c r="M989" t="s">
        <v>1862</v>
      </c>
    </row>
    <row r="990" spans="1:13" x14ac:dyDescent="0.3">
      <c r="A990" t="s">
        <v>2103</v>
      </c>
      <c r="B990" t="s">
        <v>2104</v>
      </c>
      <c r="C990" t="s">
        <v>235</v>
      </c>
      <c r="D990" t="s">
        <v>170</v>
      </c>
      <c r="E990" t="s">
        <v>162</v>
      </c>
      <c r="F990" t="s">
        <v>163</v>
      </c>
      <c r="G990" t="s">
        <v>217</v>
      </c>
      <c r="H990">
        <v>45</v>
      </c>
      <c r="I990" s="6">
        <v>41127</v>
      </c>
      <c r="J990" s="29">
        <v>58586</v>
      </c>
      <c r="K990" s="30">
        <v>0</v>
      </c>
      <c r="L990" t="s">
        <v>1861</v>
      </c>
      <c r="M990" t="s">
        <v>1880</v>
      </c>
    </row>
    <row r="991" spans="1:13" x14ac:dyDescent="0.3">
      <c r="A991" t="s">
        <v>2105</v>
      </c>
      <c r="B991" t="s">
        <v>2106</v>
      </c>
      <c r="C991" t="s">
        <v>169</v>
      </c>
      <c r="D991" t="s">
        <v>212</v>
      </c>
      <c r="E991" t="s">
        <v>162</v>
      </c>
      <c r="F991" t="s">
        <v>163</v>
      </c>
      <c r="G991" t="s">
        <v>217</v>
      </c>
      <c r="H991">
        <v>43</v>
      </c>
      <c r="I991" s="6">
        <v>41928</v>
      </c>
      <c r="J991" s="29">
        <v>171360</v>
      </c>
      <c r="K991" s="30">
        <v>0.23</v>
      </c>
      <c r="L991" t="s">
        <v>1861</v>
      </c>
      <c r="M991" t="s">
        <v>1862</v>
      </c>
    </row>
    <row r="992" spans="1:13" x14ac:dyDescent="0.3">
      <c r="A992" t="s">
        <v>2107</v>
      </c>
      <c r="B992" t="s">
        <v>2108</v>
      </c>
      <c r="C992" t="s">
        <v>286</v>
      </c>
      <c r="D992" t="s">
        <v>204</v>
      </c>
      <c r="E992" t="s">
        <v>171</v>
      </c>
      <c r="F992" t="s">
        <v>181</v>
      </c>
      <c r="G992" t="s">
        <v>217</v>
      </c>
      <c r="H992">
        <v>32</v>
      </c>
      <c r="I992" s="6">
        <v>44478</v>
      </c>
      <c r="J992" s="29">
        <v>102298</v>
      </c>
      <c r="K992" s="30">
        <v>0.13</v>
      </c>
      <c r="L992" t="s">
        <v>1861</v>
      </c>
      <c r="M992" t="s">
        <v>1865</v>
      </c>
    </row>
    <row r="993" spans="1:13" x14ac:dyDescent="0.3">
      <c r="A993" t="s">
        <v>2109</v>
      </c>
      <c r="B993" t="s">
        <v>2110</v>
      </c>
      <c r="C993" t="s">
        <v>160</v>
      </c>
      <c r="D993" t="s">
        <v>223</v>
      </c>
      <c r="E993" t="s">
        <v>187</v>
      </c>
      <c r="F993" t="s">
        <v>163</v>
      </c>
      <c r="G993" t="s">
        <v>217</v>
      </c>
      <c r="H993">
        <v>27</v>
      </c>
      <c r="I993" s="6">
        <v>43721</v>
      </c>
      <c r="J993" s="29">
        <v>133297</v>
      </c>
      <c r="K993" s="30">
        <v>0.13</v>
      </c>
      <c r="L993" t="s">
        <v>1861</v>
      </c>
      <c r="M993" t="s">
        <v>1865</v>
      </c>
    </row>
    <row r="994" spans="1:13" x14ac:dyDescent="0.3">
      <c r="A994" t="s">
        <v>2111</v>
      </c>
      <c r="B994" t="s">
        <v>2112</v>
      </c>
      <c r="C994" t="s">
        <v>186</v>
      </c>
      <c r="D994" t="s">
        <v>223</v>
      </c>
      <c r="E994" t="s">
        <v>187</v>
      </c>
      <c r="F994" t="s">
        <v>181</v>
      </c>
      <c r="G994" t="s">
        <v>217</v>
      </c>
      <c r="H994">
        <v>50</v>
      </c>
      <c r="I994" s="6">
        <v>41024</v>
      </c>
      <c r="J994" s="29">
        <v>113269</v>
      </c>
      <c r="K994" s="30">
        <v>0.09</v>
      </c>
      <c r="L994" t="s">
        <v>1861</v>
      </c>
      <c r="M994" t="s">
        <v>1880</v>
      </c>
    </row>
    <row r="995" spans="1:13" x14ac:dyDescent="0.3">
      <c r="A995" t="s">
        <v>323</v>
      </c>
      <c r="B995" t="s">
        <v>2113</v>
      </c>
      <c r="C995" t="s">
        <v>169</v>
      </c>
      <c r="D995" t="s">
        <v>200</v>
      </c>
      <c r="E995" t="s">
        <v>171</v>
      </c>
      <c r="F995" t="s">
        <v>163</v>
      </c>
      <c r="G995" t="s">
        <v>217</v>
      </c>
      <c r="H995">
        <v>52</v>
      </c>
      <c r="I995" s="6">
        <v>34209</v>
      </c>
      <c r="J995" s="29">
        <v>177443</v>
      </c>
      <c r="K995" s="30">
        <v>0.25</v>
      </c>
      <c r="L995" t="s">
        <v>1861</v>
      </c>
      <c r="M995" t="s">
        <v>1880</v>
      </c>
    </row>
    <row r="996" spans="1:13" x14ac:dyDescent="0.3">
      <c r="A996" t="s">
        <v>2114</v>
      </c>
      <c r="B996" t="s">
        <v>2115</v>
      </c>
      <c r="C996" t="s">
        <v>211</v>
      </c>
      <c r="D996" t="s">
        <v>200</v>
      </c>
      <c r="E996" t="s">
        <v>187</v>
      </c>
      <c r="F996" t="s">
        <v>181</v>
      </c>
      <c r="G996" t="s">
        <v>217</v>
      </c>
      <c r="H996">
        <v>44</v>
      </c>
      <c r="I996" s="6">
        <v>39335</v>
      </c>
      <c r="J996" s="29">
        <v>181247</v>
      </c>
      <c r="K996" s="30">
        <v>0.33</v>
      </c>
      <c r="L996" t="s">
        <v>1861</v>
      </c>
      <c r="M996" t="s">
        <v>1880</v>
      </c>
    </row>
    <row r="997" spans="1:13" x14ac:dyDescent="0.3">
      <c r="A997" t="s">
        <v>2116</v>
      </c>
      <c r="B997" t="s">
        <v>2117</v>
      </c>
      <c r="C997" t="s">
        <v>160</v>
      </c>
      <c r="D997" t="s">
        <v>161</v>
      </c>
      <c r="E997" t="s">
        <v>171</v>
      </c>
      <c r="F997" t="s">
        <v>181</v>
      </c>
      <c r="G997" t="s">
        <v>217</v>
      </c>
      <c r="H997">
        <v>33</v>
      </c>
      <c r="I997" s="6">
        <v>41267</v>
      </c>
      <c r="J997" s="29">
        <v>132544</v>
      </c>
      <c r="K997" s="30">
        <v>0.1</v>
      </c>
      <c r="L997" t="s">
        <v>1861</v>
      </c>
      <c r="M997" t="s">
        <v>1865</v>
      </c>
    </row>
    <row r="998" spans="1:13" x14ac:dyDescent="0.3">
      <c r="A998" t="s">
        <v>2118</v>
      </c>
      <c r="B998" t="s">
        <v>2119</v>
      </c>
      <c r="C998" t="s">
        <v>169</v>
      </c>
      <c r="D998" t="s">
        <v>200</v>
      </c>
      <c r="E998" t="s">
        <v>187</v>
      </c>
      <c r="F998" t="s">
        <v>163</v>
      </c>
      <c r="G998" t="s">
        <v>217</v>
      </c>
      <c r="H998">
        <v>53</v>
      </c>
      <c r="I998" s="6">
        <v>38919</v>
      </c>
      <c r="J998" s="29">
        <v>151246</v>
      </c>
      <c r="K998" s="30">
        <v>0.21</v>
      </c>
      <c r="L998" t="s">
        <v>1861</v>
      </c>
      <c r="M998" t="s">
        <v>1880</v>
      </c>
    </row>
    <row r="999" spans="1:13" x14ac:dyDescent="0.3">
      <c r="A999" t="s">
        <v>2120</v>
      </c>
      <c r="B999" t="s">
        <v>2121</v>
      </c>
      <c r="C999" t="s">
        <v>378</v>
      </c>
      <c r="D999" t="s">
        <v>161</v>
      </c>
      <c r="E999" t="s">
        <v>171</v>
      </c>
      <c r="F999" t="s">
        <v>181</v>
      </c>
      <c r="G999" t="s">
        <v>217</v>
      </c>
      <c r="H999">
        <v>29</v>
      </c>
      <c r="I999" s="6">
        <v>42509</v>
      </c>
      <c r="J999" s="29">
        <v>52693</v>
      </c>
      <c r="K999" s="30">
        <v>0</v>
      </c>
      <c r="L999" t="s">
        <v>1861</v>
      </c>
      <c r="M999" t="s">
        <v>1865</v>
      </c>
    </row>
    <row r="1000" spans="1:13" x14ac:dyDescent="0.3">
      <c r="A1000" t="s">
        <v>2122</v>
      </c>
      <c r="B1000" t="s">
        <v>2123</v>
      </c>
      <c r="C1000" t="s">
        <v>235</v>
      </c>
      <c r="D1000" t="s">
        <v>212</v>
      </c>
      <c r="E1000" t="s">
        <v>177</v>
      </c>
      <c r="F1000" t="s">
        <v>181</v>
      </c>
      <c r="G1000" t="s">
        <v>217</v>
      </c>
      <c r="H1000">
        <v>47</v>
      </c>
      <c r="I1000" s="6">
        <v>38684</v>
      </c>
      <c r="J1000" s="29">
        <v>62749</v>
      </c>
      <c r="K1000" s="30">
        <v>0</v>
      </c>
      <c r="L1000" t="s">
        <v>1861</v>
      </c>
      <c r="M1000" t="s">
        <v>1862</v>
      </c>
    </row>
    <row r="1001" spans="1:13" x14ac:dyDescent="0.3">
      <c r="A1001" t="s">
        <v>2124</v>
      </c>
      <c r="B1001" t="s">
        <v>2125</v>
      </c>
      <c r="C1001" t="s">
        <v>328</v>
      </c>
      <c r="D1001" t="s">
        <v>200</v>
      </c>
      <c r="E1001" t="s">
        <v>162</v>
      </c>
      <c r="F1001" t="s">
        <v>181</v>
      </c>
      <c r="G1001" t="s">
        <v>217</v>
      </c>
      <c r="H1001">
        <v>48</v>
      </c>
      <c r="I1001" s="6">
        <v>35907</v>
      </c>
      <c r="J1001" s="29">
        <v>85369</v>
      </c>
      <c r="K1001" s="30">
        <v>0</v>
      </c>
      <c r="L1001" t="s">
        <v>1861</v>
      </c>
      <c r="M1001" t="s">
        <v>1862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85859-2F5E-4100-BFD7-2C52CE943AD2}">
  <sheetPr codeName="Sheet14"/>
  <dimension ref="C5:Q29"/>
  <sheetViews>
    <sheetView topLeftCell="A4" workbookViewId="0">
      <selection activeCell="E11" sqref="E11"/>
    </sheetView>
  </sheetViews>
  <sheetFormatPr defaultRowHeight="14.4" x14ac:dyDescent="0.3"/>
  <cols>
    <col min="5" max="5" width="14.33203125" customWidth="1"/>
    <col min="6" max="6" width="24.109375" bestFit="1" customWidth="1"/>
    <col min="7" max="7" width="7.21875" bestFit="1" customWidth="1"/>
    <col min="8" max="8" width="21.88671875" bestFit="1" customWidth="1"/>
  </cols>
  <sheetData>
    <row r="5" spans="3:17" x14ac:dyDescent="0.3">
      <c r="C5" t="s">
        <v>158</v>
      </c>
      <c r="E5" t="str" cm="1">
        <f t="array" ref="E5:E8">_xlfn.XLOOKUP(C5:C8,'DAY 7'!A1:A1001,'DAY 7'!B1:B1001,"not found")</f>
        <v>Emily Davis</v>
      </c>
    </row>
    <row r="6" spans="3:17" x14ac:dyDescent="0.3">
      <c r="C6" t="s">
        <v>167</v>
      </c>
      <c r="E6" t="str">
        <v>Luna Sanders</v>
      </c>
    </row>
    <row r="7" spans="3:17" x14ac:dyDescent="0.3">
      <c r="C7" t="s">
        <v>174</v>
      </c>
      <c r="E7" t="str">
        <v>Penelope Jordan</v>
      </c>
    </row>
    <row r="8" spans="3:17" x14ac:dyDescent="0.3">
      <c r="C8" t="s">
        <v>178</v>
      </c>
      <c r="E8" t="str">
        <v>Austin Vo</v>
      </c>
    </row>
    <row r="11" spans="3:17" x14ac:dyDescent="0.3">
      <c r="C11" t="s">
        <v>178</v>
      </c>
      <c r="E11" t="str" cm="1">
        <f t="array" ref="E11:K11">_xlfn.XLOOKUP(C11,'DAY 7'!A1:A1001,'DAY 7'!B1:H1001,"not found")</f>
        <v>Austin Vo</v>
      </c>
      <c r="F11" t="str">
        <v>Sr. Analyst</v>
      </c>
      <c r="G11" t="str">
        <v>Finance</v>
      </c>
      <c r="H11" t="str">
        <v>Manufacturing</v>
      </c>
      <c r="I11" t="str">
        <v>Male</v>
      </c>
      <c r="J11" t="str">
        <v>Asian</v>
      </c>
      <c r="K11">
        <v>55</v>
      </c>
      <c r="Q11" t="s">
        <v>38</v>
      </c>
    </row>
    <row r="12" spans="3:17" x14ac:dyDescent="0.3">
      <c r="C12" t="s">
        <v>158</v>
      </c>
      <c r="E12" t="str" cm="1">
        <f t="array" ref="E12:K12">_xlfn.XLOOKUP(C12,'DAY 7'!A2:A1002,'DAY 7'!B2:H1002,"not found")</f>
        <v>Emily Davis</v>
      </c>
      <c r="F12" t="str">
        <v>Sr. Manger</v>
      </c>
      <c r="G12" t="str">
        <v>IT</v>
      </c>
      <c r="H12" t="str">
        <v>Research &amp; Development</v>
      </c>
      <c r="I12" t="str">
        <v>Female</v>
      </c>
      <c r="J12" t="str">
        <v>Black</v>
      </c>
      <c r="K12">
        <v>55</v>
      </c>
    </row>
    <row r="13" spans="3:17" x14ac:dyDescent="0.3">
      <c r="C13" t="s">
        <v>167</v>
      </c>
      <c r="E13" t="str" cm="1">
        <f t="array" ref="E13:K13">_xlfn.XLOOKUP(C13,'DAY 7'!A3:A1003,'DAY 7'!B3:H1003,"not found")</f>
        <v>Luna Sanders</v>
      </c>
      <c r="F13" t="str">
        <v>Director</v>
      </c>
      <c r="G13" t="str">
        <v>Finance</v>
      </c>
      <c r="H13" t="str">
        <v>Speciality Products</v>
      </c>
      <c r="I13" t="str">
        <v>Female</v>
      </c>
      <c r="J13" t="str">
        <v>Caucasian</v>
      </c>
      <c r="K13">
        <v>50</v>
      </c>
    </row>
    <row r="14" spans="3:17" x14ac:dyDescent="0.3">
      <c r="C14" t="s">
        <v>174</v>
      </c>
      <c r="E14" t="str" cm="1">
        <f t="array" ref="E14:K14">_xlfn.XLOOKUP(C14,'DAY 7'!A4:A1004,'DAY 7'!B4:H1004,"not found")</f>
        <v>Penelope Jordan</v>
      </c>
      <c r="F14" t="str">
        <v>Computer Systems Manager</v>
      </c>
      <c r="G14" t="str">
        <v>IT</v>
      </c>
      <c r="H14" t="str">
        <v>Manufacturing</v>
      </c>
      <c r="I14" t="str">
        <v>Female</v>
      </c>
      <c r="J14" t="str">
        <v>Caucasian</v>
      </c>
      <c r="K14">
        <v>26</v>
      </c>
    </row>
    <row r="17" spans="3:16" x14ac:dyDescent="0.3">
      <c r="F17" s="19"/>
      <c r="G17" s="19"/>
      <c r="H17" s="3" t="s">
        <v>2126</v>
      </c>
      <c r="I17" s="19"/>
      <c r="J17" s="19"/>
    </row>
    <row r="19" spans="3:16" x14ac:dyDescent="0.3">
      <c r="C19" t="s">
        <v>2105</v>
      </c>
      <c r="E19" t="str" cm="1">
        <f t="array" ref="E19:P19">_xlfn.XLOOKUP(C19,'DAY 7'!A1:A1001,'DAY 7'!B1:M1001,"not found",0,1)</f>
        <v>Mia Herrera</v>
      </c>
      <c r="F19" t="str">
        <v>Director</v>
      </c>
      <c r="G19" t="str">
        <v>Marketing</v>
      </c>
      <c r="H19" t="str">
        <v>Research &amp; Development</v>
      </c>
      <c r="I19" t="str">
        <v>Female</v>
      </c>
      <c r="J19" t="str">
        <v>Latino</v>
      </c>
      <c r="K19">
        <v>43</v>
      </c>
      <c r="L19">
        <v>41928</v>
      </c>
      <c r="M19">
        <v>171360</v>
      </c>
      <c r="N19">
        <v>0.23</v>
      </c>
      <c r="O19" t="str">
        <v>Brazil</v>
      </c>
      <c r="P19" t="str">
        <v>Manaus</v>
      </c>
    </row>
    <row r="20" spans="3:16" x14ac:dyDescent="0.3">
      <c r="C20" t="s">
        <v>2107</v>
      </c>
      <c r="E20" t="str" cm="1">
        <f t="array" ref="E20:P20">_xlfn.XLOOKUP(C20,'DAY 7'!A2:A1002,'DAY 7'!B2:M1002,"not found",0,1)</f>
        <v>David Herrera</v>
      </c>
      <c r="F20" t="str">
        <v>Engineering Manager</v>
      </c>
      <c r="G20" t="str">
        <v>Engineering</v>
      </c>
      <c r="H20" t="str">
        <v>Speciality Products</v>
      </c>
      <c r="I20" t="str">
        <v>Male</v>
      </c>
      <c r="J20" t="str">
        <v>Latino</v>
      </c>
      <c r="K20">
        <v>32</v>
      </c>
      <c r="L20">
        <v>44478</v>
      </c>
      <c r="M20">
        <v>102298</v>
      </c>
      <c r="N20">
        <v>0.13</v>
      </c>
      <c r="O20" t="str">
        <v>Brazil</v>
      </c>
      <c r="P20" t="str">
        <v>Rio de Janerio</v>
      </c>
    </row>
    <row r="21" spans="3:16" x14ac:dyDescent="0.3">
      <c r="C21" t="s">
        <v>2109</v>
      </c>
      <c r="E21" t="str" cm="1">
        <f t="array" ref="E21:P21">_xlfn.XLOOKUP(C21,'DAY 7'!A3:A1003,'DAY 7'!B3:M1003,"not found",0,1)</f>
        <v>Avery Dominguez</v>
      </c>
      <c r="F21" t="str">
        <v>Sr. Manger</v>
      </c>
      <c r="G21" t="str">
        <v>Sales</v>
      </c>
      <c r="H21" t="str">
        <v>Corporate</v>
      </c>
      <c r="I21" t="str">
        <v>Female</v>
      </c>
      <c r="J21" t="str">
        <v>Latino</v>
      </c>
      <c r="K21">
        <v>27</v>
      </c>
      <c r="L21">
        <v>43721</v>
      </c>
      <c r="M21">
        <v>133297</v>
      </c>
      <c r="N21">
        <v>0.13</v>
      </c>
      <c r="O21" t="str">
        <v>Brazil</v>
      </c>
      <c r="P21" t="str">
        <v>Rio de Janerio</v>
      </c>
    </row>
    <row r="22" spans="3:16" x14ac:dyDescent="0.3">
      <c r="C22" t="s">
        <v>2111</v>
      </c>
      <c r="E22" t="str" cm="1">
        <f t="array" ref="E22:P22">_xlfn.XLOOKUP(C22,'DAY 7'!A4:A1004,'DAY 7'!B4:M1004,"not found",0,1)</f>
        <v>Cooper Valdez</v>
      </c>
      <c r="F22" t="str">
        <v>Manager</v>
      </c>
      <c r="G22" t="str">
        <v>Sales</v>
      </c>
      <c r="H22" t="str">
        <v>Corporate</v>
      </c>
      <c r="I22" t="str">
        <v>Male</v>
      </c>
      <c r="J22" t="str">
        <v>Latino</v>
      </c>
      <c r="K22">
        <v>50</v>
      </c>
      <c r="L22">
        <v>41024</v>
      </c>
      <c r="M22">
        <v>113269</v>
      </c>
      <c r="N22">
        <v>0.09</v>
      </c>
      <c r="O22" t="str">
        <v>Brazil</v>
      </c>
      <c r="P22" t="str">
        <v>Sao Paulo</v>
      </c>
    </row>
    <row r="23" spans="3:16" x14ac:dyDescent="0.3">
      <c r="C23" t="s">
        <v>323</v>
      </c>
      <c r="E23" t="str" cm="1">
        <f t="array" ref="E23:P23">_xlfn.XLOOKUP(C23,'DAY 7'!A5:A1005,'DAY 7'!B5:M1005,"not found",0,1)</f>
        <v>Xavier Zheng</v>
      </c>
      <c r="F23" t="str">
        <v>Account Representative</v>
      </c>
      <c r="G23" t="str">
        <v>Sales</v>
      </c>
      <c r="H23" t="str">
        <v>Manufacturing</v>
      </c>
      <c r="I23" t="str">
        <v>Male</v>
      </c>
      <c r="J23" t="str">
        <v>Asian</v>
      </c>
      <c r="K23">
        <v>31</v>
      </c>
      <c r="L23">
        <v>42938</v>
      </c>
      <c r="M23">
        <v>55854</v>
      </c>
      <c r="N23">
        <v>0</v>
      </c>
      <c r="O23" t="str">
        <v>United States</v>
      </c>
      <c r="P23" t="str">
        <v>Austin</v>
      </c>
    </row>
    <row r="24" spans="3:16" x14ac:dyDescent="0.3">
      <c r="C24" t="s">
        <v>2114</v>
      </c>
      <c r="E24" t="str" cm="1">
        <f t="array" ref="E24:P24">_xlfn.XLOOKUP(C24,'DAY 7'!A6:A1006,'DAY 7'!B6:M1006,"not found",0,1)</f>
        <v>Joshua Ramirez</v>
      </c>
      <c r="F24" t="str">
        <v>Vice President</v>
      </c>
      <c r="G24" t="str">
        <v>Human Resources</v>
      </c>
      <c r="H24" t="str">
        <v>Corporate</v>
      </c>
      <c r="I24" t="str">
        <v>Male</v>
      </c>
      <c r="J24" t="str">
        <v>Latino</v>
      </c>
      <c r="K24">
        <v>44</v>
      </c>
      <c r="L24">
        <v>39335</v>
      </c>
      <c r="M24">
        <v>181247</v>
      </c>
      <c r="N24">
        <v>0.33</v>
      </c>
      <c r="O24" t="str">
        <v>Brazil</v>
      </c>
      <c r="P24" t="str">
        <v>Sao Paulo</v>
      </c>
    </row>
    <row r="25" spans="3:16" x14ac:dyDescent="0.3">
      <c r="C25" t="s">
        <v>2116</v>
      </c>
      <c r="E25" t="str" cm="1">
        <f t="array" ref="E25:P25">_xlfn.XLOOKUP(C25,'DAY 7'!A7:A1007,'DAY 7'!B7:M1007,"not found",0,1)</f>
        <v>Elijah Ramos</v>
      </c>
      <c r="F25" t="str">
        <v>Sr. Manger</v>
      </c>
      <c r="G25" t="str">
        <v>IT</v>
      </c>
      <c r="H25" t="str">
        <v>Speciality Products</v>
      </c>
      <c r="I25" t="str">
        <v>Male</v>
      </c>
      <c r="J25" t="str">
        <v>Latino</v>
      </c>
      <c r="K25">
        <v>33</v>
      </c>
      <c r="L25">
        <v>41267</v>
      </c>
      <c r="M25">
        <v>132544</v>
      </c>
      <c r="N25">
        <v>0.1</v>
      </c>
      <c r="O25" t="str">
        <v>Brazil</v>
      </c>
      <c r="P25" t="str">
        <v>Rio de Janerio</v>
      </c>
    </row>
    <row r="26" spans="3:16" x14ac:dyDescent="0.3">
      <c r="C26" t="s">
        <v>2118</v>
      </c>
      <c r="E26" t="str" cm="1">
        <f t="array" ref="E26:P26">_xlfn.XLOOKUP(C26,'DAY 7'!A8:A1008,'DAY 7'!B8:M1008,"not found",0,1)</f>
        <v>Samantha Vargas</v>
      </c>
      <c r="F26" t="str">
        <v>Director</v>
      </c>
      <c r="G26" t="str">
        <v>Human Resources</v>
      </c>
      <c r="H26" t="str">
        <v>Corporate</v>
      </c>
      <c r="I26" t="str">
        <v>Female</v>
      </c>
      <c r="J26" t="str">
        <v>Latino</v>
      </c>
      <c r="K26">
        <v>53</v>
      </c>
      <c r="L26">
        <v>38919</v>
      </c>
      <c r="M26">
        <v>151246</v>
      </c>
      <c r="N26">
        <v>0.21</v>
      </c>
      <c r="O26" t="str">
        <v>Brazil</v>
      </c>
      <c r="P26" t="str">
        <v>Sao Paulo</v>
      </c>
    </row>
    <row r="27" spans="3:16" x14ac:dyDescent="0.3">
      <c r="C27" t="s">
        <v>2120</v>
      </c>
      <c r="E27" t="str" cm="1">
        <f t="array" ref="E27:P27">_xlfn.XLOOKUP(C27,'DAY 7'!A9:A1009,'DAY 7'!B9:M1009,"not found",0,1)</f>
        <v>Julian Delgado</v>
      </c>
      <c r="F27" t="str">
        <v>Systems Analyst</v>
      </c>
      <c r="G27" t="str">
        <v>IT</v>
      </c>
      <c r="H27" t="str">
        <v>Speciality Products</v>
      </c>
      <c r="I27" t="str">
        <v>Male</v>
      </c>
      <c r="J27" t="str">
        <v>Latino</v>
      </c>
      <c r="K27">
        <v>29</v>
      </c>
      <c r="L27">
        <v>42509</v>
      </c>
      <c r="M27">
        <v>52693</v>
      </c>
      <c r="N27">
        <v>0</v>
      </c>
      <c r="O27" t="str">
        <v>Brazil</v>
      </c>
      <c r="P27" t="str">
        <v>Rio de Janerio</v>
      </c>
    </row>
    <row r="28" spans="3:16" x14ac:dyDescent="0.3">
      <c r="C28" t="s">
        <v>2122</v>
      </c>
      <c r="E28" t="str" cm="1">
        <f t="array" ref="E28:P28">_xlfn.XLOOKUP(C28,'DAY 7'!A10:A1010,'DAY 7'!B10:M1010,"not found",0,1)</f>
        <v>Parker Avila</v>
      </c>
      <c r="F28" t="str">
        <v>Analyst II</v>
      </c>
      <c r="G28" t="str">
        <v>Marketing</v>
      </c>
      <c r="H28" t="str">
        <v>Manufacturing</v>
      </c>
      <c r="I28" t="str">
        <v>Male</v>
      </c>
      <c r="J28" t="str">
        <v>Latino</v>
      </c>
      <c r="K28">
        <v>47</v>
      </c>
      <c r="L28">
        <v>38684</v>
      </c>
      <c r="M28">
        <v>62749</v>
      </c>
      <c r="N28">
        <v>0</v>
      </c>
      <c r="O28" t="str">
        <v>Brazil</v>
      </c>
      <c r="P28" t="str">
        <v>Manaus</v>
      </c>
    </row>
    <row r="29" spans="3:16" x14ac:dyDescent="0.3">
      <c r="C29" t="s">
        <v>2124</v>
      </c>
      <c r="E29" t="str" cm="1">
        <f t="array" ref="E29:P29">_xlfn.XLOOKUP(C29,'DAY 7'!A11:A1011,'DAY 7'!B11:M1011,"not found",0,1)</f>
        <v>Leo Herrera</v>
      </c>
      <c r="F29" t="str">
        <v>Sr. Business Partner</v>
      </c>
      <c r="G29" t="str">
        <v>Human Resources</v>
      </c>
      <c r="H29" t="str">
        <v>Research &amp; Development</v>
      </c>
      <c r="I29" t="str">
        <v>Male</v>
      </c>
      <c r="J29" t="str">
        <v>Latino</v>
      </c>
      <c r="K29">
        <v>48</v>
      </c>
      <c r="L29">
        <v>35907</v>
      </c>
      <c r="M29">
        <v>85369</v>
      </c>
      <c r="N29">
        <v>0</v>
      </c>
      <c r="O29" t="str">
        <v>Brazil</v>
      </c>
      <c r="P29" t="str">
        <v>Manaus</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18455-E17E-468B-8422-B0FC1AFE24A3}">
  <sheetPr codeName="Sheet15"/>
  <dimension ref="A1:AD1001"/>
  <sheetViews>
    <sheetView topLeftCell="P1" workbookViewId="0">
      <selection activeCell="N996" sqref="N996"/>
    </sheetView>
  </sheetViews>
  <sheetFormatPr defaultRowHeight="14.4" x14ac:dyDescent="0.3"/>
  <cols>
    <col min="1" max="1" width="7.44140625" bestFit="1" customWidth="1"/>
    <col min="2" max="2" width="18.6640625" bestFit="1" customWidth="1"/>
    <col min="3" max="3" width="25.5546875" bestFit="1" customWidth="1"/>
    <col min="4" max="4" width="15.6640625" bestFit="1" customWidth="1"/>
    <col min="5" max="5" width="21.88671875" bestFit="1" customWidth="1"/>
    <col min="6" max="6" width="7.88671875" bestFit="1" customWidth="1"/>
    <col min="7" max="7" width="9.21875" bestFit="1" customWidth="1"/>
    <col min="8" max="8" width="4.44140625" bestFit="1" customWidth="1"/>
    <col min="9" max="9" width="10.33203125" bestFit="1" customWidth="1"/>
    <col min="10" max="10" width="13.88671875" bestFit="1" customWidth="1"/>
    <col min="11" max="11" width="9" bestFit="1" customWidth="1"/>
    <col min="12" max="12" width="11.88671875" bestFit="1" customWidth="1"/>
    <col min="13" max="13" width="12.44140625" bestFit="1" customWidth="1"/>
    <col min="18" max="18" width="14.44140625" bestFit="1" customWidth="1"/>
    <col min="19" max="19" width="18.6640625" bestFit="1" customWidth="1"/>
    <col min="20" max="20" width="25.5546875" bestFit="1" customWidth="1"/>
    <col min="21" max="21" width="15.6640625" bestFit="1" customWidth="1"/>
    <col min="22" max="22" width="21.88671875" bestFit="1" customWidth="1"/>
    <col min="23" max="23" width="12.44140625" bestFit="1" customWidth="1"/>
    <col min="24" max="24" width="9.21875" bestFit="1" customWidth="1"/>
    <col min="25" max="26" width="10.33203125" bestFit="1" customWidth="1"/>
    <col min="27" max="27" width="13.88671875" bestFit="1" customWidth="1"/>
    <col min="28" max="28" width="9" bestFit="1" customWidth="1"/>
    <col min="29" max="29" width="11.88671875" bestFit="1" customWidth="1"/>
    <col min="30" max="30" width="12.44140625" bestFit="1" customWidth="1"/>
  </cols>
  <sheetData>
    <row r="1" spans="1:29" ht="15.6" x14ac:dyDescent="0.3">
      <c r="A1" s="28" t="s">
        <v>145</v>
      </c>
      <c r="B1" s="28" t="s">
        <v>146</v>
      </c>
      <c r="C1" s="28" t="s">
        <v>147</v>
      </c>
      <c r="D1" s="28" t="s">
        <v>148</v>
      </c>
      <c r="E1" s="28" t="s">
        <v>149</v>
      </c>
      <c r="F1" s="28" t="s">
        <v>150</v>
      </c>
      <c r="G1" s="28" t="s">
        <v>151</v>
      </c>
      <c r="H1" s="28" t="s">
        <v>152</v>
      </c>
      <c r="I1" s="28" t="s">
        <v>153</v>
      </c>
      <c r="J1" s="28" t="s">
        <v>154</v>
      </c>
      <c r="K1" s="28" t="s">
        <v>155</v>
      </c>
      <c r="L1" s="28" t="s">
        <v>156</v>
      </c>
      <c r="M1" s="28" t="s">
        <v>157</v>
      </c>
    </row>
    <row r="2" spans="1:29" x14ac:dyDescent="0.3">
      <c r="A2" t="s">
        <v>158</v>
      </c>
      <c r="B2" t="s">
        <v>159</v>
      </c>
      <c r="C2" t="s">
        <v>160</v>
      </c>
      <c r="D2" t="s">
        <v>161</v>
      </c>
      <c r="E2" t="s">
        <v>162</v>
      </c>
      <c r="F2" t="s">
        <v>163</v>
      </c>
      <c r="G2" t="s">
        <v>164</v>
      </c>
      <c r="H2">
        <v>55</v>
      </c>
      <c r="I2" s="6">
        <v>42468</v>
      </c>
      <c r="J2" s="29">
        <v>141604</v>
      </c>
      <c r="K2" s="30">
        <v>0.15</v>
      </c>
      <c r="L2" t="s">
        <v>165</v>
      </c>
      <c r="M2" t="s">
        <v>166</v>
      </c>
    </row>
    <row r="3" spans="1:29" ht="15.6" x14ac:dyDescent="0.3">
      <c r="A3" t="s">
        <v>167</v>
      </c>
      <c r="B3" t="s">
        <v>168</v>
      </c>
      <c r="C3" t="s">
        <v>169</v>
      </c>
      <c r="D3" t="s">
        <v>170</v>
      </c>
      <c r="E3" t="s">
        <v>171</v>
      </c>
      <c r="F3" t="s">
        <v>163</v>
      </c>
      <c r="G3" t="s">
        <v>172</v>
      </c>
      <c r="H3">
        <v>50</v>
      </c>
      <c r="I3" s="6">
        <v>39016</v>
      </c>
      <c r="J3" s="29">
        <v>163099</v>
      </c>
      <c r="K3" s="30">
        <v>0.2</v>
      </c>
      <c r="L3" t="s">
        <v>165</v>
      </c>
      <c r="M3" t="s">
        <v>173</v>
      </c>
      <c r="R3" s="28" t="s">
        <v>147</v>
      </c>
      <c r="S3" s="28" t="s">
        <v>148</v>
      </c>
      <c r="T3" s="28" t="s">
        <v>149</v>
      </c>
    </row>
    <row r="4" spans="1:29" x14ac:dyDescent="0.3">
      <c r="A4" t="s">
        <v>174</v>
      </c>
      <c r="B4" t="s">
        <v>175</v>
      </c>
      <c r="C4" t="s">
        <v>176</v>
      </c>
      <c r="D4" t="s">
        <v>161</v>
      </c>
      <c r="E4" t="s">
        <v>177</v>
      </c>
      <c r="F4" t="s">
        <v>163</v>
      </c>
      <c r="G4" t="s">
        <v>172</v>
      </c>
      <c r="H4">
        <v>26</v>
      </c>
      <c r="I4" s="6">
        <v>43735</v>
      </c>
      <c r="J4" s="29">
        <v>84913</v>
      </c>
      <c r="K4" s="30">
        <v>7.0000000000000007E-2</v>
      </c>
      <c r="L4" t="s">
        <v>165</v>
      </c>
      <c r="M4" t="s">
        <v>173</v>
      </c>
      <c r="R4" t="s">
        <v>160</v>
      </c>
      <c r="S4" t="s">
        <v>161</v>
      </c>
      <c r="T4" t="s">
        <v>162</v>
      </c>
    </row>
    <row r="5" spans="1:29" x14ac:dyDescent="0.3">
      <c r="A5" t="s">
        <v>178</v>
      </c>
      <c r="B5" t="s">
        <v>179</v>
      </c>
      <c r="C5" t="s">
        <v>180</v>
      </c>
      <c r="D5" t="s">
        <v>170</v>
      </c>
      <c r="E5" t="s">
        <v>177</v>
      </c>
      <c r="F5" t="s">
        <v>181</v>
      </c>
      <c r="G5" t="s">
        <v>182</v>
      </c>
      <c r="H5">
        <v>55</v>
      </c>
      <c r="I5" s="6">
        <v>35023</v>
      </c>
      <c r="J5" s="29">
        <v>95409</v>
      </c>
      <c r="K5" s="30">
        <v>0</v>
      </c>
      <c r="L5" t="s">
        <v>165</v>
      </c>
      <c r="M5" t="s">
        <v>183</v>
      </c>
    </row>
    <row r="6" spans="1:29" x14ac:dyDescent="0.3">
      <c r="A6" t="s">
        <v>184</v>
      </c>
      <c r="B6" t="s">
        <v>185</v>
      </c>
      <c r="C6" t="s">
        <v>186</v>
      </c>
      <c r="D6" t="s">
        <v>161</v>
      </c>
      <c r="E6" t="s">
        <v>187</v>
      </c>
      <c r="F6" t="s">
        <v>163</v>
      </c>
      <c r="G6" t="s">
        <v>172</v>
      </c>
      <c r="H6">
        <v>27</v>
      </c>
      <c r="I6" s="6">
        <v>44013</v>
      </c>
      <c r="J6" s="29">
        <v>119746</v>
      </c>
      <c r="K6" s="30">
        <v>0.1</v>
      </c>
      <c r="L6" t="s">
        <v>165</v>
      </c>
      <c r="M6" t="s">
        <v>183</v>
      </c>
    </row>
    <row r="7" spans="1:29" ht="15.6" x14ac:dyDescent="0.3">
      <c r="A7" t="s">
        <v>188</v>
      </c>
      <c r="B7" t="s">
        <v>189</v>
      </c>
      <c r="C7" t="s">
        <v>190</v>
      </c>
      <c r="D7" t="s">
        <v>170</v>
      </c>
      <c r="E7" t="s">
        <v>177</v>
      </c>
      <c r="F7" t="s">
        <v>181</v>
      </c>
      <c r="G7" t="s">
        <v>164</v>
      </c>
      <c r="H7">
        <v>25</v>
      </c>
      <c r="I7" s="6">
        <v>43967</v>
      </c>
      <c r="J7" s="29">
        <v>41336</v>
      </c>
      <c r="K7" s="30">
        <v>0</v>
      </c>
      <c r="L7" t="s">
        <v>165</v>
      </c>
      <c r="M7" t="s">
        <v>191</v>
      </c>
      <c r="Q7" s="28" t="s">
        <v>145</v>
      </c>
      <c r="R7" s="28" t="s">
        <v>146</v>
      </c>
      <c r="S7" s="28" t="s">
        <v>147</v>
      </c>
      <c r="T7" s="28" t="s">
        <v>148</v>
      </c>
      <c r="U7" s="28" t="s">
        <v>149</v>
      </c>
      <c r="V7" s="28" t="s">
        <v>150</v>
      </c>
      <c r="W7" s="28" t="s">
        <v>151</v>
      </c>
      <c r="X7" s="28" t="s">
        <v>152</v>
      </c>
      <c r="Y7" s="28" t="s">
        <v>153</v>
      </c>
      <c r="Z7" s="28" t="s">
        <v>154</v>
      </c>
      <c r="AA7" s="28" t="s">
        <v>155</v>
      </c>
      <c r="AB7" s="28" t="s">
        <v>156</v>
      </c>
      <c r="AC7" s="28" t="s">
        <v>157</v>
      </c>
    </row>
    <row r="8" spans="1:29" x14ac:dyDescent="0.3">
      <c r="A8" t="s">
        <v>192</v>
      </c>
      <c r="B8" t="s">
        <v>193</v>
      </c>
      <c r="C8" t="s">
        <v>186</v>
      </c>
      <c r="D8" t="s">
        <v>194</v>
      </c>
      <c r="E8" t="s">
        <v>177</v>
      </c>
      <c r="F8" t="s">
        <v>181</v>
      </c>
      <c r="G8" t="s">
        <v>172</v>
      </c>
      <c r="H8">
        <v>29</v>
      </c>
      <c r="I8" s="6">
        <v>43490</v>
      </c>
      <c r="J8" s="29">
        <v>113527</v>
      </c>
      <c r="K8" s="30">
        <v>0.06</v>
      </c>
      <c r="L8" t="s">
        <v>165</v>
      </c>
      <c r="M8" t="s">
        <v>195</v>
      </c>
      <c r="Q8" t="s">
        <v>158</v>
      </c>
      <c r="R8" t="s">
        <v>159</v>
      </c>
      <c r="S8" t="s">
        <v>160</v>
      </c>
      <c r="T8" t="s">
        <v>161</v>
      </c>
      <c r="U8" t="s">
        <v>162</v>
      </c>
      <c r="V8" t="s">
        <v>163</v>
      </c>
      <c r="W8" t="s">
        <v>164</v>
      </c>
      <c r="X8">
        <v>55</v>
      </c>
      <c r="Y8" s="6">
        <v>42468</v>
      </c>
      <c r="Z8" s="29">
        <v>141604</v>
      </c>
      <c r="AA8" s="30">
        <v>0.15</v>
      </c>
      <c r="AB8" t="s">
        <v>165</v>
      </c>
      <c r="AC8" t="s">
        <v>166</v>
      </c>
    </row>
    <row r="9" spans="1:29" x14ac:dyDescent="0.3">
      <c r="A9" t="s">
        <v>196</v>
      </c>
      <c r="B9" t="s">
        <v>197</v>
      </c>
      <c r="C9" t="s">
        <v>180</v>
      </c>
      <c r="D9" t="s">
        <v>170</v>
      </c>
      <c r="E9" t="s">
        <v>171</v>
      </c>
      <c r="F9" t="s">
        <v>163</v>
      </c>
      <c r="G9" t="s">
        <v>172</v>
      </c>
      <c r="H9">
        <v>34</v>
      </c>
      <c r="I9" s="6">
        <v>43264</v>
      </c>
      <c r="J9" s="29">
        <v>77203</v>
      </c>
      <c r="K9" s="30">
        <v>0</v>
      </c>
      <c r="L9" t="s">
        <v>165</v>
      </c>
      <c r="M9" t="s">
        <v>173</v>
      </c>
      <c r="Q9" t="s">
        <v>1431</v>
      </c>
      <c r="R9" t="s">
        <v>1432</v>
      </c>
      <c r="S9" t="s">
        <v>160</v>
      </c>
      <c r="T9" t="s">
        <v>161</v>
      </c>
      <c r="U9" t="s">
        <v>162</v>
      </c>
      <c r="V9" t="s">
        <v>163</v>
      </c>
      <c r="W9" t="s">
        <v>172</v>
      </c>
      <c r="X9">
        <v>46</v>
      </c>
      <c r="Y9" s="6">
        <v>37265</v>
      </c>
      <c r="Z9" s="29">
        <v>148035</v>
      </c>
      <c r="AA9" s="30">
        <v>0.14000000000000001</v>
      </c>
      <c r="AB9" t="s">
        <v>165</v>
      </c>
      <c r="AC9" t="s">
        <v>183</v>
      </c>
    </row>
    <row r="10" spans="1:29" x14ac:dyDescent="0.3">
      <c r="A10" t="s">
        <v>198</v>
      </c>
      <c r="B10" t="s">
        <v>199</v>
      </c>
      <c r="C10" t="s">
        <v>160</v>
      </c>
      <c r="D10" t="s">
        <v>200</v>
      </c>
      <c r="E10" t="s">
        <v>177</v>
      </c>
      <c r="F10" t="s">
        <v>163</v>
      </c>
      <c r="G10" t="s">
        <v>182</v>
      </c>
      <c r="H10">
        <v>36</v>
      </c>
      <c r="I10" s="6">
        <v>39855</v>
      </c>
      <c r="J10" s="29">
        <v>157333</v>
      </c>
      <c r="K10" s="30">
        <v>0.15</v>
      </c>
      <c r="L10" t="s">
        <v>165</v>
      </c>
      <c r="M10" t="s">
        <v>191</v>
      </c>
      <c r="Q10" t="s">
        <v>1438</v>
      </c>
      <c r="R10" t="s">
        <v>1439</v>
      </c>
      <c r="S10" t="s">
        <v>160</v>
      </c>
      <c r="T10" t="s">
        <v>161</v>
      </c>
      <c r="U10" t="s">
        <v>162</v>
      </c>
      <c r="V10" t="s">
        <v>181</v>
      </c>
      <c r="W10" t="s">
        <v>182</v>
      </c>
      <c r="X10">
        <v>37</v>
      </c>
      <c r="Y10" s="6">
        <v>40511</v>
      </c>
      <c r="Z10" s="29">
        <v>146961</v>
      </c>
      <c r="AA10" s="30">
        <v>0.11</v>
      </c>
      <c r="AB10" t="s">
        <v>165</v>
      </c>
      <c r="AC10" t="s">
        <v>220</v>
      </c>
    </row>
    <row r="11" spans="1:29" x14ac:dyDescent="0.3">
      <c r="A11" t="s">
        <v>201</v>
      </c>
      <c r="B11" t="s">
        <v>202</v>
      </c>
      <c r="C11" t="s">
        <v>203</v>
      </c>
      <c r="D11" t="s">
        <v>204</v>
      </c>
      <c r="E11" t="s">
        <v>171</v>
      </c>
      <c r="F11" t="s">
        <v>163</v>
      </c>
      <c r="G11" t="s">
        <v>172</v>
      </c>
      <c r="H11">
        <v>27</v>
      </c>
      <c r="I11" s="6">
        <v>44490</v>
      </c>
      <c r="J11" s="29">
        <v>109851</v>
      </c>
      <c r="K11" s="30">
        <v>0</v>
      </c>
      <c r="L11" t="s">
        <v>165</v>
      </c>
      <c r="M11" t="s">
        <v>166</v>
      </c>
      <c r="Q11" t="s">
        <v>1619</v>
      </c>
      <c r="R11" t="s">
        <v>1620</v>
      </c>
      <c r="S11" t="s">
        <v>160</v>
      </c>
      <c r="T11" t="s">
        <v>161</v>
      </c>
      <c r="U11" t="s">
        <v>162</v>
      </c>
      <c r="V11" t="s">
        <v>163</v>
      </c>
      <c r="W11" t="s">
        <v>182</v>
      </c>
      <c r="X11">
        <v>60</v>
      </c>
      <c r="Y11" s="6">
        <v>40383</v>
      </c>
      <c r="Z11" s="29">
        <v>126911</v>
      </c>
      <c r="AA11" s="30">
        <v>0.1</v>
      </c>
      <c r="AB11" t="s">
        <v>1454</v>
      </c>
      <c r="AC11" t="s">
        <v>1460</v>
      </c>
    </row>
    <row r="12" spans="1:29" x14ac:dyDescent="0.3">
      <c r="A12" t="s">
        <v>205</v>
      </c>
      <c r="B12" t="s">
        <v>206</v>
      </c>
      <c r="C12" t="s">
        <v>186</v>
      </c>
      <c r="D12" t="s">
        <v>200</v>
      </c>
      <c r="E12" t="s">
        <v>177</v>
      </c>
      <c r="F12" t="s">
        <v>181</v>
      </c>
      <c r="G12" t="s">
        <v>172</v>
      </c>
      <c r="H12">
        <v>59</v>
      </c>
      <c r="I12" s="6">
        <v>36233</v>
      </c>
      <c r="J12" s="29">
        <v>105086</v>
      </c>
      <c r="K12" s="30">
        <v>0.09</v>
      </c>
      <c r="L12" t="s">
        <v>165</v>
      </c>
      <c r="M12" t="s">
        <v>195</v>
      </c>
      <c r="Q12" t="s">
        <v>1973</v>
      </c>
      <c r="R12" t="s">
        <v>1974</v>
      </c>
      <c r="S12" t="s">
        <v>160</v>
      </c>
      <c r="T12" t="s">
        <v>161</v>
      </c>
      <c r="U12" t="s">
        <v>162</v>
      </c>
      <c r="V12" t="s">
        <v>163</v>
      </c>
      <c r="W12" t="s">
        <v>217</v>
      </c>
      <c r="X12">
        <v>49</v>
      </c>
      <c r="Y12" s="6">
        <v>38000</v>
      </c>
      <c r="Z12" s="29">
        <v>125086</v>
      </c>
      <c r="AA12" s="30">
        <v>0.1</v>
      </c>
      <c r="AB12" t="s">
        <v>1861</v>
      </c>
      <c r="AC12" t="s">
        <v>1880</v>
      </c>
    </row>
    <row r="13" spans="1:29" x14ac:dyDescent="0.3">
      <c r="A13" t="s">
        <v>207</v>
      </c>
      <c r="B13" t="s">
        <v>208</v>
      </c>
      <c r="C13" t="s">
        <v>180</v>
      </c>
      <c r="D13" t="s">
        <v>194</v>
      </c>
      <c r="E13" t="s">
        <v>171</v>
      </c>
      <c r="F13" t="s">
        <v>181</v>
      </c>
      <c r="G13" t="s">
        <v>182</v>
      </c>
      <c r="H13">
        <v>31</v>
      </c>
      <c r="I13" s="6">
        <v>43043</v>
      </c>
      <c r="J13" s="29">
        <v>97078</v>
      </c>
      <c r="K13" s="30">
        <v>0</v>
      </c>
      <c r="L13" t="s">
        <v>165</v>
      </c>
      <c r="M13" t="s">
        <v>195</v>
      </c>
    </row>
    <row r="14" spans="1:29" x14ac:dyDescent="0.3">
      <c r="A14" t="s">
        <v>209</v>
      </c>
      <c r="B14" t="s">
        <v>210</v>
      </c>
      <c r="C14" t="s">
        <v>211</v>
      </c>
      <c r="D14" t="s">
        <v>212</v>
      </c>
      <c r="E14" t="s">
        <v>162</v>
      </c>
      <c r="F14" t="s">
        <v>163</v>
      </c>
      <c r="G14" t="s">
        <v>182</v>
      </c>
      <c r="H14">
        <v>41</v>
      </c>
      <c r="I14" s="6">
        <v>41346</v>
      </c>
      <c r="J14" s="29">
        <v>249270</v>
      </c>
      <c r="K14" s="30">
        <v>0.3</v>
      </c>
      <c r="L14" t="s">
        <v>165</v>
      </c>
      <c r="M14" t="s">
        <v>166</v>
      </c>
    </row>
    <row r="15" spans="1:29" x14ac:dyDescent="0.3">
      <c r="A15" t="s">
        <v>213</v>
      </c>
      <c r="B15" t="s">
        <v>214</v>
      </c>
      <c r="C15" t="s">
        <v>169</v>
      </c>
      <c r="D15" t="s">
        <v>170</v>
      </c>
      <c r="E15" t="s">
        <v>162</v>
      </c>
      <c r="F15" t="s">
        <v>163</v>
      </c>
      <c r="G15" t="s">
        <v>164</v>
      </c>
      <c r="H15">
        <v>65</v>
      </c>
      <c r="I15" s="6">
        <v>37319</v>
      </c>
      <c r="J15" s="29">
        <v>175837</v>
      </c>
      <c r="K15" s="30">
        <v>0.2</v>
      </c>
      <c r="L15" t="s">
        <v>165</v>
      </c>
      <c r="M15" t="s">
        <v>183</v>
      </c>
    </row>
    <row r="16" spans="1:29" ht="15.6" x14ac:dyDescent="0.3">
      <c r="A16" t="s">
        <v>215</v>
      </c>
      <c r="B16" t="s">
        <v>216</v>
      </c>
      <c r="C16" t="s">
        <v>160</v>
      </c>
      <c r="D16" t="s">
        <v>212</v>
      </c>
      <c r="E16" t="s">
        <v>171</v>
      </c>
      <c r="F16" t="s">
        <v>163</v>
      </c>
      <c r="G16" t="s">
        <v>217</v>
      </c>
      <c r="H16">
        <v>64</v>
      </c>
      <c r="I16" s="6">
        <v>37956</v>
      </c>
      <c r="J16" s="29">
        <v>154828</v>
      </c>
      <c r="K16" s="30">
        <v>0.13</v>
      </c>
      <c r="L16" t="s">
        <v>165</v>
      </c>
      <c r="M16" t="s">
        <v>166</v>
      </c>
      <c r="R16" s="35" t="s">
        <v>146</v>
      </c>
      <c r="S16" s="20" t="s">
        <v>150</v>
      </c>
      <c r="T16" s="20" t="s">
        <v>156</v>
      </c>
      <c r="U16" s="20" t="s">
        <v>152</v>
      </c>
    </row>
    <row r="17" spans="1:30" x14ac:dyDescent="0.3">
      <c r="A17" t="s">
        <v>218</v>
      </c>
      <c r="B17" t="s">
        <v>219</v>
      </c>
      <c r="C17" t="s">
        <v>169</v>
      </c>
      <c r="D17" t="s">
        <v>161</v>
      </c>
      <c r="E17" t="s">
        <v>187</v>
      </c>
      <c r="F17" t="s">
        <v>181</v>
      </c>
      <c r="G17" t="s">
        <v>172</v>
      </c>
      <c r="H17">
        <v>64</v>
      </c>
      <c r="I17" s="6">
        <v>41581</v>
      </c>
      <c r="J17" s="29">
        <v>186503</v>
      </c>
      <c r="K17" s="30">
        <v>0.24</v>
      </c>
      <c r="L17" t="s">
        <v>165</v>
      </c>
      <c r="M17" t="s">
        <v>220</v>
      </c>
      <c r="R17" t="s">
        <v>185</v>
      </c>
      <c r="T17" t="s">
        <v>165</v>
      </c>
    </row>
    <row r="18" spans="1:30" x14ac:dyDescent="0.3">
      <c r="A18" t="s">
        <v>221</v>
      </c>
      <c r="B18" t="s">
        <v>222</v>
      </c>
      <c r="C18" t="s">
        <v>169</v>
      </c>
      <c r="D18" t="s">
        <v>223</v>
      </c>
      <c r="E18" t="s">
        <v>177</v>
      </c>
      <c r="F18" t="s">
        <v>163</v>
      </c>
      <c r="G18" t="s">
        <v>217</v>
      </c>
      <c r="H18">
        <v>36</v>
      </c>
      <c r="I18" s="6">
        <v>44288</v>
      </c>
      <c r="J18" s="29">
        <v>151703</v>
      </c>
      <c r="K18" s="30">
        <v>0.21</v>
      </c>
      <c r="L18" t="s">
        <v>165</v>
      </c>
      <c r="M18" t="s">
        <v>191</v>
      </c>
      <c r="S18" t="s">
        <v>163</v>
      </c>
      <c r="U18" t="s">
        <v>2130</v>
      </c>
    </row>
    <row r="19" spans="1:30" x14ac:dyDescent="0.3">
      <c r="A19" t="s">
        <v>224</v>
      </c>
      <c r="B19" t="s">
        <v>225</v>
      </c>
      <c r="C19" t="s">
        <v>190</v>
      </c>
      <c r="D19" t="s">
        <v>223</v>
      </c>
      <c r="E19" t="s">
        <v>171</v>
      </c>
      <c r="F19" t="s">
        <v>181</v>
      </c>
      <c r="G19" t="s">
        <v>172</v>
      </c>
      <c r="H19">
        <v>37</v>
      </c>
      <c r="I19" s="6">
        <v>43713</v>
      </c>
      <c r="J19" s="29">
        <v>49998</v>
      </c>
      <c r="K19" s="30">
        <v>0</v>
      </c>
      <c r="L19" t="s">
        <v>165</v>
      </c>
      <c r="M19" t="s">
        <v>166</v>
      </c>
    </row>
    <row r="20" spans="1:30" x14ac:dyDescent="0.3">
      <c r="A20" t="s">
        <v>226</v>
      </c>
      <c r="B20" t="s">
        <v>227</v>
      </c>
      <c r="C20" t="s">
        <v>169</v>
      </c>
      <c r="D20" t="s">
        <v>200</v>
      </c>
      <c r="E20" t="s">
        <v>171</v>
      </c>
      <c r="F20" t="s">
        <v>181</v>
      </c>
      <c r="G20" t="s">
        <v>164</v>
      </c>
      <c r="H20">
        <v>41</v>
      </c>
      <c r="I20" s="6">
        <v>42111</v>
      </c>
      <c r="J20" s="29">
        <v>152239</v>
      </c>
      <c r="K20" s="30">
        <v>0.23</v>
      </c>
      <c r="L20" t="s">
        <v>165</v>
      </c>
      <c r="M20" t="s">
        <v>220</v>
      </c>
    </row>
    <row r="21" spans="1:30" ht="15.6" x14ac:dyDescent="0.3">
      <c r="A21" t="s">
        <v>228</v>
      </c>
      <c r="B21" t="s">
        <v>229</v>
      </c>
      <c r="C21" t="s">
        <v>211</v>
      </c>
      <c r="D21" t="s">
        <v>204</v>
      </c>
      <c r="E21" t="s">
        <v>171</v>
      </c>
      <c r="F21" t="s">
        <v>181</v>
      </c>
      <c r="G21" t="s">
        <v>182</v>
      </c>
      <c r="H21">
        <v>43</v>
      </c>
      <c r="I21" s="6">
        <v>38145</v>
      </c>
      <c r="J21" s="29">
        <v>246231</v>
      </c>
      <c r="K21" s="30">
        <v>0.31</v>
      </c>
      <c r="L21" t="s">
        <v>165</v>
      </c>
      <c r="M21" t="s">
        <v>166</v>
      </c>
      <c r="R21" s="28" t="s">
        <v>145</v>
      </c>
      <c r="S21" s="28" t="s">
        <v>146</v>
      </c>
      <c r="T21" s="28" t="s">
        <v>147</v>
      </c>
      <c r="U21" s="28" t="s">
        <v>148</v>
      </c>
      <c r="V21" s="28" t="s">
        <v>149</v>
      </c>
      <c r="W21" s="28" t="s">
        <v>150</v>
      </c>
      <c r="X21" s="28" t="s">
        <v>151</v>
      </c>
      <c r="Y21" s="28" t="s">
        <v>152</v>
      </c>
      <c r="Z21" s="28" t="s">
        <v>153</v>
      </c>
      <c r="AA21" s="28" t="s">
        <v>154</v>
      </c>
      <c r="AB21" s="28" t="s">
        <v>155</v>
      </c>
      <c r="AC21" s="28" t="s">
        <v>156</v>
      </c>
      <c r="AD21" s="28" t="s">
        <v>157</v>
      </c>
    </row>
    <row r="22" spans="1:30" x14ac:dyDescent="0.3">
      <c r="A22" t="s">
        <v>230</v>
      </c>
      <c r="B22" t="s">
        <v>231</v>
      </c>
      <c r="C22" t="s">
        <v>232</v>
      </c>
      <c r="D22" t="s">
        <v>161</v>
      </c>
      <c r="E22" t="s">
        <v>162</v>
      </c>
      <c r="F22" t="s">
        <v>181</v>
      </c>
      <c r="G22" t="s">
        <v>182</v>
      </c>
      <c r="H22">
        <v>28</v>
      </c>
      <c r="I22" s="6">
        <v>42911</v>
      </c>
      <c r="J22" s="29">
        <v>54775</v>
      </c>
      <c r="K22" s="30">
        <v>0</v>
      </c>
      <c r="L22" t="s">
        <v>165</v>
      </c>
      <c r="M22" t="s">
        <v>220</v>
      </c>
      <c r="R22" t="s">
        <v>158</v>
      </c>
      <c r="S22" t="s">
        <v>159</v>
      </c>
      <c r="T22" t="s">
        <v>160</v>
      </c>
      <c r="U22" t="s">
        <v>161</v>
      </c>
      <c r="V22" t="s">
        <v>162</v>
      </c>
      <c r="W22" t="s">
        <v>163</v>
      </c>
      <c r="X22" t="s">
        <v>164</v>
      </c>
      <c r="Y22">
        <v>55</v>
      </c>
      <c r="Z22" s="6">
        <v>42468</v>
      </c>
      <c r="AA22" s="29">
        <v>141604</v>
      </c>
      <c r="AB22" s="30">
        <v>0.15</v>
      </c>
      <c r="AC22" t="s">
        <v>165</v>
      </c>
      <c r="AD22" t="s">
        <v>166</v>
      </c>
    </row>
    <row r="23" spans="1:30" x14ac:dyDescent="0.3">
      <c r="A23" t="s">
        <v>233</v>
      </c>
      <c r="B23" t="s">
        <v>234</v>
      </c>
      <c r="C23" t="s">
        <v>235</v>
      </c>
      <c r="D23" t="s">
        <v>223</v>
      </c>
      <c r="E23" t="s">
        <v>162</v>
      </c>
      <c r="F23" t="s">
        <v>181</v>
      </c>
      <c r="G23" t="s">
        <v>172</v>
      </c>
      <c r="H23">
        <v>61</v>
      </c>
      <c r="I23" s="6">
        <v>39640</v>
      </c>
      <c r="J23" s="29">
        <v>66521</v>
      </c>
      <c r="K23" s="30">
        <v>0</v>
      </c>
      <c r="L23" t="s">
        <v>165</v>
      </c>
      <c r="M23" t="s">
        <v>166</v>
      </c>
      <c r="R23" t="s">
        <v>167</v>
      </c>
      <c r="S23" t="s">
        <v>168</v>
      </c>
      <c r="T23" t="s">
        <v>169</v>
      </c>
      <c r="U23" t="s">
        <v>170</v>
      </c>
      <c r="V23" t="s">
        <v>171</v>
      </c>
      <c r="W23" t="s">
        <v>163</v>
      </c>
      <c r="X23" t="s">
        <v>172</v>
      </c>
      <c r="Y23">
        <v>50</v>
      </c>
      <c r="Z23" s="6">
        <v>39016</v>
      </c>
      <c r="AA23" s="29">
        <v>163099</v>
      </c>
      <c r="AB23" s="30">
        <v>0.2</v>
      </c>
      <c r="AC23" t="s">
        <v>165</v>
      </c>
      <c r="AD23" t="s">
        <v>173</v>
      </c>
    </row>
    <row r="24" spans="1:30" x14ac:dyDescent="0.3">
      <c r="A24" t="s">
        <v>236</v>
      </c>
      <c r="B24" t="s">
        <v>237</v>
      </c>
      <c r="C24" t="s">
        <v>190</v>
      </c>
      <c r="D24" t="s">
        <v>170</v>
      </c>
      <c r="E24" t="s">
        <v>162</v>
      </c>
      <c r="F24" t="s">
        <v>163</v>
      </c>
      <c r="G24" t="s">
        <v>172</v>
      </c>
      <c r="H24">
        <v>27</v>
      </c>
      <c r="I24" s="6">
        <v>43226</v>
      </c>
      <c r="J24" s="29">
        <v>49011</v>
      </c>
      <c r="K24" s="30">
        <v>0</v>
      </c>
      <c r="L24" t="s">
        <v>165</v>
      </c>
      <c r="M24" t="s">
        <v>173</v>
      </c>
      <c r="R24" t="s">
        <v>184</v>
      </c>
      <c r="S24" t="s">
        <v>185</v>
      </c>
      <c r="T24" t="s">
        <v>186</v>
      </c>
      <c r="U24" t="s">
        <v>161</v>
      </c>
      <c r="V24" t="s">
        <v>187</v>
      </c>
      <c r="W24" t="s">
        <v>163</v>
      </c>
      <c r="X24" t="s">
        <v>172</v>
      </c>
      <c r="Y24">
        <v>27</v>
      </c>
      <c r="Z24" s="6">
        <v>44013</v>
      </c>
      <c r="AA24" s="29">
        <v>119746</v>
      </c>
      <c r="AB24" s="30">
        <v>0.1</v>
      </c>
      <c r="AC24" t="s">
        <v>165</v>
      </c>
      <c r="AD24" t="s">
        <v>183</v>
      </c>
    </row>
    <row r="25" spans="1:30" x14ac:dyDescent="0.3">
      <c r="A25" t="s">
        <v>238</v>
      </c>
      <c r="B25" t="s">
        <v>239</v>
      </c>
      <c r="C25" t="s">
        <v>240</v>
      </c>
      <c r="D25" t="s">
        <v>161</v>
      </c>
      <c r="E25" t="s">
        <v>177</v>
      </c>
      <c r="F25" t="s">
        <v>163</v>
      </c>
      <c r="G25" t="s">
        <v>172</v>
      </c>
      <c r="H25">
        <v>32</v>
      </c>
      <c r="I25" s="6">
        <v>41681</v>
      </c>
      <c r="J25" s="29">
        <v>99575</v>
      </c>
      <c r="K25" s="30">
        <v>0</v>
      </c>
      <c r="L25" t="s">
        <v>165</v>
      </c>
      <c r="M25" t="s">
        <v>195</v>
      </c>
      <c r="R25" t="s">
        <v>213</v>
      </c>
      <c r="S25" t="s">
        <v>214</v>
      </c>
      <c r="T25" t="s">
        <v>169</v>
      </c>
      <c r="U25" t="s">
        <v>170</v>
      </c>
      <c r="V25" t="s">
        <v>162</v>
      </c>
      <c r="W25" t="s">
        <v>163</v>
      </c>
      <c r="X25" t="s">
        <v>164</v>
      </c>
      <c r="Y25">
        <v>65</v>
      </c>
      <c r="Z25" s="6">
        <v>37319</v>
      </c>
      <c r="AA25" s="29">
        <v>175837</v>
      </c>
      <c r="AB25" s="30">
        <v>0.2</v>
      </c>
      <c r="AC25" t="s">
        <v>165</v>
      </c>
      <c r="AD25" t="s">
        <v>183</v>
      </c>
    </row>
    <row r="26" spans="1:30" x14ac:dyDescent="0.3">
      <c r="A26" t="s">
        <v>241</v>
      </c>
      <c r="B26" t="s">
        <v>242</v>
      </c>
      <c r="C26" t="s">
        <v>211</v>
      </c>
      <c r="D26" t="s">
        <v>212</v>
      </c>
      <c r="E26" t="s">
        <v>162</v>
      </c>
      <c r="F26" t="s">
        <v>181</v>
      </c>
      <c r="G26" t="s">
        <v>172</v>
      </c>
      <c r="H26">
        <v>27</v>
      </c>
      <c r="I26" s="6">
        <v>43758</v>
      </c>
      <c r="J26" s="29">
        <v>256420</v>
      </c>
      <c r="K26" s="30">
        <v>0.3</v>
      </c>
      <c r="L26" t="s">
        <v>165</v>
      </c>
      <c r="M26" t="s">
        <v>183</v>
      </c>
      <c r="Q26" t="s">
        <v>38</v>
      </c>
      <c r="R26" t="s">
        <v>215</v>
      </c>
      <c r="S26" t="s">
        <v>216</v>
      </c>
      <c r="T26" t="s">
        <v>160</v>
      </c>
      <c r="U26" t="s">
        <v>212</v>
      </c>
      <c r="V26" t="s">
        <v>171</v>
      </c>
      <c r="W26" t="s">
        <v>163</v>
      </c>
      <c r="X26" t="s">
        <v>217</v>
      </c>
      <c r="Y26">
        <v>64</v>
      </c>
      <c r="Z26" s="6">
        <v>37956</v>
      </c>
      <c r="AA26" s="29">
        <v>154828</v>
      </c>
      <c r="AB26" s="30">
        <v>0.13</v>
      </c>
      <c r="AC26" t="s">
        <v>165</v>
      </c>
      <c r="AD26" t="s">
        <v>166</v>
      </c>
    </row>
    <row r="27" spans="1:30" x14ac:dyDescent="0.3">
      <c r="A27" t="s">
        <v>243</v>
      </c>
      <c r="B27" t="s">
        <v>244</v>
      </c>
      <c r="C27" t="s">
        <v>245</v>
      </c>
      <c r="D27" t="s">
        <v>161</v>
      </c>
      <c r="E27" t="s">
        <v>177</v>
      </c>
      <c r="F27" t="s">
        <v>163</v>
      </c>
      <c r="G27" t="s">
        <v>217</v>
      </c>
      <c r="H27">
        <v>35</v>
      </c>
      <c r="I27" s="6">
        <v>41409</v>
      </c>
      <c r="J27" s="29">
        <v>78940</v>
      </c>
      <c r="K27" s="30">
        <v>0</v>
      </c>
      <c r="L27" t="s">
        <v>165</v>
      </c>
      <c r="M27" t="s">
        <v>191</v>
      </c>
      <c r="R27" t="s">
        <v>246</v>
      </c>
      <c r="S27" t="s">
        <v>247</v>
      </c>
      <c r="T27" t="s">
        <v>186</v>
      </c>
      <c r="U27" t="s">
        <v>212</v>
      </c>
      <c r="V27" t="s">
        <v>171</v>
      </c>
      <c r="W27" t="s">
        <v>163</v>
      </c>
      <c r="X27" t="s">
        <v>172</v>
      </c>
      <c r="Y27">
        <v>53</v>
      </c>
      <c r="Z27" s="6">
        <v>41601</v>
      </c>
      <c r="AA27" s="29">
        <v>113135</v>
      </c>
      <c r="AB27" s="30">
        <v>0.05</v>
      </c>
      <c r="AC27" t="s">
        <v>165</v>
      </c>
      <c r="AD27" t="s">
        <v>195</v>
      </c>
    </row>
    <row r="28" spans="1:30" x14ac:dyDescent="0.3">
      <c r="A28" t="s">
        <v>246</v>
      </c>
      <c r="B28" t="s">
        <v>247</v>
      </c>
      <c r="C28" t="s">
        <v>186</v>
      </c>
      <c r="D28" t="s">
        <v>212</v>
      </c>
      <c r="E28" t="s">
        <v>171</v>
      </c>
      <c r="F28" t="s">
        <v>163</v>
      </c>
      <c r="G28" t="s">
        <v>172</v>
      </c>
      <c r="H28">
        <v>53</v>
      </c>
      <c r="I28" s="6">
        <v>41601</v>
      </c>
      <c r="J28" s="29">
        <v>113135</v>
      </c>
      <c r="K28" s="30">
        <v>0.05</v>
      </c>
      <c r="L28" t="s">
        <v>165</v>
      </c>
      <c r="M28" t="s">
        <v>195</v>
      </c>
      <c r="R28" t="s">
        <v>263</v>
      </c>
      <c r="S28" t="s">
        <v>264</v>
      </c>
      <c r="T28" t="s">
        <v>265</v>
      </c>
      <c r="U28" t="s">
        <v>200</v>
      </c>
      <c r="V28" t="s">
        <v>162</v>
      </c>
      <c r="W28" t="s">
        <v>163</v>
      </c>
      <c r="X28" t="s">
        <v>172</v>
      </c>
      <c r="Y28">
        <v>64</v>
      </c>
      <c r="Z28" s="6">
        <v>37184</v>
      </c>
      <c r="AA28" s="29">
        <v>64057</v>
      </c>
      <c r="AB28" s="30">
        <v>0</v>
      </c>
      <c r="AC28" t="s">
        <v>165</v>
      </c>
      <c r="AD28" t="s">
        <v>183</v>
      </c>
    </row>
    <row r="29" spans="1:30" x14ac:dyDescent="0.3">
      <c r="A29" t="s">
        <v>248</v>
      </c>
      <c r="B29" t="s">
        <v>249</v>
      </c>
      <c r="C29" t="s">
        <v>211</v>
      </c>
      <c r="D29" t="s">
        <v>161</v>
      </c>
      <c r="E29" t="s">
        <v>171</v>
      </c>
      <c r="F29" t="s">
        <v>181</v>
      </c>
      <c r="G29" t="s">
        <v>172</v>
      </c>
      <c r="H29">
        <v>52</v>
      </c>
      <c r="I29" s="6">
        <v>38664</v>
      </c>
      <c r="J29" s="29">
        <v>199808</v>
      </c>
      <c r="K29" s="30">
        <v>0.32</v>
      </c>
      <c r="L29" t="s">
        <v>165</v>
      </c>
      <c r="M29" t="s">
        <v>166</v>
      </c>
      <c r="R29" t="s">
        <v>275</v>
      </c>
      <c r="S29" t="s">
        <v>276</v>
      </c>
      <c r="T29" t="s">
        <v>277</v>
      </c>
      <c r="U29" t="s">
        <v>204</v>
      </c>
      <c r="V29" t="s">
        <v>187</v>
      </c>
      <c r="W29" t="s">
        <v>163</v>
      </c>
      <c r="X29" t="s">
        <v>172</v>
      </c>
      <c r="Y29">
        <v>52</v>
      </c>
      <c r="Z29" s="6">
        <v>38696</v>
      </c>
      <c r="AA29" s="29">
        <v>102043</v>
      </c>
      <c r="AB29" s="30">
        <v>0</v>
      </c>
      <c r="AC29" t="s">
        <v>165</v>
      </c>
      <c r="AD29" t="s">
        <v>173</v>
      </c>
    </row>
    <row r="30" spans="1:30" x14ac:dyDescent="0.3">
      <c r="A30" t="s">
        <v>250</v>
      </c>
      <c r="B30" t="s">
        <v>251</v>
      </c>
      <c r="C30" t="s">
        <v>160</v>
      </c>
      <c r="D30" t="s">
        <v>212</v>
      </c>
      <c r="E30" t="s">
        <v>162</v>
      </c>
      <c r="F30" t="s">
        <v>163</v>
      </c>
      <c r="G30" t="s">
        <v>172</v>
      </c>
      <c r="H30">
        <v>29</v>
      </c>
      <c r="I30" s="6">
        <v>43609</v>
      </c>
      <c r="J30" s="29">
        <v>122350</v>
      </c>
      <c r="K30" s="30">
        <v>0.12</v>
      </c>
      <c r="L30" t="s">
        <v>165</v>
      </c>
      <c r="M30" t="s">
        <v>183</v>
      </c>
      <c r="R30" t="s">
        <v>278</v>
      </c>
      <c r="S30" t="s">
        <v>279</v>
      </c>
      <c r="T30" t="s">
        <v>280</v>
      </c>
      <c r="U30" t="s">
        <v>204</v>
      </c>
      <c r="V30" t="s">
        <v>177</v>
      </c>
      <c r="W30" t="s">
        <v>163</v>
      </c>
      <c r="X30" t="s">
        <v>182</v>
      </c>
      <c r="Y30">
        <v>46</v>
      </c>
      <c r="Z30" s="6">
        <v>37041</v>
      </c>
      <c r="AA30" s="29">
        <v>90678</v>
      </c>
      <c r="AB30" s="30">
        <v>0</v>
      </c>
      <c r="AC30" t="s">
        <v>165</v>
      </c>
      <c r="AD30" t="s">
        <v>220</v>
      </c>
    </row>
    <row r="31" spans="1:30" x14ac:dyDescent="0.3">
      <c r="A31" t="s">
        <v>252</v>
      </c>
      <c r="B31" t="s">
        <v>253</v>
      </c>
      <c r="C31" t="s">
        <v>240</v>
      </c>
      <c r="D31" t="s">
        <v>161</v>
      </c>
      <c r="E31" t="s">
        <v>162</v>
      </c>
      <c r="F31" t="s">
        <v>181</v>
      </c>
      <c r="G31" t="s">
        <v>172</v>
      </c>
      <c r="H31">
        <v>40</v>
      </c>
      <c r="I31" s="6">
        <v>40486</v>
      </c>
      <c r="J31" s="29">
        <v>92952</v>
      </c>
      <c r="K31" s="30">
        <v>0</v>
      </c>
      <c r="L31" t="s">
        <v>165</v>
      </c>
      <c r="M31" t="s">
        <v>166</v>
      </c>
      <c r="R31" t="s">
        <v>281</v>
      </c>
      <c r="S31" t="s">
        <v>282</v>
      </c>
      <c r="T31" t="s">
        <v>283</v>
      </c>
      <c r="U31" t="s">
        <v>200</v>
      </c>
      <c r="V31" t="s">
        <v>177</v>
      </c>
      <c r="W31" t="s">
        <v>163</v>
      </c>
      <c r="X31" t="s">
        <v>164</v>
      </c>
      <c r="Y31">
        <v>46</v>
      </c>
      <c r="Z31" s="6">
        <v>39681</v>
      </c>
      <c r="AA31" s="29">
        <v>59067</v>
      </c>
      <c r="AB31" s="30">
        <v>0</v>
      </c>
      <c r="AC31" t="s">
        <v>165</v>
      </c>
      <c r="AD31" t="s">
        <v>191</v>
      </c>
    </row>
    <row r="32" spans="1:30" x14ac:dyDescent="0.3">
      <c r="A32" t="s">
        <v>254</v>
      </c>
      <c r="B32" t="s">
        <v>255</v>
      </c>
      <c r="C32" t="s">
        <v>176</v>
      </c>
      <c r="D32" t="s">
        <v>161</v>
      </c>
      <c r="E32" t="s">
        <v>187</v>
      </c>
      <c r="F32" t="s">
        <v>181</v>
      </c>
      <c r="G32" t="s">
        <v>217</v>
      </c>
      <c r="H32">
        <v>32</v>
      </c>
      <c r="I32" s="6">
        <v>41353</v>
      </c>
      <c r="J32" s="29">
        <v>79921</v>
      </c>
      <c r="K32" s="30">
        <v>0.05</v>
      </c>
      <c r="L32" t="s">
        <v>165</v>
      </c>
      <c r="M32" t="s">
        <v>195</v>
      </c>
      <c r="R32" t="s">
        <v>336</v>
      </c>
      <c r="S32" t="s">
        <v>337</v>
      </c>
      <c r="T32" t="s">
        <v>176</v>
      </c>
      <c r="U32" t="s">
        <v>161</v>
      </c>
      <c r="V32" t="s">
        <v>171</v>
      </c>
      <c r="W32" t="s">
        <v>163</v>
      </c>
      <c r="X32" t="s">
        <v>182</v>
      </c>
      <c r="Y32">
        <v>48</v>
      </c>
      <c r="Z32" s="6">
        <v>39091</v>
      </c>
      <c r="AA32" s="29">
        <v>74546</v>
      </c>
      <c r="AB32" s="30">
        <v>0.09</v>
      </c>
      <c r="AC32" t="s">
        <v>165</v>
      </c>
      <c r="AD32" t="s">
        <v>166</v>
      </c>
    </row>
    <row r="33" spans="1:30" x14ac:dyDescent="0.3">
      <c r="A33" t="s">
        <v>256</v>
      </c>
      <c r="B33" t="s">
        <v>257</v>
      </c>
      <c r="C33" t="s">
        <v>169</v>
      </c>
      <c r="D33" t="s">
        <v>161</v>
      </c>
      <c r="E33" t="s">
        <v>162</v>
      </c>
      <c r="F33" t="s">
        <v>163</v>
      </c>
      <c r="G33" t="s">
        <v>164</v>
      </c>
      <c r="H33">
        <v>37</v>
      </c>
      <c r="I33" s="6">
        <v>40076</v>
      </c>
      <c r="J33" s="29">
        <v>167199</v>
      </c>
      <c r="K33" s="30">
        <v>0.2</v>
      </c>
      <c r="L33" t="s">
        <v>165</v>
      </c>
      <c r="M33" t="s">
        <v>166</v>
      </c>
      <c r="R33" t="s">
        <v>345</v>
      </c>
      <c r="S33" t="s">
        <v>346</v>
      </c>
      <c r="T33" t="s">
        <v>274</v>
      </c>
      <c r="U33" t="s">
        <v>204</v>
      </c>
      <c r="V33" t="s">
        <v>162</v>
      </c>
      <c r="W33" t="s">
        <v>163</v>
      </c>
      <c r="X33" t="s">
        <v>217</v>
      </c>
      <c r="Y33">
        <v>50</v>
      </c>
      <c r="Z33" s="6">
        <v>35726</v>
      </c>
      <c r="AA33" s="29">
        <v>91763</v>
      </c>
      <c r="AB33" s="30">
        <v>0</v>
      </c>
      <c r="AC33" t="s">
        <v>165</v>
      </c>
      <c r="AD33" t="s">
        <v>195</v>
      </c>
    </row>
    <row r="34" spans="1:30" x14ac:dyDescent="0.3">
      <c r="A34" t="s">
        <v>258</v>
      </c>
      <c r="B34" t="s">
        <v>259</v>
      </c>
      <c r="C34" t="s">
        <v>260</v>
      </c>
      <c r="D34" t="s">
        <v>204</v>
      </c>
      <c r="E34" t="s">
        <v>162</v>
      </c>
      <c r="F34" t="s">
        <v>181</v>
      </c>
      <c r="G34" t="s">
        <v>172</v>
      </c>
      <c r="H34">
        <v>52</v>
      </c>
      <c r="I34" s="6">
        <v>41199</v>
      </c>
      <c r="J34" s="29">
        <v>71476</v>
      </c>
      <c r="K34" s="30">
        <v>0</v>
      </c>
      <c r="L34" t="s">
        <v>165</v>
      </c>
      <c r="M34" t="s">
        <v>183</v>
      </c>
      <c r="R34" t="s">
        <v>347</v>
      </c>
      <c r="S34" t="s">
        <v>348</v>
      </c>
      <c r="T34" t="s">
        <v>340</v>
      </c>
      <c r="U34" t="s">
        <v>204</v>
      </c>
      <c r="V34" t="s">
        <v>187</v>
      </c>
      <c r="W34" t="s">
        <v>163</v>
      </c>
      <c r="X34" t="s">
        <v>172</v>
      </c>
      <c r="Y34">
        <v>51</v>
      </c>
      <c r="Z34" s="6">
        <v>35055</v>
      </c>
      <c r="AA34" s="29">
        <v>96475</v>
      </c>
      <c r="AB34" s="30">
        <v>0</v>
      </c>
      <c r="AC34" t="s">
        <v>165</v>
      </c>
      <c r="AD34" t="s">
        <v>195</v>
      </c>
    </row>
    <row r="35" spans="1:30" x14ac:dyDescent="0.3">
      <c r="A35" t="s">
        <v>261</v>
      </c>
      <c r="B35" t="s">
        <v>262</v>
      </c>
      <c r="C35" t="s">
        <v>169</v>
      </c>
      <c r="D35" t="s">
        <v>204</v>
      </c>
      <c r="E35" t="s">
        <v>177</v>
      </c>
      <c r="F35" t="s">
        <v>163</v>
      </c>
      <c r="G35" t="s">
        <v>172</v>
      </c>
      <c r="H35">
        <v>45</v>
      </c>
      <c r="I35" s="6">
        <v>41941</v>
      </c>
      <c r="J35" s="29">
        <v>189420</v>
      </c>
      <c r="K35" s="30">
        <v>0.2</v>
      </c>
      <c r="L35" t="s">
        <v>165</v>
      </c>
      <c r="M35" t="s">
        <v>166</v>
      </c>
      <c r="R35" t="s">
        <v>362</v>
      </c>
      <c r="S35" t="s">
        <v>363</v>
      </c>
      <c r="T35" t="s">
        <v>160</v>
      </c>
      <c r="U35" t="s">
        <v>161</v>
      </c>
      <c r="V35" t="s">
        <v>177</v>
      </c>
      <c r="W35" t="s">
        <v>163</v>
      </c>
      <c r="X35" t="s">
        <v>182</v>
      </c>
      <c r="Y35">
        <v>49</v>
      </c>
      <c r="Z35" s="6">
        <v>38825</v>
      </c>
      <c r="AA35" s="29">
        <v>134486</v>
      </c>
      <c r="AB35" s="30">
        <v>0.14000000000000001</v>
      </c>
      <c r="AC35" t="s">
        <v>165</v>
      </c>
      <c r="AD35" t="s">
        <v>195</v>
      </c>
    </row>
    <row r="36" spans="1:30" x14ac:dyDescent="0.3">
      <c r="A36" t="s">
        <v>263</v>
      </c>
      <c r="B36" t="s">
        <v>264</v>
      </c>
      <c r="C36" t="s">
        <v>265</v>
      </c>
      <c r="D36" t="s">
        <v>200</v>
      </c>
      <c r="E36" t="s">
        <v>162</v>
      </c>
      <c r="F36" t="s">
        <v>163</v>
      </c>
      <c r="G36" t="s">
        <v>172</v>
      </c>
      <c r="H36">
        <v>64</v>
      </c>
      <c r="I36" s="6">
        <v>37184</v>
      </c>
      <c r="J36" s="29">
        <v>64057</v>
      </c>
      <c r="K36" s="30">
        <v>0</v>
      </c>
      <c r="L36" t="s">
        <v>165</v>
      </c>
      <c r="M36" t="s">
        <v>183</v>
      </c>
      <c r="R36" t="s">
        <v>366</v>
      </c>
      <c r="S36" t="s">
        <v>367</v>
      </c>
      <c r="T36" t="s">
        <v>240</v>
      </c>
      <c r="U36" t="s">
        <v>161</v>
      </c>
      <c r="V36" t="s">
        <v>177</v>
      </c>
      <c r="W36" t="s">
        <v>163</v>
      </c>
      <c r="X36" t="s">
        <v>182</v>
      </c>
      <c r="Y36">
        <v>55</v>
      </c>
      <c r="Z36" s="6">
        <v>38573</v>
      </c>
      <c r="AA36" s="29">
        <v>92771</v>
      </c>
      <c r="AB36" s="30">
        <v>0</v>
      </c>
      <c r="AC36" t="s">
        <v>165</v>
      </c>
      <c r="AD36" t="s">
        <v>191</v>
      </c>
    </row>
    <row r="37" spans="1:30" x14ac:dyDescent="0.3">
      <c r="A37" t="s">
        <v>266</v>
      </c>
      <c r="B37" t="s">
        <v>267</v>
      </c>
      <c r="C37" t="s">
        <v>235</v>
      </c>
      <c r="D37" t="s">
        <v>212</v>
      </c>
      <c r="E37" t="s">
        <v>177</v>
      </c>
      <c r="F37" t="s">
        <v>163</v>
      </c>
      <c r="G37" t="s">
        <v>164</v>
      </c>
      <c r="H37">
        <v>27</v>
      </c>
      <c r="I37" s="6">
        <v>44460</v>
      </c>
      <c r="J37" s="29">
        <v>68728</v>
      </c>
      <c r="K37" s="30">
        <v>0</v>
      </c>
      <c r="L37" t="s">
        <v>165</v>
      </c>
      <c r="M37" t="s">
        <v>183</v>
      </c>
      <c r="R37" t="s">
        <v>372</v>
      </c>
      <c r="S37" t="s">
        <v>373</v>
      </c>
      <c r="T37" t="s">
        <v>186</v>
      </c>
      <c r="U37" t="s">
        <v>212</v>
      </c>
      <c r="V37" t="s">
        <v>177</v>
      </c>
      <c r="W37" t="s">
        <v>163</v>
      </c>
      <c r="X37" t="s">
        <v>172</v>
      </c>
      <c r="Y37">
        <v>65</v>
      </c>
      <c r="Z37" s="6">
        <v>40793</v>
      </c>
      <c r="AA37" s="29">
        <v>104903</v>
      </c>
      <c r="AB37" s="30">
        <v>0.1</v>
      </c>
      <c r="AC37" t="s">
        <v>165</v>
      </c>
      <c r="AD37" t="s">
        <v>220</v>
      </c>
    </row>
    <row r="38" spans="1:30" x14ac:dyDescent="0.3">
      <c r="A38" t="s">
        <v>268</v>
      </c>
      <c r="B38" t="s">
        <v>269</v>
      </c>
      <c r="C38" t="s">
        <v>235</v>
      </c>
      <c r="D38" t="s">
        <v>212</v>
      </c>
      <c r="E38" t="s">
        <v>177</v>
      </c>
      <c r="F38" t="s">
        <v>181</v>
      </c>
      <c r="G38" t="s">
        <v>217</v>
      </c>
      <c r="H38">
        <v>35</v>
      </c>
      <c r="I38" s="6">
        <v>40678</v>
      </c>
      <c r="J38" s="29">
        <v>66889</v>
      </c>
      <c r="K38" s="30">
        <v>0</v>
      </c>
      <c r="L38" t="s">
        <v>165</v>
      </c>
      <c r="M38" t="s">
        <v>220</v>
      </c>
      <c r="R38" t="s">
        <v>374</v>
      </c>
      <c r="S38" t="s">
        <v>375</v>
      </c>
      <c r="T38" t="s">
        <v>280</v>
      </c>
      <c r="U38" t="s">
        <v>204</v>
      </c>
      <c r="V38" t="s">
        <v>187</v>
      </c>
      <c r="W38" t="s">
        <v>163</v>
      </c>
      <c r="X38" t="s">
        <v>217</v>
      </c>
      <c r="Y38">
        <v>62</v>
      </c>
      <c r="Z38" s="6">
        <v>39002</v>
      </c>
      <c r="AA38" s="29">
        <v>79785</v>
      </c>
      <c r="AB38" s="30">
        <v>0</v>
      </c>
      <c r="AC38" t="s">
        <v>165</v>
      </c>
      <c r="AD38" t="s">
        <v>195</v>
      </c>
    </row>
    <row r="39" spans="1:30" x14ac:dyDescent="0.3">
      <c r="A39" t="s">
        <v>270</v>
      </c>
      <c r="B39" t="s">
        <v>271</v>
      </c>
      <c r="C39" t="s">
        <v>169</v>
      </c>
      <c r="D39" t="s">
        <v>194</v>
      </c>
      <c r="E39" t="s">
        <v>162</v>
      </c>
      <c r="F39" t="s">
        <v>163</v>
      </c>
      <c r="G39" t="s">
        <v>182</v>
      </c>
      <c r="H39">
        <v>36</v>
      </c>
      <c r="I39" s="6">
        <v>42276</v>
      </c>
      <c r="J39" s="29">
        <v>178700</v>
      </c>
      <c r="K39" s="30">
        <v>0.28999999999999998</v>
      </c>
      <c r="L39" t="s">
        <v>165</v>
      </c>
      <c r="M39" t="s">
        <v>166</v>
      </c>
      <c r="R39" t="s">
        <v>376</v>
      </c>
      <c r="S39" t="s">
        <v>377</v>
      </c>
      <c r="T39" t="s">
        <v>378</v>
      </c>
      <c r="U39" t="s">
        <v>161</v>
      </c>
      <c r="V39" t="s">
        <v>177</v>
      </c>
      <c r="W39" t="s">
        <v>163</v>
      </c>
      <c r="X39" t="s">
        <v>172</v>
      </c>
      <c r="Y39">
        <v>63</v>
      </c>
      <c r="Z39" s="6">
        <v>33695</v>
      </c>
      <c r="AA39" s="29">
        <v>53809</v>
      </c>
      <c r="AB39" s="30">
        <v>0</v>
      </c>
      <c r="AC39" t="s">
        <v>165</v>
      </c>
      <c r="AD39" t="s">
        <v>183</v>
      </c>
    </row>
    <row r="40" spans="1:30" x14ac:dyDescent="0.3">
      <c r="A40" t="s">
        <v>272</v>
      </c>
      <c r="B40" t="s">
        <v>273</v>
      </c>
      <c r="C40" t="s">
        <v>274</v>
      </c>
      <c r="D40" t="s">
        <v>204</v>
      </c>
      <c r="E40" t="s">
        <v>162</v>
      </c>
      <c r="F40" t="s">
        <v>163</v>
      </c>
      <c r="G40" t="s">
        <v>172</v>
      </c>
      <c r="H40">
        <v>33</v>
      </c>
      <c r="I40" s="6">
        <v>43456</v>
      </c>
      <c r="J40" s="29">
        <v>83990</v>
      </c>
      <c r="K40" s="30">
        <v>0</v>
      </c>
      <c r="L40" t="s">
        <v>165</v>
      </c>
      <c r="M40" t="s">
        <v>173</v>
      </c>
      <c r="R40" t="s">
        <v>381</v>
      </c>
      <c r="S40" t="s">
        <v>382</v>
      </c>
      <c r="T40" t="s">
        <v>169</v>
      </c>
      <c r="U40" t="s">
        <v>200</v>
      </c>
      <c r="V40" t="s">
        <v>177</v>
      </c>
      <c r="W40" t="s">
        <v>163</v>
      </c>
      <c r="X40" t="s">
        <v>217</v>
      </c>
      <c r="Y40">
        <v>54</v>
      </c>
      <c r="Z40" s="6">
        <v>43122</v>
      </c>
      <c r="AA40" s="29">
        <v>176294</v>
      </c>
      <c r="AB40" s="30">
        <v>0.28000000000000003</v>
      </c>
      <c r="AC40" t="s">
        <v>165</v>
      </c>
      <c r="AD40" t="s">
        <v>195</v>
      </c>
    </row>
    <row r="41" spans="1:30" x14ac:dyDescent="0.3">
      <c r="A41" t="s">
        <v>275</v>
      </c>
      <c r="B41" t="s">
        <v>276</v>
      </c>
      <c r="C41" t="s">
        <v>277</v>
      </c>
      <c r="D41" t="s">
        <v>204</v>
      </c>
      <c r="E41" t="s">
        <v>187</v>
      </c>
      <c r="F41" t="s">
        <v>163</v>
      </c>
      <c r="G41" t="s">
        <v>172</v>
      </c>
      <c r="H41">
        <v>52</v>
      </c>
      <c r="I41" s="6">
        <v>38696</v>
      </c>
      <c r="J41" s="29">
        <v>102043</v>
      </c>
      <c r="K41" s="30">
        <v>0</v>
      </c>
      <c r="L41" t="s">
        <v>165</v>
      </c>
      <c r="M41" t="s">
        <v>173</v>
      </c>
      <c r="R41" t="s">
        <v>391</v>
      </c>
      <c r="S41" t="s">
        <v>392</v>
      </c>
      <c r="T41" t="s">
        <v>160</v>
      </c>
      <c r="U41" t="s">
        <v>223</v>
      </c>
      <c r="V41" t="s">
        <v>187</v>
      </c>
      <c r="W41" t="s">
        <v>163</v>
      </c>
      <c r="X41" t="s">
        <v>172</v>
      </c>
      <c r="Y41">
        <v>46</v>
      </c>
      <c r="Z41" s="6">
        <v>41473</v>
      </c>
      <c r="AA41" s="29">
        <v>149712</v>
      </c>
      <c r="AB41" s="30">
        <v>0.14000000000000001</v>
      </c>
      <c r="AC41" t="s">
        <v>165</v>
      </c>
      <c r="AD41" t="s">
        <v>220</v>
      </c>
    </row>
    <row r="42" spans="1:30" x14ac:dyDescent="0.3">
      <c r="A42" t="s">
        <v>278</v>
      </c>
      <c r="B42" t="s">
        <v>279</v>
      </c>
      <c r="C42" t="s">
        <v>280</v>
      </c>
      <c r="D42" t="s">
        <v>204</v>
      </c>
      <c r="E42" t="s">
        <v>177</v>
      </c>
      <c r="F42" t="s">
        <v>163</v>
      </c>
      <c r="G42" t="s">
        <v>182</v>
      </c>
      <c r="H42">
        <v>46</v>
      </c>
      <c r="I42" s="6">
        <v>37041</v>
      </c>
      <c r="J42" s="29">
        <v>90678</v>
      </c>
      <c r="K42" s="30">
        <v>0</v>
      </c>
      <c r="L42" t="s">
        <v>165</v>
      </c>
      <c r="M42" t="s">
        <v>220</v>
      </c>
      <c r="R42" t="s">
        <v>395</v>
      </c>
      <c r="S42" t="s">
        <v>396</v>
      </c>
      <c r="T42" t="s">
        <v>397</v>
      </c>
      <c r="U42" t="s">
        <v>161</v>
      </c>
      <c r="V42" t="s">
        <v>162</v>
      </c>
      <c r="W42" t="s">
        <v>163</v>
      </c>
      <c r="X42" t="s">
        <v>172</v>
      </c>
      <c r="Y42">
        <v>54</v>
      </c>
      <c r="Z42" s="6">
        <v>35933</v>
      </c>
      <c r="AA42" s="29">
        <v>68268</v>
      </c>
      <c r="AB42" s="30">
        <v>0</v>
      </c>
      <c r="AC42" t="s">
        <v>165</v>
      </c>
      <c r="AD42" t="s">
        <v>183</v>
      </c>
    </row>
    <row r="43" spans="1:30" x14ac:dyDescent="0.3">
      <c r="A43" t="s">
        <v>281</v>
      </c>
      <c r="B43" t="s">
        <v>282</v>
      </c>
      <c r="C43" t="s">
        <v>283</v>
      </c>
      <c r="D43" t="s">
        <v>200</v>
      </c>
      <c r="E43" t="s">
        <v>177</v>
      </c>
      <c r="F43" t="s">
        <v>163</v>
      </c>
      <c r="G43" t="s">
        <v>164</v>
      </c>
      <c r="H43">
        <v>46</v>
      </c>
      <c r="I43" s="6">
        <v>39681</v>
      </c>
      <c r="J43" s="29">
        <v>59067</v>
      </c>
      <c r="K43" s="30">
        <v>0</v>
      </c>
      <c r="L43" t="s">
        <v>165</v>
      </c>
      <c r="M43" t="s">
        <v>191</v>
      </c>
      <c r="R43" t="s">
        <v>398</v>
      </c>
      <c r="S43" t="s">
        <v>399</v>
      </c>
      <c r="T43" t="s">
        <v>180</v>
      </c>
      <c r="U43" t="s">
        <v>223</v>
      </c>
      <c r="V43" t="s">
        <v>171</v>
      </c>
      <c r="W43" t="s">
        <v>163</v>
      </c>
      <c r="X43" t="s">
        <v>172</v>
      </c>
      <c r="Y43">
        <v>49</v>
      </c>
      <c r="Z43" s="6">
        <v>35200</v>
      </c>
      <c r="AA43" s="29">
        <v>86658</v>
      </c>
      <c r="AB43" s="30">
        <v>0</v>
      </c>
      <c r="AC43" t="s">
        <v>165</v>
      </c>
      <c r="AD43" t="s">
        <v>183</v>
      </c>
    </row>
    <row r="44" spans="1:30" x14ac:dyDescent="0.3">
      <c r="A44" t="s">
        <v>284</v>
      </c>
      <c r="B44" t="s">
        <v>285</v>
      </c>
      <c r="C44" t="s">
        <v>286</v>
      </c>
      <c r="D44" t="s">
        <v>204</v>
      </c>
      <c r="E44" t="s">
        <v>187</v>
      </c>
      <c r="F44" t="s">
        <v>163</v>
      </c>
      <c r="G44" t="s">
        <v>217</v>
      </c>
      <c r="H44">
        <v>44</v>
      </c>
      <c r="I44" s="6">
        <v>39800</v>
      </c>
      <c r="J44" s="29">
        <v>92753</v>
      </c>
      <c r="K44" s="30">
        <v>0.13</v>
      </c>
      <c r="L44" t="s">
        <v>165</v>
      </c>
      <c r="M44" t="s">
        <v>195</v>
      </c>
      <c r="R44" t="s">
        <v>400</v>
      </c>
      <c r="S44" t="s">
        <v>401</v>
      </c>
      <c r="T44" t="s">
        <v>240</v>
      </c>
      <c r="U44" t="s">
        <v>161</v>
      </c>
      <c r="V44" t="s">
        <v>177</v>
      </c>
      <c r="W44" t="s">
        <v>163</v>
      </c>
      <c r="X44" t="s">
        <v>182</v>
      </c>
      <c r="Y44">
        <v>62</v>
      </c>
      <c r="Z44" s="6">
        <v>39887</v>
      </c>
      <c r="AA44" s="29">
        <v>82839</v>
      </c>
      <c r="AB44" s="30">
        <v>0</v>
      </c>
      <c r="AC44" t="s">
        <v>165</v>
      </c>
      <c r="AD44" t="s">
        <v>191</v>
      </c>
    </row>
    <row r="45" spans="1:30" x14ac:dyDescent="0.3">
      <c r="A45" t="s">
        <v>287</v>
      </c>
      <c r="B45" t="s">
        <v>288</v>
      </c>
      <c r="C45" t="s">
        <v>211</v>
      </c>
      <c r="D45" t="s">
        <v>200</v>
      </c>
      <c r="E45" t="s">
        <v>171</v>
      </c>
      <c r="F45" t="s">
        <v>181</v>
      </c>
      <c r="G45" t="s">
        <v>164</v>
      </c>
      <c r="H45">
        <v>45</v>
      </c>
      <c r="I45" s="6">
        <v>41493</v>
      </c>
      <c r="J45" s="29">
        <v>236946</v>
      </c>
      <c r="K45" s="30">
        <v>0.37</v>
      </c>
      <c r="L45" t="s">
        <v>165</v>
      </c>
      <c r="M45" t="s">
        <v>166</v>
      </c>
      <c r="R45" t="s">
        <v>409</v>
      </c>
      <c r="S45" t="s">
        <v>410</v>
      </c>
      <c r="T45" t="s">
        <v>328</v>
      </c>
      <c r="U45" t="s">
        <v>200</v>
      </c>
      <c r="V45" t="s">
        <v>162</v>
      </c>
      <c r="W45" t="s">
        <v>163</v>
      </c>
      <c r="X45" t="s">
        <v>182</v>
      </c>
      <c r="Y45">
        <v>58</v>
      </c>
      <c r="Z45" s="6">
        <v>34567</v>
      </c>
      <c r="AA45" s="29">
        <v>93102</v>
      </c>
      <c r="AB45" s="30">
        <v>0</v>
      </c>
      <c r="AC45" t="s">
        <v>165</v>
      </c>
      <c r="AD45" t="s">
        <v>166</v>
      </c>
    </row>
    <row r="46" spans="1:30" x14ac:dyDescent="0.3">
      <c r="A46" t="s">
        <v>289</v>
      </c>
      <c r="B46" t="s">
        <v>290</v>
      </c>
      <c r="C46" t="s">
        <v>190</v>
      </c>
      <c r="D46" t="s">
        <v>170</v>
      </c>
      <c r="E46" t="s">
        <v>187</v>
      </c>
      <c r="F46" t="s">
        <v>163</v>
      </c>
      <c r="G46" t="s">
        <v>164</v>
      </c>
      <c r="H46">
        <v>36</v>
      </c>
      <c r="I46" s="6">
        <v>44435</v>
      </c>
      <c r="J46" s="29">
        <v>48906</v>
      </c>
      <c r="K46" s="30">
        <v>0</v>
      </c>
      <c r="L46" t="s">
        <v>165</v>
      </c>
      <c r="M46" t="s">
        <v>191</v>
      </c>
      <c r="R46" t="s">
        <v>422</v>
      </c>
      <c r="S46" t="s">
        <v>423</v>
      </c>
      <c r="T46" t="s">
        <v>211</v>
      </c>
      <c r="U46" t="s">
        <v>194</v>
      </c>
      <c r="V46" t="s">
        <v>187</v>
      </c>
      <c r="W46" t="s">
        <v>163</v>
      </c>
      <c r="X46" t="s">
        <v>182</v>
      </c>
      <c r="Y46">
        <v>56</v>
      </c>
      <c r="Z46" s="6">
        <v>41714</v>
      </c>
      <c r="AA46" s="29">
        <v>190815</v>
      </c>
      <c r="AB46" s="30">
        <v>0.4</v>
      </c>
      <c r="AC46" t="s">
        <v>165</v>
      </c>
      <c r="AD46" t="s">
        <v>195</v>
      </c>
    </row>
    <row r="47" spans="1:30" x14ac:dyDescent="0.3">
      <c r="A47" t="s">
        <v>291</v>
      </c>
      <c r="B47" t="s">
        <v>292</v>
      </c>
      <c r="C47" t="s">
        <v>180</v>
      </c>
      <c r="D47" t="s">
        <v>223</v>
      </c>
      <c r="E47" t="s">
        <v>187</v>
      </c>
      <c r="F47" t="s">
        <v>163</v>
      </c>
      <c r="G47" t="s">
        <v>172</v>
      </c>
      <c r="H47">
        <v>38</v>
      </c>
      <c r="I47" s="6">
        <v>39474</v>
      </c>
      <c r="J47" s="29">
        <v>80024</v>
      </c>
      <c r="K47" s="30">
        <v>0</v>
      </c>
      <c r="L47" t="s">
        <v>165</v>
      </c>
      <c r="M47" t="s">
        <v>220</v>
      </c>
      <c r="R47" t="s">
        <v>424</v>
      </c>
      <c r="S47" t="s">
        <v>294</v>
      </c>
      <c r="T47" t="s">
        <v>160</v>
      </c>
      <c r="U47" t="s">
        <v>223</v>
      </c>
      <c r="V47" t="s">
        <v>162</v>
      </c>
      <c r="W47" t="s">
        <v>163</v>
      </c>
      <c r="X47" t="s">
        <v>172</v>
      </c>
      <c r="Y47">
        <v>62</v>
      </c>
      <c r="Z47" s="6">
        <v>36374</v>
      </c>
      <c r="AA47" s="29">
        <v>137995</v>
      </c>
      <c r="AB47" s="30">
        <v>0.14000000000000001</v>
      </c>
      <c r="AC47" t="s">
        <v>165</v>
      </c>
      <c r="AD47" t="s">
        <v>195</v>
      </c>
    </row>
    <row r="48" spans="1:30" x14ac:dyDescent="0.3">
      <c r="A48" t="s">
        <v>293</v>
      </c>
      <c r="B48" t="s">
        <v>294</v>
      </c>
      <c r="C48" t="s">
        <v>265</v>
      </c>
      <c r="D48" t="s">
        <v>200</v>
      </c>
      <c r="E48" t="s">
        <v>171</v>
      </c>
      <c r="F48" t="s">
        <v>163</v>
      </c>
      <c r="G48" t="s">
        <v>172</v>
      </c>
      <c r="H48">
        <v>41</v>
      </c>
      <c r="I48" s="6">
        <v>40109</v>
      </c>
      <c r="J48" s="29">
        <v>54415</v>
      </c>
      <c r="K48" s="30">
        <v>0</v>
      </c>
      <c r="L48" t="s">
        <v>165</v>
      </c>
      <c r="M48" t="s">
        <v>166</v>
      </c>
      <c r="R48" t="s">
        <v>431</v>
      </c>
      <c r="S48" t="s">
        <v>432</v>
      </c>
      <c r="T48" t="s">
        <v>186</v>
      </c>
      <c r="U48" t="s">
        <v>212</v>
      </c>
      <c r="V48" t="s">
        <v>177</v>
      </c>
      <c r="W48" t="s">
        <v>163</v>
      </c>
      <c r="X48" t="s">
        <v>172</v>
      </c>
      <c r="Y48">
        <v>59</v>
      </c>
      <c r="Z48" s="6">
        <v>39197</v>
      </c>
      <c r="AA48" s="29">
        <v>129708</v>
      </c>
      <c r="AB48" s="30">
        <v>0.05</v>
      </c>
      <c r="AC48" t="s">
        <v>165</v>
      </c>
      <c r="AD48" t="s">
        <v>191</v>
      </c>
    </row>
    <row r="49" spans="1:30" x14ac:dyDescent="0.3">
      <c r="A49" t="s">
        <v>295</v>
      </c>
      <c r="B49" t="s">
        <v>296</v>
      </c>
      <c r="C49" t="s">
        <v>186</v>
      </c>
      <c r="D49" t="s">
        <v>212</v>
      </c>
      <c r="E49" t="s">
        <v>162</v>
      </c>
      <c r="F49" t="s">
        <v>163</v>
      </c>
      <c r="G49" t="s">
        <v>182</v>
      </c>
      <c r="H49">
        <v>30</v>
      </c>
      <c r="I49" s="6">
        <v>42484</v>
      </c>
      <c r="J49" s="29">
        <v>120341</v>
      </c>
      <c r="K49" s="30">
        <v>7.0000000000000007E-2</v>
      </c>
      <c r="L49" t="s">
        <v>165</v>
      </c>
      <c r="M49" t="s">
        <v>166</v>
      </c>
      <c r="R49" t="s">
        <v>435</v>
      </c>
      <c r="S49" t="s">
        <v>436</v>
      </c>
      <c r="T49" t="s">
        <v>190</v>
      </c>
      <c r="U49" t="s">
        <v>170</v>
      </c>
      <c r="V49" t="s">
        <v>177</v>
      </c>
      <c r="W49" t="s">
        <v>163</v>
      </c>
      <c r="X49" t="s">
        <v>182</v>
      </c>
      <c r="Y49">
        <v>55</v>
      </c>
      <c r="Z49" s="6">
        <v>37343</v>
      </c>
      <c r="AA49" s="29">
        <v>50475</v>
      </c>
      <c r="AB49" s="30">
        <v>0</v>
      </c>
      <c r="AC49" t="s">
        <v>165</v>
      </c>
      <c r="AD49" t="s">
        <v>220</v>
      </c>
    </row>
    <row r="50" spans="1:30" x14ac:dyDescent="0.3">
      <c r="A50" t="s">
        <v>297</v>
      </c>
      <c r="B50" t="s">
        <v>298</v>
      </c>
      <c r="C50" t="s">
        <v>211</v>
      </c>
      <c r="D50" t="s">
        <v>161</v>
      </c>
      <c r="E50" t="s">
        <v>171</v>
      </c>
      <c r="F50" t="s">
        <v>163</v>
      </c>
      <c r="G50" t="s">
        <v>217</v>
      </c>
      <c r="H50">
        <v>43</v>
      </c>
      <c r="I50" s="6">
        <v>40029</v>
      </c>
      <c r="J50" s="29">
        <v>208415</v>
      </c>
      <c r="K50" s="30">
        <v>0.35</v>
      </c>
      <c r="L50" t="s">
        <v>165</v>
      </c>
      <c r="M50" t="s">
        <v>166</v>
      </c>
      <c r="R50" t="s">
        <v>439</v>
      </c>
      <c r="S50" t="s">
        <v>440</v>
      </c>
      <c r="T50" t="s">
        <v>232</v>
      </c>
      <c r="U50" t="s">
        <v>161</v>
      </c>
      <c r="V50" t="s">
        <v>177</v>
      </c>
      <c r="W50" t="s">
        <v>163</v>
      </c>
      <c r="X50" t="s">
        <v>172</v>
      </c>
      <c r="Y50">
        <v>54</v>
      </c>
      <c r="Z50" s="6">
        <v>42731</v>
      </c>
      <c r="AA50" s="29">
        <v>41673</v>
      </c>
      <c r="AB50" s="30">
        <v>0</v>
      </c>
      <c r="AC50" t="s">
        <v>165</v>
      </c>
      <c r="AD50" t="s">
        <v>191</v>
      </c>
    </row>
    <row r="51" spans="1:30" x14ac:dyDescent="0.3">
      <c r="A51" t="s">
        <v>299</v>
      </c>
      <c r="B51" t="s">
        <v>300</v>
      </c>
      <c r="C51" t="s">
        <v>301</v>
      </c>
      <c r="D51" t="s">
        <v>161</v>
      </c>
      <c r="E51" t="s">
        <v>171</v>
      </c>
      <c r="F51" t="s">
        <v>163</v>
      </c>
      <c r="G51" t="s">
        <v>182</v>
      </c>
      <c r="H51">
        <v>32</v>
      </c>
      <c r="I51" s="6">
        <v>43835</v>
      </c>
      <c r="J51" s="29">
        <v>78844</v>
      </c>
      <c r="K51" s="30">
        <v>0</v>
      </c>
      <c r="L51" t="s">
        <v>165</v>
      </c>
      <c r="M51" t="s">
        <v>166</v>
      </c>
      <c r="R51" t="s">
        <v>447</v>
      </c>
      <c r="S51" t="s">
        <v>448</v>
      </c>
      <c r="T51" t="s">
        <v>169</v>
      </c>
      <c r="U51" t="s">
        <v>223</v>
      </c>
      <c r="V51" t="s">
        <v>187</v>
      </c>
      <c r="W51" t="s">
        <v>163</v>
      </c>
      <c r="X51" t="s">
        <v>217</v>
      </c>
      <c r="Y51">
        <v>49</v>
      </c>
      <c r="Z51" s="6">
        <v>35887</v>
      </c>
      <c r="AA51" s="29">
        <v>160832</v>
      </c>
      <c r="AB51" s="30">
        <v>0.3</v>
      </c>
      <c r="AC51" t="s">
        <v>165</v>
      </c>
      <c r="AD51" t="s">
        <v>183</v>
      </c>
    </row>
    <row r="52" spans="1:30" x14ac:dyDescent="0.3">
      <c r="A52" t="s">
        <v>302</v>
      </c>
      <c r="B52" t="s">
        <v>303</v>
      </c>
      <c r="C52" t="s">
        <v>274</v>
      </c>
      <c r="D52" t="s">
        <v>204</v>
      </c>
      <c r="E52" t="s">
        <v>177</v>
      </c>
      <c r="F52" t="s">
        <v>181</v>
      </c>
      <c r="G52" t="s">
        <v>172</v>
      </c>
      <c r="H52">
        <v>58</v>
      </c>
      <c r="I52" s="6">
        <v>37399</v>
      </c>
      <c r="J52" s="29">
        <v>76354</v>
      </c>
      <c r="K52" s="30">
        <v>0</v>
      </c>
      <c r="L52" t="s">
        <v>165</v>
      </c>
      <c r="M52" t="s">
        <v>183</v>
      </c>
      <c r="R52" t="s">
        <v>458</v>
      </c>
      <c r="S52" t="s">
        <v>459</v>
      </c>
      <c r="T52" t="s">
        <v>190</v>
      </c>
      <c r="U52" t="s">
        <v>223</v>
      </c>
      <c r="V52" t="s">
        <v>187</v>
      </c>
      <c r="W52" t="s">
        <v>163</v>
      </c>
      <c r="X52" t="s">
        <v>217</v>
      </c>
      <c r="Y52">
        <v>47</v>
      </c>
      <c r="Z52" s="6">
        <v>42164</v>
      </c>
      <c r="AA52" s="29">
        <v>41429</v>
      </c>
      <c r="AB52" s="30">
        <v>0</v>
      </c>
      <c r="AC52" t="s">
        <v>165</v>
      </c>
      <c r="AD52" t="s">
        <v>166</v>
      </c>
    </row>
    <row r="53" spans="1:30" x14ac:dyDescent="0.3">
      <c r="A53" t="s">
        <v>304</v>
      </c>
      <c r="B53" t="s">
        <v>305</v>
      </c>
      <c r="C53" t="s">
        <v>169</v>
      </c>
      <c r="D53" t="s">
        <v>170</v>
      </c>
      <c r="E53" t="s">
        <v>171</v>
      </c>
      <c r="F53" t="s">
        <v>163</v>
      </c>
      <c r="G53" t="s">
        <v>217</v>
      </c>
      <c r="H53">
        <v>37</v>
      </c>
      <c r="I53" s="6">
        <v>43493</v>
      </c>
      <c r="J53" s="29">
        <v>165927</v>
      </c>
      <c r="K53" s="30">
        <v>0.2</v>
      </c>
      <c r="L53" t="s">
        <v>165</v>
      </c>
      <c r="M53" t="s">
        <v>183</v>
      </c>
      <c r="R53" t="s">
        <v>489</v>
      </c>
      <c r="S53" t="s">
        <v>490</v>
      </c>
      <c r="T53" t="s">
        <v>190</v>
      </c>
      <c r="U53" t="s">
        <v>170</v>
      </c>
      <c r="V53" t="s">
        <v>177</v>
      </c>
      <c r="W53" t="s">
        <v>163</v>
      </c>
      <c r="X53" t="s">
        <v>172</v>
      </c>
      <c r="Y53">
        <v>51</v>
      </c>
      <c r="Z53" s="6">
        <v>42753</v>
      </c>
      <c r="AA53" s="29">
        <v>53799</v>
      </c>
      <c r="AB53" s="30">
        <v>0</v>
      </c>
      <c r="AC53" t="s">
        <v>165</v>
      </c>
      <c r="AD53" t="s">
        <v>220</v>
      </c>
    </row>
    <row r="54" spans="1:30" x14ac:dyDescent="0.3">
      <c r="A54" t="s">
        <v>306</v>
      </c>
      <c r="B54" t="s">
        <v>307</v>
      </c>
      <c r="C54" t="s">
        <v>203</v>
      </c>
      <c r="D54" t="s">
        <v>204</v>
      </c>
      <c r="E54" t="s">
        <v>187</v>
      </c>
      <c r="F54" t="s">
        <v>181</v>
      </c>
      <c r="G54" t="s">
        <v>182</v>
      </c>
      <c r="H54">
        <v>55</v>
      </c>
      <c r="I54" s="6">
        <v>36041</v>
      </c>
      <c r="J54" s="29">
        <v>86299</v>
      </c>
      <c r="K54" s="30">
        <v>0</v>
      </c>
      <c r="L54" t="s">
        <v>165</v>
      </c>
      <c r="M54" t="s">
        <v>166</v>
      </c>
      <c r="R54" t="s">
        <v>495</v>
      </c>
      <c r="S54" t="s">
        <v>496</v>
      </c>
      <c r="T54" t="s">
        <v>169</v>
      </c>
      <c r="U54" t="s">
        <v>200</v>
      </c>
      <c r="V54" t="s">
        <v>162</v>
      </c>
      <c r="W54" t="s">
        <v>163</v>
      </c>
      <c r="X54" t="s">
        <v>172</v>
      </c>
      <c r="Y54">
        <v>51</v>
      </c>
      <c r="Z54" s="6">
        <v>44283</v>
      </c>
      <c r="AA54" s="29">
        <v>180687</v>
      </c>
      <c r="AB54" s="30">
        <v>0.19</v>
      </c>
      <c r="AC54" t="s">
        <v>165</v>
      </c>
      <c r="AD54" t="s">
        <v>183</v>
      </c>
    </row>
    <row r="55" spans="1:30" x14ac:dyDescent="0.3">
      <c r="A55" t="s">
        <v>308</v>
      </c>
      <c r="B55" t="s">
        <v>309</v>
      </c>
      <c r="C55" t="s">
        <v>235</v>
      </c>
      <c r="D55" t="s">
        <v>170</v>
      </c>
      <c r="E55" t="s">
        <v>187</v>
      </c>
      <c r="F55" t="s">
        <v>181</v>
      </c>
      <c r="G55" t="s">
        <v>217</v>
      </c>
      <c r="H55">
        <v>34</v>
      </c>
      <c r="I55" s="6">
        <v>42182</v>
      </c>
      <c r="J55" s="29">
        <v>57008</v>
      </c>
      <c r="K55" s="30">
        <v>0</v>
      </c>
      <c r="L55" t="s">
        <v>165</v>
      </c>
      <c r="M55" t="s">
        <v>183</v>
      </c>
      <c r="R55" t="s">
        <v>511</v>
      </c>
      <c r="S55" t="s">
        <v>512</v>
      </c>
      <c r="T55" t="s">
        <v>235</v>
      </c>
      <c r="U55" t="s">
        <v>223</v>
      </c>
      <c r="V55" t="s">
        <v>162</v>
      </c>
      <c r="W55" t="s">
        <v>163</v>
      </c>
      <c r="X55" t="s">
        <v>217</v>
      </c>
      <c r="Y55">
        <v>48</v>
      </c>
      <c r="Z55" s="6">
        <v>41773</v>
      </c>
      <c r="AA55" s="29">
        <v>61216</v>
      </c>
      <c r="AB55" s="30">
        <v>0</v>
      </c>
      <c r="AC55" t="s">
        <v>165</v>
      </c>
      <c r="AD55" t="s">
        <v>166</v>
      </c>
    </row>
    <row r="56" spans="1:30" x14ac:dyDescent="0.3">
      <c r="A56" t="s">
        <v>310</v>
      </c>
      <c r="B56" t="s">
        <v>311</v>
      </c>
      <c r="C56" t="s">
        <v>160</v>
      </c>
      <c r="D56" t="s">
        <v>170</v>
      </c>
      <c r="E56" t="s">
        <v>177</v>
      </c>
      <c r="F56" t="s">
        <v>181</v>
      </c>
      <c r="G56" t="s">
        <v>217</v>
      </c>
      <c r="H56">
        <v>60</v>
      </c>
      <c r="I56" s="6">
        <v>42270</v>
      </c>
      <c r="J56" s="29">
        <v>141899</v>
      </c>
      <c r="K56" s="30">
        <v>0.15</v>
      </c>
      <c r="L56" t="s">
        <v>165</v>
      </c>
      <c r="M56" t="s">
        <v>183</v>
      </c>
      <c r="R56" t="s">
        <v>517</v>
      </c>
      <c r="S56" t="s">
        <v>518</v>
      </c>
      <c r="T56" t="s">
        <v>211</v>
      </c>
      <c r="U56" t="s">
        <v>161</v>
      </c>
      <c r="V56" t="s">
        <v>187</v>
      </c>
      <c r="W56" t="s">
        <v>163</v>
      </c>
      <c r="X56" t="s">
        <v>182</v>
      </c>
      <c r="Y56">
        <v>53</v>
      </c>
      <c r="Z56" s="6">
        <v>39568</v>
      </c>
      <c r="AA56" s="29">
        <v>182202</v>
      </c>
      <c r="AB56" s="30">
        <v>0.3</v>
      </c>
      <c r="AC56" t="s">
        <v>165</v>
      </c>
      <c r="AD56" t="s">
        <v>195</v>
      </c>
    </row>
    <row r="57" spans="1:30" x14ac:dyDescent="0.3">
      <c r="A57" t="s">
        <v>312</v>
      </c>
      <c r="B57" t="s">
        <v>313</v>
      </c>
      <c r="C57" t="s">
        <v>235</v>
      </c>
      <c r="D57" t="s">
        <v>212</v>
      </c>
      <c r="E57" t="s">
        <v>187</v>
      </c>
      <c r="F57" t="s">
        <v>181</v>
      </c>
      <c r="G57" t="s">
        <v>164</v>
      </c>
      <c r="H57">
        <v>41</v>
      </c>
      <c r="I57" s="6">
        <v>42626</v>
      </c>
      <c r="J57" s="29">
        <v>64847</v>
      </c>
      <c r="K57" s="30">
        <v>0</v>
      </c>
      <c r="L57" t="s">
        <v>165</v>
      </c>
      <c r="M57" t="s">
        <v>191</v>
      </c>
      <c r="R57" t="s">
        <v>525</v>
      </c>
      <c r="S57" t="s">
        <v>526</v>
      </c>
      <c r="T57" t="s">
        <v>160</v>
      </c>
      <c r="U57" t="s">
        <v>194</v>
      </c>
      <c r="V57" t="s">
        <v>177</v>
      </c>
      <c r="W57" t="s">
        <v>163</v>
      </c>
      <c r="X57" t="s">
        <v>172</v>
      </c>
      <c r="Y57">
        <v>55</v>
      </c>
      <c r="Z57" s="6">
        <v>40552</v>
      </c>
      <c r="AA57" s="29">
        <v>138521</v>
      </c>
      <c r="AB57" s="30">
        <v>0.1</v>
      </c>
      <c r="AC57" t="s">
        <v>165</v>
      </c>
      <c r="AD57" t="s">
        <v>191</v>
      </c>
    </row>
    <row r="58" spans="1:30" x14ac:dyDescent="0.3">
      <c r="A58" t="s">
        <v>314</v>
      </c>
      <c r="B58" t="s">
        <v>315</v>
      </c>
      <c r="C58" t="s">
        <v>286</v>
      </c>
      <c r="D58" t="s">
        <v>204</v>
      </c>
      <c r="E58" t="s">
        <v>162</v>
      </c>
      <c r="F58" t="s">
        <v>181</v>
      </c>
      <c r="G58" t="s">
        <v>172</v>
      </c>
      <c r="H58">
        <v>53</v>
      </c>
      <c r="I58" s="6">
        <v>33702</v>
      </c>
      <c r="J58" s="29">
        <v>116878</v>
      </c>
      <c r="K58" s="30">
        <v>0.11</v>
      </c>
      <c r="L58" t="s">
        <v>165</v>
      </c>
      <c r="M58" t="s">
        <v>191</v>
      </c>
      <c r="R58" t="s">
        <v>533</v>
      </c>
      <c r="S58" t="s">
        <v>534</v>
      </c>
      <c r="T58" t="s">
        <v>169</v>
      </c>
      <c r="U58" t="s">
        <v>200</v>
      </c>
      <c r="V58" t="s">
        <v>171</v>
      </c>
      <c r="W58" t="s">
        <v>163</v>
      </c>
      <c r="X58" t="s">
        <v>217</v>
      </c>
      <c r="Y58">
        <v>65</v>
      </c>
      <c r="Z58" s="6">
        <v>38130</v>
      </c>
      <c r="AA58" s="29">
        <v>153938</v>
      </c>
      <c r="AB58" s="30">
        <v>0.2</v>
      </c>
      <c r="AC58" t="s">
        <v>165</v>
      </c>
      <c r="AD58" t="s">
        <v>183</v>
      </c>
    </row>
    <row r="59" spans="1:30" x14ac:dyDescent="0.3">
      <c r="A59" t="s">
        <v>316</v>
      </c>
      <c r="B59" t="s">
        <v>317</v>
      </c>
      <c r="C59" t="s">
        <v>260</v>
      </c>
      <c r="D59" t="s">
        <v>204</v>
      </c>
      <c r="E59" t="s">
        <v>171</v>
      </c>
      <c r="F59" t="s">
        <v>181</v>
      </c>
      <c r="G59" t="s">
        <v>164</v>
      </c>
      <c r="H59">
        <v>45</v>
      </c>
      <c r="I59" s="6">
        <v>38388</v>
      </c>
      <c r="J59" s="29">
        <v>70505</v>
      </c>
      <c r="K59" s="30">
        <v>0</v>
      </c>
      <c r="L59" t="s">
        <v>165</v>
      </c>
      <c r="M59" t="s">
        <v>195</v>
      </c>
      <c r="R59" t="s">
        <v>537</v>
      </c>
      <c r="S59" t="s">
        <v>538</v>
      </c>
      <c r="T59" t="s">
        <v>160</v>
      </c>
      <c r="U59" t="s">
        <v>200</v>
      </c>
      <c r="V59" t="s">
        <v>177</v>
      </c>
      <c r="W59" t="s">
        <v>163</v>
      </c>
      <c r="X59" t="s">
        <v>164</v>
      </c>
      <c r="Y59">
        <v>55</v>
      </c>
      <c r="Z59" s="6">
        <v>38301</v>
      </c>
      <c r="AA59" s="29">
        <v>142318</v>
      </c>
      <c r="AB59" s="30">
        <v>0.14000000000000001</v>
      </c>
      <c r="AC59" t="s">
        <v>165</v>
      </c>
      <c r="AD59" t="s">
        <v>173</v>
      </c>
    </row>
    <row r="60" spans="1:30" x14ac:dyDescent="0.3">
      <c r="A60" t="s">
        <v>318</v>
      </c>
      <c r="B60" t="s">
        <v>319</v>
      </c>
      <c r="C60" t="s">
        <v>169</v>
      </c>
      <c r="D60" t="s">
        <v>194</v>
      </c>
      <c r="E60" t="s">
        <v>171</v>
      </c>
      <c r="F60" t="s">
        <v>181</v>
      </c>
      <c r="G60" t="s">
        <v>172</v>
      </c>
      <c r="H60">
        <v>26</v>
      </c>
      <c r="I60" s="6">
        <v>44040</v>
      </c>
      <c r="J60" s="29">
        <v>180664</v>
      </c>
      <c r="K60" s="30">
        <v>0.27</v>
      </c>
      <c r="L60" t="s">
        <v>165</v>
      </c>
      <c r="M60" t="s">
        <v>173</v>
      </c>
      <c r="R60" t="s">
        <v>543</v>
      </c>
      <c r="S60" t="s">
        <v>544</v>
      </c>
      <c r="T60" t="s">
        <v>169</v>
      </c>
      <c r="U60" t="s">
        <v>161</v>
      </c>
      <c r="V60" t="s">
        <v>171</v>
      </c>
      <c r="W60" t="s">
        <v>163</v>
      </c>
      <c r="X60" t="s">
        <v>182</v>
      </c>
      <c r="Y60">
        <v>47</v>
      </c>
      <c r="Z60" s="6">
        <v>41208</v>
      </c>
      <c r="AA60" s="29">
        <v>183156</v>
      </c>
      <c r="AB60" s="30">
        <v>0.3</v>
      </c>
      <c r="AC60" t="s">
        <v>165</v>
      </c>
      <c r="AD60" t="s">
        <v>166</v>
      </c>
    </row>
    <row r="61" spans="1:30" x14ac:dyDescent="0.3">
      <c r="A61" t="s">
        <v>320</v>
      </c>
      <c r="B61" t="s">
        <v>321</v>
      </c>
      <c r="C61" t="s">
        <v>322</v>
      </c>
      <c r="D61" t="s">
        <v>161</v>
      </c>
      <c r="E61" t="s">
        <v>177</v>
      </c>
      <c r="F61" t="s">
        <v>181</v>
      </c>
      <c r="G61" t="s">
        <v>172</v>
      </c>
      <c r="H61">
        <v>29</v>
      </c>
      <c r="I61" s="6">
        <v>43444</v>
      </c>
      <c r="J61" s="29">
        <v>84596</v>
      </c>
      <c r="K61" s="30">
        <v>0</v>
      </c>
      <c r="L61" t="s">
        <v>165</v>
      </c>
      <c r="M61" t="s">
        <v>191</v>
      </c>
      <c r="R61" t="s">
        <v>553</v>
      </c>
      <c r="S61" t="s">
        <v>554</v>
      </c>
      <c r="T61" t="s">
        <v>169</v>
      </c>
      <c r="U61" t="s">
        <v>194</v>
      </c>
      <c r="V61" t="s">
        <v>162</v>
      </c>
      <c r="W61" t="s">
        <v>163</v>
      </c>
      <c r="X61" t="s">
        <v>182</v>
      </c>
      <c r="Y61">
        <v>58</v>
      </c>
      <c r="Z61" s="6">
        <v>37755</v>
      </c>
      <c r="AA61" s="29">
        <v>173071</v>
      </c>
      <c r="AB61" s="30">
        <v>0.28999999999999998</v>
      </c>
      <c r="AC61" t="s">
        <v>165</v>
      </c>
      <c r="AD61" t="s">
        <v>220</v>
      </c>
    </row>
    <row r="62" spans="1:30" x14ac:dyDescent="0.3">
      <c r="A62" t="s">
        <v>323</v>
      </c>
      <c r="B62" t="s">
        <v>324</v>
      </c>
      <c r="C62" t="s">
        <v>325</v>
      </c>
      <c r="D62" t="s">
        <v>223</v>
      </c>
      <c r="E62" t="s">
        <v>177</v>
      </c>
      <c r="F62" t="s">
        <v>181</v>
      </c>
      <c r="G62" t="s">
        <v>182</v>
      </c>
      <c r="H62">
        <v>31</v>
      </c>
      <c r="I62" s="6">
        <v>42938</v>
      </c>
      <c r="J62" s="29">
        <v>55854</v>
      </c>
      <c r="K62" s="30">
        <v>0</v>
      </c>
      <c r="L62" t="s">
        <v>165</v>
      </c>
      <c r="M62" t="s">
        <v>195</v>
      </c>
      <c r="R62" t="s">
        <v>555</v>
      </c>
      <c r="S62" t="s">
        <v>556</v>
      </c>
      <c r="T62" t="s">
        <v>274</v>
      </c>
      <c r="U62" t="s">
        <v>204</v>
      </c>
      <c r="V62" t="s">
        <v>162</v>
      </c>
      <c r="W62" t="s">
        <v>163</v>
      </c>
      <c r="X62" t="s">
        <v>172</v>
      </c>
      <c r="Y62">
        <v>58</v>
      </c>
      <c r="Z62" s="6">
        <v>34999</v>
      </c>
      <c r="AA62" s="29">
        <v>70189</v>
      </c>
      <c r="AB62" s="30">
        <v>0</v>
      </c>
      <c r="AC62" t="s">
        <v>165</v>
      </c>
      <c r="AD62" t="s">
        <v>220</v>
      </c>
    </row>
    <row r="63" spans="1:30" x14ac:dyDescent="0.3">
      <c r="A63" t="s">
        <v>326</v>
      </c>
      <c r="B63" t="s">
        <v>327</v>
      </c>
      <c r="C63" t="s">
        <v>328</v>
      </c>
      <c r="D63" t="s">
        <v>200</v>
      </c>
      <c r="E63" t="s">
        <v>162</v>
      </c>
      <c r="F63" t="s">
        <v>181</v>
      </c>
      <c r="G63" t="s">
        <v>182</v>
      </c>
      <c r="H63">
        <v>53</v>
      </c>
      <c r="I63" s="6">
        <v>37576</v>
      </c>
      <c r="J63" s="29">
        <v>95998</v>
      </c>
      <c r="K63" s="30">
        <v>0</v>
      </c>
      <c r="L63" t="s">
        <v>165</v>
      </c>
      <c r="M63" t="s">
        <v>166</v>
      </c>
      <c r="R63" t="s">
        <v>571</v>
      </c>
      <c r="S63" t="s">
        <v>572</v>
      </c>
      <c r="T63" t="s">
        <v>245</v>
      </c>
      <c r="U63" t="s">
        <v>161</v>
      </c>
      <c r="V63" t="s">
        <v>177</v>
      </c>
      <c r="W63" t="s">
        <v>163</v>
      </c>
      <c r="X63" t="s">
        <v>182</v>
      </c>
      <c r="Y63">
        <v>58</v>
      </c>
      <c r="Z63" s="6">
        <v>38521</v>
      </c>
      <c r="AA63" s="29">
        <v>86089</v>
      </c>
      <c r="AB63" s="30">
        <v>0</v>
      </c>
      <c r="AC63" t="s">
        <v>165</v>
      </c>
      <c r="AD63" t="s">
        <v>173</v>
      </c>
    </row>
    <row r="64" spans="1:30" x14ac:dyDescent="0.3">
      <c r="A64" t="s">
        <v>329</v>
      </c>
      <c r="B64" t="s">
        <v>330</v>
      </c>
      <c r="C64" t="s">
        <v>160</v>
      </c>
      <c r="D64" t="s">
        <v>223</v>
      </c>
      <c r="E64" t="s">
        <v>177</v>
      </c>
      <c r="F64" t="s">
        <v>163</v>
      </c>
      <c r="G64" t="s">
        <v>182</v>
      </c>
      <c r="H64">
        <v>34</v>
      </c>
      <c r="I64" s="6">
        <v>42116</v>
      </c>
      <c r="J64" s="29">
        <v>154941</v>
      </c>
      <c r="K64" s="30">
        <v>0.13</v>
      </c>
      <c r="L64" t="s">
        <v>165</v>
      </c>
      <c r="M64" t="s">
        <v>183</v>
      </c>
      <c r="R64" t="s">
        <v>579</v>
      </c>
      <c r="S64" t="s">
        <v>580</v>
      </c>
      <c r="T64" t="s">
        <v>335</v>
      </c>
      <c r="U64" t="s">
        <v>204</v>
      </c>
      <c r="V64" t="s">
        <v>162</v>
      </c>
      <c r="W64" t="s">
        <v>163</v>
      </c>
      <c r="X64" t="s">
        <v>182</v>
      </c>
      <c r="Y64">
        <v>55</v>
      </c>
      <c r="Z64" s="6">
        <v>41525</v>
      </c>
      <c r="AA64" s="29">
        <v>73248</v>
      </c>
      <c r="AB64" s="30">
        <v>0</v>
      </c>
      <c r="AC64" t="s">
        <v>165</v>
      </c>
      <c r="AD64" t="s">
        <v>220</v>
      </c>
    </row>
    <row r="65" spans="1:30" x14ac:dyDescent="0.3">
      <c r="A65" t="s">
        <v>331</v>
      </c>
      <c r="B65" t="s">
        <v>332</v>
      </c>
      <c r="C65" t="s">
        <v>211</v>
      </c>
      <c r="D65" t="s">
        <v>223</v>
      </c>
      <c r="E65" t="s">
        <v>177</v>
      </c>
      <c r="F65" t="s">
        <v>163</v>
      </c>
      <c r="G65" t="s">
        <v>172</v>
      </c>
      <c r="H65">
        <v>31</v>
      </c>
      <c r="I65" s="6">
        <v>44063</v>
      </c>
      <c r="J65" s="29">
        <v>219693</v>
      </c>
      <c r="K65" s="30">
        <v>0.3</v>
      </c>
      <c r="L65" t="s">
        <v>165</v>
      </c>
      <c r="M65" t="s">
        <v>195</v>
      </c>
      <c r="R65" t="s">
        <v>589</v>
      </c>
      <c r="S65" t="s">
        <v>590</v>
      </c>
      <c r="T65" t="s">
        <v>160</v>
      </c>
      <c r="U65" t="s">
        <v>200</v>
      </c>
      <c r="V65" t="s">
        <v>162</v>
      </c>
      <c r="W65" t="s">
        <v>163</v>
      </c>
      <c r="X65" t="s">
        <v>182</v>
      </c>
      <c r="Y65">
        <v>64</v>
      </c>
      <c r="Z65" s="6">
        <v>37962</v>
      </c>
      <c r="AA65" s="29">
        <v>125807</v>
      </c>
      <c r="AB65" s="30">
        <v>0.15</v>
      </c>
      <c r="AC65" t="s">
        <v>165</v>
      </c>
      <c r="AD65" t="s">
        <v>173</v>
      </c>
    </row>
    <row r="66" spans="1:30" x14ac:dyDescent="0.3">
      <c r="A66" t="s">
        <v>333</v>
      </c>
      <c r="B66" t="s">
        <v>334</v>
      </c>
      <c r="C66" t="s">
        <v>335</v>
      </c>
      <c r="D66" t="s">
        <v>204</v>
      </c>
      <c r="E66" t="s">
        <v>162</v>
      </c>
      <c r="F66" t="s">
        <v>163</v>
      </c>
      <c r="G66" t="s">
        <v>172</v>
      </c>
      <c r="H66">
        <v>45</v>
      </c>
      <c r="I66" s="6">
        <v>41386</v>
      </c>
      <c r="J66" s="29">
        <v>61773</v>
      </c>
      <c r="K66" s="30">
        <v>0</v>
      </c>
      <c r="L66" t="s">
        <v>165</v>
      </c>
      <c r="M66" t="s">
        <v>166</v>
      </c>
      <c r="R66" t="s">
        <v>600</v>
      </c>
      <c r="S66" t="s">
        <v>601</v>
      </c>
      <c r="T66" t="s">
        <v>160</v>
      </c>
      <c r="U66" t="s">
        <v>223</v>
      </c>
      <c r="V66" t="s">
        <v>177</v>
      </c>
      <c r="W66" t="s">
        <v>163</v>
      </c>
      <c r="X66" t="s">
        <v>172</v>
      </c>
      <c r="Y66">
        <v>49</v>
      </c>
      <c r="Z66" s="6">
        <v>41379</v>
      </c>
      <c r="AA66" s="29">
        <v>128303</v>
      </c>
      <c r="AB66" s="30">
        <v>0.15</v>
      </c>
      <c r="AC66" t="s">
        <v>165</v>
      </c>
      <c r="AD66" t="s">
        <v>183</v>
      </c>
    </row>
    <row r="67" spans="1:30" x14ac:dyDescent="0.3">
      <c r="A67" t="s">
        <v>336</v>
      </c>
      <c r="B67" t="s">
        <v>337</v>
      </c>
      <c r="C67" t="s">
        <v>176</v>
      </c>
      <c r="D67" t="s">
        <v>161</v>
      </c>
      <c r="E67" t="s">
        <v>171</v>
      </c>
      <c r="F67" t="s">
        <v>163</v>
      </c>
      <c r="G67" t="s">
        <v>182</v>
      </c>
      <c r="H67">
        <v>48</v>
      </c>
      <c r="I67" s="6">
        <v>39091</v>
      </c>
      <c r="J67" s="29">
        <v>74546</v>
      </c>
      <c r="K67" s="30">
        <v>0.09</v>
      </c>
      <c r="L67" t="s">
        <v>165</v>
      </c>
      <c r="M67" t="s">
        <v>166</v>
      </c>
      <c r="R67" t="s">
        <v>606</v>
      </c>
      <c r="S67" t="s">
        <v>607</v>
      </c>
      <c r="T67" t="s">
        <v>211</v>
      </c>
      <c r="U67" t="s">
        <v>170</v>
      </c>
      <c r="V67" t="s">
        <v>177</v>
      </c>
      <c r="W67" t="s">
        <v>163</v>
      </c>
      <c r="X67" t="s">
        <v>172</v>
      </c>
      <c r="Y67">
        <v>48</v>
      </c>
      <c r="Z67" s="6">
        <v>43253</v>
      </c>
      <c r="AA67" s="29">
        <v>231567</v>
      </c>
      <c r="AB67" s="30">
        <v>0.36</v>
      </c>
      <c r="AC67" t="s">
        <v>165</v>
      </c>
      <c r="AD67" t="s">
        <v>166</v>
      </c>
    </row>
    <row r="68" spans="1:30" x14ac:dyDescent="0.3">
      <c r="A68" t="s">
        <v>338</v>
      </c>
      <c r="B68" t="s">
        <v>339</v>
      </c>
      <c r="C68" t="s">
        <v>340</v>
      </c>
      <c r="D68" t="s">
        <v>204</v>
      </c>
      <c r="E68" t="s">
        <v>171</v>
      </c>
      <c r="F68" t="s">
        <v>181</v>
      </c>
      <c r="G68" t="s">
        <v>164</v>
      </c>
      <c r="H68">
        <v>56</v>
      </c>
      <c r="I68" s="6">
        <v>42031</v>
      </c>
      <c r="J68" s="29">
        <v>62575</v>
      </c>
      <c r="K68" s="30">
        <v>0</v>
      </c>
      <c r="L68" t="s">
        <v>165</v>
      </c>
      <c r="M68" t="s">
        <v>191</v>
      </c>
      <c r="R68" t="s">
        <v>612</v>
      </c>
      <c r="S68" t="s">
        <v>613</v>
      </c>
      <c r="T68" t="s">
        <v>280</v>
      </c>
      <c r="U68" t="s">
        <v>204</v>
      </c>
      <c r="V68" t="s">
        <v>187</v>
      </c>
      <c r="W68" t="s">
        <v>163</v>
      </c>
      <c r="X68" t="s">
        <v>182</v>
      </c>
      <c r="Y68">
        <v>55</v>
      </c>
      <c r="Z68" s="6">
        <v>34915</v>
      </c>
      <c r="AA68" s="29">
        <v>80701</v>
      </c>
      <c r="AB68" s="30">
        <v>0</v>
      </c>
      <c r="AC68" t="s">
        <v>165</v>
      </c>
      <c r="AD68" t="s">
        <v>173</v>
      </c>
    </row>
    <row r="69" spans="1:30" x14ac:dyDescent="0.3">
      <c r="A69" t="s">
        <v>341</v>
      </c>
      <c r="B69" t="s">
        <v>342</v>
      </c>
      <c r="C69" t="s">
        <v>235</v>
      </c>
      <c r="D69" t="s">
        <v>194</v>
      </c>
      <c r="E69" t="s">
        <v>171</v>
      </c>
      <c r="F69" t="s">
        <v>181</v>
      </c>
      <c r="G69" t="s">
        <v>172</v>
      </c>
      <c r="H69">
        <v>55</v>
      </c>
      <c r="I69" s="6">
        <v>39177</v>
      </c>
      <c r="J69" s="29">
        <v>52310</v>
      </c>
      <c r="K69" s="30">
        <v>0</v>
      </c>
      <c r="L69" t="s">
        <v>165</v>
      </c>
      <c r="M69" t="s">
        <v>191</v>
      </c>
      <c r="R69" t="s">
        <v>619</v>
      </c>
      <c r="S69" t="s">
        <v>620</v>
      </c>
      <c r="T69" t="s">
        <v>235</v>
      </c>
      <c r="U69" t="s">
        <v>170</v>
      </c>
      <c r="V69" t="s">
        <v>162</v>
      </c>
      <c r="W69" t="s">
        <v>163</v>
      </c>
      <c r="X69" t="s">
        <v>182</v>
      </c>
      <c r="Y69">
        <v>55</v>
      </c>
      <c r="Z69" s="6">
        <v>39418</v>
      </c>
      <c r="AA69" s="29">
        <v>64494</v>
      </c>
      <c r="AB69" s="30">
        <v>0</v>
      </c>
      <c r="AC69" t="s">
        <v>165</v>
      </c>
      <c r="AD69" t="s">
        <v>220</v>
      </c>
    </row>
    <row r="70" spans="1:30" x14ac:dyDescent="0.3">
      <c r="A70" t="s">
        <v>343</v>
      </c>
      <c r="B70" t="s">
        <v>344</v>
      </c>
      <c r="C70" t="s">
        <v>160</v>
      </c>
      <c r="D70" t="s">
        <v>170</v>
      </c>
      <c r="E70" t="s">
        <v>171</v>
      </c>
      <c r="F70" t="s">
        <v>181</v>
      </c>
      <c r="G70" t="s">
        <v>164</v>
      </c>
      <c r="H70">
        <v>64</v>
      </c>
      <c r="I70" s="6">
        <v>41454</v>
      </c>
      <c r="J70" s="29">
        <v>159571</v>
      </c>
      <c r="K70" s="30">
        <v>0.1</v>
      </c>
      <c r="L70" t="s">
        <v>165</v>
      </c>
      <c r="M70" t="s">
        <v>220</v>
      </c>
      <c r="R70" t="s">
        <v>628</v>
      </c>
      <c r="S70" t="s">
        <v>629</v>
      </c>
      <c r="T70" t="s">
        <v>169</v>
      </c>
      <c r="U70" t="s">
        <v>223</v>
      </c>
      <c r="V70" t="s">
        <v>177</v>
      </c>
      <c r="W70" t="s">
        <v>163</v>
      </c>
      <c r="X70" t="s">
        <v>217</v>
      </c>
      <c r="Y70">
        <v>50</v>
      </c>
      <c r="Z70" s="6">
        <v>43452</v>
      </c>
      <c r="AA70" s="29">
        <v>155351</v>
      </c>
      <c r="AB70" s="30">
        <v>0.2</v>
      </c>
      <c r="AC70" t="s">
        <v>165</v>
      </c>
      <c r="AD70" t="s">
        <v>166</v>
      </c>
    </row>
    <row r="71" spans="1:30" x14ac:dyDescent="0.3">
      <c r="A71" t="s">
        <v>345</v>
      </c>
      <c r="B71" t="s">
        <v>346</v>
      </c>
      <c r="C71" t="s">
        <v>274</v>
      </c>
      <c r="D71" t="s">
        <v>204</v>
      </c>
      <c r="E71" t="s">
        <v>162</v>
      </c>
      <c r="F71" t="s">
        <v>163</v>
      </c>
      <c r="G71" t="s">
        <v>217</v>
      </c>
      <c r="H71">
        <v>50</v>
      </c>
      <c r="I71" s="6">
        <v>35726</v>
      </c>
      <c r="J71" s="29">
        <v>91763</v>
      </c>
      <c r="K71" s="30">
        <v>0</v>
      </c>
      <c r="L71" t="s">
        <v>165</v>
      </c>
      <c r="M71" t="s">
        <v>195</v>
      </c>
      <c r="R71" t="s">
        <v>638</v>
      </c>
      <c r="S71" t="s">
        <v>639</v>
      </c>
      <c r="T71" t="s">
        <v>340</v>
      </c>
      <c r="U71" t="s">
        <v>204</v>
      </c>
      <c r="V71" t="s">
        <v>162</v>
      </c>
      <c r="W71" t="s">
        <v>163</v>
      </c>
      <c r="X71" t="s">
        <v>217</v>
      </c>
      <c r="Y71">
        <v>47</v>
      </c>
      <c r="Z71" s="6">
        <v>42245</v>
      </c>
      <c r="AA71" s="29">
        <v>68488</v>
      </c>
      <c r="AB71" s="30">
        <v>0</v>
      </c>
      <c r="AC71" t="s">
        <v>165</v>
      </c>
      <c r="AD71" t="s">
        <v>166</v>
      </c>
    </row>
    <row r="72" spans="1:30" x14ac:dyDescent="0.3">
      <c r="A72" t="s">
        <v>347</v>
      </c>
      <c r="B72" t="s">
        <v>348</v>
      </c>
      <c r="C72" t="s">
        <v>340</v>
      </c>
      <c r="D72" t="s">
        <v>204</v>
      </c>
      <c r="E72" t="s">
        <v>187</v>
      </c>
      <c r="F72" t="s">
        <v>163</v>
      </c>
      <c r="G72" t="s">
        <v>172</v>
      </c>
      <c r="H72">
        <v>51</v>
      </c>
      <c r="I72" s="6">
        <v>35055</v>
      </c>
      <c r="J72" s="29">
        <v>96475</v>
      </c>
      <c r="K72" s="30">
        <v>0</v>
      </c>
      <c r="L72" t="s">
        <v>165</v>
      </c>
      <c r="M72" t="s">
        <v>195</v>
      </c>
      <c r="R72" t="s">
        <v>640</v>
      </c>
      <c r="S72" t="s">
        <v>641</v>
      </c>
      <c r="T72" t="s">
        <v>260</v>
      </c>
      <c r="U72" t="s">
        <v>204</v>
      </c>
      <c r="V72" t="s">
        <v>177</v>
      </c>
      <c r="W72" t="s">
        <v>163</v>
      </c>
      <c r="X72" t="s">
        <v>217</v>
      </c>
      <c r="Y72">
        <v>60</v>
      </c>
      <c r="Z72" s="6">
        <v>35992</v>
      </c>
      <c r="AA72" s="29">
        <v>92932</v>
      </c>
      <c r="AB72" s="30">
        <v>0</v>
      </c>
      <c r="AC72" t="s">
        <v>165</v>
      </c>
      <c r="AD72" t="s">
        <v>220</v>
      </c>
    </row>
    <row r="73" spans="1:30" x14ac:dyDescent="0.3">
      <c r="A73" t="s">
        <v>349</v>
      </c>
      <c r="B73" t="s">
        <v>350</v>
      </c>
      <c r="C73" t="s">
        <v>203</v>
      </c>
      <c r="D73" t="s">
        <v>204</v>
      </c>
      <c r="E73" t="s">
        <v>177</v>
      </c>
      <c r="F73" t="s">
        <v>181</v>
      </c>
      <c r="G73" t="s">
        <v>172</v>
      </c>
      <c r="H73">
        <v>36</v>
      </c>
      <c r="I73" s="6">
        <v>42706</v>
      </c>
      <c r="J73" s="29">
        <v>113781</v>
      </c>
      <c r="K73" s="30">
        <v>0</v>
      </c>
      <c r="L73" t="s">
        <v>165</v>
      </c>
      <c r="M73" t="s">
        <v>220</v>
      </c>
      <c r="R73" t="s">
        <v>644</v>
      </c>
      <c r="S73" t="s">
        <v>645</v>
      </c>
      <c r="T73" t="s">
        <v>211</v>
      </c>
      <c r="U73" t="s">
        <v>204</v>
      </c>
      <c r="V73" t="s">
        <v>162</v>
      </c>
      <c r="W73" t="s">
        <v>163</v>
      </c>
      <c r="X73" t="s">
        <v>172</v>
      </c>
      <c r="Y73">
        <v>51</v>
      </c>
      <c r="Z73" s="6">
        <v>35230</v>
      </c>
      <c r="AA73" s="29">
        <v>200246</v>
      </c>
      <c r="AB73" s="30">
        <v>0.34</v>
      </c>
      <c r="AC73" t="s">
        <v>165</v>
      </c>
      <c r="AD73" t="s">
        <v>220</v>
      </c>
    </row>
    <row r="74" spans="1:30" x14ac:dyDescent="0.3">
      <c r="A74" t="s">
        <v>351</v>
      </c>
      <c r="B74" t="s">
        <v>352</v>
      </c>
      <c r="C74" t="s">
        <v>169</v>
      </c>
      <c r="D74" t="s">
        <v>170</v>
      </c>
      <c r="E74" t="s">
        <v>162</v>
      </c>
      <c r="F74" t="s">
        <v>181</v>
      </c>
      <c r="G74" t="s">
        <v>182</v>
      </c>
      <c r="H74">
        <v>42</v>
      </c>
      <c r="I74" s="6">
        <v>37636</v>
      </c>
      <c r="J74" s="29">
        <v>166599</v>
      </c>
      <c r="K74" s="30">
        <v>0.26</v>
      </c>
      <c r="L74" t="s">
        <v>165</v>
      </c>
      <c r="M74" t="s">
        <v>166</v>
      </c>
      <c r="R74" t="s">
        <v>507</v>
      </c>
      <c r="S74" t="s">
        <v>646</v>
      </c>
      <c r="T74" t="s">
        <v>211</v>
      </c>
      <c r="U74" t="s">
        <v>161</v>
      </c>
      <c r="V74" t="s">
        <v>187</v>
      </c>
      <c r="W74" t="s">
        <v>163</v>
      </c>
      <c r="X74" t="s">
        <v>172</v>
      </c>
      <c r="Y74">
        <v>48</v>
      </c>
      <c r="Z74" s="6">
        <v>42053</v>
      </c>
      <c r="AA74" s="29">
        <v>194871</v>
      </c>
      <c r="AB74" s="30">
        <v>0.35</v>
      </c>
      <c r="AC74" t="s">
        <v>165</v>
      </c>
      <c r="AD74" t="s">
        <v>220</v>
      </c>
    </row>
    <row r="75" spans="1:30" x14ac:dyDescent="0.3">
      <c r="A75" t="s">
        <v>353</v>
      </c>
      <c r="B75" t="s">
        <v>354</v>
      </c>
      <c r="C75" t="s">
        <v>355</v>
      </c>
      <c r="D75" t="s">
        <v>161</v>
      </c>
      <c r="E75" t="s">
        <v>177</v>
      </c>
      <c r="F75" t="s">
        <v>163</v>
      </c>
      <c r="G75" t="s">
        <v>172</v>
      </c>
      <c r="H75">
        <v>44</v>
      </c>
      <c r="I75" s="6">
        <v>39064</v>
      </c>
      <c r="J75" s="29">
        <v>74738</v>
      </c>
      <c r="K75" s="30">
        <v>0</v>
      </c>
      <c r="L75" t="s">
        <v>165</v>
      </c>
      <c r="M75" t="s">
        <v>191</v>
      </c>
      <c r="R75" t="s">
        <v>657</v>
      </c>
      <c r="S75" t="s">
        <v>658</v>
      </c>
      <c r="T75" t="s">
        <v>355</v>
      </c>
      <c r="U75" t="s">
        <v>161</v>
      </c>
      <c r="V75" t="s">
        <v>162</v>
      </c>
      <c r="W75" t="s">
        <v>163</v>
      </c>
      <c r="X75" t="s">
        <v>182</v>
      </c>
      <c r="Y75">
        <v>51</v>
      </c>
      <c r="Z75" s="6">
        <v>40964</v>
      </c>
      <c r="AA75" s="29">
        <v>64170</v>
      </c>
      <c r="AB75" s="30">
        <v>0</v>
      </c>
      <c r="AC75" t="s">
        <v>165</v>
      </c>
      <c r="AD75" t="s">
        <v>220</v>
      </c>
    </row>
    <row r="76" spans="1:30" x14ac:dyDescent="0.3">
      <c r="A76" t="s">
        <v>356</v>
      </c>
      <c r="B76" t="s">
        <v>357</v>
      </c>
      <c r="C76" t="s">
        <v>169</v>
      </c>
      <c r="D76" t="s">
        <v>223</v>
      </c>
      <c r="E76" t="s">
        <v>162</v>
      </c>
      <c r="F76" t="s">
        <v>163</v>
      </c>
      <c r="G76" t="s">
        <v>182</v>
      </c>
      <c r="H76">
        <v>41</v>
      </c>
      <c r="I76" s="6">
        <v>43322</v>
      </c>
      <c r="J76" s="29">
        <v>171173</v>
      </c>
      <c r="K76" s="30">
        <v>0.21</v>
      </c>
      <c r="L76" t="s">
        <v>165</v>
      </c>
      <c r="M76" t="s">
        <v>220</v>
      </c>
      <c r="R76" t="s">
        <v>665</v>
      </c>
      <c r="S76" t="s">
        <v>666</v>
      </c>
      <c r="T76" t="s">
        <v>235</v>
      </c>
      <c r="U76" t="s">
        <v>170</v>
      </c>
      <c r="V76" t="s">
        <v>171</v>
      </c>
      <c r="W76" t="s">
        <v>163</v>
      </c>
      <c r="X76" t="s">
        <v>217</v>
      </c>
      <c r="Y76">
        <v>53</v>
      </c>
      <c r="Z76" s="6">
        <v>37296</v>
      </c>
      <c r="AA76" s="29">
        <v>58605</v>
      </c>
      <c r="AB76" s="30">
        <v>0</v>
      </c>
      <c r="AC76" t="s">
        <v>165</v>
      </c>
      <c r="AD76" t="s">
        <v>183</v>
      </c>
    </row>
    <row r="77" spans="1:30" x14ac:dyDescent="0.3">
      <c r="A77" t="s">
        <v>358</v>
      </c>
      <c r="B77" t="s">
        <v>359</v>
      </c>
      <c r="C77" t="s">
        <v>211</v>
      </c>
      <c r="D77" t="s">
        <v>223</v>
      </c>
      <c r="E77" t="s">
        <v>187</v>
      </c>
      <c r="F77" t="s">
        <v>181</v>
      </c>
      <c r="G77" t="s">
        <v>217</v>
      </c>
      <c r="H77">
        <v>61</v>
      </c>
      <c r="I77" s="6">
        <v>43732</v>
      </c>
      <c r="J77" s="29">
        <v>201464</v>
      </c>
      <c r="K77" s="30">
        <v>0.37</v>
      </c>
      <c r="L77" t="s">
        <v>165</v>
      </c>
      <c r="M77" t="s">
        <v>173</v>
      </c>
      <c r="R77" t="s">
        <v>667</v>
      </c>
      <c r="S77" t="s">
        <v>668</v>
      </c>
      <c r="T77" t="s">
        <v>169</v>
      </c>
      <c r="U77" t="s">
        <v>204</v>
      </c>
      <c r="V77" t="s">
        <v>187</v>
      </c>
      <c r="W77" t="s">
        <v>163</v>
      </c>
      <c r="X77" t="s">
        <v>217</v>
      </c>
      <c r="Y77">
        <v>60</v>
      </c>
      <c r="Z77" s="6">
        <v>42739</v>
      </c>
      <c r="AA77" s="29">
        <v>178502</v>
      </c>
      <c r="AB77" s="30">
        <v>0.2</v>
      </c>
      <c r="AC77" t="s">
        <v>165</v>
      </c>
      <c r="AD77" t="s">
        <v>195</v>
      </c>
    </row>
    <row r="78" spans="1:30" x14ac:dyDescent="0.3">
      <c r="A78" t="s">
        <v>360</v>
      </c>
      <c r="B78" t="s">
        <v>361</v>
      </c>
      <c r="C78" t="s">
        <v>169</v>
      </c>
      <c r="D78" t="s">
        <v>200</v>
      </c>
      <c r="E78" t="s">
        <v>187</v>
      </c>
      <c r="F78" t="s">
        <v>181</v>
      </c>
      <c r="G78" t="s">
        <v>172</v>
      </c>
      <c r="H78">
        <v>50</v>
      </c>
      <c r="I78" s="6">
        <v>35998</v>
      </c>
      <c r="J78" s="29">
        <v>174895</v>
      </c>
      <c r="K78" s="30">
        <v>0.15</v>
      </c>
      <c r="L78" t="s">
        <v>165</v>
      </c>
      <c r="M78" t="s">
        <v>173</v>
      </c>
      <c r="R78" t="s">
        <v>671</v>
      </c>
      <c r="S78" t="s">
        <v>672</v>
      </c>
      <c r="T78" t="s">
        <v>397</v>
      </c>
      <c r="U78" t="s">
        <v>161</v>
      </c>
      <c r="V78" t="s">
        <v>177</v>
      </c>
      <c r="W78" t="s">
        <v>163</v>
      </c>
      <c r="X78" t="s">
        <v>172</v>
      </c>
      <c r="Y78">
        <v>65</v>
      </c>
      <c r="Z78" s="6">
        <v>43234</v>
      </c>
      <c r="AA78" s="29">
        <v>60985</v>
      </c>
      <c r="AB78" s="30">
        <v>0</v>
      </c>
      <c r="AC78" t="s">
        <v>165</v>
      </c>
      <c r="AD78" t="s">
        <v>166</v>
      </c>
    </row>
    <row r="79" spans="1:30" x14ac:dyDescent="0.3">
      <c r="A79" t="s">
        <v>362</v>
      </c>
      <c r="B79" t="s">
        <v>363</v>
      </c>
      <c r="C79" t="s">
        <v>160</v>
      </c>
      <c r="D79" t="s">
        <v>161</v>
      </c>
      <c r="E79" t="s">
        <v>177</v>
      </c>
      <c r="F79" t="s">
        <v>163</v>
      </c>
      <c r="G79" t="s">
        <v>182</v>
      </c>
      <c r="H79">
        <v>49</v>
      </c>
      <c r="I79" s="6">
        <v>38825</v>
      </c>
      <c r="J79" s="29">
        <v>134486</v>
      </c>
      <c r="K79" s="30">
        <v>0.14000000000000001</v>
      </c>
      <c r="L79" t="s">
        <v>165</v>
      </c>
      <c r="M79" t="s">
        <v>195</v>
      </c>
      <c r="R79" t="s">
        <v>677</v>
      </c>
      <c r="S79" t="s">
        <v>678</v>
      </c>
      <c r="T79" t="s">
        <v>286</v>
      </c>
      <c r="U79" t="s">
        <v>204</v>
      </c>
      <c r="V79" t="s">
        <v>162</v>
      </c>
      <c r="W79" t="s">
        <v>163</v>
      </c>
      <c r="X79" t="s">
        <v>172</v>
      </c>
      <c r="Y79">
        <v>61</v>
      </c>
      <c r="Z79" s="6">
        <v>40193</v>
      </c>
      <c r="AA79" s="29">
        <v>98110</v>
      </c>
      <c r="AB79" s="30">
        <v>0.13</v>
      </c>
      <c r="AC79" t="s">
        <v>165</v>
      </c>
      <c r="AD79" t="s">
        <v>173</v>
      </c>
    </row>
    <row r="80" spans="1:30" x14ac:dyDescent="0.3">
      <c r="A80" t="s">
        <v>364</v>
      </c>
      <c r="B80" t="s">
        <v>365</v>
      </c>
      <c r="C80" t="s">
        <v>180</v>
      </c>
      <c r="D80" t="s">
        <v>212</v>
      </c>
      <c r="E80" t="s">
        <v>187</v>
      </c>
      <c r="F80" t="s">
        <v>163</v>
      </c>
      <c r="G80" t="s">
        <v>217</v>
      </c>
      <c r="H80">
        <v>42</v>
      </c>
      <c r="I80" s="6">
        <v>44198</v>
      </c>
      <c r="J80" s="29">
        <v>94430</v>
      </c>
      <c r="K80" s="30">
        <v>0</v>
      </c>
      <c r="L80" t="s">
        <v>165</v>
      </c>
      <c r="M80" t="s">
        <v>166</v>
      </c>
      <c r="R80" t="s">
        <v>679</v>
      </c>
      <c r="S80" t="s">
        <v>680</v>
      </c>
      <c r="T80" t="s">
        <v>397</v>
      </c>
      <c r="U80" t="s">
        <v>161</v>
      </c>
      <c r="V80" t="s">
        <v>171</v>
      </c>
      <c r="W80" t="s">
        <v>163</v>
      </c>
      <c r="X80" t="s">
        <v>172</v>
      </c>
      <c r="Y80">
        <v>59</v>
      </c>
      <c r="Z80" s="6">
        <v>43028</v>
      </c>
      <c r="AA80" s="29">
        <v>86831</v>
      </c>
      <c r="AB80" s="30">
        <v>0</v>
      </c>
      <c r="AC80" t="s">
        <v>165</v>
      </c>
      <c r="AD80" t="s">
        <v>183</v>
      </c>
    </row>
    <row r="81" spans="1:30" x14ac:dyDescent="0.3">
      <c r="A81" t="s">
        <v>366</v>
      </c>
      <c r="B81" t="s">
        <v>367</v>
      </c>
      <c r="C81" t="s">
        <v>240</v>
      </c>
      <c r="D81" t="s">
        <v>161</v>
      </c>
      <c r="E81" t="s">
        <v>177</v>
      </c>
      <c r="F81" t="s">
        <v>163</v>
      </c>
      <c r="G81" t="s">
        <v>182</v>
      </c>
      <c r="H81">
        <v>55</v>
      </c>
      <c r="I81" s="6">
        <v>38573</v>
      </c>
      <c r="J81" s="29">
        <v>92771</v>
      </c>
      <c r="K81" s="30">
        <v>0</v>
      </c>
      <c r="L81" t="s">
        <v>165</v>
      </c>
      <c r="M81" t="s">
        <v>191</v>
      </c>
      <c r="R81" t="s">
        <v>681</v>
      </c>
      <c r="S81" t="s">
        <v>682</v>
      </c>
      <c r="T81" t="s">
        <v>169</v>
      </c>
      <c r="U81" t="s">
        <v>212</v>
      </c>
      <c r="V81" t="s">
        <v>177</v>
      </c>
      <c r="W81" t="s">
        <v>163</v>
      </c>
      <c r="X81" t="s">
        <v>182</v>
      </c>
      <c r="Y81">
        <v>64</v>
      </c>
      <c r="Z81" s="6">
        <v>40588</v>
      </c>
      <c r="AA81" s="29">
        <v>171217</v>
      </c>
      <c r="AB81" s="30">
        <v>0.19</v>
      </c>
      <c r="AC81" t="s">
        <v>165</v>
      </c>
      <c r="AD81" t="s">
        <v>166</v>
      </c>
    </row>
    <row r="82" spans="1:30" x14ac:dyDescent="0.3">
      <c r="A82" t="s">
        <v>368</v>
      </c>
      <c r="B82" t="s">
        <v>369</v>
      </c>
      <c r="C82" t="s">
        <v>235</v>
      </c>
      <c r="D82" t="s">
        <v>170</v>
      </c>
      <c r="E82" t="s">
        <v>171</v>
      </c>
      <c r="F82" t="s">
        <v>163</v>
      </c>
      <c r="G82" t="s">
        <v>217</v>
      </c>
      <c r="H82">
        <v>39</v>
      </c>
      <c r="I82" s="6">
        <v>38813</v>
      </c>
      <c r="J82" s="29">
        <v>71531</v>
      </c>
      <c r="K82" s="30">
        <v>0</v>
      </c>
      <c r="L82" t="s">
        <v>165</v>
      </c>
      <c r="M82" t="s">
        <v>220</v>
      </c>
      <c r="R82" t="s">
        <v>683</v>
      </c>
      <c r="S82" t="s">
        <v>684</v>
      </c>
      <c r="T82" t="s">
        <v>186</v>
      </c>
      <c r="U82" t="s">
        <v>161</v>
      </c>
      <c r="V82" t="s">
        <v>162</v>
      </c>
      <c r="W82" t="s">
        <v>163</v>
      </c>
      <c r="X82" t="s">
        <v>172</v>
      </c>
      <c r="Y82">
        <v>57</v>
      </c>
      <c r="Z82" s="6">
        <v>43948</v>
      </c>
      <c r="AA82" s="29">
        <v>103058</v>
      </c>
      <c r="AB82" s="30">
        <v>7.0000000000000007E-2</v>
      </c>
      <c r="AC82" t="s">
        <v>165</v>
      </c>
      <c r="AD82" t="s">
        <v>220</v>
      </c>
    </row>
    <row r="83" spans="1:30" x14ac:dyDescent="0.3">
      <c r="A83" t="s">
        <v>370</v>
      </c>
      <c r="B83" t="s">
        <v>371</v>
      </c>
      <c r="C83" t="s">
        <v>301</v>
      </c>
      <c r="D83" t="s">
        <v>161</v>
      </c>
      <c r="E83" t="s">
        <v>171</v>
      </c>
      <c r="F83" t="s">
        <v>181</v>
      </c>
      <c r="G83" t="s">
        <v>164</v>
      </c>
      <c r="H83">
        <v>28</v>
      </c>
      <c r="I83" s="6">
        <v>43530</v>
      </c>
      <c r="J83" s="29">
        <v>90304</v>
      </c>
      <c r="K83" s="30">
        <v>0</v>
      </c>
      <c r="L83" t="s">
        <v>165</v>
      </c>
      <c r="M83" t="s">
        <v>173</v>
      </c>
      <c r="R83" t="s">
        <v>703</v>
      </c>
      <c r="S83" t="s">
        <v>704</v>
      </c>
      <c r="T83" t="s">
        <v>160</v>
      </c>
      <c r="U83" t="s">
        <v>170</v>
      </c>
      <c r="V83" t="s">
        <v>162</v>
      </c>
      <c r="W83" t="s">
        <v>163</v>
      </c>
      <c r="X83" t="s">
        <v>172</v>
      </c>
      <c r="Y83">
        <v>51</v>
      </c>
      <c r="Z83" s="6">
        <v>38835</v>
      </c>
      <c r="AA83" s="29">
        <v>150758</v>
      </c>
      <c r="AB83" s="30">
        <v>0.13</v>
      </c>
      <c r="AC83" t="s">
        <v>165</v>
      </c>
      <c r="AD83" t="s">
        <v>173</v>
      </c>
    </row>
    <row r="84" spans="1:30" x14ac:dyDescent="0.3">
      <c r="A84" t="s">
        <v>372</v>
      </c>
      <c r="B84" t="s">
        <v>373</v>
      </c>
      <c r="C84" t="s">
        <v>186</v>
      </c>
      <c r="D84" t="s">
        <v>212</v>
      </c>
      <c r="E84" t="s">
        <v>177</v>
      </c>
      <c r="F84" t="s">
        <v>163</v>
      </c>
      <c r="G84" t="s">
        <v>172</v>
      </c>
      <c r="H84">
        <v>65</v>
      </c>
      <c r="I84" s="6">
        <v>40793</v>
      </c>
      <c r="J84" s="29">
        <v>104903</v>
      </c>
      <c r="K84" s="30">
        <v>0.1</v>
      </c>
      <c r="L84" t="s">
        <v>165</v>
      </c>
      <c r="M84" t="s">
        <v>220</v>
      </c>
      <c r="R84" t="s">
        <v>713</v>
      </c>
      <c r="S84" t="s">
        <v>714</v>
      </c>
      <c r="T84" t="s">
        <v>277</v>
      </c>
      <c r="U84" t="s">
        <v>204</v>
      </c>
      <c r="V84" t="s">
        <v>162</v>
      </c>
      <c r="W84" t="s">
        <v>163</v>
      </c>
      <c r="X84" t="s">
        <v>172</v>
      </c>
      <c r="Y84">
        <v>46</v>
      </c>
      <c r="Z84" s="6">
        <v>39471</v>
      </c>
      <c r="AA84" s="29">
        <v>91621</v>
      </c>
      <c r="AB84" s="30">
        <v>0</v>
      </c>
      <c r="AC84" t="s">
        <v>165</v>
      </c>
      <c r="AD84" t="s">
        <v>173</v>
      </c>
    </row>
    <row r="85" spans="1:30" x14ac:dyDescent="0.3">
      <c r="A85" t="s">
        <v>374</v>
      </c>
      <c r="B85" t="s">
        <v>375</v>
      </c>
      <c r="C85" t="s">
        <v>280</v>
      </c>
      <c r="D85" t="s">
        <v>204</v>
      </c>
      <c r="E85" t="s">
        <v>187</v>
      </c>
      <c r="F85" t="s">
        <v>163</v>
      </c>
      <c r="G85" t="s">
        <v>217</v>
      </c>
      <c r="H85">
        <v>62</v>
      </c>
      <c r="I85" s="6">
        <v>39002</v>
      </c>
      <c r="J85" s="29">
        <v>79785</v>
      </c>
      <c r="K85" s="30">
        <v>0</v>
      </c>
      <c r="L85" t="s">
        <v>165</v>
      </c>
      <c r="M85" t="s">
        <v>195</v>
      </c>
      <c r="R85" t="s">
        <v>719</v>
      </c>
      <c r="S85" t="s">
        <v>720</v>
      </c>
      <c r="T85" t="s">
        <v>721</v>
      </c>
      <c r="U85" t="s">
        <v>161</v>
      </c>
      <c r="V85" t="s">
        <v>177</v>
      </c>
      <c r="W85" t="s">
        <v>163</v>
      </c>
      <c r="X85" t="s">
        <v>172</v>
      </c>
      <c r="Y85">
        <v>55</v>
      </c>
      <c r="Z85" s="6">
        <v>40868</v>
      </c>
      <c r="AA85" s="29">
        <v>81218</v>
      </c>
      <c r="AB85" s="30">
        <v>0</v>
      </c>
      <c r="AC85" t="s">
        <v>165</v>
      </c>
      <c r="AD85" t="s">
        <v>173</v>
      </c>
    </row>
    <row r="86" spans="1:30" x14ac:dyDescent="0.3">
      <c r="A86" t="s">
        <v>376</v>
      </c>
      <c r="B86" t="s">
        <v>377</v>
      </c>
      <c r="C86" t="s">
        <v>378</v>
      </c>
      <c r="D86" t="s">
        <v>161</v>
      </c>
      <c r="E86" t="s">
        <v>177</v>
      </c>
      <c r="F86" t="s">
        <v>163</v>
      </c>
      <c r="G86" t="s">
        <v>172</v>
      </c>
      <c r="H86">
        <v>63</v>
      </c>
      <c r="I86" s="6">
        <v>33695</v>
      </c>
      <c r="J86" s="29">
        <v>53809</v>
      </c>
      <c r="K86" s="30">
        <v>0</v>
      </c>
      <c r="L86" t="s">
        <v>165</v>
      </c>
      <c r="M86" t="s">
        <v>183</v>
      </c>
      <c r="R86" t="s">
        <v>724</v>
      </c>
      <c r="S86" t="s">
        <v>725</v>
      </c>
      <c r="T86" t="s">
        <v>260</v>
      </c>
      <c r="U86" t="s">
        <v>204</v>
      </c>
      <c r="V86" t="s">
        <v>162</v>
      </c>
      <c r="W86" t="s">
        <v>163</v>
      </c>
      <c r="X86" t="s">
        <v>182</v>
      </c>
      <c r="Y86">
        <v>50</v>
      </c>
      <c r="Z86" s="6">
        <v>41404</v>
      </c>
      <c r="AA86" s="29">
        <v>79388</v>
      </c>
      <c r="AB86" s="30">
        <v>0</v>
      </c>
      <c r="AC86" t="s">
        <v>165</v>
      </c>
      <c r="AD86" t="s">
        <v>195</v>
      </c>
    </row>
    <row r="87" spans="1:30" x14ac:dyDescent="0.3">
      <c r="A87" t="s">
        <v>379</v>
      </c>
      <c r="B87" t="s">
        <v>380</v>
      </c>
      <c r="C87" t="s">
        <v>160</v>
      </c>
      <c r="D87" t="s">
        <v>161</v>
      </c>
      <c r="E87" t="s">
        <v>177</v>
      </c>
      <c r="F87" t="s">
        <v>181</v>
      </c>
      <c r="G87" t="s">
        <v>172</v>
      </c>
      <c r="H87">
        <v>37</v>
      </c>
      <c r="I87" s="6">
        <v>41695</v>
      </c>
      <c r="J87" s="29">
        <v>128984</v>
      </c>
      <c r="K87" s="30">
        <v>0.12</v>
      </c>
      <c r="L87" t="s">
        <v>165</v>
      </c>
      <c r="M87" t="s">
        <v>191</v>
      </c>
      <c r="R87" t="s">
        <v>730</v>
      </c>
      <c r="S87" t="s">
        <v>731</v>
      </c>
      <c r="T87" t="s">
        <v>186</v>
      </c>
      <c r="U87" t="s">
        <v>223</v>
      </c>
      <c r="V87" t="s">
        <v>171</v>
      </c>
      <c r="W87" t="s">
        <v>163</v>
      </c>
      <c r="X87" t="s">
        <v>182</v>
      </c>
      <c r="Y87">
        <v>55</v>
      </c>
      <c r="Z87" s="6">
        <v>41202</v>
      </c>
      <c r="AA87" s="29">
        <v>108686</v>
      </c>
      <c r="AB87" s="30">
        <v>0.06</v>
      </c>
      <c r="AC87" t="s">
        <v>165</v>
      </c>
      <c r="AD87" t="s">
        <v>220</v>
      </c>
    </row>
    <row r="88" spans="1:30" x14ac:dyDescent="0.3">
      <c r="A88" t="s">
        <v>381</v>
      </c>
      <c r="B88" t="s">
        <v>382</v>
      </c>
      <c r="C88" t="s">
        <v>169</v>
      </c>
      <c r="D88" t="s">
        <v>200</v>
      </c>
      <c r="E88" t="s">
        <v>177</v>
      </c>
      <c r="F88" t="s">
        <v>163</v>
      </c>
      <c r="G88" t="s">
        <v>217</v>
      </c>
      <c r="H88">
        <v>54</v>
      </c>
      <c r="I88" s="6">
        <v>43122</v>
      </c>
      <c r="J88" s="29">
        <v>176294</v>
      </c>
      <c r="K88" s="30">
        <v>0.28000000000000003</v>
      </c>
      <c r="L88" t="s">
        <v>165</v>
      </c>
      <c r="M88" t="s">
        <v>195</v>
      </c>
      <c r="R88" t="s">
        <v>734</v>
      </c>
      <c r="S88" t="s">
        <v>735</v>
      </c>
      <c r="T88" t="s">
        <v>169</v>
      </c>
      <c r="U88" t="s">
        <v>223</v>
      </c>
      <c r="V88" t="s">
        <v>171</v>
      </c>
      <c r="W88" t="s">
        <v>163</v>
      </c>
      <c r="X88" t="s">
        <v>172</v>
      </c>
      <c r="Y88">
        <v>63</v>
      </c>
      <c r="Z88" s="6">
        <v>43996</v>
      </c>
      <c r="AA88" s="29">
        <v>181216</v>
      </c>
      <c r="AB88" s="30">
        <v>0.27</v>
      </c>
      <c r="AC88" t="s">
        <v>165</v>
      </c>
      <c r="AD88" t="s">
        <v>220</v>
      </c>
    </row>
    <row r="89" spans="1:30" x14ac:dyDescent="0.3">
      <c r="A89" t="s">
        <v>383</v>
      </c>
      <c r="B89" t="s">
        <v>384</v>
      </c>
      <c r="C89" t="s">
        <v>240</v>
      </c>
      <c r="D89" t="s">
        <v>161</v>
      </c>
      <c r="E89" t="s">
        <v>177</v>
      </c>
      <c r="F89" t="s">
        <v>181</v>
      </c>
      <c r="G89" t="s">
        <v>172</v>
      </c>
      <c r="H89">
        <v>40</v>
      </c>
      <c r="I89" s="6">
        <v>40565</v>
      </c>
      <c r="J89" s="29">
        <v>97339</v>
      </c>
      <c r="K89" s="30">
        <v>0</v>
      </c>
      <c r="L89" t="s">
        <v>165</v>
      </c>
      <c r="M89" t="s">
        <v>195</v>
      </c>
      <c r="R89" t="s">
        <v>736</v>
      </c>
      <c r="S89" t="s">
        <v>737</v>
      </c>
      <c r="T89" t="s">
        <v>190</v>
      </c>
      <c r="U89" t="s">
        <v>170</v>
      </c>
      <c r="V89" t="s">
        <v>187</v>
      </c>
      <c r="W89" t="s">
        <v>163</v>
      </c>
      <c r="X89" t="s">
        <v>172</v>
      </c>
      <c r="Y89">
        <v>63</v>
      </c>
      <c r="Z89" s="6">
        <v>40984</v>
      </c>
      <c r="AA89" s="29">
        <v>46081</v>
      </c>
      <c r="AB89" s="30">
        <v>0</v>
      </c>
      <c r="AC89" t="s">
        <v>165</v>
      </c>
      <c r="AD89" t="s">
        <v>173</v>
      </c>
    </row>
    <row r="90" spans="1:30" x14ac:dyDescent="0.3">
      <c r="A90" t="s">
        <v>385</v>
      </c>
      <c r="B90" t="s">
        <v>386</v>
      </c>
      <c r="C90" t="s">
        <v>180</v>
      </c>
      <c r="D90" t="s">
        <v>212</v>
      </c>
      <c r="E90" t="s">
        <v>171</v>
      </c>
      <c r="F90" t="s">
        <v>163</v>
      </c>
      <c r="G90" t="s">
        <v>172</v>
      </c>
      <c r="H90">
        <v>35</v>
      </c>
      <c r="I90" s="6">
        <v>43715</v>
      </c>
      <c r="J90" s="29">
        <v>70992</v>
      </c>
      <c r="K90" s="30">
        <v>0</v>
      </c>
      <c r="L90" t="s">
        <v>165</v>
      </c>
      <c r="M90" t="s">
        <v>195</v>
      </c>
      <c r="R90" t="s">
        <v>738</v>
      </c>
      <c r="S90" t="s">
        <v>739</v>
      </c>
      <c r="T90" t="s">
        <v>160</v>
      </c>
      <c r="U90" t="s">
        <v>194</v>
      </c>
      <c r="V90" t="s">
        <v>187</v>
      </c>
      <c r="W90" t="s">
        <v>163</v>
      </c>
      <c r="X90" t="s">
        <v>172</v>
      </c>
      <c r="Y90">
        <v>55</v>
      </c>
      <c r="Z90" s="6">
        <v>38135</v>
      </c>
      <c r="AA90" s="29">
        <v>159885</v>
      </c>
      <c r="AB90" s="30">
        <v>0.12</v>
      </c>
      <c r="AC90" t="s">
        <v>165</v>
      </c>
      <c r="AD90" t="s">
        <v>220</v>
      </c>
    </row>
    <row r="91" spans="1:30" x14ac:dyDescent="0.3">
      <c r="A91" t="s">
        <v>387</v>
      </c>
      <c r="B91" t="s">
        <v>388</v>
      </c>
      <c r="C91" t="s">
        <v>211</v>
      </c>
      <c r="D91" t="s">
        <v>204</v>
      </c>
      <c r="E91" t="s">
        <v>187</v>
      </c>
      <c r="F91" t="s">
        <v>181</v>
      </c>
      <c r="G91" t="s">
        <v>172</v>
      </c>
      <c r="H91">
        <v>33</v>
      </c>
      <c r="I91" s="6">
        <v>42173</v>
      </c>
      <c r="J91" s="29">
        <v>205314</v>
      </c>
      <c r="K91" s="30">
        <v>0.3</v>
      </c>
      <c r="L91" t="s">
        <v>165</v>
      </c>
      <c r="M91" t="s">
        <v>220</v>
      </c>
      <c r="R91" t="s">
        <v>740</v>
      </c>
      <c r="S91" t="s">
        <v>741</v>
      </c>
      <c r="T91" t="s">
        <v>169</v>
      </c>
      <c r="U91" t="s">
        <v>223</v>
      </c>
      <c r="V91" t="s">
        <v>177</v>
      </c>
      <c r="W91" t="s">
        <v>163</v>
      </c>
      <c r="X91" t="s">
        <v>172</v>
      </c>
      <c r="Y91">
        <v>55</v>
      </c>
      <c r="Z91" s="6">
        <v>35001</v>
      </c>
      <c r="AA91" s="29">
        <v>153271</v>
      </c>
      <c r="AB91" s="30">
        <v>0.15</v>
      </c>
      <c r="AC91" t="s">
        <v>165</v>
      </c>
      <c r="AD91" t="s">
        <v>195</v>
      </c>
    </row>
    <row r="92" spans="1:30" x14ac:dyDescent="0.3">
      <c r="A92" t="s">
        <v>389</v>
      </c>
      <c r="B92" t="s">
        <v>390</v>
      </c>
      <c r="C92" t="s">
        <v>245</v>
      </c>
      <c r="D92" t="s">
        <v>161</v>
      </c>
      <c r="E92" t="s">
        <v>162</v>
      </c>
      <c r="F92" t="s">
        <v>181</v>
      </c>
      <c r="G92" t="s">
        <v>217</v>
      </c>
      <c r="H92">
        <v>51</v>
      </c>
      <c r="I92" s="6">
        <v>39553</v>
      </c>
      <c r="J92" s="29">
        <v>86431</v>
      </c>
      <c r="K92" s="30">
        <v>0</v>
      </c>
      <c r="L92" t="s">
        <v>165</v>
      </c>
      <c r="M92" t="s">
        <v>220</v>
      </c>
      <c r="R92" t="s">
        <v>754</v>
      </c>
      <c r="S92" t="s">
        <v>755</v>
      </c>
      <c r="T92" t="s">
        <v>190</v>
      </c>
      <c r="U92" t="s">
        <v>194</v>
      </c>
      <c r="V92" t="s">
        <v>171</v>
      </c>
      <c r="W92" t="s">
        <v>163</v>
      </c>
      <c r="X92" t="s">
        <v>172</v>
      </c>
      <c r="Y92">
        <v>56</v>
      </c>
      <c r="Z92" s="6">
        <v>43824</v>
      </c>
      <c r="AA92" s="29">
        <v>54829</v>
      </c>
      <c r="AB92" s="30">
        <v>0</v>
      </c>
      <c r="AC92" t="s">
        <v>165</v>
      </c>
      <c r="AD92" t="s">
        <v>183</v>
      </c>
    </row>
    <row r="93" spans="1:30" x14ac:dyDescent="0.3">
      <c r="A93" t="s">
        <v>391</v>
      </c>
      <c r="B93" t="s">
        <v>392</v>
      </c>
      <c r="C93" t="s">
        <v>160</v>
      </c>
      <c r="D93" t="s">
        <v>223</v>
      </c>
      <c r="E93" t="s">
        <v>187</v>
      </c>
      <c r="F93" t="s">
        <v>163</v>
      </c>
      <c r="G93" t="s">
        <v>172</v>
      </c>
      <c r="H93">
        <v>46</v>
      </c>
      <c r="I93" s="6">
        <v>41473</v>
      </c>
      <c r="J93" s="29">
        <v>149712</v>
      </c>
      <c r="K93" s="30">
        <v>0.14000000000000001</v>
      </c>
      <c r="L93" t="s">
        <v>165</v>
      </c>
      <c r="M93" t="s">
        <v>220</v>
      </c>
      <c r="R93" t="s">
        <v>758</v>
      </c>
      <c r="S93" t="s">
        <v>759</v>
      </c>
      <c r="T93" t="s">
        <v>468</v>
      </c>
      <c r="U93" t="s">
        <v>161</v>
      </c>
      <c r="V93" t="s">
        <v>177</v>
      </c>
      <c r="W93" t="s">
        <v>163</v>
      </c>
      <c r="X93" t="s">
        <v>172</v>
      </c>
      <c r="Y93">
        <v>47</v>
      </c>
      <c r="Z93" s="6">
        <v>43309</v>
      </c>
      <c r="AA93" s="29">
        <v>87806</v>
      </c>
      <c r="AB93" s="30">
        <v>0</v>
      </c>
      <c r="AC93" t="s">
        <v>165</v>
      </c>
      <c r="AD93" t="s">
        <v>166</v>
      </c>
    </row>
    <row r="94" spans="1:30" x14ac:dyDescent="0.3">
      <c r="A94" t="s">
        <v>393</v>
      </c>
      <c r="B94" t="s">
        <v>394</v>
      </c>
      <c r="C94" t="s">
        <v>274</v>
      </c>
      <c r="D94" t="s">
        <v>204</v>
      </c>
      <c r="E94" t="s">
        <v>171</v>
      </c>
      <c r="F94" t="s">
        <v>181</v>
      </c>
      <c r="G94" t="s">
        <v>172</v>
      </c>
      <c r="H94">
        <v>30</v>
      </c>
      <c r="I94" s="6">
        <v>44471</v>
      </c>
      <c r="J94" s="29">
        <v>88758</v>
      </c>
      <c r="K94" s="30">
        <v>0</v>
      </c>
      <c r="L94" t="s">
        <v>165</v>
      </c>
      <c r="M94" t="s">
        <v>166</v>
      </c>
      <c r="R94" t="s">
        <v>764</v>
      </c>
      <c r="S94" t="s">
        <v>765</v>
      </c>
      <c r="T94" t="s">
        <v>180</v>
      </c>
      <c r="U94" t="s">
        <v>170</v>
      </c>
      <c r="V94" t="s">
        <v>171</v>
      </c>
      <c r="W94" t="s">
        <v>163</v>
      </c>
      <c r="X94" t="s">
        <v>182</v>
      </c>
      <c r="Y94">
        <v>63</v>
      </c>
      <c r="Z94" s="6">
        <v>36525</v>
      </c>
      <c r="AA94" s="29">
        <v>89523</v>
      </c>
      <c r="AB94" s="30">
        <v>0</v>
      </c>
      <c r="AC94" t="s">
        <v>165</v>
      </c>
      <c r="AD94" t="s">
        <v>183</v>
      </c>
    </row>
    <row r="95" spans="1:30" x14ac:dyDescent="0.3">
      <c r="A95" t="s">
        <v>395</v>
      </c>
      <c r="B95" t="s">
        <v>396</v>
      </c>
      <c r="C95" t="s">
        <v>397</v>
      </c>
      <c r="D95" t="s">
        <v>161</v>
      </c>
      <c r="E95" t="s">
        <v>162</v>
      </c>
      <c r="F95" t="s">
        <v>163</v>
      </c>
      <c r="G95" t="s">
        <v>172</v>
      </c>
      <c r="H95">
        <v>54</v>
      </c>
      <c r="I95" s="6">
        <v>35933</v>
      </c>
      <c r="J95" s="29">
        <v>68268</v>
      </c>
      <c r="K95" s="30">
        <v>0</v>
      </c>
      <c r="L95" t="s">
        <v>165</v>
      </c>
      <c r="M95" t="s">
        <v>183</v>
      </c>
      <c r="R95" t="s">
        <v>766</v>
      </c>
      <c r="S95" t="s">
        <v>767</v>
      </c>
      <c r="T95" t="s">
        <v>211</v>
      </c>
      <c r="U95" t="s">
        <v>223</v>
      </c>
      <c r="V95" t="s">
        <v>177</v>
      </c>
      <c r="W95" t="s">
        <v>163</v>
      </c>
      <c r="X95" t="s">
        <v>164</v>
      </c>
      <c r="Y95">
        <v>54</v>
      </c>
      <c r="Z95" s="6">
        <v>36757</v>
      </c>
      <c r="AA95" s="29">
        <v>222224</v>
      </c>
      <c r="AB95" s="30">
        <v>0.38</v>
      </c>
      <c r="AC95" t="s">
        <v>165</v>
      </c>
      <c r="AD95" t="s">
        <v>220</v>
      </c>
    </row>
    <row r="96" spans="1:30" x14ac:dyDescent="0.3">
      <c r="A96" t="s">
        <v>398</v>
      </c>
      <c r="B96" t="s">
        <v>399</v>
      </c>
      <c r="C96" t="s">
        <v>180</v>
      </c>
      <c r="D96" t="s">
        <v>223</v>
      </c>
      <c r="E96" t="s">
        <v>171</v>
      </c>
      <c r="F96" t="s">
        <v>163</v>
      </c>
      <c r="G96" t="s">
        <v>172</v>
      </c>
      <c r="H96">
        <v>49</v>
      </c>
      <c r="I96" s="6">
        <v>35200</v>
      </c>
      <c r="J96" s="29">
        <v>86658</v>
      </c>
      <c r="K96" s="30">
        <v>0</v>
      </c>
      <c r="L96" t="s">
        <v>165</v>
      </c>
      <c r="M96" t="s">
        <v>183</v>
      </c>
      <c r="R96" t="s">
        <v>770</v>
      </c>
      <c r="S96" t="s">
        <v>771</v>
      </c>
      <c r="T96" t="s">
        <v>286</v>
      </c>
      <c r="U96" t="s">
        <v>204</v>
      </c>
      <c r="V96" t="s">
        <v>171</v>
      </c>
      <c r="W96" t="s">
        <v>163</v>
      </c>
      <c r="X96" t="s">
        <v>172</v>
      </c>
      <c r="Y96">
        <v>64</v>
      </c>
      <c r="Z96" s="6">
        <v>34505</v>
      </c>
      <c r="AA96" s="29">
        <v>109456</v>
      </c>
      <c r="AB96" s="30">
        <v>0.1</v>
      </c>
      <c r="AC96" t="s">
        <v>165</v>
      </c>
      <c r="AD96" t="s">
        <v>173</v>
      </c>
    </row>
    <row r="97" spans="1:30" x14ac:dyDescent="0.3">
      <c r="A97" t="s">
        <v>400</v>
      </c>
      <c r="B97" t="s">
        <v>401</v>
      </c>
      <c r="C97" t="s">
        <v>240</v>
      </c>
      <c r="D97" t="s">
        <v>161</v>
      </c>
      <c r="E97" t="s">
        <v>177</v>
      </c>
      <c r="F97" t="s">
        <v>163</v>
      </c>
      <c r="G97" t="s">
        <v>182</v>
      </c>
      <c r="H97">
        <v>62</v>
      </c>
      <c r="I97" s="6">
        <v>39887</v>
      </c>
      <c r="J97" s="29">
        <v>82839</v>
      </c>
      <c r="K97" s="30">
        <v>0</v>
      </c>
      <c r="L97" t="s">
        <v>165</v>
      </c>
      <c r="M97" t="s">
        <v>191</v>
      </c>
      <c r="R97" t="s">
        <v>787</v>
      </c>
      <c r="S97" t="s">
        <v>788</v>
      </c>
      <c r="T97" t="s">
        <v>245</v>
      </c>
      <c r="U97" t="s">
        <v>161</v>
      </c>
      <c r="V97" t="s">
        <v>171</v>
      </c>
      <c r="W97" t="s">
        <v>163</v>
      </c>
      <c r="X97" t="s">
        <v>172</v>
      </c>
      <c r="Y97">
        <v>59</v>
      </c>
      <c r="Z97" s="6">
        <v>40272</v>
      </c>
      <c r="AA97" s="29">
        <v>76027</v>
      </c>
      <c r="AB97" s="30">
        <v>0</v>
      </c>
      <c r="AC97" t="s">
        <v>165</v>
      </c>
      <c r="AD97" t="s">
        <v>166</v>
      </c>
    </row>
    <row r="98" spans="1:30" x14ac:dyDescent="0.3">
      <c r="A98" t="s">
        <v>402</v>
      </c>
      <c r="B98" t="s">
        <v>403</v>
      </c>
      <c r="C98" t="s">
        <v>397</v>
      </c>
      <c r="D98" t="s">
        <v>161</v>
      </c>
      <c r="E98" t="s">
        <v>171</v>
      </c>
      <c r="F98" t="s">
        <v>163</v>
      </c>
      <c r="G98" t="s">
        <v>172</v>
      </c>
      <c r="H98">
        <v>28</v>
      </c>
      <c r="I98" s="6">
        <v>44477</v>
      </c>
      <c r="J98" s="29">
        <v>64475</v>
      </c>
      <c r="K98" s="30">
        <v>0</v>
      </c>
      <c r="L98" t="s">
        <v>165</v>
      </c>
      <c r="M98" t="s">
        <v>183</v>
      </c>
      <c r="R98" t="s">
        <v>797</v>
      </c>
      <c r="S98" t="s">
        <v>798</v>
      </c>
      <c r="T98" t="s">
        <v>190</v>
      </c>
      <c r="U98" t="s">
        <v>223</v>
      </c>
      <c r="V98" t="s">
        <v>171</v>
      </c>
      <c r="W98" t="s">
        <v>163</v>
      </c>
      <c r="X98" t="s">
        <v>182</v>
      </c>
      <c r="Y98">
        <v>64</v>
      </c>
      <c r="Z98" s="6">
        <v>38380</v>
      </c>
      <c r="AA98" s="29">
        <v>55369</v>
      </c>
      <c r="AB98" s="30">
        <v>0</v>
      </c>
      <c r="AC98" t="s">
        <v>165</v>
      </c>
      <c r="AD98" t="s">
        <v>183</v>
      </c>
    </row>
    <row r="99" spans="1:30" x14ac:dyDescent="0.3">
      <c r="A99" t="s">
        <v>404</v>
      </c>
      <c r="B99" t="s">
        <v>405</v>
      </c>
      <c r="C99" t="s">
        <v>186</v>
      </c>
      <c r="D99" t="s">
        <v>161</v>
      </c>
      <c r="E99" t="s">
        <v>187</v>
      </c>
      <c r="F99" t="s">
        <v>181</v>
      </c>
      <c r="G99" t="s">
        <v>172</v>
      </c>
      <c r="H99">
        <v>32</v>
      </c>
      <c r="I99" s="6">
        <v>41642</v>
      </c>
      <c r="J99" s="29">
        <v>127148</v>
      </c>
      <c r="K99" s="30">
        <v>0.1</v>
      </c>
      <c r="L99" t="s">
        <v>165</v>
      </c>
      <c r="M99" t="s">
        <v>191</v>
      </c>
      <c r="R99" t="s">
        <v>806</v>
      </c>
      <c r="S99" t="s">
        <v>807</v>
      </c>
      <c r="T99" t="s">
        <v>283</v>
      </c>
      <c r="U99" t="s">
        <v>200</v>
      </c>
      <c r="V99" t="s">
        <v>177</v>
      </c>
      <c r="W99" t="s">
        <v>163</v>
      </c>
      <c r="X99" t="s">
        <v>217</v>
      </c>
      <c r="Y99">
        <v>58</v>
      </c>
      <c r="Z99" s="6">
        <v>40463</v>
      </c>
      <c r="AA99" s="29">
        <v>43001</v>
      </c>
      <c r="AB99" s="30">
        <v>0</v>
      </c>
      <c r="AC99" t="s">
        <v>165</v>
      </c>
      <c r="AD99" t="s">
        <v>195</v>
      </c>
    </row>
    <row r="100" spans="1:30" x14ac:dyDescent="0.3">
      <c r="A100" t="s">
        <v>406</v>
      </c>
      <c r="B100" t="s">
        <v>407</v>
      </c>
      <c r="C100" t="s">
        <v>211</v>
      </c>
      <c r="D100" t="s">
        <v>170</v>
      </c>
      <c r="E100" t="s">
        <v>171</v>
      </c>
      <c r="F100" t="s">
        <v>163</v>
      </c>
      <c r="G100" t="s">
        <v>172</v>
      </c>
      <c r="H100">
        <v>32</v>
      </c>
      <c r="I100" s="6">
        <v>43102</v>
      </c>
      <c r="J100" s="29">
        <v>190253</v>
      </c>
      <c r="K100" s="30">
        <v>0.33</v>
      </c>
      <c r="L100" t="s">
        <v>165</v>
      </c>
      <c r="M100" t="s">
        <v>195</v>
      </c>
      <c r="R100" t="s">
        <v>811</v>
      </c>
      <c r="S100" t="s">
        <v>812</v>
      </c>
      <c r="T100" t="s">
        <v>160</v>
      </c>
      <c r="U100" t="s">
        <v>200</v>
      </c>
      <c r="V100" t="s">
        <v>187</v>
      </c>
      <c r="W100" t="s">
        <v>163</v>
      </c>
      <c r="X100" t="s">
        <v>172</v>
      </c>
      <c r="Y100">
        <v>60</v>
      </c>
      <c r="Z100" s="6">
        <v>39739</v>
      </c>
      <c r="AA100" s="29">
        <v>150855</v>
      </c>
      <c r="AB100" s="30">
        <v>0.11</v>
      </c>
      <c r="AC100" t="s">
        <v>165</v>
      </c>
      <c r="AD100" t="s">
        <v>183</v>
      </c>
    </row>
    <row r="101" spans="1:30" x14ac:dyDescent="0.3">
      <c r="A101" t="s">
        <v>310</v>
      </c>
      <c r="B101" t="s">
        <v>408</v>
      </c>
      <c r="C101" t="s">
        <v>186</v>
      </c>
      <c r="D101" t="s">
        <v>194</v>
      </c>
      <c r="E101" t="s">
        <v>162</v>
      </c>
      <c r="F101" t="s">
        <v>181</v>
      </c>
      <c r="G101" t="s">
        <v>172</v>
      </c>
      <c r="H101">
        <v>55</v>
      </c>
      <c r="I101" s="6">
        <v>36644</v>
      </c>
      <c r="J101" s="29">
        <v>115798</v>
      </c>
      <c r="K101" s="30">
        <v>0.05</v>
      </c>
      <c r="L101" t="s">
        <v>165</v>
      </c>
      <c r="M101" t="s">
        <v>191</v>
      </c>
      <c r="R101" t="s">
        <v>813</v>
      </c>
      <c r="S101" t="s">
        <v>814</v>
      </c>
      <c r="T101" t="s">
        <v>240</v>
      </c>
      <c r="U101" t="s">
        <v>161</v>
      </c>
      <c r="V101" t="s">
        <v>177</v>
      </c>
      <c r="W101" t="s">
        <v>163</v>
      </c>
      <c r="X101" t="s">
        <v>217</v>
      </c>
      <c r="Y101">
        <v>53</v>
      </c>
      <c r="Z101" s="6">
        <v>38188</v>
      </c>
      <c r="AA101" s="29">
        <v>65702</v>
      </c>
      <c r="AB101" s="30">
        <v>0</v>
      </c>
      <c r="AC101" t="s">
        <v>165</v>
      </c>
      <c r="AD101" t="s">
        <v>220</v>
      </c>
    </row>
    <row r="102" spans="1:30" x14ac:dyDescent="0.3">
      <c r="A102" t="s">
        <v>409</v>
      </c>
      <c r="B102" t="s">
        <v>410</v>
      </c>
      <c r="C102" t="s">
        <v>328</v>
      </c>
      <c r="D102" t="s">
        <v>200</v>
      </c>
      <c r="E102" t="s">
        <v>162</v>
      </c>
      <c r="F102" t="s">
        <v>163</v>
      </c>
      <c r="G102" t="s">
        <v>182</v>
      </c>
      <c r="H102">
        <v>58</v>
      </c>
      <c r="I102" s="6">
        <v>34567</v>
      </c>
      <c r="J102" s="29">
        <v>93102</v>
      </c>
      <c r="K102" s="30">
        <v>0</v>
      </c>
      <c r="L102" t="s">
        <v>165</v>
      </c>
      <c r="M102" t="s">
        <v>166</v>
      </c>
      <c r="R102" t="s">
        <v>821</v>
      </c>
      <c r="S102" t="s">
        <v>822</v>
      </c>
      <c r="T102" t="s">
        <v>180</v>
      </c>
      <c r="U102" t="s">
        <v>194</v>
      </c>
      <c r="V102" t="s">
        <v>177</v>
      </c>
      <c r="W102" t="s">
        <v>163</v>
      </c>
      <c r="X102" t="s">
        <v>172</v>
      </c>
      <c r="Y102">
        <v>56</v>
      </c>
      <c r="Z102" s="6">
        <v>43169</v>
      </c>
      <c r="AA102" s="29">
        <v>90040</v>
      </c>
      <c r="AB102" s="30">
        <v>0</v>
      </c>
      <c r="AC102" t="s">
        <v>165</v>
      </c>
      <c r="AD102" t="s">
        <v>173</v>
      </c>
    </row>
    <row r="103" spans="1:30" x14ac:dyDescent="0.3">
      <c r="A103" t="s">
        <v>411</v>
      </c>
      <c r="B103" t="s">
        <v>412</v>
      </c>
      <c r="C103" t="s">
        <v>286</v>
      </c>
      <c r="D103" t="s">
        <v>204</v>
      </c>
      <c r="E103" t="s">
        <v>171</v>
      </c>
      <c r="F103" t="s">
        <v>181</v>
      </c>
      <c r="G103" t="s">
        <v>182</v>
      </c>
      <c r="H103">
        <v>34</v>
      </c>
      <c r="I103" s="6">
        <v>43055</v>
      </c>
      <c r="J103" s="29">
        <v>110054</v>
      </c>
      <c r="K103" s="30">
        <v>0.15</v>
      </c>
      <c r="L103" t="s">
        <v>165</v>
      </c>
      <c r="M103" t="s">
        <v>191</v>
      </c>
      <c r="R103" t="s">
        <v>827</v>
      </c>
      <c r="S103" t="s">
        <v>828</v>
      </c>
      <c r="T103" t="s">
        <v>160</v>
      </c>
      <c r="U103" t="s">
        <v>170</v>
      </c>
      <c r="V103" t="s">
        <v>187</v>
      </c>
      <c r="W103" t="s">
        <v>163</v>
      </c>
      <c r="X103" t="s">
        <v>164</v>
      </c>
      <c r="Y103">
        <v>59</v>
      </c>
      <c r="Z103" s="6">
        <v>43400</v>
      </c>
      <c r="AA103" s="29">
        <v>139208</v>
      </c>
      <c r="AB103" s="30">
        <v>0.11</v>
      </c>
      <c r="AC103" t="s">
        <v>165</v>
      </c>
      <c r="AD103" t="s">
        <v>195</v>
      </c>
    </row>
    <row r="104" spans="1:30" x14ac:dyDescent="0.3">
      <c r="A104" t="s">
        <v>413</v>
      </c>
      <c r="B104" t="s">
        <v>414</v>
      </c>
      <c r="C104" t="s">
        <v>260</v>
      </c>
      <c r="D104" t="s">
        <v>204</v>
      </c>
      <c r="E104" t="s">
        <v>162</v>
      </c>
      <c r="F104" t="s">
        <v>163</v>
      </c>
      <c r="G104" t="s">
        <v>164</v>
      </c>
      <c r="H104">
        <v>27</v>
      </c>
      <c r="I104" s="6">
        <v>44224</v>
      </c>
      <c r="J104" s="29">
        <v>95786</v>
      </c>
      <c r="K104" s="30">
        <v>0</v>
      </c>
      <c r="L104" t="s">
        <v>165</v>
      </c>
      <c r="M104" t="s">
        <v>173</v>
      </c>
      <c r="R104" t="s">
        <v>829</v>
      </c>
      <c r="S104" t="s">
        <v>830</v>
      </c>
      <c r="T104" t="s">
        <v>186</v>
      </c>
      <c r="U104" t="s">
        <v>194</v>
      </c>
      <c r="V104" t="s">
        <v>171</v>
      </c>
      <c r="W104" t="s">
        <v>163</v>
      </c>
      <c r="X104" t="s">
        <v>217</v>
      </c>
      <c r="Y104">
        <v>46</v>
      </c>
      <c r="Z104" s="6">
        <v>40292</v>
      </c>
      <c r="AA104" s="29">
        <v>102636</v>
      </c>
      <c r="AB104" s="30">
        <v>0.06</v>
      </c>
      <c r="AC104" t="s">
        <v>165</v>
      </c>
      <c r="AD104" t="s">
        <v>166</v>
      </c>
    </row>
    <row r="105" spans="1:30" x14ac:dyDescent="0.3">
      <c r="A105" t="s">
        <v>415</v>
      </c>
      <c r="B105" t="s">
        <v>416</v>
      </c>
      <c r="C105" t="s">
        <v>169</v>
      </c>
      <c r="D105" t="s">
        <v>204</v>
      </c>
      <c r="E105" t="s">
        <v>171</v>
      </c>
      <c r="F105" t="s">
        <v>181</v>
      </c>
      <c r="G105" t="s">
        <v>172</v>
      </c>
      <c r="H105">
        <v>30</v>
      </c>
      <c r="I105" s="6">
        <v>43240</v>
      </c>
      <c r="J105" s="29">
        <v>184368</v>
      </c>
      <c r="K105" s="30">
        <v>0.28999999999999998</v>
      </c>
      <c r="L105" t="s">
        <v>165</v>
      </c>
      <c r="M105" t="s">
        <v>195</v>
      </c>
      <c r="R105" t="s">
        <v>258</v>
      </c>
      <c r="S105" t="s">
        <v>835</v>
      </c>
      <c r="T105" t="s">
        <v>186</v>
      </c>
      <c r="U105" t="s">
        <v>170</v>
      </c>
      <c r="V105" t="s">
        <v>187</v>
      </c>
      <c r="W105" t="s">
        <v>163</v>
      </c>
      <c r="X105" t="s">
        <v>172</v>
      </c>
      <c r="Y105">
        <v>48</v>
      </c>
      <c r="Z105" s="6">
        <v>36272</v>
      </c>
      <c r="AA105" s="29">
        <v>102847</v>
      </c>
      <c r="AB105" s="30">
        <v>0.05</v>
      </c>
      <c r="AC105" t="s">
        <v>165</v>
      </c>
      <c r="AD105" t="s">
        <v>173</v>
      </c>
    </row>
    <row r="106" spans="1:30" x14ac:dyDescent="0.3">
      <c r="A106" t="s">
        <v>417</v>
      </c>
      <c r="B106" t="s">
        <v>418</v>
      </c>
      <c r="C106" t="s">
        <v>160</v>
      </c>
      <c r="D106" t="s">
        <v>170</v>
      </c>
      <c r="E106" t="s">
        <v>187</v>
      </c>
      <c r="F106" t="s">
        <v>181</v>
      </c>
      <c r="G106" t="s">
        <v>217</v>
      </c>
      <c r="H106">
        <v>45</v>
      </c>
      <c r="I106" s="6">
        <v>44554</v>
      </c>
      <c r="J106" s="29">
        <v>144754</v>
      </c>
      <c r="K106" s="30">
        <v>0.15</v>
      </c>
      <c r="L106" t="s">
        <v>165</v>
      </c>
      <c r="M106" t="s">
        <v>183</v>
      </c>
      <c r="R106" t="s">
        <v>847</v>
      </c>
      <c r="S106" t="s">
        <v>848</v>
      </c>
      <c r="T106" t="s">
        <v>721</v>
      </c>
      <c r="U106" t="s">
        <v>161</v>
      </c>
      <c r="V106" t="s">
        <v>162</v>
      </c>
      <c r="W106" t="s">
        <v>163</v>
      </c>
      <c r="X106" t="s">
        <v>217</v>
      </c>
      <c r="Y106">
        <v>55</v>
      </c>
      <c r="Z106" s="6">
        <v>34576</v>
      </c>
      <c r="AA106" s="29">
        <v>73955</v>
      </c>
      <c r="AB106" s="30">
        <v>0</v>
      </c>
      <c r="AC106" t="s">
        <v>165</v>
      </c>
      <c r="AD106" t="s">
        <v>183</v>
      </c>
    </row>
    <row r="107" spans="1:30" x14ac:dyDescent="0.3">
      <c r="A107" t="s">
        <v>419</v>
      </c>
      <c r="B107" t="s">
        <v>420</v>
      </c>
      <c r="C107" t="s">
        <v>421</v>
      </c>
      <c r="D107" t="s">
        <v>223</v>
      </c>
      <c r="E107" t="s">
        <v>162</v>
      </c>
      <c r="F107" t="s">
        <v>163</v>
      </c>
      <c r="G107" t="s">
        <v>172</v>
      </c>
      <c r="H107">
        <v>30</v>
      </c>
      <c r="I107" s="6">
        <v>42722</v>
      </c>
      <c r="J107" s="29">
        <v>89458</v>
      </c>
      <c r="K107" s="30">
        <v>0</v>
      </c>
      <c r="L107" t="s">
        <v>165</v>
      </c>
      <c r="M107" t="s">
        <v>195</v>
      </c>
      <c r="R107" t="s">
        <v>857</v>
      </c>
      <c r="S107" t="s">
        <v>858</v>
      </c>
      <c r="T107" t="s">
        <v>211</v>
      </c>
      <c r="U107" t="s">
        <v>161</v>
      </c>
      <c r="V107" t="s">
        <v>162</v>
      </c>
      <c r="W107" t="s">
        <v>163</v>
      </c>
      <c r="X107" t="s">
        <v>172</v>
      </c>
      <c r="Y107">
        <v>53</v>
      </c>
      <c r="Z107" s="6">
        <v>40856</v>
      </c>
      <c r="AA107" s="29">
        <v>198473</v>
      </c>
      <c r="AB107" s="30">
        <v>0.32</v>
      </c>
      <c r="AC107" t="s">
        <v>165</v>
      </c>
      <c r="AD107" t="s">
        <v>191</v>
      </c>
    </row>
    <row r="108" spans="1:30" x14ac:dyDescent="0.3">
      <c r="A108" t="s">
        <v>422</v>
      </c>
      <c r="B108" t="s">
        <v>423</v>
      </c>
      <c r="C108" t="s">
        <v>211</v>
      </c>
      <c r="D108" t="s">
        <v>194</v>
      </c>
      <c r="E108" t="s">
        <v>187</v>
      </c>
      <c r="F108" t="s">
        <v>163</v>
      </c>
      <c r="G108" t="s">
        <v>182</v>
      </c>
      <c r="H108">
        <v>56</v>
      </c>
      <c r="I108" s="6">
        <v>41714</v>
      </c>
      <c r="J108" s="29">
        <v>190815</v>
      </c>
      <c r="K108" s="30">
        <v>0.4</v>
      </c>
      <c r="L108" t="s">
        <v>165</v>
      </c>
      <c r="M108" t="s">
        <v>195</v>
      </c>
      <c r="R108" t="s">
        <v>333</v>
      </c>
      <c r="S108" t="s">
        <v>873</v>
      </c>
      <c r="T108" t="s">
        <v>235</v>
      </c>
      <c r="U108" t="s">
        <v>170</v>
      </c>
      <c r="V108" t="s">
        <v>171</v>
      </c>
      <c r="W108" t="s">
        <v>163</v>
      </c>
      <c r="X108" t="s">
        <v>172</v>
      </c>
      <c r="Y108">
        <v>52</v>
      </c>
      <c r="Z108" s="6">
        <v>43819</v>
      </c>
      <c r="AA108" s="29">
        <v>61026</v>
      </c>
      <c r="AB108" s="30">
        <v>0</v>
      </c>
      <c r="AC108" t="s">
        <v>165</v>
      </c>
      <c r="AD108" t="s">
        <v>183</v>
      </c>
    </row>
    <row r="109" spans="1:30" x14ac:dyDescent="0.3">
      <c r="A109" t="s">
        <v>424</v>
      </c>
      <c r="B109" t="s">
        <v>294</v>
      </c>
      <c r="C109" t="s">
        <v>160</v>
      </c>
      <c r="D109" t="s">
        <v>223</v>
      </c>
      <c r="E109" t="s">
        <v>162</v>
      </c>
      <c r="F109" t="s">
        <v>163</v>
      </c>
      <c r="G109" t="s">
        <v>172</v>
      </c>
      <c r="H109">
        <v>62</v>
      </c>
      <c r="I109" s="6">
        <v>36374</v>
      </c>
      <c r="J109" s="29">
        <v>137995</v>
      </c>
      <c r="K109" s="30">
        <v>0.14000000000000001</v>
      </c>
      <c r="L109" t="s">
        <v>165</v>
      </c>
      <c r="M109" t="s">
        <v>195</v>
      </c>
      <c r="R109" t="s">
        <v>874</v>
      </c>
      <c r="S109" t="s">
        <v>875</v>
      </c>
      <c r="T109" t="s">
        <v>203</v>
      </c>
      <c r="U109" t="s">
        <v>204</v>
      </c>
      <c r="V109" t="s">
        <v>171</v>
      </c>
      <c r="W109" t="s">
        <v>163</v>
      </c>
      <c r="X109" t="s">
        <v>172</v>
      </c>
      <c r="Y109">
        <v>48</v>
      </c>
      <c r="Z109" s="6">
        <v>41907</v>
      </c>
      <c r="AA109" s="29">
        <v>96693</v>
      </c>
      <c r="AB109" s="30">
        <v>0</v>
      </c>
      <c r="AC109" t="s">
        <v>165</v>
      </c>
      <c r="AD109" t="s">
        <v>173</v>
      </c>
    </row>
    <row r="110" spans="1:30" x14ac:dyDescent="0.3">
      <c r="A110" t="s">
        <v>425</v>
      </c>
      <c r="B110" t="s">
        <v>426</v>
      </c>
      <c r="C110" t="s">
        <v>211</v>
      </c>
      <c r="D110" t="s">
        <v>200</v>
      </c>
      <c r="E110" t="s">
        <v>162</v>
      </c>
      <c r="F110" t="s">
        <v>181</v>
      </c>
      <c r="G110" t="s">
        <v>182</v>
      </c>
      <c r="H110">
        <v>48</v>
      </c>
      <c r="I110" s="6">
        <v>41706</v>
      </c>
      <c r="J110" s="29">
        <v>197367</v>
      </c>
      <c r="K110" s="30">
        <v>0.39</v>
      </c>
      <c r="L110" t="s">
        <v>165</v>
      </c>
      <c r="M110" t="s">
        <v>195</v>
      </c>
      <c r="R110" t="s">
        <v>876</v>
      </c>
      <c r="S110" t="s">
        <v>877</v>
      </c>
      <c r="T110" t="s">
        <v>335</v>
      </c>
      <c r="U110" t="s">
        <v>204</v>
      </c>
      <c r="V110" t="s">
        <v>171</v>
      </c>
      <c r="W110" t="s">
        <v>163</v>
      </c>
      <c r="X110" t="s">
        <v>217</v>
      </c>
      <c r="Y110">
        <v>48</v>
      </c>
      <c r="Z110" s="6">
        <v>39991</v>
      </c>
      <c r="AA110" s="29">
        <v>82907</v>
      </c>
      <c r="AB110" s="30">
        <v>0</v>
      </c>
      <c r="AC110" t="s">
        <v>165</v>
      </c>
      <c r="AD110" t="s">
        <v>166</v>
      </c>
    </row>
    <row r="111" spans="1:30" x14ac:dyDescent="0.3">
      <c r="A111" t="s">
        <v>427</v>
      </c>
      <c r="B111" t="s">
        <v>428</v>
      </c>
      <c r="C111" t="s">
        <v>169</v>
      </c>
      <c r="D111" t="s">
        <v>194</v>
      </c>
      <c r="E111" t="s">
        <v>177</v>
      </c>
      <c r="F111" t="s">
        <v>163</v>
      </c>
      <c r="G111" t="s">
        <v>217</v>
      </c>
      <c r="H111">
        <v>27</v>
      </c>
      <c r="I111" s="6">
        <v>43276</v>
      </c>
      <c r="J111" s="29">
        <v>174097</v>
      </c>
      <c r="K111" s="30">
        <v>0.21</v>
      </c>
      <c r="L111" t="s">
        <v>165</v>
      </c>
      <c r="M111" t="s">
        <v>183</v>
      </c>
      <c r="R111" t="s">
        <v>882</v>
      </c>
      <c r="S111" t="s">
        <v>883</v>
      </c>
      <c r="T111" t="s">
        <v>160</v>
      </c>
      <c r="U111" t="s">
        <v>170</v>
      </c>
      <c r="V111" t="s">
        <v>187</v>
      </c>
      <c r="W111" t="s">
        <v>163</v>
      </c>
      <c r="X111" t="s">
        <v>217</v>
      </c>
      <c r="Y111">
        <v>55</v>
      </c>
      <c r="Z111" s="6">
        <v>42772</v>
      </c>
      <c r="AA111" s="29">
        <v>144986</v>
      </c>
      <c r="AB111" s="30">
        <v>0.12</v>
      </c>
      <c r="AC111" t="s">
        <v>165</v>
      </c>
      <c r="AD111" t="s">
        <v>183</v>
      </c>
    </row>
    <row r="112" spans="1:30" x14ac:dyDescent="0.3">
      <c r="A112" t="s">
        <v>429</v>
      </c>
      <c r="B112" t="s">
        <v>430</v>
      </c>
      <c r="C112" t="s">
        <v>186</v>
      </c>
      <c r="D112" t="s">
        <v>161</v>
      </c>
      <c r="E112" t="s">
        <v>171</v>
      </c>
      <c r="F112" t="s">
        <v>181</v>
      </c>
      <c r="G112" t="s">
        <v>217</v>
      </c>
      <c r="H112">
        <v>53</v>
      </c>
      <c r="I112" s="6">
        <v>39021</v>
      </c>
      <c r="J112" s="29">
        <v>120128</v>
      </c>
      <c r="K112" s="30">
        <v>0.1</v>
      </c>
      <c r="L112" t="s">
        <v>165</v>
      </c>
      <c r="M112" t="s">
        <v>195</v>
      </c>
      <c r="R112" t="s">
        <v>505</v>
      </c>
      <c r="S112" t="s">
        <v>888</v>
      </c>
      <c r="T112" t="s">
        <v>595</v>
      </c>
      <c r="U112" t="s">
        <v>161</v>
      </c>
      <c r="V112" t="s">
        <v>187</v>
      </c>
      <c r="W112" t="s">
        <v>163</v>
      </c>
      <c r="X112" t="s">
        <v>217</v>
      </c>
      <c r="Y112">
        <v>59</v>
      </c>
      <c r="Z112" s="6">
        <v>41717</v>
      </c>
      <c r="AA112" s="29">
        <v>90901</v>
      </c>
      <c r="AB112" s="30">
        <v>0</v>
      </c>
      <c r="AC112" t="s">
        <v>165</v>
      </c>
      <c r="AD112" t="s">
        <v>166</v>
      </c>
    </row>
    <row r="113" spans="1:30" x14ac:dyDescent="0.3">
      <c r="A113" t="s">
        <v>431</v>
      </c>
      <c r="B113" t="s">
        <v>432</v>
      </c>
      <c r="C113" t="s">
        <v>186</v>
      </c>
      <c r="D113" t="s">
        <v>212</v>
      </c>
      <c r="E113" t="s">
        <v>177</v>
      </c>
      <c r="F113" t="s">
        <v>163</v>
      </c>
      <c r="G113" t="s">
        <v>172</v>
      </c>
      <c r="H113">
        <v>59</v>
      </c>
      <c r="I113" s="6">
        <v>39197</v>
      </c>
      <c r="J113" s="29">
        <v>129708</v>
      </c>
      <c r="K113" s="30">
        <v>0.05</v>
      </c>
      <c r="L113" t="s">
        <v>165</v>
      </c>
      <c r="M113" t="s">
        <v>191</v>
      </c>
      <c r="R113" t="s">
        <v>889</v>
      </c>
      <c r="S113" t="s">
        <v>890</v>
      </c>
      <c r="T113" t="s">
        <v>186</v>
      </c>
      <c r="U113" t="s">
        <v>194</v>
      </c>
      <c r="V113" t="s">
        <v>187</v>
      </c>
      <c r="W113" t="s">
        <v>163</v>
      </c>
      <c r="X113" t="s">
        <v>182</v>
      </c>
      <c r="Y113">
        <v>50</v>
      </c>
      <c r="Z113" s="6">
        <v>41155</v>
      </c>
      <c r="AA113" s="29">
        <v>102033</v>
      </c>
      <c r="AB113" s="30">
        <v>0.08</v>
      </c>
      <c r="AC113" t="s">
        <v>165</v>
      </c>
      <c r="AD113" t="s">
        <v>195</v>
      </c>
    </row>
    <row r="114" spans="1:30" x14ac:dyDescent="0.3">
      <c r="A114" t="s">
        <v>433</v>
      </c>
      <c r="B114" t="s">
        <v>434</v>
      </c>
      <c r="C114" t="s">
        <v>186</v>
      </c>
      <c r="D114" t="s">
        <v>212</v>
      </c>
      <c r="E114" t="s">
        <v>162</v>
      </c>
      <c r="F114" t="s">
        <v>181</v>
      </c>
      <c r="G114" t="s">
        <v>182</v>
      </c>
      <c r="H114">
        <v>55</v>
      </c>
      <c r="I114" s="6">
        <v>34595</v>
      </c>
      <c r="J114" s="29">
        <v>102270</v>
      </c>
      <c r="K114" s="30">
        <v>0.1</v>
      </c>
      <c r="L114" t="s">
        <v>165</v>
      </c>
      <c r="M114" t="s">
        <v>173</v>
      </c>
      <c r="R114" t="s">
        <v>891</v>
      </c>
      <c r="S114" t="s">
        <v>892</v>
      </c>
      <c r="T114" t="s">
        <v>169</v>
      </c>
      <c r="U114" t="s">
        <v>223</v>
      </c>
      <c r="V114" t="s">
        <v>177</v>
      </c>
      <c r="W114" t="s">
        <v>163</v>
      </c>
      <c r="X114" t="s">
        <v>172</v>
      </c>
      <c r="Y114">
        <v>61</v>
      </c>
      <c r="Z114" s="6">
        <v>44219</v>
      </c>
      <c r="AA114" s="29">
        <v>151783</v>
      </c>
      <c r="AB114" s="30">
        <v>0.26</v>
      </c>
      <c r="AC114" t="s">
        <v>165</v>
      </c>
      <c r="AD114" t="s">
        <v>166</v>
      </c>
    </row>
    <row r="115" spans="1:30" x14ac:dyDescent="0.3">
      <c r="A115" t="s">
        <v>435</v>
      </c>
      <c r="B115" t="s">
        <v>436</v>
      </c>
      <c r="C115" t="s">
        <v>190</v>
      </c>
      <c r="D115" t="s">
        <v>170</v>
      </c>
      <c r="E115" t="s">
        <v>177</v>
      </c>
      <c r="F115" t="s">
        <v>163</v>
      </c>
      <c r="G115" t="s">
        <v>182</v>
      </c>
      <c r="H115">
        <v>55</v>
      </c>
      <c r="I115" s="6">
        <v>37343</v>
      </c>
      <c r="J115" s="29">
        <v>50475</v>
      </c>
      <c r="K115" s="30">
        <v>0</v>
      </c>
      <c r="L115" t="s">
        <v>165</v>
      </c>
      <c r="M115" t="s">
        <v>220</v>
      </c>
      <c r="R115" t="s">
        <v>915</v>
      </c>
      <c r="S115" t="s">
        <v>916</v>
      </c>
      <c r="T115" t="s">
        <v>160</v>
      </c>
      <c r="U115" t="s">
        <v>194</v>
      </c>
      <c r="V115" t="s">
        <v>171</v>
      </c>
      <c r="W115" t="s">
        <v>163</v>
      </c>
      <c r="X115" t="s">
        <v>172</v>
      </c>
      <c r="Y115">
        <v>48</v>
      </c>
      <c r="Z115" s="6">
        <v>40389</v>
      </c>
      <c r="AA115" s="29">
        <v>124774</v>
      </c>
      <c r="AB115" s="30">
        <v>0.12</v>
      </c>
      <c r="AC115" t="s">
        <v>165</v>
      </c>
      <c r="AD115" t="s">
        <v>183</v>
      </c>
    </row>
    <row r="116" spans="1:30" x14ac:dyDescent="0.3">
      <c r="A116" t="s">
        <v>437</v>
      </c>
      <c r="B116" t="s">
        <v>438</v>
      </c>
      <c r="C116" t="s">
        <v>186</v>
      </c>
      <c r="D116" t="s">
        <v>212</v>
      </c>
      <c r="E116" t="s">
        <v>162</v>
      </c>
      <c r="F116" t="s">
        <v>181</v>
      </c>
      <c r="G116" t="s">
        <v>172</v>
      </c>
      <c r="H116">
        <v>51</v>
      </c>
      <c r="I116" s="6">
        <v>44014</v>
      </c>
      <c r="J116" s="29">
        <v>100099</v>
      </c>
      <c r="K116" s="30">
        <v>0.08</v>
      </c>
      <c r="L116" t="s">
        <v>165</v>
      </c>
      <c r="M116" t="s">
        <v>191</v>
      </c>
      <c r="R116" t="s">
        <v>937</v>
      </c>
      <c r="S116" t="s">
        <v>938</v>
      </c>
      <c r="T116" t="s">
        <v>160</v>
      </c>
      <c r="U116" t="s">
        <v>200</v>
      </c>
      <c r="V116" t="s">
        <v>162</v>
      </c>
      <c r="W116" t="s">
        <v>163</v>
      </c>
      <c r="X116" t="s">
        <v>182</v>
      </c>
      <c r="Y116">
        <v>52</v>
      </c>
      <c r="Z116" s="6">
        <v>42983</v>
      </c>
      <c r="AA116" s="29">
        <v>140042</v>
      </c>
      <c r="AB116" s="30">
        <v>0.13</v>
      </c>
      <c r="AC116" t="s">
        <v>165</v>
      </c>
      <c r="AD116" t="s">
        <v>195</v>
      </c>
    </row>
    <row r="117" spans="1:30" x14ac:dyDescent="0.3">
      <c r="A117" t="s">
        <v>439</v>
      </c>
      <c r="B117" t="s">
        <v>440</v>
      </c>
      <c r="C117" t="s">
        <v>232</v>
      </c>
      <c r="D117" t="s">
        <v>161</v>
      </c>
      <c r="E117" t="s">
        <v>177</v>
      </c>
      <c r="F117" t="s">
        <v>163</v>
      </c>
      <c r="G117" t="s">
        <v>172</v>
      </c>
      <c r="H117">
        <v>54</v>
      </c>
      <c r="I117" s="6">
        <v>42731</v>
      </c>
      <c r="J117" s="29">
        <v>41673</v>
      </c>
      <c r="K117" s="30">
        <v>0</v>
      </c>
      <c r="L117" t="s">
        <v>165</v>
      </c>
      <c r="M117" t="s">
        <v>191</v>
      </c>
      <c r="R117" t="s">
        <v>940</v>
      </c>
      <c r="S117" t="s">
        <v>941</v>
      </c>
      <c r="T117" t="s">
        <v>186</v>
      </c>
      <c r="U117" t="s">
        <v>200</v>
      </c>
      <c r="V117" t="s">
        <v>171</v>
      </c>
      <c r="W117" t="s">
        <v>163</v>
      </c>
      <c r="X117" t="s">
        <v>217</v>
      </c>
      <c r="Y117">
        <v>55</v>
      </c>
      <c r="Z117" s="6">
        <v>40233</v>
      </c>
      <c r="AA117" s="29">
        <v>102839</v>
      </c>
      <c r="AB117" s="30">
        <v>0.05</v>
      </c>
      <c r="AC117" t="s">
        <v>165</v>
      </c>
      <c r="AD117" t="s">
        <v>191</v>
      </c>
    </row>
    <row r="118" spans="1:30" x14ac:dyDescent="0.3">
      <c r="A118" t="s">
        <v>441</v>
      </c>
      <c r="B118" t="s">
        <v>442</v>
      </c>
      <c r="C118" t="s">
        <v>190</v>
      </c>
      <c r="D118" t="s">
        <v>212</v>
      </c>
      <c r="E118" t="s">
        <v>187</v>
      </c>
      <c r="F118" t="s">
        <v>181</v>
      </c>
      <c r="G118" t="s">
        <v>172</v>
      </c>
      <c r="H118">
        <v>55</v>
      </c>
      <c r="I118" s="6">
        <v>38328</v>
      </c>
      <c r="J118" s="29">
        <v>40752</v>
      </c>
      <c r="K118" s="30">
        <v>0</v>
      </c>
      <c r="L118" t="s">
        <v>165</v>
      </c>
      <c r="M118" t="s">
        <v>183</v>
      </c>
      <c r="R118" t="s">
        <v>960</v>
      </c>
      <c r="S118" t="s">
        <v>961</v>
      </c>
      <c r="T118" t="s">
        <v>190</v>
      </c>
      <c r="U118" t="s">
        <v>212</v>
      </c>
      <c r="V118" t="s">
        <v>171</v>
      </c>
      <c r="W118" t="s">
        <v>163</v>
      </c>
      <c r="X118" t="s">
        <v>172</v>
      </c>
      <c r="Y118">
        <v>64</v>
      </c>
      <c r="Z118" s="6">
        <v>37662</v>
      </c>
      <c r="AA118" s="29">
        <v>57032</v>
      </c>
      <c r="AB118" s="30">
        <v>0</v>
      </c>
      <c r="AC118" t="s">
        <v>165</v>
      </c>
      <c r="AD118" t="s">
        <v>191</v>
      </c>
    </row>
    <row r="119" spans="1:30" x14ac:dyDescent="0.3">
      <c r="A119" t="s">
        <v>443</v>
      </c>
      <c r="B119" t="s">
        <v>444</v>
      </c>
      <c r="C119" t="s">
        <v>328</v>
      </c>
      <c r="D119" t="s">
        <v>200</v>
      </c>
      <c r="E119" t="s">
        <v>177</v>
      </c>
      <c r="F119" t="s">
        <v>181</v>
      </c>
      <c r="G119" t="s">
        <v>172</v>
      </c>
      <c r="H119">
        <v>33</v>
      </c>
      <c r="I119" s="6">
        <v>42951</v>
      </c>
      <c r="J119" s="29">
        <v>92610</v>
      </c>
      <c r="K119" s="30">
        <v>0</v>
      </c>
      <c r="L119" t="s">
        <v>165</v>
      </c>
      <c r="M119" t="s">
        <v>220</v>
      </c>
      <c r="R119" t="s">
        <v>178</v>
      </c>
      <c r="S119" t="s">
        <v>962</v>
      </c>
      <c r="T119" t="s">
        <v>190</v>
      </c>
      <c r="U119" t="s">
        <v>170</v>
      </c>
      <c r="V119" t="s">
        <v>177</v>
      </c>
      <c r="W119" t="s">
        <v>163</v>
      </c>
      <c r="X119" t="s">
        <v>172</v>
      </c>
      <c r="Y119">
        <v>55</v>
      </c>
      <c r="Z119" s="6">
        <v>44302</v>
      </c>
      <c r="AA119" s="29">
        <v>48266</v>
      </c>
      <c r="AB119" s="30">
        <v>0</v>
      </c>
      <c r="AC119" t="s">
        <v>165</v>
      </c>
      <c r="AD119" t="s">
        <v>173</v>
      </c>
    </row>
    <row r="120" spans="1:30" x14ac:dyDescent="0.3">
      <c r="A120" t="s">
        <v>445</v>
      </c>
      <c r="B120" t="s">
        <v>446</v>
      </c>
      <c r="C120" t="s">
        <v>160</v>
      </c>
      <c r="D120" t="s">
        <v>223</v>
      </c>
      <c r="E120" t="s">
        <v>171</v>
      </c>
      <c r="F120" t="s">
        <v>181</v>
      </c>
      <c r="G120" t="s">
        <v>172</v>
      </c>
      <c r="H120">
        <v>50</v>
      </c>
      <c r="I120" s="6">
        <v>37705</v>
      </c>
      <c r="J120" s="29">
        <v>123405</v>
      </c>
      <c r="K120" s="30">
        <v>0.13</v>
      </c>
      <c r="L120" t="s">
        <v>165</v>
      </c>
      <c r="M120" t="s">
        <v>220</v>
      </c>
      <c r="R120" t="s">
        <v>965</v>
      </c>
      <c r="S120" t="s">
        <v>966</v>
      </c>
      <c r="T120" t="s">
        <v>355</v>
      </c>
      <c r="U120" t="s">
        <v>161</v>
      </c>
      <c r="V120" t="s">
        <v>171</v>
      </c>
      <c r="W120" t="s">
        <v>163</v>
      </c>
      <c r="X120" t="s">
        <v>182</v>
      </c>
      <c r="Y120">
        <v>57</v>
      </c>
      <c r="Z120" s="6">
        <v>41649</v>
      </c>
      <c r="AA120" s="29">
        <v>74854</v>
      </c>
      <c r="AB120" s="30">
        <v>0</v>
      </c>
      <c r="AC120" t="s">
        <v>165</v>
      </c>
      <c r="AD120" t="s">
        <v>166</v>
      </c>
    </row>
    <row r="121" spans="1:30" x14ac:dyDescent="0.3">
      <c r="A121" t="s">
        <v>447</v>
      </c>
      <c r="B121" t="s">
        <v>448</v>
      </c>
      <c r="C121" t="s">
        <v>169</v>
      </c>
      <c r="D121" t="s">
        <v>223</v>
      </c>
      <c r="E121" t="s">
        <v>187</v>
      </c>
      <c r="F121" t="s">
        <v>163</v>
      </c>
      <c r="G121" t="s">
        <v>217</v>
      </c>
      <c r="H121">
        <v>49</v>
      </c>
      <c r="I121" s="6">
        <v>35887</v>
      </c>
      <c r="J121" s="29">
        <v>160832</v>
      </c>
      <c r="K121" s="30">
        <v>0.3</v>
      </c>
      <c r="L121" t="s">
        <v>165</v>
      </c>
      <c r="M121" t="s">
        <v>183</v>
      </c>
      <c r="R121" t="s">
        <v>967</v>
      </c>
      <c r="S121" t="s">
        <v>968</v>
      </c>
      <c r="T121" t="s">
        <v>211</v>
      </c>
      <c r="U121" t="s">
        <v>194</v>
      </c>
      <c r="V121" t="s">
        <v>171</v>
      </c>
      <c r="W121" t="s">
        <v>163</v>
      </c>
      <c r="X121" t="s">
        <v>172</v>
      </c>
      <c r="Y121">
        <v>48</v>
      </c>
      <c r="Z121" s="6">
        <v>39197</v>
      </c>
      <c r="AA121" s="29">
        <v>217783</v>
      </c>
      <c r="AB121" s="30">
        <v>0.36</v>
      </c>
      <c r="AC121" t="s">
        <v>165</v>
      </c>
      <c r="AD121" t="s">
        <v>166</v>
      </c>
    </row>
    <row r="122" spans="1:30" x14ac:dyDescent="0.3">
      <c r="A122" t="s">
        <v>449</v>
      </c>
      <c r="B122" t="s">
        <v>450</v>
      </c>
      <c r="C122" t="s">
        <v>451</v>
      </c>
      <c r="D122" t="s">
        <v>161</v>
      </c>
      <c r="E122" t="s">
        <v>177</v>
      </c>
      <c r="F122" t="s">
        <v>181</v>
      </c>
      <c r="G122" t="s">
        <v>164</v>
      </c>
      <c r="H122">
        <v>54</v>
      </c>
      <c r="I122" s="6">
        <v>40540</v>
      </c>
      <c r="J122" s="29">
        <v>64417</v>
      </c>
      <c r="K122" s="30">
        <v>0</v>
      </c>
      <c r="L122" t="s">
        <v>165</v>
      </c>
      <c r="M122" t="s">
        <v>220</v>
      </c>
      <c r="R122" t="s">
        <v>975</v>
      </c>
      <c r="S122" t="s">
        <v>976</v>
      </c>
      <c r="T122" t="s">
        <v>169</v>
      </c>
      <c r="U122" t="s">
        <v>194</v>
      </c>
      <c r="V122" t="s">
        <v>177</v>
      </c>
      <c r="W122" t="s">
        <v>163</v>
      </c>
      <c r="X122" t="s">
        <v>182</v>
      </c>
      <c r="Y122">
        <v>63</v>
      </c>
      <c r="Z122" s="6">
        <v>39147</v>
      </c>
      <c r="AA122" s="29">
        <v>193044</v>
      </c>
      <c r="AB122" s="30">
        <v>0.15</v>
      </c>
      <c r="AC122" t="s">
        <v>165</v>
      </c>
      <c r="AD122" t="s">
        <v>191</v>
      </c>
    </row>
    <row r="123" spans="1:30" x14ac:dyDescent="0.3">
      <c r="A123" t="s">
        <v>452</v>
      </c>
      <c r="B123" t="s">
        <v>453</v>
      </c>
      <c r="C123" t="s">
        <v>451</v>
      </c>
      <c r="D123" t="s">
        <v>161</v>
      </c>
      <c r="E123" t="s">
        <v>177</v>
      </c>
      <c r="F123" t="s">
        <v>163</v>
      </c>
      <c r="G123" t="s">
        <v>217</v>
      </c>
      <c r="H123">
        <v>36</v>
      </c>
      <c r="I123" s="6">
        <v>43818</v>
      </c>
      <c r="J123" s="29">
        <v>91954</v>
      </c>
      <c r="K123" s="30">
        <v>0</v>
      </c>
      <c r="L123" t="s">
        <v>165</v>
      </c>
      <c r="M123" t="s">
        <v>220</v>
      </c>
      <c r="R123" t="s">
        <v>977</v>
      </c>
      <c r="S123" t="s">
        <v>978</v>
      </c>
      <c r="T123" t="s">
        <v>190</v>
      </c>
      <c r="U123" t="s">
        <v>212</v>
      </c>
      <c r="V123" t="s">
        <v>162</v>
      </c>
      <c r="W123" t="s">
        <v>163</v>
      </c>
      <c r="X123" t="s">
        <v>164</v>
      </c>
      <c r="Y123">
        <v>65</v>
      </c>
      <c r="Z123" s="6">
        <v>40711</v>
      </c>
      <c r="AA123" s="29">
        <v>56686</v>
      </c>
      <c r="AB123" s="30">
        <v>0</v>
      </c>
      <c r="AC123" t="s">
        <v>165</v>
      </c>
      <c r="AD123" t="s">
        <v>166</v>
      </c>
    </row>
    <row r="124" spans="1:30" x14ac:dyDescent="0.3">
      <c r="A124" t="s">
        <v>454</v>
      </c>
      <c r="B124" t="s">
        <v>455</v>
      </c>
      <c r="C124" t="s">
        <v>211</v>
      </c>
      <c r="D124" t="s">
        <v>212</v>
      </c>
      <c r="E124" t="s">
        <v>187</v>
      </c>
      <c r="F124" t="s">
        <v>163</v>
      </c>
      <c r="G124" t="s">
        <v>164</v>
      </c>
      <c r="H124">
        <v>30</v>
      </c>
      <c r="I124" s="6">
        <v>42634</v>
      </c>
      <c r="J124" s="29">
        <v>221217</v>
      </c>
      <c r="K124" s="30">
        <v>0.32</v>
      </c>
      <c r="L124" t="s">
        <v>165</v>
      </c>
      <c r="M124" t="s">
        <v>220</v>
      </c>
      <c r="R124" t="s">
        <v>984</v>
      </c>
      <c r="S124" t="s">
        <v>985</v>
      </c>
      <c r="T124" t="s">
        <v>355</v>
      </c>
      <c r="U124" t="s">
        <v>161</v>
      </c>
      <c r="V124" t="s">
        <v>162</v>
      </c>
      <c r="W124" t="s">
        <v>163</v>
      </c>
      <c r="X124" t="s">
        <v>182</v>
      </c>
      <c r="Y124">
        <v>65</v>
      </c>
      <c r="Z124" s="6">
        <v>37749</v>
      </c>
      <c r="AA124" s="29">
        <v>96548</v>
      </c>
      <c r="AB124" s="30">
        <v>0</v>
      </c>
      <c r="AC124" t="s">
        <v>165</v>
      </c>
      <c r="AD124" t="s">
        <v>195</v>
      </c>
    </row>
    <row r="125" spans="1:30" x14ac:dyDescent="0.3">
      <c r="A125" t="s">
        <v>456</v>
      </c>
      <c r="B125" t="s">
        <v>457</v>
      </c>
      <c r="C125" t="s">
        <v>355</v>
      </c>
      <c r="D125" t="s">
        <v>161</v>
      </c>
      <c r="E125" t="s">
        <v>177</v>
      </c>
      <c r="F125" t="s">
        <v>181</v>
      </c>
      <c r="G125" t="s">
        <v>217</v>
      </c>
      <c r="H125">
        <v>29</v>
      </c>
      <c r="I125" s="6">
        <v>42866</v>
      </c>
      <c r="J125" s="29">
        <v>87536</v>
      </c>
      <c r="K125" s="30">
        <v>0</v>
      </c>
      <c r="L125" t="s">
        <v>165</v>
      </c>
      <c r="M125" t="s">
        <v>166</v>
      </c>
      <c r="R125" t="s">
        <v>988</v>
      </c>
      <c r="S125" t="s">
        <v>989</v>
      </c>
      <c r="T125" t="s">
        <v>186</v>
      </c>
      <c r="U125" t="s">
        <v>170</v>
      </c>
      <c r="V125" t="s">
        <v>171</v>
      </c>
      <c r="W125" t="s">
        <v>163</v>
      </c>
      <c r="X125" t="s">
        <v>164</v>
      </c>
      <c r="Y125">
        <v>61</v>
      </c>
      <c r="Z125" s="6">
        <v>40293</v>
      </c>
      <c r="AA125" s="29">
        <v>110302</v>
      </c>
      <c r="AB125" s="30">
        <v>0.06</v>
      </c>
      <c r="AC125" t="s">
        <v>165</v>
      </c>
      <c r="AD125" t="s">
        <v>191</v>
      </c>
    </row>
    <row r="126" spans="1:30" x14ac:dyDescent="0.3">
      <c r="A126" t="s">
        <v>458</v>
      </c>
      <c r="B126" t="s">
        <v>459</v>
      </c>
      <c r="C126" t="s">
        <v>190</v>
      </c>
      <c r="D126" t="s">
        <v>223</v>
      </c>
      <c r="E126" t="s">
        <v>187</v>
      </c>
      <c r="F126" t="s">
        <v>163</v>
      </c>
      <c r="G126" t="s">
        <v>217</v>
      </c>
      <c r="H126">
        <v>47</v>
      </c>
      <c r="I126" s="6">
        <v>42164</v>
      </c>
      <c r="J126" s="29">
        <v>41429</v>
      </c>
      <c r="K126" s="30">
        <v>0</v>
      </c>
      <c r="L126" t="s">
        <v>165</v>
      </c>
      <c r="M126" t="s">
        <v>166</v>
      </c>
      <c r="R126" t="s">
        <v>1006</v>
      </c>
      <c r="S126" t="s">
        <v>1007</v>
      </c>
      <c r="T126" t="s">
        <v>245</v>
      </c>
      <c r="U126" t="s">
        <v>161</v>
      </c>
      <c r="V126" t="s">
        <v>187</v>
      </c>
      <c r="W126" t="s">
        <v>163</v>
      </c>
      <c r="X126" t="s">
        <v>182</v>
      </c>
      <c r="Y126">
        <v>57</v>
      </c>
      <c r="Z126" s="6">
        <v>33728</v>
      </c>
      <c r="AA126" s="29">
        <v>76202</v>
      </c>
      <c r="AB126" s="30">
        <v>0</v>
      </c>
      <c r="AC126" t="s">
        <v>165</v>
      </c>
      <c r="AD126" t="s">
        <v>195</v>
      </c>
    </row>
    <row r="127" spans="1:30" x14ac:dyDescent="0.3">
      <c r="A127" t="s">
        <v>460</v>
      </c>
      <c r="B127" t="s">
        <v>461</v>
      </c>
      <c r="C127" t="s">
        <v>211</v>
      </c>
      <c r="D127" t="s">
        <v>204</v>
      </c>
      <c r="E127" t="s">
        <v>177</v>
      </c>
      <c r="F127" t="s">
        <v>181</v>
      </c>
      <c r="G127" t="s">
        <v>182</v>
      </c>
      <c r="H127">
        <v>35</v>
      </c>
      <c r="I127" s="6">
        <v>40826</v>
      </c>
      <c r="J127" s="29">
        <v>245482</v>
      </c>
      <c r="K127" s="30">
        <v>0.39</v>
      </c>
      <c r="L127" t="s">
        <v>165</v>
      </c>
      <c r="M127" t="s">
        <v>166</v>
      </c>
      <c r="R127" t="s">
        <v>1014</v>
      </c>
      <c r="S127" t="s">
        <v>1015</v>
      </c>
      <c r="T127" t="s">
        <v>203</v>
      </c>
      <c r="U127" t="s">
        <v>204</v>
      </c>
      <c r="V127" t="s">
        <v>177</v>
      </c>
      <c r="W127" t="s">
        <v>163</v>
      </c>
      <c r="X127" t="s">
        <v>164</v>
      </c>
      <c r="Y127">
        <v>55</v>
      </c>
      <c r="Z127" s="6">
        <v>44276</v>
      </c>
      <c r="AA127" s="29">
        <v>95562</v>
      </c>
      <c r="AB127" s="30">
        <v>0</v>
      </c>
      <c r="AC127" t="s">
        <v>165</v>
      </c>
      <c r="AD127" t="s">
        <v>173</v>
      </c>
    </row>
    <row r="128" spans="1:30" x14ac:dyDescent="0.3">
      <c r="A128" t="s">
        <v>462</v>
      </c>
      <c r="B128" t="s">
        <v>463</v>
      </c>
      <c r="C128" t="s">
        <v>340</v>
      </c>
      <c r="D128" t="s">
        <v>204</v>
      </c>
      <c r="E128" t="s">
        <v>177</v>
      </c>
      <c r="F128" t="s">
        <v>163</v>
      </c>
      <c r="G128" t="s">
        <v>172</v>
      </c>
      <c r="H128">
        <v>25</v>
      </c>
      <c r="I128" s="6">
        <v>43850</v>
      </c>
      <c r="J128" s="29">
        <v>71359</v>
      </c>
      <c r="K128" s="30">
        <v>0</v>
      </c>
      <c r="L128" t="s">
        <v>165</v>
      </c>
      <c r="M128" t="s">
        <v>183</v>
      </c>
      <c r="R128" t="s">
        <v>1036</v>
      </c>
      <c r="S128" t="s">
        <v>1037</v>
      </c>
      <c r="T128" t="s">
        <v>325</v>
      </c>
      <c r="U128" t="s">
        <v>223</v>
      </c>
      <c r="V128" t="s">
        <v>162</v>
      </c>
      <c r="W128" t="s">
        <v>163</v>
      </c>
      <c r="X128" t="s">
        <v>164</v>
      </c>
      <c r="Y128">
        <v>65</v>
      </c>
      <c r="Z128" s="6">
        <v>36798</v>
      </c>
      <c r="AA128" s="29">
        <v>67837</v>
      </c>
      <c r="AB128" s="30">
        <v>0</v>
      </c>
      <c r="AC128" t="s">
        <v>165</v>
      </c>
      <c r="AD128" t="s">
        <v>195</v>
      </c>
    </row>
    <row r="129" spans="1:30" x14ac:dyDescent="0.3">
      <c r="A129" t="s">
        <v>464</v>
      </c>
      <c r="B129" t="s">
        <v>465</v>
      </c>
      <c r="C129" t="s">
        <v>169</v>
      </c>
      <c r="D129" t="s">
        <v>204</v>
      </c>
      <c r="E129" t="s">
        <v>171</v>
      </c>
      <c r="F129" t="s">
        <v>181</v>
      </c>
      <c r="G129" t="s">
        <v>182</v>
      </c>
      <c r="H129">
        <v>45</v>
      </c>
      <c r="I129" s="6">
        <v>41879</v>
      </c>
      <c r="J129" s="29">
        <v>183161</v>
      </c>
      <c r="K129" s="30">
        <v>0.22</v>
      </c>
      <c r="L129" t="s">
        <v>165</v>
      </c>
      <c r="M129" t="s">
        <v>191</v>
      </c>
      <c r="R129" t="s">
        <v>1038</v>
      </c>
      <c r="S129" t="s">
        <v>1039</v>
      </c>
      <c r="T129" t="s">
        <v>180</v>
      </c>
      <c r="U129" t="s">
        <v>223</v>
      </c>
      <c r="V129" t="s">
        <v>187</v>
      </c>
      <c r="W129" t="s">
        <v>163</v>
      </c>
      <c r="X129" t="s">
        <v>217</v>
      </c>
      <c r="Y129">
        <v>52</v>
      </c>
      <c r="Z129" s="6">
        <v>34623</v>
      </c>
      <c r="AA129" s="29">
        <v>93103</v>
      </c>
      <c r="AB129" s="30">
        <v>0</v>
      </c>
      <c r="AC129" t="s">
        <v>165</v>
      </c>
      <c r="AD129" t="s">
        <v>183</v>
      </c>
    </row>
    <row r="130" spans="1:30" x14ac:dyDescent="0.3">
      <c r="A130" t="s">
        <v>466</v>
      </c>
      <c r="B130" t="s">
        <v>467</v>
      </c>
      <c r="C130" t="s">
        <v>468</v>
      </c>
      <c r="D130" t="s">
        <v>161</v>
      </c>
      <c r="E130" t="s">
        <v>187</v>
      </c>
      <c r="F130" t="s">
        <v>181</v>
      </c>
      <c r="G130" t="s">
        <v>172</v>
      </c>
      <c r="H130">
        <v>58</v>
      </c>
      <c r="I130" s="6">
        <v>34176</v>
      </c>
      <c r="J130" s="29">
        <v>69260</v>
      </c>
      <c r="K130" s="30">
        <v>0</v>
      </c>
      <c r="L130" t="s">
        <v>165</v>
      </c>
      <c r="M130" t="s">
        <v>183</v>
      </c>
      <c r="R130" t="s">
        <v>1040</v>
      </c>
      <c r="S130" t="s">
        <v>1041</v>
      </c>
      <c r="T130" t="s">
        <v>203</v>
      </c>
      <c r="U130" t="s">
        <v>204</v>
      </c>
      <c r="V130" t="s">
        <v>187</v>
      </c>
      <c r="W130" t="s">
        <v>163</v>
      </c>
      <c r="X130" t="s">
        <v>172</v>
      </c>
      <c r="Y130">
        <v>56</v>
      </c>
      <c r="Z130" s="6">
        <v>42291</v>
      </c>
      <c r="AA130" s="29">
        <v>76272</v>
      </c>
      <c r="AB130" s="30">
        <v>0</v>
      </c>
      <c r="AC130" t="s">
        <v>165</v>
      </c>
      <c r="AD130" t="s">
        <v>191</v>
      </c>
    </row>
    <row r="131" spans="1:30" x14ac:dyDescent="0.3">
      <c r="A131" t="s">
        <v>469</v>
      </c>
      <c r="B131" t="s">
        <v>470</v>
      </c>
      <c r="C131" t="s">
        <v>280</v>
      </c>
      <c r="D131" t="s">
        <v>204</v>
      </c>
      <c r="E131" t="s">
        <v>171</v>
      </c>
      <c r="F131" t="s">
        <v>181</v>
      </c>
      <c r="G131" t="s">
        <v>172</v>
      </c>
      <c r="H131">
        <v>51</v>
      </c>
      <c r="I131" s="6">
        <v>36442</v>
      </c>
      <c r="J131" s="29">
        <v>95639</v>
      </c>
      <c r="K131" s="30">
        <v>0</v>
      </c>
      <c r="L131" t="s">
        <v>165</v>
      </c>
      <c r="M131" t="s">
        <v>195</v>
      </c>
      <c r="R131" t="s">
        <v>1042</v>
      </c>
      <c r="S131" t="s">
        <v>1043</v>
      </c>
      <c r="T131" t="s">
        <v>235</v>
      </c>
      <c r="U131" t="s">
        <v>170</v>
      </c>
      <c r="V131" t="s">
        <v>177</v>
      </c>
      <c r="W131" t="s">
        <v>163</v>
      </c>
      <c r="X131" t="s">
        <v>182</v>
      </c>
      <c r="Y131">
        <v>48</v>
      </c>
      <c r="Z131" s="6">
        <v>37796</v>
      </c>
      <c r="AA131" s="29">
        <v>55760</v>
      </c>
      <c r="AB131" s="30">
        <v>0</v>
      </c>
      <c r="AC131" t="s">
        <v>165</v>
      </c>
      <c r="AD131" t="s">
        <v>195</v>
      </c>
    </row>
    <row r="132" spans="1:30" x14ac:dyDescent="0.3">
      <c r="A132" t="s">
        <v>471</v>
      </c>
      <c r="B132" t="s">
        <v>472</v>
      </c>
      <c r="C132" t="s">
        <v>180</v>
      </c>
      <c r="D132" t="s">
        <v>223</v>
      </c>
      <c r="E132" t="s">
        <v>187</v>
      </c>
      <c r="F132" t="s">
        <v>181</v>
      </c>
      <c r="G132" t="s">
        <v>164</v>
      </c>
      <c r="H132">
        <v>36</v>
      </c>
      <c r="I132" s="6">
        <v>44556</v>
      </c>
      <c r="J132" s="29">
        <v>75119</v>
      </c>
      <c r="K132" s="30">
        <v>0</v>
      </c>
      <c r="L132" t="s">
        <v>165</v>
      </c>
      <c r="M132" t="s">
        <v>173</v>
      </c>
      <c r="R132" t="s">
        <v>1050</v>
      </c>
      <c r="S132" t="s">
        <v>1051</v>
      </c>
      <c r="T132" t="s">
        <v>325</v>
      </c>
      <c r="U132" t="s">
        <v>223</v>
      </c>
      <c r="V132" t="s">
        <v>177</v>
      </c>
      <c r="W132" t="s">
        <v>163</v>
      </c>
      <c r="X132" t="s">
        <v>182</v>
      </c>
      <c r="Y132">
        <v>63</v>
      </c>
      <c r="Z132" s="6">
        <v>43004</v>
      </c>
      <c r="AA132" s="29">
        <v>72340</v>
      </c>
      <c r="AB132" s="30">
        <v>0</v>
      </c>
      <c r="AC132" t="s">
        <v>165</v>
      </c>
      <c r="AD132" t="s">
        <v>183</v>
      </c>
    </row>
    <row r="133" spans="1:30" x14ac:dyDescent="0.3">
      <c r="A133" t="s">
        <v>473</v>
      </c>
      <c r="B133" t="s">
        <v>474</v>
      </c>
      <c r="C133" t="s">
        <v>211</v>
      </c>
      <c r="D133" t="s">
        <v>194</v>
      </c>
      <c r="E133" t="s">
        <v>162</v>
      </c>
      <c r="F133" t="s">
        <v>181</v>
      </c>
      <c r="G133" t="s">
        <v>182</v>
      </c>
      <c r="H133">
        <v>59</v>
      </c>
      <c r="I133" s="6">
        <v>40681</v>
      </c>
      <c r="J133" s="29">
        <v>192213</v>
      </c>
      <c r="K133" s="30">
        <v>0.4</v>
      </c>
      <c r="L133" t="s">
        <v>165</v>
      </c>
      <c r="M133" t="s">
        <v>173</v>
      </c>
      <c r="R133" t="s">
        <v>1054</v>
      </c>
      <c r="S133" t="s">
        <v>1055</v>
      </c>
      <c r="T133" t="s">
        <v>245</v>
      </c>
      <c r="U133" t="s">
        <v>161</v>
      </c>
      <c r="V133" t="s">
        <v>187</v>
      </c>
      <c r="W133" t="s">
        <v>163</v>
      </c>
      <c r="X133" t="s">
        <v>172</v>
      </c>
      <c r="Y133">
        <v>53</v>
      </c>
      <c r="Z133" s="6">
        <v>35543</v>
      </c>
      <c r="AA133" s="29">
        <v>78153</v>
      </c>
      <c r="AB133" s="30">
        <v>0</v>
      </c>
      <c r="AC133" t="s">
        <v>165</v>
      </c>
      <c r="AD133" t="s">
        <v>191</v>
      </c>
    </row>
    <row r="134" spans="1:30" x14ac:dyDescent="0.3">
      <c r="A134" t="s">
        <v>475</v>
      </c>
      <c r="B134" t="s">
        <v>476</v>
      </c>
      <c r="C134" t="s">
        <v>160</v>
      </c>
      <c r="D134" t="s">
        <v>223</v>
      </c>
      <c r="E134" t="s">
        <v>177</v>
      </c>
      <c r="F134" t="s">
        <v>181</v>
      </c>
      <c r="G134" t="s">
        <v>172</v>
      </c>
      <c r="H134">
        <v>29</v>
      </c>
      <c r="I134" s="6">
        <v>42810</v>
      </c>
      <c r="J134" s="29">
        <v>151413</v>
      </c>
      <c r="K134" s="30">
        <v>0.15</v>
      </c>
      <c r="L134" t="s">
        <v>165</v>
      </c>
      <c r="M134" t="s">
        <v>166</v>
      </c>
      <c r="R134" t="s">
        <v>1075</v>
      </c>
      <c r="S134" t="s">
        <v>1076</v>
      </c>
      <c r="T134" t="s">
        <v>180</v>
      </c>
      <c r="U134" t="s">
        <v>223</v>
      </c>
      <c r="V134" t="s">
        <v>162</v>
      </c>
      <c r="W134" t="s">
        <v>163</v>
      </c>
      <c r="X134" t="s">
        <v>182</v>
      </c>
      <c r="Y134">
        <v>62</v>
      </c>
      <c r="Z134" s="6">
        <v>43969</v>
      </c>
      <c r="AA134" s="29">
        <v>97830</v>
      </c>
      <c r="AB134" s="30">
        <v>0</v>
      </c>
      <c r="AC134" t="s">
        <v>165</v>
      </c>
      <c r="AD134" t="s">
        <v>195</v>
      </c>
    </row>
    <row r="135" spans="1:30" x14ac:dyDescent="0.3">
      <c r="A135" t="s">
        <v>477</v>
      </c>
      <c r="B135" t="s">
        <v>478</v>
      </c>
      <c r="C135" t="s">
        <v>180</v>
      </c>
      <c r="D135" t="s">
        <v>194</v>
      </c>
      <c r="E135" t="s">
        <v>171</v>
      </c>
      <c r="F135" t="s">
        <v>181</v>
      </c>
      <c r="G135" t="s">
        <v>172</v>
      </c>
      <c r="H135">
        <v>62</v>
      </c>
      <c r="I135" s="6">
        <v>37733</v>
      </c>
      <c r="J135" s="29">
        <v>76906</v>
      </c>
      <c r="K135" s="30">
        <v>0</v>
      </c>
      <c r="L135" t="s">
        <v>165</v>
      </c>
      <c r="M135" t="s">
        <v>166</v>
      </c>
      <c r="R135" t="s">
        <v>1077</v>
      </c>
      <c r="S135" t="s">
        <v>1078</v>
      </c>
      <c r="T135" t="s">
        <v>211</v>
      </c>
      <c r="U135" t="s">
        <v>212</v>
      </c>
      <c r="V135" t="s">
        <v>187</v>
      </c>
      <c r="W135" t="s">
        <v>163</v>
      </c>
      <c r="X135" t="s">
        <v>217</v>
      </c>
      <c r="Y135">
        <v>47</v>
      </c>
      <c r="Z135" s="6">
        <v>36232</v>
      </c>
      <c r="AA135" s="29">
        <v>239394</v>
      </c>
      <c r="AB135" s="30">
        <v>0.32</v>
      </c>
      <c r="AC135" t="s">
        <v>165</v>
      </c>
      <c r="AD135" t="s">
        <v>195</v>
      </c>
    </row>
    <row r="136" spans="1:30" x14ac:dyDescent="0.3">
      <c r="A136" t="s">
        <v>479</v>
      </c>
      <c r="B136" t="s">
        <v>480</v>
      </c>
      <c r="C136" t="s">
        <v>340</v>
      </c>
      <c r="D136" t="s">
        <v>204</v>
      </c>
      <c r="E136" t="s">
        <v>162</v>
      </c>
      <c r="F136" t="s">
        <v>181</v>
      </c>
      <c r="G136" t="s">
        <v>217</v>
      </c>
      <c r="H136">
        <v>47</v>
      </c>
      <c r="I136" s="6">
        <v>35990</v>
      </c>
      <c r="J136" s="29">
        <v>99091</v>
      </c>
      <c r="K136" s="30">
        <v>0</v>
      </c>
      <c r="L136" t="s">
        <v>165</v>
      </c>
      <c r="M136" t="s">
        <v>195</v>
      </c>
      <c r="R136" t="s">
        <v>1081</v>
      </c>
      <c r="S136" t="s">
        <v>1082</v>
      </c>
      <c r="T136" t="s">
        <v>211</v>
      </c>
      <c r="U136" t="s">
        <v>170</v>
      </c>
      <c r="V136" t="s">
        <v>187</v>
      </c>
      <c r="W136" t="s">
        <v>163</v>
      </c>
      <c r="X136" t="s">
        <v>182</v>
      </c>
      <c r="Y136">
        <v>54</v>
      </c>
      <c r="Z136" s="6">
        <v>39330</v>
      </c>
      <c r="AA136" s="29">
        <v>183239</v>
      </c>
      <c r="AB136" s="30">
        <v>0.32</v>
      </c>
      <c r="AC136" t="s">
        <v>165</v>
      </c>
      <c r="AD136" t="s">
        <v>166</v>
      </c>
    </row>
    <row r="137" spans="1:30" x14ac:dyDescent="0.3">
      <c r="A137" t="s">
        <v>481</v>
      </c>
      <c r="B137" t="s">
        <v>482</v>
      </c>
      <c r="C137" t="s">
        <v>180</v>
      </c>
      <c r="D137" t="s">
        <v>170</v>
      </c>
      <c r="E137" t="s">
        <v>187</v>
      </c>
      <c r="F137" t="s">
        <v>163</v>
      </c>
      <c r="G137" t="s">
        <v>172</v>
      </c>
      <c r="H137">
        <v>28</v>
      </c>
      <c r="I137" s="6">
        <v>44078</v>
      </c>
      <c r="J137" s="29">
        <v>95045</v>
      </c>
      <c r="K137" s="30">
        <v>0</v>
      </c>
      <c r="L137" t="s">
        <v>165</v>
      </c>
      <c r="M137" t="s">
        <v>173</v>
      </c>
      <c r="R137" t="s">
        <v>1085</v>
      </c>
      <c r="S137" t="s">
        <v>1086</v>
      </c>
      <c r="T137" t="s">
        <v>190</v>
      </c>
      <c r="U137" t="s">
        <v>194</v>
      </c>
      <c r="V137" t="s">
        <v>162</v>
      </c>
      <c r="W137" t="s">
        <v>163</v>
      </c>
      <c r="X137" t="s">
        <v>182</v>
      </c>
      <c r="Y137">
        <v>54</v>
      </c>
      <c r="Z137" s="6">
        <v>39080</v>
      </c>
      <c r="AA137" s="29">
        <v>55518</v>
      </c>
      <c r="AB137" s="30">
        <v>0</v>
      </c>
      <c r="AC137" t="s">
        <v>165</v>
      </c>
      <c r="AD137" t="s">
        <v>220</v>
      </c>
    </row>
    <row r="138" spans="1:30" x14ac:dyDescent="0.3">
      <c r="A138" t="s">
        <v>483</v>
      </c>
      <c r="B138" t="s">
        <v>484</v>
      </c>
      <c r="C138" t="s">
        <v>211</v>
      </c>
      <c r="D138" t="s">
        <v>212</v>
      </c>
      <c r="E138" t="s">
        <v>171</v>
      </c>
      <c r="F138" t="s">
        <v>163</v>
      </c>
      <c r="G138" t="s">
        <v>172</v>
      </c>
      <c r="H138">
        <v>29</v>
      </c>
      <c r="I138" s="6">
        <v>42740</v>
      </c>
      <c r="J138" s="29">
        <v>190401</v>
      </c>
      <c r="K138" s="30">
        <v>0.37</v>
      </c>
      <c r="L138" t="s">
        <v>165</v>
      </c>
      <c r="M138" t="s">
        <v>220</v>
      </c>
      <c r="R138" t="s">
        <v>1087</v>
      </c>
      <c r="S138" t="s">
        <v>1088</v>
      </c>
      <c r="T138" t="s">
        <v>186</v>
      </c>
      <c r="U138" t="s">
        <v>212</v>
      </c>
      <c r="V138" t="s">
        <v>162</v>
      </c>
      <c r="W138" t="s">
        <v>163</v>
      </c>
      <c r="X138" t="s">
        <v>164</v>
      </c>
      <c r="Y138">
        <v>55</v>
      </c>
      <c r="Z138" s="6">
        <v>33958</v>
      </c>
      <c r="AA138" s="29">
        <v>113950</v>
      </c>
      <c r="AB138" s="30">
        <v>0.09</v>
      </c>
      <c r="AC138" t="s">
        <v>165</v>
      </c>
      <c r="AD138" t="s">
        <v>191</v>
      </c>
    </row>
    <row r="139" spans="1:30" x14ac:dyDescent="0.3">
      <c r="A139" t="s">
        <v>485</v>
      </c>
      <c r="B139" t="s">
        <v>486</v>
      </c>
      <c r="C139" t="s">
        <v>421</v>
      </c>
      <c r="D139" t="s">
        <v>223</v>
      </c>
      <c r="E139" t="s">
        <v>171</v>
      </c>
      <c r="F139" t="s">
        <v>181</v>
      </c>
      <c r="G139" t="s">
        <v>217</v>
      </c>
      <c r="H139">
        <v>45</v>
      </c>
      <c r="I139" s="6">
        <v>44237</v>
      </c>
      <c r="J139" s="29">
        <v>79882</v>
      </c>
      <c r="K139" s="30">
        <v>0</v>
      </c>
      <c r="L139" t="s">
        <v>165</v>
      </c>
      <c r="M139" t="s">
        <v>183</v>
      </c>
      <c r="R139" t="s">
        <v>1089</v>
      </c>
      <c r="S139" t="s">
        <v>1090</v>
      </c>
      <c r="T139" t="s">
        <v>211</v>
      </c>
      <c r="U139" t="s">
        <v>212</v>
      </c>
      <c r="V139" t="s">
        <v>171</v>
      </c>
      <c r="W139" t="s">
        <v>163</v>
      </c>
      <c r="X139" t="s">
        <v>182</v>
      </c>
      <c r="Y139">
        <v>52</v>
      </c>
      <c r="Z139" s="6">
        <v>35886</v>
      </c>
      <c r="AA139" s="29">
        <v>182035</v>
      </c>
      <c r="AB139" s="30">
        <v>0.3</v>
      </c>
      <c r="AC139" t="s">
        <v>165</v>
      </c>
      <c r="AD139" t="s">
        <v>173</v>
      </c>
    </row>
    <row r="140" spans="1:30" x14ac:dyDescent="0.3">
      <c r="A140" t="s">
        <v>487</v>
      </c>
      <c r="B140" t="s">
        <v>488</v>
      </c>
      <c r="C140" t="s">
        <v>211</v>
      </c>
      <c r="D140" t="s">
        <v>204</v>
      </c>
      <c r="E140" t="s">
        <v>177</v>
      </c>
      <c r="F140" t="s">
        <v>163</v>
      </c>
      <c r="G140" t="s">
        <v>172</v>
      </c>
      <c r="H140">
        <v>30</v>
      </c>
      <c r="I140" s="6">
        <v>43165</v>
      </c>
      <c r="J140" s="29">
        <v>255431</v>
      </c>
      <c r="K140" s="30">
        <v>0.36</v>
      </c>
      <c r="L140" t="s">
        <v>165</v>
      </c>
      <c r="M140" t="s">
        <v>220</v>
      </c>
      <c r="R140" t="s">
        <v>1093</v>
      </c>
      <c r="S140" t="s">
        <v>1094</v>
      </c>
      <c r="T140" t="s">
        <v>335</v>
      </c>
      <c r="U140" t="s">
        <v>204</v>
      </c>
      <c r="V140" t="s">
        <v>162</v>
      </c>
      <c r="W140" t="s">
        <v>163</v>
      </c>
      <c r="X140" t="s">
        <v>182</v>
      </c>
      <c r="Y140">
        <v>63</v>
      </c>
      <c r="Z140" s="6">
        <v>43227</v>
      </c>
      <c r="AA140" s="29">
        <v>67987</v>
      </c>
      <c r="AB140" s="30">
        <v>0</v>
      </c>
      <c r="AC140" t="s">
        <v>165</v>
      </c>
      <c r="AD140" t="s">
        <v>191</v>
      </c>
    </row>
    <row r="141" spans="1:30" x14ac:dyDescent="0.3">
      <c r="A141" t="s">
        <v>489</v>
      </c>
      <c r="B141" t="s">
        <v>490</v>
      </c>
      <c r="C141" t="s">
        <v>190</v>
      </c>
      <c r="D141" t="s">
        <v>170</v>
      </c>
      <c r="E141" t="s">
        <v>177</v>
      </c>
      <c r="F141" t="s">
        <v>163</v>
      </c>
      <c r="G141" t="s">
        <v>172</v>
      </c>
      <c r="H141">
        <v>51</v>
      </c>
      <c r="I141" s="6">
        <v>42753</v>
      </c>
      <c r="J141" s="29">
        <v>53799</v>
      </c>
      <c r="K141" s="30">
        <v>0</v>
      </c>
      <c r="L141" t="s">
        <v>165</v>
      </c>
      <c r="M141" t="s">
        <v>220</v>
      </c>
      <c r="R141" t="s">
        <v>1109</v>
      </c>
      <c r="S141" t="s">
        <v>1110</v>
      </c>
      <c r="T141" t="s">
        <v>160</v>
      </c>
      <c r="U141" t="s">
        <v>194</v>
      </c>
      <c r="V141" t="s">
        <v>187</v>
      </c>
      <c r="W141" t="s">
        <v>163</v>
      </c>
      <c r="X141" t="s">
        <v>172</v>
      </c>
      <c r="Y141">
        <v>62</v>
      </c>
      <c r="Z141" s="6">
        <v>39843</v>
      </c>
      <c r="AA141" s="29">
        <v>150555</v>
      </c>
      <c r="AB141" s="30">
        <v>0.13</v>
      </c>
      <c r="AC141" t="s">
        <v>165</v>
      </c>
      <c r="AD141" t="s">
        <v>183</v>
      </c>
    </row>
    <row r="142" spans="1:30" x14ac:dyDescent="0.3">
      <c r="A142" t="s">
        <v>491</v>
      </c>
      <c r="B142" t="s">
        <v>492</v>
      </c>
      <c r="C142" t="s">
        <v>180</v>
      </c>
      <c r="D142" t="s">
        <v>223</v>
      </c>
      <c r="E142" t="s">
        <v>187</v>
      </c>
      <c r="F142" t="s">
        <v>163</v>
      </c>
      <c r="G142" t="s">
        <v>172</v>
      </c>
      <c r="H142">
        <v>28</v>
      </c>
      <c r="I142" s="6">
        <v>44380</v>
      </c>
      <c r="J142" s="29">
        <v>82739</v>
      </c>
      <c r="K142" s="30">
        <v>0</v>
      </c>
      <c r="L142" t="s">
        <v>165</v>
      </c>
      <c r="M142" t="s">
        <v>183</v>
      </c>
      <c r="R142" t="s">
        <v>385</v>
      </c>
      <c r="S142" t="s">
        <v>1127</v>
      </c>
      <c r="T142" t="s">
        <v>169</v>
      </c>
      <c r="U142" t="s">
        <v>223</v>
      </c>
      <c r="V142" t="s">
        <v>177</v>
      </c>
      <c r="W142" t="s">
        <v>163</v>
      </c>
      <c r="X142" t="s">
        <v>164</v>
      </c>
      <c r="Y142">
        <v>61</v>
      </c>
      <c r="Z142" s="6">
        <v>35661</v>
      </c>
      <c r="AA142" s="29">
        <v>159567</v>
      </c>
      <c r="AB142" s="30">
        <v>0.28000000000000003</v>
      </c>
      <c r="AC142" t="s">
        <v>165</v>
      </c>
      <c r="AD142" t="s">
        <v>183</v>
      </c>
    </row>
    <row r="143" spans="1:30" x14ac:dyDescent="0.3">
      <c r="A143" t="s">
        <v>493</v>
      </c>
      <c r="B143" t="s">
        <v>494</v>
      </c>
      <c r="C143" t="s">
        <v>301</v>
      </c>
      <c r="D143" t="s">
        <v>161</v>
      </c>
      <c r="E143" t="s">
        <v>177</v>
      </c>
      <c r="F143" t="s">
        <v>163</v>
      </c>
      <c r="G143" t="s">
        <v>172</v>
      </c>
      <c r="H143">
        <v>36</v>
      </c>
      <c r="I143" s="6">
        <v>41789</v>
      </c>
      <c r="J143" s="29">
        <v>99080</v>
      </c>
      <c r="K143" s="30">
        <v>0</v>
      </c>
      <c r="L143" t="s">
        <v>165</v>
      </c>
      <c r="M143" t="s">
        <v>173</v>
      </c>
      <c r="R143" t="s">
        <v>1152</v>
      </c>
      <c r="S143" t="s">
        <v>1153</v>
      </c>
      <c r="T143" t="s">
        <v>240</v>
      </c>
      <c r="U143" t="s">
        <v>161</v>
      </c>
      <c r="V143" t="s">
        <v>162</v>
      </c>
      <c r="W143" t="s">
        <v>163</v>
      </c>
      <c r="X143" t="s">
        <v>172</v>
      </c>
      <c r="Y143">
        <v>49</v>
      </c>
      <c r="Z143" s="6">
        <v>41703</v>
      </c>
      <c r="AA143" s="29">
        <v>88777</v>
      </c>
      <c r="AB143" s="30">
        <v>0</v>
      </c>
      <c r="AC143" t="s">
        <v>165</v>
      </c>
      <c r="AD143" t="s">
        <v>173</v>
      </c>
    </row>
    <row r="144" spans="1:30" x14ac:dyDescent="0.3">
      <c r="A144" t="s">
        <v>495</v>
      </c>
      <c r="B144" t="s">
        <v>496</v>
      </c>
      <c r="C144" t="s">
        <v>169</v>
      </c>
      <c r="D144" t="s">
        <v>200</v>
      </c>
      <c r="E144" t="s">
        <v>162</v>
      </c>
      <c r="F144" t="s">
        <v>163</v>
      </c>
      <c r="G144" t="s">
        <v>172</v>
      </c>
      <c r="H144">
        <v>51</v>
      </c>
      <c r="I144" s="6">
        <v>44283</v>
      </c>
      <c r="J144" s="29">
        <v>180687</v>
      </c>
      <c r="K144" s="30">
        <v>0.19</v>
      </c>
      <c r="L144" t="s">
        <v>165</v>
      </c>
      <c r="M144" t="s">
        <v>183</v>
      </c>
      <c r="R144" t="s">
        <v>1158</v>
      </c>
      <c r="S144" t="s">
        <v>1159</v>
      </c>
      <c r="T144" t="s">
        <v>180</v>
      </c>
      <c r="U144" t="s">
        <v>223</v>
      </c>
      <c r="V144" t="s">
        <v>177</v>
      </c>
      <c r="W144" t="s">
        <v>163</v>
      </c>
      <c r="X144" t="s">
        <v>172</v>
      </c>
      <c r="Y144">
        <v>53</v>
      </c>
      <c r="Z144" s="6">
        <v>42952</v>
      </c>
      <c r="AA144" s="29">
        <v>89769</v>
      </c>
      <c r="AB144" s="30">
        <v>0</v>
      </c>
      <c r="AC144" t="s">
        <v>165</v>
      </c>
      <c r="AD144" t="s">
        <v>166</v>
      </c>
    </row>
    <row r="145" spans="1:30" x14ac:dyDescent="0.3">
      <c r="A145" t="s">
        <v>497</v>
      </c>
      <c r="B145" t="s">
        <v>498</v>
      </c>
      <c r="C145" t="s">
        <v>286</v>
      </c>
      <c r="D145" t="s">
        <v>204</v>
      </c>
      <c r="E145" t="s">
        <v>187</v>
      </c>
      <c r="F145" t="s">
        <v>181</v>
      </c>
      <c r="G145" t="s">
        <v>182</v>
      </c>
      <c r="H145">
        <v>45</v>
      </c>
      <c r="I145" s="6">
        <v>36993</v>
      </c>
      <c r="J145" s="29">
        <v>95743</v>
      </c>
      <c r="K145" s="30">
        <v>0.15</v>
      </c>
      <c r="L145" t="s">
        <v>165</v>
      </c>
      <c r="M145" t="s">
        <v>195</v>
      </c>
      <c r="R145" t="s">
        <v>1165</v>
      </c>
      <c r="S145" t="s">
        <v>1166</v>
      </c>
      <c r="T145" t="s">
        <v>232</v>
      </c>
      <c r="U145" t="s">
        <v>161</v>
      </c>
      <c r="V145" t="s">
        <v>177</v>
      </c>
      <c r="W145" t="s">
        <v>163</v>
      </c>
      <c r="X145" t="s">
        <v>217</v>
      </c>
      <c r="Y145">
        <v>61</v>
      </c>
      <c r="Z145" s="6">
        <v>41861</v>
      </c>
      <c r="AA145" s="29">
        <v>57446</v>
      </c>
      <c r="AB145" s="30">
        <v>0</v>
      </c>
      <c r="AC145" t="s">
        <v>165</v>
      </c>
      <c r="AD145" t="s">
        <v>183</v>
      </c>
    </row>
    <row r="146" spans="1:30" x14ac:dyDescent="0.3">
      <c r="A146" t="s">
        <v>499</v>
      </c>
      <c r="B146" t="s">
        <v>500</v>
      </c>
      <c r="C146" t="s">
        <v>340</v>
      </c>
      <c r="D146" t="s">
        <v>204</v>
      </c>
      <c r="E146" t="s">
        <v>162</v>
      </c>
      <c r="F146" t="s">
        <v>163</v>
      </c>
      <c r="G146" t="s">
        <v>172</v>
      </c>
      <c r="H146">
        <v>44</v>
      </c>
      <c r="I146" s="6">
        <v>40060</v>
      </c>
      <c r="J146" s="29">
        <v>89695</v>
      </c>
      <c r="K146" s="30">
        <v>0</v>
      </c>
      <c r="L146" t="s">
        <v>165</v>
      </c>
      <c r="M146" t="s">
        <v>195</v>
      </c>
      <c r="R146" t="s">
        <v>1181</v>
      </c>
      <c r="S146" t="s">
        <v>928</v>
      </c>
      <c r="T146" t="s">
        <v>421</v>
      </c>
      <c r="U146" t="s">
        <v>223</v>
      </c>
      <c r="V146" t="s">
        <v>171</v>
      </c>
      <c r="W146" t="s">
        <v>163</v>
      </c>
      <c r="X146" t="s">
        <v>164</v>
      </c>
      <c r="Y146">
        <v>60</v>
      </c>
      <c r="Z146" s="6">
        <v>35641</v>
      </c>
      <c r="AA146" s="29">
        <v>71677</v>
      </c>
      <c r="AB146" s="30">
        <v>0</v>
      </c>
      <c r="AC146" t="s">
        <v>165</v>
      </c>
      <c r="AD146" t="s">
        <v>220</v>
      </c>
    </row>
    <row r="147" spans="1:30" x14ac:dyDescent="0.3">
      <c r="A147" t="s">
        <v>501</v>
      </c>
      <c r="B147" t="s">
        <v>502</v>
      </c>
      <c r="C147" t="s">
        <v>328</v>
      </c>
      <c r="D147" t="s">
        <v>200</v>
      </c>
      <c r="E147" t="s">
        <v>162</v>
      </c>
      <c r="F147" t="s">
        <v>181</v>
      </c>
      <c r="G147" t="s">
        <v>172</v>
      </c>
      <c r="H147">
        <v>30</v>
      </c>
      <c r="I147" s="6">
        <v>42078</v>
      </c>
      <c r="J147" s="29">
        <v>93734</v>
      </c>
      <c r="K147" s="30">
        <v>0</v>
      </c>
      <c r="L147" t="s">
        <v>165</v>
      </c>
      <c r="M147" t="s">
        <v>183</v>
      </c>
      <c r="R147" t="s">
        <v>1184</v>
      </c>
      <c r="S147" t="s">
        <v>1185</v>
      </c>
      <c r="T147" t="s">
        <v>232</v>
      </c>
      <c r="U147" t="s">
        <v>161</v>
      </c>
      <c r="V147" t="s">
        <v>177</v>
      </c>
      <c r="W147" t="s">
        <v>163</v>
      </c>
      <c r="X147" t="s">
        <v>172</v>
      </c>
      <c r="Y147">
        <v>55</v>
      </c>
      <c r="Z147" s="6">
        <v>38107</v>
      </c>
      <c r="AA147" s="29">
        <v>40124</v>
      </c>
      <c r="AB147" s="30">
        <v>0</v>
      </c>
      <c r="AC147" t="s">
        <v>165</v>
      </c>
      <c r="AD147" t="s">
        <v>195</v>
      </c>
    </row>
    <row r="148" spans="1:30" x14ac:dyDescent="0.3">
      <c r="A148" t="s">
        <v>503</v>
      </c>
      <c r="B148" t="s">
        <v>504</v>
      </c>
      <c r="C148" t="s">
        <v>186</v>
      </c>
      <c r="D148" t="s">
        <v>170</v>
      </c>
      <c r="E148" t="s">
        <v>171</v>
      </c>
      <c r="F148" t="s">
        <v>181</v>
      </c>
      <c r="G148" t="s">
        <v>164</v>
      </c>
      <c r="H148">
        <v>51</v>
      </c>
      <c r="I148" s="6">
        <v>34746</v>
      </c>
      <c r="J148" s="29">
        <v>125375</v>
      </c>
      <c r="K148" s="30">
        <v>0.09</v>
      </c>
      <c r="L148" t="s">
        <v>165</v>
      </c>
      <c r="M148" t="s">
        <v>173</v>
      </c>
      <c r="R148" t="s">
        <v>1202</v>
      </c>
      <c r="S148" t="s">
        <v>1203</v>
      </c>
      <c r="T148" t="s">
        <v>328</v>
      </c>
      <c r="U148" t="s">
        <v>200</v>
      </c>
      <c r="V148" t="s">
        <v>162</v>
      </c>
      <c r="W148" t="s">
        <v>163</v>
      </c>
      <c r="X148" t="s">
        <v>217</v>
      </c>
      <c r="Y148">
        <v>52</v>
      </c>
      <c r="Z148" s="6">
        <v>36416</v>
      </c>
      <c r="AA148" s="29">
        <v>92994</v>
      </c>
      <c r="AB148" s="30">
        <v>0</v>
      </c>
      <c r="AC148" t="s">
        <v>165</v>
      </c>
      <c r="AD148" t="s">
        <v>173</v>
      </c>
    </row>
    <row r="149" spans="1:30" x14ac:dyDescent="0.3">
      <c r="A149" t="s">
        <v>505</v>
      </c>
      <c r="B149" t="s">
        <v>506</v>
      </c>
      <c r="C149" t="s">
        <v>211</v>
      </c>
      <c r="D149" t="s">
        <v>194</v>
      </c>
      <c r="E149" t="s">
        <v>177</v>
      </c>
      <c r="F149" t="s">
        <v>181</v>
      </c>
      <c r="G149" t="s">
        <v>182</v>
      </c>
      <c r="H149">
        <v>25</v>
      </c>
      <c r="I149" s="6">
        <v>44235</v>
      </c>
      <c r="J149" s="29">
        <v>198243</v>
      </c>
      <c r="K149" s="30">
        <v>0.31</v>
      </c>
      <c r="L149" t="s">
        <v>165</v>
      </c>
      <c r="M149" t="s">
        <v>191</v>
      </c>
      <c r="R149" t="s">
        <v>1211</v>
      </c>
      <c r="S149" t="s">
        <v>1212</v>
      </c>
      <c r="T149" t="s">
        <v>211</v>
      </c>
      <c r="U149" t="s">
        <v>194</v>
      </c>
      <c r="V149" t="s">
        <v>187</v>
      </c>
      <c r="W149" t="s">
        <v>163</v>
      </c>
      <c r="X149" t="s">
        <v>182</v>
      </c>
      <c r="Y149">
        <v>47</v>
      </c>
      <c r="Z149" s="6">
        <v>44556</v>
      </c>
      <c r="AA149" s="29">
        <v>243568</v>
      </c>
      <c r="AB149" s="30">
        <v>0.33</v>
      </c>
      <c r="AC149" t="s">
        <v>165</v>
      </c>
      <c r="AD149" t="s">
        <v>195</v>
      </c>
    </row>
    <row r="150" spans="1:30" x14ac:dyDescent="0.3">
      <c r="A150" t="s">
        <v>507</v>
      </c>
      <c r="B150" t="s">
        <v>508</v>
      </c>
      <c r="C150" t="s">
        <v>335</v>
      </c>
      <c r="D150" t="s">
        <v>204</v>
      </c>
      <c r="E150" t="s">
        <v>162</v>
      </c>
      <c r="F150" t="s">
        <v>163</v>
      </c>
      <c r="G150" t="s">
        <v>217</v>
      </c>
      <c r="H150">
        <v>42</v>
      </c>
      <c r="I150" s="6">
        <v>43062</v>
      </c>
      <c r="J150" s="29">
        <v>96023</v>
      </c>
      <c r="K150" s="30">
        <v>0</v>
      </c>
      <c r="L150" t="s">
        <v>165</v>
      </c>
      <c r="M150" t="s">
        <v>191</v>
      </c>
      <c r="R150" t="s">
        <v>256</v>
      </c>
      <c r="S150" t="s">
        <v>1214</v>
      </c>
      <c r="T150" t="s">
        <v>245</v>
      </c>
      <c r="U150" t="s">
        <v>161</v>
      </c>
      <c r="V150" t="s">
        <v>171</v>
      </c>
      <c r="W150" t="s">
        <v>163</v>
      </c>
      <c r="X150" t="s">
        <v>182</v>
      </c>
      <c r="Y150">
        <v>56</v>
      </c>
      <c r="Z150" s="6">
        <v>35238</v>
      </c>
      <c r="AA150" s="29">
        <v>82806</v>
      </c>
      <c r="AB150" s="30">
        <v>0</v>
      </c>
      <c r="AC150" t="s">
        <v>165</v>
      </c>
      <c r="AD150" t="s">
        <v>166</v>
      </c>
    </row>
    <row r="151" spans="1:30" x14ac:dyDescent="0.3">
      <c r="A151" t="s">
        <v>509</v>
      </c>
      <c r="B151" t="s">
        <v>510</v>
      </c>
      <c r="C151" t="s">
        <v>180</v>
      </c>
      <c r="D151" t="s">
        <v>212</v>
      </c>
      <c r="E151" t="s">
        <v>162</v>
      </c>
      <c r="F151" t="s">
        <v>163</v>
      </c>
      <c r="G151" t="s">
        <v>172</v>
      </c>
      <c r="H151">
        <v>34</v>
      </c>
      <c r="I151" s="6">
        <v>41085</v>
      </c>
      <c r="J151" s="29">
        <v>83066</v>
      </c>
      <c r="K151" s="30">
        <v>0</v>
      </c>
      <c r="L151" t="s">
        <v>165</v>
      </c>
      <c r="M151" t="s">
        <v>173</v>
      </c>
      <c r="R151" t="s">
        <v>1215</v>
      </c>
      <c r="S151" t="s">
        <v>1216</v>
      </c>
      <c r="T151" t="s">
        <v>169</v>
      </c>
      <c r="U151" t="s">
        <v>212</v>
      </c>
      <c r="V151" t="s">
        <v>171</v>
      </c>
      <c r="W151" t="s">
        <v>163</v>
      </c>
      <c r="X151" t="s">
        <v>182</v>
      </c>
      <c r="Y151">
        <v>53</v>
      </c>
      <c r="Z151" s="6">
        <v>35601</v>
      </c>
      <c r="AA151" s="29">
        <v>164399</v>
      </c>
      <c r="AB151" s="30">
        <v>0.25</v>
      </c>
      <c r="AC151" t="s">
        <v>165</v>
      </c>
      <c r="AD151" t="s">
        <v>166</v>
      </c>
    </row>
    <row r="152" spans="1:30" x14ac:dyDescent="0.3">
      <c r="A152" t="s">
        <v>511</v>
      </c>
      <c r="B152" t="s">
        <v>512</v>
      </c>
      <c r="C152" t="s">
        <v>235</v>
      </c>
      <c r="D152" t="s">
        <v>223</v>
      </c>
      <c r="E152" t="s">
        <v>162</v>
      </c>
      <c r="F152" t="s">
        <v>163</v>
      </c>
      <c r="G152" t="s">
        <v>217</v>
      </c>
      <c r="H152">
        <v>48</v>
      </c>
      <c r="I152" s="6">
        <v>41773</v>
      </c>
      <c r="J152" s="29">
        <v>61216</v>
      </c>
      <c r="K152" s="30">
        <v>0</v>
      </c>
      <c r="L152" t="s">
        <v>165</v>
      </c>
      <c r="M152" t="s">
        <v>166</v>
      </c>
      <c r="R152" t="s">
        <v>1228</v>
      </c>
      <c r="S152" t="s">
        <v>1229</v>
      </c>
      <c r="T152" t="s">
        <v>595</v>
      </c>
      <c r="U152" t="s">
        <v>161</v>
      </c>
      <c r="V152" t="s">
        <v>177</v>
      </c>
      <c r="W152" t="s">
        <v>163</v>
      </c>
      <c r="X152" t="s">
        <v>172</v>
      </c>
      <c r="Y152">
        <v>64</v>
      </c>
      <c r="Z152" s="6">
        <v>38176</v>
      </c>
      <c r="AA152" s="29">
        <v>77903</v>
      </c>
      <c r="AB152" s="30">
        <v>0</v>
      </c>
      <c r="AC152" t="s">
        <v>165</v>
      </c>
      <c r="AD152" t="s">
        <v>166</v>
      </c>
    </row>
    <row r="153" spans="1:30" x14ac:dyDescent="0.3">
      <c r="A153" t="s">
        <v>513</v>
      </c>
      <c r="B153" t="s">
        <v>514</v>
      </c>
      <c r="C153" t="s">
        <v>160</v>
      </c>
      <c r="D153" t="s">
        <v>194</v>
      </c>
      <c r="E153" t="s">
        <v>187</v>
      </c>
      <c r="F153" t="s">
        <v>181</v>
      </c>
      <c r="G153" t="s">
        <v>172</v>
      </c>
      <c r="H153">
        <v>33</v>
      </c>
      <c r="I153" s="6">
        <v>41315</v>
      </c>
      <c r="J153" s="29">
        <v>144231</v>
      </c>
      <c r="K153" s="30">
        <v>0.14000000000000001</v>
      </c>
      <c r="L153" t="s">
        <v>165</v>
      </c>
      <c r="M153" t="s">
        <v>220</v>
      </c>
      <c r="R153" t="s">
        <v>1238</v>
      </c>
      <c r="S153" t="s">
        <v>1239</v>
      </c>
      <c r="T153" t="s">
        <v>160</v>
      </c>
      <c r="U153" t="s">
        <v>223</v>
      </c>
      <c r="V153" t="s">
        <v>177</v>
      </c>
      <c r="W153" t="s">
        <v>163</v>
      </c>
      <c r="X153" t="s">
        <v>217</v>
      </c>
      <c r="Y153">
        <v>49</v>
      </c>
      <c r="Z153" s="6">
        <v>35157</v>
      </c>
      <c r="AA153" s="29">
        <v>157057</v>
      </c>
      <c r="AB153" s="30">
        <v>0.12</v>
      </c>
      <c r="AC153" t="s">
        <v>165</v>
      </c>
      <c r="AD153" t="s">
        <v>191</v>
      </c>
    </row>
    <row r="154" spans="1:30" x14ac:dyDescent="0.3">
      <c r="A154" t="s">
        <v>515</v>
      </c>
      <c r="B154" t="s">
        <v>516</v>
      </c>
      <c r="C154" t="s">
        <v>335</v>
      </c>
      <c r="D154" t="s">
        <v>204</v>
      </c>
      <c r="E154" t="s">
        <v>177</v>
      </c>
      <c r="F154" t="s">
        <v>181</v>
      </c>
      <c r="G154" t="s">
        <v>217</v>
      </c>
      <c r="H154">
        <v>36</v>
      </c>
      <c r="I154" s="6">
        <v>39912</v>
      </c>
      <c r="J154" s="29">
        <v>60055</v>
      </c>
      <c r="K154" s="30">
        <v>0</v>
      </c>
      <c r="L154" t="s">
        <v>165</v>
      </c>
      <c r="M154" t="s">
        <v>166</v>
      </c>
      <c r="R154" t="s">
        <v>1240</v>
      </c>
      <c r="S154" t="s">
        <v>1241</v>
      </c>
      <c r="T154" t="s">
        <v>240</v>
      </c>
      <c r="U154" t="s">
        <v>161</v>
      </c>
      <c r="V154" t="s">
        <v>171</v>
      </c>
      <c r="W154" t="s">
        <v>163</v>
      </c>
      <c r="X154" t="s">
        <v>172</v>
      </c>
      <c r="Y154">
        <v>61</v>
      </c>
      <c r="Z154" s="6">
        <v>38392</v>
      </c>
      <c r="AA154" s="29">
        <v>64462</v>
      </c>
      <c r="AB154" s="30">
        <v>0</v>
      </c>
      <c r="AC154" t="s">
        <v>165</v>
      </c>
      <c r="AD154" t="s">
        <v>173</v>
      </c>
    </row>
    <row r="155" spans="1:30" x14ac:dyDescent="0.3">
      <c r="A155" t="s">
        <v>517</v>
      </c>
      <c r="B155" t="s">
        <v>518</v>
      </c>
      <c r="C155" t="s">
        <v>211</v>
      </c>
      <c r="D155" t="s">
        <v>161</v>
      </c>
      <c r="E155" t="s">
        <v>187</v>
      </c>
      <c r="F155" t="s">
        <v>163</v>
      </c>
      <c r="G155" t="s">
        <v>182</v>
      </c>
      <c r="H155">
        <v>53</v>
      </c>
      <c r="I155" s="6">
        <v>39568</v>
      </c>
      <c r="J155" s="29">
        <v>182202</v>
      </c>
      <c r="K155" s="30">
        <v>0.3</v>
      </c>
      <c r="L155" t="s">
        <v>165</v>
      </c>
      <c r="M155" t="s">
        <v>195</v>
      </c>
      <c r="R155" t="s">
        <v>1244</v>
      </c>
      <c r="S155" t="s">
        <v>1245</v>
      </c>
      <c r="T155" t="s">
        <v>160</v>
      </c>
      <c r="U155" t="s">
        <v>212</v>
      </c>
      <c r="V155" t="s">
        <v>171</v>
      </c>
      <c r="W155" t="s">
        <v>163</v>
      </c>
      <c r="X155" t="s">
        <v>172</v>
      </c>
      <c r="Y155">
        <v>55</v>
      </c>
      <c r="Z155" s="6">
        <v>36977</v>
      </c>
      <c r="AA155" s="29">
        <v>157812</v>
      </c>
      <c r="AB155" s="30">
        <v>0.11</v>
      </c>
      <c r="AC155" t="s">
        <v>165</v>
      </c>
      <c r="AD155" t="s">
        <v>191</v>
      </c>
    </row>
    <row r="156" spans="1:30" x14ac:dyDescent="0.3">
      <c r="A156" t="s">
        <v>519</v>
      </c>
      <c r="B156" t="s">
        <v>520</v>
      </c>
      <c r="C156" t="s">
        <v>186</v>
      </c>
      <c r="D156" t="s">
        <v>223</v>
      </c>
      <c r="E156" t="s">
        <v>171</v>
      </c>
      <c r="F156" t="s">
        <v>181</v>
      </c>
      <c r="G156" t="s">
        <v>172</v>
      </c>
      <c r="H156">
        <v>43</v>
      </c>
      <c r="I156" s="6">
        <v>38748</v>
      </c>
      <c r="J156" s="29">
        <v>117518</v>
      </c>
      <c r="K156" s="30">
        <v>7.0000000000000007E-2</v>
      </c>
      <c r="L156" t="s">
        <v>165</v>
      </c>
      <c r="M156" t="s">
        <v>166</v>
      </c>
      <c r="R156" t="s">
        <v>1248</v>
      </c>
      <c r="S156" t="s">
        <v>1249</v>
      </c>
      <c r="T156" t="s">
        <v>355</v>
      </c>
      <c r="U156" t="s">
        <v>161</v>
      </c>
      <c r="V156" t="s">
        <v>177</v>
      </c>
      <c r="W156" t="s">
        <v>163</v>
      </c>
      <c r="X156" t="s">
        <v>172</v>
      </c>
      <c r="Y156">
        <v>57</v>
      </c>
      <c r="Z156" s="6">
        <v>35113</v>
      </c>
      <c r="AA156" s="29">
        <v>75354</v>
      </c>
      <c r="AB156" s="30">
        <v>0</v>
      </c>
      <c r="AC156" t="s">
        <v>165</v>
      </c>
      <c r="AD156" t="s">
        <v>195</v>
      </c>
    </row>
    <row r="157" spans="1:30" x14ac:dyDescent="0.3">
      <c r="A157" t="s">
        <v>521</v>
      </c>
      <c r="B157" t="s">
        <v>522</v>
      </c>
      <c r="C157" t="s">
        <v>186</v>
      </c>
      <c r="D157" t="s">
        <v>212</v>
      </c>
      <c r="E157" t="s">
        <v>177</v>
      </c>
      <c r="F157" t="s">
        <v>181</v>
      </c>
      <c r="G157" t="s">
        <v>172</v>
      </c>
      <c r="H157">
        <v>38</v>
      </c>
      <c r="I157" s="6">
        <v>39544</v>
      </c>
      <c r="J157" s="29">
        <v>126856</v>
      </c>
      <c r="K157" s="30">
        <v>0.06</v>
      </c>
      <c r="L157" t="s">
        <v>165</v>
      </c>
      <c r="M157" t="s">
        <v>220</v>
      </c>
      <c r="R157" t="s">
        <v>1270</v>
      </c>
      <c r="S157" t="s">
        <v>1271</v>
      </c>
      <c r="T157" t="s">
        <v>283</v>
      </c>
      <c r="U157" t="s">
        <v>200</v>
      </c>
      <c r="V157" t="s">
        <v>162</v>
      </c>
      <c r="W157" t="s">
        <v>163</v>
      </c>
      <c r="X157" t="s">
        <v>172</v>
      </c>
      <c r="Y157">
        <v>56</v>
      </c>
      <c r="Z157" s="6">
        <v>40045</v>
      </c>
      <c r="AA157" s="29">
        <v>52800</v>
      </c>
      <c r="AB157" s="30">
        <v>0</v>
      </c>
      <c r="AC157" t="s">
        <v>165</v>
      </c>
      <c r="AD157" t="s">
        <v>183</v>
      </c>
    </row>
    <row r="158" spans="1:30" x14ac:dyDescent="0.3">
      <c r="A158" t="s">
        <v>523</v>
      </c>
      <c r="B158" t="s">
        <v>524</v>
      </c>
      <c r="C158" t="s">
        <v>169</v>
      </c>
      <c r="D158" t="s">
        <v>223</v>
      </c>
      <c r="E158" t="s">
        <v>162</v>
      </c>
      <c r="F158" t="s">
        <v>163</v>
      </c>
      <c r="G158" t="s">
        <v>182</v>
      </c>
      <c r="H158">
        <v>45</v>
      </c>
      <c r="I158" s="6">
        <v>37316</v>
      </c>
      <c r="J158" s="29">
        <v>165181</v>
      </c>
      <c r="K158" s="30">
        <v>0.16</v>
      </c>
      <c r="L158" t="s">
        <v>165</v>
      </c>
      <c r="M158" t="s">
        <v>166</v>
      </c>
      <c r="R158" t="s">
        <v>1280</v>
      </c>
      <c r="S158" t="s">
        <v>1281</v>
      </c>
      <c r="T158" t="s">
        <v>186</v>
      </c>
      <c r="U158" t="s">
        <v>161</v>
      </c>
      <c r="V158" t="s">
        <v>171</v>
      </c>
      <c r="W158" t="s">
        <v>163</v>
      </c>
      <c r="X158" t="s">
        <v>172</v>
      </c>
      <c r="Y158">
        <v>51</v>
      </c>
      <c r="Z158" s="6">
        <v>43903</v>
      </c>
      <c r="AA158" s="29">
        <v>107195</v>
      </c>
      <c r="AB158" s="30">
        <v>0.09</v>
      </c>
      <c r="AC158" t="s">
        <v>165</v>
      </c>
      <c r="AD158" t="s">
        <v>195</v>
      </c>
    </row>
    <row r="159" spans="1:30" x14ac:dyDescent="0.3">
      <c r="A159" t="s">
        <v>525</v>
      </c>
      <c r="B159" t="s">
        <v>526</v>
      </c>
      <c r="C159" t="s">
        <v>160</v>
      </c>
      <c r="D159" t="s">
        <v>194</v>
      </c>
      <c r="E159" t="s">
        <v>177</v>
      </c>
      <c r="F159" t="s">
        <v>163</v>
      </c>
      <c r="G159" t="s">
        <v>172</v>
      </c>
      <c r="H159">
        <v>55</v>
      </c>
      <c r="I159" s="6">
        <v>40552</v>
      </c>
      <c r="J159" s="29">
        <v>138521</v>
      </c>
      <c r="K159" s="30">
        <v>0.1</v>
      </c>
      <c r="L159" t="s">
        <v>165</v>
      </c>
      <c r="M159" t="s">
        <v>191</v>
      </c>
      <c r="R159" t="s">
        <v>1293</v>
      </c>
      <c r="S159" t="s">
        <v>1294</v>
      </c>
      <c r="T159" t="s">
        <v>265</v>
      </c>
      <c r="U159" t="s">
        <v>200</v>
      </c>
      <c r="V159" t="s">
        <v>177</v>
      </c>
      <c r="W159" t="s">
        <v>163</v>
      </c>
      <c r="X159" t="s">
        <v>172</v>
      </c>
      <c r="Y159">
        <v>61</v>
      </c>
      <c r="Z159" s="6">
        <v>40683</v>
      </c>
      <c r="AA159" s="29">
        <v>64937</v>
      </c>
      <c r="AB159" s="30">
        <v>0</v>
      </c>
      <c r="AC159" t="s">
        <v>165</v>
      </c>
      <c r="AD159" t="s">
        <v>183</v>
      </c>
    </row>
    <row r="160" spans="1:30" x14ac:dyDescent="0.3">
      <c r="A160" t="s">
        <v>527</v>
      </c>
      <c r="B160" t="s">
        <v>528</v>
      </c>
      <c r="C160" t="s">
        <v>240</v>
      </c>
      <c r="D160" t="s">
        <v>161</v>
      </c>
      <c r="E160" t="s">
        <v>187</v>
      </c>
      <c r="F160" t="s">
        <v>163</v>
      </c>
      <c r="G160" t="s">
        <v>164</v>
      </c>
      <c r="H160">
        <v>39</v>
      </c>
      <c r="I160" s="6">
        <v>43229</v>
      </c>
      <c r="J160" s="29">
        <v>73317</v>
      </c>
      <c r="K160" s="30">
        <v>0</v>
      </c>
      <c r="L160" t="s">
        <v>165</v>
      </c>
      <c r="M160" t="s">
        <v>191</v>
      </c>
      <c r="R160" t="s">
        <v>1295</v>
      </c>
      <c r="S160" t="s">
        <v>1296</v>
      </c>
      <c r="T160" t="s">
        <v>186</v>
      </c>
      <c r="U160" t="s">
        <v>212</v>
      </c>
      <c r="V160" t="s">
        <v>177</v>
      </c>
      <c r="W160" t="s">
        <v>163</v>
      </c>
      <c r="X160" t="s">
        <v>217</v>
      </c>
      <c r="Y160">
        <v>65</v>
      </c>
      <c r="Z160" s="6">
        <v>38967</v>
      </c>
      <c r="AA160" s="29">
        <v>127626</v>
      </c>
      <c r="AB160" s="30">
        <v>0.1</v>
      </c>
      <c r="AC160" t="s">
        <v>165</v>
      </c>
      <c r="AD160" t="s">
        <v>191</v>
      </c>
    </row>
    <row r="161" spans="1:30" x14ac:dyDescent="0.3">
      <c r="A161" t="s">
        <v>529</v>
      </c>
      <c r="B161" t="s">
        <v>530</v>
      </c>
      <c r="C161" t="s">
        <v>451</v>
      </c>
      <c r="D161" t="s">
        <v>161</v>
      </c>
      <c r="E161" t="s">
        <v>171</v>
      </c>
      <c r="F161" t="s">
        <v>163</v>
      </c>
      <c r="G161" t="s">
        <v>182</v>
      </c>
      <c r="H161">
        <v>40</v>
      </c>
      <c r="I161" s="6">
        <v>41451</v>
      </c>
      <c r="J161" s="29">
        <v>69096</v>
      </c>
      <c r="K161" s="30">
        <v>0</v>
      </c>
      <c r="L161" t="s">
        <v>165</v>
      </c>
      <c r="M161" t="s">
        <v>166</v>
      </c>
      <c r="R161" t="s">
        <v>1309</v>
      </c>
      <c r="S161" t="s">
        <v>1310</v>
      </c>
      <c r="T161" t="s">
        <v>378</v>
      </c>
      <c r="U161" t="s">
        <v>161</v>
      </c>
      <c r="V161" t="s">
        <v>162</v>
      </c>
      <c r="W161" t="s">
        <v>163</v>
      </c>
      <c r="X161" t="s">
        <v>172</v>
      </c>
      <c r="Y161">
        <v>52</v>
      </c>
      <c r="Z161" s="6">
        <v>38406</v>
      </c>
      <c r="AA161" s="29">
        <v>45286</v>
      </c>
      <c r="AB161" s="30">
        <v>0</v>
      </c>
      <c r="AC161" t="s">
        <v>165</v>
      </c>
      <c r="AD161" t="s">
        <v>173</v>
      </c>
    </row>
    <row r="162" spans="1:30" x14ac:dyDescent="0.3">
      <c r="A162" t="s">
        <v>531</v>
      </c>
      <c r="B162" t="s">
        <v>532</v>
      </c>
      <c r="C162" t="s">
        <v>335</v>
      </c>
      <c r="D162" t="s">
        <v>204</v>
      </c>
      <c r="E162" t="s">
        <v>187</v>
      </c>
      <c r="F162" t="s">
        <v>181</v>
      </c>
      <c r="G162" t="s">
        <v>217</v>
      </c>
      <c r="H162">
        <v>64</v>
      </c>
      <c r="I162" s="6">
        <v>33875</v>
      </c>
      <c r="J162" s="29">
        <v>70778</v>
      </c>
      <c r="K162" s="30">
        <v>0</v>
      </c>
      <c r="L162" t="s">
        <v>165</v>
      </c>
      <c r="M162" t="s">
        <v>195</v>
      </c>
      <c r="R162" t="s">
        <v>1317</v>
      </c>
      <c r="S162" t="s">
        <v>1318</v>
      </c>
      <c r="T162" t="s">
        <v>283</v>
      </c>
      <c r="U162" t="s">
        <v>200</v>
      </c>
      <c r="V162" t="s">
        <v>171</v>
      </c>
      <c r="W162" t="s">
        <v>163</v>
      </c>
      <c r="X162" t="s">
        <v>182</v>
      </c>
      <c r="Y162">
        <v>53</v>
      </c>
      <c r="Z162" s="6">
        <v>42985</v>
      </c>
      <c r="AA162" s="29">
        <v>46727</v>
      </c>
      <c r="AB162" s="30">
        <v>0</v>
      </c>
      <c r="AC162" t="s">
        <v>165</v>
      </c>
      <c r="AD162" t="s">
        <v>220</v>
      </c>
    </row>
    <row r="163" spans="1:30" x14ac:dyDescent="0.3">
      <c r="A163" t="s">
        <v>533</v>
      </c>
      <c r="B163" t="s">
        <v>534</v>
      </c>
      <c r="C163" t="s">
        <v>169</v>
      </c>
      <c r="D163" t="s">
        <v>200</v>
      </c>
      <c r="E163" t="s">
        <v>171</v>
      </c>
      <c r="F163" t="s">
        <v>163</v>
      </c>
      <c r="G163" t="s">
        <v>217</v>
      </c>
      <c r="H163">
        <v>65</v>
      </c>
      <c r="I163" s="6">
        <v>38130</v>
      </c>
      <c r="J163" s="29">
        <v>153938</v>
      </c>
      <c r="K163" s="30">
        <v>0.2</v>
      </c>
      <c r="L163" t="s">
        <v>165</v>
      </c>
      <c r="M163" t="s">
        <v>183</v>
      </c>
      <c r="R163" t="s">
        <v>1266</v>
      </c>
      <c r="S163" t="s">
        <v>1353</v>
      </c>
      <c r="T163" t="s">
        <v>186</v>
      </c>
      <c r="U163" t="s">
        <v>223</v>
      </c>
      <c r="V163" t="s">
        <v>171</v>
      </c>
      <c r="W163" t="s">
        <v>163</v>
      </c>
      <c r="X163" t="s">
        <v>182</v>
      </c>
      <c r="Y163">
        <v>64</v>
      </c>
      <c r="Z163" s="6">
        <v>37762</v>
      </c>
      <c r="AA163" s="29">
        <v>106444</v>
      </c>
      <c r="AB163" s="30">
        <v>0.05</v>
      </c>
      <c r="AC163" t="s">
        <v>165</v>
      </c>
      <c r="AD163" t="s">
        <v>183</v>
      </c>
    </row>
    <row r="164" spans="1:30" x14ac:dyDescent="0.3">
      <c r="A164" t="s">
        <v>535</v>
      </c>
      <c r="B164" t="s">
        <v>536</v>
      </c>
      <c r="C164" t="s">
        <v>335</v>
      </c>
      <c r="D164" t="s">
        <v>204</v>
      </c>
      <c r="E164" t="s">
        <v>187</v>
      </c>
      <c r="F164" t="s">
        <v>181</v>
      </c>
      <c r="G164" t="s">
        <v>172</v>
      </c>
      <c r="H164">
        <v>50</v>
      </c>
      <c r="I164" s="6">
        <v>43447</v>
      </c>
      <c r="J164" s="29">
        <v>63098</v>
      </c>
      <c r="K164" s="30">
        <v>0</v>
      </c>
      <c r="L164" t="s">
        <v>165</v>
      </c>
      <c r="M164" t="s">
        <v>220</v>
      </c>
      <c r="R164" t="s">
        <v>1366</v>
      </c>
      <c r="S164" t="s">
        <v>1367</v>
      </c>
      <c r="T164" t="s">
        <v>186</v>
      </c>
      <c r="U164" t="s">
        <v>223</v>
      </c>
      <c r="V164" t="s">
        <v>162</v>
      </c>
      <c r="W164" t="s">
        <v>163</v>
      </c>
      <c r="X164" t="s">
        <v>182</v>
      </c>
      <c r="Y164">
        <v>50</v>
      </c>
      <c r="Z164" s="6">
        <v>36653</v>
      </c>
      <c r="AA164" s="29">
        <v>106428</v>
      </c>
      <c r="AB164" s="30">
        <v>7.0000000000000007E-2</v>
      </c>
      <c r="AC164" t="s">
        <v>165</v>
      </c>
      <c r="AD164" t="s">
        <v>173</v>
      </c>
    </row>
    <row r="165" spans="1:30" x14ac:dyDescent="0.3">
      <c r="A165" t="s">
        <v>537</v>
      </c>
      <c r="B165" t="s">
        <v>538</v>
      </c>
      <c r="C165" t="s">
        <v>160</v>
      </c>
      <c r="D165" t="s">
        <v>200</v>
      </c>
      <c r="E165" t="s">
        <v>177</v>
      </c>
      <c r="F165" t="s">
        <v>163</v>
      </c>
      <c r="G165" t="s">
        <v>164</v>
      </c>
      <c r="H165">
        <v>55</v>
      </c>
      <c r="I165" s="6">
        <v>38301</v>
      </c>
      <c r="J165" s="29">
        <v>142318</v>
      </c>
      <c r="K165" s="30">
        <v>0.14000000000000001</v>
      </c>
      <c r="L165" t="s">
        <v>165</v>
      </c>
      <c r="M165" t="s">
        <v>173</v>
      </c>
      <c r="R165" t="s">
        <v>1370</v>
      </c>
      <c r="S165" t="s">
        <v>1371</v>
      </c>
      <c r="T165" t="s">
        <v>169</v>
      </c>
      <c r="U165" t="s">
        <v>170</v>
      </c>
      <c r="V165" t="s">
        <v>187</v>
      </c>
      <c r="W165" t="s">
        <v>163</v>
      </c>
      <c r="X165" t="s">
        <v>172</v>
      </c>
      <c r="Y165">
        <v>64</v>
      </c>
      <c r="Z165" s="6">
        <v>41264</v>
      </c>
      <c r="AA165" s="29">
        <v>153253</v>
      </c>
      <c r="AB165" s="30">
        <v>0.24</v>
      </c>
      <c r="AC165" t="s">
        <v>165</v>
      </c>
      <c r="AD165" t="s">
        <v>195</v>
      </c>
    </row>
    <row r="166" spans="1:30" x14ac:dyDescent="0.3">
      <c r="A166" t="s">
        <v>539</v>
      </c>
      <c r="B166" t="s">
        <v>540</v>
      </c>
      <c r="C166" t="s">
        <v>283</v>
      </c>
      <c r="D166" t="s">
        <v>200</v>
      </c>
      <c r="E166" t="s">
        <v>177</v>
      </c>
      <c r="F166" t="s">
        <v>181</v>
      </c>
      <c r="G166" t="s">
        <v>164</v>
      </c>
      <c r="H166">
        <v>41</v>
      </c>
      <c r="I166" s="6">
        <v>38219</v>
      </c>
      <c r="J166" s="29">
        <v>49186</v>
      </c>
      <c r="K166" s="30">
        <v>0</v>
      </c>
      <c r="L166" t="s">
        <v>165</v>
      </c>
      <c r="M166" t="s">
        <v>195</v>
      </c>
      <c r="R166" t="s">
        <v>1396</v>
      </c>
      <c r="S166" t="s">
        <v>1397</v>
      </c>
      <c r="T166" t="s">
        <v>160</v>
      </c>
      <c r="U166" t="s">
        <v>161</v>
      </c>
      <c r="V166" t="s">
        <v>177</v>
      </c>
      <c r="W166" t="s">
        <v>163</v>
      </c>
      <c r="X166" t="s">
        <v>182</v>
      </c>
      <c r="Y166">
        <v>53</v>
      </c>
      <c r="Z166" s="6">
        <v>35532</v>
      </c>
      <c r="AA166" s="29">
        <v>154388</v>
      </c>
      <c r="AB166" s="30">
        <v>0.1</v>
      </c>
      <c r="AC166" t="s">
        <v>165</v>
      </c>
      <c r="AD166" t="s">
        <v>166</v>
      </c>
    </row>
    <row r="167" spans="1:30" x14ac:dyDescent="0.3">
      <c r="A167" t="s">
        <v>541</v>
      </c>
      <c r="B167" t="s">
        <v>542</v>
      </c>
      <c r="C167" t="s">
        <v>211</v>
      </c>
      <c r="D167" t="s">
        <v>200</v>
      </c>
      <c r="E167" t="s">
        <v>162</v>
      </c>
      <c r="F167" t="s">
        <v>163</v>
      </c>
      <c r="G167" t="s">
        <v>164</v>
      </c>
      <c r="H167">
        <v>34</v>
      </c>
      <c r="I167" s="6">
        <v>43673</v>
      </c>
      <c r="J167" s="29">
        <v>220937</v>
      </c>
      <c r="K167" s="30">
        <v>0.38</v>
      </c>
      <c r="L167" t="s">
        <v>165</v>
      </c>
      <c r="M167" t="s">
        <v>195</v>
      </c>
      <c r="R167" t="s">
        <v>1398</v>
      </c>
      <c r="S167" t="s">
        <v>1399</v>
      </c>
      <c r="T167" t="s">
        <v>169</v>
      </c>
      <c r="U167" t="s">
        <v>200</v>
      </c>
      <c r="V167" t="s">
        <v>177</v>
      </c>
      <c r="W167" t="s">
        <v>163</v>
      </c>
      <c r="X167" t="s">
        <v>172</v>
      </c>
      <c r="Y167">
        <v>54</v>
      </c>
      <c r="Z167" s="6">
        <v>34603</v>
      </c>
      <c r="AA167" s="29">
        <v>162978</v>
      </c>
      <c r="AB167" s="30">
        <v>0.17</v>
      </c>
      <c r="AC167" t="s">
        <v>165</v>
      </c>
      <c r="AD167" t="s">
        <v>191</v>
      </c>
    </row>
    <row r="168" spans="1:30" x14ac:dyDescent="0.3">
      <c r="A168" t="s">
        <v>543</v>
      </c>
      <c r="B168" t="s">
        <v>544</v>
      </c>
      <c r="C168" t="s">
        <v>169</v>
      </c>
      <c r="D168" t="s">
        <v>161</v>
      </c>
      <c r="E168" t="s">
        <v>171</v>
      </c>
      <c r="F168" t="s">
        <v>163</v>
      </c>
      <c r="G168" t="s">
        <v>182</v>
      </c>
      <c r="H168">
        <v>47</v>
      </c>
      <c r="I168" s="6">
        <v>41208</v>
      </c>
      <c r="J168" s="29">
        <v>183156</v>
      </c>
      <c r="K168" s="30">
        <v>0.3</v>
      </c>
      <c r="L168" t="s">
        <v>165</v>
      </c>
      <c r="M168" t="s">
        <v>166</v>
      </c>
      <c r="R168" t="s">
        <v>1414</v>
      </c>
      <c r="S168" t="s">
        <v>1415</v>
      </c>
      <c r="T168" t="s">
        <v>468</v>
      </c>
      <c r="U168" t="s">
        <v>161</v>
      </c>
      <c r="V168" t="s">
        <v>162</v>
      </c>
      <c r="W168" t="s">
        <v>163</v>
      </c>
      <c r="X168" t="s">
        <v>172</v>
      </c>
      <c r="Y168">
        <v>58</v>
      </c>
      <c r="Z168" s="6">
        <v>42486</v>
      </c>
      <c r="AA168" s="29">
        <v>72045</v>
      </c>
      <c r="AB168" s="30">
        <v>0</v>
      </c>
      <c r="AC168" t="s">
        <v>165</v>
      </c>
      <c r="AD168" t="s">
        <v>183</v>
      </c>
    </row>
    <row r="169" spans="1:30" x14ac:dyDescent="0.3">
      <c r="A169" t="s">
        <v>545</v>
      </c>
      <c r="B169" t="s">
        <v>546</v>
      </c>
      <c r="C169" t="s">
        <v>211</v>
      </c>
      <c r="D169" t="s">
        <v>161</v>
      </c>
      <c r="E169" t="s">
        <v>171</v>
      </c>
      <c r="F169" t="s">
        <v>163</v>
      </c>
      <c r="G169" t="s">
        <v>217</v>
      </c>
      <c r="H169">
        <v>32</v>
      </c>
      <c r="I169" s="6">
        <v>44034</v>
      </c>
      <c r="J169" s="29">
        <v>192749</v>
      </c>
      <c r="K169" s="30">
        <v>0.31</v>
      </c>
      <c r="L169" t="s">
        <v>165</v>
      </c>
      <c r="M169" t="s">
        <v>173</v>
      </c>
      <c r="R169" t="s">
        <v>236</v>
      </c>
      <c r="S169" t="s">
        <v>1430</v>
      </c>
      <c r="T169" t="s">
        <v>211</v>
      </c>
      <c r="U169" t="s">
        <v>161</v>
      </c>
      <c r="V169" t="s">
        <v>171</v>
      </c>
      <c r="W169" t="s">
        <v>163</v>
      </c>
      <c r="X169" t="s">
        <v>182</v>
      </c>
      <c r="Y169">
        <v>57</v>
      </c>
      <c r="Z169" s="6">
        <v>42685</v>
      </c>
      <c r="AA169" s="29">
        <v>246589</v>
      </c>
      <c r="AB169" s="30">
        <v>0.33</v>
      </c>
      <c r="AC169" t="s">
        <v>165</v>
      </c>
      <c r="AD169" t="s">
        <v>183</v>
      </c>
    </row>
    <row r="170" spans="1:30" x14ac:dyDescent="0.3">
      <c r="A170" t="s">
        <v>547</v>
      </c>
      <c r="B170" t="s">
        <v>548</v>
      </c>
      <c r="C170" t="s">
        <v>160</v>
      </c>
      <c r="D170" t="s">
        <v>161</v>
      </c>
      <c r="E170" t="s">
        <v>177</v>
      </c>
      <c r="F170" t="s">
        <v>163</v>
      </c>
      <c r="G170" t="s">
        <v>182</v>
      </c>
      <c r="H170">
        <v>39</v>
      </c>
      <c r="I170" s="6">
        <v>42819</v>
      </c>
      <c r="J170" s="29">
        <v>135325</v>
      </c>
      <c r="K170" s="30">
        <v>0.14000000000000001</v>
      </c>
      <c r="L170" t="s">
        <v>165</v>
      </c>
      <c r="M170" t="s">
        <v>183</v>
      </c>
      <c r="R170" t="s">
        <v>1431</v>
      </c>
      <c r="S170" t="s">
        <v>1432</v>
      </c>
      <c r="T170" t="s">
        <v>160</v>
      </c>
      <c r="U170" t="s">
        <v>161</v>
      </c>
      <c r="V170" t="s">
        <v>162</v>
      </c>
      <c r="W170" t="s">
        <v>163</v>
      </c>
      <c r="X170" t="s">
        <v>172</v>
      </c>
      <c r="Y170">
        <v>46</v>
      </c>
      <c r="Z170" s="6">
        <v>37265</v>
      </c>
      <c r="AA170" s="29">
        <v>148035</v>
      </c>
      <c r="AB170" s="30">
        <v>0.14000000000000001</v>
      </c>
      <c r="AC170" t="s">
        <v>165</v>
      </c>
      <c r="AD170" t="s">
        <v>183</v>
      </c>
    </row>
    <row r="171" spans="1:30" x14ac:dyDescent="0.3">
      <c r="A171" t="s">
        <v>549</v>
      </c>
      <c r="B171" t="s">
        <v>550</v>
      </c>
      <c r="C171" t="s">
        <v>180</v>
      </c>
      <c r="D171" t="s">
        <v>223</v>
      </c>
      <c r="E171" t="s">
        <v>171</v>
      </c>
      <c r="F171" t="s">
        <v>163</v>
      </c>
      <c r="G171" t="s">
        <v>172</v>
      </c>
      <c r="H171">
        <v>26</v>
      </c>
      <c r="I171" s="6">
        <v>43752</v>
      </c>
      <c r="J171" s="29">
        <v>79356</v>
      </c>
      <c r="K171" s="30">
        <v>0</v>
      </c>
      <c r="L171" t="s">
        <v>165</v>
      </c>
      <c r="M171" t="s">
        <v>183</v>
      </c>
      <c r="R171" t="s">
        <v>1442</v>
      </c>
      <c r="S171" t="s">
        <v>1443</v>
      </c>
      <c r="T171" t="s">
        <v>169</v>
      </c>
      <c r="U171" t="s">
        <v>161</v>
      </c>
      <c r="V171" t="s">
        <v>177</v>
      </c>
      <c r="W171" t="s">
        <v>163</v>
      </c>
      <c r="X171" t="s">
        <v>172</v>
      </c>
      <c r="Y171">
        <v>46</v>
      </c>
      <c r="Z171" s="6">
        <v>43379</v>
      </c>
      <c r="AA171" s="29">
        <v>166259</v>
      </c>
      <c r="AB171" s="30">
        <v>0.17</v>
      </c>
      <c r="AC171" t="s">
        <v>165</v>
      </c>
      <c r="AD171" t="s">
        <v>173</v>
      </c>
    </row>
    <row r="172" spans="1:30" x14ac:dyDescent="0.3">
      <c r="A172" t="s">
        <v>551</v>
      </c>
      <c r="B172" t="s">
        <v>552</v>
      </c>
      <c r="C172" t="s">
        <v>340</v>
      </c>
      <c r="D172" t="s">
        <v>204</v>
      </c>
      <c r="E172" t="s">
        <v>177</v>
      </c>
      <c r="F172" t="s">
        <v>181</v>
      </c>
      <c r="G172" t="s">
        <v>164</v>
      </c>
      <c r="H172">
        <v>40</v>
      </c>
      <c r="I172" s="6">
        <v>38540</v>
      </c>
      <c r="J172" s="29">
        <v>74412</v>
      </c>
      <c r="K172" s="30">
        <v>0</v>
      </c>
      <c r="L172" t="s">
        <v>165</v>
      </c>
      <c r="M172" t="s">
        <v>166</v>
      </c>
      <c r="R172" t="s">
        <v>1444</v>
      </c>
      <c r="S172" t="s">
        <v>1445</v>
      </c>
      <c r="T172" t="s">
        <v>378</v>
      </c>
      <c r="U172" t="s">
        <v>161</v>
      </c>
      <c r="V172" t="s">
        <v>187</v>
      </c>
      <c r="W172" t="s">
        <v>163</v>
      </c>
      <c r="X172" t="s">
        <v>182</v>
      </c>
      <c r="Y172">
        <v>55</v>
      </c>
      <c r="Z172" s="6">
        <v>39820</v>
      </c>
      <c r="AA172" s="29">
        <v>47032</v>
      </c>
      <c r="AB172" s="30">
        <v>0</v>
      </c>
      <c r="AC172" t="s">
        <v>165</v>
      </c>
      <c r="AD172" t="s">
        <v>220</v>
      </c>
    </row>
    <row r="173" spans="1:30" x14ac:dyDescent="0.3">
      <c r="A173" t="s">
        <v>553</v>
      </c>
      <c r="B173" t="s">
        <v>554</v>
      </c>
      <c r="C173" t="s">
        <v>169</v>
      </c>
      <c r="D173" t="s">
        <v>194</v>
      </c>
      <c r="E173" t="s">
        <v>162</v>
      </c>
      <c r="F173" t="s">
        <v>163</v>
      </c>
      <c r="G173" t="s">
        <v>182</v>
      </c>
      <c r="H173">
        <v>58</v>
      </c>
      <c r="I173" s="6">
        <v>37755</v>
      </c>
      <c r="J173" s="29">
        <v>173071</v>
      </c>
      <c r="K173" s="30">
        <v>0.28999999999999998</v>
      </c>
      <c r="L173" t="s">
        <v>165</v>
      </c>
      <c r="M173" t="s">
        <v>220</v>
      </c>
      <c r="R173" t="s">
        <v>1450</v>
      </c>
      <c r="S173" t="s">
        <v>1451</v>
      </c>
      <c r="T173" t="s">
        <v>211</v>
      </c>
      <c r="U173" t="s">
        <v>194</v>
      </c>
      <c r="V173" t="s">
        <v>187</v>
      </c>
      <c r="W173" t="s">
        <v>163</v>
      </c>
      <c r="X173" t="s">
        <v>182</v>
      </c>
      <c r="Y173">
        <v>63</v>
      </c>
      <c r="Z173" s="6">
        <v>44038</v>
      </c>
      <c r="AA173" s="29">
        <v>216195</v>
      </c>
      <c r="AB173" s="30">
        <v>0.31</v>
      </c>
      <c r="AC173" t="s">
        <v>165</v>
      </c>
      <c r="AD173" t="s">
        <v>191</v>
      </c>
    </row>
    <row r="174" spans="1:30" x14ac:dyDescent="0.3">
      <c r="A174" t="s">
        <v>555</v>
      </c>
      <c r="B174" t="s">
        <v>556</v>
      </c>
      <c r="C174" t="s">
        <v>274</v>
      </c>
      <c r="D174" t="s">
        <v>204</v>
      </c>
      <c r="E174" t="s">
        <v>162</v>
      </c>
      <c r="F174" t="s">
        <v>163</v>
      </c>
      <c r="G174" t="s">
        <v>172</v>
      </c>
      <c r="H174">
        <v>58</v>
      </c>
      <c r="I174" s="6">
        <v>34999</v>
      </c>
      <c r="J174" s="29">
        <v>70189</v>
      </c>
      <c r="K174" s="30">
        <v>0</v>
      </c>
      <c r="L174" t="s">
        <v>165</v>
      </c>
      <c r="M174" t="s">
        <v>220</v>
      </c>
      <c r="R174" t="s">
        <v>1458</v>
      </c>
      <c r="S174" t="s">
        <v>1459</v>
      </c>
      <c r="T174" t="s">
        <v>160</v>
      </c>
      <c r="U174" t="s">
        <v>170</v>
      </c>
      <c r="V174" t="s">
        <v>162</v>
      </c>
      <c r="W174" t="s">
        <v>163</v>
      </c>
      <c r="X174" t="s">
        <v>182</v>
      </c>
      <c r="Y174">
        <v>51</v>
      </c>
      <c r="Z174" s="6">
        <v>44357</v>
      </c>
      <c r="AA174" s="29">
        <v>146742</v>
      </c>
      <c r="AB174" s="30">
        <v>0.1</v>
      </c>
      <c r="AC174" t="s">
        <v>1454</v>
      </c>
      <c r="AD174" t="s">
        <v>1460</v>
      </c>
    </row>
    <row r="175" spans="1:30" x14ac:dyDescent="0.3">
      <c r="A175" t="s">
        <v>557</v>
      </c>
      <c r="B175" t="s">
        <v>558</v>
      </c>
      <c r="C175" t="s">
        <v>211</v>
      </c>
      <c r="D175" t="s">
        <v>223</v>
      </c>
      <c r="E175" t="s">
        <v>162</v>
      </c>
      <c r="F175" t="s">
        <v>163</v>
      </c>
      <c r="G175" t="s">
        <v>217</v>
      </c>
      <c r="H175">
        <v>42</v>
      </c>
      <c r="I175" s="6">
        <v>41528</v>
      </c>
      <c r="J175" s="29">
        <v>181452</v>
      </c>
      <c r="K175" s="30">
        <v>0.3</v>
      </c>
      <c r="L175" t="s">
        <v>165</v>
      </c>
      <c r="M175" t="s">
        <v>220</v>
      </c>
      <c r="R175" t="s">
        <v>1494</v>
      </c>
      <c r="S175" t="s">
        <v>271</v>
      </c>
      <c r="T175" t="s">
        <v>211</v>
      </c>
      <c r="U175" t="s">
        <v>170</v>
      </c>
      <c r="V175" t="s">
        <v>171</v>
      </c>
      <c r="W175" t="s">
        <v>163</v>
      </c>
      <c r="X175" t="s">
        <v>182</v>
      </c>
      <c r="Y175">
        <v>54</v>
      </c>
      <c r="Z175" s="6">
        <v>40734</v>
      </c>
      <c r="AA175" s="29">
        <v>247022</v>
      </c>
      <c r="AB175" s="30">
        <v>0.3</v>
      </c>
      <c r="AC175" t="s">
        <v>1454</v>
      </c>
      <c r="AD175" t="s">
        <v>1467</v>
      </c>
    </row>
    <row r="176" spans="1:30" x14ac:dyDescent="0.3">
      <c r="A176" t="s">
        <v>559</v>
      </c>
      <c r="B176" t="s">
        <v>560</v>
      </c>
      <c r="C176" t="s">
        <v>265</v>
      </c>
      <c r="D176" t="s">
        <v>200</v>
      </c>
      <c r="E176" t="s">
        <v>171</v>
      </c>
      <c r="F176" t="s">
        <v>181</v>
      </c>
      <c r="G176" t="s">
        <v>172</v>
      </c>
      <c r="H176">
        <v>26</v>
      </c>
      <c r="I176" s="6">
        <v>44267</v>
      </c>
      <c r="J176" s="29">
        <v>70369</v>
      </c>
      <c r="K176" s="30">
        <v>0</v>
      </c>
      <c r="L176" t="s">
        <v>165</v>
      </c>
      <c r="M176" t="s">
        <v>166</v>
      </c>
      <c r="R176" t="s">
        <v>903</v>
      </c>
      <c r="S176" t="s">
        <v>1505</v>
      </c>
      <c r="T176" t="s">
        <v>190</v>
      </c>
      <c r="U176" t="s">
        <v>170</v>
      </c>
      <c r="V176" t="s">
        <v>187</v>
      </c>
      <c r="W176" t="s">
        <v>163</v>
      </c>
      <c r="X176" t="s">
        <v>182</v>
      </c>
      <c r="Y176">
        <v>52</v>
      </c>
      <c r="Z176" s="6">
        <v>43515</v>
      </c>
      <c r="AA176" s="29">
        <v>55859</v>
      </c>
      <c r="AB176" s="30">
        <v>0</v>
      </c>
      <c r="AC176" t="s">
        <v>1454</v>
      </c>
      <c r="AD176" t="s">
        <v>1467</v>
      </c>
    </row>
    <row r="177" spans="1:30" x14ac:dyDescent="0.3">
      <c r="A177" t="s">
        <v>561</v>
      </c>
      <c r="B177" t="s">
        <v>562</v>
      </c>
      <c r="C177" t="s">
        <v>169</v>
      </c>
      <c r="D177" t="s">
        <v>170</v>
      </c>
      <c r="E177" t="s">
        <v>162</v>
      </c>
      <c r="F177" t="s">
        <v>181</v>
      </c>
      <c r="G177" t="s">
        <v>182</v>
      </c>
      <c r="H177">
        <v>64</v>
      </c>
      <c r="I177" s="6">
        <v>35187</v>
      </c>
      <c r="J177" s="29">
        <v>189933</v>
      </c>
      <c r="K177" s="30">
        <v>0.23</v>
      </c>
      <c r="L177" t="s">
        <v>165</v>
      </c>
      <c r="M177" t="s">
        <v>191</v>
      </c>
      <c r="R177" t="s">
        <v>1514</v>
      </c>
      <c r="S177" t="s">
        <v>1515</v>
      </c>
      <c r="T177" t="s">
        <v>211</v>
      </c>
      <c r="U177" t="s">
        <v>200</v>
      </c>
      <c r="V177" t="s">
        <v>177</v>
      </c>
      <c r="W177" t="s">
        <v>163</v>
      </c>
      <c r="X177" t="s">
        <v>182</v>
      </c>
      <c r="Y177">
        <v>49</v>
      </c>
      <c r="Z177" s="6">
        <v>37680</v>
      </c>
      <c r="AA177" s="29">
        <v>211291</v>
      </c>
      <c r="AB177" s="30">
        <v>0.37</v>
      </c>
      <c r="AC177" t="s">
        <v>1454</v>
      </c>
      <c r="AD177" t="s">
        <v>1455</v>
      </c>
    </row>
    <row r="178" spans="1:30" x14ac:dyDescent="0.3">
      <c r="A178" t="s">
        <v>188</v>
      </c>
      <c r="B178" t="s">
        <v>563</v>
      </c>
      <c r="C178" t="s">
        <v>277</v>
      </c>
      <c r="D178" t="s">
        <v>204</v>
      </c>
      <c r="E178" t="s">
        <v>171</v>
      </c>
      <c r="F178" t="s">
        <v>181</v>
      </c>
      <c r="G178" t="s">
        <v>172</v>
      </c>
      <c r="H178">
        <v>38</v>
      </c>
      <c r="I178" s="6">
        <v>40360</v>
      </c>
      <c r="J178" s="29">
        <v>78237</v>
      </c>
      <c r="K178" s="30">
        <v>0</v>
      </c>
      <c r="L178" t="s">
        <v>165</v>
      </c>
      <c r="M178" t="s">
        <v>183</v>
      </c>
      <c r="R178" t="s">
        <v>950</v>
      </c>
      <c r="S178" t="s">
        <v>1518</v>
      </c>
      <c r="T178" t="s">
        <v>277</v>
      </c>
      <c r="U178" t="s">
        <v>204</v>
      </c>
      <c r="V178" t="s">
        <v>162</v>
      </c>
      <c r="W178" t="s">
        <v>163</v>
      </c>
      <c r="X178" t="s">
        <v>182</v>
      </c>
      <c r="Y178">
        <v>46</v>
      </c>
      <c r="Z178" s="6">
        <v>44206</v>
      </c>
      <c r="AA178" s="29">
        <v>86538</v>
      </c>
      <c r="AB178" s="30">
        <v>0</v>
      </c>
      <c r="AC178" t="s">
        <v>1454</v>
      </c>
      <c r="AD178" t="s">
        <v>1474</v>
      </c>
    </row>
    <row r="179" spans="1:30" x14ac:dyDescent="0.3">
      <c r="A179" t="s">
        <v>564</v>
      </c>
      <c r="B179" t="s">
        <v>565</v>
      </c>
      <c r="C179" t="s">
        <v>180</v>
      </c>
      <c r="D179" t="s">
        <v>223</v>
      </c>
      <c r="E179" t="s">
        <v>187</v>
      </c>
      <c r="F179" t="s">
        <v>181</v>
      </c>
      <c r="G179" t="s">
        <v>164</v>
      </c>
      <c r="H179">
        <v>43</v>
      </c>
      <c r="I179" s="6">
        <v>38093</v>
      </c>
      <c r="J179" s="29">
        <v>94246</v>
      </c>
      <c r="K179" s="30">
        <v>0</v>
      </c>
      <c r="L179" t="s">
        <v>165</v>
      </c>
      <c r="M179" t="s">
        <v>195</v>
      </c>
      <c r="R179" t="s">
        <v>1519</v>
      </c>
      <c r="S179" t="s">
        <v>1520</v>
      </c>
      <c r="T179" t="s">
        <v>211</v>
      </c>
      <c r="U179" t="s">
        <v>200</v>
      </c>
      <c r="V179" t="s">
        <v>187</v>
      </c>
      <c r="W179" t="s">
        <v>163</v>
      </c>
      <c r="X179" t="s">
        <v>182</v>
      </c>
      <c r="Y179">
        <v>61</v>
      </c>
      <c r="Z179" s="6">
        <v>42804</v>
      </c>
      <c r="AA179" s="29">
        <v>196951</v>
      </c>
      <c r="AB179" s="30">
        <v>0.33</v>
      </c>
      <c r="AC179" t="s">
        <v>1454</v>
      </c>
      <c r="AD179" t="s">
        <v>1467</v>
      </c>
    </row>
    <row r="180" spans="1:30" x14ac:dyDescent="0.3">
      <c r="A180" t="s">
        <v>351</v>
      </c>
      <c r="B180" t="s">
        <v>566</v>
      </c>
      <c r="C180" t="s">
        <v>378</v>
      </c>
      <c r="D180" t="s">
        <v>161</v>
      </c>
      <c r="E180" t="s">
        <v>177</v>
      </c>
      <c r="F180" t="s">
        <v>163</v>
      </c>
      <c r="G180" t="s">
        <v>182</v>
      </c>
      <c r="H180">
        <v>34</v>
      </c>
      <c r="I180" s="6">
        <v>42512</v>
      </c>
      <c r="J180" s="29">
        <v>44614</v>
      </c>
      <c r="K180" s="30">
        <v>0</v>
      </c>
      <c r="L180" t="s">
        <v>165</v>
      </c>
      <c r="M180" t="s">
        <v>191</v>
      </c>
      <c r="R180" t="s">
        <v>1536</v>
      </c>
      <c r="S180" t="s">
        <v>1537</v>
      </c>
      <c r="T180" t="s">
        <v>180</v>
      </c>
      <c r="U180" t="s">
        <v>212</v>
      </c>
      <c r="V180" t="s">
        <v>171</v>
      </c>
      <c r="W180" t="s">
        <v>163</v>
      </c>
      <c r="X180" t="s">
        <v>182</v>
      </c>
      <c r="Y180">
        <v>47</v>
      </c>
      <c r="Z180" s="6">
        <v>42928</v>
      </c>
      <c r="AA180" s="29">
        <v>70996</v>
      </c>
      <c r="AB180" s="30">
        <v>0</v>
      </c>
      <c r="AC180" t="s">
        <v>1454</v>
      </c>
      <c r="AD180" t="s">
        <v>1474</v>
      </c>
    </row>
    <row r="181" spans="1:30" x14ac:dyDescent="0.3">
      <c r="A181" t="s">
        <v>567</v>
      </c>
      <c r="B181" t="s">
        <v>568</v>
      </c>
      <c r="C181" t="s">
        <v>180</v>
      </c>
      <c r="D181" t="s">
        <v>194</v>
      </c>
      <c r="E181" t="s">
        <v>187</v>
      </c>
      <c r="F181" t="s">
        <v>163</v>
      </c>
      <c r="G181" t="s">
        <v>217</v>
      </c>
      <c r="H181">
        <v>41</v>
      </c>
      <c r="I181" s="6">
        <v>42533</v>
      </c>
      <c r="J181" s="29">
        <v>70165</v>
      </c>
      <c r="K181" s="30">
        <v>0</v>
      </c>
      <c r="L181" t="s">
        <v>165</v>
      </c>
      <c r="M181" t="s">
        <v>220</v>
      </c>
      <c r="R181" t="s">
        <v>1538</v>
      </c>
      <c r="S181" t="s">
        <v>1539</v>
      </c>
      <c r="T181" t="s">
        <v>322</v>
      </c>
      <c r="U181" t="s">
        <v>161</v>
      </c>
      <c r="V181" t="s">
        <v>177</v>
      </c>
      <c r="W181" t="s">
        <v>163</v>
      </c>
      <c r="X181" t="s">
        <v>182</v>
      </c>
      <c r="Y181">
        <v>50</v>
      </c>
      <c r="Z181" s="6">
        <v>36914</v>
      </c>
      <c r="AA181" s="29">
        <v>97537</v>
      </c>
      <c r="AB181" s="30">
        <v>0</v>
      </c>
      <c r="AC181" t="s">
        <v>1454</v>
      </c>
      <c r="AD181" t="s">
        <v>1474</v>
      </c>
    </row>
    <row r="182" spans="1:30" x14ac:dyDescent="0.3">
      <c r="A182" t="s">
        <v>569</v>
      </c>
      <c r="B182" t="s">
        <v>570</v>
      </c>
      <c r="C182" t="s">
        <v>160</v>
      </c>
      <c r="D182" t="s">
        <v>212</v>
      </c>
      <c r="E182" t="s">
        <v>171</v>
      </c>
      <c r="F182" t="s">
        <v>181</v>
      </c>
      <c r="G182" t="s">
        <v>172</v>
      </c>
      <c r="H182">
        <v>30</v>
      </c>
      <c r="I182" s="6">
        <v>44030</v>
      </c>
      <c r="J182" s="29">
        <v>148485</v>
      </c>
      <c r="K182" s="30">
        <v>0.15</v>
      </c>
      <c r="L182" t="s">
        <v>165</v>
      </c>
      <c r="M182" t="s">
        <v>191</v>
      </c>
      <c r="R182" t="s">
        <v>1543</v>
      </c>
      <c r="S182" t="s">
        <v>1544</v>
      </c>
      <c r="T182" t="s">
        <v>325</v>
      </c>
      <c r="U182" t="s">
        <v>223</v>
      </c>
      <c r="V182" t="s">
        <v>177</v>
      </c>
      <c r="W182" t="s">
        <v>163</v>
      </c>
      <c r="X182" t="s">
        <v>182</v>
      </c>
      <c r="Y182">
        <v>46</v>
      </c>
      <c r="Z182" s="6">
        <v>38066</v>
      </c>
      <c r="AA182" s="29">
        <v>73004</v>
      </c>
      <c r="AB182" s="30">
        <v>0</v>
      </c>
      <c r="AC182" t="s">
        <v>1454</v>
      </c>
      <c r="AD182" t="s">
        <v>1467</v>
      </c>
    </row>
    <row r="183" spans="1:30" x14ac:dyDescent="0.3">
      <c r="A183" t="s">
        <v>571</v>
      </c>
      <c r="B183" t="s">
        <v>572</v>
      </c>
      <c r="C183" t="s">
        <v>245</v>
      </c>
      <c r="D183" t="s">
        <v>161</v>
      </c>
      <c r="E183" t="s">
        <v>177</v>
      </c>
      <c r="F183" t="s">
        <v>163</v>
      </c>
      <c r="G183" t="s">
        <v>182</v>
      </c>
      <c r="H183">
        <v>58</v>
      </c>
      <c r="I183" s="6">
        <v>38521</v>
      </c>
      <c r="J183" s="29">
        <v>86089</v>
      </c>
      <c r="K183" s="30">
        <v>0</v>
      </c>
      <c r="L183" t="s">
        <v>165</v>
      </c>
      <c r="M183" t="s">
        <v>173</v>
      </c>
      <c r="R183" t="s">
        <v>1555</v>
      </c>
      <c r="S183" t="s">
        <v>1556</v>
      </c>
      <c r="T183" t="s">
        <v>451</v>
      </c>
      <c r="U183" t="s">
        <v>161</v>
      </c>
      <c r="V183" t="s">
        <v>177</v>
      </c>
      <c r="W183" t="s">
        <v>163</v>
      </c>
      <c r="X183" t="s">
        <v>182</v>
      </c>
      <c r="Y183">
        <v>48</v>
      </c>
      <c r="Z183" s="6">
        <v>37855</v>
      </c>
      <c r="AA183" s="29">
        <v>82017</v>
      </c>
      <c r="AB183" s="30">
        <v>0</v>
      </c>
      <c r="AC183" t="s">
        <v>1454</v>
      </c>
      <c r="AD183" t="s">
        <v>1467</v>
      </c>
    </row>
    <row r="184" spans="1:30" x14ac:dyDescent="0.3">
      <c r="A184" t="s">
        <v>573</v>
      </c>
      <c r="B184" t="s">
        <v>574</v>
      </c>
      <c r="C184" t="s">
        <v>286</v>
      </c>
      <c r="D184" t="s">
        <v>204</v>
      </c>
      <c r="E184" t="s">
        <v>162</v>
      </c>
      <c r="F184" t="s">
        <v>181</v>
      </c>
      <c r="G184" t="s">
        <v>217</v>
      </c>
      <c r="H184">
        <v>54</v>
      </c>
      <c r="I184" s="6">
        <v>39382</v>
      </c>
      <c r="J184" s="29">
        <v>106313</v>
      </c>
      <c r="K184" s="30">
        <v>0.15</v>
      </c>
      <c r="L184" t="s">
        <v>165</v>
      </c>
      <c r="M184" t="s">
        <v>173</v>
      </c>
      <c r="R184" t="s">
        <v>1565</v>
      </c>
      <c r="S184" t="s">
        <v>1566</v>
      </c>
      <c r="T184" t="s">
        <v>160</v>
      </c>
      <c r="U184" t="s">
        <v>194</v>
      </c>
      <c r="V184" t="s">
        <v>177</v>
      </c>
      <c r="W184" t="s">
        <v>163</v>
      </c>
      <c r="X184" t="s">
        <v>182</v>
      </c>
      <c r="Y184">
        <v>49</v>
      </c>
      <c r="Z184" s="6">
        <v>36983</v>
      </c>
      <c r="AA184" s="29">
        <v>129124</v>
      </c>
      <c r="AB184" s="30">
        <v>0.12</v>
      </c>
      <c r="AC184" t="s">
        <v>1454</v>
      </c>
      <c r="AD184" t="s">
        <v>1460</v>
      </c>
    </row>
    <row r="185" spans="1:30" x14ac:dyDescent="0.3">
      <c r="A185" t="s">
        <v>575</v>
      </c>
      <c r="B185" t="s">
        <v>576</v>
      </c>
      <c r="C185" t="s">
        <v>180</v>
      </c>
      <c r="D185" t="s">
        <v>194</v>
      </c>
      <c r="E185" t="s">
        <v>171</v>
      </c>
      <c r="F185" t="s">
        <v>181</v>
      </c>
      <c r="G185" t="s">
        <v>172</v>
      </c>
      <c r="H185">
        <v>27</v>
      </c>
      <c r="I185" s="6">
        <v>44482</v>
      </c>
      <c r="J185" s="29">
        <v>74077</v>
      </c>
      <c r="K185" s="30">
        <v>0</v>
      </c>
      <c r="L185" t="s">
        <v>165</v>
      </c>
      <c r="M185" t="s">
        <v>166</v>
      </c>
      <c r="R185" t="s">
        <v>1575</v>
      </c>
      <c r="S185" t="s">
        <v>1576</v>
      </c>
      <c r="T185" t="s">
        <v>190</v>
      </c>
      <c r="U185" t="s">
        <v>212</v>
      </c>
      <c r="V185" t="s">
        <v>177</v>
      </c>
      <c r="W185" t="s">
        <v>163</v>
      </c>
      <c r="X185" t="s">
        <v>182</v>
      </c>
      <c r="Y185">
        <v>65</v>
      </c>
      <c r="Z185" s="6">
        <v>41543</v>
      </c>
      <c r="AA185" s="29">
        <v>50341</v>
      </c>
      <c r="AB185" s="30">
        <v>0</v>
      </c>
      <c r="AC185" t="s">
        <v>1454</v>
      </c>
      <c r="AD185" t="s">
        <v>1467</v>
      </c>
    </row>
    <row r="186" spans="1:30" x14ac:dyDescent="0.3">
      <c r="A186" t="s">
        <v>577</v>
      </c>
      <c r="B186" t="s">
        <v>578</v>
      </c>
      <c r="C186" t="s">
        <v>186</v>
      </c>
      <c r="D186" t="s">
        <v>200</v>
      </c>
      <c r="E186" t="s">
        <v>177</v>
      </c>
      <c r="F186" t="s">
        <v>163</v>
      </c>
      <c r="G186" t="s">
        <v>172</v>
      </c>
      <c r="H186">
        <v>31</v>
      </c>
      <c r="I186" s="6">
        <v>44214</v>
      </c>
      <c r="J186" s="29">
        <v>104162</v>
      </c>
      <c r="K186" s="30">
        <v>7.0000000000000007E-2</v>
      </c>
      <c r="L186" t="s">
        <v>165</v>
      </c>
      <c r="M186" t="s">
        <v>195</v>
      </c>
      <c r="R186" t="s">
        <v>1579</v>
      </c>
      <c r="S186" t="s">
        <v>1580</v>
      </c>
      <c r="T186" t="s">
        <v>169</v>
      </c>
      <c r="U186" t="s">
        <v>170</v>
      </c>
      <c r="V186" t="s">
        <v>162</v>
      </c>
      <c r="W186" t="s">
        <v>163</v>
      </c>
      <c r="X186" t="s">
        <v>182</v>
      </c>
      <c r="Y186">
        <v>63</v>
      </c>
      <c r="Z186" s="6">
        <v>36826</v>
      </c>
      <c r="AA186" s="29">
        <v>155320</v>
      </c>
      <c r="AB186" s="30">
        <v>0.17</v>
      </c>
      <c r="AC186" t="s">
        <v>1454</v>
      </c>
      <c r="AD186" t="s">
        <v>1455</v>
      </c>
    </row>
    <row r="187" spans="1:30" x14ac:dyDescent="0.3">
      <c r="A187" t="s">
        <v>579</v>
      </c>
      <c r="B187" t="s">
        <v>580</v>
      </c>
      <c r="C187" t="s">
        <v>335</v>
      </c>
      <c r="D187" t="s">
        <v>204</v>
      </c>
      <c r="E187" t="s">
        <v>162</v>
      </c>
      <c r="F187" t="s">
        <v>163</v>
      </c>
      <c r="G187" t="s">
        <v>182</v>
      </c>
      <c r="H187">
        <v>55</v>
      </c>
      <c r="I187" s="6">
        <v>41525</v>
      </c>
      <c r="J187" s="29">
        <v>73248</v>
      </c>
      <c r="K187" s="30">
        <v>0</v>
      </c>
      <c r="L187" t="s">
        <v>165</v>
      </c>
      <c r="M187" t="s">
        <v>220</v>
      </c>
      <c r="R187" t="s">
        <v>1583</v>
      </c>
      <c r="S187" t="s">
        <v>1584</v>
      </c>
      <c r="T187" t="s">
        <v>286</v>
      </c>
      <c r="U187" t="s">
        <v>204</v>
      </c>
      <c r="V187" t="s">
        <v>171</v>
      </c>
      <c r="W187" t="s">
        <v>163</v>
      </c>
      <c r="X187" t="s">
        <v>182</v>
      </c>
      <c r="Y187">
        <v>65</v>
      </c>
      <c r="Z187" s="6">
        <v>38792</v>
      </c>
      <c r="AA187" s="29">
        <v>83756</v>
      </c>
      <c r="AB187" s="30">
        <v>0.14000000000000001</v>
      </c>
      <c r="AC187" t="s">
        <v>1454</v>
      </c>
      <c r="AD187" t="s">
        <v>1460</v>
      </c>
    </row>
    <row r="188" spans="1:30" x14ac:dyDescent="0.3">
      <c r="A188" t="s">
        <v>581</v>
      </c>
      <c r="B188" t="s">
        <v>582</v>
      </c>
      <c r="C188" t="s">
        <v>180</v>
      </c>
      <c r="D188" t="s">
        <v>194</v>
      </c>
      <c r="E188" t="s">
        <v>177</v>
      </c>
      <c r="F188" t="s">
        <v>181</v>
      </c>
      <c r="G188" t="s">
        <v>164</v>
      </c>
      <c r="H188">
        <v>51</v>
      </c>
      <c r="I188" s="6">
        <v>44113</v>
      </c>
      <c r="J188" s="29">
        <v>91853</v>
      </c>
      <c r="K188" s="30">
        <v>0</v>
      </c>
      <c r="L188" t="s">
        <v>165</v>
      </c>
      <c r="M188" t="s">
        <v>173</v>
      </c>
      <c r="R188" t="s">
        <v>1585</v>
      </c>
      <c r="S188" t="s">
        <v>1586</v>
      </c>
      <c r="T188" t="s">
        <v>169</v>
      </c>
      <c r="U188" t="s">
        <v>200</v>
      </c>
      <c r="V188" t="s">
        <v>187</v>
      </c>
      <c r="W188" t="s">
        <v>163</v>
      </c>
      <c r="X188" t="s">
        <v>182</v>
      </c>
      <c r="Y188">
        <v>57</v>
      </c>
      <c r="Z188" s="6">
        <v>42667</v>
      </c>
      <c r="AA188" s="29">
        <v>176324</v>
      </c>
      <c r="AB188" s="30">
        <v>0.23</v>
      </c>
      <c r="AC188" t="s">
        <v>1454</v>
      </c>
      <c r="AD188" t="s">
        <v>1460</v>
      </c>
    </row>
    <row r="189" spans="1:30" x14ac:dyDescent="0.3">
      <c r="A189" t="s">
        <v>583</v>
      </c>
      <c r="B189" t="s">
        <v>584</v>
      </c>
      <c r="C189" t="s">
        <v>169</v>
      </c>
      <c r="D189" t="s">
        <v>170</v>
      </c>
      <c r="E189" t="s">
        <v>171</v>
      </c>
      <c r="F189" t="s">
        <v>181</v>
      </c>
      <c r="G189" t="s">
        <v>172</v>
      </c>
      <c r="H189">
        <v>25</v>
      </c>
      <c r="I189" s="6">
        <v>43844</v>
      </c>
      <c r="J189" s="29">
        <v>168014</v>
      </c>
      <c r="K189" s="30">
        <v>0.27</v>
      </c>
      <c r="L189" t="s">
        <v>165</v>
      </c>
      <c r="M189" t="s">
        <v>173</v>
      </c>
      <c r="R189" t="s">
        <v>1589</v>
      </c>
      <c r="S189" t="s">
        <v>1590</v>
      </c>
      <c r="T189" t="s">
        <v>325</v>
      </c>
      <c r="U189" t="s">
        <v>223</v>
      </c>
      <c r="V189" t="s">
        <v>171</v>
      </c>
      <c r="W189" t="s">
        <v>163</v>
      </c>
      <c r="X189" t="s">
        <v>182</v>
      </c>
      <c r="Y189">
        <v>47</v>
      </c>
      <c r="Z189" s="6">
        <v>42195</v>
      </c>
      <c r="AA189" s="29">
        <v>63880</v>
      </c>
      <c r="AB189" s="30">
        <v>0</v>
      </c>
      <c r="AC189" t="s">
        <v>1454</v>
      </c>
      <c r="AD189" t="s">
        <v>1455</v>
      </c>
    </row>
    <row r="190" spans="1:30" x14ac:dyDescent="0.3">
      <c r="A190" t="s">
        <v>585</v>
      </c>
      <c r="B190" t="s">
        <v>586</v>
      </c>
      <c r="C190" t="s">
        <v>340</v>
      </c>
      <c r="D190" t="s">
        <v>204</v>
      </c>
      <c r="E190" t="s">
        <v>187</v>
      </c>
      <c r="F190" t="s">
        <v>163</v>
      </c>
      <c r="G190" t="s">
        <v>172</v>
      </c>
      <c r="H190">
        <v>37</v>
      </c>
      <c r="I190" s="6">
        <v>42995</v>
      </c>
      <c r="J190" s="29">
        <v>70770</v>
      </c>
      <c r="K190" s="30">
        <v>0</v>
      </c>
      <c r="L190" t="s">
        <v>165</v>
      </c>
      <c r="M190" t="s">
        <v>191</v>
      </c>
      <c r="R190" t="s">
        <v>1591</v>
      </c>
      <c r="S190" t="s">
        <v>1592</v>
      </c>
      <c r="T190" t="s">
        <v>160</v>
      </c>
      <c r="U190" t="s">
        <v>212</v>
      </c>
      <c r="V190" t="s">
        <v>187</v>
      </c>
      <c r="W190" t="s">
        <v>163</v>
      </c>
      <c r="X190" t="s">
        <v>182</v>
      </c>
      <c r="Y190">
        <v>59</v>
      </c>
      <c r="Z190" s="6">
        <v>39689</v>
      </c>
      <c r="AA190" s="29">
        <v>157969</v>
      </c>
      <c r="AB190" s="30">
        <v>0.1</v>
      </c>
      <c r="AC190" t="s">
        <v>1454</v>
      </c>
      <c r="AD190" t="s">
        <v>1455</v>
      </c>
    </row>
    <row r="191" spans="1:30" x14ac:dyDescent="0.3">
      <c r="A191" t="s">
        <v>587</v>
      </c>
      <c r="B191" t="s">
        <v>588</v>
      </c>
      <c r="C191" t="s">
        <v>265</v>
      </c>
      <c r="D191" t="s">
        <v>200</v>
      </c>
      <c r="E191" t="s">
        <v>187</v>
      </c>
      <c r="F191" t="s">
        <v>181</v>
      </c>
      <c r="G191" t="s">
        <v>172</v>
      </c>
      <c r="H191">
        <v>62</v>
      </c>
      <c r="I191" s="6">
        <v>38271</v>
      </c>
      <c r="J191" s="29">
        <v>50825</v>
      </c>
      <c r="K191" s="30">
        <v>0</v>
      </c>
      <c r="L191" t="s">
        <v>165</v>
      </c>
      <c r="M191" t="s">
        <v>166</v>
      </c>
      <c r="R191" t="s">
        <v>1609</v>
      </c>
      <c r="S191" t="s">
        <v>1610</v>
      </c>
      <c r="T191" t="s">
        <v>160</v>
      </c>
      <c r="U191" t="s">
        <v>170</v>
      </c>
      <c r="V191" t="s">
        <v>187</v>
      </c>
      <c r="W191" t="s">
        <v>163</v>
      </c>
      <c r="X191" t="s">
        <v>182</v>
      </c>
      <c r="Y191">
        <v>48</v>
      </c>
      <c r="Z191" s="6">
        <v>37144</v>
      </c>
      <c r="AA191" s="29">
        <v>125730</v>
      </c>
      <c r="AB191" s="30">
        <v>0.11</v>
      </c>
      <c r="AC191" t="s">
        <v>1454</v>
      </c>
      <c r="AD191" t="s">
        <v>1455</v>
      </c>
    </row>
    <row r="192" spans="1:30" x14ac:dyDescent="0.3">
      <c r="A192" t="s">
        <v>589</v>
      </c>
      <c r="B192" t="s">
        <v>590</v>
      </c>
      <c r="C192" t="s">
        <v>160</v>
      </c>
      <c r="D192" t="s">
        <v>200</v>
      </c>
      <c r="E192" t="s">
        <v>162</v>
      </c>
      <c r="F192" t="s">
        <v>163</v>
      </c>
      <c r="G192" t="s">
        <v>182</v>
      </c>
      <c r="H192">
        <v>64</v>
      </c>
      <c r="I192" s="6">
        <v>37962</v>
      </c>
      <c r="J192" s="29">
        <v>125807</v>
      </c>
      <c r="K192" s="30">
        <v>0.15</v>
      </c>
      <c r="L192" t="s">
        <v>165</v>
      </c>
      <c r="M192" t="s">
        <v>173</v>
      </c>
      <c r="R192" t="s">
        <v>1611</v>
      </c>
      <c r="S192" t="s">
        <v>1612</v>
      </c>
      <c r="T192" t="s">
        <v>211</v>
      </c>
      <c r="U192" t="s">
        <v>200</v>
      </c>
      <c r="V192" t="s">
        <v>177</v>
      </c>
      <c r="W192" t="s">
        <v>163</v>
      </c>
      <c r="X192" t="s">
        <v>182</v>
      </c>
      <c r="Y192">
        <v>52</v>
      </c>
      <c r="Z192" s="6">
        <v>41113</v>
      </c>
      <c r="AA192" s="29">
        <v>187048</v>
      </c>
      <c r="AB192" s="30">
        <v>0.32</v>
      </c>
      <c r="AC192" t="s">
        <v>1454</v>
      </c>
      <c r="AD192" t="s">
        <v>1474</v>
      </c>
    </row>
    <row r="193" spans="1:30" x14ac:dyDescent="0.3">
      <c r="A193" t="s">
        <v>591</v>
      </c>
      <c r="B193" t="s">
        <v>592</v>
      </c>
      <c r="C193" t="s">
        <v>190</v>
      </c>
      <c r="D193" t="s">
        <v>223</v>
      </c>
      <c r="E193" t="s">
        <v>171</v>
      </c>
      <c r="F193" t="s">
        <v>181</v>
      </c>
      <c r="G193" t="s">
        <v>182</v>
      </c>
      <c r="H193">
        <v>25</v>
      </c>
      <c r="I193" s="6">
        <v>44405</v>
      </c>
      <c r="J193" s="29">
        <v>46845</v>
      </c>
      <c r="K193" s="30">
        <v>0</v>
      </c>
      <c r="L193" t="s">
        <v>165</v>
      </c>
      <c r="M193" t="s">
        <v>191</v>
      </c>
      <c r="R193" t="s">
        <v>1617</v>
      </c>
      <c r="S193" t="s">
        <v>1618</v>
      </c>
      <c r="T193" t="s">
        <v>160</v>
      </c>
      <c r="U193" t="s">
        <v>194</v>
      </c>
      <c r="V193" t="s">
        <v>162</v>
      </c>
      <c r="W193" t="s">
        <v>163</v>
      </c>
      <c r="X193" t="s">
        <v>182</v>
      </c>
      <c r="Y193">
        <v>55</v>
      </c>
      <c r="Z193" s="6">
        <v>38888</v>
      </c>
      <c r="AA193" s="29">
        <v>142628</v>
      </c>
      <c r="AB193" s="30">
        <v>0.12</v>
      </c>
      <c r="AC193" t="s">
        <v>1454</v>
      </c>
      <c r="AD193" t="s">
        <v>1455</v>
      </c>
    </row>
    <row r="194" spans="1:30" x14ac:dyDescent="0.3">
      <c r="A194" t="s">
        <v>593</v>
      </c>
      <c r="B194" t="s">
        <v>594</v>
      </c>
      <c r="C194" t="s">
        <v>595</v>
      </c>
      <c r="D194" t="s">
        <v>161</v>
      </c>
      <c r="E194" t="s">
        <v>187</v>
      </c>
      <c r="F194" t="s">
        <v>163</v>
      </c>
      <c r="G194" t="s">
        <v>172</v>
      </c>
      <c r="H194">
        <v>40</v>
      </c>
      <c r="I194" s="6">
        <v>40522</v>
      </c>
      <c r="J194" s="29">
        <v>97807</v>
      </c>
      <c r="K194" s="30">
        <v>0</v>
      </c>
      <c r="L194" t="s">
        <v>165</v>
      </c>
      <c r="M194" t="s">
        <v>173</v>
      </c>
      <c r="R194" t="s">
        <v>1619</v>
      </c>
      <c r="S194" t="s">
        <v>1620</v>
      </c>
      <c r="T194" t="s">
        <v>160</v>
      </c>
      <c r="U194" t="s">
        <v>161</v>
      </c>
      <c r="V194" t="s">
        <v>162</v>
      </c>
      <c r="W194" t="s">
        <v>163</v>
      </c>
      <c r="X194" t="s">
        <v>182</v>
      </c>
      <c r="Y194">
        <v>60</v>
      </c>
      <c r="Z194" s="6">
        <v>40383</v>
      </c>
      <c r="AA194" s="29">
        <v>126911</v>
      </c>
      <c r="AB194" s="30">
        <v>0.1</v>
      </c>
      <c r="AC194" t="s">
        <v>1454</v>
      </c>
      <c r="AD194" t="s">
        <v>1460</v>
      </c>
    </row>
    <row r="195" spans="1:30" x14ac:dyDescent="0.3">
      <c r="A195" t="s">
        <v>596</v>
      </c>
      <c r="B195" t="s">
        <v>597</v>
      </c>
      <c r="C195" t="s">
        <v>265</v>
      </c>
      <c r="D195" t="s">
        <v>200</v>
      </c>
      <c r="E195" t="s">
        <v>177</v>
      </c>
      <c r="F195" t="s">
        <v>181</v>
      </c>
      <c r="G195" t="s">
        <v>217</v>
      </c>
      <c r="H195">
        <v>31</v>
      </c>
      <c r="I195" s="6">
        <v>42347</v>
      </c>
      <c r="J195" s="29">
        <v>73854</v>
      </c>
      <c r="K195" s="30">
        <v>0</v>
      </c>
      <c r="L195" t="s">
        <v>165</v>
      </c>
      <c r="M195" t="s">
        <v>166</v>
      </c>
      <c r="R195" t="s">
        <v>1623</v>
      </c>
      <c r="S195" t="s">
        <v>1624</v>
      </c>
      <c r="T195" t="s">
        <v>180</v>
      </c>
      <c r="U195" t="s">
        <v>212</v>
      </c>
      <c r="V195" t="s">
        <v>187</v>
      </c>
      <c r="W195" t="s">
        <v>163</v>
      </c>
      <c r="X195" t="s">
        <v>182</v>
      </c>
      <c r="Y195">
        <v>46</v>
      </c>
      <c r="Z195" s="6">
        <v>37271</v>
      </c>
      <c r="AA195" s="29">
        <v>86510</v>
      </c>
      <c r="AB195" s="30">
        <v>0</v>
      </c>
      <c r="AC195" t="s">
        <v>1454</v>
      </c>
      <c r="AD195" t="s">
        <v>1467</v>
      </c>
    </row>
    <row r="196" spans="1:30" x14ac:dyDescent="0.3">
      <c r="A196" t="s">
        <v>598</v>
      </c>
      <c r="B196" t="s">
        <v>599</v>
      </c>
      <c r="C196" t="s">
        <v>160</v>
      </c>
      <c r="D196" t="s">
        <v>194</v>
      </c>
      <c r="E196" t="s">
        <v>177</v>
      </c>
      <c r="F196" t="s">
        <v>181</v>
      </c>
      <c r="G196" t="s">
        <v>182</v>
      </c>
      <c r="H196">
        <v>45</v>
      </c>
      <c r="I196" s="6">
        <v>39063</v>
      </c>
      <c r="J196" s="29">
        <v>149537</v>
      </c>
      <c r="K196" s="30">
        <v>0.14000000000000001</v>
      </c>
      <c r="L196" t="s">
        <v>165</v>
      </c>
      <c r="M196" t="s">
        <v>166</v>
      </c>
      <c r="R196" t="s">
        <v>1625</v>
      </c>
      <c r="S196" t="s">
        <v>1626</v>
      </c>
      <c r="T196" t="s">
        <v>245</v>
      </c>
      <c r="U196" t="s">
        <v>161</v>
      </c>
      <c r="V196" t="s">
        <v>171</v>
      </c>
      <c r="W196" t="s">
        <v>163</v>
      </c>
      <c r="X196" t="s">
        <v>182</v>
      </c>
      <c r="Y196">
        <v>49</v>
      </c>
      <c r="Z196" s="6">
        <v>40431</v>
      </c>
      <c r="AA196" s="29">
        <v>72826</v>
      </c>
      <c r="AB196" s="30">
        <v>0</v>
      </c>
      <c r="AC196" t="s">
        <v>1454</v>
      </c>
      <c r="AD196" t="s">
        <v>1467</v>
      </c>
    </row>
    <row r="197" spans="1:30" x14ac:dyDescent="0.3">
      <c r="A197" t="s">
        <v>600</v>
      </c>
      <c r="B197" t="s">
        <v>601</v>
      </c>
      <c r="C197" t="s">
        <v>160</v>
      </c>
      <c r="D197" t="s">
        <v>223</v>
      </c>
      <c r="E197" t="s">
        <v>177</v>
      </c>
      <c r="F197" t="s">
        <v>163</v>
      </c>
      <c r="G197" t="s">
        <v>172</v>
      </c>
      <c r="H197">
        <v>49</v>
      </c>
      <c r="I197" s="6">
        <v>41379</v>
      </c>
      <c r="J197" s="29">
        <v>128303</v>
      </c>
      <c r="K197" s="30">
        <v>0.15</v>
      </c>
      <c r="L197" t="s">
        <v>165</v>
      </c>
      <c r="M197" t="s">
        <v>183</v>
      </c>
      <c r="R197" t="s">
        <v>1639</v>
      </c>
      <c r="S197" t="s">
        <v>1640</v>
      </c>
      <c r="T197" t="s">
        <v>211</v>
      </c>
      <c r="U197" t="s">
        <v>204</v>
      </c>
      <c r="V197" t="s">
        <v>177</v>
      </c>
      <c r="W197" t="s">
        <v>163</v>
      </c>
      <c r="X197" t="s">
        <v>182</v>
      </c>
      <c r="Y197">
        <v>50</v>
      </c>
      <c r="Z197" s="6">
        <v>39734</v>
      </c>
      <c r="AA197" s="29">
        <v>181801</v>
      </c>
      <c r="AB197" s="30">
        <v>0.4</v>
      </c>
      <c r="AC197" t="s">
        <v>1454</v>
      </c>
      <c r="AD197" t="s">
        <v>1455</v>
      </c>
    </row>
    <row r="198" spans="1:30" x14ac:dyDescent="0.3">
      <c r="A198" t="s">
        <v>602</v>
      </c>
      <c r="B198" t="s">
        <v>603</v>
      </c>
      <c r="C198" t="s">
        <v>397</v>
      </c>
      <c r="D198" t="s">
        <v>161</v>
      </c>
      <c r="E198" t="s">
        <v>171</v>
      </c>
      <c r="F198" t="s">
        <v>181</v>
      </c>
      <c r="G198" t="s">
        <v>164</v>
      </c>
      <c r="H198">
        <v>46</v>
      </c>
      <c r="I198" s="6">
        <v>38513</v>
      </c>
      <c r="J198" s="29">
        <v>67374</v>
      </c>
      <c r="K198" s="30">
        <v>0</v>
      </c>
      <c r="L198" t="s">
        <v>165</v>
      </c>
      <c r="M198" t="s">
        <v>195</v>
      </c>
      <c r="R198" t="s">
        <v>1641</v>
      </c>
      <c r="S198" t="s">
        <v>1642</v>
      </c>
      <c r="T198" t="s">
        <v>211</v>
      </c>
      <c r="U198" t="s">
        <v>204</v>
      </c>
      <c r="V198" t="s">
        <v>177</v>
      </c>
      <c r="W198" t="s">
        <v>163</v>
      </c>
      <c r="X198" t="s">
        <v>182</v>
      </c>
      <c r="Y198">
        <v>55</v>
      </c>
      <c r="Z198" s="6">
        <v>43345</v>
      </c>
      <c r="AA198" s="29">
        <v>221465</v>
      </c>
      <c r="AB198" s="30">
        <v>0.34</v>
      </c>
      <c r="AC198" t="s">
        <v>1454</v>
      </c>
      <c r="AD198" t="s">
        <v>1474</v>
      </c>
    </row>
    <row r="199" spans="1:30" x14ac:dyDescent="0.3">
      <c r="A199" t="s">
        <v>604</v>
      </c>
      <c r="B199" t="s">
        <v>605</v>
      </c>
      <c r="C199" t="s">
        <v>186</v>
      </c>
      <c r="D199" t="s">
        <v>194</v>
      </c>
      <c r="E199" t="s">
        <v>171</v>
      </c>
      <c r="F199" t="s">
        <v>181</v>
      </c>
      <c r="G199" t="s">
        <v>182</v>
      </c>
      <c r="H199">
        <v>40</v>
      </c>
      <c r="I199" s="6">
        <v>43147</v>
      </c>
      <c r="J199" s="29">
        <v>120905</v>
      </c>
      <c r="K199" s="30">
        <v>0.05</v>
      </c>
      <c r="L199" t="s">
        <v>165</v>
      </c>
      <c r="M199" t="s">
        <v>166</v>
      </c>
      <c r="R199" t="s">
        <v>1645</v>
      </c>
      <c r="S199" t="s">
        <v>1646</v>
      </c>
      <c r="T199" t="s">
        <v>169</v>
      </c>
      <c r="U199" t="s">
        <v>194</v>
      </c>
      <c r="V199" t="s">
        <v>171</v>
      </c>
      <c r="W199" t="s">
        <v>163</v>
      </c>
      <c r="X199" t="s">
        <v>182</v>
      </c>
      <c r="Y199">
        <v>55</v>
      </c>
      <c r="Z199" s="6">
        <v>40468</v>
      </c>
      <c r="AA199" s="29">
        <v>188727</v>
      </c>
      <c r="AB199" s="30">
        <v>0.23</v>
      </c>
      <c r="AC199" t="s">
        <v>1454</v>
      </c>
      <c r="AD199" t="s">
        <v>1474</v>
      </c>
    </row>
    <row r="200" spans="1:30" x14ac:dyDescent="0.3">
      <c r="A200" t="s">
        <v>606</v>
      </c>
      <c r="B200" t="s">
        <v>607</v>
      </c>
      <c r="C200" t="s">
        <v>211</v>
      </c>
      <c r="D200" t="s">
        <v>170</v>
      </c>
      <c r="E200" t="s">
        <v>177</v>
      </c>
      <c r="F200" t="s">
        <v>163</v>
      </c>
      <c r="G200" t="s">
        <v>172</v>
      </c>
      <c r="H200">
        <v>48</v>
      </c>
      <c r="I200" s="6">
        <v>43253</v>
      </c>
      <c r="J200" s="29">
        <v>231567</v>
      </c>
      <c r="K200" s="30">
        <v>0.36</v>
      </c>
      <c r="L200" t="s">
        <v>165</v>
      </c>
      <c r="M200" t="s">
        <v>166</v>
      </c>
      <c r="R200" t="s">
        <v>1654</v>
      </c>
      <c r="S200" t="s">
        <v>1655</v>
      </c>
      <c r="T200" t="s">
        <v>169</v>
      </c>
      <c r="U200" t="s">
        <v>161</v>
      </c>
      <c r="V200" t="s">
        <v>162</v>
      </c>
      <c r="W200" t="s">
        <v>163</v>
      </c>
      <c r="X200" t="s">
        <v>182</v>
      </c>
      <c r="Y200">
        <v>52</v>
      </c>
      <c r="Z200" s="6">
        <v>35109</v>
      </c>
      <c r="AA200" s="29">
        <v>159724</v>
      </c>
      <c r="AB200" s="30">
        <v>0.23</v>
      </c>
      <c r="AC200" t="s">
        <v>1454</v>
      </c>
      <c r="AD200" t="s">
        <v>1467</v>
      </c>
    </row>
    <row r="201" spans="1:30" x14ac:dyDescent="0.3">
      <c r="A201" t="s">
        <v>608</v>
      </c>
      <c r="B201" t="s">
        <v>609</v>
      </c>
      <c r="C201" t="s">
        <v>211</v>
      </c>
      <c r="D201" t="s">
        <v>161</v>
      </c>
      <c r="E201" t="s">
        <v>162</v>
      </c>
      <c r="F201" t="s">
        <v>181</v>
      </c>
      <c r="G201" t="s">
        <v>182</v>
      </c>
      <c r="H201">
        <v>31</v>
      </c>
      <c r="I201" s="6">
        <v>42197</v>
      </c>
      <c r="J201" s="29">
        <v>215388</v>
      </c>
      <c r="K201" s="30">
        <v>0.33</v>
      </c>
      <c r="L201" t="s">
        <v>165</v>
      </c>
      <c r="M201" t="s">
        <v>191</v>
      </c>
      <c r="R201" t="s">
        <v>1661</v>
      </c>
      <c r="S201" t="s">
        <v>1662</v>
      </c>
      <c r="T201" t="s">
        <v>301</v>
      </c>
      <c r="U201" t="s">
        <v>161</v>
      </c>
      <c r="V201" t="s">
        <v>187</v>
      </c>
      <c r="W201" t="s">
        <v>163</v>
      </c>
      <c r="X201" t="s">
        <v>182</v>
      </c>
      <c r="Y201">
        <v>53</v>
      </c>
      <c r="Z201" s="6">
        <v>40744</v>
      </c>
      <c r="AA201" s="29">
        <v>86173</v>
      </c>
      <c r="AB201" s="30">
        <v>0</v>
      </c>
      <c r="AC201" t="s">
        <v>1454</v>
      </c>
      <c r="AD201" t="s">
        <v>1455</v>
      </c>
    </row>
    <row r="202" spans="1:30" x14ac:dyDescent="0.3">
      <c r="A202" t="s">
        <v>610</v>
      </c>
      <c r="B202" t="s">
        <v>611</v>
      </c>
      <c r="C202" t="s">
        <v>160</v>
      </c>
      <c r="D202" t="s">
        <v>223</v>
      </c>
      <c r="E202" t="s">
        <v>171</v>
      </c>
      <c r="F202" t="s">
        <v>163</v>
      </c>
      <c r="G202" t="s">
        <v>182</v>
      </c>
      <c r="H202">
        <v>30</v>
      </c>
      <c r="I202" s="6">
        <v>42168</v>
      </c>
      <c r="J202" s="29">
        <v>127972</v>
      </c>
      <c r="K202" s="30">
        <v>0.11</v>
      </c>
      <c r="L202" t="s">
        <v>165</v>
      </c>
      <c r="M202" t="s">
        <v>166</v>
      </c>
      <c r="R202" t="s">
        <v>1512</v>
      </c>
      <c r="S202" t="s">
        <v>1669</v>
      </c>
      <c r="T202" t="s">
        <v>260</v>
      </c>
      <c r="U202" t="s">
        <v>204</v>
      </c>
      <c r="V202" t="s">
        <v>177</v>
      </c>
      <c r="W202" t="s">
        <v>163</v>
      </c>
      <c r="X202" t="s">
        <v>182</v>
      </c>
      <c r="Y202">
        <v>50</v>
      </c>
      <c r="Z202" s="6">
        <v>37446</v>
      </c>
      <c r="AA202" s="29">
        <v>92209</v>
      </c>
      <c r="AB202" s="30">
        <v>0</v>
      </c>
      <c r="AC202" t="s">
        <v>1454</v>
      </c>
      <c r="AD202" t="s">
        <v>1460</v>
      </c>
    </row>
    <row r="203" spans="1:30" x14ac:dyDescent="0.3">
      <c r="A203" t="s">
        <v>612</v>
      </c>
      <c r="B203" t="s">
        <v>613</v>
      </c>
      <c r="C203" t="s">
        <v>280</v>
      </c>
      <c r="D203" t="s">
        <v>204</v>
      </c>
      <c r="E203" t="s">
        <v>187</v>
      </c>
      <c r="F203" t="s">
        <v>163</v>
      </c>
      <c r="G203" t="s">
        <v>182</v>
      </c>
      <c r="H203">
        <v>55</v>
      </c>
      <c r="I203" s="6">
        <v>34915</v>
      </c>
      <c r="J203" s="29">
        <v>80701</v>
      </c>
      <c r="K203" s="30">
        <v>0</v>
      </c>
      <c r="L203" t="s">
        <v>165</v>
      </c>
      <c r="M203" t="s">
        <v>173</v>
      </c>
      <c r="R203" t="s">
        <v>254</v>
      </c>
      <c r="S203" t="s">
        <v>1672</v>
      </c>
      <c r="T203" t="s">
        <v>328</v>
      </c>
      <c r="U203" t="s">
        <v>200</v>
      </c>
      <c r="V203" t="s">
        <v>162</v>
      </c>
      <c r="W203" t="s">
        <v>163</v>
      </c>
      <c r="X203" t="s">
        <v>182</v>
      </c>
      <c r="Y203">
        <v>60</v>
      </c>
      <c r="Z203" s="6">
        <v>38667</v>
      </c>
      <c r="AA203" s="29">
        <v>78388</v>
      </c>
      <c r="AB203" s="30">
        <v>0</v>
      </c>
      <c r="AC203" t="s">
        <v>1454</v>
      </c>
      <c r="AD203" t="s">
        <v>1455</v>
      </c>
    </row>
    <row r="204" spans="1:30" x14ac:dyDescent="0.3">
      <c r="A204" t="s">
        <v>383</v>
      </c>
      <c r="B204" t="s">
        <v>614</v>
      </c>
      <c r="C204" t="s">
        <v>260</v>
      </c>
      <c r="D204" t="s">
        <v>204</v>
      </c>
      <c r="E204" t="s">
        <v>187</v>
      </c>
      <c r="F204" t="s">
        <v>163</v>
      </c>
      <c r="G204" t="s">
        <v>172</v>
      </c>
      <c r="H204">
        <v>45</v>
      </c>
      <c r="I204" s="6">
        <v>43635</v>
      </c>
      <c r="J204" s="29">
        <v>88045</v>
      </c>
      <c r="K204" s="30">
        <v>0</v>
      </c>
      <c r="L204" t="s">
        <v>165</v>
      </c>
      <c r="M204" t="s">
        <v>173</v>
      </c>
      <c r="R204" t="s">
        <v>1674</v>
      </c>
      <c r="S204" t="s">
        <v>1675</v>
      </c>
      <c r="T204" t="s">
        <v>451</v>
      </c>
      <c r="U204" t="s">
        <v>161</v>
      </c>
      <c r="V204" t="s">
        <v>187</v>
      </c>
      <c r="W204" t="s">
        <v>163</v>
      </c>
      <c r="X204" t="s">
        <v>182</v>
      </c>
      <c r="Y204">
        <v>60</v>
      </c>
      <c r="Z204" s="6">
        <v>38027</v>
      </c>
      <c r="AA204" s="29">
        <v>90258</v>
      </c>
      <c r="AB204" s="30">
        <v>0</v>
      </c>
      <c r="AC204" t="s">
        <v>1454</v>
      </c>
      <c r="AD204" t="s">
        <v>1455</v>
      </c>
    </row>
    <row r="205" spans="1:30" x14ac:dyDescent="0.3">
      <c r="A205" t="s">
        <v>615</v>
      </c>
      <c r="B205" t="s">
        <v>616</v>
      </c>
      <c r="C205" t="s">
        <v>176</v>
      </c>
      <c r="D205" t="s">
        <v>161</v>
      </c>
      <c r="E205" t="s">
        <v>171</v>
      </c>
      <c r="F205" t="s">
        <v>163</v>
      </c>
      <c r="G205" t="s">
        <v>164</v>
      </c>
      <c r="H205">
        <v>45</v>
      </c>
      <c r="I205" s="6">
        <v>43185</v>
      </c>
      <c r="J205" s="29">
        <v>86478</v>
      </c>
      <c r="K205" s="30">
        <v>0.06</v>
      </c>
      <c r="L205" t="s">
        <v>165</v>
      </c>
      <c r="M205" t="s">
        <v>195</v>
      </c>
      <c r="R205" t="s">
        <v>1681</v>
      </c>
      <c r="S205" t="s">
        <v>1682</v>
      </c>
      <c r="T205" t="s">
        <v>190</v>
      </c>
      <c r="U205" t="s">
        <v>194</v>
      </c>
      <c r="V205" t="s">
        <v>187</v>
      </c>
      <c r="W205" t="s">
        <v>163</v>
      </c>
      <c r="X205" t="s">
        <v>182</v>
      </c>
      <c r="Y205">
        <v>55</v>
      </c>
      <c r="Z205" s="6">
        <v>40899</v>
      </c>
      <c r="AA205" s="29">
        <v>54733</v>
      </c>
      <c r="AB205" s="30">
        <v>0</v>
      </c>
      <c r="AC205" t="s">
        <v>1454</v>
      </c>
      <c r="AD205" t="s">
        <v>1455</v>
      </c>
    </row>
    <row r="206" spans="1:30" x14ac:dyDescent="0.3">
      <c r="A206" t="s">
        <v>617</v>
      </c>
      <c r="B206" t="s">
        <v>618</v>
      </c>
      <c r="C206" t="s">
        <v>211</v>
      </c>
      <c r="D206" t="s">
        <v>204</v>
      </c>
      <c r="E206" t="s">
        <v>177</v>
      </c>
      <c r="F206" t="s">
        <v>181</v>
      </c>
      <c r="G206" t="s">
        <v>172</v>
      </c>
      <c r="H206">
        <v>63</v>
      </c>
      <c r="I206" s="6">
        <v>42387</v>
      </c>
      <c r="J206" s="29">
        <v>180994</v>
      </c>
      <c r="K206" s="30">
        <v>0.39</v>
      </c>
      <c r="L206" t="s">
        <v>165</v>
      </c>
      <c r="M206" t="s">
        <v>166</v>
      </c>
      <c r="R206" t="s">
        <v>1691</v>
      </c>
      <c r="S206" t="s">
        <v>1692</v>
      </c>
      <c r="T206" t="s">
        <v>186</v>
      </c>
      <c r="U206" t="s">
        <v>194</v>
      </c>
      <c r="V206" t="s">
        <v>187</v>
      </c>
      <c r="W206" t="s">
        <v>163</v>
      </c>
      <c r="X206" t="s">
        <v>182</v>
      </c>
      <c r="Y206">
        <v>52</v>
      </c>
      <c r="Z206" s="6">
        <v>44519</v>
      </c>
      <c r="AA206" s="29">
        <v>111006</v>
      </c>
      <c r="AB206" s="30">
        <v>0.08</v>
      </c>
      <c r="AC206" t="s">
        <v>1454</v>
      </c>
      <c r="AD206" t="s">
        <v>1455</v>
      </c>
    </row>
    <row r="207" spans="1:30" x14ac:dyDescent="0.3">
      <c r="A207" t="s">
        <v>619</v>
      </c>
      <c r="B207" t="s">
        <v>620</v>
      </c>
      <c r="C207" t="s">
        <v>235</v>
      </c>
      <c r="D207" t="s">
        <v>170</v>
      </c>
      <c r="E207" t="s">
        <v>162</v>
      </c>
      <c r="F207" t="s">
        <v>163</v>
      </c>
      <c r="G207" t="s">
        <v>182</v>
      </c>
      <c r="H207">
        <v>55</v>
      </c>
      <c r="I207" s="6">
        <v>39418</v>
      </c>
      <c r="J207" s="29">
        <v>64494</v>
      </c>
      <c r="K207" s="30">
        <v>0</v>
      </c>
      <c r="L207" t="s">
        <v>165</v>
      </c>
      <c r="M207" t="s">
        <v>220</v>
      </c>
      <c r="R207" t="s">
        <v>1705</v>
      </c>
      <c r="S207" t="s">
        <v>1706</v>
      </c>
      <c r="T207" t="s">
        <v>169</v>
      </c>
      <c r="U207" t="s">
        <v>170</v>
      </c>
      <c r="V207" t="s">
        <v>187</v>
      </c>
      <c r="W207" t="s">
        <v>163</v>
      </c>
      <c r="X207" t="s">
        <v>182</v>
      </c>
      <c r="Y207">
        <v>53</v>
      </c>
      <c r="Z207" s="6">
        <v>37304</v>
      </c>
      <c r="AA207" s="29">
        <v>179494</v>
      </c>
      <c r="AB207" s="30">
        <v>0.2</v>
      </c>
      <c r="AC207" t="s">
        <v>1454</v>
      </c>
      <c r="AD207" t="s">
        <v>1455</v>
      </c>
    </row>
    <row r="208" spans="1:30" x14ac:dyDescent="0.3">
      <c r="A208" t="s">
        <v>621</v>
      </c>
      <c r="B208" t="s">
        <v>622</v>
      </c>
      <c r="C208" t="s">
        <v>325</v>
      </c>
      <c r="D208" t="s">
        <v>223</v>
      </c>
      <c r="E208" t="s">
        <v>177</v>
      </c>
      <c r="F208" t="s">
        <v>181</v>
      </c>
      <c r="G208" t="s">
        <v>164</v>
      </c>
      <c r="H208">
        <v>47</v>
      </c>
      <c r="I208" s="6">
        <v>37550</v>
      </c>
      <c r="J208" s="29">
        <v>70122</v>
      </c>
      <c r="K208" s="30">
        <v>0</v>
      </c>
      <c r="L208" t="s">
        <v>165</v>
      </c>
      <c r="M208" t="s">
        <v>220</v>
      </c>
      <c r="R208" t="s">
        <v>1710</v>
      </c>
      <c r="S208" t="s">
        <v>1711</v>
      </c>
      <c r="T208" t="s">
        <v>186</v>
      </c>
      <c r="U208" t="s">
        <v>212</v>
      </c>
      <c r="V208" t="s">
        <v>177</v>
      </c>
      <c r="W208" t="s">
        <v>163</v>
      </c>
      <c r="X208" t="s">
        <v>182</v>
      </c>
      <c r="Y208">
        <v>64</v>
      </c>
      <c r="Z208" s="6">
        <v>43729</v>
      </c>
      <c r="AA208" s="29">
        <v>108780</v>
      </c>
      <c r="AB208" s="30">
        <v>0.06</v>
      </c>
      <c r="AC208" t="s">
        <v>1454</v>
      </c>
      <c r="AD208" t="s">
        <v>1460</v>
      </c>
    </row>
    <row r="209" spans="1:30" x14ac:dyDescent="0.3">
      <c r="A209" t="s">
        <v>623</v>
      </c>
      <c r="B209" t="s">
        <v>624</v>
      </c>
      <c r="C209" t="s">
        <v>169</v>
      </c>
      <c r="D209" t="s">
        <v>194</v>
      </c>
      <c r="E209" t="s">
        <v>177</v>
      </c>
      <c r="F209" t="s">
        <v>181</v>
      </c>
      <c r="G209" t="s">
        <v>172</v>
      </c>
      <c r="H209">
        <v>29</v>
      </c>
      <c r="I209" s="6">
        <v>42785</v>
      </c>
      <c r="J209" s="29">
        <v>181854</v>
      </c>
      <c r="K209" s="30">
        <v>0.28999999999999998</v>
      </c>
      <c r="L209" t="s">
        <v>165</v>
      </c>
      <c r="M209" t="s">
        <v>166</v>
      </c>
      <c r="R209" t="s">
        <v>1712</v>
      </c>
      <c r="S209" t="s">
        <v>1713</v>
      </c>
      <c r="T209" t="s">
        <v>169</v>
      </c>
      <c r="U209" t="s">
        <v>204</v>
      </c>
      <c r="V209" t="s">
        <v>171</v>
      </c>
      <c r="W209" t="s">
        <v>163</v>
      </c>
      <c r="X209" t="s">
        <v>182</v>
      </c>
      <c r="Y209">
        <v>46</v>
      </c>
      <c r="Z209" s="6">
        <v>44125</v>
      </c>
      <c r="AA209" s="29">
        <v>151853</v>
      </c>
      <c r="AB209" s="30">
        <v>0.16</v>
      </c>
      <c r="AC209" t="s">
        <v>1454</v>
      </c>
      <c r="AD209" t="s">
        <v>1474</v>
      </c>
    </row>
    <row r="210" spans="1:30" x14ac:dyDescent="0.3">
      <c r="A210" t="s">
        <v>625</v>
      </c>
      <c r="B210" t="s">
        <v>626</v>
      </c>
      <c r="C210" t="s">
        <v>283</v>
      </c>
      <c r="D210" t="s">
        <v>200</v>
      </c>
      <c r="E210" t="s">
        <v>171</v>
      </c>
      <c r="F210" t="s">
        <v>163</v>
      </c>
      <c r="G210" t="s">
        <v>217</v>
      </c>
      <c r="H210">
        <v>34</v>
      </c>
      <c r="I210" s="6">
        <v>42664</v>
      </c>
      <c r="J210" s="29">
        <v>52811</v>
      </c>
      <c r="K210" s="30">
        <v>0</v>
      </c>
      <c r="L210" t="s">
        <v>165</v>
      </c>
      <c r="M210" t="s">
        <v>191</v>
      </c>
      <c r="R210" t="s">
        <v>1714</v>
      </c>
      <c r="S210" t="s">
        <v>1715</v>
      </c>
      <c r="T210" t="s">
        <v>325</v>
      </c>
      <c r="U210" t="s">
        <v>223</v>
      </c>
      <c r="V210" t="s">
        <v>177</v>
      </c>
      <c r="W210" t="s">
        <v>163</v>
      </c>
      <c r="X210" t="s">
        <v>182</v>
      </c>
      <c r="Y210">
        <v>62</v>
      </c>
      <c r="Z210" s="6">
        <v>38977</v>
      </c>
      <c r="AA210" s="29">
        <v>64669</v>
      </c>
      <c r="AB210" s="30">
        <v>0</v>
      </c>
      <c r="AC210" t="s">
        <v>1454</v>
      </c>
      <c r="AD210" t="s">
        <v>1455</v>
      </c>
    </row>
    <row r="211" spans="1:30" x14ac:dyDescent="0.3">
      <c r="A211" t="s">
        <v>627</v>
      </c>
      <c r="B211" t="s">
        <v>563</v>
      </c>
      <c r="C211" t="s">
        <v>468</v>
      </c>
      <c r="D211" t="s">
        <v>161</v>
      </c>
      <c r="E211" t="s">
        <v>177</v>
      </c>
      <c r="F211" t="s">
        <v>181</v>
      </c>
      <c r="G211" t="s">
        <v>164</v>
      </c>
      <c r="H211">
        <v>31</v>
      </c>
      <c r="I211" s="6">
        <v>42497</v>
      </c>
      <c r="J211" s="29">
        <v>71192</v>
      </c>
      <c r="K211" s="30">
        <v>0</v>
      </c>
      <c r="L211" t="s">
        <v>165</v>
      </c>
      <c r="M211" t="s">
        <v>195</v>
      </c>
      <c r="R211" t="s">
        <v>205</v>
      </c>
      <c r="S211" t="s">
        <v>1724</v>
      </c>
      <c r="T211" t="s">
        <v>160</v>
      </c>
      <c r="U211" t="s">
        <v>223</v>
      </c>
      <c r="V211" t="s">
        <v>177</v>
      </c>
      <c r="W211" t="s">
        <v>163</v>
      </c>
      <c r="X211" t="s">
        <v>182</v>
      </c>
      <c r="Y211">
        <v>46</v>
      </c>
      <c r="Z211" s="6">
        <v>38046</v>
      </c>
      <c r="AA211" s="29">
        <v>158897</v>
      </c>
      <c r="AB211" s="30">
        <v>0.1</v>
      </c>
      <c r="AC211" t="s">
        <v>1454</v>
      </c>
      <c r="AD211" t="s">
        <v>1455</v>
      </c>
    </row>
    <row r="212" spans="1:30" x14ac:dyDescent="0.3">
      <c r="A212" t="s">
        <v>628</v>
      </c>
      <c r="B212" t="s">
        <v>629</v>
      </c>
      <c r="C212" t="s">
        <v>169</v>
      </c>
      <c r="D212" t="s">
        <v>223</v>
      </c>
      <c r="E212" t="s">
        <v>177</v>
      </c>
      <c r="F212" t="s">
        <v>163</v>
      </c>
      <c r="G212" t="s">
        <v>217</v>
      </c>
      <c r="H212">
        <v>50</v>
      </c>
      <c r="I212" s="6">
        <v>43452</v>
      </c>
      <c r="J212" s="29">
        <v>155351</v>
      </c>
      <c r="K212" s="30">
        <v>0.2</v>
      </c>
      <c r="L212" t="s">
        <v>165</v>
      </c>
      <c r="M212" t="s">
        <v>166</v>
      </c>
      <c r="R212" t="s">
        <v>1730</v>
      </c>
      <c r="S212" t="s">
        <v>1731</v>
      </c>
      <c r="T212" t="s">
        <v>235</v>
      </c>
      <c r="U212" t="s">
        <v>223</v>
      </c>
      <c r="V212" t="s">
        <v>171</v>
      </c>
      <c r="W212" t="s">
        <v>163</v>
      </c>
      <c r="X212" t="s">
        <v>182</v>
      </c>
      <c r="Y212">
        <v>60</v>
      </c>
      <c r="Z212" s="6">
        <v>41647</v>
      </c>
      <c r="AA212" s="29">
        <v>51877</v>
      </c>
      <c r="AB212" s="30">
        <v>0</v>
      </c>
      <c r="AC212" t="s">
        <v>1454</v>
      </c>
      <c r="AD212" t="s">
        <v>1467</v>
      </c>
    </row>
    <row r="213" spans="1:30" x14ac:dyDescent="0.3">
      <c r="A213" t="s">
        <v>630</v>
      </c>
      <c r="B213" t="s">
        <v>631</v>
      </c>
      <c r="C213" t="s">
        <v>397</v>
      </c>
      <c r="D213" t="s">
        <v>161</v>
      </c>
      <c r="E213" t="s">
        <v>177</v>
      </c>
      <c r="F213" t="s">
        <v>181</v>
      </c>
      <c r="G213" t="s">
        <v>172</v>
      </c>
      <c r="H213">
        <v>54</v>
      </c>
      <c r="I213" s="6">
        <v>34631</v>
      </c>
      <c r="J213" s="29">
        <v>87216</v>
      </c>
      <c r="K213" s="30">
        <v>0</v>
      </c>
      <c r="L213" t="s">
        <v>165</v>
      </c>
      <c r="M213" t="s">
        <v>191</v>
      </c>
      <c r="R213" t="s">
        <v>1587</v>
      </c>
      <c r="S213" t="s">
        <v>1743</v>
      </c>
      <c r="T213" t="s">
        <v>190</v>
      </c>
      <c r="U213" t="s">
        <v>170</v>
      </c>
      <c r="V213" t="s">
        <v>171</v>
      </c>
      <c r="W213" t="s">
        <v>163</v>
      </c>
      <c r="X213" t="s">
        <v>182</v>
      </c>
      <c r="Y213">
        <v>62</v>
      </c>
      <c r="Z213" s="6">
        <v>37519</v>
      </c>
      <c r="AA213" s="29">
        <v>49738</v>
      </c>
      <c r="AB213" s="30">
        <v>0</v>
      </c>
      <c r="AC213" t="s">
        <v>1454</v>
      </c>
      <c r="AD213" t="s">
        <v>1467</v>
      </c>
    </row>
    <row r="214" spans="1:30" x14ac:dyDescent="0.3">
      <c r="A214" t="s">
        <v>632</v>
      </c>
      <c r="B214" t="s">
        <v>633</v>
      </c>
      <c r="C214" t="s">
        <v>378</v>
      </c>
      <c r="D214" t="s">
        <v>161</v>
      </c>
      <c r="E214" t="s">
        <v>187</v>
      </c>
      <c r="F214" t="s">
        <v>181</v>
      </c>
      <c r="G214" t="s">
        <v>172</v>
      </c>
      <c r="H214">
        <v>47</v>
      </c>
      <c r="I214" s="6">
        <v>43944</v>
      </c>
      <c r="J214" s="29">
        <v>50069</v>
      </c>
      <c r="K214" s="30">
        <v>0</v>
      </c>
      <c r="L214" t="s">
        <v>165</v>
      </c>
      <c r="M214" t="s">
        <v>166</v>
      </c>
      <c r="R214" t="s">
        <v>1748</v>
      </c>
      <c r="S214" t="s">
        <v>1749</v>
      </c>
      <c r="T214" t="s">
        <v>186</v>
      </c>
      <c r="U214" t="s">
        <v>212</v>
      </c>
      <c r="V214" t="s">
        <v>177</v>
      </c>
      <c r="W214" t="s">
        <v>163</v>
      </c>
      <c r="X214" t="s">
        <v>182</v>
      </c>
      <c r="Y214">
        <v>50</v>
      </c>
      <c r="Z214" s="6">
        <v>40979</v>
      </c>
      <c r="AA214" s="29">
        <v>108134</v>
      </c>
      <c r="AB214" s="30">
        <v>0.1</v>
      </c>
      <c r="AC214" t="s">
        <v>1454</v>
      </c>
      <c r="AD214" t="s">
        <v>1460</v>
      </c>
    </row>
    <row r="215" spans="1:30" x14ac:dyDescent="0.3">
      <c r="A215" t="s">
        <v>634</v>
      </c>
      <c r="B215" t="s">
        <v>635</v>
      </c>
      <c r="C215" t="s">
        <v>169</v>
      </c>
      <c r="D215" t="s">
        <v>161</v>
      </c>
      <c r="E215" t="s">
        <v>171</v>
      </c>
      <c r="F215" t="s">
        <v>163</v>
      </c>
      <c r="G215" t="s">
        <v>172</v>
      </c>
      <c r="H215">
        <v>26</v>
      </c>
      <c r="I215" s="6">
        <v>44403</v>
      </c>
      <c r="J215" s="29">
        <v>151108</v>
      </c>
      <c r="K215" s="30">
        <v>0.22</v>
      </c>
      <c r="L215" t="s">
        <v>165</v>
      </c>
      <c r="M215" t="s">
        <v>183</v>
      </c>
      <c r="R215" t="s">
        <v>1757</v>
      </c>
      <c r="S215" t="s">
        <v>1758</v>
      </c>
      <c r="T215" t="s">
        <v>340</v>
      </c>
      <c r="U215" t="s">
        <v>204</v>
      </c>
      <c r="V215" t="s">
        <v>171</v>
      </c>
      <c r="W215" t="s">
        <v>163</v>
      </c>
      <c r="X215" t="s">
        <v>182</v>
      </c>
      <c r="Y215">
        <v>51</v>
      </c>
      <c r="Z215" s="6">
        <v>42777</v>
      </c>
      <c r="AA215" s="29">
        <v>87036</v>
      </c>
      <c r="AB215" s="30">
        <v>0</v>
      </c>
      <c r="AC215" t="s">
        <v>1454</v>
      </c>
      <c r="AD215" t="s">
        <v>1455</v>
      </c>
    </row>
    <row r="216" spans="1:30" x14ac:dyDescent="0.3">
      <c r="A216" t="s">
        <v>636</v>
      </c>
      <c r="B216" t="s">
        <v>637</v>
      </c>
      <c r="C216" t="s">
        <v>176</v>
      </c>
      <c r="D216" t="s">
        <v>161</v>
      </c>
      <c r="E216" t="s">
        <v>177</v>
      </c>
      <c r="F216" t="s">
        <v>163</v>
      </c>
      <c r="G216" t="s">
        <v>182</v>
      </c>
      <c r="H216">
        <v>42</v>
      </c>
      <c r="I216" s="6">
        <v>38640</v>
      </c>
      <c r="J216" s="29">
        <v>67398</v>
      </c>
      <c r="K216" s="30">
        <v>7.0000000000000007E-2</v>
      </c>
      <c r="L216" t="s">
        <v>165</v>
      </c>
      <c r="M216" t="s">
        <v>183</v>
      </c>
      <c r="R216" t="s">
        <v>1761</v>
      </c>
      <c r="S216" t="s">
        <v>1762</v>
      </c>
      <c r="T216" t="s">
        <v>340</v>
      </c>
      <c r="U216" t="s">
        <v>204</v>
      </c>
      <c r="V216" t="s">
        <v>171</v>
      </c>
      <c r="W216" t="s">
        <v>163</v>
      </c>
      <c r="X216" t="s">
        <v>182</v>
      </c>
      <c r="Y216">
        <v>48</v>
      </c>
      <c r="Z216" s="6">
        <v>41032</v>
      </c>
      <c r="AA216" s="29">
        <v>65340</v>
      </c>
      <c r="AB216" s="30">
        <v>0</v>
      </c>
      <c r="AC216" t="s">
        <v>1454</v>
      </c>
      <c r="AD216" t="s">
        <v>1460</v>
      </c>
    </row>
    <row r="217" spans="1:30" x14ac:dyDescent="0.3">
      <c r="A217" t="s">
        <v>638</v>
      </c>
      <c r="B217" t="s">
        <v>639</v>
      </c>
      <c r="C217" t="s">
        <v>340</v>
      </c>
      <c r="D217" t="s">
        <v>204</v>
      </c>
      <c r="E217" t="s">
        <v>162</v>
      </c>
      <c r="F217" t="s">
        <v>163</v>
      </c>
      <c r="G217" t="s">
        <v>217</v>
      </c>
      <c r="H217">
        <v>47</v>
      </c>
      <c r="I217" s="6">
        <v>42245</v>
      </c>
      <c r="J217" s="29">
        <v>68488</v>
      </c>
      <c r="K217" s="30">
        <v>0</v>
      </c>
      <c r="L217" t="s">
        <v>165</v>
      </c>
      <c r="M217" t="s">
        <v>166</v>
      </c>
      <c r="R217" t="s">
        <v>1403</v>
      </c>
      <c r="S217" t="s">
        <v>1769</v>
      </c>
      <c r="T217" t="s">
        <v>169</v>
      </c>
      <c r="U217" t="s">
        <v>194</v>
      </c>
      <c r="V217" t="s">
        <v>187</v>
      </c>
      <c r="W217" t="s">
        <v>163</v>
      </c>
      <c r="X217" t="s">
        <v>182</v>
      </c>
      <c r="Y217">
        <v>60</v>
      </c>
      <c r="Z217" s="6">
        <v>38121</v>
      </c>
      <c r="AA217" s="29">
        <v>186378</v>
      </c>
      <c r="AB217" s="30">
        <v>0.26</v>
      </c>
      <c r="AC217" t="s">
        <v>1454</v>
      </c>
      <c r="AD217" t="s">
        <v>1455</v>
      </c>
    </row>
    <row r="218" spans="1:30" x14ac:dyDescent="0.3">
      <c r="A218" t="s">
        <v>640</v>
      </c>
      <c r="B218" t="s">
        <v>641</v>
      </c>
      <c r="C218" t="s">
        <v>260</v>
      </c>
      <c r="D218" t="s">
        <v>204</v>
      </c>
      <c r="E218" t="s">
        <v>177</v>
      </c>
      <c r="F218" t="s">
        <v>163</v>
      </c>
      <c r="G218" t="s">
        <v>217</v>
      </c>
      <c r="H218">
        <v>60</v>
      </c>
      <c r="I218" s="6">
        <v>35992</v>
      </c>
      <c r="J218" s="29">
        <v>92932</v>
      </c>
      <c r="K218" s="30">
        <v>0</v>
      </c>
      <c r="L218" t="s">
        <v>165</v>
      </c>
      <c r="M218" t="s">
        <v>220</v>
      </c>
      <c r="R218" t="s">
        <v>1770</v>
      </c>
      <c r="S218" t="s">
        <v>1771</v>
      </c>
      <c r="T218" t="s">
        <v>328</v>
      </c>
      <c r="U218" t="s">
        <v>200</v>
      </c>
      <c r="V218" t="s">
        <v>177</v>
      </c>
      <c r="W218" t="s">
        <v>163</v>
      </c>
      <c r="X218" t="s">
        <v>182</v>
      </c>
      <c r="Y218">
        <v>63</v>
      </c>
      <c r="Z218" s="6">
        <v>39204</v>
      </c>
      <c r="AA218" s="29">
        <v>72805</v>
      </c>
      <c r="AB218" s="30">
        <v>0</v>
      </c>
      <c r="AC218" t="s">
        <v>1454</v>
      </c>
      <c r="AD218" t="s">
        <v>1460</v>
      </c>
    </row>
    <row r="219" spans="1:30" x14ac:dyDescent="0.3">
      <c r="A219" t="s">
        <v>642</v>
      </c>
      <c r="B219" t="s">
        <v>643</v>
      </c>
      <c r="C219" t="s">
        <v>190</v>
      </c>
      <c r="D219" t="s">
        <v>170</v>
      </c>
      <c r="E219" t="s">
        <v>187</v>
      </c>
      <c r="F219" t="s">
        <v>163</v>
      </c>
      <c r="G219" t="s">
        <v>217</v>
      </c>
      <c r="H219">
        <v>36</v>
      </c>
      <c r="I219" s="6">
        <v>39994</v>
      </c>
      <c r="J219" s="29">
        <v>43363</v>
      </c>
      <c r="K219" s="30">
        <v>0</v>
      </c>
      <c r="L219" t="s">
        <v>165</v>
      </c>
      <c r="M219" t="s">
        <v>195</v>
      </c>
      <c r="R219" t="s">
        <v>1772</v>
      </c>
      <c r="S219" t="s">
        <v>1773</v>
      </c>
      <c r="T219" t="s">
        <v>421</v>
      </c>
      <c r="U219" t="s">
        <v>223</v>
      </c>
      <c r="V219" t="s">
        <v>162</v>
      </c>
      <c r="W219" t="s">
        <v>163</v>
      </c>
      <c r="X219" t="s">
        <v>182</v>
      </c>
      <c r="Y219">
        <v>46</v>
      </c>
      <c r="Z219" s="6">
        <v>44213</v>
      </c>
      <c r="AA219" s="29">
        <v>72131</v>
      </c>
      <c r="AB219" s="30">
        <v>0</v>
      </c>
      <c r="AC219" t="s">
        <v>1454</v>
      </c>
      <c r="AD219" t="s">
        <v>1460</v>
      </c>
    </row>
    <row r="220" spans="1:30" x14ac:dyDescent="0.3">
      <c r="A220" t="s">
        <v>644</v>
      </c>
      <c r="B220" t="s">
        <v>645</v>
      </c>
      <c r="C220" t="s">
        <v>211</v>
      </c>
      <c r="D220" t="s">
        <v>204</v>
      </c>
      <c r="E220" t="s">
        <v>162</v>
      </c>
      <c r="F220" t="s">
        <v>163</v>
      </c>
      <c r="G220" t="s">
        <v>172</v>
      </c>
      <c r="H220">
        <v>51</v>
      </c>
      <c r="I220" s="6">
        <v>35230</v>
      </c>
      <c r="J220" s="29">
        <v>200246</v>
      </c>
      <c r="K220" s="30">
        <v>0.34</v>
      </c>
      <c r="L220" t="s">
        <v>165</v>
      </c>
      <c r="M220" t="s">
        <v>220</v>
      </c>
      <c r="R220" t="s">
        <v>1796</v>
      </c>
      <c r="S220" t="s">
        <v>1797</v>
      </c>
      <c r="T220" t="s">
        <v>186</v>
      </c>
      <c r="U220" t="s">
        <v>161</v>
      </c>
      <c r="V220" t="s">
        <v>162</v>
      </c>
      <c r="W220" t="s">
        <v>163</v>
      </c>
      <c r="X220" t="s">
        <v>182</v>
      </c>
      <c r="Y220">
        <v>55</v>
      </c>
      <c r="Z220" s="6">
        <v>38391</v>
      </c>
      <c r="AA220" s="29">
        <v>115145</v>
      </c>
      <c r="AB220" s="30">
        <v>0.05</v>
      </c>
      <c r="AC220" t="s">
        <v>1454</v>
      </c>
      <c r="AD220" t="s">
        <v>1455</v>
      </c>
    </row>
    <row r="221" spans="1:30" x14ac:dyDescent="0.3">
      <c r="A221" t="s">
        <v>507</v>
      </c>
      <c r="B221" t="s">
        <v>646</v>
      </c>
      <c r="C221" t="s">
        <v>211</v>
      </c>
      <c r="D221" t="s">
        <v>161</v>
      </c>
      <c r="E221" t="s">
        <v>187</v>
      </c>
      <c r="F221" t="s">
        <v>163</v>
      </c>
      <c r="G221" t="s">
        <v>172</v>
      </c>
      <c r="H221">
        <v>48</v>
      </c>
      <c r="I221" s="6">
        <v>42053</v>
      </c>
      <c r="J221" s="29">
        <v>194871</v>
      </c>
      <c r="K221" s="30">
        <v>0.35</v>
      </c>
      <c r="L221" t="s">
        <v>165</v>
      </c>
      <c r="M221" t="s">
        <v>220</v>
      </c>
      <c r="R221" t="s">
        <v>1803</v>
      </c>
      <c r="S221" t="s">
        <v>1804</v>
      </c>
      <c r="T221" t="s">
        <v>301</v>
      </c>
      <c r="U221" t="s">
        <v>161</v>
      </c>
      <c r="V221" t="s">
        <v>177</v>
      </c>
      <c r="W221" t="s">
        <v>163</v>
      </c>
      <c r="X221" t="s">
        <v>182</v>
      </c>
      <c r="Y221">
        <v>50</v>
      </c>
      <c r="Z221" s="6">
        <v>44445</v>
      </c>
      <c r="AA221" s="29">
        <v>83418</v>
      </c>
      <c r="AB221" s="30">
        <v>0</v>
      </c>
      <c r="AC221" t="s">
        <v>1454</v>
      </c>
      <c r="AD221" t="s">
        <v>1460</v>
      </c>
    </row>
    <row r="222" spans="1:30" x14ac:dyDescent="0.3">
      <c r="A222" t="s">
        <v>647</v>
      </c>
      <c r="B222" t="s">
        <v>648</v>
      </c>
      <c r="C222" t="s">
        <v>245</v>
      </c>
      <c r="D222" t="s">
        <v>161</v>
      </c>
      <c r="E222" t="s">
        <v>177</v>
      </c>
      <c r="F222" t="s">
        <v>163</v>
      </c>
      <c r="G222" t="s">
        <v>217</v>
      </c>
      <c r="H222">
        <v>25</v>
      </c>
      <c r="I222" s="6">
        <v>44327</v>
      </c>
      <c r="J222" s="29">
        <v>83934</v>
      </c>
      <c r="K222" s="30">
        <v>0</v>
      </c>
      <c r="L222" t="s">
        <v>165</v>
      </c>
      <c r="M222" t="s">
        <v>191</v>
      </c>
      <c r="R222" t="s">
        <v>1806</v>
      </c>
      <c r="S222" t="s">
        <v>1807</v>
      </c>
      <c r="T222" t="s">
        <v>325</v>
      </c>
      <c r="U222" t="s">
        <v>223</v>
      </c>
      <c r="V222" t="s">
        <v>162</v>
      </c>
      <c r="W222" t="s">
        <v>163</v>
      </c>
      <c r="X222" t="s">
        <v>182</v>
      </c>
      <c r="Y222">
        <v>54</v>
      </c>
      <c r="Z222" s="6">
        <v>44271</v>
      </c>
      <c r="AA222" s="29">
        <v>56239</v>
      </c>
      <c r="AB222" s="30">
        <v>0</v>
      </c>
      <c r="AC222" t="s">
        <v>1454</v>
      </c>
      <c r="AD222" t="s">
        <v>1455</v>
      </c>
    </row>
    <row r="223" spans="1:30" x14ac:dyDescent="0.3">
      <c r="A223" t="s">
        <v>649</v>
      </c>
      <c r="B223" t="s">
        <v>650</v>
      </c>
      <c r="C223" t="s">
        <v>169</v>
      </c>
      <c r="D223" t="s">
        <v>194</v>
      </c>
      <c r="E223" t="s">
        <v>162</v>
      </c>
      <c r="F223" t="s">
        <v>181</v>
      </c>
      <c r="G223" t="s">
        <v>172</v>
      </c>
      <c r="H223">
        <v>36</v>
      </c>
      <c r="I223" s="6">
        <v>42616</v>
      </c>
      <c r="J223" s="29">
        <v>150399</v>
      </c>
      <c r="K223" s="30">
        <v>0.28000000000000003</v>
      </c>
      <c r="L223" t="s">
        <v>165</v>
      </c>
      <c r="M223" t="s">
        <v>173</v>
      </c>
      <c r="R223" t="s">
        <v>1816</v>
      </c>
      <c r="S223" t="s">
        <v>1817</v>
      </c>
      <c r="T223" t="s">
        <v>176</v>
      </c>
      <c r="U223" t="s">
        <v>161</v>
      </c>
      <c r="V223" t="s">
        <v>171</v>
      </c>
      <c r="W223" t="s">
        <v>163</v>
      </c>
      <c r="X223" t="s">
        <v>182</v>
      </c>
      <c r="Y223">
        <v>48</v>
      </c>
      <c r="Z223" s="6">
        <v>41749</v>
      </c>
      <c r="AA223" s="29">
        <v>91679</v>
      </c>
      <c r="AB223" s="30">
        <v>7.0000000000000007E-2</v>
      </c>
      <c r="AC223" t="s">
        <v>1454</v>
      </c>
      <c r="AD223" t="s">
        <v>1455</v>
      </c>
    </row>
    <row r="224" spans="1:30" x14ac:dyDescent="0.3">
      <c r="A224" t="s">
        <v>651</v>
      </c>
      <c r="B224" t="s">
        <v>652</v>
      </c>
      <c r="C224" t="s">
        <v>283</v>
      </c>
      <c r="D224" t="s">
        <v>200</v>
      </c>
      <c r="E224" t="s">
        <v>171</v>
      </c>
      <c r="F224" t="s">
        <v>181</v>
      </c>
      <c r="G224" t="s">
        <v>182</v>
      </c>
      <c r="H224">
        <v>57</v>
      </c>
      <c r="I224" s="6">
        <v>35548</v>
      </c>
      <c r="J224" s="29">
        <v>54051</v>
      </c>
      <c r="K224" s="30">
        <v>0</v>
      </c>
      <c r="L224" t="s">
        <v>165</v>
      </c>
      <c r="M224" t="s">
        <v>191</v>
      </c>
      <c r="R224" t="s">
        <v>1828</v>
      </c>
      <c r="S224" t="s">
        <v>1829</v>
      </c>
      <c r="T224" t="s">
        <v>203</v>
      </c>
      <c r="U224" t="s">
        <v>204</v>
      </c>
      <c r="V224" t="s">
        <v>162</v>
      </c>
      <c r="W224" t="s">
        <v>163</v>
      </c>
      <c r="X224" t="s">
        <v>182</v>
      </c>
      <c r="Y224">
        <v>59</v>
      </c>
      <c r="Z224" s="6">
        <v>36990</v>
      </c>
      <c r="AA224" s="29">
        <v>119699</v>
      </c>
      <c r="AB224" s="30">
        <v>0</v>
      </c>
      <c r="AC224" t="s">
        <v>1454</v>
      </c>
      <c r="AD224" t="s">
        <v>1460</v>
      </c>
    </row>
    <row r="225" spans="1:30" x14ac:dyDescent="0.3">
      <c r="A225" t="s">
        <v>653</v>
      </c>
      <c r="B225" t="s">
        <v>654</v>
      </c>
      <c r="C225" t="s">
        <v>235</v>
      </c>
      <c r="D225" t="s">
        <v>212</v>
      </c>
      <c r="E225" t="s">
        <v>171</v>
      </c>
      <c r="F225" t="s">
        <v>181</v>
      </c>
      <c r="G225" t="s">
        <v>217</v>
      </c>
      <c r="H225">
        <v>37</v>
      </c>
      <c r="I225" s="6">
        <v>41363</v>
      </c>
      <c r="J225" s="29">
        <v>69570</v>
      </c>
      <c r="K225" s="30">
        <v>0</v>
      </c>
      <c r="L225" t="s">
        <v>165</v>
      </c>
      <c r="M225" t="s">
        <v>191</v>
      </c>
      <c r="R225" t="s">
        <v>1830</v>
      </c>
      <c r="S225" t="s">
        <v>1831</v>
      </c>
      <c r="T225" t="s">
        <v>160</v>
      </c>
      <c r="U225" t="s">
        <v>212</v>
      </c>
      <c r="V225" t="s">
        <v>187</v>
      </c>
      <c r="W225" t="s">
        <v>163</v>
      </c>
      <c r="X225" t="s">
        <v>182</v>
      </c>
      <c r="Y225">
        <v>65</v>
      </c>
      <c r="Z225" s="6">
        <v>36823</v>
      </c>
      <c r="AA225" s="29">
        <v>149417</v>
      </c>
      <c r="AB225" s="30">
        <v>0.13</v>
      </c>
      <c r="AC225" t="s">
        <v>1454</v>
      </c>
      <c r="AD225" t="s">
        <v>1474</v>
      </c>
    </row>
    <row r="226" spans="1:30" x14ac:dyDescent="0.3">
      <c r="A226" t="s">
        <v>655</v>
      </c>
      <c r="B226" t="s">
        <v>656</v>
      </c>
      <c r="C226" t="s">
        <v>265</v>
      </c>
      <c r="D226" t="s">
        <v>200</v>
      </c>
      <c r="E226" t="s">
        <v>177</v>
      </c>
      <c r="F226" t="s">
        <v>181</v>
      </c>
      <c r="G226" t="s">
        <v>172</v>
      </c>
      <c r="H226">
        <v>49</v>
      </c>
      <c r="I226" s="6">
        <v>36979</v>
      </c>
      <c r="J226" s="29">
        <v>57606</v>
      </c>
      <c r="K226" s="30">
        <v>0</v>
      </c>
      <c r="L226" t="s">
        <v>165</v>
      </c>
      <c r="M226" t="s">
        <v>191</v>
      </c>
      <c r="R226" t="s">
        <v>1836</v>
      </c>
      <c r="S226" t="s">
        <v>1837</v>
      </c>
      <c r="T226" t="s">
        <v>186</v>
      </c>
      <c r="U226" t="s">
        <v>170</v>
      </c>
      <c r="V226" t="s">
        <v>187</v>
      </c>
      <c r="W226" t="s">
        <v>163</v>
      </c>
      <c r="X226" t="s">
        <v>182</v>
      </c>
      <c r="Y226">
        <v>61</v>
      </c>
      <c r="Z226" s="6">
        <v>40092</v>
      </c>
      <c r="AA226" s="29">
        <v>103096</v>
      </c>
      <c r="AB226" s="30">
        <v>7.0000000000000007E-2</v>
      </c>
      <c r="AC226" t="s">
        <v>1454</v>
      </c>
      <c r="AD226" t="s">
        <v>1467</v>
      </c>
    </row>
    <row r="227" spans="1:30" x14ac:dyDescent="0.3">
      <c r="A227" t="s">
        <v>657</v>
      </c>
      <c r="B227" t="s">
        <v>658</v>
      </c>
      <c r="C227" t="s">
        <v>355</v>
      </c>
      <c r="D227" t="s">
        <v>161</v>
      </c>
      <c r="E227" t="s">
        <v>162</v>
      </c>
      <c r="F227" t="s">
        <v>163</v>
      </c>
      <c r="G227" t="s">
        <v>182</v>
      </c>
      <c r="H227">
        <v>51</v>
      </c>
      <c r="I227" s="6">
        <v>40964</v>
      </c>
      <c r="J227" s="29">
        <v>64170</v>
      </c>
      <c r="K227" s="30">
        <v>0</v>
      </c>
      <c r="L227" t="s">
        <v>165</v>
      </c>
      <c r="M227" t="s">
        <v>220</v>
      </c>
      <c r="R227" t="s">
        <v>1866</v>
      </c>
      <c r="S227" t="s">
        <v>1867</v>
      </c>
      <c r="T227" t="s">
        <v>260</v>
      </c>
      <c r="U227" t="s">
        <v>204</v>
      </c>
      <c r="V227" t="s">
        <v>187</v>
      </c>
      <c r="W227" t="s">
        <v>163</v>
      </c>
      <c r="X227" t="s">
        <v>217</v>
      </c>
      <c r="Y227">
        <v>56</v>
      </c>
      <c r="Z227" s="6">
        <v>38388</v>
      </c>
      <c r="AA227" s="29">
        <v>98581</v>
      </c>
      <c r="AB227" s="30">
        <v>0</v>
      </c>
      <c r="AC227" t="s">
        <v>1861</v>
      </c>
      <c r="AD227" t="s">
        <v>1865</v>
      </c>
    </row>
    <row r="228" spans="1:30" x14ac:dyDescent="0.3">
      <c r="A228" t="s">
        <v>659</v>
      </c>
      <c r="B228" t="s">
        <v>660</v>
      </c>
      <c r="C228" t="s">
        <v>328</v>
      </c>
      <c r="D228" t="s">
        <v>200</v>
      </c>
      <c r="E228" t="s">
        <v>171</v>
      </c>
      <c r="F228" t="s">
        <v>181</v>
      </c>
      <c r="G228" t="s">
        <v>217</v>
      </c>
      <c r="H228">
        <v>56</v>
      </c>
      <c r="I228" s="6">
        <v>35816</v>
      </c>
      <c r="J228" s="29">
        <v>72303</v>
      </c>
      <c r="K228" s="30">
        <v>0</v>
      </c>
      <c r="L228" t="s">
        <v>165</v>
      </c>
      <c r="M228" t="s">
        <v>183</v>
      </c>
      <c r="R228" t="s">
        <v>1870</v>
      </c>
      <c r="S228" t="s">
        <v>1871</v>
      </c>
      <c r="T228" t="s">
        <v>240</v>
      </c>
      <c r="U228" t="s">
        <v>161</v>
      </c>
      <c r="V228" t="s">
        <v>187</v>
      </c>
      <c r="W228" t="s">
        <v>163</v>
      </c>
      <c r="X228" t="s">
        <v>217</v>
      </c>
      <c r="Y228">
        <v>57</v>
      </c>
      <c r="Z228" s="6">
        <v>34337</v>
      </c>
      <c r="AA228" s="29">
        <v>82872</v>
      </c>
      <c r="AB228" s="30">
        <v>0</v>
      </c>
      <c r="AC228" t="s">
        <v>1861</v>
      </c>
      <c r="AD228" t="s">
        <v>1862</v>
      </c>
    </row>
    <row r="229" spans="1:30" x14ac:dyDescent="0.3">
      <c r="A229" t="s">
        <v>661</v>
      </c>
      <c r="B229" t="s">
        <v>662</v>
      </c>
      <c r="C229" t="s">
        <v>186</v>
      </c>
      <c r="D229" t="s">
        <v>223</v>
      </c>
      <c r="E229" t="s">
        <v>162</v>
      </c>
      <c r="F229" t="s">
        <v>181</v>
      </c>
      <c r="G229" t="s">
        <v>217</v>
      </c>
      <c r="H229">
        <v>36</v>
      </c>
      <c r="I229" s="6">
        <v>41116</v>
      </c>
      <c r="J229" s="29">
        <v>105891</v>
      </c>
      <c r="K229" s="30">
        <v>7.0000000000000007E-2</v>
      </c>
      <c r="L229" t="s">
        <v>165</v>
      </c>
      <c r="M229" t="s">
        <v>166</v>
      </c>
      <c r="R229" t="s">
        <v>1872</v>
      </c>
      <c r="S229" t="s">
        <v>1873</v>
      </c>
      <c r="T229" t="s">
        <v>160</v>
      </c>
      <c r="U229" t="s">
        <v>161</v>
      </c>
      <c r="V229" t="s">
        <v>187</v>
      </c>
      <c r="W229" t="s">
        <v>163</v>
      </c>
      <c r="X229" t="s">
        <v>217</v>
      </c>
      <c r="Y229">
        <v>55</v>
      </c>
      <c r="Z229" s="6">
        <v>38945</v>
      </c>
      <c r="AA229" s="29">
        <v>159044</v>
      </c>
      <c r="AB229" s="30">
        <v>0.1</v>
      </c>
      <c r="AC229" t="s">
        <v>1861</v>
      </c>
      <c r="AD229" t="s">
        <v>1862</v>
      </c>
    </row>
    <row r="230" spans="1:30" x14ac:dyDescent="0.3">
      <c r="A230" t="s">
        <v>663</v>
      </c>
      <c r="B230" t="s">
        <v>664</v>
      </c>
      <c r="C230" t="s">
        <v>211</v>
      </c>
      <c r="D230" t="s">
        <v>212</v>
      </c>
      <c r="E230" t="s">
        <v>171</v>
      </c>
      <c r="F230" t="s">
        <v>181</v>
      </c>
      <c r="G230" t="s">
        <v>182</v>
      </c>
      <c r="H230">
        <v>38</v>
      </c>
      <c r="I230" s="6">
        <v>44433</v>
      </c>
      <c r="J230" s="29">
        <v>255230</v>
      </c>
      <c r="K230" s="30">
        <v>0.36</v>
      </c>
      <c r="L230" t="s">
        <v>165</v>
      </c>
      <c r="M230" t="s">
        <v>195</v>
      </c>
      <c r="R230" t="s">
        <v>409</v>
      </c>
      <c r="S230" t="s">
        <v>1887</v>
      </c>
      <c r="T230" t="s">
        <v>397</v>
      </c>
      <c r="U230" t="s">
        <v>161</v>
      </c>
      <c r="V230" t="s">
        <v>187</v>
      </c>
      <c r="W230" t="s">
        <v>163</v>
      </c>
      <c r="X230" t="s">
        <v>217</v>
      </c>
      <c r="Y230">
        <v>48</v>
      </c>
      <c r="Z230" s="6">
        <v>43650</v>
      </c>
      <c r="AA230" s="29">
        <v>76588</v>
      </c>
      <c r="AB230" s="30">
        <v>0</v>
      </c>
      <c r="AC230" t="s">
        <v>1861</v>
      </c>
      <c r="AD230" t="s">
        <v>1865</v>
      </c>
    </row>
    <row r="231" spans="1:30" x14ac:dyDescent="0.3">
      <c r="A231" t="s">
        <v>665</v>
      </c>
      <c r="B231" t="s">
        <v>666</v>
      </c>
      <c r="C231" t="s">
        <v>235</v>
      </c>
      <c r="D231" t="s">
        <v>170</v>
      </c>
      <c r="E231" t="s">
        <v>171</v>
      </c>
      <c r="F231" t="s">
        <v>163</v>
      </c>
      <c r="G231" t="s">
        <v>217</v>
      </c>
      <c r="H231">
        <v>53</v>
      </c>
      <c r="I231" s="6">
        <v>37296</v>
      </c>
      <c r="J231" s="29">
        <v>58605</v>
      </c>
      <c r="K231" s="30">
        <v>0</v>
      </c>
      <c r="L231" t="s">
        <v>165</v>
      </c>
      <c r="M231" t="s">
        <v>183</v>
      </c>
      <c r="R231" t="s">
        <v>1892</v>
      </c>
      <c r="S231" t="s">
        <v>1893</v>
      </c>
      <c r="T231" t="s">
        <v>180</v>
      </c>
      <c r="U231" t="s">
        <v>170</v>
      </c>
      <c r="V231" t="s">
        <v>177</v>
      </c>
      <c r="W231" t="s">
        <v>163</v>
      </c>
      <c r="X231" t="s">
        <v>217</v>
      </c>
      <c r="Y231">
        <v>60</v>
      </c>
      <c r="Z231" s="6">
        <v>39137</v>
      </c>
      <c r="AA231" s="29">
        <v>71699</v>
      </c>
      <c r="AB231" s="30">
        <v>0</v>
      </c>
      <c r="AC231" t="s">
        <v>1861</v>
      </c>
      <c r="AD231" t="s">
        <v>1862</v>
      </c>
    </row>
    <row r="232" spans="1:30" x14ac:dyDescent="0.3">
      <c r="A232" t="s">
        <v>667</v>
      </c>
      <c r="B232" t="s">
        <v>668</v>
      </c>
      <c r="C232" t="s">
        <v>169</v>
      </c>
      <c r="D232" t="s">
        <v>204</v>
      </c>
      <c r="E232" t="s">
        <v>187</v>
      </c>
      <c r="F232" t="s">
        <v>163</v>
      </c>
      <c r="G232" t="s">
        <v>217</v>
      </c>
      <c r="H232">
        <v>60</v>
      </c>
      <c r="I232" s="6">
        <v>42739</v>
      </c>
      <c r="J232" s="29">
        <v>178502</v>
      </c>
      <c r="K232" s="30">
        <v>0.2</v>
      </c>
      <c r="L232" t="s">
        <v>165</v>
      </c>
      <c r="M232" t="s">
        <v>195</v>
      </c>
      <c r="R232" t="s">
        <v>1941</v>
      </c>
      <c r="S232" t="s">
        <v>1942</v>
      </c>
      <c r="T232" t="s">
        <v>190</v>
      </c>
      <c r="U232" t="s">
        <v>194</v>
      </c>
      <c r="V232" t="s">
        <v>162</v>
      </c>
      <c r="W232" t="s">
        <v>163</v>
      </c>
      <c r="X232" t="s">
        <v>217</v>
      </c>
      <c r="Y232">
        <v>55</v>
      </c>
      <c r="Z232" s="6">
        <v>35242</v>
      </c>
      <c r="AA232" s="29">
        <v>48687</v>
      </c>
      <c r="AB232" s="30">
        <v>0</v>
      </c>
      <c r="AC232" t="s">
        <v>1861</v>
      </c>
      <c r="AD232" t="s">
        <v>1865</v>
      </c>
    </row>
    <row r="233" spans="1:30" x14ac:dyDescent="0.3">
      <c r="A233" t="s">
        <v>669</v>
      </c>
      <c r="B233" t="s">
        <v>670</v>
      </c>
      <c r="C233" t="s">
        <v>235</v>
      </c>
      <c r="D233" t="s">
        <v>170</v>
      </c>
      <c r="E233" t="s">
        <v>177</v>
      </c>
      <c r="F233" t="s">
        <v>181</v>
      </c>
      <c r="G233" t="s">
        <v>172</v>
      </c>
      <c r="H233">
        <v>30</v>
      </c>
      <c r="I233" s="6">
        <v>43542</v>
      </c>
      <c r="J233" s="29">
        <v>54714</v>
      </c>
      <c r="K233" s="30">
        <v>0</v>
      </c>
      <c r="L233" t="s">
        <v>165</v>
      </c>
      <c r="M233" t="s">
        <v>220</v>
      </c>
      <c r="R233" t="s">
        <v>1953</v>
      </c>
      <c r="S233" t="s">
        <v>1954</v>
      </c>
      <c r="T233" t="s">
        <v>186</v>
      </c>
      <c r="U233" t="s">
        <v>170</v>
      </c>
      <c r="V233" t="s">
        <v>171</v>
      </c>
      <c r="W233" t="s">
        <v>163</v>
      </c>
      <c r="X233" t="s">
        <v>217</v>
      </c>
      <c r="Y233">
        <v>55</v>
      </c>
      <c r="Z233" s="6">
        <v>40297</v>
      </c>
      <c r="AA233" s="29">
        <v>111038</v>
      </c>
      <c r="AB233" s="30">
        <v>0.05</v>
      </c>
      <c r="AC233" t="s">
        <v>1861</v>
      </c>
      <c r="AD233" t="s">
        <v>1880</v>
      </c>
    </row>
    <row r="234" spans="1:30" x14ac:dyDescent="0.3">
      <c r="A234" t="s">
        <v>671</v>
      </c>
      <c r="B234" t="s">
        <v>672</v>
      </c>
      <c r="C234" t="s">
        <v>397</v>
      </c>
      <c r="D234" t="s">
        <v>161</v>
      </c>
      <c r="E234" t="s">
        <v>177</v>
      </c>
      <c r="F234" t="s">
        <v>163</v>
      </c>
      <c r="G234" t="s">
        <v>172</v>
      </c>
      <c r="H234">
        <v>65</v>
      </c>
      <c r="I234" s="6">
        <v>43234</v>
      </c>
      <c r="J234" s="29">
        <v>60985</v>
      </c>
      <c r="K234" s="30">
        <v>0</v>
      </c>
      <c r="L234" t="s">
        <v>165</v>
      </c>
      <c r="M234" t="s">
        <v>166</v>
      </c>
      <c r="R234" t="s">
        <v>1959</v>
      </c>
      <c r="S234" t="s">
        <v>1960</v>
      </c>
      <c r="T234" t="s">
        <v>169</v>
      </c>
      <c r="U234" t="s">
        <v>204</v>
      </c>
      <c r="V234" t="s">
        <v>162</v>
      </c>
      <c r="W234" t="s">
        <v>163</v>
      </c>
      <c r="X234" t="s">
        <v>217</v>
      </c>
      <c r="Y234">
        <v>59</v>
      </c>
      <c r="Z234" s="6">
        <v>37726</v>
      </c>
      <c r="AA234" s="29">
        <v>150699</v>
      </c>
      <c r="AB234" s="30">
        <v>0.28999999999999998</v>
      </c>
      <c r="AC234" t="s">
        <v>1861</v>
      </c>
      <c r="AD234" t="s">
        <v>1880</v>
      </c>
    </row>
    <row r="235" spans="1:30" x14ac:dyDescent="0.3">
      <c r="A235" t="s">
        <v>673</v>
      </c>
      <c r="B235" t="s">
        <v>674</v>
      </c>
      <c r="C235" t="s">
        <v>169</v>
      </c>
      <c r="D235" t="s">
        <v>204</v>
      </c>
      <c r="E235" t="s">
        <v>177</v>
      </c>
      <c r="F235" t="s">
        <v>181</v>
      </c>
      <c r="G235" t="s">
        <v>182</v>
      </c>
      <c r="H235">
        <v>53</v>
      </c>
      <c r="I235" s="6">
        <v>41204</v>
      </c>
      <c r="J235" s="29">
        <v>168510</v>
      </c>
      <c r="K235" s="30">
        <v>0.28999999999999998</v>
      </c>
      <c r="L235" t="s">
        <v>165</v>
      </c>
      <c r="M235" t="s">
        <v>166</v>
      </c>
      <c r="R235" t="s">
        <v>1961</v>
      </c>
      <c r="S235" t="s">
        <v>1962</v>
      </c>
      <c r="T235" t="s">
        <v>235</v>
      </c>
      <c r="U235" t="s">
        <v>223</v>
      </c>
      <c r="V235" t="s">
        <v>177</v>
      </c>
      <c r="W235" t="s">
        <v>163</v>
      </c>
      <c r="X235" t="s">
        <v>217</v>
      </c>
      <c r="Y235">
        <v>56</v>
      </c>
      <c r="Z235" s="6">
        <v>33770</v>
      </c>
      <c r="AA235" s="29">
        <v>59591</v>
      </c>
      <c r="AB235" s="30">
        <v>0</v>
      </c>
      <c r="AC235" t="s">
        <v>1861</v>
      </c>
      <c r="AD235" t="s">
        <v>1880</v>
      </c>
    </row>
    <row r="236" spans="1:30" x14ac:dyDescent="0.3">
      <c r="A236" t="s">
        <v>675</v>
      </c>
      <c r="B236" t="s">
        <v>676</v>
      </c>
      <c r="C236" t="s">
        <v>240</v>
      </c>
      <c r="D236" t="s">
        <v>161</v>
      </c>
      <c r="E236" t="s">
        <v>162</v>
      </c>
      <c r="F236" t="s">
        <v>181</v>
      </c>
      <c r="G236" t="s">
        <v>172</v>
      </c>
      <c r="H236">
        <v>62</v>
      </c>
      <c r="I236" s="6">
        <v>36996</v>
      </c>
      <c r="J236" s="29">
        <v>80921</v>
      </c>
      <c r="K236" s="30">
        <v>0</v>
      </c>
      <c r="L236" t="s">
        <v>165</v>
      </c>
      <c r="M236" t="s">
        <v>220</v>
      </c>
      <c r="R236" t="s">
        <v>1973</v>
      </c>
      <c r="S236" t="s">
        <v>1974</v>
      </c>
      <c r="T236" t="s">
        <v>160</v>
      </c>
      <c r="U236" t="s">
        <v>161</v>
      </c>
      <c r="V236" t="s">
        <v>162</v>
      </c>
      <c r="W236" t="s">
        <v>163</v>
      </c>
      <c r="X236" t="s">
        <v>217</v>
      </c>
      <c r="Y236">
        <v>49</v>
      </c>
      <c r="Z236" s="6">
        <v>38000</v>
      </c>
      <c r="AA236" s="29">
        <v>125086</v>
      </c>
      <c r="AB236" s="30">
        <v>0.1</v>
      </c>
      <c r="AC236" t="s">
        <v>1861</v>
      </c>
      <c r="AD236" t="s">
        <v>1880</v>
      </c>
    </row>
    <row r="237" spans="1:30" x14ac:dyDescent="0.3">
      <c r="A237" t="s">
        <v>677</v>
      </c>
      <c r="B237" t="s">
        <v>678</v>
      </c>
      <c r="C237" t="s">
        <v>286</v>
      </c>
      <c r="D237" t="s">
        <v>204</v>
      </c>
      <c r="E237" t="s">
        <v>162</v>
      </c>
      <c r="F237" t="s">
        <v>163</v>
      </c>
      <c r="G237" t="s">
        <v>172</v>
      </c>
      <c r="H237">
        <v>61</v>
      </c>
      <c r="I237" s="6">
        <v>40193</v>
      </c>
      <c r="J237" s="29">
        <v>98110</v>
      </c>
      <c r="K237" s="30">
        <v>0.13</v>
      </c>
      <c r="L237" t="s">
        <v>165</v>
      </c>
      <c r="M237" t="s">
        <v>173</v>
      </c>
      <c r="R237" t="s">
        <v>1977</v>
      </c>
      <c r="S237" t="s">
        <v>1978</v>
      </c>
      <c r="T237" t="s">
        <v>190</v>
      </c>
      <c r="U237" t="s">
        <v>194</v>
      </c>
      <c r="V237" t="s">
        <v>187</v>
      </c>
      <c r="W237" t="s">
        <v>163</v>
      </c>
      <c r="X237" t="s">
        <v>217</v>
      </c>
      <c r="Y237">
        <v>56</v>
      </c>
      <c r="Z237" s="6">
        <v>34802</v>
      </c>
      <c r="AA237" s="29">
        <v>50857</v>
      </c>
      <c r="AB237" s="30">
        <v>0</v>
      </c>
      <c r="AC237" t="s">
        <v>1861</v>
      </c>
      <c r="AD237" t="s">
        <v>1862</v>
      </c>
    </row>
    <row r="238" spans="1:30" x14ac:dyDescent="0.3">
      <c r="A238" t="s">
        <v>679</v>
      </c>
      <c r="B238" t="s">
        <v>680</v>
      </c>
      <c r="C238" t="s">
        <v>397</v>
      </c>
      <c r="D238" t="s">
        <v>161</v>
      </c>
      <c r="E238" t="s">
        <v>171</v>
      </c>
      <c r="F238" t="s">
        <v>163</v>
      </c>
      <c r="G238" t="s">
        <v>172</v>
      </c>
      <c r="H238">
        <v>59</v>
      </c>
      <c r="I238" s="6">
        <v>43028</v>
      </c>
      <c r="J238" s="29">
        <v>86831</v>
      </c>
      <c r="K238" s="30">
        <v>0</v>
      </c>
      <c r="L238" t="s">
        <v>165</v>
      </c>
      <c r="M238" t="s">
        <v>183</v>
      </c>
      <c r="R238" t="s">
        <v>1981</v>
      </c>
      <c r="S238" t="s">
        <v>1982</v>
      </c>
      <c r="T238" t="s">
        <v>169</v>
      </c>
      <c r="U238" t="s">
        <v>170</v>
      </c>
      <c r="V238" t="s">
        <v>162</v>
      </c>
      <c r="W238" t="s">
        <v>163</v>
      </c>
      <c r="X238" t="s">
        <v>217</v>
      </c>
      <c r="Y238">
        <v>65</v>
      </c>
      <c r="Z238" s="6">
        <v>39728</v>
      </c>
      <c r="AA238" s="29">
        <v>170221</v>
      </c>
      <c r="AB238" s="30">
        <v>0.15</v>
      </c>
      <c r="AC238" t="s">
        <v>1861</v>
      </c>
      <c r="AD238" t="s">
        <v>1862</v>
      </c>
    </row>
    <row r="239" spans="1:30" x14ac:dyDescent="0.3">
      <c r="A239" t="s">
        <v>681</v>
      </c>
      <c r="B239" t="s">
        <v>682</v>
      </c>
      <c r="C239" t="s">
        <v>169</v>
      </c>
      <c r="D239" t="s">
        <v>212</v>
      </c>
      <c r="E239" t="s">
        <v>177</v>
      </c>
      <c r="F239" t="s">
        <v>163</v>
      </c>
      <c r="G239" t="s">
        <v>182</v>
      </c>
      <c r="H239">
        <v>64</v>
      </c>
      <c r="I239" s="6">
        <v>40588</v>
      </c>
      <c r="J239" s="29">
        <v>171217</v>
      </c>
      <c r="K239" s="30">
        <v>0.19</v>
      </c>
      <c r="L239" t="s">
        <v>165</v>
      </c>
      <c r="M239" t="s">
        <v>166</v>
      </c>
      <c r="R239" t="s">
        <v>1989</v>
      </c>
      <c r="S239" t="s">
        <v>1990</v>
      </c>
      <c r="T239" t="s">
        <v>274</v>
      </c>
      <c r="U239" t="s">
        <v>204</v>
      </c>
      <c r="V239" t="s">
        <v>171</v>
      </c>
      <c r="W239" t="s">
        <v>163</v>
      </c>
      <c r="X239" t="s">
        <v>217</v>
      </c>
      <c r="Y239">
        <v>59</v>
      </c>
      <c r="Z239" s="6">
        <v>41898</v>
      </c>
      <c r="AA239" s="29">
        <v>69578</v>
      </c>
      <c r="AB239" s="30">
        <v>0</v>
      </c>
      <c r="AC239" t="s">
        <v>1861</v>
      </c>
      <c r="AD239" t="s">
        <v>1865</v>
      </c>
    </row>
    <row r="240" spans="1:30" x14ac:dyDescent="0.3">
      <c r="A240" t="s">
        <v>683</v>
      </c>
      <c r="B240" t="s">
        <v>684</v>
      </c>
      <c r="C240" t="s">
        <v>186</v>
      </c>
      <c r="D240" t="s">
        <v>161</v>
      </c>
      <c r="E240" t="s">
        <v>162</v>
      </c>
      <c r="F240" t="s">
        <v>163</v>
      </c>
      <c r="G240" t="s">
        <v>172</v>
      </c>
      <c r="H240">
        <v>57</v>
      </c>
      <c r="I240" s="6">
        <v>43948</v>
      </c>
      <c r="J240" s="29">
        <v>103058</v>
      </c>
      <c r="K240" s="30">
        <v>7.0000000000000007E-2</v>
      </c>
      <c r="L240" t="s">
        <v>165</v>
      </c>
      <c r="M240" t="s">
        <v>220</v>
      </c>
      <c r="R240" t="s">
        <v>1998</v>
      </c>
      <c r="S240" t="s">
        <v>1999</v>
      </c>
      <c r="T240" t="s">
        <v>180</v>
      </c>
      <c r="U240" t="s">
        <v>194</v>
      </c>
      <c r="V240" t="s">
        <v>162</v>
      </c>
      <c r="W240" t="s">
        <v>163</v>
      </c>
      <c r="X240" t="s">
        <v>217</v>
      </c>
      <c r="Y240">
        <v>53</v>
      </c>
      <c r="Z240" s="6">
        <v>38344</v>
      </c>
      <c r="AA240" s="29">
        <v>90212</v>
      </c>
      <c r="AB240" s="30">
        <v>0</v>
      </c>
      <c r="AC240" t="s">
        <v>1861</v>
      </c>
      <c r="AD240" t="s">
        <v>1880</v>
      </c>
    </row>
    <row r="241" spans="1:30" x14ac:dyDescent="0.3">
      <c r="A241" t="s">
        <v>685</v>
      </c>
      <c r="B241" t="s">
        <v>686</v>
      </c>
      <c r="C241" t="s">
        <v>186</v>
      </c>
      <c r="D241" t="s">
        <v>223</v>
      </c>
      <c r="E241" t="s">
        <v>171</v>
      </c>
      <c r="F241" t="s">
        <v>181</v>
      </c>
      <c r="G241" t="s">
        <v>182</v>
      </c>
      <c r="H241">
        <v>52</v>
      </c>
      <c r="I241" s="6">
        <v>41858</v>
      </c>
      <c r="J241" s="29">
        <v>117062</v>
      </c>
      <c r="K241" s="30">
        <v>7.0000000000000007E-2</v>
      </c>
      <c r="L241" t="s">
        <v>165</v>
      </c>
      <c r="M241" t="s">
        <v>183</v>
      </c>
      <c r="R241" t="s">
        <v>1888</v>
      </c>
      <c r="S241" t="s">
        <v>2017</v>
      </c>
      <c r="T241" t="s">
        <v>265</v>
      </c>
      <c r="U241" t="s">
        <v>200</v>
      </c>
      <c r="V241" t="s">
        <v>162</v>
      </c>
      <c r="W241" t="s">
        <v>163</v>
      </c>
      <c r="X241" t="s">
        <v>217</v>
      </c>
      <c r="Y241">
        <v>52</v>
      </c>
      <c r="Z241" s="6">
        <v>44304</v>
      </c>
      <c r="AA241" s="29">
        <v>50548</v>
      </c>
      <c r="AB241" s="30">
        <v>0</v>
      </c>
      <c r="AC241" t="s">
        <v>1861</v>
      </c>
      <c r="AD241" t="s">
        <v>1880</v>
      </c>
    </row>
    <row r="242" spans="1:30" x14ac:dyDescent="0.3">
      <c r="A242" t="s">
        <v>687</v>
      </c>
      <c r="B242" t="s">
        <v>688</v>
      </c>
      <c r="C242" t="s">
        <v>160</v>
      </c>
      <c r="D242" t="s">
        <v>194</v>
      </c>
      <c r="E242" t="s">
        <v>171</v>
      </c>
      <c r="F242" t="s">
        <v>181</v>
      </c>
      <c r="G242" t="s">
        <v>217</v>
      </c>
      <c r="H242">
        <v>40</v>
      </c>
      <c r="I242" s="6">
        <v>43488</v>
      </c>
      <c r="J242" s="29">
        <v>159031</v>
      </c>
      <c r="K242" s="30">
        <v>0.1</v>
      </c>
      <c r="L242" t="s">
        <v>165</v>
      </c>
      <c r="M242" t="s">
        <v>191</v>
      </c>
      <c r="R242" t="s">
        <v>2034</v>
      </c>
      <c r="S242" t="s">
        <v>2035</v>
      </c>
      <c r="T242" t="s">
        <v>180</v>
      </c>
      <c r="U242" t="s">
        <v>223</v>
      </c>
      <c r="V242" t="s">
        <v>177</v>
      </c>
      <c r="W242" t="s">
        <v>163</v>
      </c>
      <c r="X242" t="s">
        <v>217</v>
      </c>
      <c r="Y242">
        <v>57</v>
      </c>
      <c r="Z242" s="6">
        <v>39357</v>
      </c>
      <c r="AA242" s="29">
        <v>98150</v>
      </c>
      <c r="AB242" s="30">
        <v>0</v>
      </c>
      <c r="AC242" t="s">
        <v>1861</v>
      </c>
      <c r="AD242" t="s">
        <v>1865</v>
      </c>
    </row>
    <row r="243" spans="1:30" x14ac:dyDescent="0.3">
      <c r="A243" t="s">
        <v>689</v>
      </c>
      <c r="B243" t="s">
        <v>690</v>
      </c>
      <c r="C243" t="s">
        <v>355</v>
      </c>
      <c r="D243" t="s">
        <v>161</v>
      </c>
      <c r="E243" t="s">
        <v>171</v>
      </c>
      <c r="F243" t="s">
        <v>181</v>
      </c>
      <c r="G243" t="s">
        <v>172</v>
      </c>
      <c r="H243">
        <v>43</v>
      </c>
      <c r="I243" s="6">
        <v>42467</v>
      </c>
      <c r="J243" s="29">
        <v>67976</v>
      </c>
      <c r="K243" s="30">
        <v>0</v>
      </c>
      <c r="L243" t="s">
        <v>165</v>
      </c>
      <c r="M243" t="s">
        <v>166</v>
      </c>
      <c r="R243" t="s">
        <v>2036</v>
      </c>
      <c r="S243" t="s">
        <v>2037</v>
      </c>
      <c r="T243" t="s">
        <v>378</v>
      </c>
      <c r="U243" t="s">
        <v>161</v>
      </c>
      <c r="V243" t="s">
        <v>177</v>
      </c>
      <c r="W243" t="s">
        <v>163</v>
      </c>
      <c r="X243" t="s">
        <v>217</v>
      </c>
      <c r="Y243">
        <v>53</v>
      </c>
      <c r="Z243" s="6">
        <v>38214</v>
      </c>
      <c r="AA243" s="29">
        <v>44735</v>
      </c>
      <c r="AB243" s="30">
        <v>0</v>
      </c>
      <c r="AC243" t="s">
        <v>1861</v>
      </c>
      <c r="AD243" t="s">
        <v>1862</v>
      </c>
    </row>
    <row r="244" spans="1:30" x14ac:dyDescent="0.3">
      <c r="A244" t="s">
        <v>691</v>
      </c>
      <c r="B244" t="s">
        <v>692</v>
      </c>
      <c r="C244" t="s">
        <v>235</v>
      </c>
      <c r="D244" t="s">
        <v>170</v>
      </c>
      <c r="E244" t="s">
        <v>171</v>
      </c>
      <c r="F244" t="s">
        <v>181</v>
      </c>
      <c r="G244" t="s">
        <v>172</v>
      </c>
      <c r="H244">
        <v>31</v>
      </c>
      <c r="I244" s="6">
        <v>44308</v>
      </c>
      <c r="J244" s="29">
        <v>74215</v>
      </c>
      <c r="K244" s="30">
        <v>0</v>
      </c>
      <c r="L244" t="s">
        <v>165</v>
      </c>
      <c r="M244" t="s">
        <v>183</v>
      </c>
      <c r="R244" t="s">
        <v>2049</v>
      </c>
      <c r="S244" t="s">
        <v>2050</v>
      </c>
      <c r="T244" t="s">
        <v>176</v>
      </c>
      <c r="U244" t="s">
        <v>161</v>
      </c>
      <c r="V244" t="s">
        <v>177</v>
      </c>
      <c r="W244" t="s">
        <v>163</v>
      </c>
      <c r="X244" t="s">
        <v>217</v>
      </c>
      <c r="Y244">
        <v>46</v>
      </c>
      <c r="Z244" s="6">
        <v>42849</v>
      </c>
      <c r="AA244" s="29">
        <v>77461</v>
      </c>
      <c r="AB244" s="30">
        <v>0.09</v>
      </c>
      <c r="AC244" t="s">
        <v>1861</v>
      </c>
      <c r="AD244" t="s">
        <v>1880</v>
      </c>
    </row>
    <row r="245" spans="1:30" x14ac:dyDescent="0.3">
      <c r="A245" t="s">
        <v>569</v>
      </c>
      <c r="B245" t="s">
        <v>693</v>
      </c>
      <c r="C245" t="s">
        <v>160</v>
      </c>
      <c r="D245" t="s">
        <v>200</v>
      </c>
      <c r="E245" t="s">
        <v>171</v>
      </c>
      <c r="F245" t="s">
        <v>163</v>
      </c>
      <c r="G245" t="s">
        <v>172</v>
      </c>
      <c r="H245">
        <v>41</v>
      </c>
      <c r="I245" s="6">
        <v>39747</v>
      </c>
      <c r="J245" s="29">
        <v>131841</v>
      </c>
      <c r="K245" s="30">
        <v>0.13</v>
      </c>
      <c r="L245" t="s">
        <v>165</v>
      </c>
      <c r="M245" t="s">
        <v>220</v>
      </c>
      <c r="R245" t="s">
        <v>2056</v>
      </c>
      <c r="S245" t="s">
        <v>2057</v>
      </c>
      <c r="T245" t="s">
        <v>180</v>
      </c>
      <c r="U245" t="s">
        <v>223</v>
      </c>
      <c r="V245" t="s">
        <v>171</v>
      </c>
      <c r="W245" t="s">
        <v>163</v>
      </c>
      <c r="X245" t="s">
        <v>217</v>
      </c>
      <c r="Y245">
        <v>53</v>
      </c>
      <c r="Z245" s="6">
        <v>42744</v>
      </c>
      <c r="AA245" s="29">
        <v>75769</v>
      </c>
      <c r="AB245" s="30">
        <v>0</v>
      </c>
      <c r="AC245" t="s">
        <v>1861</v>
      </c>
      <c r="AD245" t="s">
        <v>1862</v>
      </c>
    </row>
    <row r="246" spans="1:30" x14ac:dyDescent="0.3">
      <c r="A246" t="s">
        <v>694</v>
      </c>
      <c r="B246" t="s">
        <v>695</v>
      </c>
      <c r="C246" t="s">
        <v>160</v>
      </c>
      <c r="D246" t="s">
        <v>170</v>
      </c>
      <c r="E246" t="s">
        <v>187</v>
      </c>
      <c r="F246" t="s">
        <v>163</v>
      </c>
      <c r="G246" t="s">
        <v>182</v>
      </c>
      <c r="H246">
        <v>41</v>
      </c>
      <c r="I246" s="6">
        <v>38060</v>
      </c>
      <c r="J246" s="29">
        <v>155004</v>
      </c>
      <c r="K246" s="30">
        <v>0.12</v>
      </c>
      <c r="L246" t="s">
        <v>165</v>
      </c>
      <c r="M246" t="s">
        <v>195</v>
      </c>
      <c r="R246" t="s">
        <v>2062</v>
      </c>
      <c r="S246" t="s">
        <v>2063</v>
      </c>
      <c r="T246" t="s">
        <v>274</v>
      </c>
      <c r="U246" t="s">
        <v>204</v>
      </c>
      <c r="V246" t="s">
        <v>171</v>
      </c>
      <c r="W246" t="s">
        <v>163</v>
      </c>
      <c r="X246" t="s">
        <v>217</v>
      </c>
      <c r="Y246">
        <v>52</v>
      </c>
      <c r="Z246" s="6">
        <v>39532</v>
      </c>
      <c r="AA246" s="29">
        <v>97398</v>
      </c>
      <c r="AB246" s="30">
        <v>0</v>
      </c>
      <c r="AC246" t="s">
        <v>1861</v>
      </c>
      <c r="AD246" t="s">
        <v>1862</v>
      </c>
    </row>
    <row r="247" spans="1:30" x14ac:dyDescent="0.3">
      <c r="A247" t="s">
        <v>696</v>
      </c>
      <c r="B247" t="s">
        <v>697</v>
      </c>
      <c r="C247" t="s">
        <v>378</v>
      </c>
      <c r="D247" t="s">
        <v>161</v>
      </c>
      <c r="E247" t="s">
        <v>177</v>
      </c>
      <c r="F247" t="s">
        <v>181</v>
      </c>
      <c r="G247" t="s">
        <v>182</v>
      </c>
      <c r="H247">
        <v>40</v>
      </c>
      <c r="I247" s="6">
        <v>39293</v>
      </c>
      <c r="J247" s="29">
        <v>41859</v>
      </c>
      <c r="K247" s="30">
        <v>0</v>
      </c>
      <c r="L247" t="s">
        <v>165</v>
      </c>
      <c r="M247" t="s">
        <v>166</v>
      </c>
      <c r="R247" t="s">
        <v>2066</v>
      </c>
      <c r="S247" t="s">
        <v>2067</v>
      </c>
      <c r="T247" t="s">
        <v>186</v>
      </c>
      <c r="U247" t="s">
        <v>170</v>
      </c>
      <c r="V247" t="s">
        <v>171</v>
      </c>
      <c r="W247" t="s">
        <v>163</v>
      </c>
      <c r="X247" t="s">
        <v>217</v>
      </c>
      <c r="Y247">
        <v>51</v>
      </c>
      <c r="Z247" s="6">
        <v>41439</v>
      </c>
      <c r="AA247" s="29">
        <v>108221</v>
      </c>
      <c r="AB247" s="30">
        <v>0.05</v>
      </c>
      <c r="AC247" t="s">
        <v>1861</v>
      </c>
      <c r="AD247" t="s">
        <v>1862</v>
      </c>
    </row>
    <row r="248" spans="1:30" x14ac:dyDescent="0.3">
      <c r="A248" t="s">
        <v>698</v>
      </c>
      <c r="B248" t="s">
        <v>699</v>
      </c>
      <c r="C248" t="s">
        <v>232</v>
      </c>
      <c r="D248" t="s">
        <v>161</v>
      </c>
      <c r="E248" t="s">
        <v>177</v>
      </c>
      <c r="F248" t="s">
        <v>181</v>
      </c>
      <c r="G248" t="s">
        <v>164</v>
      </c>
      <c r="H248">
        <v>42</v>
      </c>
      <c r="I248" s="6">
        <v>38984</v>
      </c>
      <c r="J248" s="29">
        <v>52733</v>
      </c>
      <c r="K248" s="30">
        <v>0</v>
      </c>
      <c r="L248" t="s">
        <v>165</v>
      </c>
      <c r="M248" t="s">
        <v>173</v>
      </c>
      <c r="R248" t="s">
        <v>2073</v>
      </c>
      <c r="S248" t="s">
        <v>2074</v>
      </c>
      <c r="T248" t="s">
        <v>286</v>
      </c>
      <c r="U248" t="s">
        <v>204</v>
      </c>
      <c r="V248" t="s">
        <v>177</v>
      </c>
      <c r="W248" t="s">
        <v>163</v>
      </c>
      <c r="X248" t="s">
        <v>217</v>
      </c>
      <c r="Y248">
        <v>49</v>
      </c>
      <c r="Z248" s="6">
        <v>42441</v>
      </c>
      <c r="AA248" s="29">
        <v>100810</v>
      </c>
      <c r="AB248" s="30">
        <v>0.12</v>
      </c>
      <c r="AC248" t="s">
        <v>1861</v>
      </c>
      <c r="AD248" t="s">
        <v>1865</v>
      </c>
    </row>
    <row r="249" spans="1:30" x14ac:dyDescent="0.3">
      <c r="A249" t="s">
        <v>700</v>
      </c>
      <c r="B249" t="s">
        <v>701</v>
      </c>
      <c r="C249" t="s">
        <v>211</v>
      </c>
      <c r="D249" t="s">
        <v>200</v>
      </c>
      <c r="E249" t="s">
        <v>187</v>
      </c>
      <c r="F249" t="s">
        <v>181</v>
      </c>
      <c r="G249" t="s">
        <v>182</v>
      </c>
      <c r="H249">
        <v>31</v>
      </c>
      <c r="I249" s="6">
        <v>42250</v>
      </c>
      <c r="J249" s="29">
        <v>250953</v>
      </c>
      <c r="K249" s="30">
        <v>0.34</v>
      </c>
      <c r="L249" t="s">
        <v>165</v>
      </c>
      <c r="M249" t="s">
        <v>220</v>
      </c>
      <c r="R249" t="s">
        <v>2081</v>
      </c>
      <c r="S249" t="s">
        <v>2082</v>
      </c>
      <c r="T249" t="s">
        <v>160</v>
      </c>
      <c r="U249" t="s">
        <v>223</v>
      </c>
      <c r="V249" t="s">
        <v>187</v>
      </c>
      <c r="W249" t="s">
        <v>163</v>
      </c>
      <c r="X249" t="s">
        <v>217</v>
      </c>
      <c r="Y249">
        <v>52</v>
      </c>
      <c r="Z249" s="6">
        <v>38995</v>
      </c>
      <c r="AA249" s="29">
        <v>147966</v>
      </c>
      <c r="AB249" s="30">
        <v>0.11</v>
      </c>
      <c r="AC249" t="s">
        <v>1861</v>
      </c>
      <c r="AD249" t="s">
        <v>1865</v>
      </c>
    </row>
    <row r="250" spans="1:30" x14ac:dyDescent="0.3">
      <c r="A250" t="s">
        <v>422</v>
      </c>
      <c r="B250" t="s">
        <v>702</v>
      </c>
      <c r="C250" t="s">
        <v>160</v>
      </c>
      <c r="D250" t="s">
        <v>161</v>
      </c>
      <c r="E250" t="s">
        <v>187</v>
      </c>
      <c r="F250" t="s">
        <v>181</v>
      </c>
      <c r="G250" t="s">
        <v>172</v>
      </c>
      <c r="H250">
        <v>46</v>
      </c>
      <c r="I250" s="6">
        <v>38244</v>
      </c>
      <c r="J250" s="29">
        <v>130274</v>
      </c>
      <c r="K250" s="30">
        <v>0.11</v>
      </c>
      <c r="L250" t="s">
        <v>165</v>
      </c>
      <c r="M250" t="s">
        <v>173</v>
      </c>
      <c r="R250" t="s">
        <v>1044</v>
      </c>
      <c r="S250" t="s">
        <v>2092</v>
      </c>
      <c r="T250" t="s">
        <v>203</v>
      </c>
      <c r="U250" t="s">
        <v>204</v>
      </c>
      <c r="V250" t="s">
        <v>187</v>
      </c>
      <c r="W250" t="s">
        <v>163</v>
      </c>
      <c r="X250" t="s">
        <v>217</v>
      </c>
      <c r="Y250">
        <v>47</v>
      </c>
      <c r="Z250" s="6">
        <v>43375</v>
      </c>
      <c r="AA250" s="29">
        <v>111404</v>
      </c>
      <c r="AB250" s="30">
        <v>0</v>
      </c>
      <c r="AC250" t="s">
        <v>1861</v>
      </c>
      <c r="AD250" t="s">
        <v>1865</v>
      </c>
    </row>
    <row r="251" spans="1:30" x14ac:dyDescent="0.3">
      <c r="A251" t="s">
        <v>703</v>
      </c>
      <c r="B251" t="s">
        <v>704</v>
      </c>
      <c r="C251" t="s">
        <v>160</v>
      </c>
      <c r="D251" t="s">
        <v>170</v>
      </c>
      <c r="E251" t="s">
        <v>162</v>
      </c>
      <c r="F251" t="s">
        <v>163</v>
      </c>
      <c r="G251" t="s">
        <v>172</v>
      </c>
      <c r="H251">
        <v>51</v>
      </c>
      <c r="I251" s="6">
        <v>38835</v>
      </c>
      <c r="J251" s="29">
        <v>150758</v>
      </c>
      <c r="K251" s="30">
        <v>0.13</v>
      </c>
      <c r="L251" t="s">
        <v>165</v>
      </c>
      <c r="M251" t="s">
        <v>173</v>
      </c>
      <c r="R251" t="s">
        <v>2097</v>
      </c>
      <c r="S251" t="s">
        <v>2098</v>
      </c>
      <c r="T251" t="s">
        <v>283</v>
      </c>
      <c r="U251" t="s">
        <v>200</v>
      </c>
      <c r="V251" t="s">
        <v>162</v>
      </c>
      <c r="W251" t="s">
        <v>163</v>
      </c>
      <c r="X251" t="s">
        <v>217</v>
      </c>
      <c r="Y251">
        <v>62</v>
      </c>
      <c r="Z251" s="6">
        <v>41748</v>
      </c>
      <c r="AA251" s="29">
        <v>45295</v>
      </c>
      <c r="AB251" s="30">
        <v>0</v>
      </c>
      <c r="AC251" t="s">
        <v>1861</v>
      </c>
      <c r="AD251" t="s">
        <v>1880</v>
      </c>
    </row>
    <row r="252" spans="1:30" x14ac:dyDescent="0.3">
      <c r="A252" t="s">
        <v>705</v>
      </c>
      <c r="B252" t="s">
        <v>706</v>
      </c>
      <c r="C252" t="s">
        <v>595</v>
      </c>
      <c r="D252" t="s">
        <v>161</v>
      </c>
      <c r="E252" t="s">
        <v>187</v>
      </c>
      <c r="F252" t="s">
        <v>181</v>
      </c>
      <c r="G252" t="s">
        <v>164</v>
      </c>
      <c r="H252">
        <v>55</v>
      </c>
      <c r="I252" s="6">
        <v>35919</v>
      </c>
      <c r="J252" s="29">
        <v>62174</v>
      </c>
      <c r="K252" s="30">
        <v>0</v>
      </c>
      <c r="L252" t="s">
        <v>165</v>
      </c>
      <c r="M252" t="s">
        <v>173</v>
      </c>
      <c r="R252" t="s">
        <v>323</v>
      </c>
      <c r="S252" t="s">
        <v>2113</v>
      </c>
      <c r="T252" t="s">
        <v>169</v>
      </c>
      <c r="U252" t="s">
        <v>200</v>
      </c>
      <c r="V252" t="s">
        <v>171</v>
      </c>
      <c r="W252" t="s">
        <v>163</v>
      </c>
      <c r="X252" t="s">
        <v>217</v>
      </c>
      <c r="Y252">
        <v>52</v>
      </c>
      <c r="Z252" s="6">
        <v>34209</v>
      </c>
      <c r="AA252" s="29">
        <v>177443</v>
      </c>
      <c r="AB252" s="30">
        <v>0.25</v>
      </c>
      <c r="AC252" t="s">
        <v>1861</v>
      </c>
      <c r="AD252" t="s">
        <v>1880</v>
      </c>
    </row>
    <row r="253" spans="1:30" x14ac:dyDescent="0.3">
      <c r="A253" t="s">
        <v>707</v>
      </c>
      <c r="B253" t="s">
        <v>708</v>
      </c>
      <c r="C253" t="s">
        <v>235</v>
      </c>
      <c r="D253" t="s">
        <v>194</v>
      </c>
      <c r="E253" t="s">
        <v>177</v>
      </c>
      <c r="F253" t="s">
        <v>181</v>
      </c>
      <c r="G253" t="s">
        <v>172</v>
      </c>
      <c r="H253">
        <v>43</v>
      </c>
      <c r="I253" s="6">
        <v>43028</v>
      </c>
      <c r="J253" s="29">
        <v>56555</v>
      </c>
      <c r="K253" s="30">
        <v>0</v>
      </c>
      <c r="L253" t="s">
        <v>165</v>
      </c>
      <c r="M253" t="s">
        <v>183</v>
      </c>
      <c r="R253" t="s">
        <v>2118</v>
      </c>
      <c r="S253" t="s">
        <v>2119</v>
      </c>
      <c r="T253" t="s">
        <v>169</v>
      </c>
      <c r="U253" t="s">
        <v>200</v>
      </c>
      <c r="V253" t="s">
        <v>187</v>
      </c>
      <c r="W253" t="s">
        <v>163</v>
      </c>
      <c r="X253" t="s">
        <v>217</v>
      </c>
      <c r="Y253">
        <v>53</v>
      </c>
      <c r="Z253" s="6">
        <v>38919</v>
      </c>
      <c r="AA253" s="29">
        <v>151246</v>
      </c>
      <c r="AB253" s="30">
        <v>0.21</v>
      </c>
      <c r="AC253" t="s">
        <v>1861</v>
      </c>
      <c r="AD253" t="s">
        <v>1880</v>
      </c>
    </row>
    <row r="254" spans="1:30" x14ac:dyDescent="0.3">
      <c r="A254" t="s">
        <v>709</v>
      </c>
      <c r="B254" t="s">
        <v>710</v>
      </c>
      <c r="C254" t="s">
        <v>235</v>
      </c>
      <c r="D254" t="s">
        <v>212</v>
      </c>
      <c r="E254" t="s">
        <v>177</v>
      </c>
      <c r="F254" t="s">
        <v>181</v>
      </c>
      <c r="G254" t="s">
        <v>172</v>
      </c>
      <c r="H254">
        <v>48</v>
      </c>
      <c r="I254" s="6">
        <v>38623</v>
      </c>
      <c r="J254" s="29">
        <v>74655</v>
      </c>
      <c r="K254" s="30">
        <v>0</v>
      </c>
      <c r="L254" t="s">
        <v>165</v>
      </c>
      <c r="M254" t="s">
        <v>195</v>
      </c>
    </row>
    <row r="255" spans="1:30" x14ac:dyDescent="0.3">
      <c r="A255" t="s">
        <v>711</v>
      </c>
      <c r="B255" t="s">
        <v>712</v>
      </c>
      <c r="C255" t="s">
        <v>355</v>
      </c>
      <c r="D255" t="s">
        <v>161</v>
      </c>
      <c r="E255" t="s">
        <v>187</v>
      </c>
      <c r="F255" t="s">
        <v>181</v>
      </c>
      <c r="G255" t="s">
        <v>172</v>
      </c>
      <c r="H255">
        <v>48</v>
      </c>
      <c r="I255" s="6">
        <v>37844</v>
      </c>
      <c r="J255" s="29">
        <v>93017</v>
      </c>
      <c r="K255" s="30">
        <v>0</v>
      </c>
      <c r="L255" t="s">
        <v>165</v>
      </c>
      <c r="M255" t="s">
        <v>166</v>
      </c>
    </row>
    <row r="256" spans="1:30" x14ac:dyDescent="0.3">
      <c r="A256" t="s">
        <v>713</v>
      </c>
      <c r="B256" t="s">
        <v>714</v>
      </c>
      <c r="C256" t="s">
        <v>277</v>
      </c>
      <c r="D256" t="s">
        <v>204</v>
      </c>
      <c r="E256" t="s">
        <v>162</v>
      </c>
      <c r="F256" t="s">
        <v>163</v>
      </c>
      <c r="G256" t="s">
        <v>172</v>
      </c>
      <c r="H256">
        <v>46</v>
      </c>
      <c r="I256" s="6">
        <v>39471</v>
      </c>
      <c r="J256" s="29">
        <v>91621</v>
      </c>
      <c r="K256" s="30">
        <v>0</v>
      </c>
      <c r="L256" t="s">
        <v>165</v>
      </c>
      <c r="M256" t="s">
        <v>173</v>
      </c>
    </row>
    <row r="257" spans="1:30" ht="15.6" x14ac:dyDescent="0.3">
      <c r="A257" t="s">
        <v>715</v>
      </c>
      <c r="B257" t="s">
        <v>716</v>
      </c>
      <c r="C257" t="s">
        <v>180</v>
      </c>
      <c r="D257" t="s">
        <v>212</v>
      </c>
      <c r="E257" t="s">
        <v>162</v>
      </c>
      <c r="F257" t="s">
        <v>181</v>
      </c>
      <c r="G257" t="s">
        <v>217</v>
      </c>
      <c r="H257">
        <v>33</v>
      </c>
      <c r="I257" s="6">
        <v>41973</v>
      </c>
      <c r="J257" s="29">
        <v>91280</v>
      </c>
      <c r="K257" s="30">
        <v>0</v>
      </c>
      <c r="L257" t="s">
        <v>165</v>
      </c>
      <c r="M257" t="s">
        <v>191</v>
      </c>
      <c r="S257" s="28" t="s">
        <v>146</v>
      </c>
      <c r="T257" s="28" t="s">
        <v>149</v>
      </c>
      <c r="U257" s="28" t="s">
        <v>157</v>
      </c>
    </row>
    <row r="258" spans="1:30" x14ac:dyDescent="0.3">
      <c r="A258" t="s">
        <v>717</v>
      </c>
      <c r="B258" t="s">
        <v>718</v>
      </c>
      <c r="C258" t="s">
        <v>283</v>
      </c>
      <c r="D258" t="s">
        <v>200</v>
      </c>
      <c r="E258" t="s">
        <v>177</v>
      </c>
      <c r="F258" t="s">
        <v>163</v>
      </c>
      <c r="G258" t="s">
        <v>164</v>
      </c>
      <c r="H258">
        <v>42</v>
      </c>
      <c r="I258" s="6">
        <v>44092</v>
      </c>
      <c r="J258" s="29">
        <v>47071</v>
      </c>
      <c r="K258" s="30">
        <v>0</v>
      </c>
      <c r="L258" t="s">
        <v>165</v>
      </c>
      <c r="M258" t="s">
        <v>220</v>
      </c>
      <c r="S258" t="s">
        <v>197</v>
      </c>
      <c r="T258" t="s">
        <v>171</v>
      </c>
      <c r="U258" t="s">
        <v>173</v>
      </c>
    </row>
    <row r="259" spans="1:30" x14ac:dyDescent="0.3">
      <c r="A259" t="s">
        <v>719</v>
      </c>
      <c r="B259" t="s">
        <v>720</v>
      </c>
      <c r="C259" t="s">
        <v>721</v>
      </c>
      <c r="D259" t="s">
        <v>161</v>
      </c>
      <c r="E259" t="s">
        <v>177</v>
      </c>
      <c r="F259" t="s">
        <v>163</v>
      </c>
      <c r="G259" t="s">
        <v>172</v>
      </c>
      <c r="H259">
        <v>55</v>
      </c>
      <c r="I259" s="6">
        <v>40868</v>
      </c>
      <c r="J259" s="29">
        <v>81218</v>
      </c>
      <c r="K259" s="30">
        <v>0</v>
      </c>
      <c r="L259" t="s">
        <v>165</v>
      </c>
      <c r="M259" t="s">
        <v>173</v>
      </c>
      <c r="S259" t="s">
        <v>199</v>
      </c>
      <c r="T259" t="s">
        <v>177</v>
      </c>
      <c r="U259" t="s">
        <v>191</v>
      </c>
    </row>
    <row r="260" spans="1:30" x14ac:dyDescent="0.3">
      <c r="A260" t="s">
        <v>722</v>
      </c>
      <c r="B260" t="s">
        <v>723</v>
      </c>
      <c r="C260" t="s">
        <v>325</v>
      </c>
      <c r="D260" t="s">
        <v>223</v>
      </c>
      <c r="E260" t="s">
        <v>177</v>
      </c>
      <c r="F260" t="s">
        <v>163</v>
      </c>
      <c r="G260" t="s">
        <v>172</v>
      </c>
      <c r="H260">
        <v>26</v>
      </c>
      <c r="I260" s="6">
        <v>44521</v>
      </c>
      <c r="J260" s="29">
        <v>63137</v>
      </c>
      <c r="K260" s="30">
        <v>0</v>
      </c>
      <c r="L260" t="s">
        <v>165</v>
      </c>
      <c r="M260" t="s">
        <v>173</v>
      </c>
    </row>
    <row r="261" spans="1:30" ht="15.6" x14ac:dyDescent="0.3">
      <c r="A261" t="s">
        <v>724</v>
      </c>
      <c r="B261" t="s">
        <v>725</v>
      </c>
      <c r="C261" t="s">
        <v>260</v>
      </c>
      <c r="D261" t="s">
        <v>204</v>
      </c>
      <c r="E261" t="s">
        <v>162</v>
      </c>
      <c r="F261" t="s">
        <v>163</v>
      </c>
      <c r="G261" t="s">
        <v>182</v>
      </c>
      <c r="H261">
        <v>50</v>
      </c>
      <c r="I261" s="6">
        <v>41404</v>
      </c>
      <c r="J261" s="29">
        <v>79388</v>
      </c>
      <c r="K261" s="30">
        <v>0</v>
      </c>
      <c r="L261" t="s">
        <v>165</v>
      </c>
      <c r="M261" t="s">
        <v>195</v>
      </c>
      <c r="R261" s="28" t="s">
        <v>145</v>
      </c>
      <c r="S261" s="28" t="s">
        <v>146</v>
      </c>
      <c r="T261" s="28" t="s">
        <v>147</v>
      </c>
      <c r="U261" s="28" t="s">
        <v>148</v>
      </c>
      <c r="V261" s="28" t="s">
        <v>149</v>
      </c>
      <c r="W261" s="28" t="s">
        <v>150</v>
      </c>
      <c r="X261" s="28" t="s">
        <v>151</v>
      </c>
      <c r="Y261" s="28" t="s">
        <v>152</v>
      </c>
      <c r="Z261" s="28" t="s">
        <v>153</v>
      </c>
      <c r="AA261" s="28" t="s">
        <v>154</v>
      </c>
      <c r="AB261" s="28" t="s">
        <v>155</v>
      </c>
      <c r="AC261" s="28" t="s">
        <v>156</v>
      </c>
      <c r="AD261" s="28" t="s">
        <v>157</v>
      </c>
    </row>
    <row r="262" spans="1:30" x14ac:dyDescent="0.3">
      <c r="A262" t="s">
        <v>726</v>
      </c>
      <c r="B262" t="s">
        <v>727</v>
      </c>
      <c r="C262" t="s">
        <v>595</v>
      </c>
      <c r="D262" t="s">
        <v>161</v>
      </c>
      <c r="E262" t="s">
        <v>177</v>
      </c>
      <c r="F262" t="s">
        <v>163</v>
      </c>
      <c r="G262" t="s">
        <v>172</v>
      </c>
      <c r="H262">
        <v>28</v>
      </c>
      <c r="I262" s="6">
        <v>43122</v>
      </c>
      <c r="J262" s="29">
        <v>68176</v>
      </c>
      <c r="K262" s="30">
        <v>0</v>
      </c>
      <c r="L262" t="s">
        <v>165</v>
      </c>
      <c r="M262" t="s">
        <v>166</v>
      </c>
      <c r="R262" t="s">
        <v>196</v>
      </c>
      <c r="S262" t="s">
        <v>197</v>
      </c>
      <c r="T262" t="s">
        <v>180</v>
      </c>
      <c r="U262" t="s">
        <v>170</v>
      </c>
      <c r="V262" t="s">
        <v>171</v>
      </c>
      <c r="W262" t="s">
        <v>163</v>
      </c>
      <c r="X262" t="s">
        <v>172</v>
      </c>
      <c r="Y262">
        <v>34</v>
      </c>
      <c r="Z262" s="6">
        <v>43264</v>
      </c>
      <c r="AA262" s="29">
        <v>77203</v>
      </c>
      <c r="AB262" s="30">
        <v>0</v>
      </c>
      <c r="AC262" t="s">
        <v>165</v>
      </c>
      <c r="AD262" t="s">
        <v>173</v>
      </c>
    </row>
    <row r="263" spans="1:30" x14ac:dyDescent="0.3">
      <c r="A263" t="s">
        <v>722</v>
      </c>
      <c r="B263" t="s">
        <v>728</v>
      </c>
      <c r="C263" t="s">
        <v>160</v>
      </c>
      <c r="D263" t="s">
        <v>170</v>
      </c>
      <c r="E263" t="s">
        <v>162</v>
      </c>
      <c r="F263" t="s">
        <v>163</v>
      </c>
      <c r="G263" t="s">
        <v>217</v>
      </c>
      <c r="H263">
        <v>39</v>
      </c>
      <c r="I263" s="6">
        <v>43756</v>
      </c>
      <c r="J263" s="29">
        <v>122829</v>
      </c>
      <c r="K263" s="30">
        <v>0.11</v>
      </c>
      <c r="L263" t="s">
        <v>165</v>
      </c>
      <c r="M263" t="s">
        <v>173</v>
      </c>
      <c r="R263" t="s">
        <v>198</v>
      </c>
      <c r="S263" t="s">
        <v>199</v>
      </c>
      <c r="T263" t="s">
        <v>160</v>
      </c>
      <c r="U263" t="s">
        <v>200</v>
      </c>
      <c r="V263" t="s">
        <v>177</v>
      </c>
      <c r="W263" t="s">
        <v>163</v>
      </c>
      <c r="X263" t="s">
        <v>182</v>
      </c>
      <c r="Y263">
        <v>36</v>
      </c>
      <c r="Z263" s="6">
        <v>39855</v>
      </c>
      <c r="AA263" s="29">
        <v>157333</v>
      </c>
      <c r="AB263" s="30">
        <v>0.15</v>
      </c>
      <c r="AC263" t="s">
        <v>165</v>
      </c>
      <c r="AD263" t="s">
        <v>191</v>
      </c>
    </row>
    <row r="264" spans="1:30" x14ac:dyDescent="0.3">
      <c r="A264" t="s">
        <v>535</v>
      </c>
      <c r="B264" t="s">
        <v>729</v>
      </c>
      <c r="C264" t="s">
        <v>180</v>
      </c>
      <c r="D264" t="s">
        <v>223</v>
      </c>
      <c r="E264" t="s">
        <v>162</v>
      </c>
      <c r="F264" t="s">
        <v>181</v>
      </c>
      <c r="G264" t="s">
        <v>182</v>
      </c>
      <c r="H264">
        <v>52</v>
      </c>
      <c r="I264" s="6">
        <v>34383</v>
      </c>
      <c r="J264" s="29">
        <v>99624</v>
      </c>
      <c r="K264" s="30">
        <v>0</v>
      </c>
      <c r="L264" t="s">
        <v>165</v>
      </c>
      <c r="M264" t="s">
        <v>166</v>
      </c>
    </row>
    <row r="265" spans="1:30" x14ac:dyDescent="0.3">
      <c r="A265" t="s">
        <v>730</v>
      </c>
      <c r="B265" t="s">
        <v>731</v>
      </c>
      <c r="C265" t="s">
        <v>186</v>
      </c>
      <c r="D265" t="s">
        <v>223</v>
      </c>
      <c r="E265" t="s">
        <v>171</v>
      </c>
      <c r="F265" t="s">
        <v>163</v>
      </c>
      <c r="G265" t="s">
        <v>182</v>
      </c>
      <c r="H265">
        <v>55</v>
      </c>
      <c r="I265" s="6">
        <v>41202</v>
      </c>
      <c r="J265" s="29">
        <v>108686</v>
      </c>
      <c r="K265" s="30">
        <v>0.06</v>
      </c>
      <c r="L265" t="s">
        <v>165</v>
      </c>
      <c r="M265" t="s">
        <v>220</v>
      </c>
    </row>
    <row r="266" spans="1:30" x14ac:dyDescent="0.3">
      <c r="A266" t="s">
        <v>732</v>
      </c>
      <c r="B266" t="s">
        <v>733</v>
      </c>
      <c r="C266" t="s">
        <v>280</v>
      </c>
      <c r="D266" t="s">
        <v>204</v>
      </c>
      <c r="E266" t="s">
        <v>177</v>
      </c>
      <c r="F266" t="s">
        <v>181</v>
      </c>
      <c r="G266" t="s">
        <v>172</v>
      </c>
      <c r="H266">
        <v>47</v>
      </c>
      <c r="I266" s="6">
        <v>36893</v>
      </c>
      <c r="J266" s="29">
        <v>120628</v>
      </c>
      <c r="K266" s="30">
        <v>0</v>
      </c>
      <c r="L266" t="s">
        <v>165</v>
      </c>
      <c r="M266" t="s">
        <v>173</v>
      </c>
    </row>
    <row r="267" spans="1:30" x14ac:dyDescent="0.3">
      <c r="A267" t="s">
        <v>734</v>
      </c>
      <c r="B267" t="s">
        <v>735</v>
      </c>
      <c r="C267" t="s">
        <v>169</v>
      </c>
      <c r="D267" t="s">
        <v>223</v>
      </c>
      <c r="E267" t="s">
        <v>171</v>
      </c>
      <c r="F267" t="s">
        <v>163</v>
      </c>
      <c r="G267" t="s">
        <v>172</v>
      </c>
      <c r="H267">
        <v>63</v>
      </c>
      <c r="I267" s="6">
        <v>43996</v>
      </c>
      <c r="J267" s="29">
        <v>181216</v>
      </c>
      <c r="K267" s="30">
        <v>0.27</v>
      </c>
      <c r="L267" t="s">
        <v>165</v>
      </c>
      <c r="M267" t="s">
        <v>220</v>
      </c>
      <c r="S267" s="22" t="s">
        <v>2132</v>
      </c>
      <c r="V267" s="22" t="s">
        <v>2133</v>
      </c>
    </row>
    <row r="268" spans="1:30" x14ac:dyDescent="0.3">
      <c r="A268" t="s">
        <v>736</v>
      </c>
      <c r="B268" t="s">
        <v>737</v>
      </c>
      <c r="C268" t="s">
        <v>190</v>
      </c>
      <c r="D268" t="s">
        <v>170</v>
      </c>
      <c r="E268" t="s">
        <v>187</v>
      </c>
      <c r="F268" t="s">
        <v>163</v>
      </c>
      <c r="G268" t="s">
        <v>172</v>
      </c>
      <c r="H268">
        <v>63</v>
      </c>
      <c r="I268" s="6">
        <v>40984</v>
      </c>
      <c r="J268" s="29">
        <v>46081</v>
      </c>
      <c r="K268" s="30">
        <v>0</v>
      </c>
      <c r="L268" t="s">
        <v>165</v>
      </c>
      <c r="M268" t="s">
        <v>173</v>
      </c>
    </row>
    <row r="269" spans="1:30" x14ac:dyDescent="0.3">
      <c r="A269" t="s">
        <v>738</v>
      </c>
      <c r="B269" t="s">
        <v>739</v>
      </c>
      <c r="C269" t="s">
        <v>160</v>
      </c>
      <c r="D269" t="s">
        <v>194</v>
      </c>
      <c r="E269" t="s">
        <v>187</v>
      </c>
      <c r="F269" t="s">
        <v>163</v>
      </c>
      <c r="G269" t="s">
        <v>172</v>
      </c>
      <c r="H269">
        <v>55</v>
      </c>
      <c r="I269" s="6">
        <v>38135</v>
      </c>
      <c r="J269" s="29">
        <v>159885</v>
      </c>
      <c r="K269" s="30">
        <v>0.12</v>
      </c>
      <c r="L269" t="s">
        <v>165</v>
      </c>
      <c r="M269" t="s">
        <v>220</v>
      </c>
    </row>
    <row r="270" spans="1:30" ht="15.6" x14ac:dyDescent="0.3">
      <c r="A270" t="s">
        <v>740</v>
      </c>
      <c r="B270" t="s">
        <v>741</v>
      </c>
      <c r="C270" t="s">
        <v>169</v>
      </c>
      <c r="D270" t="s">
        <v>223</v>
      </c>
      <c r="E270" t="s">
        <v>177</v>
      </c>
      <c r="F270" t="s">
        <v>163</v>
      </c>
      <c r="G270" t="s">
        <v>172</v>
      </c>
      <c r="H270">
        <v>55</v>
      </c>
      <c r="I270" s="6">
        <v>35001</v>
      </c>
      <c r="J270" s="29">
        <v>153271</v>
      </c>
      <c r="K270" s="30">
        <v>0.15</v>
      </c>
      <c r="L270" t="s">
        <v>165</v>
      </c>
      <c r="M270" t="s">
        <v>195</v>
      </c>
      <c r="R270" s="28" t="s">
        <v>146</v>
      </c>
      <c r="T270" s="28" t="s">
        <v>146</v>
      </c>
      <c r="V270" s="28" t="s">
        <v>151</v>
      </c>
      <c r="W270" s="28" t="s">
        <v>157</v>
      </c>
    </row>
    <row r="271" spans="1:30" x14ac:dyDescent="0.3">
      <c r="A271" t="s">
        <v>742</v>
      </c>
      <c r="B271" t="s">
        <v>743</v>
      </c>
      <c r="C271" t="s">
        <v>186</v>
      </c>
      <c r="D271" t="s">
        <v>200</v>
      </c>
      <c r="E271" t="s">
        <v>177</v>
      </c>
      <c r="F271" t="s">
        <v>181</v>
      </c>
      <c r="G271" t="s">
        <v>182</v>
      </c>
      <c r="H271">
        <v>42</v>
      </c>
      <c r="I271" s="6">
        <v>40159</v>
      </c>
      <c r="J271" s="29">
        <v>114242</v>
      </c>
      <c r="K271" s="30">
        <v>0.08</v>
      </c>
      <c r="L271" t="s">
        <v>165</v>
      </c>
      <c r="M271" t="s">
        <v>183</v>
      </c>
      <c r="R271" t="s">
        <v>2131</v>
      </c>
      <c r="T271" t="s">
        <v>168</v>
      </c>
      <c r="V271" t="s">
        <v>164</v>
      </c>
      <c r="W271" t="s">
        <v>166</v>
      </c>
    </row>
    <row r="272" spans="1:30" x14ac:dyDescent="0.3">
      <c r="A272" t="s">
        <v>744</v>
      </c>
      <c r="B272" t="s">
        <v>745</v>
      </c>
      <c r="C272" t="s">
        <v>340</v>
      </c>
      <c r="D272" t="s">
        <v>204</v>
      </c>
      <c r="E272" t="s">
        <v>177</v>
      </c>
      <c r="F272" t="s">
        <v>181</v>
      </c>
      <c r="G272" t="s">
        <v>217</v>
      </c>
      <c r="H272">
        <v>35</v>
      </c>
      <c r="I272" s="6">
        <v>42878</v>
      </c>
      <c r="J272" s="29">
        <v>65566</v>
      </c>
      <c r="K272" s="30">
        <v>0</v>
      </c>
      <c r="L272" t="s">
        <v>165</v>
      </c>
      <c r="M272" t="s">
        <v>166</v>
      </c>
      <c r="T272" t="s">
        <v>175</v>
      </c>
      <c r="V272" t="s">
        <v>172</v>
      </c>
      <c r="W272" t="s">
        <v>173</v>
      </c>
    </row>
    <row r="273" spans="1:23" x14ac:dyDescent="0.3">
      <c r="A273" t="s">
        <v>746</v>
      </c>
      <c r="B273" t="s">
        <v>747</v>
      </c>
      <c r="C273" t="s">
        <v>190</v>
      </c>
      <c r="D273" t="s">
        <v>223</v>
      </c>
      <c r="E273" t="s">
        <v>187</v>
      </c>
      <c r="F273" t="s">
        <v>181</v>
      </c>
      <c r="G273" t="s">
        <v>172</v>
      </c>
      <c r="H273">
        <v>47</v>
      </c>
      <c r="I273" s="6">
        <v>41333</v>
      </c>
      <c r="J273" s="29">
        <v>54635</v>
      </c>
      <c r="K273" s="30">
        <v>0</v>
      </c>
      <c r="L273" t="s">
        <v>165</v>
      </c>
      <c r="M273" t="s">
        <v>173</v>
      </c>
      <c r="T273" t="s">
        <v>199</v>
      </c>
      <c r="V273" t="s">
        <v>182</v>
      </c>
      <c r="W273" t="s">
        <v>183</v>
      </c>
    </row>
    <row r="274" spans="1:23" x14ac:dyDescent="0.3">
      <c r="A274" t="s">
        <v>748</v>
      </c>
      <c r="B274" t="s">
        <v>749</v>
      </c>
      <c r="C274" t="s">
        <v>301</v>
      </c>
      <c r="D274" t="s">
        <v>161</v>
      </c>
      <c r="E274" t="s">
        <v>187</v>
      </c>
      <c r="F274" t="s">
        <v>163</v>
      </c>
      <c r="G274" t="s">
        <v>172</v>
      </c>
      <c r="H274">
        <v>42</v>
      </c>
      <c r="I274" s="6">
        <v>43866</v>
      </c>
      <c r="J274" s="29">
        <v>96636</v>
      </c>
      <c r="K274" s="30">
        <v>0</v>
      </c>
      <c r="L274" t="s">
        <v>165</v>
      </c>
      <c r="M274" t="s">
        <v>220</v>
      </c>
      <c r="T274" t="s">
        <v>208</v>
      </c>
      <c r="V274" t="s">
        <v>217</v>
      </c>
      <c r="W274" t="s">
        <v>191</v>
      </c>
    </row>
    <row r="275" spans="1:23" x14ac:dyDescent="0.3">
      <c r="A275" t="s">
        <v>750</v>
      </c>
      <c r="B275" t="s">
        <v>751</v>
      </c>
      <c r="C275" t="s">
        <v>355</v>
      </c>
      <c r="D275" t="s">
        <v>161</v>
      </c>
      <c r="E275" t="s">
        <v>177</v>
      </c>
      <c r="F275" t="s">
        <v>163</v>
      </c>
      <c r="G275" t="s">
        <v>164</v>
      </c>
      <c r="H275">
        <v>35</v>
      </c>
      <c r="I275" s="6">
        <v>41941</v>
      </c>
      <c r="J275" s="29">
        <v>91592</v>
      </c>
      <c r="K275" s="30">
        <v>0</v>
      </c>
      <c r="L275" t="s">
        <v>165</v>
      </c>
      <c r="M275" t="s">
        <v>173</v>
      </c>
      <c r="T275" t="s">
        <v>234</v>
      </c>
      <c r="W275" t="s">
        <v>195</v>
      </c>
    </row>
    <row r="276" spans="1:23" x14ac:dyDescent="0.3">
      <c r="A276" t="s">
        <v>752</v>
      </c>
      <c r="B276" t="s">
        <v>753</v>
      </c>
      <c r="C276" t="s">
        <v>211</v>
      </c>
      <c r="D276" t="s">
        <v>212</v>
      </c>
      <c r="E276" t="s">
        <v>187</v>
      </c>
      <c r="F276" t="s">
        <v>181</v>
      </c>
      <c r="G276" t="s">
        <v>182</v>
      </c>
      <c r="H276">
        <v>57</v>
      </c>
      <c r="I276" s="6">
        <v>42951</v>
      </c>
      <c r="J276" s="29">
        <v>183190</v>
      </c>
      <c r="K276" s="30">
        <v>0.36</v>
      </c>
      <c r="L276" t="s">
        <v>165</v>
      </c>
      <c r="M276" t="s">
        <v>173</v>
      </c>
      <c r="T276" t="s">
        <v>257</v>
      </c>
      <c r="W276" t="s">
        <v>220</v>
      </c>
    </row>
    <row r="277" spans="1:23" x14ac:dyDescent="0.3">
      <c r="A277" t="s">
        <v>754</v>
      </c>
      <c r="B277" t="s">
        <v>755</v>
      </c>
      <c r="C277" t="s">
        <v>190</v>
      </c>
      <c r="D277" t="s">
        <v>194</v>
      </c>
      <c r="E277" t="s">
        <v>171</v>
      </c>
      <c r="F277" t="s">
        <v>163</v>
      </c>
      <c r="G277" t="s">
        <v>172</v>
      </c>
      <c r="H277">
        <v>56</v>
      </c>
      <c r="I277" s="6">
        <v>43824</v>
      </c>
      <c r="J277" s="29">
        <v>54829</v>
      </c>
      <c r="K277" s="30">
        <v>0</v>
      </c>
      <c r="L277" t="s">
        <v>165</v>
      </c>
      <c r="M277" t="s">
        <v>183</v>
      </c>
      <c r="T277" t="s">
        <v>262</v>
      </c>
      <c r="W277" t="s">
        <v>1455</v>
      </c>
    </row>
    <row r="278" spans="1:23" x14ac:dyDescent="0.3">
      <c r="A278" t="s">
        <v>756</v>
      </c>
      <c r="B278" t="s">
        <v>757</v>
      </c>
      <c r="C278" t="s">
        <v>186</v>
      </c>
      <c r="D278" t="s">
        <v>212</v>
      </c>
      <c r="E278" t="s">
        <v>171</v>
      </c>
      <c r="F278" t="s">
        <v>163</v>
      </c>
      <c r="G278" t="s">
        <v>182</v>
      </c>
      <c r="H278">
        <v>43</v>
      </c>
      <c r="I278" s="6">
        <v>38879</v>
      </c>
      <c r="J278" s="29">
        <v>117278</v>
      </c>
      <c r="K278" s="30">
        <v>0.09</v>
      </c>
      <c r="L278" t="s">
        <v>165</v>
      </c>
      <c r="M278" t="s">
        <v>191</v>
      </c>
      <c r="T278" t="s">
        <v>267</v>
      </c>
      <c r="W278" t="s">
        <v>1460</v>
      </c>
    </row>
    <row r="279" spans="1:23" x14ac:dyDescent="0.3">
      <c r="A279" t="s">
        <v>758</v>
      </c>
      <c r="B279" t="s">
        <v>759</v>
      </c>
      <c r="C279" t="s">
        <v>468</v>
      </c>
      <c r="D279" t="s">
        <v>161</v>
      </c>
      <c r="E279" t="s">
        <v>177</v>
      </c>
      <c r="F279" t="s">
        <v>163</v>
      </c>
      <c r="G279" t="s">
        <v>172</v>
      </c>
      <c r="H279">
        <v>47</v>
      </c>
      <c r="I279" s="6">
        <v>43309</v>
      </c>
      <c r="J279" s="29">
        <v>87806</v>
      </c>
      <c r="K279" s="30">
        <v>0</v>
      </c>
      <c r="L279" t="s">
        <v>165</v>
      </c>
      <c r="M279" t="s">
        <v>166</v>
      </c>
      <c r="T279" t="s">
        <v>276</v>
      </c>
      <c r="W279" t="s">
        <v>1467</v>
      </c>
    </row>
    <row r="280" spans="1:23" x14ac:dyDescent="0.3">
      <c r="A280" t="s">
        <v>760</v>
      </c>
      <c r="B280" t="s">
        <v>761</v>
      </c>
      <c r="C280" t="s">
        <v>335</v>
      </c>
      <c r="D280" t="s">
        <v>204</v>
      </c>
      <c r="E280" t="s">
        <v>162</v>
      </c>
      <c r="F280" t="s">
        <v>181</v>
      </c>
      <c r="G280" t="s">
        <v>172</v>
      </c>
      <c r="H280">
        <v>62</v>
      </c>
      <c r="I280" s="6">
        <v>40820</v>
      </c>
      <c r="J280" s="29">
        <v>63959</v>
      </c>
      <c r="K280" s="30">
        <v>0</v>
      </c>
      <c r="L280" t="s">
        <v>165</v>
      </c>
      <c r="M280" t="s">
        <v>166</v>
      </c>
      <c r="T280" t="s">
        <v>288</v>
      </c>
      <c r="W280" t="s">
        <v>1474</v>
      </c>
    </row>
    <row r="281" spans="1:23" x14ac:dyDescent="0.3">
      <c r="A281" t="s">
        <v>762</v>
      </c>
      <c r="B281" t="s">
        <v>763</v>
      </c>
      <c r="C281" t="s">
        <v>180</v>
      </c>
      <c r="D281" t="s">
        <v>170</v>
      </c>
      <c r="E281" t="s">
        <v>177</v>
      </c>
      <c r="F281" t="s">
        <v>181</v>
      </c>
      <c r="G281" t="s">
        <v>172</v>
      </c>
      <c r="H281">
        <v>55</v>
      </c>
      <c r="I281" s="6">
        <v>37456</v>
      </c>
      <c r="J281" s="29">
        <v>77396</v>
      </c>
      <c r="K281" s="30">
        <v>0</v>
      </c>
      <c r="L281" t="s">
        <v>165</v>
      </c>
      <c r="M281" t="s">
        <v>191</v>
      </c>
      <c r="T281" t="s">
        <v>290</v>
      </c>
      <c r="W281" t="s">
        <v>1862</v>
      </c>
    </row>
    <row r="282" spans="1:23" x14ac:dyDescent="0.3">
      <c r="A282" t="s">
        <v>764</v>
      </c>
      <c r="B282" t="s">
        <v>765</v>
      </c>
      <c r="C282" t="s">
        <v>180</v>
      </c>
      <c r="D282" t="s">
        <v>170</v>
      </c>
      <c r="E282" t="s">
        <v>171</v>
      </c>
      <c r="F282" t="s">
        <v>163</v>
      </c>
      <c r="G282" t="s">
        <v>182</v>
      </c>
      <c r="H282">
        <v>63</v>
      </c>
      <c r="I282" s="6">
        <v>36525</v>
      </c>
      <c r="J282" s="29">
        <v>89523</v>
      </c>
      <c r="K282" s="30">
        <v>0</v>
      </c>
      <c r="L282" t="s">
        <v>165</v>
      </c>
      <c r="M282" t="s">
        <v>183</v>
      </c>
      <c r="T282" t="s">
        <v>300</v>
      </c>
      <c r="W282" t="s">
        <v>1865</v>
      </c>
    </row>
    <row r="283" spans="1:23" x14ac:dyDescent="0.3">
      <c r="A283" t="s">
        <v>766</v>
      </c>
      <c r="B283" t="s">
        <v>767</v>
      </c>
      <c r="C283" t="s">
        <v>211</v>
      </c>
      <c r="D283" t="s">
        <v>223</v>
      </c>
      <c r="E283" t="s">
        <v>177</v>
      </c>
      <c r="F283" t="s">
        <v>163</v>
      </c>
      <c r="G283" t="s">
        <v>164</v>
      </c>
      <c r="H283">
        <v>54</v>
      </c>
      <c r="I283" s="6">
        <v>36757</v>
      </c>
      <c r="J283" s="29">
        <v>222224</v>
      </c>
      <c r="K283" s="30">
        <v>0.38</v>
      </c>
      <c r="L283" t="s">
        <v>165</v>
      </c>
      <c r="M283" t="s">
        <v>220</v>
      </c>
      <c r="T283" t="s">
        <v>334</v>
      </c>
      <c r="W283" t="s">
        <v>1880</v>
      </c>
    </row>
    <row r="284" spans="1:23" x14ac:dyDescent="0.3">
      <c r="A284" t="s">
        <v>768</v>
      </c>
      <c r="B284" t="s">
        <v>769</v>
      </c>
      <c r="C284" t="s">
        <v>160</v>
      </c>
      <c r="D284" t="s">
        <v>170</v>
      </c>
      <c r="E284" t="s">
        <v>162</v>
      </c>
      <c r="F284" t="s">
        <v>181</v>
      </c>
      <c r="G284" t="s">
        <v>182</v>
      </c>
      <c r="H284">
        <v>43</v>
      </c>
      <c r="I284" s="6">
        <v>44303</v>
      </c>
      <c r="J284" s="29">
        <v>146140</v>
      </c>
      <c r="K284" s="30">
        <v>0.15</v>
      </c>
      <c r="L284" t="s">
        <v>165</v>
      </c>
      <c r="M284" t="s">
        <v>166</v>
      </c>
      <c r="T284" t="s">
        <v>350</v>
      </c>
    </row>
    <row r="285" spans="1:23" x14ac:dyDescent="0.3">
      <c r="A285" t="s">
        <v>770</v>
      </c>
      <c r="B285" t="s">
        <v>771</v>
      </c>
      <c r="C285" t="s">
        <v>286</v>
      </c>
      <c r="D285" t="s">
        <v>204</v>
      </c>
      <c r="E285" t="s">
        <v>171</v>
      </c>
      <c r="F285" t="s">
        <v>163</v>
      </c>
      <c r="G285" t="s">
        <v>172</v>
      </c>
      <c r="H285">
        <v>64</v>
      </c>
      <c r="I285" s="6">
        <v>34505</v>
      </c>
      <c r="J285" s="29">
        <v>109456</v>
      </c>
      <c r="K285" s="30">
        <v>0.1</v>
      </c>
      <c r="L285" t="s">
        <v>165</v>
      </c>
      <c r="M285" t="s">
        <v>173</v>
      </c>
      <c r="T285" t="s">
        <v>354</v>
      </c>
    </row>
    <row r="286" spans="1:23" x14ac:dyDescent="0.3">
      <c r="A286" t="s">
        <v>621</v>
      </c>
      <c r="B286" t="s">
        <v>772</v>
      </c>
      <c r="C286" t="s">
        <v>176</v>
      </c>
      <c r="D286" t="s">
        <v>161</v>
      </c>
      <c r="E286" t="s">
        <v>162</v>
      </c>
      <c r="F286" t="s">
        <v>163</v>
      </c>
      <c r="G286" t="s">
        <v>172</v>
      </c>
      <c r="H286">
        <v>42</v>
      </c>
      <c r="I286" s="6">
        <v>38777</v>
      </c>
      <c r="J286" s="29">
        <v>97433</v>
      </c>
      <c r="K286" s="30">
        <v>0.05</v>
      </c>
      <c r="L286" t="s">
        <v>165</v>
      </c>
      <c r="M286" t="s">
        <v>166</v>
      </c>
      <c r="T286" t="s">
        <v>371</v>
      </c>
    </row>
    <row r="287" spans="1:23" x14ac:dyDescent="0.3">
      <c r="A287" t="s">
        <v>773</v>
      </c>
      <c r="B287" t="s">
        <v>774</v>
      </c>
      <c r="C287" t="s">
        <v>180</v>
      </c>
      <c r="D287" t="s">
        <v>212</v>
      </c>
      <c r="E287" t="s">
        <v>187</v>
      </c>
      <c r="F287" t="s">
        <v>163</v>
      </c>
      <c r="G287" t="s">
        <v>217</v>
      </c>
      <c r="H287">
        <v>32</v>
      </c>
      <c r="I287" s="6">
        <v>41590</v>
      </c>
      <c r="J287" s="29">
        <v>88895</v>
      </c>
      <c r="K287" s="30">
        <v>0</v>
      </c>
      <c r="L287" t="s">
        <v>165</v>
      </c>
      <c r="M287" t="s">
        <v>173</v>
      </c>
      <c r="T287" t="s">
        <v>373</v>
      </c>
    </row>
    <row r="288" spans="1:23" x14ac:dyDescent="0.3">
      <c r="A288" t="s">
        <v>775</v>
      </c>
      <c r="B288" t="s">
        <v>776</v>
      </c>
      <c r="C288" t="s">
        <v>283</v>
      </c>
      <c r="D288" t="s">
        <v>200</v>
      </c>
      <c r="E288" t="s">
        <v>162</v>
      </c>
      <c r="F288" t="s">
        <v>181</v>
      </c>
      <c r="G288" t="s">
        <v>182</v>
      </c>
      <c r="H288">
        <v>35</v>
      </c>
      <c r="I288" s="6">
        <v>40596</v>
      </c>
      <c r="J288" s="29">
        <v>43336</v>
      </c>
      <c r="K288" s="30">
        <v>0</v>
      </c>
      <c r="L288" t="s">
        <v>165</v>
      </c>
      <c r="M288" t="s">
        <v>195</v>
      </c>
      <c r="T288" t="s">
        <v>386</v>
      </c>
    </row>
    <row r="289" spans="1:20" x14ac:dyDescent="0.3">
      <c r="A289" t="s">
        <v>777</v>
      </c>
      <c r="B289" t="s">
        <v>778</v>
      </c>
      <c r="C289" t="s">
        <v>160</v>
      </c>
      <c r="D289" t="s">
        <v>200</v>
      </c>
      <c r="E289" t="s">
        <v>187</v>
      </c>
      <c r="F289" t="s">
        <v>181</v>
      </c>
      <c r="G289" t="s">
        <v>217</v>
      </c>
      <c r="H289">
        <v>38</v>
      </c>
      <c r="I289" s="6">
        <v>40083</v>
      </c>
      <c r="J289" s="29">
        <v>127801</v>
      </c>
      <c r="K289" s="30">
        <v>0.15</v>
      </c>
      <c r="L289" t="s">
        <v>165</v>
      </c>
      <c r="M289" t="s">
        <v>183</v>
      </c>
      <c r="T289" t="s">
        <v>388</v>
      </c>
    </row>
    <row r="290" spans="1:20" x14ac:dyDescent="0.3">
      <c r="A290" t="s">
        <v>779</v>
      </c>
      <c r="B290" t="s">
        <v>780</v>
      </c>
      <c r="C290" t="s">
        <v>468</v>
      </c>
      <c r="D290" t="s">
        <v>161</v>
      </c>
      <c r="E290" t="s">
        <v>187</v>
      </c>
      <c r="F290" t="s">
        <v>181</v>
      </c>
      <c r="G290" t="s">
        <v>164</v>
      </c>
      <c r="H290">
        <v>54</v>
      </c>
      <c r="I290" s="6">
        <v>36617</v>
      </c>
      <c r="J290" s="29">
        <v>76352</v>
      </c>
      <c r="K290" s="30">
        <v>0</v>
      </c>
      <c r="L290" t="s">
        <v>165</v>
      </c>
      <c r="M290" t="s">
        <v>195</v>
      </c>
      <c r="T290" t="s">
        <v>394</v>
      </c>
    </row>
    <row r="291" spans="1:20" x14ac:dyDescent="0.3">
      <c r="A291" t="s">
        <v>781</v>
      </c>
      <c r="B291" t="s">
        <v>782</v>
      </c>
      <c r="C291" t="s">
        <v>211</v>
      </c>
      <c r="D291" t="s">
        <v>170</v>
      </c>
      <c r="E291" t="s">
        <v>187</v>
      </c>
      <c r="F291" t="s">
        <v>181</v>
      </c>
      <c r="G291" t="s">
        <v>172</v>
      </c>
      <c r="H291">
        <v>28</v>
      </c>
      <c r="I291" s="6">
        <v>43638</v>
      </c>
      <c r="J291" s="29">
        <v>250767</v>
      </c>
      <c r="K291" s="30">
        <v>0.38</v>
      </c>
      <c r="L291" t="s">
        <v>165</v>
      </c>
      <c r="M291" t="s">
        <v>166</v>
      </c>
      <c r="T291" t="s">
        <v>410</v>
      </c>
    </row>
    <row r="292" spans="1:20" x14ac:dyDescent="0.3">
      <c r="A292" t="s">
        <v>783</v>
      </c>
      <c r="B292" t="s">
        <v>784</v>
      </c>
      <c r="C292" t="s">
        <v>211</v>
      </c>
      <c r="D292" t="s">
        <v>212</v>
      </c>
      <c r="E292" t="s">
        <v>187</v>
      </c>
      <c r="F292" t="s">
        <v>181</v>
      </c>
      <c r="G292" t="s">
        <v>172</v>
      </c>
      <c r="H292">
        <v>26</v>
      </c>
      <c r="I292" s="6">
        <v>44101</v>
      </c>
      <c r="J292" s="29">
        <v>223055</v>
      </c>
      <c r="K292" s="30">
        <v>0.3</v>
      </c>
      <c r="L292" t="s">
        <v>165</v>
      </c>
      <c r="M292" t="s">
        <v>220</v>
      </c>
      <c r="T292" t="s">
        <v>414</v>
      </c>
    </row>
    <row r="293" spans="1:20" x14ac:dyDescent="0.3">
      <c r="A293" t="s">
        <v>785</v>
      </c>
      <c r="B293" t="s">
        <v>786</v>
      </c>
      <c r="C293" t="s">
        <v>335</v>
      </c>
      <c r="D293" t="s">
        <v>204</v>
      </c>
      <c r="E293" t="s">
        <v>177</v>
      </c>
      <c r="F293" t="s">
        <v>181</v>
      </c>
      <c r="G293" t="s">
        <v>172</v>
      </c>
      <c r="H293">
        <v>57</v>
      </c>
      <c r="I293" s="6">
        <v>43299</v>
      </c>
      <c r="J293" s="29">
        <v>71167</v>
      </c>
      <c r="K293" s="30">
        <v>0</v>
      </c>
      <c r="L293" t="s">
        <v>165</v>
      </c>
      <c r="M293" t="s">
        <v>220</v>
      </c>
      <c r="T293" t="s">
        <v>416</v>
      </c>
    </row>
    <row r="294" spans="1:20" x14ac:dyDescent="0.3">
      <c r="A294" t="s">
        <v>787</v>
      </c>
      <c r="B294" t="s">
        <v>788</v>
      </c>
      <c r="C294" t="s">
        <v>245</v>
      </c>
      <c r="D294" t="s">
        <v>161</v>
      </c>
      <c r="E294" t="s">
        <v>171</v>
      </c>
      <c r="F294" t="s">
        <v>163</v>
      </c>
      <c r="G294" t="s">
        <v>172</v>
      </c>
      <c r="H294">
        <v>59</v>
      </c>
      <c r="I294" s="6">
        <v>40272</v>
      </c>
      <c r="J294" s="29">
        <v>76027</v>
      </c>
      <c r="K294" s="30">
        <v>0</v>
      </c>
      <c r="L294" t="s">
        <v>165</v>
      </c>
      <c r="M294" t="s">
        <v>166</v>
      </c>
      <c r="T294" t="s">
        <v>430</v>
      </c>
    </row>
    <row r="295" spans="1:20" x14ac:dyDescent="0.3">
      <c r="A295" t="s">
        <v>789</v>
      </c>
      <c r="B295" t="s">
        <v>790</v>
      </c>
      <c r="C295" t="s">
        <v>235</v>
      </c>
      <c r="D295" t="s">
        <v>194</v>
      </c>
      <c r="E295" t="s">
        <v>177</v>
      </c>
      <c r="F295" t="s">
        <v>181</v>
      </c>
      <c r="G295" t="s">
        <v>164</v>
      </c>
      <c r="H295">
        <v>30</v>
      </c>
      <c r="I295" s="6">
        <v>44124</v>
      </c>
      <c r="J295" s="29">
        <v>67753</v>
      </c>
      <c r="K295" s="30">
        <v>0</v>
      </c>
      <c r="L295" t="s">
        <v>165</v>
      </c>
      <c r="M295" t="s">
        <v>183</v>
      </c>
      <c r="T295" t="s">
        <v>434</v>
      </c>
    </row>
    <row r="296" spans="1:20" x14ac:dyDescent="0.3">
      <c r="A296" t="s">
        <v>791</v>
      </c>
      <c r="B296" t="s">
        <v>792</v>
      </c>
      <c r="C296" t="s">
        <v>176</v>
      </c>
      <c r="D296" t="s">
        <v>161</v>
      </c>
      <c r="E296" t="s">
        <v>187</v>
      </c>
      <c r="F296" t="s">
        <v>181</v>
      </c>
      <c r="G296" t="s">
        <v>164</v>
      </c>
      <c r="H296">
        <v>31</v>
      </c>
      <c r="I296" s="6">
        <v>42656</v>
      </c>
      <c r="J296" s="29">
        <v>63744</v>
      </c>
      <c r="K296" s="30">
        <v>0.08</v>
      </c>
      <c r="L296" t="s">
        <v>165</v>
      </c>
      <c r="M296" t="s">
        <v>195</v>
      </c>
      <c r="T296" t="s">
        <v>438</v>
      </c>
    </row>
    <row r="297" spans="1:20" x14ac:dyDescent="0.3">
      <c r="A297" t="s">
        <v>793</v>
      </c>
      <c r="B297" t="s">
        <v>794</v>
      </c>
      <c r="C297" t="s">
        <v>160</v>
      </c>
      <c r="D297" t="s">
        <v>223</v>
      </c>
      <c r="E297" t="s">
        <v>187</v>
      </c>
      <c r="F297" t="s">
        <v>181</v>
      </c>
      <c r="G297" t="s">
        <v>164</v>
      </c>
      <c r="H297">
        <v>51</v>
      </c>
      <c r="I297" s="6">
        <v>36770</v>
      </c>
      <c r="J297" s="29">
        <v>157487</v>
      </c>
      <c r="K297" s="30">
        <v>0.12</v>
      </c>
      <c r="L297" t="s">
        <v>165</v>
      </c>
      <c r="M297" t="s">
        <v>183</v>
      </c>
      <c r="T297" t="s">
        <v>444</v>
      </c>
    </row>
    <row r="298" spans="1:20" x14ac:dyDescent="0.3">
      <c r="A298" t="s">
        <v>795</v>
      </c>
      <c r="B298" t="s">
        <v>796</v>
      </c>
      <c r="C298" t="s">
        <v>468</v>
      </c>
      <c r="D298" t="s">
        <v>161</v>
      </c>
      <c r="E298" t="s">
        <v>162</v>
      </c>
      <c r="F298" t="s">
        <v>181</v>
      </c>
      <c r="G298" t="s">
        <v>182</v>
      </c>
      <c r="H298">
        <v>45</v>
      </c>
      <c r="I298" s="6">
        <v>40235</v>
      </c>
      <c r="J298" s="29">
        <v>90770</v>
      </c>
      <c r="K298" s="30">
        <v>0</v>
      </c>
      <c r="L298" t="s">
        <v>165</v>
      </c>
      <c r="M298" t="s">
        <v>220</v>
      </c>
      <c r="T298" t="s">
        <v>457</v>
      </c>
    </row>
    <row r="299" spans="1:20" x14ac:dyDescent="0.3">
      <c r="A299" t="s">
        <v>797</v>
      </c>
      <c r="B299" t="s">
        <v>798</v>
      </c>
      <c r="C299" t="s">
        <v>190</v>
      </c>
      <c r="D299" t="s">
        <v>223</v>
      </c>
      <c r="E299" t="s">
        <v>171</v>
      </c>
      <c r="F299" t="s">
        <v>163</v>
      </c>
      <c r="G299" t="s">
        <v>182</v>
      </c>
      <c r="H299">
        <v>64</v>
      </c>
      <c r="I299" s="6">
        <v>38380</v>
      </c>
      <c r="J299" s="29">
        <v>55369</v>
      </c>
      <c r="K299" s="30">
        <v>0</v>
      </c>
      <c r="L299" t="s">
        <v>165</v>
      </c>
      <c r="M299" t="s">
        <v>183</v>
      </c>
      <c r="T299" t="s">
        <v>461</v>
      </c>
    </row>
    <row r="300" spans="1:20" x14ac:dyDescent="0.3">
      <c r="A300" t="s">
        <v>799</v>
      </c>
      <c r="B300" t="s">
        <v>800</v>
      </c>
      <c r="C300" t="s">
        <v>169</v>
      </c>
      <c r="D300" t="s">
        <v>194</v>
      </c>
      <c r="E300" t="s">
        <v>171</v>
      </c>
      <c r="F300" t="s">
        <v>181</v>
      </c>
      <c r="G300" t="s">
        <v>172</v>
      </c>
      <c r="H300">
        <v>41</v>
      </c>
      <c r="I300" s="6">
        <v>41429</v>
      </c>
      <c r="J300" s="29">
        <v>167526</v>
      </c>
      <c r="K300" s="30">
        <v>0.26</v>
      </c>
      <c r="L300" t="s">
        <v>165</v>
      </c>
      <c r="M300" t="s">
        <v>191</v>
      </c>
      <c r="T300" t="s">
        <v>465</v>
      </c>
    </row>
    <row r="301" spans="1:20" x14ac:dyDescent="0.3">
      <c r="A301" t="s">
        <v>801</v>
      </c>
      <c r="B301" t="s">
        <v>802</v>
      </c>
      <c r="C301" t="s">
        <v>211</v>
      </c>
      <c r="D301" t="s">
        <v>223</v>
      </c>
      <c r="E301" t="s">
        <v>171</v>
      </c>
      <c r="F301" t="s">
        <v>181</v>
      </c>
      <c r="G301" t="s">
        <v>182</v>
      </c>
      <c r="H301">
        <v>47</v>
      </c>
      <c r="I301" s="6">
        <v>42696</v>
      </c>
      <c r="J301" s="29">
        <v>253249</v>
      </c>
      <c r="K301" s="30">
        <v>0.31</v>
      </c>
      <c r="L301" t="s">
        <v>165</v>
      </c>
      <c r="M301" t="s">
        <v>195</v>
      </c>
      <c r="T301" t="s">
        <v>467</v>
      </c>
    </row>
    <row r="302" spans="1:20" x14ac:dyDescent="0.3">
      <c r="A302" t="s">
        <v>503</v>
      </c>
      <c r="B302" t="s">
        <v>803</v>
      </c>
      <c r="C302" t="s">
        <v>211</v>
      </c>
      <c r="D302" t="s">
        <v>161</v>
      </c>
      <c r="E302" t="s">
        <v>187</v>
      </c>
      <c r="F302" t="s">
        <v>181</v>
      </c>
      <c r="G302" t="s">
        <v>172</v>
      </c>
      <c r="H302">
        <v>38</v>
      </c>
      <c r="I302" s="6">
        <v>42543</v>
      </c>
      <c r="J302" s="29">
        <v>249870</v>
      </c>
      <c r="K302" s="30">
        <v>0.34</v>
      </c>
      <c r="L302" t="s">
        <v>165</v>
      </c>
      <c r="M302" t="s">
        <v>173</v>
      </c>
      <c r="T302" t="s">
        <v>470</v>
      </c>
    </row>
    <row r="303" spans="1:20" x14ac:dyDescent="0.3">
      <c r="A303" t="s">
        <v>804</v>
      </c>
      <c r="B303" t="s">
        <v>805</v>
      </c>
      <c r="C303" t="s">
        <v>355</v>
      </c>
      <c r="D303" t="s">
        <v>161</v>
      </c>
      <c r="E303" t="s">
        <v>177</v>
      </c>
      <c r="F303" t="s">
        <v>163</v>
      </c>
      <c r="G303" t="s">
        <v>164</v>
      </c>
      <c r="H303">
        <v>42</v>
      </c>
      <c r="I303" s="6">
        <v>40593</v>
      </c>
      <c r="J303" s="29">
        <v>72486</v>
      </c>
      <c r="K303" s="30">
        <v>0</v>
      </c>
      <c r="L303" t="s">
        <v>165</v>
      </c>
      <c r="M303" t="s">
        <v>166</v>
      </c>
      <c r="T303" t="s">
        <v>484</v>
      </c>
    </row>
    <row r="304" spans="1:20" x14ac:dyDescent="0.3">
      <c r="A304" t="s">
        <v>806</v>
      </c>
      <c r="B304" t="s">
        <v>807</v>
      </c>
      <c r="C304" t="s">
        <v>283</v>
      </c>
      <c r="D304" t="s">
        <v>200</v>
      </c>
      <c r="E304" t="s">
        <v>177</v>
      </c>
      <c r="F304" t="s">
        <v>163</v>
      </c>
      <c r="G304" t="s">
        <v>217</v>
      </c>
      <c r="H304">
        <v>58</v>
      </c>
      <c r="I304" s="6">
        <v>40463</v>
      </c>
      <c r="J304" s="29">
        <v>43001</v>
      </c>
      <c r="K304" s="30">
        <v>0</v>
      </c>
      <c r="L304" t="s">
        <v>165</v>
      </c>
      <c r="M304" t="s">
        <v>195</v>
      </c>
      <c r="T304" t="s">
        <v>496</v>
      </c>
    </row>
    <row r="305" spans="1:20" x14ac:dyDescent="0.3">
      <c r="A305" t="s">
        <v>293</v>
      </c>
      <c r="B305" t="s">
        <v>808</v>
      </c>
      <c r="C305" t="s">
        <v>176</v>
      </c>
      <c r="D305" t="s">
        <v>161</v>
      </c>
      <c r="E305" t="s">
        <v>177</v>
      </c>
      <c r="F305" t="s">
        <v>181</v>
      </c>
      <c r="G305" t="s">
        <v>217</v>
      </c>
      <c r="H305">
        <v>60</v>
      </c>
      <c r="I305" s="6">
        <v>36010</v>
      </c>
      <c r="J305" s="29">
        <v>85120</v>
      </c>
      <c r="K305" s="30">
        <v>0.09</v>
      </c>
      <c r="L305" t="s">
        <v>165</v>
      </c>
      <c r="M305" t="s">
        <v>166</v>
      </c>
      <c r="T305" t="s">
        <v>502</v>
      </c>
    </row>
    <row r="306" spans="1:20" x14ac:dyDescent="0.3">
      <c r="A306" t="s">
        <v>809</v>
      </c>
      <c r="B306" t="s">
        <v>810</v>
      </c>
      <c r="C306" t="s">
        <v>283</v>
      </c>
      <c r="D306" t="s">
        <v>200</v>
      </c>
      <c r="E306" t="s">
        <v>177</v>
      </c>
      <c r="F306" t="s">
        <v>181</v>
      </c>
      <c r="G306" t="s">
        <v>217</v>
      </c>
      <c r="H306">
        <v>34</v>
      </c>
      <c r="I306" s="6">
        <v>42219</v>
      </c>
      <c r="J306" s="29">
        <v>52200</v>
      </c>
      <c r="K306" s="30">
        <v>0</v>
      </c>
      <c r="L306" t="s">
        <v>165</v>
      </c>
      <c r="M306" t="s">
        <v>220</v>
      </c>
      <c r="T306" t="s">
        <v>514</v>
      </c>
    </row>
    <row r="307" spans="1:20" x14ac:dyDescent="0.3">
      <c r="A307" t="s">
        <v>811</v>
      </c>
      <c r="B307" t="s">
        <v>812</v>
      </c>
      <c r="C307" t="s">
        <v>160</v>
      </c>
      <c r="D307" t="s">
        <v>200</v>
      </c>
      <c r="E307" t="s">
        <v>187</v>
      </c>
      <c r="F307" t="s">
        <v>163</v>
      </c>
      <c r="G307" t="s">
        <v>172</v>
      </c>
      <c r="H307">
        <v>60</v>
      </c>
      <c r="I307" s="6">
        <v>39739</v>
      </c>
      <c r="J307" s="29">
        <v>150855</v>
      </c>
      <c r="K307" s="30">
        <v>0.11</v>
      </c>
      <c r="L307" t="s">
        <v>165</v>
      </c>
      <c r="M307" t="s">
        <v>183</v>
      </c>
      <c r="T307" t="s">
        <v>518</v>
      </c>
    </row>
    <row r="308" spans="1:20" x14ac:dyDescent="0.3">
      <c r="A308" t="s">
        <v>813</v>
      </c>
      <c r="B308" t="s">
        <v>814</v>
      </c>
      <c r="C308" t="s">
        <v>240</v>
      </c>
      <c r="D308" t="s">
        <v>161</v>
      </c>
      <c r="E308" t="s">
        <v>177</v>
      </c>
      <c r="F308" t="s">
        <v>163</v>
      </c>
      <c r="G308" t="s">
        <v>217</v>
      </c>
      <c r="H308">
        <v>53</v>
      </c>
      <c r="I308" s="6">
        <v>38188</v>
      </c>
      <c r="J308" s="29">
        <v>65702</v>
      </c>
      <c r="K308" s="30">
        <v>0</v>
      </c>
      <c r="L308" t="s">
        <v>165</v>
      </c>
      <c r="M308" t="s">
        <v>220</v>
      </c>
      <c r="T308" t="s">
        <v>526</v>
      </c>
    </row>
    <row r="309" spans="1:20" x14ac:dyDescent="0.3">
      <c r="A309" t="s">
        <v>815</v>
      </c>
      <c r="B309" t="s">
        <v>816</v>
      </c>
      <c r="C309" t="s">
        <v>160</v>
      </c>
      <c r="D309" t="s">
        <v>212</v>
      </c>
      <c r="E309" t="s">
        <v>162</v>
      </c>
      <c r="F309" t="s">
        <v>163</v>
      </c>
      <c r="G309" t="s">
        <v>182</v>
      </c>
      <c r="H309">
        <v>25</v>
      </c>
      <c r="I309" s="6">
        <v>43930</v>
      </c>
      <c r="J309" s="29">
        <v>157057</v>
      </c>
      <c r="K309" s="30">
        <v>0.1</v>
      </c>
      <c r="L309" t="s">
        <v>165</v>
      </c>
      <c r="M309" t="s">
        <v>220</v>
      </c>
      <c r="T309" t="s">
        <v>530</v>
      </c>
    </row>
    <row r="310" spans="1:20" x14ac:dyDescent="0.3">
      <c r="A310" t="s">
        <v>817</v>
      </c>
      <c r="B310" t="s">
        <v>818</v>
      </c>
      <c r="C310" t="s">
        <v>186</v>
      </c>
      <c r="D310" t="s">
        <v>161</v>
      </c>
      <c r="E310" t="s">
        <v>162</v>
      </c>
      <c r="F310" t="s">
        <v>181</v>
      </c>
      <c r="G310" t="s">
        <v>172</v>
      </c>
      <c r="H310">
        <v>46</v>
      </c>
      <c r="I310" s="6">
        <v>44419</v>
      </c>
      <c r="J310" s="29">
        <v>127559</v>
      </c>
      <c r="K310" s="30">
        <v>0.1</v>
      </c>
      <c r="L310" t="s">
        <v>165</v>
      </c>
      <c r="M310" t="s">
        <v>195</v>
      </c>
      <c r="T310" t="s">
        <v>536</v>
      </c>
    </row>
    <row r="311" spans="1:20" x14ac:dyDescent="0.3">
      <c r="A311" t="s">
        <v>819</v>
      </c>
      <c r="B311" t="s">
        <v>820</v>
      </c>
      <c r="C311" t="s">
        <v>274</v>
      </c>
      <c r="D311" t="s">
        <v>204</v>
      </c>
      <c r="E311" t="s">
        <v>187</v>
      </c>
      <c r="F311" t="s">
        <v>163</v>
      </c>
      <c r="G311" t="s">
        <v>172</v>
      </c>
      <c r="H311">
        <v>39</v>
      </c>
      <c r="I311" s="6">
        <v>43536</v>
      </c>
      <c r="J311" s="29">
        <v>62644</v>
      </c>
      <c r="K311" s="30">
        <v>0</v>
      </c>
      <c r="L311" t="s">
        <v>165</v>
      </c>
      <c r="M311" t="s">
        <v>166</v>
      </c>
      <c r="T311" t="s">
        <v>542</v>
      </c>
    </row>
    <row r="312" spans="1:20" x14ac:dyDescent="0.3">
      <c r="A312" t="s">
        <v>821</v>
      </c>
      <c r="B312" t="s">
        <v>822</v>
      </c>
      <c r="C312" t="s">
        <v>180</v>
      </c>
      <c r="D312" t="s">
        <v>194</v>
      </c>
      <c r="E312" t="s">
        <v>177</v>
      </c>
      <c r="F312" t="s">
        <v>163</v>
      </c>
      <c r="G312" t="s">
        <v>172</v>
      </c>
      <c r="H312">
        <v>56</v>
      </c>
      <c r="I312" s="6">
        <v>43169</v>
      </c>
      <c r="J312" s="29">
        <v>90040</v>
      </c>
      <c r="K312" s="30">
        <v>0</v>
      </c>
      <c r="L312" t="s">
        <v>165</v>
      </c>
      <c r="M312" t="s">
        <v>173</v>
      </c>
      <c r="T312" t="s">
        <v>548</v>
      </c>
    </row>
    <row r="313" spans="1:20" x14ac:dyDescent="0.3">
      <c r="A313" t="s">
        <v>823</v>
      </c>
      <c r="B313" t="s">
        <v>824</v>
      </c>
      <c r="C313" t="s">
        <v>211</v>
      </c>
      <c r="D313" t="s">
        <v>200</v>
      </c>
      <c r="E313" t="s">
        <v>171</v>
      </c>
      <c r="F313" t="s">
        <v>163</v>
      </c>
      <c r="G313" t="s">
        <v>182</v>
      </c>
      <c r="H313">
        <v>45</v>
      </c>
      <c r="I313" s="6">
        <v>44461</v>
      </c>
      <c r="J313" s="29">
        <v>201396</v>
      </c>
      <c r="K313" s="30">
        <v>0.32</v>
      </c>
      <c r="L313" t="s">
        <v>165</v>
      </c>
      <c r="M313" t="s">
        <v>191</v>
      </c>
      <c r="T313" t="s">
        <v>550</v>
      </c>
    </row>
    <row r="314" spans="1:20" x14ac:dyDescent="0.3">
      <c r="A314" t="s">
        <v>825</v>
      </c>
      <c r="B314" t="s">
        <v>826</v>
      </c>
      <c r="C314" t="s">
        <v>355</v>
      </c>
      <c r="D314" t="s">
        <v>161</v>
      </c>
      <c r="E314" t="s">
        <v>187</v>
      </c>
      <c r="F314" t="s">
        <v>181</v>
      </c>
      <c r="G314" t="s">
        <v>164</v>
      </c>
      <c r="H314">
        <v>28</v>
      </c>
      <c r="I314" s="6">
        <v>43633</v>
      </c>
      <c r="J314" s="29">
        <v>65341</v>
      </c>
      <c r="K314" s="30">
        <v>0</v>
      </c>
      <c r="L314" t="s">
        <v>165</v>
      </c>
      <c r="M314" t="s">
        <v>191</v>
      </c>
      <c r="T314" t="s">
        <v>554</v>
      </c>
    </row>
    <row r="315" spans="1:20" x14ac:dyDescent="0.3">
      <c r="A315" t="s">
        <v>827</v>
      </c>
      <c r="B315" t="s">
        <v>828</v>
      </c>
      <c r="C315" t="s">
        <v>160</v>
      </c>
      <c r="D315" t="s">
        <v>170</v>
      </c>
      <c r="E315" t="s">
        <v>187</v>
      </c>
      <c r="F315" t="s">
        <v>163</v>
      </c>
      <c r="G315" t="s">
        <v>164</v>
      </c>
      <c r="H315">
        <v>59</v>
      </c>
      <c r="I315" s="6">
        <v>43400</v>
      </c>
      <c r="J315" s="29">
        <v>139208</v>
      </c>
      <c r="K315" s="30">
        <v>0.11</v>
      </c>
      <c r="L315" t="s">
        <v>165</v>
      </c>
      <c r="M315" t="s">
        <v>195</v>
      </c>
      <c r="T315" t="s">
        <v>568</v>
      </c>
    </row>
    <row r="316" spans="1:20" x14ac:dyDescent="0.3">
      <c r="A316" t="s">
        <v>829</v>
      </c>
      <c r="B316" t="s">
        <v>830</v>
      </c>
      <c r="C316" t="s">
        <v>186</v>
      </c>
      <c r="D316" t="s">
        <v>194</v>
      </c>
      <c r="E316" t="s">
        <v>171</v>
      </c>
      <c r="F316" t="s">
        <v>163</v>
      </c>
      <c r="G316" t="s">
        <v>217</v>
      </c>
      <c r="H316">
        <v>46</v>
      </c>
      <c r="I316" s="6">
        <v>40292</v>
      </c>
      <c r="J316" s="29">
        <v>102636</v>
      </c>
      <c r="K316" s="30">
        <v>0.06</v>
      </c>
      <c r="L316" t="s">
        <v>165</v>
      </c>
      <c r="M316" t="s">
        <v>166</v>
      </c>
      <c r="T316" t="s">
        <v>570</v>
      </c>
    </row>
    <row r="317" spans="1:20" x14ac:dyDescent="0.3">
      <c r="A317" t="s">
        <v>831</v>
      </c>
      <c r="B317" t="s">
        <v>832</v>
      </c>
      <c r="C317" t="s">
        <v>232</v>
      </c>
      <c r="D317" t="s">
        <v>161</v>
      </c>
      <c r="E317" t="s">
        <v>162</v>
      </c>
      <c r="F317" t="s">
        <v>181</v>
      </c>
      <c r="G317" t="s">
        <v>172</v>
      </c>
      <c r="H317">
        <v>45</v>
      </c>
      <c r="I317" s="6">
        <v>43248</v>
      </c>
      <c r="J317" s="29">
        <v>49219</v>
      </c>
      <c r="K317" s="30">
        <v>0</v>
      </c>
      <c r="L317" t="s">
        <v>165</v>
      </c>
      <c r="M317" t="s">
        <v>220</v>
      </c>
      <c r="T317" t="s">
        <v>572</v>
      </c>
    </row>
    <row r="318" spans="1:20" x14ac:dyDescent="0.3">
      <c r="A318" t="s">
        <v>833</v>
      </c>
      <c r="B318" t="s">
        <v>834</v>
      </c>
      <c r="C318" t="s">
        <v>169</v>
      </c>
      <c r="D318" t="s">
        <v>200</v>
      </c>
      <c r="E318" t="s">
        <v>177</v>
      </c>
      <c r="F318" t="s">
        <v>181</v>
      </c>
      <c r="G318" t="s">
        <v>172</v>
      </c>
      <c r="H318">
        <v>50</v>
      </c>
      <c r="I318" s="6">
        <v>44486</v>
      </c>
      <c r="J318" s="29">
        <v>172180</v>
      </c>
      <c r="K318" s="30">
        <v>0.3</v>
      </c>
      <c r="L318" t="s">
        <v>165</v>
      </c>
      <c r="M318" t="s">
        <v>220</v>
      </c>
      <c r="T318" t="s">
        <v>576</v>
      </c>
    </row>
    <row r="319" spans="1:20" x14ac:dyDescent="0.3">
      <c r="A319" t="s">
        <v>258</v>
      </c>
      <c r="B319" t="s">
        <v>835</v>
      </c>
      <c r="C319" t="s">
        <v>186</v>
      </c>
      <c r="D319" t="s">
        <v>170</v>
      </c>
      <c r="E319" t="s">
        <v>187</v>
      </c>
      <c r="F319" t="s">
        <v>163</v>
      </c>
      <c r="G319" t="s">
        <v>172</v>
      </c>
      <c r="H319">
        <v>48</v>
      </c>
      <c r="I319" s="6">
        <v>36272</v>
      </c>
      <c r="J319" s="29">
        <v>102847</v>
      </c>
      <c r="K319" s="30">
        <v>0.05</v>
      </c>
      <c r="L319" t="s">
        <v>165</v>
      </c>
      <c r="M319" t="s">
        <v>173</v>
      </c>
      <c r="T319" t="s">
        <v>590</v>
      </c>
    </row>
    <row r="320" spans="1:20" x14ac:dyDescent="0.3">
      <c r="A320" t="s">
        <v>836</v>
      </c>
      <c r="B320" t="s">
        <v>837</v>
      </c>
      <c r="C320" t="s">
        <v>211</v>
      </c>
      <c r="D320" t="s">
        <v>161</v>
      </c>
      <c r="E320" t="s">
        <v>177</v>
      </c>
      <c r="F320" t="s">
        <v>181</v>
      </c>
      <c r="G320" t="s">
        <v>172</v>
      </c>
      <c r="H320">
        <v>56</v>
      </c>
      <c r="I320" s="6">
        <v>38866</v>
      </c>
      <c r="J320" s="29">
        <v>228822</v>
      </c>
      <c r="K320" s="30">
        <v>0.36</v>
      </c>
      <c r="L320" t="s">
        <v>165</v>
      </c>
      <c r="M320" t="s">
        <v>191</v>
      </c>
      <c r="T320" t="s">
        <v>592</v>
      </c>
    </row>
    <row r="321" spans="1:20" x14ac:dyDescent="0.3">
      <c r="A321" t="s">
        <v>838</v>
      </c>
      <c r="B321" t="s">
        <v>839</v>
      </c>
      <c r="C321" t="s">
        <v>190</v>
      </c>
      <c r="D321" t="s">
        <v>212</v>
      </c>
      <c r="E321" t="s">
        <v>177</v>
      </c>
      <c r="F321" t="s">
        <v>181</v>
      </c>
      <c r="G321" t="s">
        <v>172</v>
      </c>
      <c r="H321">
        <v>28</v>
      </c>
      <c r="I321" s="6">
        <v>44395</v>
      </c>
      <c r="J321" s="29">
        <v>43391</v>
      </c>
      <c r="K321" s="30">
        <v>0</v>
      </c>
      <c r="L321" t="s">
        <v>165</v>
      </c>
      <c r="M321" t="s">
        <v>220</v>
      </c>
      <c r="T321" t="s">
        <v>597</v>
      </c>
    </row>
    <row r="322" spans="1:20" x14ac:dyDescent="0.3">
      <c r="A322" t="s">
        <v>840</v>
      </c>
      <c r="B322" t="s">
        <v>841</v>
      </c>
      <c r="C322" t="s">
        <v>211</v>
      </c>
      <c r="D322" t="s">
        <v>212</v>
      </c>
      <c r="E322" t="s">
        <v>187</v>
      </c>
      <c r="F322" t="s">
        <v>163</v>
      </c>
      <c r="G322" t="s">
        <v>182</v>
      </c>
      <c r="H322">
        <v>45</v>
      </c>
      <c r="I322" s="6">
        <v>42428</v>
      </c>
      <c r="J322" s="29">
        <v>211637</v>
      </c>
      <c r="K322" s="30">
        <v>0.31</v>
      </c>
      <c r="L322" t="s">
        <v>165</v>
      </c>
      <c r="M322" t="s">
        <v>173</v>
      </c>
      <c r="T322" t="s">
        <v>599</v>
      </c>
    </row>
    <row r="323" spans="1:20" x14ac:dyDescent="0.3">
      <c r="A323" t="s">
        <v>304</v>
      </c>
      <c r="B323" t="s">
        <v>842</v>
      </c>
      <c r="C323" t="s">
        <v>176</v>
      </c>
      <c r="D323" t="s">
        <v>161</v>
      </c>
      <c r="E323" t="s">
        <v>177</v>
      </c>
      <c r="F323" t="s">
        <v>181</v>
      </c>
      <c r="G323" t="s">
        <v>172</v>
      </c>
      <c r="H323">
        <v>28</v>
      </c>
      <c r="I323" s="6">
        <v>44051</v>
      </c>
      <c r="J323" s="29">
        <v>73255</v>
      </c>
      <c r="K323" s="30">
        <v>0.09</v>
      </c>
      <c r="L323" t="s">
        <v>165</v>
      </c>
      <c r="M323" t="s">
        <v>183</v>
      </c>
      <c r="T323" t="s">
        <v>609</v>
      </c>
    </row>
    <row r="324" spans="1:20" x14ac:dyDescent="0.3">
      <c r="A324" t="s">
        <v>843</v>
      </c>
      <c r="B324" t="s">
        <v>844</v>
      </c>
      <c r="C324" t="s">
        <v>186</v>
      </c>
      <c r="D324" t="s">
        <v>223</v>
      </c>
      <c r="E324" t="s">
        <v>187</v>
      </c>
      <c r="F324" t="s">
        <v>181</v>
      </c>
      <c r="G324" t="s">
        <v>172</v>
      </c>
      <c r="H324">
        <v>28</v>
      </c>
      <c r="I324" s="6">
        <v>44204</v>
      </c>
      <c r="J324" s="29">
        <v>108826</v>
      </c>
      <c r="K324" s="30">
        <v>0.1</v>
      </c>
      <c r="L324" t="s">
        <v>165</v>
      </c>
      <c r="M324" t="s">
        <v>191</v>
      </c>
      <c r="T324" t="s">
        <v>616</v>
      </c>
    </row>
    <row r="325" spans="1:20" x14ac:dyDescent="0.3">
      <c r="A325" t="s">
        <v>845</v>
      </c>
      <c r="B325" t="s">
        <v>846</v>
      </c>
      <c r="C325" t="s">
        <v>595</v>
      </c>
      <c r="D325" t="s">
        <v>161</v>
      </c>
      <c r="E325" t="s">
        <v>171</v>
      </c>
      <c r="F325" t="s">
        <v>181</v>
      </c>
      <c r="G325" t="s">
        <v>172</v>
      </c>
      <c r="H325">
        <v>34</v>
      </c>
      <c r="I325" s="6">
        <v>42514</v>
      </c>
      <c r="J325" s="29">
        <v>94352</v>
      </c>
      <c r="K325" s="30">
        <v>0</v>
      </c>
      <c r="L325" t="s">
        <v>165</v>
      </c>
      <c r="M325" t="s">
        <v>191</v>
      </c>
      <c r="T325" t="s">
        <v>622</v>
      </c>
    </row>
    <row r="326" spans="1:20" x14ac:dyDescent="0.3">
      <c r="A326" t="s">
        <v>847</v>
      </c>
      <c r="B326" t="s">
        <v>848</v>
      </c>
      <c r="C326" t="s">
        <v>721</v>
      </c>
      <c r="D326" t="s">
        <v>161</v>
      </c>
      <c r="E326" t="s">
        <v>162</v>
      </c>
      <c r="F326" t="s">
        <v>163</v>
      </c>
      <c r="G326" t="s">
        <v>217</v>
      </c>
      <c r="H326">
        <v>55</v>
      </c>
      <c r="I326" s="6">
        <v>34576</v>
      </c>
      <c r="J326" s="29">
        <v>73955</v>
      </c>
      <c r="K326" s="30">
        <v>0</v>
      </c>
      <c r="L326" t="s">
        <v>165</v>
      </c>
      <c r="M326" t="s">
        <v>183</v>
      </c>
      <c r="T326" t="s">
        <v>631</v>
      </c>
    </row>
    <row r="327" spans="1:20" x14ac:dyDescent="0.3">
      <c r="A327" t="s">
        <v>849</v>
      </c>
      <c r="B327" t="s">
        <v>850</v>
      </c>
      <c r="C327" t="s">
        <v>468</v>
      </c>
      <c r="D327" t="s">
        <v>161</v>
      </c>
      <c r="E327" t="s">
        <v>177</v>
      </c>
      <c r="F327" t="s">
        <v>181</v>
      </c>
      <c r="G327" t="s">
        <v>182</v>
      </c>
      <c r="H327">
        <v>27</v>
      </c>
      <c r="I327" s="6">
        <v>44189</v>
      </c>
      <c r="J327" s="29">
        <v>92321</v>
      </c>
      <c r="K327" s="30">
        <v>0</v>
      </c>
      <c r="L327" t="s">
        <v>165</v>
      </c>
      <c r="M327" t="s">
        <v>173</v>
      </c>
      <c r="T327" t="s">
        <v>646</v>
      </c>
    </row>
    <row r="328" spans="1:20" x14ac:dyDescent="0.3">
      <c r="A328" t="s">
        <v>851</v>
      </c>
      <c r="B328" t="s">
        <v>852</v>
      </c>
      <c r="C328" t="s">
        <v>176</v>
      </c>
      <c r="D328" t="s">
        <v>161</v>
      </c>
      <c r="E328" t="s">
        <v>162</v>
      </c>
      <c r="F328" t="s">
        <v>181</v>
      </c>
      <c r="G328" t="s">
        <v>172</v>
      </c>
      <c r="H328">
        <v>52</v>
      </c>
      <c r="I328" s="6">
        <v>41417</v>
      </c>
      <c r="J328" s="29">
        <v>99557</v>
      </c>
      <c r="K328" s="30">
        <v>0.09</v>
      </c>
      <c r="L328" t="s">
        <v>165</v>
      </c>
      <c r="M328" t="s">
        <v>166</v>
      </c>
      <c r="T328" t="s">
        <v>648</v>
      </c>
    </row>
    <row r="329" spans="1:20" x14ac:dyDescent="0.3">
      <c r="A329" t="s">
        <v>853</v>
      </c>
      <c r="B329" t="s">
        <v>854</v>
      </c>
      <c r="C329" t="s">
        <v>277</v>
      </c>
      <c r="D329" t="s">
        <v>204</v>
      </c>
      <c r="E329" t="s">
        <v>171</v>
      </c>
      <c r="F329" t="s">
        <v>163</v>
      </c>
      <c r="G329" t="s">
        <v>172</v>
      </c>
      <c r="H329">
        <v>28</v>
      </c>
      <c r="I329" s="6">
        <v>43418</v>
      </c>
      <c r="J329" s="29">
        <v>115854</v>
      </c>
      <c r="K329" s="30">
        <v>0</v>
      </c>
      <c r="L329" t="s">
        <v>165</v>
      </c>
      <c r="M329" t="s">
        <v>183</v>
      </c>
      <c r="T329" t="s">
        <v>652</v>
      </c>
    </row>
    <row r="330" spans="1:20" x14ac:dyDescent="0.3">
      <c r="A330" t="s">
        <v>855</v>
      </c>
      <c r="B330" t="s">
        <v>856</v>
      </c>
      <c r="C330" t="s">
        <v>721</v>
      </c>
      <c r="D330" t="s">
        <v>161</v>
      </c>
      <c r="E330" t="s">
        <v>177</v>
      </c>
      <c r="F330" t="s">
        <v>163</v>
      </c>
      <c r="G330" t="s">
        <v>217</v>
      </c>
      <c r="H330">
        <v>44</v>
      </c>
      <c r="I330" s="6">
        <v>40603</v>
      </c>
      <c r="J330" s="29">
        <v>82462</v>
      </c>
      <c r="K330" s="30">
        <v>0</v>
      </c>
      <c r="L330" t="s">
        <v>165</v>
      </c>
      <c r="M330" t="s">
        <v>195</v>
      </c>
      <c r="T330" t="s">
        <v>656</v>
      </c>
    </row>
    <row r="331" spans="1:20" x14ac:dyDescent="0.3">
      <c r="A331" t="s">
        <v>857</v>
      </c>
      <c r="B331" t="s">
        <v>858</v>
      </c>
      <c r="C331" t="s">
        <v>211</v>
      </c>
      <c r="D331" t="s">
        <v>161</v>
      </c>
      <c r="E331" t="s">
        <v>162</v>
      </c>
      <c r="F331" t="s">
        <v>163</v>
      </c>
      <c r="G331" t="s">
        <v>172</v>
      </c>
      <c r="H331">
        <v>53</v>
      </c>
      <c r="I331" s="6">
        <v>40856</v>
      </c>
      <c r="J331" s="29">
        <v>198473</v>
      </c>
      <c r="K331" s="30">
        <v>0.32</v>
      </c>
      <c r="L331" t="s">
        <v>165</v>
      </c>
      <c r="M331" t="s">
        <v>191</v>
      </c>
      <c r="T331" t="s">
        <v>662</v>
      </c>
    </row>
    <row r="332" spans="1:20" x14ac:dyDescent="0.3">
      <c r="A332" t="s">
        <v>859</v>
      </c>
      <c r="B332" t="s">
        <v>860</v>
      </c>
      <c r="C332" t="s">
        <v>160</v>
      </c>
      <c r="D332" t="s">
        <v>170</v>
      </c>
      <c r="E332" t="s">
        <v>187</v>
      </c>
      <c r="F332" t="s">
        <v>163</v>
      </c>
      <c r="G332" t="s">
        <v>182</v>
      </c>
      <c r="H332">
        <v>43</v>
      </c>
      <c r="I332" s="6">
        <v>39005</v>
      </c>
      <c r="J332" s="29">
        <v>153492</v>
      </c>
      <c r="K332" s="30">
        <v>0.11</v>
      </c>
      <c r="L332" t="s">
        <v>165</v>
      </c>
      <c r="M332" t="s">
        <v>173</v>
      </c>
      <c r="T332" t="s">
        <v>666</v>
      </c>
    </row>
    <row r="333" spans="1:20" x14ac:dyDescent="0.3">
      <c r="A333" t="s">
        <v>861</v>
      </c>
      <c r="B333" t="s">
        <v>862</v>
      </c>
      <c r="C333" t="s">
        <v>211</v>
      </c>
      <c r="D333" t="s">
        <v>200</v>
      </c>
      <c r="E333" t="s">
        <v>187</v>
      </c>
      <c r="F333" t="s">
        <v>163</v>
      </c>
      <c r="G333" t="s">
        <v>164</v>
      </c>
      <c r="H333">
        <v>28</v>
      </c>
      <c r="I333" s="6">
        <v>43121</v>
      </c>
      <c r="J333" s="29">
        <v>208210</v>
      </c>
      <c r="K333" s="30">
        <v>0.3</v>
      </c>
      <c r="L333" t="s">
        <v>165</v>
      </c>
      <c r="M333" t="s">
        <v>166</v>
      </c>
      <c r="T333" t="s">
        <v>674</v>
      </c>
    </row>
    <row r="334" spans="1:20" x14ac:dyDescent="0.3">
      <c r="A334" t="s">
        <v>863</v>
      </c>
      <c r="B334" t="s">
        <v>864</v>
      </c>
      <c r="C334" t="s">
        <v>180</v>
      </c>
      <c r="D334" t="s">
        <v>212</v>
      </c>
      <c r="E334" t="s">
        <v>187</v>
      </c>
      <c r="F334" t="s">
        <v>181</v>
      </c>
      <c r="G334" t="s">
        <v>172</v>
      </c>
      <c r="H334">
        <v>33</v>
      </c>
      <c r="I334" s="6">
        <v>42325</v>
      </c>
      <c r="J334" s="29">
        <v>91632</v>
      </c>
      <c r="K334" s="30">
        <v>0</v>
      </c>
      <c r="L334" t="s">
        <v>165</v>
      </c>
      <c r="M334" t="s">
        <v>183</v>
      </c>
      <c r="T334" t="s">
        <v>676</v>
      </c>
    </row>
    <row r="335" spans="1:20" x14ac:dyDescent="0.3">
      <c r="A335" t="s">
        <v>865</v>
      </c>
      <c r="B335" t="s">
        <v>866</v>
      </c>
      <c r="C335" t="s">
        <v>301</v>
      </c>
      <c r="D335" t="s">
        <v>161</v>
      </c>
      <c r="E335" t="s">
        <v>187</v>
      </c>
      <c r="F335" t="s">
        <v>181</v>
      </c>
      <c r="G335" t="s">
        <v>182</v>
      </c>
      <c r="H335">
        <v>55</v>
      </c>
      <c r="I335" s="6">
        <v>34692</v>
      </c>
      <c r="J335" s="29">
        <v>99774</v>
      </c>
      <c r="K335" s="30">
        <v>0</v>
      </c>
      <c r="L335" t="s">
        <v>165</v>
      </c>
      <c r="M335" t="s">
        <v>195</v>
      </c>
      <c r="T335" t="s">
        <v>686</v>
      </c>
    </row>
    <row r="336" spans="1:20" x14ac:dyDescent="0.3">
      <c r="A336" t="s">
        <v>867</v>
      </c>
      <c r="B336" t="s">
        <v>868</v>
      </c>
      <c r="C336" t="s">
        <v>186</v>
      </c>
      <c r="D336" t="s">
        <v>194</v>
      </c>
      <c r="E336" t="s">
        <v>171</v>
      </c>
      <c r="F336" t="s">
        <v>163</v>
      </c>
      <c r="G336" t="s">
        <v>172</v>
      </c>
      <c r="H336">
        <v>31</v>
      </c>
      <c r="I336" s="6">
        <v>41919</v>
      </c>
      <c r="J336" s="29">
        <v>114911</v>
      </c>
      <c r="K336" s="30">
        <v>7.0000000000000007E-2</v>
      </c>
      <c r="L336" t="s">
        <v>165</v>
      </c>
      <c r="M336" t="s">
        <v>173</v>
      </c>
      <c r="T336" t="s">
        <v>693</v>
      </c>
    </row>
    <row r="337" spans="1:20" x14ac:dyDescent="0.3">
      <c r="A337" t="s">
        <v>869</v>
      </c>
      <c r="B337" t="s">
        <v>870</v>
      </c>
      <c r="C337" t="s">
        <v>286</v>
      </c>
      <c r="D337" t="s">
        <v>204</v>
      </c>
      <c r="E337" t="s">
        <v>187</v>
      </c>
      <c r="F337" t="s">
        <v>181</v>
      </c>
      <c r="G337" t="s">
        <v>217</v>
      </c>
      <c r="H337">
        <v>45</v>
      </c>
      <c r="I337" s="6">
        <v>43217</v>
      </c>
      <c r="J337" s="29">
        <v>115490</v>
      </c>
      <c r="K337" s="30">
        <v>0.12</v>
      </c>
      <c r="L337" t="s">
        <v>165</v>
      </c>
      <c r="M337" t="s">
        <v>173</v>
      </c>
      <c r="T337" t="s">
        <v>695</v>
      </c>
    </row>
    <row r="338" spans="1:20" x14ac:dyDescent="0.3">
      <c r="A338" t="s">
        <v>871</v>
      </c>
      <c r="B338" t="s">
        <v>872</v>
      </c>
      <c r="C338" t="s">
        <v>169</v>
      </c>
      <c r="D338" t="s">
        <v>194</v>
      </c>
      <c r="E338" t="s">
        <v>171</v>
      </c>
      <c r="F338" t="s">
        <v>163</v>
      </c>
      <c r="G338" t="s">
        <v>182</v>
      </c>
      <c r="H338">
        <v>29</v>
      </c>
      <c r="I338" s="6">
        <v>42914</v>
      </c>
      <c r="J338" s="29">
        <v>197649</v>
      </c>
      <c r="K338" s="30">
        <v>0.2</v>
      </c>
      <c r="L338" t="s">
        <v>165</v>
      </c>
      <c r="M338" t="s">
        <v>220</v>
      </c>
      <c r="T338" t="s">
        <v>701</v>
      </c>
    </row>
    <row r="339" spans="1:20" x14ac:dyDescent="0.3">
      <c r="A339" t="s">
        <v>333</v>
      </c>
      <c r="B339" t="s">
        <v>873</v>
      </c>
      <c r="C339" t="s">
        <v>235</v>
      </c>
      <c r="D339" t="s">
        <v>170</v>
      </c>
      <c r="E339" t="s">
        <v>171</v>
      </c>
      <c r="F339" t="s">
        <v>163</v>
      </c>
      <c r="G339" t="s">
        <v>172</v>
      </c>
      <c r="H339">
        <v>52</v>
      </c>
      <c r="I339" s="6">
        <v>43819</v>
      </c>
      <c r="J339" s="29">
        <v>61026</v>
      </c>
      <c r="K339" s="30">
        <v>0</v>
      </c>
      <c r="L339" t="s">
        <v>165</v>
      </c>
      <c r="M339" t="s">
        <v>183</v>
      </c>
      <c r="T339" t="s">
        <v>704</v>
      </c>
    </row>
    <row r="340" spans="1:20" x14ac:dyDescent="0.3">
      <c r="A340" t="s">
        <v>874</v>
      </c>
      <c r="B340" t="s">
        <v>875</v>
      </c>
      <c r="C340" t="s">
        <v>203</v>
      </c>
      <c r="D340" t="s">
        <v>204</v>
      </c>
      <c r="E340" t="s">
        <v>171</v>
      </c>
      <c r="F340" t="s">
        <v>163</v>
      </c>
      <c r="G340" t="s">
        <v>172</v>
      </c>
      <c r="H340">
        <v>48</v>
      </c>
      <c r="I340" s="6">
        <v>41907</v>
      </c>
      <c r="J340" s="29">
        <v>96693</v>
      </c>
      <c r="K340" s="30">
        <v>0</v>
      </c>
      <c r="L340" t="s">
        <v>165</v>
      </c>
      <c r="M340" t="s">
        <v>173</v>
      </c>
      <c r="T340" t="s">
        <v>716</v>
      </c>
    </row>
    <row r="341" spans="1:20" x14ac:dyDescent="0.3">
      <c r="A341" t="s">
        <v>876</v>
      </c>
      <c r="B341" t="s">
        <v>877</v>
      </c>
      <c r="C341" t="s">
        <v>335</v>
      </c>
      <c r="D341" t="s">
        <v>204</v>
      </c>
      <c r="E341" t="s">
        <v>171</v>
      </c>
      <c r="F341" t="s">
        <v>163</v>
      </c>
      <c r="G341" t="s">
        <v>217</v>
      </c>
      <c r="H341">
        <v>48</v>
      </c>
      <c r="I341" s="6">
        <v>39991</v>
      </c>
      <c r="J341" s="29">
        <v>82907</v>
      </c>
      <c r="K341" s="30">
        <v>0</v>
      </c>
      <c r="L341" t="s">
        <v>165</v>
      </c>
      <c r="M341" t="s">
        <v>166</v>
      </c>
      <c r="T341" t="s">
        <v>718</v>
      </c>
    </row>
    <row r="342" spans="1:20" x14ac:dyDescent="0.3">
      <c r="A342" t="s">
        <v>878</v>
      </c>
      <c r="B342" t="s">
        <v>879</v>
      </c>
      <c r="C342" t="s">
        <v>260</v>
      </c>
      <c r="D342" t="s">
        <v>204</v>
      </c>
      <c r="E342" t="s">
        <v>162</v>
      </c>
      <c r="F342" t="s">
        <v>181</v>
      </c>
      <c r="G342" t="s">
        <v>217</v>
      </c>
      <c r="H342">
        <v>41</v>
      </c>
      <c r="I342" s="6">
        <v>40929</v>
      </c>
      <c r="J342" s="29">
        <v>94658</v>
      </c>
      <c r="K342" s="30">
        <v>0</v>
      </c>
      <c r="L342" t="s">
        <v>165</v>
      </c>
      <c r="M342" t="s">
        <v>191</v>
      </c>
      <c r="T342" t="s">
        <v>733</v>
      </c>
    </row>
    <row r="343" spans="1:20" x14ac:dyDescent="0.3">
      <c r="A343" t="s">
        <v>880</v>
      </c>
      <c r="B343" t="s">
        <v>881</v>
      </c>
      <c r="C343" t="s">
        <v>265</v>
      </c>
      <c r="D343" t="s">
        <v>200</v>
      </c>
      <c r="E343" t="s">
        <v>177</v>
      </c>
      <c r="F343" t="s">
        <v>181</v>
      </c>
      <c r="G343" t="s">
        <v>164</v>
      </c>
      <c r="H343">
        <v>45</v>
      </c>
      <c r="I343" s="6">
        <v>42357</v>
      </c>
      <c r="J343" s="29">
        <v>51983</v>
      </c>
      <c r="K343" s="30">
        <v>0</v>
      </c>
      <c r="L343" t="s">
        <v>165</v>
      </c>
      <c r="M343" t="s">
        <v>220</v>
      </c>
      <c r="T343" t="s">
        <v>737</v>
      </c>
    </row>
    <row r="344" spans="1:20" x14ac:dyDescent="0.3">
      <c r="A344" t="s">
        <v>882</v>
      </c>
      <c r="B344" t="s">
        <v>883</v>
      </c>
      <c r="C344" t="s">
        <v>160</v>
      </c>
      <c r="D344" t="s">
        <v>170</v>
      </c>
      <c r="E344" t="s">
        <v>187</v>
      </c>
      <c r="F344" t="s">
        <v>163</v>
      </c>
      <c r="G344" t="s">
        <v>217</v>
      </c>
      <c r="H344">
        <v>55</v>
      </c>
      <c r="I344" s="6">
        <v>42772</v>
      </c>
      <c r="J344" s="29">
        <v>144986</v>
      </c>
      <c r="K344" s="30">
        <v>0.12</v>
      </c>
      <c r="L344" t="s">
        <v>165</v>
      </c>
      <c r="M344" t="s">
        <v>183</v>
      </c>
      <c r="T344" t="s">
        <v>743</v>
      </c>
    </row>
    <row r="345" spans="1:20" x14ac:dyDescent="0.3">
      <c r="A345" t="s">
        <v>884</v>
      </c>
      <c r="B345" t="s">
        <v>885</v>
      </c>
      <c r="C345" t="s">
        <v>325</v>
      </c>
      <c r="D345" t="s">
        <v>223</v>
      </c>
      <c r="E345" t="s">
        <v>171</v>
      </c>
      <c r="F345" t="s">
        <v>163</v>
      </c>
      <c r="G345" t="s">
        <v>182</v>
      </c>
      <c r="H345">
        <v>45</v>
      </c>
      <c r="I345" s="6">
        <v>36754</v>
      </c>
      <c r="J345" s="29">
        <v>60113</v>
      </c>
      <c r="K345" s="30">
        <v>0</v>
      </c>
      <c r="L345" t="s">
        <v>165</v>
      </c>
      <c r="M345" t="s">
        <v>173</v>
      </c>
      <c r="T345" t="s">
        <v>747</v>
      </c>
    </row>
    <row r="346" spans="1:20" x14ac:dyDescent="0.3">
      <c r="A346" t="s">
        <v>886</v>
      </c>
      <c r="B346" t="s">
        <v>887</v>
      </c>
      <c r="C346" t="s">
        <v>235</v>
      </c>
      <c r="D346" t="s">
        <v>212</v>
      </c>
      <c r="E346" t="s">
        <v>177</v>
      </c>
      <c r="F346" t="s">
        <v>163</v>
      </c>
      <c r="G346" t="s">
        <v>172</v>
      </c>
      <c r="H346">
        <v>33</v>
      </c>
      <c r="I346" s="6">
        <v>43904</v>
      </c>
      <c r="J346" s="29">
        <v>68846</v>
      </c>
      <c r="K346" s="30">
        <v>0</v>
      </c>
      <c r="L346" t="s">
        <v>165</v>
      </c>
      <c r="M346" t="s">
        <v>173</v>
      </c>
      <c r="T346" t="s">
        <v>755</v>
      </c>
    </row>
    <row r="347" spans="1:20" x14ac:dyDescent="0.3">
      <c r="A347" t="s">
        <v>505</v>
      </c>
      <c r="B347" t="s">
        <v>888</v>
      </c>
      <c r="C347" t="s">
        <v>595</v>
      </c>
      <c r="D347" t="s">
        <v>161</v>
      </c>
      <c r="E347" t="s">
        <v>187</v>
      </c>
      <c r="F347" t="s">
        <v>163</v>
      </c>
      <c r="G347" t="s">
        <v>217</v>
      </c>
      <c r="H347">
        <v>59</v>
      </c>
      <c r="I347" s="6">
        <v>41717</v>
      </c>
      <c r="J347" s="29">
        <v>90901</v>
      </c>
      <c r="K347" s="30">
        <v>0</v>
      </c>
      <c r="L347" t="s">
        <v>165</v>
      </c>
      <c r="M347" t="s">
        <v>166</v>
      </c>
      <c r="T347" t="s">
        <v>763</v>
      </c>
    </row>
    <row r="348" spans="1:20" x14ac:dyDescent="0.3">
      <c r="A348" t="s">
        <v>889</v>
      </c>
      <c r="B348" t="s">
        <v>890</v>
      </c>
      <c r="C348" t="s">
        <v>186</v>
      </c>
      <c r="D348" t="s">
        <v>194</v>
      </c>
      <c r="E348" t="s">
        <v>187</v>
      </c>
      <c r="F348" t="s">
        <v>163</v>
      </c>
      <c r="G348" t="s">
        <v>182</v>
      </c>
      <c r="H348">
        <v>50</v>
      </c>
      <c r="I348" s="6">
        <v>41155</v>
      </c>
      <c r="J348" s="29">
        <v>102033</v>
      </c>
      <c r="K348" s="30">
        <v>0.08</v>
      </c>
      <c r="L348" t="s">
        <v>165</v>
      </c>
      <c r="M348" t="s">
        <v>195</v>
      </c>
      <c r="T348" t="s">
        <v>765</v>
      </c>
    </row>
    <row r="349" spans="1:20" x14ac:dyDescent="0.3">
      <c r="A349" t="s">
        <v>891</v>
      </c>
      <c r="B349" t="s">
        <v>892</v>
      </c>
      <c r="C349" t="s">
        <v>169</v>
      </c>
      <c r="D349" t="s">
        <v>223</v>
      </c>
      <c r="E349" t="s">
        <v>177</v>
      </c>
      <c r="F349" t="s">
        <v>163</v>
      </c>
      <c r="G349" t="s">
        <v>172</v>
      </c>
      <c r="H349">
        <v>61</v>
      </c>
      <c r="I349" s="6">
        <v>44219</v>
      </c>
      <c r="J349" s="29">
        <v>151783</v>
      </c>
      <c r="K349" s="30">
        <v>0.26</v>
      </c>
      <c r="L349" t="s">
        <v>165</v>
      </c>
      <c r="M349" t="s">
        <v>166</v>
      </c>
      <c r="T349" t="s">
        <v>769</v>
      </c>
    </row>
    <row r="350" spans="1:20" x14ac:dyDescent="0.3">
      <c r="A350" t="s">
        <v>893</v>
      </c>
      <c r="B350" t="s">
        <v>894</v>
      </c>
      <c r="C350" t="s">
        <v>169</v>
      </c>
      <c r="D350" t="s">
        <v>204</v>
      </c>
      <c r="E350" t="s">
        <v>187</v>
      </c>
      <c r="F350" t="s">
        <v>163</v>
      </c>
      <c r="G350" t="s">
        <v>217</v>
      </c>
      <c r="H350">
        <v>27</v>
      </c>
      <c r="I350" s="6">
        <v>43441</v>
      </c>
      <c r="J350" s="29">
        <v>170164</v>
      </c>
      <c r="K350" s="30">
        <v>0.17</v>
      </c>
      <c r="L350" t="s">
        <v>165</v>
      </c>
      <c r="M350" t="s">
        <v>195</v>
      </c>
      <c r="T350" t="s">
        <v>771</v>
      </c>
    </row>
    <row r="351" spans="1:20" x14ac:dyDescent="0.3">
      <c r="A351" t="s">
        <v>895</v>
      </c>
      <c r="B351" t="s">
        <v>896</v>
      </c>
      <c r="C351" t="s">
        <v>160</v>
      </c>
      <c r="D351" t="s">
        <v>212</v>
      </c>
      <c r="E351" t="s">
        <v>171</v>
      </c>
      <c r="F351" t="s">
        <v>163</v>
      </c>
      <c r="G351" t="s">
        <v>182</v>
      </c>
      <c r="H351">
        <v>35</v>
      </c>
      <c r="I351" s="6">
        <v>41690</v>
      </c>
      <c r="J351" s="29">
        <v>155905</v>
      </c>
      <c r="K351" s="30">
        <v>0.14000000000000001</v>
      </c>
      <c r="L351" t="s">
        <v>165</v>
      </c>
      <c r="M351" t="s">
        <v>183</v>
      </c>
      <c r="T351" t="s">
        <v>776</v>
      </c>
    </row>
    <row r="352" spans="1:20" x14ac:dyDescent="0.3">
      <c r="A352" t="s">
        <v>897</v>
      </c>
      <c r="B352" t="s">
        <v>898</v>
      </c>
      <c r="C352" t="s">
        <v>190</v>
      </c>
      <c r="D352" t="s">
        <v>223</v>
      </c>
      <c r="E352" t="s">
        <v>187</v>
      </c>
      <c r="F352" t="s">
        <v>181</v>
      </c>
      <c r="G352" t="s">
        <v>182</v>
      </c>
      <c r="H352">
        <v>40</v>
      </c>
      <c r="I352" s="6">
        <v>42721</v>
      </c>
      <c r="J352" s="29">
        <v>50733</v>
      </c>
      <c r="K352" s="30">
        <v>0</v>
      </c>
      <c r="L352" t="s">
        <v>165</v>
      </c>
      <c r="M352" t="s">
        <v>191</v>
      </c>
      <c r="T352" t="s">
        <v>782</v>
      </c>
    </row>
    <row r="353" spans="1:20" x14ac:dyDescent="0.3">
      <c r="A353" t="s">
        <v>899</v>
      </c>
      <c r="B353" t="s">
        <v>900</v>
      </c>
      <c r="C353" t="s">
        <v>328</v>
      </c>
      <c r="D353" t="s">
        <v>200</v>
      </c>
      <c r="E353" t="s">
        <v>187</v>
      </c>
      <c r="F353" t="s">
        <v>163</v>
      </c>
      <c r="G353" t="s">
        <v>172</v>
      </c>
      <c r="H353">
        <v>30</v>
      </c>
      <c r="I353" s="6">
        <v>42761</v>
      </c>
      <c r="J353" s="29">
        <v>88663</v>
      </c>
      <c r="K353" s="30">
        <v>0</v>
      </c>
      <c r="L353" t="s">
        <v>165</v>
      </c>
      <c r="M353" t="s">
        <v>183</v>
      </c>
      <c r="T353" t="s">
        <v>784</v>
      </c>
    </row>
    <row r="354" spans="1:20" x14ac:dyDescent="0.3">
      <c r="A354" t="s">
        <v>901</v>
      </c>
      <c r="B354" t="s">
        <v>902</v>
      </c>
      <c r="C354" t="s">
        <v>235</v>
      </c>
      <c r="D354" t="s">
        <v>223</v>
      </c>
      <c r="E354" t="s">
        <v>171</v>
      </c>
      <c r="F354" t="s">
        <v>181</v>
      </c>
      <c r="G354" t="s">
        <v>182</v>
      </c>
      <c r="H354">
        <v>55</v>
      </c>
      <c r="I354" s="6">
        <v>44410</v>
      </c>
      <c r="J354" s="29">
        <v>67130</v>
      </c>
      <c r="K354" s="30">
        <v>0</v>
      </c>
      <c r="L354" t="s">
        <v>165</v>
      </c>
      <c r="M354" t="s">
        <v>191</v>
      </c>
      <c r="T354" t="s">
        <v>788</v>
      </c>
    </row>
    <row r="355" spans="1:20" x14ac:dyDescent="0.3">
      <c r="A355" t="s">
        <v>903</v>
      </c>
      <c r="B355" t="s">
        <v>904</v>
      </c>
      <c r="C355" t="s">
        <v>180</v>
      </c>
      <c r="D355" t="s">
        <v>170</v>
      </c>
      <c r="E355" t="s">
        <v>171</v>
      </c>
      <c r="F355" t="s">
        <v>163</v>
      </c>
      <c r="G355" t="s">
        <v>182</v>
      </c>
      <c r="H355">
        <v>33</v>
      </c>
      <c r="I355" s="6">
        <v>42285</v>
      </c>
      <c r="J355" s="29">
        <v>94876</v>
      </c>
      <c r="K355" s="30">
        <v>0</v>
      </c>
      <c r="L355" t="s">
        <v>165</v>
      </c>
      <c r="M355" t="s">
        <v>191</v>
      </c>
      <c r="T355" t="s">
        <v>792</v>
      </c>
    </row>
    <row r="356" spans="1:20" x14ac:dyDescent="0.3">
      <c r="A356" t="s">
        <v>905</v>
      </c>
      <c r="B356" t="s">
        <v>906</v>
      </c>
      <c r="C356" t="s">
        <v>340</v>
      </c>
      <c r="D356" t="s">
        <v>204</v>
      </c>
      <c r="E356" t="s">
        <v>171</v>
      </c>
      <c r="F356" t="s">
        <v>181</v>
      </c>
      <c r="G356" t="s">
        <v>217</v>
      </c>
      <c r="H356">
        <v>62</v>
      </c>
      <c r="I356" s="6">
        <v>34616</v>
      </c>
      <c r="J356" s="29">
        <v>98230</v>
      </c>
      <c r="K356" s="30">
        <v>0</v>
      </c>
      <c r="L356" t="s">
        <v>165</v>
      </c>
      <c r="M356" t="s">
        <v>191</v>
      </c>
      <c r="T356" t="s">
        <v>794</v>
      </c>
    </row>
    <row r="357" spans="1:20" x14ac:dyDescent="0.3">
      <c r="A357" t="s">
        <v>907</v>
      </c>
      <c r="B357" t="s">
        <v>908</v>
      </c>
      <c r="C357" t="s">
        <v>335</v>
      </c>
      <c r="D357" t="s">
        <v>204</v>
      </c>
      <c r="E357" t="s">
        <v>162</v>
      </c>
      <c r="F357" t="s">
        <v>163</v>
      </c>
      <c r="G357" t="s">
        <v>182</v>
      </c>
      <c r="H357">
        <v>36</v>
      </c>
      <c r="I357" s="6">
        <v>43448</v>
      </c>
      <c r="J357" s="29">
        <v>96757</v>
      </c>
      <c r="K357" s="30">
        <v>0</v>
      </c>
      <c r="L357" t="s">
        <v>165</v>
      </c>
      <c r="M357" t="s">
        <v>220</v>
      </c>
      <c r="T357" t="s">
        <v>805</v>
      </c>
    </row>
    <row r="358" spans="1:20" x14ac:dyDescent="0.3">
      <c r="A358" t="s">
        <v>909</v>
      </c>
      <c r="B358" t="s">
        <v>910</v>
      </c>
      <c r="C358" t="s">
        <v>235</v>
      </c>
      <c r="D358" t="s">
        <v>212</v>
      </c>
      <c r="E358" t="s">
        <v>177</v>
      </c>
      <c r="F358" t="s">
        <v>181</v>
      </c>
      <c r="G358" t="s">
        <v>164</v>
      </c>
      <c r="H358">
        <v>35</v>
      </c>
      <c r="I358" s="6">
        <v>44015</v>
      </c>
      <c r="J358" s="29">
        <v>51513</v>
      </c>
      <c r="K358" s="30">
        <v>0</v>
      </c>
      <c r="L358" t="s">
        <v>165</v>
      </c>
      <c r="M358" t="s">
        <v>220</v>
      </c>
      <c r="T358" t="s">
        <v>807</v>
      </c>
    </row>
    <row r="359" spans="1:20" x14ac:dyDescent="0.3">
      <c r="A359" t="s">
        <v>911</v>
      </c>
      <c r="B359" t="s">
        <v>912</v>
      </c>
      <c r="C359" t="s">
        <v>211</v>
      </c>
      <c r="D359" t="s">
        <v>212</v>
      </c>
      <c r="E359" t="s">
        <v>187</v>
      </c>
      <c r="F359" t="s">
        <v>181</v>
      </c>
      <c r="G359" t="s">
        <v>182</v>
      </c>
      <c r="H359">
        <v>60</v>
      </c>
      <c r="I359" s="6">
        <v>39109</v>
      </c>
      <c r="J359" s="29">
        <v>234311</v>
      </c>
      <c r="K359" s="30">
        <v>0.37</v>
      </c>
      <c r="L359" t="s">
        <v>165</v>
      </c>
      <c r="M359" t="s">
        <v>191</v>
      </c>
      <c r="T359" t="s">
        <v>816</v>
      </c>
    </row>
    <row r="360" spans="1:20" x14ac:dyDescent="0.3">
      <c r="A360" t="s">
        <v>913</v>
      </c>
      <c r="B360" t="s">
        <v>914</v>
      </c>
      <c r="C360" t="s">
        <v>160</v>
      </c>
      <c r="D360" t="s">
        <v>200</v>
      </c>
      <c r="E360" t="s">
        <v>171</v>
      </c>
      <c r="F360" t="s">
        <v>163</v>
      </c>
      <c r="G360" t="s">
        <v>217</v>
      </c>
      <c r="H360">
        <v>45</v>
      </c>
      <c r="I360" s="6">
        <v>40685</v>
      </c>
      <c r="J360" s="29">
        <v>152353</v>
      </c>
      <c r="K360" s="30">
        <v>0.14000000000000001</v>
      </c>
      <c r="L360" t="s">
        <v>165</v>
      </c>
      <c r="M360" t="s">
        <v>166</v>
      </c>
      <c r="T360" t="s">
        <v>826</v>
      </c>
    </row>
    <row r="361" spans="1:20" x14ac:dyDescent="0.3">
      <c r="A361" t="s">
        <v>915</v>
      </c>
      <c r="B361" t="s">
        <v>916</v>
      </c>
      <c r="C361" t="s">
        <v>160</v>
      </c>
      <c r="D361" t="s">
        <v>194</v>
      </c>
      <c r="E361" t="s">
        <v>171</v>
      </c>
      <c r="F361" t="s">
        <v>163</v>
      </c>
      <c r="G361" t="s">
        <v>172</v>
      </c>
      <c r="H361">
        <v>48</v>
      </c>
      <c r="I361" s="6">
        <v>40389</v>
      </c>
      <c r="J361" s="29">
        <v>124774</v>
      </c>
      <c r="K361" s="30">
        <v>0.12</v>
      </c>
      <c r="L361" t="s">
        <v>165</v>
      </c>
      <c r="M361" t="s">
        <v>183</v>
      </c>
      <c r="T361" t="s">
        <v>830</v>
      </c>
    </row>
    <row r="362" spans="1:20" x14ac:dyDescent="0.3">
      <c r="A362" t="s">
        <v>917</v>
      </c>
      <c r="B362" t="s">
        <v>918</v>
      </c>
      <c r="C362" t="s">
        <v>160</v>
      </c>
      <c r="D362" t="s">
        <v>170</v>
      </c>
      <c r="E362" t="s">
        <v>171</v>
      </c>
      <c r="F362" t="s">
        <v>181</v>
      </c>
      <c r="G362" t="s">
        <v>217</v>
      </c>
      <c r="H362">
        <v>44</v>
      </c>
      <c r="I362" s="6">
        <v>43685</v>
      </c>
      <c r="J362" s="29">
        <v>130133</v>
      </c>
      <c r="K362" s="30">
        <v>0.15</v>
      </c>
      <c r="L362" t="s">
        <v>165</v>
      </c>
      <c r="M362" t="s">
        <v>195</v>
      </c>
      <c r="T362" t="s">
        <v>832</v>
      </c>
    </row>
    <row r="363" spans="1:20" x14ac:dyDescent="0.3">
      <c r="A363" t="s">
        <v>919</v>
      </c>
      <c r="B363" t="s">
        <v>920</v>
      </c>
      <c r="C363" t="s">
        <v>280</v>
      </c>
      <c r="D363" t="s">
        <v>204</v>
      </c>
      <c r="E363" t="s">
        <v>162</v>
      </c>
      <c r="F363" t="s">
        <v>163</v>
      </c>
      <c r="G363" t="s">
        <v>182</v>
      </c>
      <c r="H363">
        <v>30</v>
      </c>
      <c r="I363" s="6">
        <v>42322</v>
      </c>
      <c r="J363" s="29">
        <v>77442</v>
      </c>
      <c r="K363" s="30">
        <v>0</v>
      </c>
      <c r="L363" t="s">
        <v>165</v>
      </c>
      <c r="M363" t="s">
        <v>220</v>
      </c>
      <c r="T363" t="s">
        <v>837</v>
      </c>
    </row>
    <row r="364" spans="1:20" x14ac:dyDescent="0.3">
      <c r="A364" t="s">
        <v>921</v>
      </c>
      <c r="B364" t="s">
        <v>922</v>
      </c>
      <c r="C364" t="s">
        <v>451</v>
      </c>
      <c r="D364" t="s">
        <v>161</v>
      </c>
      <c r="E364" t="s">
        <v>177</v>
      </c>
      <c r="F364" t="s">
        <v>181</v>
      </c>
      <c r="G364" t="s">
        <v>172</v>
      </c>
      <c r="H364">
        <v>55</v>
      </c>
      <c r="I364" s="6">
        <v>41565</v>
      </c>
      <c r="J364" s="29">
        <v>70334</v>
      </c>
      <c r="K364" s="30">
        <v>0</v>
      </c>
      <c r="L364" t="s">
        <v>165</v>
      </c>
      <c r="M364" t="s">
        <v>191</v>
      </c>
      <c r="T364" t="s">
        <v>841</v>
      </c>
    </row>
    <row r="365" spans="1:20" x14ac:dyDescent="0.3">
      <c r="A365" t="s">
        <v>923</v>
      </c>
      <c r="B365" t="s">
        <v>924</v>
      </c>
      <c r="C365" t="s">
        <v>260</v>
      </c>
      <c r="D365" t="s">
        <v>204</v>
      </c>
      <c r="E365" t="s">
        <v>162</v>
      </c>
      <c r="F365" t="s">
        <v>181</v>
      </c>
      <c r="G365" t="s">
        <v>182</v>
      </c>
      <c r="H365">
        <v>59</v>
      </c>
      <c r="I365" s="6">
        <v>40170</v>
      </c>
      <c r="J365" s="29">
        <v>78006</v>
      </c>
      <c r="K365" s="30">
        <v>0</v>
      </c>
      <c r="L365" t="s">
        <v>165</v>
      </c>
      <c r="M365" t="s">
        <v>191</v>
      </c>
      <c r="T365" t="s">
        <v>842</v>
      </c>
    </row>
    <row r="366" spans="1:20" x14ac:dyDescent="0.3">
      <c r="A366" t="s">
        <v>925</v>
      </c>
      <c r="B366" t="s">
        <v>926</v>
      </c>
      <c r="C366" t="s">
        <v>169</v>
      </c>
      <c r="D366" t="s">
        <v>161</v>
      </c>
      <c r="E366" t="s">
        <v>177</v>
      </c>
      <c r="F366" t="s">
        <v>163</v>
      </c>
      <c r="G366" t="s">
        <v>217</v>
      </c>
      <c r="H366">
        <v>28</v>
      </c>
      <c r="I366" s="6">
        <v>44221</v>
      </c>
      <c r="J366" s="29">
        <v>160385</v>
      </c>
      <c r="K366" s="30">
        <v>0.23</v>
      </c>
      <c r="L366" t="s">
        <v>165</v>
      </c>
      <c r="M366" t="s">
        <v>191</v>
      </c>
      <c r="T366" t="s">
        <v>850</v>
      </c>
    </row>
    <row r="367" spans="1:20" x14ac:dyDescent="0.3">
      <c r="A367" t="s">
        <v>927</v>
      </c>
      <c r="B367" t="s">
        <v>928</v>
      </c>
      <c r="C367" t="s">
        <v>211</v>
      </c>
      <c r="D367" t="s">
        <v>170</v>
      </c>
      <c r="E367" t="s">
        <v>187</v>
      </c>
      <c r="F367" t="s">
        <v>163</v>
      </c>
      <c r="G367" t="s">
        <v>172</v>
      </c>
      <c r="H367">
        <v>36</v>
      </c>
      <c r="I367" s="6">
        <v>41650</v>
      </c>
      <c r="J367" s="29">
        <v>202323</v>
      </c>
      <c r="K367" s="30">
        <v>0.39</v>
      </c>
      <c r="L367" t="s">
        <v>165</v>
      </c>
      <c r="M367" t="s">
        <v>173</v>
      </c>
      <c r="T367" t="s">
        <v>862</v>
      </c>
    </row>
    <row r="368" spans="1:20" x14ac:dyDescent="0.3">
      <c r="A368" t="s">
        <v>929</v>
      </c>
      <c r="B368" t="s">
        <v>930</v>
      </c>
      <c r="C368" t="s">
        <v>169</v>
      </c>
      <c r="D368" t="s">
        <v>170</v>
      </c>
      <c r="E368" t="s">
        <v>171</v>
      </c>
      <c r="F368" t="s">
        <v>163</v>
      </c>
      <c r="G368" t="s">
        <v>182</v>
      </c>
      <c r="H368">
        <v>34</v>
      </c>
      <c r="I368" s="6">
        <v>44032</v>
      </c>
      <c r="J368" s="29">
        <v>184960</v>
      </c>
      <c r="K368" s="30">
        <v>0.18</v>
      </c>
      <c r="L368" t="s">
        <v>165</v>
      </c>
      <c r="M368" t="s">
        <v>166</v>
      </c>
      <c r="T368" t="s">
        <v>868</v>
      </c>
    </row>
    <row r="369" spans="1:20" x14ac:dyDescent="0.3">
      <c r="A369" t="s">
        <v>931</v>
      </c>
      <c r="B369" t="s">
        <v>932</v>
      </c>
      <c r="C369" t="s">
        <v>211</v>
      </c>
      <c r="D369" t="s">
        <v>161</v>
      </c>
      <c r="E369" t="s">
        <v>177</v>
      </c>
      <c r="F369" t="s">
        <v>181</v>
      </c>
      <c r="G369" t="s">
        <v>182</v>
      </c>
      <c r="H369">
        <v>37</v>
      </c>
      <c r="I369" s="6">
        <v>40719</v>
      </c>
      <c r="J369" s="29">
        <v>221592</v>
      </c>
      <c r="K369" s="30">
        <v>0.31</v>
      </c>
      <c r="L369" t="s">
        <v>165</v>
      </c>
      <c r="M369" t="s">
        <v>220</v>
      </c>
      <c r="T369" t="s">
        <v>894</v>
      </c>
    </row>
    <row r="370" spans="1:20" x14ac:dyDescent="0.3">
      <c r="A370" t="s">
        <v>933</v>
      </c>
      <c r="B370" t="s">
        <v>934</v>
      </c>
      <c r="C370" t="s">
        <v>265</v>
      </c>
      <c r="D370" t="s">
        <v>200</v>
      </c>
      <c r="E370" t="s">
        <v>177</v>
      </c>
      <c r="F370" t="s">
        <v>163</v>
      </c>
      <c r="G370" t="s">
        <v>182</v>
      </c>
      <c r="H370">
        <v>44</v>
      </c>
      <c r="I370" s="6">
        <v>39841</v>
      </c>
      <c r="J370" s="29">
        <v>53301</v>
      </c>
      <c r="K370" s="30">
        <v>0</v>
      </c>
      <c r="L370" t="s">
        <v>165</v>
      </c>
      <c r="M370" t="s">
        <v>166</v>
      </c>
      <c r="T370" t="s">
        <v>898</v>
      </c>
    </row>
    <row r="371" spans="1:20" x14ac:dyDescent="0.3">
      <c r="A371" t="s">
        <v>935</v>
      </c>
      <c r="B371" t="s">
        <v>936</v>
      </c>
      <c r="C371" t="s">
        <v>301</v>
      </c>
      <c r="D371" t="s">
        <v>161</v>
      </c>
      <c r="E371" t="s">
        <v>187</v>
      </c>
      <c r="F371" t="s">
        <v>181</v>
      </c>
      <c r="G371" t="s">
        <v>182</v>
      </c>
      <c r="H371">
        <v>45</v>
      </c>
      <c r="I371" s="6">
        <v>36587</v>
      </c>
      <c r="J371" s="29">
        <v>91276</v>
      </c>
      <c r="K371" s="30">
        <v>0</v>
      </c>
      <c r="L371" t="s">
        <v>165</v>
      </c>
      <c r="M371" t="s">
        <v>166</v>
      </c>
      <c r="T371" t="s">
        <v>902</v>
      </c>
    </row>
    <row r="372" spans="1:20" x14ac:dyDescent="0.3">
      <c r="A372" t="s">
        <v>937</v>
      </c>
      <c r="B372" t="s">
        <v>938</v>
      </c>
      <c r="C372" t="s">
        <v>160</v>
      </c>
      <c r="D372" t="s">
        <v>200</v>
      </c>
      <c r="E372" t="s">
        <v>162</v>
      </c>
      <c r="F372" t="s">
        <v>163</v>
      </c>
      <c r="G372" t="s">
        <v>182</v>
      </c>
      <c r="H372">
        <v>52</v>
      </c>
      <c r="I372" s="6">
        <v>42983</v>
      </c>
      <c r="J372" s="29">
        <v>140042</v>
      </c>
      <c r="K372" s="30">
        <v>0.13</v>
      </c>
      <c r="L372" t="s">
        <v>165</v>
      </c>
      <c r="M372" t="s">
        <v>195</v>
      </c>
      <c r="T372" t="s">
        <v>910</v>
      </c>
    </row>
    <row r="373" spans="1:20" x14ac:dyDescent="0.3">
      <c r="A373" t="s">
        <v>364</v>
      </c>
      <c r="B373" t="s">
        <v>939</v>
      </c>
      <c r="C373" t="s">
        <v>190</v>
      </c>
      <c r="D373" t="s">
        <v>194</v>
      </c>
      <c r="E373" t="s">
        <v>177</v>
      </c>
      <c r="F373" t="s">
        <v>163</v>
      </c>
      <c r="G373" t="s">
        <v>182</v>
      </c>
      <c r="H373">
        <v>40</v>
      </c>
      <c r="I373" s="6">
        <v>43440</v>
      </c>
      <c r="J373" s="29">
        <v>57225</v>
      </c>
      <c r="K373" s="30">
        <v>0</v>
      </c>
      <c r="L373" t="s">
        <v>165</v>
      </c>
      <c r="M373" t="s">
        <v>220</v>
      </c>
      <c r="T373" t="s">
        <v>912</v>
      </c>
    </row>
    <row r="374" spans="1:20" x14ac:dyDescent="0.3">
      <c r="A374" t="s">
        <v>940</v>
      </c>
      <c r="B374" t="s">
        <v>941</v>
      </c>
      <c r="C374" t="s">
        <v>186</v>
      </c>
      <c r="D374" t="s">
        <v>200</v>
      </c>
      <c r="E374" t="s">
        <v>171</v>
      </c>
      <c r="F374" t="s">
        <v>163</v>
      </c>
      <c r="G374" t="s">
        <v>217</v>
      </c>
      <c r="H374">
        <v>55</v>
      </c>
      <c r="I374" s="6">
        <v>40233</v>
      </c>
      <c r="J374" s="29">
        <v>102839</v>
      </c>
      <c r="K374" s="30">
        <v>0.05</v>
      </c>
      <c r="L374" t="s">
        <v>165</v>
      </c>
      <c r="M374" t="s">
        <v>191</v>
      </c>
      <c r="T374" t="s">
        <v>932</v>
      </c>
    </row>
    <row r="375" spans="1:20" x14ac:dyDescent="0.3">
      <c r="A375" t="s">
        <v>942</v>
      </c>
      <c r="B375" t="s">
        <v>943</v>
      </c>
      <c r="C375" t="s">
        <v>169</v>
      </c>
      <c r="D375" t="s">
        <v>212</v>
      </c>
      <c r="E375" t="s">
        <v>162</v>
      </c>
      <c r="F375" t="s">
        <v>181</v>
      </c>
      <c r="G375" t="s">
        <v>182</v>
      </c>
      <c r="H375">
        <v>29</v>
      </c>
      <c r="I375" s="6">
        <v>44454</v>
      </c>
      <c r="J375" s="29">
        <v>199783</v>
      </c>
      <c r="K375" s="30">
        <v>0.21</v>
      </c>
      <c r="L375" t="s">
        <v>165</v>
      </c>
      <c r="M375" t="s">
        <v>173</v>
      </c>
      <c r="T375" t="s">
        <v>934</v>
      </c>
    </row>
    <row r="376" spans="1:20" x14ac:dyDescent="0.3">
      <c r="A376" t="s">
        <v>944</v>
      </c>
      <c r="B376" t="s">
        <v>945</v>
      </c>
      <c r="C376" t="s">
        <v>186</v>
      </c>
      <c r="D376" t="s">
        <v>212</v>
      </c>
      <c r="E376" t="s">
        <v>187</v>
      </c>
      <c r="F376" t="s">
        <v>181</v>
      </c>
      <c r="G376" t="s">
        <v>172</v>
      </c>
      <c r="H376">
        <v>51</v>
      </c>
      <c r="I376" s="6">
        <v>35456</v>
      </c>
      <c r="J376" s="29">
        <v>104431</v>
      </c>
      <c r="K376" s="30">
        <v>7.0000000000000007E-2</v>
      </c>
      <c r="L376" t="s">
        <v>165</v>
      </c>
      <c r="M376" t="s">
        <v>183</v>
      </c>
      <c r="T376" t="s">
        <v>936</v>
      </c>
    </row>
    <row r="377" spans="1:20" x14ac:dyDescent="0.3">
      <c r="A377" t="s">
        <v>946</v>
      </c>
      <c r="B377" t="s">
        <v>947</v>
      </c>
      <c r="C377" t="s">
        <v>283</v>
      </c>
      <c r="D377" t="s">
        <v>200</v>
      </c>
      <c r="E377" t="s">
        <v>171</v>
      </c>
      <c r="F377" t="s">
        <v>181</v>
      </c>
      <c r="G377" t="s">
        <v>172</v>
      </c>
      <c r="H377">
        <v>28</v>
      </c>
      <c r="I377" s="6">
        <v>44374</v>
      </c>
      <c r="J377" s="29">
        <v>48510</v>
      </c>
      <c r="K377" s="30">
        <v>0</v>
      </c>
      <c r="L377" t="s">
        <v>165</v>
      </c>
      <c r="M377" t="s">
        <v>173</v>
      </c>
      <c r="T377" t="s">
        <v>943</v>
      </c>
    </row>
    <row r="378" spans="1:20" x14ac:dyDescent="0.3">
      <c r="A378" t="s">
        <v>948</v>
      </c>
      <c r="B378" t="s">
        <v>949</v>
      </c>
      <c r="C378" t="s">
        <v>260</v>
      </c>
      <c r="D378" t="s">
        <v>204</v>
      </c>
      <c r="E378" t="s">
        <v>171</v>
      </c>
      <c r="F378" t="s">
        <v>181</v>
      </c>
      <c r="G378" t="s">
        <v>164</v>
      </c>
      <c r="H378">
        <v>27</v>
      </c>
      <c r="I378" s="6">
        <v>43613</v>
      </c>
      <c r="J378" s="29">
        <v>70110</v>
      </c>
      <c r="K378" s="30">
        <v>0</v>
      </c>
      <c r="L378" t="s">
        <v>165</v>
      </c>
      <c r="M378" t="s">
        <v>191</v>
      </c>
      <c r="T378" t="s">
        <v>949</v>
      </c>
    </row>
    <row r="379" spans="1:20" x14ac:dyDescent="0.3">
      <c r="A379" t="s">
        <v>950</v>
      </c>
      <c r="B379" t="s">
        <v>951</v>
      </c>
      <c r="C379" t="s">
        <v>160</v>
      </c>
      <c r="D379" t="s">
        <v>170</v>
      </c>
      <c r="E379" t="s">
        <v>162</v>
      </c>
      <c r="F379" t="s">
        <v>163</v>
      </c>
      <c r="G379" t="s">
        <v>217</v>
      </c>
      <c r="H379">
        <v>45</v>
      </c>
      <c r="I379" s="6">
        <v>42379</v>
      </c>
      <c r="J379" s="29">
        <v>149761</v>
      </c>
      <c r="K379" s="30">
        <v>0.12</v>
      </c>
      <c r="L379" t="s">
        <v>165</v>
      </c>
      <c r="M379" t="s">
        <v>220</v>
      </c>
      <c r="T379" t="s">
        <v>953</v>
      </c>
    </row>
    <row r="380" spans="1:20" x14ac:dyDescent="0.3">
      <c r="A380" t="s">
        <v>952</v>
      </c>
      <c r="B380" t="s">
        <v>953</v>
      </c>
      <c r="C380" t="s">
        <v>186</v>
      </c>
      <c r="D380" t="s">
        <v>223</v>
      </c>
      <c r="E380" t="s">
        <v>171</v>
      </c>
      <c r="F380" t="s">
        <v>181</v>
      </c>
      <c r="G380" t="s">
        <v>172</v>
      </c>
      <c r="H380">
        <v>33</v>
      </c>
      <c r="I380" s="6">
        <v>41446</v>
      </c>
      <c r="J380" s="29">
        <v>119631</v>
      </c>
      <c r="K380" s="30">
        <v>0.06</v>
      </c>
      <c r="L380" t="s">
        <v>165</v>
      </c>
      <c r="M380" t="s">
        <v>183</v>
      </c>
      <c r="T380" t="s">
        <v>961</v>
      </c>
    </row>
    <row r="381" spans="1:20" x14ac:dyDescent="0.3">
      <c r="A381" t="s">
        <v>954</v>
      </c>
      <c r="B381" t="s">
        <v>955</v>
      </c>
      <c r="C381" t="s">
        <v>211</v>
      </c>
      <c r="D381" t="s">
        <v>161</v>
      </c>
      <c r="E381" t="s">
        <v>162</v>
      </c>
      <c r="F381" t="s">
        <v>181</v>
      </c>
      <c r="G381" t="s">
        <v>182</v>
      </c>
      <c r="H381">
        <v>26</v>
      </c>
      <c r="I381" s="6">
        <v>43960</v>
      </c>
      <c r="J381" s="29">
        <v>256561</v>
      </c>
      <c r="K381" s="30">
        <v>0.39</v>
      </c>
      <c r="L381" t="s">
        <v>165</v>
      </c>
      <c r="M381" t="s">
        <v>195</v>
      </c>
      <c r="T381" t="s">
        <v>964</v>
      </c>
    </row>
    <row r="382" spans="1:20" x14ac:dyDescent="0.3">
      <c r="A382" t="s">
        <v>956</v>
      </c>
      <c r="B382" t="s">
        <v>957</v>
      </c>
      <c r="C382" t="s">
        <v>595</v>
      </c>
      <c r="D382" t="s">
        <v>161</v>
      </c>
      <c r="E382" t="s">
        <v>171</v>
      </c>
      <c r="F382" t="s">
        <v>163</v>
      </c>
      <c r="G382" t="s">
        <v>217</v>
      </c>
      <c r="H382">
        <v>45</v>
      </c>
      <c r="I382" s="6">
        <v>43937</v>
      </c>
      <c r="J382" s="29">
        <v>66958</v>
      </c>
      <c r="K382" s="30">
        <v>0</v>
      </c>
      <c r="L382" t="s">
        <v>165</v>
      </c>
      <c r="M382" t="s">
        <v>191</v>
      </c>
      <c r="T382" t="s">
        <v>974</v>
      </c>
    </row>
    <row r="383" spans="1:20" x14ac:dyDescent="0.3">
      <c r="A383" t="s">
        <v>289</v>
      </c>
      <c r="B383" t="s">
        <v>958</v>
      </c>
      <c r="C383" t="s">
        <v>245</v>
      </c>
      <c r="D383" t="s">
        <v>161</v>
      </c>
      <c r="E383" t="s">
        <v>187</v>
      </c>
      <c r="F383" t="s">
        <v>181</v>
      </c>
      <c r="G383" t="s">
        <v>172</v>
      </c>
      <c r="H383">
        <v>37</v>
      </c>
      <c r="I383" s="6">
        <v>39493</v>
      </c>
      <c r="J383" s="29">
        <v>71695</v>
      </c>
      <c r="K383" s="30">
        <v>0</v>
      </c>
      <c r="L383" t="s">
        <v>165</v>
      </c>
      <c r="M383" t="s">
        <v>183</v>
      </c>
      <c r="T383" t="s">
        <v>983</v>
      </c>
    </row>
    <row r="384" spans="1:20" x14ac:dyDescent="0.3">
      <c r="A384" t="s">
        <v>917</v>
      </c>
      <c r="B384" t="s">
        <v>959</v>
      </c>
      <c r="C384" t="s">
        <v>190</v>
      </c>
      <c r="D384" t="s">
        <v>223</v>
      </c>
      <c r="E384" t="s">
        <v>171</v>
      </c>
      <c r="F384" t="s">
        <v>163</v>
      </c>
      <c r="G384" t="s">
        <v>172</v>
      </c>
      <c r="H384">
        <v>33</v>
      </c>
      <c r="I384" s="6">
        <v>41742</v>
      </c>
      <c r="J384" s="29">
        <v>46878</v>
      </c>
      <c r="K384" s="30">
        <v>0</v>
      </c>
      <c r="L384" t="s">
        <v>165</v>
      </c>
      <c r="M384" t="s">
        <v>191</v>
      </c>
      <c r="T384" t="s">
        <v>985</v>
      </c>
    </row>
    <row r="385" spans="1:20" x14ac:dyDescent="0.3">
      <c r="A385" t="s">
        <v>960</v>
      </c>
      <c r="B385" t="s">
        <v>961</v>
      </c>
      <c r="C385" t="s">
        <v>190</v>
      </c>
      <c r="D385" t="s">
        <v>212</v>
      </c>
      <c r="E385" t="s">
        <v>171</v>
      </c>
      <c r="F385" t="s">
        <v>163</v>
      </c>
      <c r="G385" t="s">
        <v>172</v>
      </c>
      <c r="H385">
        <v>64</v>
      </c>
      <c r="I385" s="6">
        <v>37662</v>
      </c>
      <c r="J385" s="29">
        <v>57032</v>
      </c>
      <c r="K385" s="30">
        <v>0</v>
      </c>
      <c r="L385" t="s">
        <v>165</v>
      </c>
      <c r="M385" t="s">
        <v>191</v>
      </c>
      <c r="T385" t="s">
        <v>987</v>
      </c>
    </row>
    <row r="386" spans="1:20" x14ac:dyDescent="0.3">
      <c r="A386" t="s">
        <v>178</v>
      </c>
      <c r="B386" t="s">
        <v>962</v>
      </c>
      <c r="C386" t="s">
        <v>190</v>
      </c>
      <c r="D386" t="s">
        <v>170</v>
      </c>
      <c r="E386" t="s">
        <v>177</v>
      </c>
      <c r="F386" t="s">
        <v>163</v>
      </c>
      <c r="G386" t="s">
        <v>172</v>
      </c>
      <c r="H386">
        <v>55</v>
      </c>
      <c r="I386" s="6">
        <v>44302</v>
      </c>
      <c r="J386" s="29">
        <v>48266</v>
      </c>
      <c r="K386" s="30">
        <v>0</v>
      </c>
      <c r="L386" t="s">
        <v>165</v>
      </c>
      <c r="M386" t="s">
        <v>173</v>
      </c>
      <c r="T386" t="s">
        <v>995</v>
      </c>
    </row>
    <row r="387" spans="1:20" x14ac:dyDescent="0.3">
      <c r="A387" t="s">
        <v>963</v>
      </c>
      <c r="B387" t="s">
        <v>964</v>
      </c>
      <c r="C387" t="s">
        <v>211</v>
      </c>
      <c r="D387" t="s">
        <v>170</v>
      </c>
      <c r="E387" t="s">
        <v>162</v>
      </c>
      <c r="F387" t="s">
        <v>181</v>
      </c>
      <c r="G387" t="s">
        <v>217</v>
      </c>
      <c r="H387">
        <v>36</v>
      </c>
      <c r="I387" s="6">
        <v>43330</v>
      </c>
      <c r="J387" s="29">
        <v>223404</v>
      </c>
      <c r="K387" s="30">
        <v>0.32</v>
      </c>
      <c r="L387" t="s">
        <v>165</v>
      </c>
      <c r="M387" t="s">
        <v>220</v>
      </c>
      <c r="T387" t="s">
        <v>1025</v>
      </c>
    </row>
    <row r="388" spans="1:20" x14ac:dyDescent="0.3">
      <c r="A388" t="s">
        <v>965</v>
      </c>
      <c r="B388" t="s">
        <v>966</v>
      </c>
      <c r="C388" t="s">
        <v>355</v>
      </c>
      <c r="D388" t="s">
        <v>161</v>
      </c>
      <c r="E388" t="s">
        <v>171</v>
      </c>
      <c r="F388" t="s">
        <v>163</v>
      </c>
      <c r="G388" t="s">
        <v>182</v>
      </c>
      <c r="H388">
        <v>57</v>
      </c>
      <c r="I388" s="6">
        <v>41649</v>
      </c>
      <c r="J388" s="29">
        <v>74854</v>
      </c>
      <c r="K388" s="30">
        <v>0</v>
      </c>
      <c r="L388" t="s">
        <v>165</v>
      </c>
      <c r="M388" t="s">
        <v>166</v>
      </c>
      <c r="T388" t="s">
        <v>1037</v>
      </c>
    </row>
    <row r="389" spans="1:20" x14ac:dyDescent="0.3">
      <c r="A389" t="s">
        <v>967</v>
      </c>
      <c r="B389" t="s">
        <v>968</v>
      </c>
      <c r="C389" t="s">
        <v>211</v>
      </c>
      <c r="D389" t="s">
        <v>194</v>
      </c>
      <c r="E389" t="s">
        <v>171</v>
      </c>
      <c r="F389" t="s">
        <v>163</v>
      </c>
      <c r="G389" t="s">
        <v>172</v>
      </c>
      <c r="H389">
        <v>48</v>
      </c>
      <c r="I389" s="6">
        <v>39197</v>
      </c>
      <c r="J389" s="29">
        <v>217783</v>
      </c>
      <c r="K389" s="30">
        <v>0.36</v>
      </c>
      <c r="L389" t="s">
        <v>165</v>
      </c>
      <c r="M389" t="s">
        <v>166</v>
      </c>
      <c r="T389" t="s">
        <v>1047</v>
      </c>
    </row>
    <row r="390" spans="1:20" x14ac:dyDescent="0.3">
      <c r="A390" t="s">
        <v>969</v>
      </c>
      <c r="B390" t="s">
        <v>970</v>
      </c>
      <c r="C390" t="s">
        <v>235</v>
      </c>
      <c r="D390" t="s">
        <v>170</v>
      </c>
      <c r="E390" t="s">
        <v>177</v>
      </c>
      <c r="F390" t="s">
        <v>163</v>
      </c>
      <c r="G390" t="s">
        <v>172</v>
      </c>
      <c r="H390">
        <v>41</v>
      </c>
      <c r="I390" s="6">
        <v>39091</v>
      </c>
      <c r="J390" s="29">
        <v>50685</v>
      </c>
      <c r="K390" s="30">
        <v>0</v>
      </c>
      <c r="L390" t="s">
        <v>165</v>
      </c>
      <c r="M390" t="s">
        <v>220</v>
      </c>
      <c r="T390" t="s">
        <v>1053</v>
      </c>
    </row>
    <row r="391" spans="1:20" x14ac:dyDescent="0.3">
      <c r="A391" t="s">
        <v>971</v>
      </c>
      <c r="B391" t="s">
        <v>972</v>
      </c>
      <c r="C391" t="s">
        <v>235</v>
      </c>
      <c r="D391" t="s">
        <v>223</v>
      </c>
      <c r="E391" t="s">
        <v>162</v>
      </c>
      <c r="F391" t="s">
        <v>181</v>
      </c>
      <c r="G391" t="s">
        <v>182</v>
      </c>
      <c r="H391">
        <v>34</v>
      </c>
      <c r="I391" s="6">
        <v>43169</v>
      </c>
      <c r="J391" s="29">
        <v>58993</v>
      </c>
      <c r="K391" s="30">
        <v>0</v>
      </c>
      <c r="L391" t="s">
        <v>165</v>
      </c>
      <c r="M391" t="s">
        <v>195</v>
      </c>
      <c r="T391" t="s">
        <v>1055</v>
      </c>
    </row>
    <row r="392" spans="1:20" x14ac:dyDescent="0.3">
      <c r="A392" t="s">
        <v>973</v>
      </c>
      <c r="B392" t="s">
        <v>974</v>
      </c>
      <c r="C392" t="s">
        <v>280</v>
      </c>
      <c r="D392" t="s">
        <v>204</v>
      </c>
      <c r="E392" t="s">
        <v>187</v>
      </c>
      <c r="F392" t="s">
        <v>181</v>
      </c>
      <c r="G392" t="s">
        <v>172</v>
      </c>
      <c r="H392">
        <v>47</v>
      </c>
      <c r="I392" s="6">
        <v>43990</v>
      </c>
      <c r="J392" s="29">
        <v>115765</v>
      </c>
      <c r="K392" s="30">
        <v>0</v>
      </c>
      <c r="L392" t="s">
        <v>165</v>
      </c>
      <c r="M392" t="s">
        <v>191</v>
      </c>
      <c r="T392" t="s">
        <v>1057</v>
      </c>
    </row>
    <row r="393" spans="1:20" x14ac:dyDescent="0.3">
      <c r="A393" t="s">
        <v>975</v>
      </c>
      <c r="B393" t="s">
        <v>976</v>
      </c>
      <c r="C393" t="s">
        <v>169</v>
      </c>
      <c r="D393" t="s">
        <v>194</v>
      </c>
      <c r="E393" t="s">
        <v>177</v>
      </c>
      <c r="F393" t="s">
        <v>163</v>
      </c>
      <c r="G393" t="s">
        <v>182</v>
      </c>
      <c r="H393">
        <v>63</v>
      </c>
      <c r="I393" s="6">
        <v>39147</v>
      </c>
      <c r="J393" s="29">
        <v>193044</v>
      </c>
      <c r="K393" s="30">
        <v>0.15</v>
      </c>
      <c r="L393" t="s">
        <v>165</v>
      </c>
      <c r="M393" t="s">
        <v>191</v>
      </c>
      <c r="T393" t="s">
        <v>1061</v>
      </c>
    </row>
    <row r="394" spans="1:20" x14ac:dyDescent="0.3">
      <c r="A394" t="s">
        <v>977</v>
      </c>
      <c r="B394" t="s">
        <v>978</v>
      </c>
      <c r="C394" t="s">
        <v>190</v>
      </c>
      <c r="D394" t="s">
        <v>212</v>
      </c>
      <c r="E394" t="s">
        <v>162</v>
      </c>
      <c r="F394" t="s">
        <v>163</v>
      </c>
      <c r="G394" t="s">
        <v>164</v>
      </c>
      <c r="H394">
        <v>65</v>
      </c>
      <c r="I394" s="6">
        <v>40711</v>
      </c>
      <c r="J394" s="29">
        <v>56686</v>
      </c>
      <c r="K394" s="30">
        <v>0</v>
      </c>
      <c r="L394" t="s">
        <v>165</v>
      </c>
      <c r="M394" t="s">
        <v>166</v>
      </c>
      <c r="T394" t="s">
        <v>1063</v>
      </c>
    </row>
    <row r="395" spans="1:20" x14ac:dyDescent="0.3">
      <c r="A395" t="s">
        <v>979</v>
      </c>
      <c r="B395" t="s">
        <v>980</v>
      </c>
      <c r="C395" t="s">
        <v>160</v>
      </c>
      <c r="D395" t="s">
        <v>170</v>
      </c>
      <c r="E395" t="s">
        <v>177</v>
      </c>
      <c r="F395" t="s">
        <v>163</v>
      </c>
      <c r="G395" t="s">
        <v>164</v>
      </c>
      <c r="H395">
        <v>33</v>
      </c>
      <c r="I395" s="6">
        <v>43763</v>
      </c>
      <c r="J395" s="29">
        <v>131652</v>
      </c>
      <c r="K395" s="30">
        <v>0.11</v>
      </c>
      <c r="L395" t="s">
        <v>165</v>
      </c>
      <c r="M395" t="s">
        <v>166</v>
      </c>
      <c r="T395" t="s">
        <v>1070</v>
      </c>
    </row>
    <row r="396" spans="1:20" x14ac:dyDescent="0.3">
      <c r="A396" t="s">
        <v>981</v>
      </c>
      <c r="B396" t="s">
        <v>982</v>
      </c>
      <c r="C396" t="s">
        <v>169</v>
      </c>
      <c r="D396" t="s">
        <v>212</v>
      </c>
      <c r="E396" t="s">
        <v>177</v>
      </c>
      <c r="F396" t="s">
        <v>163</v>
      </c>
      <c r="G396" t="s">
        <v>164</v>
      </c>
      <c r="H396">
        <v>45</v>
      </c>
      <c r="I396" s="6">
        <v>39507</v>
      </c>
      <c r="J396" s="29">
        <v>150577</v>
      </c>
      <c r="K396" s="30">
        <v>0.25</v>
      </c>
      <c r="L396" t="s">
        <v>165</v>
      </c>
      <c r="M396" t="s">
        <v>191</v>
      </c>
      <c r="T396" t="s">
        <v>1078</v>
      </c>
    </row>
    <row r="397" spans="1:20" x14ac:dyDescent="0.3">
      <c r="A397" t="s">
        <v>331</v>
      </c>
      <c r="B397" t="s">
        <v>983</v>
      </c>
      <c r="C397" t="s">
        <v>595</v>
      </c>
      <c r="D397" t="s">
        <v>161</v>
      </c>
      <c r="E397" t="s">
        <v>177</v>
      </c>
      <c r="F397" t="s">
        <v>181</v>
      </c>
      <c r="G397" t="s">
        <v>182</v>
      </c>
      <c r="H397">
        <v>43</v>
      </c>
      <c r="I397" s="6">
        <v>42753</v>
      </c>
      <c r="J397" s="29">
        <v>86417</v>
      </c>
      <c r="K397" s="30">
        <v>0</v>
      </c>
      <c r="L397" t="s">
        <v>165</v>
      </c>
      <c r="M397" t="s">
        <v>173</v>
      </c>
      <c r="T397" t="s">
        <v>1088</v>
      </c>
    </row>
    <row r="398" spans="1:20" x14ac:dyDescent="0.3">
      <c r="A398" t="s">
        <v>984</v>
      </c>
      <c r="B398" t="s">
        <v>985</v>
      </c>
      <c r="C398" t="s">
        <v>355</v>
      </c>
      <c r="D398" t="s">
        <v>161</v>
      </c>
      <c r="E398" t="s">
        <v>162</v>
      </c>
      <c r="F398" t="s">
        <v>163</v>
      </c>
      <c r="G398" t="s">
        <v>182</v>
      </c>
      <c r="H398">
        <v>65</v>
      </c>
      <c r="I398" s="6">
        <v>37749</v>
      </c>
      <c r="J398" s="29">
        <v>96548</v>
      </c>
      <c r="K398" s="30">
        <v>0</v>
      </c>
      <c r="L398" t="s">
        <v>165</v>
      </c>
      <c r="M398" t="s">
        <v>195</v>
      </c>
      <c r="T398" t="s">
        <v>1092</v>
      </c>
    </row>
    <row r="399" spans="1:20" x14ac:dyDescent="0.3">
      <c r="A399" t="s">
        <v>986</v>
      </c>
      <c r="B399" t="s">
        <v>987</v>
      </c>
      <c r="C399" t="s">
        <v>235</v>
      </c>
      <c r="D399" t="s">
        <v>194</v>
      </c>
      <c r="E399" t="s">
        <v>171</v>
      </c>
      <c r="F399" t="s">
        <v>181</v>
      </c>
      <c r="G399" t="s">
        <v>182</v>
      </c>
      <c r="H399">
        <v>28</v>
      </c>
      <c r="I399" s="6">
        <v>43336</v>
      </c>
      <c r="J399" s="29">
        <v>61410</v>
      </c>
      <c r="K399" s="30">
        <v>0</v>
      </c>
      <c r="L399" t="s">
        <v>165</v>
      </c>
      <c r="M399" t="s">
        <v>183</v>
      </c>
      <c r="T399" t="s">
        <v>1094</v>
      </c>
    </row>
    <row r="400" spans="1:20" x14ac:dyDescent="0.3">
      <c r="A400" t="s">
        <v>988</v>
      </c>
      <c r="B400" t="s">
        <v>989</v>
      </c>
      <c r="C400" t="s">
        <v>186</v>
      </c>
      <c r="D400" t="s">
        <v>170</v>
      </c>
      <c r="E400" t="s">
        <v>171</v>
      </c>
      <c r="F400" t="s">
        <v>163</v>
      </c>
      <c r="G400" t="s">
        <v>164</v>
      </c>
      <c r="H400">
        <v>61</v>
      </c>
      <c r="I400" s="6">
        <v>40293</v>
      </c>
      <c r="J400" s="29">
        <v>110302</v>
      </c>
      <c r="K400" s="30">
        <v>0.06</v>
      </c>
      <c r="L400" t="s">
        <v>165</v>
      </c>
      <c r="M400" t="s">
        <v>191</v>
      </c>
      <c r="T400" t="s">
        <v>1096</v>
      </c>
    </row>
    <row r="401" spans="1:20" x14ac:dyDescent="0.3">
      <c r="A401" t="s">
        <v>990</v>
      </c>
      <c r="B401" t="s">
        <v>991</v>
      </c>
      <c r="C401" t="s">
        <v>169</v>
      </c>
      <c r="D401" t="s">
        <v>204</v>
      </c>
      <c r="E401" t="s">
        <v>171</v>
      </c>
      <c r="F401" t="s">
        <v>163</v>
      </c>
      <c r="G401" t="s">
        <v>164</v>
      </c>
      <c r="H401">
        <v>45</v>
      </c>
      <c r="I401" s="6">
        <v>43212</v>
      </c>
      <c r="J401" s="29">
        <v>187205</v>
      </c>
      <c r="K401" s="30">
        <v>0.24</v>
      </c>
      <c r="L401" t="s">
        <v>165</v>
      </c>
      <c r="M401" t="s">
        <v>220</v>
      </c>
      <c r="T401" t="s">
        <v>1099</v>
      </c>
    </row>
    <row r="402" spans="1:20" x14ac:dyDescent="0.3">
      <c r="A402" t="s">
        <v>992</v>
      </c>
      <c r="B402" t="s">
        <v>993</v>
      </c>
      <c r="C402" t="s">
        <v>180</v>
      </c>
      <c r="D402" t="s">
        <v>223</v>
      </c>
      <c r="E402" t="s">
        <v>187</v>
      </c>
      <c r="F402" t="s">
        <v>181</v>
      </c>
      <c r="G402" t="s">
        <v>172</v>
      </c>
      <c r="H402">
        <v>45</v>
      </c>
      <c r="I402" s="6">
        <v>40618</v>
      </c>
      <c r="J402" s="29">
        <v>81687</v>
      </c>
      <c r="K402" s="30">
        <v>0</v>
      </c>
      <c r="L402" t="s">
        <v>165</v>
      </c>
      <c r="M402" t="s">
        <v>183</v>
      </c>
      <c r="T402" t="s">
        <v>1101</v>
      </c>
    </row>
    <row r="403" spans="1:20" x14ac:dyDescent="0.3">
      <c r="A403" t="s">
        <v>994</v>
      </c>
      <c r="B403" t="s">
        <v>995</v>
      </c>
      <c r="C403" t="s">
        <v>211</v>
      </c>
      <c r="D403" t="s">
        <v>161</v>
      </c>
      <c r="E403" t="s">
        <v>171</v>
      </c>
      <c r="F403" t="s">
        <v>181</v>
      </c>
      <c r="G403" t="s">
        <v>217</v>
      </c>
      <c r="H403">
        <v>54</v>
      </c>
      <c r="I403" s="6">
        <v>40040</v>
      </c>
      <c r="J403" s="29">
        <v>241083</v>
      </c>
      <c r="K403" s="30">
        <v>0.39</v>
      </c>
      <c r="L403" t="s">
        <v>165</v>
      </c>
      <c r="M403" t="s">
        <v>220</v>
      </c>
      <c r="T403" t="s">
        <v>1103</v>
      </c>
    </row>
    <row r="404" spans="1:20" x14ac:dyDescent="0.3">
      <c r="A404" t="s">
        <v>996</v>
      </c>
      <c r="B404" t="s">
        <v>997</v>
      </c>
      <c r="C404" t="s">
        <v>211</v>
      </c>
      <c r="D404" t="s">
        <v>170</v>
      </c>
      <c r="E404" t="s">
        <v>171</v>
      </c>
      <c r="F404" t="s">
        <v>163</v>
      </c>
      <c r="G404" t="s">
        <v>164</v>
      </c>
      <c r="H404">
        <v>38</v>
      </c>
      <c r="I404" s="6">
        <v>43413</v>
      </c>
      <c r="J404" s="29">
        <v>223805</v>
      </c>
      <c r="K404" s="30">
        <v>0.36</v>
      </c>
      <c r="L404" t="s">
        <v>165</v>
      </c>
      <c r="M404" t="s">
        <v>173</v>
      </c>
      <c r="T404" t="s">
        <v>1110</v>
      </c>
    </row>
    <row r="405" spans="1:20" x14ac:dyDescent="0.3">
      <c r="A405" t="s">
        <v>998</v>
      </c>
      <c r="B405" t="s">
        <v>999</v>
      </c>
      <c r="C405" t="s">
        <v>169</v>
      </c>
      <c r="D405" t="s">
        <v>194</v>
      </c>
      <c r="E405" t="s">
        <v>187</v>
      </c>
      <c r="F405" t="s">
        <v>163</v>
      </c>
      <c r="G405" t="s">
        <v>172</v>
      </c>
      <c r="H405">
        <v>27</v>
      </c>
      <c r="I405" s="6">
        <v>44393</v>
      </c>
      <c r="J405" s="29">
        <v>161759</v>
      </c>
      <c r="K405" s="30">
        <v>0.16</v>
      </c>
      <c r="L405" t="s">
        <v>165</v>
      </c>
      <c r="M405" t="s">
        <v>191</v>
      </c>
      <c r="T405" t="s">
        <v>1112</v>
      </c>
    </row>
    <row r="406" spans="1:20" x14ac:dyDescent="0.3">
      <c r="A406" t="s">
        <v>1000</v>
      </c>
      <c r="B406" t="s">
        <v>1001</v>
      </c>
      <c r="C406" t="s">
        <v>176</v>
      </c>
      <c r="D406" t="s">
        <v>161</v>
      </c>
      <c r="E406" t="s">
        <v>162</v>
      </c>
      <c r="F406" t="s">
        <v>181</v>
      </c>
      <c r="G406" t="s">
        <v>164</v>
      </c>
      <c r="H406">
        <v>40</v>
      </c>
      <c r="I406" s="6">
        <v>43520</v>
      </c>
      <c r="J406" s="29">
        <v>95899</v>
      </c>
      <c r="K406" s="30">
        <v>0.1</v>
      </c>
      <c r="L406" t="s">
        <v>165</v>
      </c>
      <c r="M406" t="s">
        <v>220</v>
      </c>
      <c r="T406" t="s">
        <v>1122</v>
      </c>
    </row>
    <row r="407" spans="1:20" x14ac:dyDescent="0.3">
      <c r="A407" t="s">
        <v>1002</v>
      </c>
      <c r="B407" t="s">
        <v>1003</v>
      </c>
      <c r="C407" t="s">
        <v>180</v>
      </c>
      <c r="D407" t="s">
        <v>170</v>
      </c>
      <c r="E407" t="s">
        <v>187</v>
      </c>
      <c r="F407" t="s">
        <v>181</v>
      </c>
      <c r="G407" t="s">
        <v>182</v>
      </c>
      <c r="H407">
        <v>49</v>
      </c>
      <c r="I407" s="6">
        <v>43623</v>
      </c>
      <c r="J407" s="29">
        <v>80700</v>
      </c>
      <c r="K407" s="30">
        <v>0</v>
      </c>
      <c r="L407" t="s">
        <v>165</v>
      </c>
      <c r="M407" t="s">
        <v>220</v>
      </c>
      <c r="T407" t="s">
        <v>1126</v>
      </c>
    </row>
    <row r="408" spans="1:20" x14ac:dyDescent="0.3">
      <c r="A408" t="s">
        <v>1004</v>
      </c>
      <c r="B408" t="s">
        <v>1005</v>
      </c>
      <c r="C408" t="s">
        <v>235</v>
      </c>
      <c r="D408" t="s">
        <v>212</v>
      </c>
      <c r="E408" t="s">
        <v>187</v>
      </c>
      <c r="F408" t="s">
        <v>163</v>
      </c>
      <c r="G408" t="s">
        <v>172</v>
      </c>
      <c r="H408">
        <v>39</v>
      </c>
      <c r="I408" s="6">
        <v>42843</v>
      </c>
      <c r="J408" s="29">
        <v>58745</v>
      </c>
      <c r="K408" s="30">
        <v>0</v>
      </c>
      <c r="L408" t="s">
        <v>165</v>
      </c>
      <c r="M408" t="s">
        <v>195</v>
      </c>
      <c r="T408" t="s">
        <v>1141</v>
      </c>
    </row>
    <row r="409" spans="1:20" x14ac:dyDescent="0.3">
      <c r="A409" t="s">
        <v>1006</v>
      </c>
      <c r="B409" t="s">
        <v>1007</v>
      </c>
      <c r="C409" t="s">
        <v>245</v>
      </c>
      <c r="D409" t="s">
        <v>161</v>
      </c>
      <c r="E409" t="s">
        <v>187</v>
      </c>
      <c r="F409" t="s">
        <v>163</v>
      </c>
      <c r="G409" t="s">
        <v>182</v>
      </c>
      <c r="H409">
        <v>57</v>
      </c>
      <c r="I409" s="6">
        <v>33728</v>
      </c>
      <c r="J409" s="29">
        <v>76202</v>
      </c>
      <c r="K409" s="30">
        <v>0</v>
      </c>
      <c r="L409" t="s">
        <v>165</v>
      </c>
      <c r="M409" t="s">
        <v>195</v>
      </c>
      <c r="T409" t="s">
        <v>1145</v>
      </c>
    </row>
    <row r="410" spans="1:20" x14ac:dyDescent="0.3">
      <c r="A410" t="s">
        <v>1008</v>
      </c>
      <c r="B410" t="s">
        <v>1009</v>
      </c>
      <c r="C410" t="s">
        <v>211</v>
      </c>
      <c r="D410" t="s">
        <v>223</v>
      </c>
      <c r="E410" t="s">
        <v>171</v>
      </c>
      <c r="F410" t="s">
        <v>181</v>
      </c>
      <c r="G410" t="s">
        <v>164</v>
      </c>
      <c r="H410">
        <v>36</v>
      </c>
      <c r="I410" s="6">
        <v>43178</v>
      </c>
      <c r="J410" s="29">
        <v>195200</v>
      </c>
      <c r="K410" s="30">
        <v>0.36</v>
      </c>
      <c r="L410" t="s">
        <v>165</v>
      </c>
      <c r="M410" t="s">
        <v>195</v>
      </c>
      <c r="T410" t="s">
        <v>1147</v>
      </c>
    </row>
    <row r="411" spans="1:20" x14ac:dyDescent="0.3">
      <c r="A411" t="s">
        <v>1010</v>
      </c>
      <c r="B411" t="s">
        <v>1011</v>
      </c>
      <c r="C411" t="s">
        <v>301</v>
      </c>
      <c r="D411" t="s">
        <v>161</v>
      </c>
      <c r="E411" t="s">
        <v>177</v>
      </c>
      <c r="F411" t="s">
        <v>163</v>
      </c>
      <c r="G411" t="s">
        <v>172</v>
      </c>
      <c r="H411">
        <v>30</v>
      </c>
      <c r="I411" s="6">
        <v>43864</v>
      </c>
      <c r="J411" s="29">
        <v>94652</v>
      </c>
      <c r="K411" s="30">
        <v>0</v>
      </c>
      <c r="L411" t="s">
        <v>165</v>
      </c>
      <c r="M411" t="s">
        <v>166</v>
      </c>
      <c r="T411" t="s">
        <v>1149</v>
      </c>
    </row>
    <row r="412" spans="1:20" x14ac:dyDescent="0.3">
      <c r="A412" t="s">
        <v>1012</v>
      </c>
      <c r="B412" t="s">
        <v>1013</v>
      </c>
      <c r="C412" t="s">
        <v>245</v>
      </c>
      <c r="D412" t="s">
        <v>161</v>
      </c>
      <c r="E412" t="s">
        <v>177</v>
      </c>
      <c r="F412" t="s">
        <v>181</v>
      </c>
      <c r="G412" t="s">
        <v>164</v>
      </c>
      <c r="H412">
        <v>34</v>
      </c>
      <c r="I412" s="6">
        <v>42416</v>
      </c>
      <c r="J412" s="29">
        <v>63411</v>
      </c>
      <c r="K412" s="30">
        <v>0</v>
      </c>
      <c r="L412" t="s">
        <v>165</v>
      </c>
      <c r="M412" t="s">
        <v>191</v>
      </c>
      <c r="T412" t="s">
        <v>1153</v>
      </c>
    </row>
    <row r="413" spans="1:20" x14ac:dyDescent="0.3">
      <c r="A413" t="s">
        <v>1014</v>
      </c>
      <c r="B413" t="s">
        <v>1015</v>
      </c>
      <c r="C413" t="s">
        <v>203</v>
      </c>
      <c r="D413" t="s">
        <v>204</v>
      </c>
      <c r="E413" t="s">
        <v>177</v>
      </c>
      <c r="F413" t="s">
        <v>163</v>
      </c>
      <c r="G413" t="s">
        <v>164</v>
      </c>
      <c r="H413">
        <v>55</v>
      </c>
      <c r="I413" s="6">
        <v>44276</v>
      </c>
      <c r="J413" s="29">
        <v>95562</v>
      </c>
      <c r="K413" s="30">
        <v>0</v>
      </c>
      <c r="L413" t="s">
        <v>165</v>
      </c>
      <c r="M413" t="s">
        <v>173</v>
      </c>
      <c r="T413" t="s">
        <v>1155</v>
      </c>
    </row>
    <row r="414" spans="1:20" x14ac:dyDescent="0.3">
      <c r="A414" t="s">
        <v>1016</v>
      </c>
      <c r="B414" t="s">
        <v>1017</v>
      </c>
      <c r="C414" t="s">
        <v>180</v>
      </c>
      <c r="D414" t="s">
        <v>223</v>
      </c>
      <c r="E414" t="s">
        <v>162</v>
      </c>
      <c r="F414" t="s">
        <v>181</v>
      </c>
      <c r="G414" t="s">
        <v>172</v>
      </c>
      <c r="H414">
        <v>30</v>
      </c>
      <c r="I414" s="6">
        <v>43773</v>
      </c>
      <c r="J414" s="29">
        <v>96092</v>
      </c>
      <c r="K414" s="30">
        <v>0</v>
      </c>
      <c r="L414" t="s">
        <v>165</v>
      </c>
      <c r="M414" t="s">
        <v>195</v>
      </c>
      <c r="T414" t="s">
        <v>1162</v>
      </c>
    </row>
    <row r="415" spans="1:20" x14ac:dyDescent="0.3">
      <c r="A415" t="s">
        <v>1018</v>
      </c>
      <c r="B415" t="s">
        <v>1019</v>
      </c>
      <c r="C415" t="s">
        <v>211</v>
      </c>
      <c r="D415" t="s">
        <v>204</v>
      </c>
      <c r="E415" t="s">
        <v>177</v>
      </c>
      <c r="F415" t="s">
        <v>181</v>
      </c>
      <c r="G415" t="s">
        <v>182</v>
      </c>
      <c r="H415">
        <v>63</v>
      </c>
      <c r="I415" s="6">
        <v>41428</v>
      </c>
      <c r="J415" s="29">
        <v>254289</v>
      </c>
      <c r="K415" s="30">
        <v>0.39</v>
      </c>
      <c r="L415" t="s">
        <v>165</v>
      </c>
      <c r="M415" t="s">
        <v>173</v>
      </c>
      <c r="T415" t="s">
        <v>1168</v>
      </c>
    </row>
    <row r="416" spans="1:20" x14ac:dyDescent="0.3">
      <c r="A416" t="s">
        <v>1020</v>
      </c>
      <c r="B416" t="s">
        <v>1021</v>
      </c>
      <c r="C416" t="s">
        <v>176</v>
      </c>
      <c r="D416" t="s">
        <v>161</v>
      </c>
      <c r="E416" t="s">
        <v>162</v>
      </c>
      <c r="F416" t="s">
        <v>181</v>
      </c>
      <c r="G416" t="s">
        <v>172</v>
      </c>
      <c r="H416">
        <v>26</v>
      </c>
      <c r="I416" s="6">
        <v>43656</v>
      </c>
      <c r="J416" s="29">
        <v>69110</v>
      </c>
      <c r="K416" s="30">
        <v>0.05</v>
      </c>
      <c r="L416" t="s">
        <v>165</v>
      </c>
      <c r="M416" t="s">
        <v>173</v>
      </c>
      <c r="T416" t="s">
        <v>1183</v>
      </c>
    </row>
    <row r="417" spans="1:20" x14ac:dyDescent="0.3">
      <c r="A417" t="s">
        <v>1022</v>
      </c>
      <c r="B417" t="s">
        <v>1023</v>
      </c>
      <c r="C417" t="s">
        <v>211</v>
      </c>
      <c r="D417" t="s">
        <v>212</v>
      </c>
      <c r="E417" t="s">
        <v>171</v>
      </c>
      <c r="F417" t="s">
        <v>181</v>
      </c>
      <c r="G417" t="s">
        <v>172</v>
      </c>
      <c r="H417">
        <v>52</v>
      </c>
      <c r="I417" s="6">
        <v>37418</v>
      </c>
      <c r="J417" s="29">
        <v>236314</v>
      </c>
      <c r="K417" s="30">
        <v>0.34</v>
      </c>
      <c r="L417" t="s">
        <v>165</v>
      </c>
      <c r="M417" t="s">
        <v>191</v>
      </c>
      <c r="T417" t="s">
        <v>1185</v>
      </c>
    </row>
    <row r="418" spans="1:20" x14ac:dyDescent="0.3">
      <c r="A418" t="s">
        <v>1024</v>
      </c>
      <c r="B418" t="s">
        <v>1025</v>
      </c>
      <c r="C418" t="s">
        <v>190</v>
      </c>
      <c r="D418" t="s">
        <v>212</v>
      </c>
      <c r="E418" t="s">
        <v>187</v>
      </c>
      <c r="F418" t="s">
        <v>181</v>
      </c>
      <c r="G418" t="s">
        <v>217</v>
      </c>
      <c r="H418">
        <v>51</v>
      </c>
      <c r="I418" s="6">
        <v>39252</v>
      </c>
      <c r="J418" s="29">
        <v>45206</v>
      </c>
      <c r="K418" s="30">
        <v>0</v>
      </c>
      <c r="L418" t="s">
        <v>165</v>
      </c>
      <c r="M418" t="s">
        <v>220</v>
      </c>
      <c r="T418" t="s">
        <v>985</v>
      </c>
    </row>
    <row r="419" spans="1:20" x14ac:dyDescent="0.3">
      <c r="A419" t="s">
        <v>1026</v>
      </c>
      <c r="B419" t="s">
        <v>1027</v>
      </c>
      <c r="C419" t="s">
        <v>211</v>
      </c>
      <c r="D419" t="s">
        <v>170</v>
      </c>
      <c r="E419" t="s">
        <v>162</v>
      </c>
      <c r="F419" t="s">
        <v>163</v>
      </c>
      <c r="G419" t="s">
        <v>182</v>
      </c>
      <c r="H419">
        <v>25</v>
      </c>
      <c r="I419" s="6">
        <v>44515</v>
      </c>
      <c r="J419" s="29">
        <v>210708</v>
      </c>
      <c r="K419" s="30">
        <v>0.33</v>
      </c>
      <c r="L419" t="s">
        <v>165</v>
      </c>
      <c r="M419" t="s">
        <v>173</v>
      </c>
      <c r="T419" t="s">
        <v>1192</v>
      </c>
    </row>
    <row r="420" spans="1:20" x14ac:dyDescent="0.3">
      <c r="A420" t="s">
        <v>1028</v>
      </c>
      <c r="B420" t="s">
        <v>1029</v>
      </c>
      <c r="C420" t="s">
        <v>355</v>
      </c>
      <c r="D420" t="s">
        <v>161</v>
      </c>
      <c r="E420" t="s">
        <v>187</v>
      </c>
      <c r="F420" t="s">
        <v>181</v>
      </c>
      <c r="G420" t="s">
        <v>217</v>
      </c>
      <c r="H420">
        <v>40</v>
      </c>
      <c r="I420" s="6">
        <v>44465</v>
      </c>
      <c r="J420" s="29">
        <v>87770</v>
      </c>
      <c r="K420" s="30">
        <v>0</v>
      </c>
      <c r="L420" t="s">
        <v>165</v>
      </c>
      <c r="M420" t="s">
        <v>195</v>
      </c>
      <c r="T420" t="s">
        <v>1193</v>
      </c>
    </row>
    <row r="421" spans="1:20" x14ac:dyDescent="0.3">
      <c r="A421" t="s">
        <v>1030</v>
      </c>
      <c r="B421" t="s">
        <v>1031</v>
      </c>
      <c r="C421" t="s">
        <v>186</v>
      </c>
      <c r="D421" t="s">
        <v>194</v>
      </c>
      <c r="E421" t="s">
        <v>187</v>
      </c>
      <c r="F421" t="s">
        <v>163</v>
      </c>
      <c r="G421" t="s">
        <v>172</v>
      </c>
      <c r="H421">
        <v>38</v>
      </c>
      <c r="I421" s="6">
        <v>42228</v>
      </c>
      <c r="J421" s="29">
        <v>106858</v>
      </c>
      <c r="K421" s="30">
        <v>0.05</v>
      </c>
      <c r="L421" t="s">
        <v>165</v>
      </c>
      <c r="M421" t="s">
        <v>166</v>
      </c>
      <c r="T421" t="s">
        <v>1195</v>
      </c>
    </row>
    <row r="422" spans="1:20" x14ac:dyDescent="0.3">
      <c r="A422" t="s">
        <v>1032</v>
      </c>
      <c r="B422" t="s">
        <v>1033</v>
      </c>
      <c r="C422" t="s">
        <v>169</v>
      </c>
      <c r="D422" t="s">
        <v>200</v>
      </c>
      <c r="E422" t="s">
        <v>187</v>
      </c>
      <c r="F422" t="s">
        <v>181</v>
      </c>
      <c r="G422" t="s">
        <v>172</v>
      </c>
      <c r="H422">
        <v>60</v>
      </c>
      <c r="I422" s="6">
        <v>42108</v>
      </c>
      <c r="J422" s="29">
        <v>155788</v>
      </c>
      <c r="K422" s="30">
        <v>0.17</v>
      </c>
      <c r="L422" t="s">
        <v>165</v>
      </c>
      <c r="M422" t="s">
        <v>166</v>
      </c>
      <c r="T422" t="s">
        <v>1197</v>
      </c>
    </row>
    <row r="423" spans="1:20" x14ac:dyDescent="0.3">
      <c r="A423" t="s">
        <v>1034</v>
      </c>
      <c r="B423" t="s">
        <v>1035</v>
      </c>
      <c r="C423" t="s">
        <v>203</v>
      </c>
      <c r="D423" t="s">
        <v>204</v>
      </c>
      <c r="E423" t="s">
        <v>187</v>
      </c>
      <c r="F423" t="s">
        <v>181</v>
      </c>
      <c r="G423" t="s">
        <v>182</v>
      </c>
      <c r="H423">
        <v>28</v>
      </c>
      <c r="I423" s="6">
        <v>44548</v>
      </c>
      <c r="J423" s="29">
        <v>95670</v>
      </c>
      <c r="K423" s="30">
        <v>0</v>
      </c>
      <c r="L423" t="s">
        <v>165</v>
      </c>
      <c r="M423" t="s">
        <v>183</v>
      </c>
      <c r="T423" t="s">
        <v>1204</v>
      </c>
    </row>
    <row r="424" spans="1:20" x14ac:dyDescent="0.3">
      <c r="A424" t="s">
        <v>1036</v>
      </c>
      <c r="B424" t="s">
        <v>1037</v>
      </c>
      <c r="C424" t="s">
        <v>325</v>
      </c>
      <c r="D424" t="s">
        <v>223</v>
      </c>
      <c r="E424" t="s">
        <v>162</v>
      </c>
      <c r="F424" t="s">
        <v>163</v>
      </c>
      <c r="G424" t="s">
        <v>164</v>
      </c>
      <c r="H424">
        <v>65</v>
      </c>
      <c r="I424" s="6">
        <v>36798</v>
      </c>
      <c r="J424" s="29">
        <v>67837</v>
      </c>
      <c r="K424" s="30">
        <v>0</v>
      </c>
      <c r="L424" t="s">
        <v>165</v>
      </c>
      <c r="M424" t="s">
        <v>195</v>
      </c>
      <c r="T424" t="s">
        <v>1206</v>
      </c>
    </row>
    <row r="425" spans="1:20" x14ac:dyDescent="0.3">
      <c r="A425" t="s">
        <v>1038</v>
      </c>
      <c r="B425" t="s">
        <v>1039</v>
      </c>
      <c r="C425" t="s">
        <v>180</v>
      </c>
      <c r="D425" t="s">
        <v>223</v>
      </c>
      <c r="E425" t="s">
        <v>187</v>
      </c>
      <c r="F425" t="s">
        <v>163</v>
      </c>
      <c r="G425" t="s">
        <v>217</v>
      </c>
      <c r="H425">
        <v>52</v>
      </c>
      <c r="I425" s="6">
        <v>34623</v>
      </c>
      <c r="J425" s="29">
        <v>93103</v>
      </c>
      <c r="K425" s="30">
        <v>0</v>
      </c>
      <c r="L425" t="s">
        <v>165</v>
      </c>
      <c r="M425" t="s">
        <v>183</v>
      </c>
      <c r="T425" t="s">
        <v>1212</v>
      </c>
    </row>
    <row r="426" spans="1:20" x14ac:dyDescent="0.3">
      <c r="A426" t="s">
        <v>1040</v>
      </c>
      <c r="B426" t="s">
        <v>1041</v>
      </c>
      <c r="C426" t="s">
        <v>203</v>
      </c>
      <c r="D426" t="s">
        <v>204</v>
      </c>
      <c r="E426" t="s">
        <v>187</v>
      </c>
      <c r="F426" t="s">
        <v>163</v>
      </c>
      <c r="G426" t="s">
        <v>172</v>
      </c>
      <c r="H426">
        <v>56</v>
      </c>
      <c r="I426" s="6">
        <v>42291</v>
      </c>
      <c r="J426" s="29">
        <v>76272</v>
      </c>
      <c r="K426" s="30">
        <v>0</v>
      </c>
      <c r="L426" t="s">
        <v>165</v>
      </c>
      <c r="M426" t="s">
        <v>191</v>
      </c>
      <c r="T426" t="s">
        <v>1213</v>
      </c>
    </row>
    <row r="427" spans="1:20" x14ac:dyDescent="0.3">
      <c r="A427" t="s">
        <v>1042</v>
      </c>
      <c r="B427" t="s">
        <v>1043</v>
      </c>
      <c r="C427" t="s">
        <v>235</v>
      </c>
      <c r="D427" t="s">
        <v>170</v>
      </c>
      <c r="E427" t="s">
        <v>177</v>
      </c>
      <c r="F427" t="s">
        <v>163</v>
      </c>
      <c r="G427" t="s">
        <v>182</v>
      </c>
      <c r="H427">
        <v>48</v>
      </c>
      <c r="I427" s="6">
        <v>37796</v>
      </c>
      <c r="J427" s="29">
        <v>55760</v>
      </c>
      <c r="K427" s="30">
        <v>0</v>
      </c>
      <c r="L427" t="s">
        <v>165</v>
      </c>
      <c r="M427" t="s">
        <v>195</v>
      </c>
      <c r="T427" t="s">
        <v>1216</v>
      </c>
    </row>
    <row r="428" spans="1:20" x14ac:dyDescent="0.3">
      <c r="A428" t="s">
        <v>1044</v>
      </c>
      <c r="B428" t="s">
        <v>1045</v>
      </c>
      <c r="C428" t="s">
        <v>211</v>
      </c>
      <c r="D428" t="s">
        <v>194</v>
      </c>
      <c r="E428" t="s">
        <v>187</v>
      </c>
      <c r="F428" t="s">
        <v>163</v>
      </c>
      <c r="G428" t="s">
        <v>172</v>
      </c>
      <c r="H428">
        <v>36</v>
      </c>
      <c r="I428" s="6">
        <v>43843</v>
      </c>
      <c r="J428" s="29">
        <v>253294</v>
      </c>
      <c r="K428" s="30">
        <v>0.4</v>
      </c>
      <c r="L428" t="s">
        <v>165</v>
      </c>
      <c r="M428" t="s">
        <v>191</v>
      </c>
      <c r="T428" t="s">
        <v>1220</v>
      </c>
    </row>
    <row r="429" spans="1:20" x14ac:dyDescent="0.3">
      <c r="A429" t="s">
        <v>1046</v>
      </c>
      <c r="B429" t="s">
        <v>1047</v>
      </c>
      <c r="C429" t="s">
        <v>235</v>
      </c>
      <c r="D429" t="s">
        <v>170</v>
      </c>
      <c r="E429" t="s">
        <v>187</v>
      </c>
      <c r="F429" t="s">
        <v>181</v>
      </c>
      <c r="G429" t="s">
        <v>172</v>
      </c>
      <c r="H429">
        <v>60</v>
      </c>
      <c r="I429" s="6">
        <v>39310</v>
      </c>
      <c r="J429" s="29">
        <v>58671</v>
      </c>
      <c r="K429" s="30">
        <v>0</v>
      </c>
      <c r="L429" t="s">
        <v>165</v>
      </c>
      <c r="M429" t="s">
        <v>220</v>
      </c>
      <c r="T429" t="s">
        <v>1241</v>
      </c>
    </row>
    <row r="430" spans="1:20" x14ac:dyDescent="0.3">
      <c r="A430" t="s">
        <v>1048</v>
      </c>
      <c r="B430" t="s">
        <v>1049</v>
      </c>
      <c r="C430" t="s">
        <v>325</v>
      </c>
      <c r="D430" t="s">
        <v>223</v>
      </c>
      <c r="E430" t="s">
        <v>162</v>
      </c>
      <c r="F430" t="s">
        <v>163</v>
      </c>
      <c r="G430" t="s">
        <v>182</v>
      </c>
      <c r="H430">
        <v>40</v>
      </c>
      <c r="I430" s="6">
        <v>43175</v>
      </c>
      <c r="J430" s="29">
        <v>55457</v>
      </c>
      <c r="K430" s="30">
        <v>0</v>
      </c>
      <c r="L430" t="s">
        <v>165</v>
      </c>
      <c r="M430" t="s">
        <v>220</v>
      </c>
      <c r="T430" t="s">
        <v>1243</v>
      </c>
    </row>
    <row r="431" spans="1:20" x14ac:dyDescent="0.3">
      <c r="A431" t="s">
        <v>1050</v>
      </c>
      <c r="B431" t="s">
        <v>1051</v>
      </c>
      <c r="C431" t="s">
        <v>325</v>
      </c>
      <c r="D431" t="s">
        <v>223</v>
      </c>
      <c r="E431" t="s">
        <v>177</v>
      </c>
      <c r="F431" t="s">
        <v>163</v>
      </c>
      <c r="G431" t="s">
        <v>182</v>
      </c>
      <c r="H431">
        <v>63</v>
      </c>
      <c r="I431" s="6">
        <v>43004</v>
      </c>
      <c r="J431" s="29">
        <v>72340</v>
      </c>
      <c r="K431" s="30">
        <v>0</v>
      </c>
      <c r="L431" t="s">
        <v>165</v>
      </c>
      <c r="M431" t="s">
        <v>183</v>
      </c>
      <c r="T431" t="s">
        <v>1245</v>
      </c>
    </row>
    <row r="432" spans="1:20" x14ac:dyDescent="0.3">
      <c r="A432" t="s">
        <v>1052</v>
      </c>
      <c r="B432" t="s">
        <v>1053</v>
      </c>
      <c r="C432" t="s">
        <v>186</v>
      </c>
      <c r="D432" t="s">
        <v>212</v>
      </c>
      <c r="E432" t="s">
        <v>187</v>
      </c>
      <c r="F432" t="s">
        <v>163</v>
      </c>
      <c r="G432" t="s">
        <v>172</v>
      </c>
      <c r="H432">
        <v>29</v>
      </c>
      <c r="I432" s="6">
        <v>42676</v>
      </c>
      <c r="J432" s="29">
        <v>122054</v>
      </c>
      <c r="K432" s="30">
        <v>0.06</v>
      </c>
      <c r="L432" t="s">
        <v>165</v>
      </c>
      <c r="M432" t="s">
        <v>183</v>
      </c>
      <c r="T432" t="s">
        <v>1247</v>
      </c>
    </row>
    <row r="433" spans="1:20" x14ac:dyDescent="0.3">
      <c r="A433" t="s">
        <v>1054</v>
      </c>
      <c r="B433" t="s">
        <v>1055</v>
      </c>
      <c r="C433" t="s">
        <v>245</v>
      </c>
      <c r="D433" t="s">
        <v>161</v>
      </c>
      <c r="E433" t="s">
        <v>187</v>
      </c>
      <c r="F433" t="s">
        <v>163</v>
      </c>
      <c r="G433" t="s">
        <v>172</v>
      </c>
      <c r="H433">
        <v>53</v>
      </c>
      <c r="I433" s="6">
        <v>35543</v>
      </c>
      <c r="J433" s="29">
        <v>78153</v>
      </c>
      <c r="K433" s="30">
        <v>0</v>
      </c>
      <c r="L433" t="s">
        <v>165</v>
      </c>
      <c r="M433" t="s">
        <v>191</v>
      </c>
      <c r="T433" t="s">
        <v>1251</v>
      </c>
    </row>
    <row r="434" spans="1:20" x14ac:dyDescent="0.3">
      <c r="A434" t="s">
        <v>1056</v>
      </c>
      <c r="B434" t="s">
        <v>1057</v>
      </c>
      <c r="C434" t="s">
        <v>186</v>
      </c>
      <c r="D434" t="s">
        <v>170</v>
      </c>
      <c r="E434" t="s">
        <v>177</v>
      </c>
      <c r="F434" t="s">
        <v>163</v>
      </c>
      <c r="G434" t="s">
        <v>172</v>
      </c>
      <c r="H434">
        <v>37</v>
      </c>
      <c r="I434" s="6">
        <v>43935</v>
      </c>
      <c r="J434" s="29">
        <v>103524</v>
      </c>
      <c r="K434" s="30">
        <v>0.09</v>
      </c>
      <c r="L434" t="s">
        <v>165</v>
      </c>
      <c r="M434" t="s">
        <v>183</v>
      </c>
      <c r="T434" t="s">
        <v>1255</v>
      </c>
    </row>
    <row r="435" spans="1:20" x14ac:dyDescent="0.3">
      <c r="A435" t="s">
        <v>1058</v>
      </c>
      <c r="B435" t="s">
        <v>1059</v>
      </c>
      <c r="C435" t="s">
        <v>186</v>
      </c>
      <c r="D435" t="s">
        <v>161</v>
      </c>
      <c r="E435" t="s">
        <v>187</v>
      </c>
      <c r="F435" t="s">
        <v>181</v>
      </c>
      <c r="G435" t="s">
        <v>172</v>
      </c>
      <c r="H435">
        <v>30</v>
      </c>
      <c r="I435" s="6">
        <v>42952</v>
      </c>
      <c r="J435" s="29">
        <v>119906</v>
      </c>
      <c r="K435" s="30">
        <v>0.05</v>
      </c>
      <c r="L435" t="s">
        <v>165</v>
      </c>
      <c r="M435" t="s">
        <v>220</v>
      </c>
      <c r="T435" t="s">
        <v>1263</v>
      </c>
    </row>
    <row r="436" spans="1:20" x14ac:dyDescent="0.3">
      <c r="A436" t="s">
        <v>1060</v>
      </c>
      <c r="B436" t="s">
        <v>1061</v>
      </c>
      <c r="C436" t="s">
        <v>190</v>
      </c>
      <c r="D436" t="s">
        <v>212</v>
      </c>
      <c r="E436" t="s">
        <v>171</v>
      </c>
      <c r="F436" t="s">
        <v>163</v>
      </c>
      <c r="G436" t="s">
        <v>172</v>
      </c>
      <c r="H436">
        <v>28</v>
      </c>
      <c r="I436" s="6">
        <v>43847</v>
      </c>
      <c r="J436" s="29">
        <v>45061</v>
      </c>
      <c r="K436" s="30">
        <v>0</v>
      </c>
      <c r="L436" t="s">
        <v>165</v>
      </c>
      <c r="M436" t="s">
        <v>191</v>
      </c>
      <c r="T436" t="s">
        <v>1267</v>
      </c>
    </row>
    <row r="437" spans="1:20" x14ac:dyDescent="0.3">
      <c r="A437" t="s">
        <v>1062</v>
      </c>
      <c r="B437" t="s">
        <v>1063</v>
      </c>
      <c r="C437" t="s">
        <v>721</v>
      </c>
      <c r="D437" t="s">
        <v>161</v>
      </c>
      <c r="E437" t="s">
        <v>187</v>
      </c>
      <c r="F437" t="s">
        <v>181</v>
      </c>
      <c r="G437" t="s">
        <v>182</v>
      </c>
      <c r="H437">
        <v>51</v>
      </c>
      <c r="I437" s="6">
        <v>37638</v>
      </c>
      <c r="J437" s="29">
        <v>91399</v>
      </c>
      <c r="K437" s="30">
        <v>0</v>
      </c>
      <c r="L437" t="s">
        <v>165</v>
      </c>
      <c r="M437" t="s">
        <v>166</v>
      </c>
      <c r="T437" t="s">
        <v>1271</v>
      </c>
    </row>
    <row r="438" spans="1:20" x14ac:dyDescent="0.3">
      <c r="A438" t="s">
        <v>1064</v>
      </c>
      <c r="B438" t="s">
        <v>1065</v>
      </c>
      <c r="C438" t="s">
        <v>240</v>
      </c>
      <c r="D438" t="s">
        <v>161</v>
      </c>
      <c r="E438" t="s">
        <v>162</v>
      </c>
      <c r="F438" t="s">
        <v>181</v>
      </c>
      <c r="G438" t="s">
        <v>217</v>
      </c>
      <c r="H438">
        <v>28</v>
      </c>
      <c r="I438" s="6">
        <v>43006</v>
      </c>
      <c r="J438" s="29">
        <v>97336</v>
      </c>
      <c r="K438" s="30">
        <v>0</v>
      </c>
      <c r="L438" t="s">
        <v>165</v>
      </c>
      <c r="M438" t="s">
        <v>195</v>
      </c>
      <c r="T438" t="s">
        <v>1275</v>
      </c>
    </row>
    <row r="439" spans="1:20" x14ac:dyDescent="0.3">
      <c r="A439" t="s">
        <v>996</v>
      </c>
      <c r="B439" t="s">
        <v>1066</v>
      </c>
      <c r="C439" t="s">
        <v>160</v>
      </c>
      <c r="D439" t="s">
        <v>194</v>
      </c>
      <c r="E439" t="s">
        <v>187</v>
      </c>
      <c r="F439" t="s">
        <v>163</v>
      </c>
      <c r="G439" t="s">
        <v>164</v>
      </c>
      <c r="H439">
        <v>31</v>
      </c>
      <c r="I439" s="6">
        <v>42755</v>
      </c>
      <c r="J439" s="29">
        <v>124629</v>
      </c>
      <c r="K439" s="30">
        <v>0.1</v>
      </c>
      <c r="L439" t="s">
        <v>165</v>
      </c>
      <c r="M439" t="s">
        <v>220</v>
      </c>
      <c r="T439" t="s">
        <v>1282</v>
      </c>
    </row>
    <row r="440" spans="1:20" x14ac:dyDescent="0.3">
      <c r="A440" t="s">
        <v>1067</v>
      </c>
      <c r="B440" t="s">
        <v>1068</v>
      </c>
      <c r="C440" t="s">
        <v>211</v>
      </c>
      <c r="D440" t="s">
        <v>200</v>
      </c>
      <c r="E440" t="s">
        <v>171</v>
      </c>
      <c r="F440" t="s">
        <v>163</v>
      </c>
      <c r="G440" t="s">
        <v>172</v>
      </c>
      <c r="H440">
        <v>28</v>
      </c>
      <c r="I440" s="6">
        <v>44402</v>
      </c>
      <c r="J440" s="29">
        <v>231850</v>
      </c>
      <c r="K440" s="30">
        <v>0.39</v>
      </c>
      <c r="L440" t="s">
        <v>165</v>
      </c>
      <c r="M440" t="s">
        <v>191</v>
      </c>
      <c r="T440" t="s">
        <v>1292</v>
      </c>
    </row>
    <row r="441" spans="1:20" x14ac:dyDescent="0.3">
      <c r="A441" t="s">
        <v>1069</v>
      </c>
      <c r="B441" t="s">
        <v>1070</v>
      </c>
      <c r="C441" t="s">
        <v>186</v>
      </c>
      <c r="D441" t="s">
        <v>194</v>
      </c>
      <c r="E441" t="s">
        <v>162</v>
      </c>
      <c r="F441" t="s">
        <v>181</v>
      </c>
      <c r="G441" t="s">
        <v>217</v>
      </c>
      <c r="H441">
        <v>34</v>
      </c>
      <c r="I441" s="6">
        <v>43255</v>
      </c>
      <c r="J441" s="29">
        <v>128329</v>
      </c>
      <c r="K441" s="30">
        <v>0.08</v>
      </c>
      <c r="L441" t="s">
        <v>165</v>
      </c>
      <c r="M441" t="s">
        <v>183</v>
      </c>
      <c r="T441" t="s">
        <v>1296</v>
      </c>
    </row>
    <row r="442" spans="1:20" x14ac:dyDescent="0.3">
      <c r="A442" t="s">
        <v>1071</v>
      </c>
      <c r="B442" t="s">
        <v>1072</v>
      </c>
      <c r="C442" t="s">
        <v>160</v>
      </c>
      <c r="D442" t="s">
        <v>212</v>
      </c>
      <c r="E442" t="s">
        <v>177</v>
      </c>
      <c r="F442" t="s">
        <v>181</v>
      </c>
      <c r="G442" t="s">
        <v>182</v>
      </c>
      <c r="H442">
        <v>60</v>
      </c>
      <c r="I442" s="6">
        <v>44403</v>
      </c>
      <c r="J442" s="29">
        <v>121480</v>
      </c>
      <c r="K442" s="30">
        <v>0.14000000000000001</v>
      </c>
      <c r="L442" t="s">
        <v>165</v>
      </c>
      <c r="M442" t="s">
        <v>183</v>
      </c>
      <c r="T442" t="s">
        <v>1302</v>
      </c>
    </row>
    <row r="443" spans="1:20" x14ac:dyDescent="0.3">
      <c r="A443" t="s">
        <v>1073</v>
      </c>
      <c r="B443" t="s">
        <v>1074</v>
      </c>
      <c r="C443" t="s">
        <v>169</v>
      </c>
      <c r="D443" t="s">
        <v>200</v>
      </c>
      <c r="E443" t="s">
        <v>171</v>
      </c>
      <c r="F443" t="s">
        <v>163</v>
      </c>
      <c r="G443" t="s">
        <v>172</v>
      </c>
      <c r="H443">
        <v>41</v>
      </c>
      <c r="I443" s="6">
        <v>40319</v>
      </c>
      <c r="J443" s="29">
        <v>153275</v>
      </c>
      <c r="K443" s="30">
        <v>0.24</v>
      </c>
      <c r="L443" t="s">
        <v>165</v>
      </c>
      <c r="M443" t="s">
        <v>220</v>
      </c>
      <c r="T443" t="s">
        <v>1306</v>
      </c>
    </row>
    <row r="444" spans="1:20" x14ac:dyDescent="0.3">
      <c r="A444" t="s">
        <v>1075</v>
      </c>
      <c r="B444" t="s">
        <v>1076</v>
      </c>
      <c r="C444" t="s">
        <v>180</v>
      </c>
      <c r="D444" t="s">
        <v>223</v>
      </c>
      <c r="E444" t="s">
        <v>162</v>
      </c>
      <c r="F444" t="s">
        <v>163</v>
      </c>
      <c r="G444" t="s">
        <v>182</v>
      </c>
      <c r="H444">
        <v>62</v>
      </c>
      <c r="I444" s="6">
        <v>43969</v>
      </c>
      <c r="J444" s="29">
        <v>97830</v>
      </c>
      <c r="K444" s="30">
        <v>0</v>
      </c>
      <c r="L444" t="s">
        <v>165</v>
      </c>
      <c r="M444" t="s">
        <v>195</v>
      </c>
      <c r="T444" t="s">
        <v>1308</v>
      </c>
    </row>
    <row r="445" spans="1:20" x14ac:dyDescent="0.3">
      <c r="A445" t="s">
        <v>1077</v>
      </c>
      <c r="B445" t="s">
        <v>1078</v>
      </c>
      <c r="C445" t="s">
        <v>211</v>
      </c>
      <c r="D445" t="s">
        <v>212</v>
      </c>
      <c r="E445" t="s">
        <v>187</v>
      </c>
      <c r="F445" t="s">
        <v>163</v>
      </c>
      <c r="G445" t="s">
        <v>217</v>
      </c>
      <c r="H445">
        <v>47</v>
      </c>
      <c r="I445" s="6">
        <v>36232</v>
      </c>
      <c r="J445" s="29">
        <v>239394</v>
      </c>
      <c r="K445" s="30">
        <v>0.32</v>
      </c>
      <c r="L445" t="s">
        <v>165</v>
      </c>
      <c r="M445" t="s">
        <v>195</v>
      </c>
      <c r="T445" t="s">
        <v>1318</v>
      </c>
    </row>
    <row r="446" spans="1:20" x14ac:dyDescent="0.3">
      <c r="A446" t="s">
        <v>1079</v>
      </c>
      <c r="B446" t="s">
        <v>1080</v>
      </c>
      <c r="C446" t="s">
        <v>190</v>
      </c>
      <c r="D446" t="s">
        <v>194</v>
      </c>
      <c r="E446" t="s">
        <v>177</v>
      </c>
      <c r="F446" t="s">
        <v>163</v>
      </c>
      <c r="G446" t="s">
        <v>217</v>
      </c>
      <c r="H446">
        <v>33</v>
      </c>
      <c r="I446" s="6">
        <v>43247</v>
      </c>
      <c r="J446" s="29">
        <v>45049</v>
      </c>
      <c r="K446" s="30">
        <v>0</v>
      </c>
      <c r="L446" t="s">
        <v>165</v>
      </c>
      <c r="M446" t="s">
        <v>166</v>
      </c>
      <c r="T446" t="s">
        <v>1320</v>
      </c>
    </row>
    <row r="447" spans="1:20" x14ac:dyDescent="0.3">
      <c r="A447" t="s">
        <v>1081</v>
      </c>
      <c r="B447" t="s">
        <v>1082</v>
      </c>
      <c r="C447" t="s">
        <v>211</v>
      </c>
      <c r="D447" t="s">
        <v>170</v>
      </c>
      <c r="E447" t="s">
        <v>187</v>
      </c>
      <c r="F447" t="s">
        <v>163</v>
      </c>
      <c r="G447" t="s">
        <v>182</v>
      </c>
      <c r="H447">
        <v>54</v>
      </c>
      <c r="I447" s="6">
        <v>39330</v>
      </c>
      <c r="J447" s="29">
        <v>183239</v>
      </c>
      <c r="K447" s="30">
        <v>0.32</v>
      </c>
      <c r="L447" t="s">
        <v>165</v>
      </c>
      <c r="M447" t="s">
        <v>166</v>
      </c>
      <c r="T447" t="s">
        <v>1327</v>
      </c>
    </row>
    <row r="448" spans="1:20" x14ac:dyDescent="0.3">
      <c r="A448" t="s">
        <v>1083</v>
      </c>
      <c r="B448" t="s">
        <v>1084</v>
      </c>
      <c r="C448" t="s">
        <v>190</v>
      </c>
      <c r="D448" t="s">
        <v>194</v>
      </c>
      <c r="E448" t="s">
        <v>177</v>
      </c>
      <c r="F448" t="s">
        <v>163</v>
      </c>
      <c r="G448" t="s">
        <v>172</v>
      </c>
      <c r="H448">
        <v>28</v>
      </c>
      <c r="I448" s="6">
        <v>43610</v>
      </c>
      <c r="J448" s="29">
        <v>45819</v>
      </c>
      <c r="K448" s="30">
        <v>0</v>
      </c>
      <c r="L448" t="s">
        <v>165</v>
      </c>
      <c r="M448" t="s">
        <v>191</v>
      </c>
      <c r="T448" t="s">
        <v>1330</v>
      </c>
    </row>
    <row r="449" spans="1:20" x14ac:dyDescent="0.3">
      <c r="A449" t="s">
        <v>1085</v>
      </c>
      <c r="B449" t="s">
        <v>1086</v>
      </c>
      <c r="C449" t="s">
        <v>190</v>
      </c>
      <c r="D449" t="s">
        <v>194</v>
      </c>
      <c r="E449" t="s">
        <v>162</v>
      </c>
      <c r="F449" t="s">
        <v>163</v>
      </c>
      <c r="G449" t="s">
        <v>182</v>
      </c>
      <c r="H449">
        <v>54</v>
      </c>
      <c r="I449" s="6">
        <v>39080</v>
      </c>
      <c r="J449" s="29">
        <v>55518</v>
      </c>
      <c r="K449" s="30">
        <v>0</v>
      </c>
      <c r="L449" t="s">
        <v>165</v>
      </c>
      <c r="M449" t="s">
        <v>220</v>
      </c>
      <c r="T449" t="s">
        <v>1334</v>
      </c>
    </row>
    <row r="450" spans="1:20" x14ac:dyDescent="0.3">
      <c r="A450" t="s">
        <v>1087</v>
      </c>
      <c r="B450" t="s">
        <v>1088</v>
      </c>
      <c r="C450" t="s">
        <v>186</v>
      </c>
      <c r="D450" t="s">
        <v>212</v>
      </c>
      <c r="E450" t="s">
        <v>162</v>
      </c>
      <c r="F450" t="s">
        <v>163</v>
      </c>
      <c r="G450" t="s">
        <v>164</v>
      </c>
      <c r="H450">
        <v>55</v>
      </c>
      <c r="I450" s="6">
        <v>33958</v>
      </c>
      <c r="J450" s="29">
        <v>113950</v>
      </c>
      <c r="K450" s="30">
        <v>0.09</v>
      </c>
      <c r="L450" t="s">
        <v>165</v>
      </c>
      <c r="M450" t="s">
        <v>191</v>
      </c>
      <c r="T450" t="s">
        <v>1338</v>
      </c>
    </row>
    <row r="451" spans="1:20" x14ac:dyDescent="0.3">
      <c r="A451" t="s">
        <v>1089</v>
      </c>
      <c r="B451" t="s">
        <v>1090</v>
      </c>
      <c r="C451" t="s">
        <v>211</v>
      </c>
      <c r="D451" t="s">
        <v>212</v>
      </c>
      <c r="E451" t="s">
        <v>171</v>
      </c>
      <c r="F451" t="s">
        <v>163</v>
      </c>
      <c r="G451" t="s">
        <v>182</v>
      </c>
      <c r="H451">
        <v>52</v>
      </c>
      <c r="I451" s="6">
        <v>35886</v>
      </c>
      <c r="J451" s="29">
        <v>182035</v>
      </c>
      <c r="K451" s="30">
        <v>0.3</v>
      </c>
      <c r="L451" t="s">
        <v>165</v>
      </c>
      <c r="M451" t="s">
        <v>173</v>
      </c>
      <c r="T451" t="s">
        <v>1342</v>
      </c>
    </row>
    <row r="452" spans="1:20" x14ac:dyDescent="0.3">
      <c r="A452" t="s">
        <v>1091</v>
      </c>
      <c r="B452" t="s">
        <v>1092</v>
      </c>
      <c r="C452" t="s">
        <v>325</v>
      </c>
      <c r="D452" t="s">
        <v>223</v>
      </c>
      <c r="E452" t="s">
        <v>187</v>
      </c>
      <c r="F452" t="s">
        <v>163</v>
      </c>
      <c r="G452" t="s">
        <v>164</v>
      </c>
      <c r="H452">
        <v>26</v>
      </c>
      <c r="I452" s="6">
        <v>43698</v>
      </c>
      <c r="J452" s="29">
        <v>66084</v>
      </c>
      <c r="K452" s="30">
        <v>0</v>
      </c>
      <c r="L452" t="s">
        <v>165</v>
      </c>
      <c r="M452" t="s">
        <v>166</v>
      </c>
      <c r="T452" t="s">
        <v>1353</v>
      </c>
    </row>
    <row r="453" spans="1:20" x14ac:dyDescent="0.3">
      <c r="A453" t="s">
        <v>1093</v>
      </c>
      <c r="B453" t="s">
        <v>1094</v>
      </c>
      <c r="C453" t="s">
        <v>335</v>
      </c>
      <c r="D453" t="s">
        <v>204</v>
      </c>
      <c r="E453" t="s">
        <v>162</v>
      </c>
      <c r="F453" t="s">
        <v>163</v>
      </c>
      <c r="G453" t="s">
        <v>182</v>
      </c>
      <c r="H453">
        <v>63</v>
      </c>
      <c r="I453" s="6">
        <v>43227</v>
      </c>
      <c r="J453" s="29">
        <v>67987</v>
      </c>
      <c r="K453" s="30">
        <v>0</v>
      </c>
      <c r="L453" t="s">
        <v>165</v>
      </c>
      <c r="M453" t="s">
        <v>191</v>
      </c>
      <c r="T453" t="s">
        <v>1355</v>
      </c>
    </row>
    <row r="454" spans="1:20" x14ac:dyDescent="0.3">
      <c r="A454" t="s">
        <v>1095</v>
      </c>
      <c r="B454" t="s">
        <v>1096</v>
      </c>
      <c r="C454" t="s">
        <v>235</v>
      </c>
      <c r="D454" t="s">
        <v>212</v>
      </c>
      <c r="E454" t="s">
        <v>177</v>
      </c>
      <c r="F454" t="s">
        <v>181</v>
      </c>
      <c r="G454" t="s">
        <v>172</v>
      </c>
      <c r="H454">
        <v>65</v>
      </c>
      <c r="I454" s="6">
        <v>38584</v>
      </c>
      <c r="J454" s="29">
        <v>59833</v>
      </c>
      <c r="K454" s="30">
        <v>0</v>
      </c>
      <c r="L454" t="s">
        <v>165</v>
      </c>
      <c r="M454" t="s">
        <v>220</v>
      </c>
      <c r="T454" t="s">
        <v>1363</v>
      </c>
    </row>
    <row r="455" spans="1:20" x14ac:dyDescent="0.3">
      <c r="A455" t="s">
        <v>1097</v>
      </c>
      <c r="B455" t="s">
        <v>1098</v>
      </c>
      <c r="C455" t="s">
        <v>160</v>
      </c>
      <c r="D455" t="s">
        <v>212</v>
      </c>
      <c r="E455" t="s">
        <v>171</v>
      </c>
      <c r="F455" t="s">
        <v>181</v>
      </c>
      <c r="G455" t="s">
        <v>182</v>
      </c>
      <c r="H455">
        <v>45</v>
      </c>
      <c r="I455" s="6">
        <v>38453</v>
      </c>
      <c r="J455" s="29">
        <v>128468</v>
      </c>
      <c r="K455" s="30">
        <v>0.11</v>
      </c>
      <c r="L455" t="s">
        <v>165</v>
      </c>
      <c r="M455" t="s">
        <v>173</v>
      </c>
      <c r="T455" t="s">
        <v>1365</v>
      </c>
    </row>
    <row r="456" spans="1:20" x14ac:dyDescent="0.3">
      <c r="A456" t="s">
        <v>531</v>
      </c>
      <c r="B456" t="s">
        <v>1099</v>
      </c>
      <c r="C456" t="s">
        <v>186</v>
      </c>
      <c r="D456" t="s">
        <v>223</v>
      </c>
      <c r="E456" t="s">
        <v>187</v>
      </c>
      <c r="F456" t="s">
        <v>181</v>
      </c>
      <c r="G456" t="s">
        <v>164</v>
      </c>
      <c r="H456">
        <v>42</v>
      </c>
      <c r="I456" s="6">
        <v>40692</v>
      </c>
      <c r="J456" s="29">
        <v>102440</v>
      </c>
      <c r="K456" s="30">
        <v>0.06</v>
      </c>
      <c r="L456" t="s">
        <v>165</v>
      </c>
      <c r="M456" t="s">
        <v>173</v>
      </c>
      <c r="T456" t="s">
        <v>1367</v>
      </c>
    </row>
    <row r="457" spans="1:20" x14ac:dyDescent="0.3">
      <c r="A457" t="s">
        <v>1100</v>
      </c>
      <c r="B457" t="s">
        <v>1101</v>
      </c>
      <c r="C457" t="s">
        <v>211</v>
      </c>
      <c r="D457" t="s">
        <v>161</v>
      </c>
      <c r="E457" t="s">
        <v>171</v>
      </c>
      <c r="F457" t="s">
        <v>181</v>
      </c>
      <c r="G457" t="s">
        <v>164</v>
      </c>
      <c r="H457">
        <v>59</v>
      </c>
      <c r="I457" s="6">
        <v>40542</v>
      </c>
      <c r="J457" s="29">
        <v>246619</v>
      </c>
      <c r="K457" s="30">
        <v>0.36</v>
      </c>
      <c r="L457" t="s">
        <v>165</v>
      </c>
      <c r="M457" t="s">
        <v>191</v>
      </c>
      <c r="T457" t="s">
        <v>1377</v>
      </c>
    </row>
    <row r="458" spans="1:20" x14ac:dyDescent="0.3">
      <c r="A458" t="s">
        <v>1102</v>
      </c>
      <c r="B458" t="s">
        <v>1103</v>
      </c>
      <c r="C458" t="s">
        <v>186</v>
      </c>
      <c r="D458" t="s">
        <v>200</v>
      </c>
      <c r="E458" t="s">
        <v>187</v>
      </c>
      <c r="F458" t="s">
        <v>163</v>
      </c>
      <c r="G458" t="s">
        <v>217</v>
      </c>
      <c r="H458">
        <v>42</v>
      </c>
      <c r="I458" s="6">
        <v>43058</v>
      </c>
      <c r="J458" s="29">
        <v>101143</v>
      </c>
      <c r="K458" s="30">
        <v>0.06</v>
      </c>
      <c r="L458" t="s">
        <v>165</v>
      </c>
      <c r="M458" t="s">
        <v>191</v>
      </c>
      <c r="T458" t="s">
        <v>1381</v>
      </c>
    </row>
    <row r="459" spans="1:20" x14ac:dyDescent="0.3">
      <c r="A459" t="s">
        <v>1104</v>
      </c>
      <c r="B459" t="s">
        <v>1105</v>
      </c>
      <c r="C459" t="s">
        <v>274</v>
      </c>
      <c r="D459" t="s">
        <v>204</v>
      </c>
      <c r="E459" t="s">
        <v>171</v>
      </c>
      <c r="F459" t="s">
        <v>181</v>
      </c>
      <c r="G459" t="s">
        <v>172</v>
      </c>
      <c r="H459">
        <v>45</v>
      </c>
      <c r="I459" s="6">
        <v>42329</v>
      </c>
      <c r="J459" s="29">
        <v>87292</v>
      </c>
      <c r="K459" s="30">
        <v>0</v>
      </c>
      <c r="L459" t="s">
        <v>165</v>
      </c>
      <c r="M459" t="s">
        <v>220</v>
      </c>
      <c r="T459" t="s">
        <v>1387</v>
      </c>
    </row>
    <row r="460" spans="1:20" x14ac:dyDescent="0.3">
      <c r="A460" t="s">
        <v>996</v>
      </c>
      <c r="B460" t="s">
        <v>1106</v>
      </c>
      <c r="C460" t="s">
        <v>378</v>
      </c>
      <c r="D460" t="s">
        <v>161</v>
      </c>
      <c r="E460" t="s">
        <v>187</v>
      </c>
      <c r="F460" t="s">
        <v>181</v>
      </c>
      <c r="G460" t="s">
        <v>172</v>
      </c>
      <c r="H460">
        <v>51</v>
      </c>
      <c r="I460" s="6">
        <v>41697</v>
      </c>
      <c r="J460" s="29">
        <v>53929</v>
      </c>
      <c r="K460" s="30">
        <v>0</v>
      </c>
      <c r="L460" t="s">
        <v>165</v>
      </c>
      <c r="M460" t="s">
        <v>191</v>
      </c>
      <c r="T460" t="s">
        <v>1389</v>
      </c>
    </row>
    <row r="461" spans="1:20" x14ac:dyDescent="0.3">
      <c r="A461" t="s">
        <v>1107</v>
      </c>
      <c r="B461" t="s">
        <v>1108</v>
      </c>
      <c r="C461" t="s">
        <v>211</v>
      </c>
      <c r="D461" t="s">
        <v>194</v>
      </c>
      <c r="E461" t="s">
        <v>177</v>
      </c>
      <c r="F461" t="s">
        <v>163</v>
      </c>
      <c r="G461" t="s">
        <v>182</v>
      </c>
      <c r="H461">
        <v>38</v>
      </c>
      <c r="I461" s="6">
        <v>41256</v>
      </c>
      <c r="J461" s="29">
        <v>191571</v>
      </c>
      <c r="K461" s="30">
        <v>0.32</v>
      </c>
      <c r="L461" t="s">
        <v>165</v>
      </c>
      <c r="M461" t="s">
        <v>195</v>
      </c>
      <c r="T461" t="s">
        <v>1391</v>
      </c>
    </row>
    <row r="462" spans="1:20" x14ac:dyDescent="0.3">
      <c r="A462" t="s">
        <v>1109</v>
      </c>
      <c r="B462" t="s">
        <v>1110</v>
      </c>
      <c r="C462" t="s">
        <v>160</v>
      </c>
      <c r="D462" t="s">
        <v>194</v>
      </c>
      <c r="E462" t="s">
        <v>187</v>
      </c>
      <c r="F462" t="s">
        <v>163</v>
      </c>
      <c r="G462" t="s">
        <v>172</v>
      </c>
      <c r="H462">
        <v>62</v>
      </c>
      <c r="I462" s="6">
        <v>39843</v>
      </c>
      <c r="J462" s="29">
        <v>150555</v>
      </c>
      <c r="K462" s="30">
        <v>0.13</v>
      </c>
      <c r="L462" t="s">
        <v>165</v>
      </c>
      <c r="M462" t="s">
        <v>183</v>
      </c>
      <c r="T462" t="s">
        <v>1413</v>
      </c>
    </row>
    <row r="463" spans="1:20" x14ac:dyDescent="0.3">
      <c r="A463" t="s">
        <v>1111</v>
      </c>
      <c r="B463" t="s">
        <v>1112</v>
      </c>
      <c r="C463" t="s">
        <v>211</v>
      </c>
      <c r="D463" t="s">
        <v>170</v>
      </c>
      <c r="E463" t="s">
        <v>162</v>
      </c>
      <c r="F463" t="s">
        <v>181</v>
      </c>
      <c r="G463" t="s">
        <v>182</v>
      </c>
      <c r="H463">
        <v>52</v>
      </c>
      <c r="I463" s="6">
        <v>35576</v>
      </c>
      <c r="J463" s="29">
        <v>216999</v>
      </c>
      <c r="K463" s="30">
        <v>0.37</v>
      </c>
      <c r="L463" t="s">
        <v>165</v>
      </c>
      <c r="M463" t="s">
        <v>191</v>
      </c>
      <c r="T463" t="s">
        <v>1419</v>
      </c>
    </row>
    <row r="464" spans="1:20" x14ac:dyDescent="0.3">
      <c r="A464" t="s">
        <v>1113</v>
      </c>
      <c r="B464" t="s">
        <v>1114</v>
      </c>
      <c r="C464" t="s">
        <v>232</v>
      </c>
      <c r="D464" t="s">
        <v>161</v>
      </c>
      <c r="E464" t="s">
        <v>171</v>
      </c>
      <c r="F464" t="s">
        <v>181</v>
      </c>
      <c r="G464" t="s">
        <v>172</v>
      </c>
      <c r="H464">
        <v>38</v>
      </c>
      <c r="I464" s="6">
        <v>42113</v>
      </c>
      <c r="J464" s="29">
        <v>48762</v>
      </c>
      <c r="K464" s="30">
        <v>0</v>
      </c>
      <c r="L464" t="s">
        <v>165</v>
      </c>
      <c r="M464" t="s">
        <v>166</v>
      </c>
      <c r="T464" t="s">
        <v>1423</v>
      </c>
    </row>
    <row r="465" spans="1:20" x14ac:dyDescent="0.3">
      <c r="A465" t="s">
        <v>1115</v>
      </c>
      <c r="B465" t="s">
        <v>1116</v>
      </c>
      <c r="C465" t="s">
        <v>169</v>
      </c>
      <c r="D465" t="s">
        <v>212</v>
      </c>
      <c r="E465" t="s">
        <v>171</v>
      </c>
      <c r="F465" t="s">
        <v>181</v>
      </c>
      <c r="G465" t="s">
        <v>172</v>
      </c>
      <c r="H465">
        <v>32</v>
      </c>
      <c r="I465" s="6">
        <v>42702</v>
      </c>
      <c r="J465" s="29">
        <v>177443</v>
      </c>
      <c r="K465" s="30">
        <v>0.16</v>
      </c>
      <c r="L465" t="s">
        <v>165</v>
      </c>
      <c r="M465" t="s">
        <v>166</v>
      </c>
      <c r="T465" t="s">
        <v>1426</v>
      </c>
    </row>
    <row r="466" spans="1:20" x14ac:dyDescent="0.3">
      <c r="A466" t="s">
        <v>1117</v>
      </c>
      <c r="B466" t="s">
        <v>1118</v>
      </c>
      <c r="C466" t="s">
        <v>240</v>
      </c>
      <c r="D466" t="s">
        <v>161</v>
      </c>
      <c r="E466" t="s">
        <v>162</v>
      </c>
      <c r="F466" t="s">
        <v>163</v>
      </c>
      <c r="G466" t="s">
        <v>182</v>
      </c>
      <c r="H466">
        <v>36</v>
      </c>
      <c r="I466" s="6">
        <v>42489</v>
      </c>
      <c r="J466" s="29">
        <v>75862</v>
      </c>
      <c r="K466" s="30">
        <v>0</v>
      </c>
      <c r="L466" t="s">
        <v>165</v>
      </c>
      <c r="M466" t="s">
        <v>195</v>
      </c>
      <c r="T466" t="s">
        <v>1433</v>
      </c>
    </row>
    <row r="467" spans="1:20" x14ac:dyDescent="0.3">
      <c r="A467" t="s">
        <v>1119</v>
      </c>
      <c r="B467" t="s">
        <v>1120</v>
      </c>
      <c r="C467" t="s">
        <v>328</v>
      </c>
      <c r="D467" t="s">
        <v>200</v>
      </c>
      <c r="E467" t="s">
        <v>162</v>
      </c>
      <c r="F467" t="s">
        <v>163</v>
      </c>
      <c r="G467" t="s">
        <v>182</v>
      </c>
      <c r="H467">
        <v>45</v>
      </c>
      <c r="I467" s="6">
        <v>43581</v>
      </c>
      <c r="J467" s="29">
        <v>90870</v>
      </c>
      <c r="K467" s="30">
        <v>0</v>
      </c>
      <c r="L467" t="s">
        <v>165</v>
      </c>
      <c r="M467" t="s">
        <v>173</v>
      </c>
      <c r="T467" t="s">
        <v>1439</v>
      </c>
    </row>
    <row r="468" spans="1:20" x14ac:dyDescent="0.3">
      <c r="A468" t="s">
        <v>1121</v>
      </c>
      <c r="B468" t="s">
        <v>1122</v>
      </c>
      <c r="C468" t="s">
        <v>286</v>
      </c>
      <c r="D468" t="s">
        <v>204</v>
      </c>
      <c r="E468" t="s">
        <v>187</v>
      </c>
      <c r="F468" t="s">
        <v>163</v>
      </c>
      <c r="G468" t="s">
        <v>182</v>
      </c>
      <c r="H468">
        <v>32</v>
      </c>
      <c r="I468" s="6">
        <v>41977</v>
      </c>
      <c r="J468" s="29">
        <v>99202</v>
      </c>
      <c r="K468" s="30">
        <v>0.11</v>
      </c>
      <c r="L468" t="s">
        <v>165</v>
      </c>
      <c r="M468" t="s">
        <v>183</v>
      </c>
      <c r="T468" t="s">
        <v>1449</v>
      </c>
    </row>
    <row r="469" spans="1:20" x14ac:dyDescent="0.3">
      <c r="A469" t="s">
        <v>1123</v>
      </c>
      <c r="B469" t="s">
        <v>1124</v>
      </c>
      <c r="C469" t="s">
        <v>595</v>
      </c>
      <c r="D469" t="s">
        <v>161</v>
      </c>
      <c r="E469" t="s">
        <v>187</v>
      </c>
      <c r="F469" t="s">
        <v>181</v>
      </c>
      <c r="G469" t="s">
        <v>172</v>
      </c>
      <c r="H469">
        <v>54</v>
      </c>
      <c r="I469" s="6">
        <v>33785</v>
      </c>
      <c r="J469" s="29">
        <v>63196</v>
      </c>
      <c r="K469" s="30">
        <v>0</v>
      </c>
      <c r="L469" t="s">
        <v>165</v>
      </c>
      <c r="M469" t="s">
        <v>173</v>
      </c>
      <c r="T469" t="s">
        <v>1462</v>
      </c>
    </row>
    <row r="470" spans="1:20" x14ac:dyDescent="0.3">
      <c r="A470" t="s">
        <v>1125</v>
      </c>
      <c r="B470" t="s">
        <v>1126</v>
      </c>
      <c r="C470" t="s">
        <v>211</v>
      </c>
      <c r="D470" t="s">
        <v>212</v>
      </c>
      <c r="E470" t="s">
        <v>187</v>
      </c>
      <c r="F470" t="s">
        <v>181</v>
      </c>
      <c r="G470" t="s">
        <v>182</v>
      </c>
      <c r="H470">
        <v>45</v>
      </c>
      <c r="I470" s="6">
        <v>42271</v>
      </c>
      <c r="J470" s="29">
        <v>202680</v>
      </c>
      <c r="K470" s="30">
        <v>0.32</v>
      </c>
      <c r="L470" t="s">
        <v>165</v>
      </c>
      <c r="M470" t="s">
        <v>183</v>
      </c>
      <c r="T470" t="s">
        <v>1469</v>
      </c>
    </row>
    <row r="471" spans="1:20" x14ac:dyDescent="0.3">
      <c r="A471" t="s">
        <v>385</v>
      </c>
      <c r="B471" t="s">
        <v>1127</v>
      </c>
      <c r="C471" t="s">
        <v>169</v>
      </c>
      <c r="D471" t="s">
        <v>223</v>
      </c>
      <c r="E471" t="s">
        <v>177</v>
      </c>
      <c r="F471" t="s">
        <v>163</v>
      </c>
      <c r="G471" t="s">
        <v>164</v>
      </c>
      <c r="H471">
        <v>61</v>
      </c>
      <c r="I471" s="6">
        <v>35661</v>
      </c>
      <c r="J471" s="29">
        <v>159567</v>
      </c>
      <c r="K471" s="30">
        <v>0.28000000000000003</v>
      </c>
      <c r="L471" t="s">
        <v>165</v>
      </c>
      <c r="M471" t="s">
        <v>183</v>
      </c>
      <c r="T471" t="s">
        <v>1473</v>
      </c>
    </row>
    <row r="472" spans="1:20" x14ac:dyDescent="0.3">
      <c r="A472" t="s">
        <v>1128</v>
      </c>
      <c r="B472" t="s">
        <v>1129</v>
      </c>
      <c r="C472" t="s">
        <v>211</v>
      </c>
      <c r="D472" t="s">
        <v>200</v>
      </c>
      <c r="E472" t="s">
        <v>187</v>
      </c>
      <c r="F472" t="s">
        <v>181</v>
      </c>
      <c r="G472" t="s">
        <v>217</v>
      </c>
      <c r="H472">
        <v>62</v>
      </c>
      <c r="I472" s="6">
        <v>37484</v>
      </c>
      <c r="J472" s="29">
        <v>234594</v>
      </c>
      <c r="K472" s="30">
        <v>0.33</v>
      </c>
      <c r="L472" t="s">
        <v>165</v>
      </c>
      <c r="M472" t="s">
        <v>166</v>
      </c>
      <c r="T472" t="s">
        <v>1480</v>
      </c>
    </row>
    <row r="473" spans="1:20" x14ac:dyDescent="0.3">
      <c r="A473" t="s">
        <v>1130</v>
      </c>
      <c r="B473" t="s">
        <v>1131</v>
      </c>
      <c r="C473" t="s">
        <v>378</v>
      </c>
      <c r="D473" t="s">
        <v>161</v>
      </c>
      <c r="E473" t="s">
        <v>171</v>
      </c>
      <c r="F473" t="s">
        <v>181</v>
      </c>
      <c r="G473" t="s">
        <v>172</v>
      </c>
      <c r="H473">
        <v>48</v>
      </c>
      <c r="I473" s="6">
        <v>37298</v>
      </c>
      <c r="J473" s="29">
        <v>43080</v>
      </c>
      <c r="K473" s="30">
        <v>0</v>
      </c>
      <c r="L473" t="s">
        <v>165</v>
      </c>
      <c r="M473" t="s">
        <v>195</v>
      </c>
      <c r="T473" t="s">
        <v>1496</v>
      </c>
    </row>
    <row r="474" spans="1:20" x14ac:dyDescent="0.3">
      <c r="A474" t="s">
        <v>1132</v>
      </c>
      <c r="B474" t="s">
        <v>1133</v>
      </c>
      <c r="C474" t="s">
        <v>186</v>
      </c>
      <c r="D474" t="s">
        <v>212</v>
      </c>
      <c r="E474" t="s">
        <v>177</v>
      </c>
      <c r="F474" t="s">
        <v>163</v>
      </c>
      <c r="G474" t="s">
        <v>217</v>
      </c>
      <c r="H474">
        <v>29</v>
      </c>
      <c r="I474" s="6">
        <v>44325</v>
      </c>
      <c r="J474" s="29">
        <v>129541</v>
      </c>
      <c r="K474" s="30">
        <v>0.08</v>
      </c>
      <c r="L474" t="s">
        <v>165</v>
      </c>
      <c r="M474" t="s">
        <v>183</v>
      </c>
      <c r="T474" t="s">
        <v>1498</v>
      </c>
    </row>
    <row r="475" spans="1:20" x14ac:dyDescent="0.3">
      <c r="A475" t="s">
        <v>1134</v>
      </c>
      <c r="B475" t="s">
        <v>1135</v>
      </c>
      <c r="C475" t="s">
        <v>169</v>
      </c>
      <c r="D475" t="s">
        <v>223</v>
      </c>
      <c r="E475" t="s">
        <v>162</v>
      </c>
      <c r="F475" t="s">
        <v>181</v>
      </c>
      <c r="G475" t="s">
        <v>217</v>
      </c>
      <c r="H475">
        <v>39</v>
      </c>
      <c r="I475" s="6">
        <v>41635</v>
      </c>
      <c r="J475" s="29">
        <v>165756</v>
      </c>
      <c r="K475" s="30">
        <v>0.28000000000000003</v>
      </c>
      <c r="L475" t="s">
        <v>165</v>
      </c>
      <c r="M475" t="s">
        <v>220</v>
      </c>
      <c r="T475" t="s">
        <v>1505</v>
      </c>
    </row>
    <row r="476" spans="1:20" x14ac:dyDescent="0.3">
      <c r="A476" t="s">
        <v>1136</v>
      </c>
      <c r="B476" t="s">
        <v>1137</v>
      </c>
      <c r="C476" t="s">
        <v>160</v>
      </c>
      <c r="D476" t="s">
        <v>170</v>
      </c>
      <c r="E476" t="s">
        <v>171</v>
      </c>
      <c r="F476" t="s">
        <v>181</v>
      </c>
      <c r="G476" t="s">
        <v>182</v>
      </c>
      <c r="H476">
        <v>44</v>
      </c>
      <c r="I476" s="6">
        <v>40274</v>
      </c>
      <c r="J476" s="29">
        <v>142878</v>
      </c>
      <c r="K476" s="30">
        <v>0.12</v>
      </c>
      <c r="L476" t="s">
        <v>165</v>
      </c>
      <c r="M476" t="s">
        <v>220</v>
      </c>
      <c r="T476" t="s">
        <v>1515</v>
      </c>
    </row>
    <row r="477" spans="1:20" x14ac:dyDescent="0.3">
      <c r="A477" t="s">
        <v>1138</v>
      </c>
      <c r="B477" t="s">
        <v>1139</v>
      </c>
      <c r="C477" t="s">
        <v>169</v>
      </c>
      <c r="D477" t="s">
        <v>204</v>
      </c>
      <c r="E477" t="s">
        <v>177</v>
      </c>
      <c r="F477" t="s">
        <v>181</v>
      </c>
      <c r="G477" t="s">
        <v>172</v>
      </c>
      <c r="H477">
        <v>52</v>
      </c>
      <c r="I477" s="6">
        <v>39018</v>
      </c>
      <c r="J477" s="29">
        <v>187992</v>
      </c>
      <c r="K477" s="30">
        <v>0.28000000000000003</v>
      </c>
      <c r="L477" t="s">
        <v>165</v>
      </c>
      <c r="M477" t="s">
        <v>191</v>
      </c>
      <c r="T477" t="s">
        <v>1517</v>
      </c>
    </row>
    <row r="478" spans="1:20" x14ac:dyDescent="0.3">
      <c r="A478" t="s">
        <v>1140</v>
      </c>
      <c r="B478" t="s">
        <v>1141</v>
      </c>
      <c r="C478" t="s">
        <v>468</v>
      </c>
      <c r="D478" t="s">
        <v>161</v>
      </c>
      <c r="E478" t="s">
        <v>162</v>
      </c>
      <c r="F478" t="s">
        <v>181</v>
      </c>
      <c r="G478" t="s">
        <v>172</v>
      </c>
      <c r="H478">
        <v>48</v>
      </c>
      <c r="I478" s="6">
        <v>38987</v>
      </c>
      <c r="J478" s="29">
        <v>76505</v>
      </c>
      <c r="K478" s="30">
        <v>0</v>
      </c>
      <c r="L478" t="s">
        <v>165</v>
      </c>
      <c r="M478" t="s">
        <v>166</v>
      </c>
      <c r="T478" t="s">
        <v>1518</v>
      </c>
    </row>
    <row r="479" spans="1:20" x14ac:dyDescent="0.3">
      <c r="A479" t="s">
        <v>297</v>
      </c>
      <c r="B479" t="s">
        <v>1142</v>
      </c>
      <c r="C479" t="s">
        <v>211</v>
      </c>
      <c r="D479" t="s">
        <v>194</v>
      </c>
      <c r="E479" t="s">
        <v>171</v>
      </c>
      <c r="F479" t="s">
        <v>181</v>
      </c>
      <c r="G479" t="s">
        <v>172</v>
      </c>
      <c r="H479">
        <v>41</v>
      </c>
      <c r="I479" s="6">
        <v>41503</v>
      </c>
      <c r="J479" s="29">
        <v>235619</v>
      </c>
      <c r="K479" s="30">
        <v>0.3</v>
      </c>
      <c r="L479" t="s">
        <v>165</v>
      </c>
      <c r="M479" t="s">
        <v>166</v>
      </c>
      <c r="T479" t="s">
        <v>1520</v>
      </c>
    </row>
    <row r="480" spans="1:20" x14ac:dyDescent="0.3">
      <c r="A480" t="s">
        <v>221</v>
      </c>
      <c r="B480" t="s">
        <v>1143</v>
      </c>
      <c r="C480" t="s">
        <v>322</v>
      </c>
      <c r="D480" t="s">
        <v>161</v>
      </c>
      <c r="E480" t="s">
        <v>162</v>
      </c>
      <c r="F480" t="s">
        <v>181</v>
      </c>
      <c r="G480" t="s">
        <v>217</v>
      </c>
      <c r="H480">
        <v>48</v>
      </c>
      <c r="I480" s="6">
        <v>38560</v>
      </c>
      <c r="J480" s="29">
        <v>68987</v>
      </c>
      <c r="K480" s="30">
        <v>0</v>
      </c>
      <c r="L480" t="s">
        <v>165</v>
      </c>
      <c r="M480" t="s">
        <v>173</v>
      </c>
      <c r="T480" t="s">
        <v>1525</v>
      </c>
    </row>
    <row r="481" spans="1:20" x14ac:dyDescent="0.3">
      <c r="A481" t="s">
        <v>1144</v>
      </c>
      <c r="B481" t="s">
        <v>1145</v>
      </c>
      <c r="C481" t="s">
        <v>169</v>
      </c>
      <c r="D481" t="s">
        <v>204</v>
      </c>
      <c r="E481" t="s">
        <v>171</v>
      </c>
      <c r="F481" t="s">
        <v>181</v>
      </c>
      <c r="G481" t="s">
        <v>172</v>
      </c>
      <c r="H481">
        <v>41</v>
      </c>
      <c r="I481" s="6">
        <v>39156</v>
      </c>
      <c r="J481" s="29">
        <v>155926</v>
      </c>
      <c r="K481" s="30">
        <v>0.24</v>
      </c>
      <c r="L481" t="s">
        <v>165</v>
      </c>
      <c r="M481" t="s">
        <v>220</v>
      </c>
      <c r="T481" t="s">
        <v>1537</v>
      </c>
    </row>
    <row r="482" spans="1:20" x14ac:dyDescent="0.3">
      <c r="A482" t="s">
        <v>1146</v>
      </c>
      <c r="B482" t="s">
        <v>1147</v>
      </c>
      <c r="C482" t="s">
        <v>180</v>
      </c>
      <c r="D482" t="s">
        <v>194</v>
      </c>
      <c r="E482" t="s">
        <v>171</v>
      </c>
      <c r="F482" t="s">
        <v>181</v>
      </c>
      <c r="G482" t="s">
        <v>182</v>
      </c>
      <c r="H482">
        <v>54</v>
      </c>
      <c r="I482" s="6">
        <v>42494</v>
      </c>
      <c r="J482" s="29">
        <v>93668</v>
      </c>
      <c r="K482" s="30">
        <v>0</v>
      </c>
      <c r="L482" t="s">
        <v>165</v>
      </c>
      <c r="M482" t="s">
        <v>173</v>
      </c>
      <c r="T482" t="s">
        <v>1546</v>
      </c>
    </row>
    <row r="483" spans="1:20" x14ac:dyDescent="0.3">
      <c r="A483" t="s">
        <v>1148</v>
      </c>
      <c r="B483" t="s">
        <v>1149</v>
      </c>
      <c r="C483" t="s">
        <v>265</v>
      </c>
      <c r="D483" t="s">
        <v>200</v>
      </c>
      <c r="E483" t="s">
        <v>162</v>
      </c>
      <c r="F483" t="s">
        <v>181</v>
      </c>
      <c r="G483" t="s">
        <v>172</v>
      </c>
      <c r="H483">
        <v>38</v>
      </c>
      <c r="I483" s="6">
        <v>43798</v>
      </c>
      <c r="J483" s="29">
        <v>69647</v>
      </c>
      <c r="K483" s="30">
        <v>0</v>
      </c>
      <c r="L483" t="s">
        <v>165</v>
      </c>
      <c r="M483" t="s">
        <v>191</v>
      </c>
      <c r="T483" t="s">
        <v>1556</v>
      </c>
    </row>
    <row r="484" spans="1:20" x14ac:dyDescent="0.3">
      <c r="A484" t="s">
        <v>1150</v>
      </c>
      <c r="B484" t="s">
        <v>1151</v>
      </c>
      <c r="C484" t="s">
        <v>355</v>
      </c>
      <c r="D484" t="s">
        <v>161</v>
      </c>
      <c r="E484" t="s">
        <v>187</v>
      </c>
      <c r="F484" t="s">
        <v>181</v>
      </c>
      <c r="G484" t="s">
        <v>182</v>
      </c>
      <c r="H484">
        <v>57</v>
      </c>
      <c r="I484" s="6">
        <v>37798</v>
      </c>
      <c r="J484" s="29">
        <v>63318</v>
      </c>
      <c r="K484" s="30">
        <v>0</v>
      </c>
      <c r="L484" t="s">
        <v>165</v>
      </c>
      <c r="M484" t="s">
        <v>220</v>
      </c>
      <c r="T484" t="s">
        <v>1562</v>
      </c>
    </row>
    <row r="485" spans="1:20" x14ac:dyDescent="0.3">
      <c r="A485" t="s">
        <v>1152</v>
      </c>
      <c r="B485" t="s">
        <v>1153</v>
      </c>
      <c r="C485" t="s">
        <v>240</v>
      </c>
      <c r="D485" t="s">
        <v>161</v>
      </c>
      <c r="E485" t="s">
        <v>162</v>
      </c>
      <c r="F485" t="s">
        <v>163</v>
      </c>
      <c r="G485" t="s">
        <v>172</v>
      </c>
      <c r="H485">
        <v>49</v>
      </c>
      <c r="I485" s="6">
        <v>41703</v>
      </c>
      <c r="J485" s="29">
        <v>88777</v>
      </c>
      <c r="K485" s="30">
        <v>0</v>
      </c>
      <c r="L485" t="s">
        <v>165</v>
      </c>
      <c r="M485" t="s">
        <v>173</v>
      </c>
      <c r="T485" t="s">
        <v>1566</v>
      </c>
    </row>
    <row r="486" spans="1:20" x14ac:dyDescent="0.3">
      <c r="A486" t="s">
        <v>1154</v>
      </c>
      <c r="B486" t="s">
        <v>1155</v>
      </c>
      <c r="C486" t="s">
        <v>260</v>
      </c>
      <c r="D486" t="s">
        <v>204</v>
      </c>
      <c r="E486" t="s">
        <v>162</v>
      </c>
      <c r="F486" t="s">
        <v>163</v>
      </c>
      <c r="G486" t="s">
        <v>182</v>
      </c>
      <c r="H486">
        <v>45</v>
      </c>
      <c r="I486" s="6">
        <v>42117</v>
      </c>
      <c r="J486" s="29">
        <v>60017</v>
      </c>
      <c r="K486" s="30">
        <v>0</v>
      </c>
      <c r="L486" t="s">
        <v>165</v>
      </c>
      <c r="M486" t="s">
        <v>173</v>
      </c>
      <c r="T486" t="s">
        <v>1578</v>
      </c>
    </row>
    <row r="487" spans="1:20" x14ac:dyDescent="0.3">
      <c r="A487" t="s">
        <v>1156</v>
      </c>
      <c r="B487" t="s">
        <v>1157</v>
      </c>
      <c r="C487" t="s">
        <v>186</v>
      </c>
      <c r="D487" t="s">
        <v>200</v>
      </c>
      <c r="E487" t="s">
        <v>177</v>
      </c>
      <c r="F487" t="s">
        <v>181</v>
      </c>
      <c r="G487" t="s">
        <v>172</v>
      </c>
      <c r="H487">
        <v>64</v>
      </c>
      <c r="I487" s="6">
        <v>33964</v>
      </c>
      <c r="J487" s="29">
        <v>104668</v>
      </c>
      <c r="K487" s="30">
        <v>0.08</v>
      </c>
      <c r="L487" t="s">
        <v>165</v>
      </c>
      <c r="M487" t="s">
        <v>220</v>
      </c>
      <c r="T487" t="s">
        <v>1580</v>
      </c>
    </row>
    <row r="488" spans="1:20" x14ac:dyDescent="0.3">
      <c r="A488" t="s">
        <v>1158</v>
      </c>
      <c r="B488" t="s">
        <v>1159</v>
      </c>
      <c r="C488" t="s">
        <v>180</v>
      </c>
      <c r="D488" t="s">
        <v>223</v>
      </c>
      <c r="E488" t="s">
        <v>177</v>
      </c>
      <c r="F488" t="s">
        <v>163</v>
      </c>
      <c r="G488" t="s">
        <v>172</v>
      </c>
      <c r="H488">
        <v>53</v>
      </c>
      <c r="I488" s="6">
        <v>42952</v>
      </c>
      <c r="J488" s="29">
        <v>89769</v>
      </c>
      <c r="K488" s="30">
        <v>0</v>
      </c>
      <c r="L488" t="s">
        <v>165</v>
      </c>
      <c r="M488" t="s">
        <v>166</v>
      </c>
      <c r="T488" t="s">
        <v>1582</v>
      </c>
    </row>
    <row r="489" spans="1:20" x14ac:dyDescent="0.3">
      <c r="A489" t="s">
        <v>1160</v>
      </c>
      <c r="B489" t="s">
        <v>1161</v>
      </c>
      <c r="C489" t="s">
        <v>186</v>
      </c>
      <c r="D489" t="s">
        <v>223</v>
      </c>
      <c r="E489" t="s">
        <v>187</v>
      </c>
      <c r="F489" t="s">
        <v>163</v>
      </c>
      <c r="G489" t="s">
        <v>182</v>
      </c>
      <c r="H489">
        <v>27</v>
      </c>
      <c r="I489" s="6">
        <v>43358</v>
      </c>
      <c r="J489" s="29">
        <v>127616</v>
      </c>
      <c r="K489" s="30">
        <v>7.0000000000000007E-2</v>
      </c>
      <c r="L489" t="s">
        <v>165</v>
      </c>
      <c r="M489" t="s">
        <v>220</v>
      </c>
      <c r="T489" t="s">
        <v>1594</v>
      </c>
    </row>
    <row r="490" spans="1:20" x14ac:dyDescent="0.3">
      <c r="A490" t="s">
        <v>513</v>
      </c>
      <c r="B490" t="s">
        <v>1162</v>
      </c>
      <c r="C490" t="s">
        <v>186</v>
      </c>
      <c r="D490" t="s">
        <v>200</v>
      </c>
      <c r="E490" t="s">
        <v>187</v>
      </c>
      <c r="F490" t="s">
        <v>181</v>
      </c>
      <c r="G490" t="s">
        <v>172</v>
      </c>
      <c r="H490">
        <v>45</v>
      </c>
      <c r="I490" s="6">
        <v>41099</v>
      </c>
      <c r="J490" s="29">
        <v>109883</v>
      </c>
      <c r="K490" s="30">
        <v>7.0000000000000007E-2</v>
      </c>
      <c r="L490" t="s">
        <v>165</v>
      </c>
      <c r="M490" t="s">
        <v>220</v>
      </c>
      <c r="T490" t="s">
        <v>1596</v>
      </c>
    </row>
    <row r="491" spans="1:20" x14ac:dyDescent="0.3">
      <c r="A491" t="s">
        <v>1163</v>
      </c>
      <c r="B491" t="s">
        <v>1164</v>
      </c>
      <c r="C491" t="s">
        <v>160</v>
      </c>
      <c r="D491" t="s">
        <v>161</v>
      </c>
      <c r="E491" t="s">
        <v>171</v>
      </c>
      <c r="F491" t="s">
        <v>163</v>
      </c>
      <c r="G491" t="s">
        <v>172</v>
      </c>
      <c r="H491">
        <v>43</v>
      </c>
      <c r="I491" s="6">
        <v>42090</v>
      </c>
      <c r="J491" s="29">
        <v>120321</v>
      </c>
      <c r="K491" s="30">
        <v>0.12</v>
      </c>
      <c r="L491" t="s">
        <v>165</v>
      </c>
      <c r="M491" t="s">
        <v>195</v>
      </c>
      <c r="T491" t="s">
        <v>1598</v>
      </c>
    </row>
    <row r="492" spans="1:20" x14ac:dyDescent="0.3">
      <c r="A492" t="s">
        <v>1165</v>
      </c>
      <c r="B492" t="s">
        <v>1166</v>
      </c>
      <c r="C492" t="s">
        <v>232</v>
      </c>
      <c r="D492" t="s">
        <v>161</v>
      </c>
      <c r="E492" t="s">
        <v>177</v>
      </c>
      <c r="F492" t="s">
        <v>163</v>
      </c>
      <c r="G492" t="s">
        <v>217</v>
      </c>
      <c r="H492">
        <v>61</v>
      </c>
      <c r="I492" s="6">
        <v>41861</v>
      </c>
      <c r="J492" s="29">
        <v>57446</v>
      </c>
      <c r="K492" s="30">
        <v>0</v>
      </c>
      <c r="L492" t="s">
        <v>165</v>
      </c>
      <c r="M492" t="s">
        <v>183</v>
      </c>
      <c r="T492" t="s">
        <v>1604</v>
      </c>
    </row>
    <row r="493" spans="1:20" x14ac:dyDescent="0.3">
      <c r="A493" t="s">
        <v>1167</v>
      </c>
      <c r="B493" t="s">
        <v>1168</v>
      </c>
      <c r="C493" t="s">
        <v>169</v>
      </c>
      <c r="D493" t="s">
        <v>194</v>
      </c>
      <c r="E493" t="s">
        <v>162</v>
      </c>
      <c r="F493" t="s">
        <v>163</v>
      </c>
      <c r="G493" t="s">
        <v>172</v>
      </c>
      <c r="H493">
        <v>42</v>
      </c>
      <c r="I493" s="6">
        <v>39968</v>
      </c>
      <c r="J493" s="29">
        <v>174099</v>
      </c>
      <c r="K493" s="30">
        <v>0.26</v>
      </c>
      <c r="L493" t="s">
        <v>165</v>
      </c>
      <c r="M493" t="s">
        <v>195</v>
      </c>
      <c r="T493" t="s">
        <v>1608</v>
      </c>
    </row>
    <row r="494" spans="1:20" x14ac:dyDescent="0.3">
      <c r="A494" t="s">
        <v>1169</v>
      </c>
      <c r="B494" t="s">
        <v>1170</v>
      </c>
      <c r="C494" t="s">
        <v>160</v>
      </c>
      <c r="D494" t="s">
        <v>170</v>
      </c>
      <c r="E494" t="s">
        <v>177</v>
      </c>
      <c r="F494" t="s">
        <v>181</v>
      </c>
      <c r="G494" t="s">
        <v>182</v>
      </c>
      <c r="H494">
        <v>63</v>
      </c>
      <c r="I494" s="6">
        <v>37295</v>
      </c>
      <c r="J494" s="29">
        <v>128703</v>
      </c>
      <c r="K494" s="30">
        <v>0.13</v>
      </c>
      <c r="L494" t="s">
        <v>165</v>
      </c>
      <c r="M494" t="s">
        <v>195</v>
      </c>
      <c r="T494" t="s">
        <v>1614</v>
      </c>
    </row>
    <row r="495" spans="1:20" x14ac:dyDescent="0.3">
      <c r="A495" t="s">
        <v>1171</v>
      </c>
      <c r="B495" t="s">
        <v>1172</v>
      </c>
      <c r="C495" t="s">
        <v>274</v>
      </c>
      <c r="D495" t="s">
        <v>204</v>
      </c>
      <c r="E495" t="s">
        <v>187</v>
      </c>
      <c r="F495" t="s">
        <v>163</v>
      </c>
      <c r="G495" t="s">
        <v>172</v>
      </c>
      <c r="H495">
        <v>32</v>
      </c>
      <c r="I495" s="6">
        <v>42317</v>
      </c>
      <c r="J495" s="29">
        <v>65247</v>
      </c>
      <c r="K495" s="30">
        <v>0</v>
      </c>
      <c r="L495" t="s">
        <v>165</v>
      </c>
      <c r="M495" t="s">
        <v>183</v>
      </c>
      <c r="T495" t="s">
        <v>1630</v>
      </c>
    </row>
    <row r="496" spans="1:20" x14ac:dyDescent="0.3">
      <c r="A496" t="s">
        <v>1173</v>
      </c>
      <c r="B496" t="s">
        <v>1174</v>
      </c>
      <c r="C496" t="s">
        <v>186</v>
      </c>
      <c r="D496" t="s">
        <v>200</v>
      </c>
      <c r="E496" t="s">
        <v>162</v>
      </c>
      <c r="F496" t="s">
        <v>163</v>
      </c>
      <c r="G496" t="s">
        <v>172</v>
      </c>
      <c r="H496">
        <v>33</v>
      </c>
      <c r="I496" s="6">
        <v>41071</v>
      </c>
      <c r="J496" s="29">
        <v>118253</v>
      </c>
      <c r="K496" s="30">
        <v>0.08</v>
      </c>
      <c r="L496" t="s">
        <v>165</v>
      </c>
      <c r="M496" t="s">
        <v>195</v>
      </c>
      <c r="T496" t="s">
        <v>1632</v>
      </c>
    </row>
    <row r="497" spans="1:20" x14ac:dyDescent="0.3">
      <c r="A497" t="s">
        <v>1175</v>
      </c>
      <c r="B497" t="s">
        <v>1176</v>
      </c>
      <c r="C497" t="s">
        <v>186</v>
      </c>
      <c r="D497" t="s">
        <v>200</v>
      </c>
      <c r="E497" t="s">
        <v>187</v>
      </c>
      <c r="F497" t="s">
        <v>181</v>
      </c>
      <c r="G497" t="s">
        <v>182</v>
      </c>
      <c r="H497">
        <v>41</v>
      </c>
      <c r="I497" s="6">
        <v>43502</v>
      </c>
      <c r="J497" s="29">
        <v>126950</v>
      </c>
      <c r="K497" s="30">
        <v>0.1</v>
      </c>
      <c r="L497" t="s">
        <v>165</v>
      </c>
      <c r="M497" t="s">
        <v>173</v>
      </c>
      <c r="T497" t="s">
        <v>1636</v>
      </c>
    </row>
    <row r="498" spans="1:20" x14ac:dyDescent="0.3">
      <c r="A498" t="s">
        <v>1177</v>
      </c>
      <c r="B498" t="s">
        <v>1178</v>
      </c>
      <c r="C498" t="s">
        <v>240</v>
      </c>
      <c r="D498" t="s">
        <v>161</v>
      </c>
      <c r="E498" t="s">
        <v>177</v>
      </c>
      <c r="F498" t="s">
        <v>163</v>
      </c>
      <c r="G498" t="s">
        <v>182</v>
      </c>
      <c r="H498">
        <v>36</v>
      </c>
      <c r="I498" s="6">
        <v>41964</v>
      </c>
      <c r="J498" s="29">
        <v>97500</v>
      </c>
      <c r="K498" s="30">
        <v>0</v>
      </c>
      <c r="L498" t="s">
        <v>165</v>
      </c>
      <c r="M498" t="s">
        <v>191</v>
      </c>
      <c r="T498" t="s">
        <v>1638</v>
      </c>
    </row>
    <row r="499" spans="1:20" x14ac:dyDescent="0.3">
      <c r="A499" t="s">
        <v>1179</v>
      </c>
      <c r="B499" t="s">
        <v>1180</v>
      </c>
      <c r="C499" t="s">
        <v>325</v>
      </c>
      <c r="D499" t="s">
        <v>223</v>
      </c>
      <c r="E499" t="s">
        <v>177</v>
      </c>
      <c r="F499" t="s">
        <v>163</v>
      </c>
      <c r="G499" t="s">
        <v>182</v>
      </c>
      <c r="H499">
        <v>37</v>
      </c>
      <c r="I499" s="6">
        <v>42318</v>
      </c>
      <c r="J499" s="29">
        <v>64204</v>
      </c>
      <c r="K499" s="30">
        <v>0</v>
      </c>
      <c r="L499" t="s">
        <v>165</v>
      </c>
      <c r="M499" t="s">
        <v>220</v>
      </c>
      <c r="T499" t="s">
        <v>1640</v>
      </c>
    </row>
    <row r="500" spans="1:20" x14ac:dyDescent="0.3">
      <c r="A500" t="s">
        <v>1181</v>
      </c>
      <c r="B500" t="s">
        <v>928</v>
      </c>
      <c r="C500" t="s">
        <v>421</v>
      </c>
      <c r="D500" t="s">
        <v>223</v>
      </c>
      <c r="E500" t="s">
        <v>171</v>
      </c>
      <c r="F500" t="s">
        <v>163</v>
      </c>
      <c r="G500" t="s">
        <v>164</v>
      </c>
      <c r="H500">
        <v>60</v>
      </c>
      <c r="I500" s="6">
        <v>35641</v>
      </c>
      <c r="J500" s="29">
        <v>71677</v>
      </c>
      <c r="K500" s="30">
        <v>0</v>
      </c>
      <c r="L500" t="s">
        <v>165</v>
      </c>
      <c r="M500" t="s">
        <v>220</v>
      </c>
      <c r="T500" t="s">
        <v>1651</v>
      </c>
    </row>
    <row r="501" spans="1:20" x14ac:dyDescent="0.3">
      <c r="A501" t="s">
        <v>1182</v>
      </c>
      <c r="B501" t="s">
        <v>1183</v>
      </c>
      <c r="C501" t="s">
        <v>232</v>
      </c>
      <c r="D501" t="s">
        <v>161</v>
      </c>
      <c r="E501" t="s">
        <v>171</v>
      </c>
      <c r="F501" t="s">
        <v>181</v>
      </c>
      <c r="G501" t="s">
        <v>182</v>
      </c>
      <c r="H501">
        <v>61</v>
      </c>
      <c r="I501" s="6">
        <v>36793</v>
      </c>
      <c r="J501" s="29">
        <v>40063</v>
      </c>
      <c r="K501" s="30">
        <v>0</v>
      </c>
      <c r="L501" t="s">
        <v>165</v>
      </c>
      <c r="M501" t="s">
        <v>191</v>
      </c>
      <c r="T501" t="s">
        <v>1653</v>
      </c>
    </row>
    <row r="502" spans="1:20" x14ac:dyDescent="0.3">
      <c r="A502" t="s">
        <v>1184</v>
      </c>
      <c r="B502" t="s">
        <v>1185</v>
      </c>
      <c r="C502" t="s">
        <v>232</v>
      </c>
      <c r="D502" t="s">
        <v>161</v>
      </c>
      <c r="E502" t="s">
        <v>177</v>
      </c>
      <c r="F502" t="s">
        <v>163</v>
      </c>
      <c r="G502" t="s">
        <v>172</v>
      </c>
      <c r="H502">
        <v>55</v>
      </c>
      <c r="I502" s="6">
        <v>38107</v>
      </c>
      <c r="J502" s="29">
        <v>40124</v>
      </c>
      <c r="K502" s="30">
        <v>0</v>
      </c>
      <c r="L502" t="s">
        <v>165</v>
      </c>
      <c r="M502" t="s">
        <v>195</v>
      </c>
      <c r="T502" t="s">
        <v>1655</v>
      </c>
    </row>
    <row r="503" spans="1:20" x14ac:dyDescent="0.3">
      <c r="A503" t="s">
        <v>1186</v>
      </c>
      <c r="B503" t="s">
        <v>1187</v>
      </c>
      <c r="C503" t="s">
        <v>277</v>
      </c>
      <c r="D503" t="s">
        <v>204</v>
      </c>
      <c r="E503" t="s">
        <v>177</v>
      </c>
      <c r="F503" t="s">
        <v>181</v>
      </c>
      <c r="G503" t="s">
        <v>182</v>
      </c>
      <c r="H503">
        <v>57</v>
      </c>
      <c r="I503" s="6">
        <v>43157</v>
      </c>
      <c r="J503" s="29">
        <v>103183</v>
      </c>
      <c r="K503" s="30">
        <v>0</v>
      </c>
      <c r="L503" t="s">
        <v>165</v>
      </c>
      <c r="M503" t="s">
        <v>195</v>
      </c>
      <c r="T503" t="s">
        <v>1657</v>
      </c>
    </row>
    <row r="504" spans="1:20" x14ac:dyDescent="0.3">
      <c r="A504" t="s">
        <v>1188</v>
      </c>
      <c r="B504" t="s">
        <v>1189</v>
      </c>
      <c r="C504" t="s">
        <v>355</v>
      </c>
      <c r="D504" t="s">
        <v>161</v>
      </c>
      <c r="E504" t="s">
        <v>187</v>
      </c>
      <c r="F504" t="s">
        <v>181</v>
      </c>
      <c r="G504" t="s">
        <v>182</v>
      </c>
      <c r="H504">
        <v>54</v>
      </c>
      <c r="I504" s="6">
        <v>35961</v>
      </c>
      <c r="J504" s="29">
        <v>95239</v>
      </c>
      <c r="K504" s="30">
        <v>0</v>
      </c>
      <c r="L504" t="s">
        <v>165</v>
      </c>
      <c r="M504" t="s">
        <v>183</v>
      </c>
      <c r="T504" t="s">
        <v>1658</v>
      </c>
    </row>
    <row r="505" spans="1:20" x14ac:dyDescent="0.3">
      <c r="A505" t="s">
        <v>1190</v>
      </c>
      <c r="B505" t="s">
        <v>985</v>
      </c>
      <c r="C505" t="s">
        <v>340</v>
      </c>
      <c r="D505" t="s">
        <v>204</v>
      </c>
      <c r="E505" t="s">
        <v>177</v>
      </c>
      <c r="F505" t="s">
        <v>163</v>
      </c>
      <c r="G505" t="s">
        <v>182</v>
      </c>
      <c r="H505">
        <v>29</v>
      </c>
      <c r="I505" s="6">
        <v>43778</v>
      </c>
      <c r="J505" s="29">
        <v>75012</v>
      </c>
      <c r="K505" s="30">
        <v>0</v>
      </c>
      <c r="L505" t="s">
        <v>165</v>
      </c>
      <c r="M505" t="s">
        <v>173</v>
      </c>
      <c r="T505" t="s">
        <v>1662</v>
      </c>
    </row>
    <row r="506" spans="1:20" x14ac:dyDescent="0.3">
      <c r="A506" t="s">
        <v>1191</v>
      </c>
      <c r="B506" t="s">
        <v>1192</v>
      </c>
      <c r="C506" t="s">
        <v>190</v>
      </c>
      <c r="D506" t="s">
        <v>212</v>
      </c>
      <c r="E506" t="s">
        <v>187</v>
      </c>
      <c r="F506" t="s">
        <v>163</v>
      </c>
      <c r="G506" t="s">
        <v>182</v>
      </c>
      <c r="H506">
        <v>39</v>
      </c>
      <c r="I506" s="6">
        <v>41849</v>
      </c>
      <c r="J506" s="29">
        <v>40897</v>
      </c>
      <c r="K506" s="30">
        <v>0</v>
      </c>
      <c r="L506" t="s">
        <v>165</v>
      </c>
      <c r="M506" t="s">
        <v>166</v>
      </c>
      <c r="T506" t="s">
        <v>1663</v>
      </c>
    </row>
    <row r="507" spans="1:20" x14ac:dyDescent="0.3">
      <c r="A507" t="s">
        <v>479</v>
      </c>
      <c r="B507" t="s">
        <v>1193</v>
      </c>
      <c r="C507" t="s">
        <v>328</v>
      </c>
      <c r="D507" t="s">
        <v>200</v>
      </c>
      <c r="E507" t="s">
        <v>187</v>
      </c>
      <c r="F507" t="s">
        <v>181</v>
      </c>
      <c r="G507" t="s">
        <v>172</v>
      </c>
      <c r="H507">
        <v>46</v>
      </c>
      <c r="I507" s="6">
        <v>39133</v>
      </c>
      <c r="J507" s="29">
        <v>75579</v>
      </c>
      <c r="K507" s="30">
        <v>0</v>
      </c>
      <c r="L507" t="s">
        <v>165</v>
      </c>
      <c r="M507" t="s">
        <v>166</v>
      </c>
      <c r="T507" t="s">
        <v>1664</v>
      </c>
    </row>
    <row r="508" spans="1:20" x14ac:dyDescent="0.3">
      <c r="A508" t="s">
        <v>1194</v>
      </c>
      <c r="B508" t="s">
        <v>1195</v>
      </c>
      <c r="C508" t="s">
        <v>235</v>
      </c>
      <c r="D508" t="s">
        <v>223</v>
      </c>
      <c r="E508" t="s">
        <v>162</v>
      </c>
      <c r="F508" t="s">
        <v>181</v>
      </c>
      <c r="G508" t="s">
        <v>172</v>
      </c>
      <c r="H508">
        <v>37</v>
      </c>
      <c r="I508" s="6">
        <v>40291</v>
      </c>
      <c r="J508" s="29">
        <v>57531</v>
      </c>
      <c r="K508" s="30">
        <v>0</v>
      </c>
      <c r="L508" t="s">
        <v>165</v>
      </c>
      <c r="M508" t="s">
        <v>173</v>
      </c>
      <c r="T508" t="s">
        <v>1690</v>
      </c>
    </row>
    <row r="509" spans="1:20" x14ac:dyDescent="0.3">
      <c r="A509" t="s">
        <v>1196</v>
      </c>
      <c r="B509" t="s">
        <v>1197</v>
      </c>
      <c r="C509" t="s">
        <v>190</v>
      </c>
      <c r="D509" t="s">
        <v>170</v>
      </c>
      <c r="E509" t="s">
        <v>162</v>
      </c>
      <c r="F509" t="s">
        <v>181</v>
      </c>
      <c r="G509" t="s">
        <v>182</v>
      </c>
      <c r="H509">
        <v>46</v>
      </c>
      <c r="I509" s="6">
        <v>40657</v>
      </c>
      <c r="J509" s="29">
        <v>55894</v>
      </c>
      <c r="K509" s="30">
        <v>0</v>
      </c>
      <c r="L509" t="s">
        <v>165</v>
      </c>
      <c r="M509" t="s">
        <v>166</v>
      </c>
      <c r="T509" t="s">
        <v>1696</v>
      </c>
    </row>
    <row r="510" spans="1:20" x14ac:dyDescent="0.3">
      <c r="A510" t="s">
        <v>1198</v>
      </c>
      <c r="B510" t="s">
        <v>1199</v>
      </c>
      <c r="C510" t="s">
        <v>274</v>
      </c>
      <c r="D510" t="s">
        <v>204</v>
      </c>
      <c r="E510" t="s">
        <v>177</v>
      </c>
      <c r="F510" t="s">
        <v>163</v>
      </c>
      <c r="G510" t="s">
        <v>182</v>
      </c>
      <c r="H510">
        <v>42</v>
      </c>
      <c r="I510" s="6">
        <v>41026</v>
      </c>
      <c r="J510" s="29">
        <v>72903</v>
      </c>
      <c r="K510" s="30">
        <v>0</v>
      </c>
      <c r="L510" t="s">
        <v>165</v>
      </c>
      <c r="M510" t="s">
        <v>183</v>
      </c>
      <c r="T510" t="s">
        <v>1700</v>
      </c>
    </row>
    <row r="511" spans="1:20" x14ac:dyDescent="0.3">
      <c r="A511" t="s">
        <v>1200</v>
      </c>
      <c r="B511" t="s">
        <v>1201</v>
      </c>
      <c r="C511" t="s">
        <v>186</v>
      </c>
      <c r="D511" t="s">
        <v>170</v>
      </c>
      <c r="E511" t="s">
        <v>171</v>
      </c>
      <c r="F511" t="s">
        <v>181</v>
      </c>
      <c r="G511" t="s">
        <v>172</v>
      </c>
      <c r="H511">
        <v>60</v>
      </c>
      <c r="I511" s="6">
        <v>40344</v>
      </c>
      <c r="J511" s="29">
        <v>106578</v>
      </c>
      <c r="K511" s="30">
        <v>0.09</v>
      </c>
      <c r="L511" t="s">
        <v>165</v>
      </c>
      <c r="M511" t="s">
        <v>191</v>
      </c>
      <c r="T511" t="s">
        <v>1709</v>
      </c>
    </row>
    <row r="512" spans="1:20" x14ac:dyDescent="0.3">
      <c r="A512" t="s">
        <v>1202</v>
      </c>
      <c r="B512" t="s">
        <v>1203</v>
      </c>
      <c r="C512" t="s">
        <v>328</v>
      </c>
      <c r="D512" t="s">
        <v>200</v>
      </c>
      <c r="E512" t="s">
        <v>162</v>
      </c>
      <c r="F512" t="s">
        <v>163</v>
      </c>
      <c r="G512" t="s">
        <v>217</v>
      </c>
      <c r="H512">
        <v>52</v>
      </c>
      <c r="I512" s="6">
        <v>36416</v>
      </c>
      <c r="J512" s="29">
        <v>92994</v>
      </c>
      <c r="K512" s="30">
        <v>0</v>
      </c>
      <c r="L512" t="s">
        <v>165</v>
      </c>
      <c r="M512" t="s">
        <v>173</v>
      </c>
      <c r="T512" t="s">
        <v>1711</v>
      </c>
    </row>
    <row r="513" spans="1:20" x14ac:dyDescent="0.3">
      <c r="A513" t="s">
        <v>358</v>
      </c>
      <c r="B513" t="s">
        <v>1204</v>
      </c>
      <c r="C513" t="s">
        <v>301</v>
      </c>
      <c r="D513" t="s">
        <v>161</v>
      </c>
      <c r="E513" t="s">
        <v>162</v>
      </c>
      <c r="F513" t="s">
        <v>181</v>
      </c>
      <c r="G513" t="s">
        <v>172</v>
      </c>
      <c r="H513">
        <v>48</v>
      </c>
      <c r="I513" s="6">
        <v>40435</v>
      </c>
      <c r="J513" s="29">
        <v>99335</v>
      </c>
      <c r="K513" s="30">
        <v>0</v>
      </c>
      <c r="L513" t="s">
        <v>165</v>
      </c>
      <c r="M513" t="s">
        <v>183</v>
      </c>
      <c r="T513" t="s">
        <v>1717</v>
      </c>
    </row>
    <row r="514" spans="1:20" x14ac:dyDescent="0.3">
      <c r="A514" t="s">
        <v>1205</v>
      </c>
      <c r="B514" t="s">
        <v>1206</v>
      </c>
      <c r="C514" t="s">
        <v>160</v>
      </c>
      <c r="D514" t="s">
        <v>200</v>
      </c>
      <c r="E514" t="s">
        <v>177</v>
      </c>
      <c r="F514" t="s">
        <v>181</v>
      </c>
      <c r="G514" t="s">
        <v>172</v>
      </c>
      <c r="H514">
        <v>42</v>
      </c>
      <c r="I514" s="6">
        <v>41382</v>
      </c>
      <c r="J514" s="29">
        <v>131179</v>
      </c>
      <c r="K514" s="30">
        <v>0.15</v>
      </c>
      <c r="L514" t="s">
        <v>165</v>
      </c>
      <c r="M514" t="s">
        <v>220</v>
      </c>
      <c r="T514" t="s">
        <v>1719</v>
      </c>
    </row>
    <row r="515" spans="1:20" x14ac:dyDescent="0.3">
      <c r="A515" t="s">
        <v>1207</v>
      </c>
      <c r="B515" t="s">
        <v>1208</v>
      </c>
      <c r="C515" t="s">
        <v>211</v>
      </c>
      <c r="D515" t="s">
        <v>194</v>
      </c>
      <c r="E515" t="s">
        <v>177</v>
      </c>
      <c r="F515" t="s">
        <v>181</v>
      </c>
      <c r="G515" t="s">
        <v>182</v>
      </c>
      <c r="H515">
        <v>64</v>
      </c>
      <c r="I515" s="6">
        <v>41362</v>
      </c>
      <c r="J515" s="29">
        <v>252325</v>
      </c>
      <c r="K515" s="30">
        <v>0.4</v>
      </c>
      <c r="L515" t="s">
        <v>165</v>
      </c>
      <c r="M515" t="s">
        <v>220</v>
      </c>
      <c r="T515" t="s">
        <v>1725</v>
      </c>
    </row>
    <row r="516" spans="1:20" x14ac:dyDescent="0.3">
      <c r="A516" t="s">
        <v>1209</v>
      </c>
      <c r="B516" t="s">
        <v>1210</v>
      </c>
      <c r="C516" t="s">
        <v>235</v>
      </c>
      <c r="D516" t="s">
        <v>170</v>
      </c>
      <c r="E516" t="s">
        <v>162</v>
      </c>
      <c r="F516" t="s">
        <v>163</v>
      </c>
      <c r="G516" t="s">
        <v>172</v>
      </c>
      <c r="H516">
        <v>30</v>
      </c>
      <c r="I516" s="6">
        <v>42068</v>
      </c>
      <c r="J516" s="29">
        <v>52697</v>
      </c>
      <c r="K516" s="30">
        <v>0</v>
      </c>
      <c r="L516" t="s">
        <v>165</v>
      </c>
      <c r="M516" t="s">
        <v>166</v>
      </c>
      <c r="T516" t="s">
        <v>1733</v>
      </c>
    </row>
    <row r="517" spans="1:20" x14ac:dyDescent="0.3">
      <c r="A517" t="s">
        <v>1211</v>
      </c>
      <c r="B517" t="s">
        <v>1212</v>
      </c>
      <c r="C517" t="s">
        <v>211</v>
      </c>
      <c r="D517" t="s">
        <v>194</v>
      </c>
      <c r="E517" t="s">
        <v>187</v>
      </c>
      <c r="F517" t="s">
        <v>163</v>
      </c>
      <c r="G517" t="s">
        <v>182</v>
      </c>
      <c r="H517">
        <v>47</v>
      </c>
      <c r="I517" s="6">
        <v>44556</v>
      </c>
      <c r="J517" s="29">
        <v>243568</v>
      </c>
      <c r="K517" s="30">
        <v>0.33</v>
      </c>
      <c r="L517" t="s">
        <v>165</v>
      </c>
      <c r="M517" t="s">
        <v>195</v>
      </c>
      <c r="T517" t="s">
        <v>1734</v>
      </c>
    </row>
    <row r="518" spans="1:20" x14ac:dyDescent="0.3">
      <c r="A518" t="s">
        <v>923</v>
      </c>
      <c r="B518" t="s">
        <v>1213</v>
      </c>
      <c r="C518" t="s">
        <v>169</v>
      </c>
      <c r="D518" t="s">
        <v>223</v>
      </c>
      <c r="E518" t="s">
        <v>162</v>
      </c>
      <c r="F518" t="s">
        <v>181</v>
      </c>
      <c r="G518" t="s">
        <v>182</v>
      </c>
      <c r="H518">
        <v>49</v>
      </c>
      <c r="I518" s="6">
        <v>37092</v>
      </c>
      <c r="J518" s="29">
        <v>199176</v>
      </c>
      <c r="K518" s="30">
        <v>0.24</v>
      </c>
      <c r="L518" t="s">
        <v>165</v>
      </c>
      <c r="M518" t="s">
        <v>183</v>
      </c>
      <c r="T518" t="s">
        <v>1736</v>
      </c>
    </row>
    <row r="519" spans="1:20" x14ac:dyDescent="0.3">
      <c r="A519" t="s">
        <v>256</v>
      </c>
      <c r="B519" t="s">
        <v>1214</v>
      </c>
      <c r="C519" t="s">
        <v>245</v>
      </c>
      <c r="D519" t="s">
        <v>161</v>
      </c>
      <c r="E519" t="s">
        <v>171</v>
      </c>
      <c r="F519" t="s">
        <v>163</v>
      </c>
      <c r="G519" t="s">
        <v>182</v>
      </c>
      <c r="H519">
        <v>56</v>
      </c>
      <c r="I519" s="6">
        <v>35238</v>
      </c>
      <c r="J519" s="29">
        <v>82806</v>
      </c>
      <c r="K519" s="30">
        <v>0</v>
      </c>
      <c r="L519" t="s">
        <v>165</v>
      </c>
      <c r="M519" t="s">
        <v>166</v>
      </c>
      <c r="T519" t="s">
        <v>1740</v>
      </c>
    </row>
    <row r="520" spans="1:20" x14ac:dyDescent="0.3">
      <c r="A520" t="s">
        <v>1215</v>
      </c>
      <c r="B520" t="s">
        <v>1216</v>
      </c>
      <c r="C520" t="s">
        <v>169</v>
      </c>
      <c r="D520" t="s">
        <v>212</v>
      </c>
      <c r="E520" t="s">
        <v>171</v>
      </c>
      <c r="F520" t="s">
        <v>163</v>
      </c>
      <c r="G520" t="s">
        <v>182</v>
      </c>
      <c r="H520">
        <v>53</v>
      </c>
      <c r="I520" s="6">
        <v>35601</v>
      </c>
      <c r="J520" s="29">
        <v>164399</v>
      </c>
      <c r="K520" s="30">
        <v>0.25</v>
      </c>
      <c r="L520" t="s">
        <v>165</v>
      </c>
      <c r="M520" t="s">
        <v>166</v>
      </c>
      <c r="T520" t="s">
        <v>1743</v>
      </c>
    </row>
    <row r="521" spans="1:20" x14ac:dyDescent="0.3">
      <c r="A521" t="s">
        <v>1217</v>
      </c>
      <c r="B521" t="s">
        <v>1218</v>
      </c>
      <c r="C521" t="s">
        <v>160</v>
      </c>
      <c r="D521" t="s">
        <v>200</v>
      </c>
      <c r="E521" t="s">
        <v>177</v>
      </c>
      <c r="F521" t="s">
        <v>163</v>
      </c>
      <c r="G521" t="s">
        <v>182</v>
      </c>
      <c r="H521">
        <v>32</v>
      </c>
      <c r="I521" s="6">
        <v>42839</v>
      </c>
      <c r="J521" s="29">
        <v>154956</v>
      </c>
      <c r="K521" s="30">
        <v>0.13</v>
      </c>
      <c r="L521" t="s">
        <v>165</v>
      </c>
      <c r="M521" t="s">
        <v>183</v>
      </c>
      <c r="T521" t="s">
        <v>1762</v>
      </c>
    </row>
    <row r="522" spans="1:20" x14ac:dyDescent="0.3">
      <c r="A522" t="s">
        <v>1219</v>
      </c>
      <c r="B522" t="s">
        <v>1220</v>
      </c>
      <c r="C522" t="s">
        <v>160</v>
      </c>
      <c r="D522" t="s">
        <v>212</v>
      </c>
      <c r="E522" t="s">
        <v>177</v>
      </c>
      <c r="F522" t="s">
        <v>181</v>
      </c>
      <c r="G522" t="s">
        <v>182</v>
      </c>
      <c r="H522">
        <v>32</v>
      </c>
      <c r="I522" s="6">
        <v>42764</v>
      </c>
      <c r="J522" s="29">
        <v>143970</v>
      </c>
      <c r="K522" s="30">
        <v>0.12</v>
      </c>
      <c r="L522" t="s">
        <v>165</v>
      </c>
      <c r="M522" t="s">
        <v>166</v>
      </c>
      <c r="T522" t="s">
        <v>1764</v>
      </c>
    </row>
    <row r="523" spans="1:20" x14ac:dyDescent="0.3">
      <c r="A523" t="s">
        <v>1221</v>
      </c>
      <c r="B523" t="s">
        <v>1222</v>
      </c>
      <c r="C523" t="s">
        <v>180</v>
      </c>
      <c r="D523" t="s">
        <v>194</v>
      </c>
      <c r="E523" t="s">
        <v>171</v>
      </c>
      <c r="F523" t="s">
        <v>163</v>
      </c>
      <c r="G523" t="s">
        <v>172</v>
      </c>
      <c r="H523">
        <v>38</v>
      </c>
      <c r="I523" s="6">
        <v>44036</v>
      </c>
      <c r="J523" s="29">
        <v>89390</v>
      </c>
      <c r="K523" s="30">
        <v>0</v>
      </c>
      <c r="L523" t="s">
        <v>165</v>
      </c>
      <c r="M523" t="s">
        <v>166</v>
      </c>
      <c r="T523" t="s">
        <v>1773</v>
      </c>
    </row>
    <row r="524" spans="1:20" x14ac:dyDescent="0.3">
      <c r="A524" t="s">
        <v>1223</v>
      </c>
      <c r="B524" t="s">
        <v>1224</v>
      </c>
      <c r="C524" t="s">
        <v>397</v>
      </c>
      <c r="D524" t="s">
        <v>161</v>
      </c>
      <c r="E524" t="s">
        <v>177</v>
      </c>
      <c r="F524" t="s">
        <v>181</v>
      </c>
      <c r="G524" t="s">
        <v>172</v>
      </c>
      <c r="H524">
        <v>41</v>
      </c>
      <c r="I524" s="6">
        <v>43013</v>
      </c>
      <c r="J524" s="29">
        <v>67468</v>
      </c>
      <c r="K524" s="30">
        <v>0</v>
      </c>
      <c r="L524" t="s">
        <v>165</v>
      </c>
      <c r="M524" t="s">
        <v>191</v>
      </c>
      <c r="T524" t="s">
        <v>1784</v>
      </c>
    </row>
    <row r="525" spans="1:20" x14ac:dyDescent="0.3">
      <c r="A525" t="s">
        <v>1225</v>
      </c>
      <c r="B525" t="s">
        <v>1226</v>
      </c>
      <c r="C525" t="s">
        <v>180</v>
      </c>
      <c r="D525" t="s">
        <v>170</v>
      </c>
      <c r="E525" t="s">
        <v>177</v>
      </c>
      <c r="F525" t="s">
        <v>163</v>
      </c>
      <c r="G525" t="s">
        <v>182</v>
      </c>
      <c r="H525">
        <v>35</v>
      </c>
      <c r="I525" s="6">
        <v>43542</v>
      </c>
      <c r="J525" s="29">
        <v>74779</v>
      </c>
      <c r="K525" s="30">
        <v>0</v>
      </c>
      <c r="L525" t="s">
        <v>165</v>
      </c>
      <c r="M525" t="s">
        <v>183</v>
      </c>
      <c r="T525" t="s">
        <v>1789</v>
      </c>
    </row>
    <row r="526" spans="1:20" x14ac:dyDescent="0.3">
      <c r="A526" t="s">
        <v>569</v>
      </c>
      <c r="B526" t="s">
        <v>1227</v>
      </c>
      <c r="C526" t="s">
        <v>322</v>
      </c>
      <c r="D526" t="s">
        <v>161</v>
      </c>
      <c r="E526" t="s">
        <v>187</v>
      </c>
      <c r="F526" t="s">
        <v>163</v>
      </c>
      <c r="G526" t="s">
        <v>182</v>
      </c>
      <c r="H526">
        <v>29</v>
      </c>
      <c r="I526" s="6">
        <v>43048</v>
      </c>
      <c r="J526" s="29">
        <v>63985</v>
      </c>
      <c r="K526" s="30">
        <v>0</v>
      </c>
      <c r="L526" t="s">
        <v>165</v>
      </c>
      <c r="M526" t="s">
        <v>191</v>
      </c>
      <c r="T526" t="s">
        <v>1795</v>
      </c>
    </row>
    <row r="527" spans="1:20" x14ac:dyDescent="0.3">
      <c r="A527" t="s">
        <v>1228</v>
      </c>
      <c r="B527" t="s">
        <v>1229</v>
      </c>
      <c r="C527" t="s">
        <v>595</v>
      </c>
      <c r="D527" t="s">
        <v>161</v>
      </c>
      <c r="E527" t="s">
        <v>177</v>
      </c>
      <c r="F527" t="s">
        <v>163</v>
      </c>
      <c r="G527" t="s">
        <v>172</v>
      </c>
      <c r="H527">
        <v>64</v>
      </c>
      <c r="I527" s="6">
        <v>38176</v>
      </c>
      <c r="J527" s="29">
        <v>77903</v>
      </c>
      <c r="K527" s="30">
        <v>0</v>
      </c>
      <c r="L527" t="s">
        <v>165</v>
      </c>
      <c r="M527" t="s">
        <v>166</v>
      </c>
      <c r="T527" t="s">
        <v>1797</v>
      </c>
    </row>
    <row r="528" spans="1:20" x14ac:dyDescent="0.3">
      <c r="A528" t="s">
        <v>1230</v>
      </c>
      <c r="B528" t="s">
        <v>1231</v>
      </c>
      <c r="C528" t="s">
        <v>169</v>
      </c>
      <c r="D528" t="s">
        <v>212</v>
      </c>
      <c r="E528" t="s">
        <v>187</v>
      </c>
      <c r="F528" t="s">
        <v>181</v>
      </c>
      <c r="G528" t="s">
        <v>172</v>
      </c>
      <c r="H528">
        <v>33</v>
      </c>
      <c r="I528" s="6">
        <v>42898</v>
      </c>
      <c r="J528" s="29">
        <v>164396</v>
      </c>
      <c r="K528" s="30">
        <v>0.28999999999999998</v>
      </c>
      <c r="L528" t="s">
        <v>165</v>
      </c>
      <c r="M528" t="s">
        <v>220</v>
      </c>
      <c r="T528" t="s">
        <v>1802</v>
      </c>
    </row>
    <row r="529" spans="1:20" x14ac:dyDescent="0.3">
      <c r="A529" t="s">
        <v>1232</v>
      </c>
      <c r="B529" t="s">
        <v>1233</v>
      </c>
      <c r="C529" t="s">
        <v>721</v>
      </c>
      <c r="D529" t="s">
        <v>161</v>
      </c>
      <c r="E529" t="s">
        <v>187</v>
      </c>
      <c r="F529" t="s">
        <v>181</v>
      </c>
      <c r="G529" t="s">
        <v>182</v>
      </c>
      <c r="H529">
        <v>29</v>
      </c>
      <c r="I529" s="6">
        <v>44375</v>
      </c>
      <c r="J529" s="29">
        <v>71234</v>
      </c>
      <c r="K529" s="30">
        <v>0</v>
      </c>
      <c r="L529" t="s">
        <v>165</v>
      </c>
      <c r="M529" t="s">
        <v>166</v>
      </c>
      <c r="T529" t="s">
        <v>1813</v>
      </c>
    </row>
    <row r="530" spans="1:20" x14ac:dyDescent="0.3">
      <c r="A530" t="s">
        <v>1234</v>
      </c>
      <c r="B530" t="s">
        <v>1235</v>
      </c>
      <c r="C530" t="s">
        <v>186</v>
      </c>
      <c r="D530" t="s">
        <v>200</v>
      </c>
      <c r="E530" t="s">
        <v>171</v>
      </c>
      <c r="F530" t="s">
        <v>163</v>
      </c>
      <c r="G530" t="s">
        <v>182</v>
      </c>
      <c r="H530">
        <v>32</v>
      </c>
      <c r="I530" s="6">
        <v>42738</v>
      </c>
      <c r="J530" s="29">
        <v>101870</v>
      </c>
      <c r="K530" s="30">
        <v>0.1</v>
      </c>
      <c r="L530" t="s">
        <v>165</v>
      </c>
      <c r="M530" t="s">
        <v>183</v>
      </c>
      <c r="T530" t="s">
        <v>1819</v>
      </c>
    </row>
    <row r="531" spans="1:20" x14ac:dyDescent="0.3">
      <c r="A531" t="s">
        <v>1236</v>
      </c>
      <c r="B531" t="s">
        <v>1237</v>
      </c>
      <c r="C531" t="s">
        <v>190</v>
      </c>
      <c r="D531" t="s">
        <v>170</v>
      </c>
      <c r="E531" t="s">
        <v>177</v>
      </c>
      <c r="F531" t="s">
        <v>181</v>
      </c>
      <c r="G531" t="s">
        <v>182</v>
      </c>
      <c r="H531">
        <v>56</v>
      </c>
      <c r="I531" s="6">
        <v>38847</v>
      </c>
      <c r="J531" s="29">
        <v>41561</v>
      </c>
      <c r="K531" s="30">
        <v>0</v>
      </c>
      <c r="L531" t="s">
        <v>165</v>
      </c>
      <c r="M531" t="s">
        <v>195</v>
      </c>
      <c r="T531" t="s">
        <v>1821</v>
      </c>
    </row>
    <row r="532" spans="1:20" x14ac:dyDescent="0.3">
      <c r="A532" t="s">
        <v>1238</v>
      </c>
      <c r="B532" t="s">
        <v>1239</v>
      </c>
      <c r="C532" t="s">
        <v>160</v>
      </c>
      <c r="D532" t="s">
        <v>223</v>
      </c>
      <c r="E532" t="s">
        <v>177</v>
      </c>
      <c r="F532" t="s">
        <v>163</v>
      </c>
      <c r="G532" t="s">
        <v>217</v>
      </c>
      <c r="H532">
        <v>49</v>
      </c>
      <c r="I532" s="6">
        <v>35157</v>
      </c>
      <c r="J532" s="29">
        <v>157057</v>
      </c>
      <c r="K532" s="30">
        <v>0.12</v>
      </c>
      <c r="L532" t="s">
        <v>165</v>
      </c>
      <c r="M532" t="s">
        <v>191</v>
      </c>
      <c r="T532" t="s">
        <v>1825</v>
      </c>
    </row>
    <row r="533" spans="1:20" x14ac:dyDescent="0.3">
      <c r="A533" t="s">
        <v>1240</v>
      </c>
      <c r="B533" t="s">
        <v>1241</v>
      </c>
      <c r="C533" t="s">
        <v>240</v>
      </c>
      <c r="D533" t="s">
        <v>161</v>
      </c>
      <c r="E533" t="s">
        <v>171</v>
      </c>
      <c r="F533" t="s">
        <v>163</v>
      </c>
      <c r="G533" t="s">
        <v>172</v>
      </c>
      <c r="H533">
        <v>61</v>
      </c>
      <c r="I533" s="6">
        <v>38392</v>
      </c>
      <c r="J533" s="29">
        <v>64462</v>
      </c>
      <c r="K533" s="30">
        <v>0</v>
      </c>
      <c r="L533" t="s">
        <v>165</v>
      </c>
      <c r="M533" t="s">
        <v>173</v>
      </c>
      <c r="T533" t="s">
        <v>1827</v>
      </c>
    </row>
    <row r="534" spans="1:20" x14ac:dyDescent="0.3">
      <c r="A534" t="s">
        <v>1242</v>
      </c>
      <c r="B534" t="s">
        <v>1243</v>
      </c>
      <c r="C534" t="s">
        <v>260</v>
      </c>
      <c r="D534" t="s">
        <v>204</v>
      </c>
      <c r="E534" t="s">
        <v>187</v>
      </c>
      <c r="F534" t="s">
        <v>163</v>
      </c>
      <c r="G534" t="s">
        <v>172</v>
      </c>
      <c r="H534">
        <v>41</v>
      </c>
      <c r="I534" s="6">
        <v>38632</v>
      </c>
      <c r="J534" s="29">
        <v>79352</v>
      </c>
      <c r="K534" s="30">
        <v>0</v>
      </c>
      <c r="L534" t="s">
        <v>165</v>
      </c>
      <c r="M534" t="s">
        <v>166</v>
      </c>
      <c r="T534" t="s">
        <v>1833</v>
      </c>
    </row>
    <row r="535" spans="1:20" x14ac:dyDescent="0.3">
      <c r="A535" t="s">
        <v>1244</v>
      </c>
      <c r="B535" t="s">
        <v>1245</v>
      </c>
      <c r="C535" t="s">
        <v>160</v>
      </c>
      <c r="D535" t="s">
        <v>212</v>
      </c>
      <c r="E535" t="s">
        <v>171</v>
      </c>
      <c r="F535" t="s">
        <v>163</v>
      </c>
      <c r="G535" t="s">
        <v>172</v>
      </c>
      <c r="H535">
        <v>55</v>
      </c>
      <c r="I535" s="6">
        <v>36977</v>
      </c>
      <c r="J535" s="29">
        <v>157812</v>
      </c>
      <c r="K535" s="30">
        <v>0.11</v>
      </c>
      <c r="L535" t="s">
        <v>165</v>
      </c>
      <c r="M535" t="s">
        <v>191</v>
      </c>
      <c r="T535" t="s">
        <v>1835</v>
      </c>
    </row>
    <row r="536" spans="1:20" x14ac:dyDescent="0.3">
      <c r="A536" t="s">
        <v>1246</v>
      </c>
      <c r="B536" t="s">
        <v>1247</v>
      </c>
      <c r="C536" t="s">
        <v>260</v>
      </c>
      <c r="D536" t="s">
        <v>204</v>
      </c>
      <c r="E536" t="s">
        <v>187</v>
      </c>
      <c r="F536" t="s">
        <v>181</v>
      </c>
      <c r="G536" t="s">
        <v>172</v>
      </c>
      <c r="H536">
        <v>27</v>
      </c>
      <c r="I536" s="6">
        <v>43354</v>
      </c>
      <c r="J536" s="29">
        <v>80745</v>
      </c>
      <c r="K536" s="30">
        <v>0</v>
      </c>
      <c r="L536" t="s">
        <v>165</v>
      </c>
      <c r="M536" t="s">
        <v>173</v>
      </c>
      <c r="T536" t="s">
        <v>1840</v>
      </c>
    </row>
    <row r="537" spans="1:20" x14ac:dyDescent="0.3">
      <c r="A537" t="s">
        <v>1248</v>
      </c>
      <c r="B537" t="s">
        <v>1249</v>
      </c>
      <c r="C537" t="s">
        <v>355</v>
      </c>
      <c r="D537" t="s">
        <v>161</v>
      </c>
      <c r="E537" t="s">
        <v>177</v>
      </c>
      <c r="F537" t="s">
        <v>163</v>
      </c>
      <c r="G537" t="s">
        <v>172</v>
      </c>
      <c r="H537">
        <v>57</v>
      </c>
      <c r="I537" s="6">
        <v>35113</v>
      </c>
      <c r="J537" s="29">
        <v>75354</v>
      </c>
      <c r="K537" s="30">
        <v>0</v>
      </c>
      <c r="L537" t="s">
        <v>165</v>
      </c>
      <c r="M537" t="s">
        <v>195</v>
      </c>
      <c r="T537" t="s">
        <v>1846</v>
      </c>
    </row>
    <row r="538" spans="1:20" x14ac:dyDescent="0.3">
      <c r="A538" t="s">
        <v>1250</v>
      </c>
      <c r="B538" t="s">
        <v>1251</v>
      </c>
      <c r="C538" t="s">
        <v>286</v>
      </c>
      <c r="D538" t="s">
        <v>204</v>
      </c>
      <c r="E538" t="s">
        <v>162</v>
      </c>
      <c r="F538" t="s">
        <v>181</v>
      </c>
      <c r="G538" t="s">
        <v>217</v>
      </c>
      <c r="H538">
        <v>56</v>
      </c>
      <c r="I538" s="6">
        <v>43363</v>
      </c>
      <c r="J538" s="29">
        <v>78938</v>
      </c>
      <c r="K538" s="30">
        <v>0.14000000000000001</v>
      </c>
      <c r="L538" t="s">
        <v>165</v>
      </c>
      <c r="M538" t="s">
        <v>183</v>
      </c>
      <c r="T538" t="s">
        <v>1848</v>
      </c>
    </row>
    <row r="539" spans="1:20" x14ac:dyDescent="0.3">
      <c r="A539" t="s">
        <v>1252</v>
      </c>
      <c r="B539" t="s">
        <v>1253</v>
      </c>
      <c r="C539" t="s">
        <v>280</v>
      </c>
      <c r="D539" t="s">
        <v>204</v>
      </c>
      <c r="E539" t="s">
        <v>187</v>
      </c>
      <c r="F539" t="s">
        <v>181</v>
      </c>
      <c r="G539" t="s">
        <v>217</v>
      </c>
      <c r="H539">
        <v>59</v>
      </c>
      <c r="I539" s="6">
        <v>39701</v>
      </c>
      <c r="J539" s="29">
        <v>96313</v>
      </c>
      <c r="K539" s="30">
        <v>0</v>
      </c>
      <c r="L539" t="s">
        <v>165</v>
      </c>
      <c r="M539" t="s">
        <v>195</v>
      </c>
      <c r="T539" t="s">
        <v>1850</v>
      </c>
    </row>
    <row r="540" spans="1:20" x14ac:dyDescent="0.3">
      <c r="A540" t="s">
        <v>1254</v>
      </c>
      <c r="B540" t="s">
        <v>1255</v>
      </c>
      <c r="C540" t="s">
        <v>169</v>
      </c>
      <c r="D540" t="s">
        <v>204</v>
      </c>
      <c r="E540" t="s">
        <v>171</v>
      </c>
      <c r="F540" t="s">
        <v>181</v>
      </c>
      <c r="G540" t="s">
        <v>172</v>
      </c>
      <c r="H540">
        <v>45</v>
      </c>
      <c r="I540" s="6">
        <v>40511</v>
      </c>
      <c r="J540" s="29">
        <v>153767</v>
      </c>
      <c r="K540" s="30">
        <v>0.27</v>
      </c>
      <c r="L540" t="s">
        <v>165</v>
      </c>
      <c r="M540" t="s">
        <v>183</v>
      </c>
      <c r="T540" t="s">
        <v>1854</v>
      </c>
    </row>
    <row r="541" spans="1:20" x14ac:dyDescent="0.3">
      <c r="A541" t="s">
        <v>1256</v>
      </c>
      <c r="B541" t="s">
        <v>1257</v>
      </c>
      <c r="C541" t="s">
        <v>186</v>
      </c>
      <c r="D541" t="s">
        <v>212</v>
      </c>
      <c r="E541" t="s">
        <v>162</v>
      </c>
      <c r="F541" t="s">
        <v>163</v>
      </c>
      <c r="G541" t="s">
        <v>164</v>
      </c>
      <c r="H541">
        <v>42</v>
      </c>
      <c r="I541" s="6">
        <v>42266</v>
      </c>
      <c r="J541" s="29">
        <v>103423</v>
      </c>
      <c r="K541" s="30">
        <v>0.06</v>
      </c>
      <c r="L541" t="s">
        <v>165</v>
      </c>
      <c r="M541" t="s">
        <v>220</v>
      </c>
      <c r="T541" t="s">
        <v>1856</v>
      </c>
    </row>
    <row r="542" spans="1:20" x14ac:dyDescent="0.3">
      <c r="A542" t="s">
        <v>1258</v>
      </c>
      <c r="B542" t="s">
        <v>1259</v>
      </c>
      <c r="C542" t="s">
        <v>186</v>
      </c>
      <c r="D542" t="s">
        <v>200</v>
      </c>
      <c r="E542" t="s">
        <v>171</v>
      </c>
      <c r="F542" t="s">
        <v>163</v>
      </c>
      <c r="G542" t="s">
        <v>164</v>
      </c>
      <c r="H542">
        <v>33</v>
      </c>
      <c r="I542" s="6">
        <v>41507</v>
      </c>
      <c r="J542" s="29">
        <v>105390</v>
      </c>
      <c r="K542" s="30">
        <v>0.06</v>
      </c>
      <c r="L542" t="s">
        <v>165</v>
      </c>
      <c r="M542" t="s">
        <v>220</v>
      </c>
      <c r="T542" t="s">
        <v>1864</v>
      </c>
    </row>
    <row r="543" spans="1:20" x14ac:dyDescent="0.3">
      <c r="A543" t="s">
        <v>1260</v>
      </c>
      <c r="B543" t="s">
        <v>1261</v>
      </c>
      <c r="C543" t="s">
        <v>595</v>
      </c>
      <c r="D543" t="s">
        <v>161</v>
      </c>
      <c r="E543" t="s">
        <v>171</v>
      </c>
      <c r="F543" t="s">
        <v>163</v>
      </c>
      <c r="G543" t="s">
        <v>172</v>
      </c>
      <c r="H543">
        <v>45</v>
      </c>
      <c r="I543" s="6">
        <v>43042</v>
      </c>
      <c r="J543" s="29">
        <v>66660</v>
      </c>
      <c r="K543" s="30">
        <v>0</v>
      </c>
      <c r="L543" t="s">
        <v>165</v>
      </c>
      <c r="M543" t="s">
        <v>195</v>
      </c>
      <c r="T543" t="s">
        <v>1869</v>
      </c>
    </row>
    <row r="544" spans="1:20" x14ac:dyDescent="0.3">
      <c r="A544" t="s">
        <v>1262</v>
      </c>
      <c r="B544" t="s">
        <v>1263</v>
      </c>
      <c r="C544" t="s">
        <v>186</v>
      </c>
      <c r="D544" t="s">
        <v>200</v>
      </c>
      <c r="E544" t="s">
        <v>171</v>
      </c>
      <c r="F544" t="s">
        <v>181</v>
      </c>
      <c r="G544" t="s">
        <v>217</v>
      </c>
      <c r="H544">
        <v>59</v>
      </c>
      <c r="I544" s="6">
        <v>42165</v>
      </c>
      <c r="J544" s="29">
        <v>101985</v>
      </c>
      <c r="K544" s="30">
        <v>7.0000000000000007E-2</v>
      </c>
      <c r="L544" t="s">
        <v>165</v>
      </c>
      <c r="M544" t="s">
        <v>191</v>
      </c>
      <c r="T544" t="s">
        <v>1884</v>
      </c>
    </row>
    <row r="545" spans="1:20" x14ac:dyDescent="0.3">
      <c r="A545" t="s">
        <v>1264</v>
      </c>
      <c r="B545" t="s">
        <v>1265</v>
      </c>
      <c r="C545" t="s">
        <v>211</v>
      </c>
      <c r="D545" t="s">
        <v>170</v>
      </c>
      <c r="E545" t="s">
        <v>187</v>
      </c>
      <c r="F545" t="s">
        <v>181</v>
      </c>
      <c r="G545" t="s">
        <v>217</v>
      </c>
      <c r="H545">
        <v>29</v>
      </c>
      <c r="I545" s="6">
        <v>43439</v>
      </c>
      <c r="J545" s="29">
        <v>199504</v>
      </c>
      <c r="K545" s="30">
        <v>0.3</v>
      </c>
      <c r="L545" t="s">
        <v>165</v>
      </c>
      <c r="M545" t="s">
        <v>195</v>
      </c>
      <c r="T545" t="s">
        <v>1887</v>
      </c>
    </row>
    <row r="546" spans="1:20" x14ac:dyDescent="0.3">
      <c r="A546" t="s">
        <v>1266</v>
      </c>
      <c r="B546" t="s">
        <v>1267</v>
      </c>
      <c r="C546" t="s">
        <v>180</v>
      </c>
      <c r="D546" t="s">
        <v>194</v>
      </c>
      <c r="E546" t="s">
        <v>171</v>
      </c>
      <c r="F546" t="s">
        <v>181</v>
      </c>
      <c r="G546" t="s">
        <v>217</v>
      </c>
      <c r="H546">
        <v>62</v>
      </c>
      <c r="I546" s="6">
        <v>40591</v>
      </c>
      <c r="J546" s="29">
        <v>94422</v>
      </c>
      <c r="K546" s="30">
        <v>0</v>
      </c>
      <c r="L546" t="s">
        <v>165</v>
      </c>
      <c r="M546" t="s">
        <v>183</v>
      </c>
      <c r="T546" t="s">
        <v>1895</v>
      </c>
    </row>
    <row r="547" spans="1:20" x14ac:dyDescent="0.3">
      <c r="A547" t="s">
        <v>1268</v>
      </c>
      <c r="B547" t="s">
        <v>1269</v>
      </c>
      <c r="C547" t="s">
        <v>169</v>
      </c>
      <c r="D547" t="s">
        <v>223</v>
      </c>
      <c r="E547" t="s">
        <v>187</v>
      </c>
      <c r="F547" t="s">
        <v>181</v>
      </c>
      <c r="G547" t="s">
        <v>182</v>
      </c>
      <c r="H547">
        <v>31</v>
      </c>
      <c r="I547" s="6">
        <v>42184</v>
      </c>
      <c r="J547" s="29">
        <v>191026</v>
      </c>
      <c r="K547" s="30">
        <v>0.16</v>
      </c>
      <c r="L547" t="s">
        <v>165</v>
      </c>
      <c r="M547" t="s">
        <v>220</v>
      </c>
      <c r="T547" t="s">
        <v>1903</v>
      </c>
    </row>
    <row r="548" spans="1:20" x14ac:dyDescent="0.3">
      <c r="A548" t="s">
        <v>1270</v>
      </c>
      <c r="B548" t="s">
        <v>1271</v>
      </c>
      <c r="C548" t="s">
        <v>283</v>
      </c>
      <c r="D548" t="s">
        <v>200</v>
      </c>
      <c r="E548" t="s">
        <v>162</v>
      </c>
      <c r="F548" t="s">
        <v>163</v>
      </c>
      <c r="G548" t="s">
        <v>172</v>
      </c>
      <c r="H548">
        <v>56</v>
      </c>
      <c r="I548" s="6">
        <v>40045</v>
      </c>
      <c r="J548" s="29">
        <v>52800</v>
      </c>
      <c r="K548" s="30">
        <v>0</v>
      </c>
      <c r="L548" t="s">
        <v>165</v>
      </c>
      <c r="M548" t="s">
        <v>183</v>
      </c>
      <c r="T548" t="s">
        <v>1913</v>
      </c>
    </row>
    <row r="549" spans="1:20" x14ac:dyDescent="0.3">
      <c r="A549" t="s">
        <v>1272</v>
      </c>
      <c r="B549" t="s">
        <v>1273</v>
      </c>
      <c r="C549" t="s">
        <v>280</v>
      </c>
      <c r="D549" t="s">
        <v>204</v>
      </c>
      <c r="E549" t="s">
        <v>171</v>
      </c>
      <c r="F549" t="s">
        <v>181</v>
      </c>
      <c r="G549" t="s">
        <v>172</v>
      </c>
      <c r="H549">
        <v>54</v>
      </c>
      <c r="I549" s="6">
        <v>40517</v>
      </c>
      <c r="J549" s="29">
        <v>113982</v>
      </c>
      <c r="K549" s="30">
        <v>0</v>
      </c>
      <c r="L549" t="s">
        <v>165</v>
      </c>
      <c r="M549" t="s">
        <v>166</v>
      </c>
      <c r="T549" t="s">
        <v>1940</v>
      </c>
    </row>
    <row r="550" spans="1:20" x14ac:dyDescent="0.3">
      <c r="A550" t="s">
        <v>1274</v>
      </c>
      <c r="B550" t="s">
        <v>1275</v>
      </c>
      <c r="C550" t="s">
        <v>160</v>
      </c>
      <c r="D550" t="s">
        <v>200</v>
      </c>
      <c r="E550" t="s">
        <v>187</v>
      </c>
      <c r="F550" t="s">
        <v>181</v>
      </c>
      <c r="G550" t="s">
        <v>182</v>
      </c>
      <c r="H550">
        <v>45</v>
      </c>
      <c r="I550" s="6">
        <v>40305</v>
      </c>
      <c r="J550" s="29">
        <v>145093</v>
      </c>
      <c r="K550" s="30">
        <v>0.12</v>
      </c>
      <c r="L550" t="s">
        <v>165</v>
      </c>
      <c r="M550" t="s">
        <v>173</v>
      </c>
      <c r="T550" t="s">
        <v>1942</v>
      </c>
    </row>
    <row r="551" spans="1:20" x14ac:dyDescent="0.3">
      <c r="A551" t="s">
        <v>1276</v>
      </c>
      <c r="B551" t="s">
        <v>1277</v>
      </c>
      <c r="C551" t="s">
        <v>721</v>
      </c>
      <c r="D551" t="s">
        <v>161</v>
      </c>
      <c r="E551" t="s">
        <v>171</v>
      </c>
      <c r="F551" t="s">
        <v>163</v>
      </c>
      <c r="G551" t="s">
        <v>172</v>
      </c>
      <c r="H551">
        <v>26</v>
      </c>
      <c r="I551" s="6">
        <v>44266</v>
      </c>
      <c r="J551" s="29">
        <v>74170</v>
      </c>
      <c r="K551" s="30">
        <v>0</v>
      </c>
      <c r="L551" t="s">
        <v>165</v>
      </c>
      <c r="M551" t="s">
        <v>195</v>
      </c>
      <c r="T551" t="s">
        <v>1950</v>
      </c>
    </row>
    <row r="552" spans="1:20" x14ac:dyDescent="0.3">
      <c r="A552" t="s">
        <v>1278</v>
      </c>
      <c r="B552" t="s">
        <v>1279</v>
      </c>
      <c r="C552" t="s">
        <v>274</v>
      </c>
      <c r="D552" t="s">
        <v>204</v>
      </c>
      <c r="E552" t="s">
        <v>162</v>
      </c>
      <c r="F552" t="s">
        <v>181</v>
      </c>
      <c r="G552" t="s">
        <v>172</v>
      </c>
      <c r="H552">
        <v>59</v>
      </c>
      <c r="I552" s="6">
        <v>35153</v>
      </c>
      <c r="J552" s="29">
        <v>62605</v>
      </c>
      <c r="K552" s="30">
        <v>0</v>
      </c>
      <c r="L552" t="s">
        <v>165</v>
      </c>
      <c r="M552" t="s">
        <v>195</v>
      </c>
      <c r="T552" t="s">
        <v>1956</v>
      </c>
    </row>
    <row r="553" spans="1:20" x14ac:dyDescent="0.3">
      <c r="A553" t="s">
        <v>1280</v>
      </c>
      <c r="B553" t="s">
        <v>1281</v>
      </c>
      <c r="C553" t="s">
        <v>186</v>
      </c>
      <c r="D553" t="s">
        <v>161</v>
      </c>
      <c r="E553" t="s">
        <v>171</v>
      </c>
      <c r="F553" t="s">
        <v>163</v>
      </c>
      <c r="G553" t="s">
        <v>172</v>
      </c>
      <c r="H553">
        <v>51</v>
      </c>
      <c r="I553" s="6">
        <v>43903</v>
      </c>
      <c r="J553" s="29">
        <v>107195</v>
      </c>
      <c r="K553" s="30">
        <v>0.09</v>
      </c>
      <c r="L553" t="s">
        <v>165</v>
      </c>
      <c r="M553" t="s">
        <v>195</v>
      </c>
      <c r="T553" t="s">
        <v>1960</v>
      </c>
    </row>
    <row r="554" spans="1:20" x14ac:dyDescent="0.3">
      <c r="A554" t="s">
        <v>1221</v>
      </c>
      <c r="B554" t="s">
        <v>1282</v>
      </c>
      <c r="C554" t="s">
        <v>160</v>
      </c>
      <c r="D554" t="s">
        <v>212</v>
      </c>
      <c r="E554" t="s">
        <v>171</v>
      </c>
      <c r="F554" t="s">
        <v>181</v>
      </c>
      <c r="G554" t="s">
        <v>172</v>
      </c>
      <c r="H554">
        <v>45</v>
      </c>
      <c r="I554" s="6">
        <v>43111</v>
      </c>
      <c r="J554" s="29">
        <v>127422</v>
      </c>
      <c r="K554" s="30">
        <v>0.15</v>
      </c>
      <c r="L554" t="s">
        <v>165</v>
      </c>
      <c r="M554" t="s">
        <v>220</v>
      </c>
      <c r="T554" t="s">
        <v>1968</v>
      </c>
    </row>
    <row r="555" spans="1:20" x14ac:dyDescent="0.3">
      <c r="A555" t="s">
        <v>1283</v>
      </c>
      <c r="B555" t="s">
        <v>1284</v>
      </c>
      <c r="C555" t="s">
        <v>169</v>
      </c>
      <c r="D555" t="s">
        <v>194</v>
      </c>
      <c r="E555" t="s">
        <v>162</v>
      </c>
      <c r="F555" t="s">
        <v>163</v>
      </c>
      <c r="G555" t="s">
        <v>172</v>
      </c>
      <c r="H555">
        <v>35</v>
      </c>
      <c r="I555" s="6">
        <v>42912</v>
      </c>
      <c r="J555" s="29">
        <v>161269</v>
      </c>
      <c r="K555" s="30">
        <v>0.27</v>
      </c>
      <c r="L555" t="s">
        <v>165</v>
      </c>
      <c r="M555" t="s">
        <v>191</v>
      </c>
      <c r="T555" t="s">
        <v>1986</v>
      </c>
    </row>
    <row r="556" spans="1:20" x14ac:dyDescent="0.3">
      <c r="A556" t="s">
        <v>1285</v>
      </c>
      <c r="B556" t="s">
        <v>1286</v>
      </c>
      <c r="C556" t="s">
        <v>240</v>
      </c>
      <c r="D556" t="s">
        <v>161</v>
      </c>
      <c r="E556" t="s">
        <v>171</v>
      </c>
      <c r="F556" t="s">
        <v>181</v>
      </c>
      <c r="G556" t="s">
        <v>172</v>
      </c>
      <c r="H556">
        <v>61</v>
      </c>
      <c r="I556" s="6">
        <v>43703</v>
      </c>
      <c r="J556" s="29">
        <v>75780</v>
      </c>
      <c r="K556" s="30">
        <v>0</v>
      </c>
      <c r="L556" t="s">
        <v>165</v>
      </c>
      <c r="M556" t="s">
        <v>166</v>
      </c>
      <c r="T556" t="s">
        <v>1988</v>
      </c>
    </row>
    <row r="557" spans="1:20" x14ac:dyDescent="0.3">
      <c r="A557" t="s">
        <v>1287</v>
      </c>
      <c r="B557" t="s">
        <v>1288</v>
      </c>
      <c r="C557" t="s">
        <v>286</v>
      </c>
      <c r="D557" t="s">
        <v>204</v>
      </c>
      <c r="E557" t="s">
        <v>162</v>
      </c>
      <c r="F557" t="s">
        <v>181</v>
      </c>
      <c r="G557" t="s">
        <v>182</v>
      </c>
      <c r="H557">
        <v>60</v>
      </c>
      <c r="I557" s="6">
        <v>43146</v>
      </c>
      <c r="J557" s="29">
        <v>106079</v>
      </c>
      <c r="K557" s="30">
        <v>0.14000000000000001</v>
      </c>
      <c r="L557" t="s">
        <v>165</v>
      </c>
      <c r="M557" t="s">
        <v>195</v>
      </c>
      <c r="T557" t="s">
        <v>1994</v>
      </c>
    </row>
    <row r="558" spans="1:20" x14ac:dyDescent="0.3">
      <c r="A558" t="s">
        <v>1289</v>
      </c>
      <c r="B558" t="s">
        <v>1290</v>
      </c>
      <c r="C558" t="s">
        <v>301</v>
      </c>
      <c r="D558" t="s">
        <v>161</v>
      </c>
      <c r="E558" t="s">
        <v>187</v>
      </c>
      <c r="F558" t="s">
        <v>181</v>
      </c>
      <c r="G558" t="s">
        <v>217</v>
      </c>
      <c r="H558">
        <v>30</v>
      </c>
      <c r="I558" s="6">
        <v>42777</v>
      </c>
      <c r="J558" s="29">
        <v>92058</v>
      </c>
      <c r="K558" s="30">
        <v>0</v>
      </c>
      <c r="L558" t="s">
        <v>165</v>
      </c>
      <c r="M558" t="s">
        <v>195</v>
      </c>
      <c r="T558" t="s">
        <v>1995</v>
      </c>
    </row>
    <row r="559" spans="1:20" x14ac:dyDescent="0.3">
      <c r="A559" t="s">
        <v>1291</v>
      </c>
      <c r="B559" t="s">
        <v>1292</v>
      </c>
      <c r="C559" t="s">
        <v>274</v>
      </c>
      <c r="D559" t="s">
        <v>204</v>
      </c>
      <c r="E559" t="s">
        <v>177</v>
      </c>
      <c r="F559" t="s">
        <v>181</v>
      </c>
      <c r="G559" t="s">
        <v>182</v>
      </c>
      <c r="H559">
        <v>64</v>
      </c>
      <c r="I559" s="6">
        <v>43527</v>
      </c>
      <c r="J559" s="29">
        <v>67114</v>
      </c>
      <c r="K559" s="30">
        <v>0</v>
      </c>
      <c r="L559" t="s">
        <v>165</v>
      </c>
      <c r="M559" t="s">
        <v>183</v>
      </c>
      <c r="T559" t="s">
        <v>1997</v>
      </c>
    </row>
    <row r="560" spans="1:20" x14ac:dyDescent="0.3">
      <c r="A560" t="s">
        <v>1293</v>
      </c>
      <c r="B560" t="s">
        <v>1294</v>
      </c>
      <c r="C560" t="s">
        <v>265</v>
      </c>
      <c r="D560" t="s">
        <v>200</v>
      </c>
      <c r="E560" t="s">
        <v>177</v>
      </c>
      <c r="F560" t="s">
        <v>163</v>
      </c>
      <c r="G560" t="s">
        <v>172</v>
      </c>
      <c r="H560">
        <v>61</v>
      </c>
      <c r="I560" s="6">
        <v>40683</v>
      </c>
      <c r="J560" s="29">
        <v>64937</v>
      </c>
      <c r="K560" s="30">
        <v>0</v>
      </c>
      <c r="L560" t="s">
        <v>165</v>
      </c>
      <c r="M560" t="s">
        <v>183</v>
      </c>
      <c r="T560" t="s">
        <v>1999</v>
      </c>
    </row>
    <row r="561" spans="1:20" x14ac:dyDescent="0.3">
      <c r="A561" t="s">
        <v>1295</v>
      </c>
      <c r="B561" t="s">
        <v>1296</v>
      </c>
      <c r="C561" t="s">
        <v>186</v>
      </c>
      <c r="D561" t="s">
        <v>212</v>
      </c>
      <c r="E561" t="s">
        <v>177</v>
      </c>
      <c r="F561" t="s">
        <v>163</v>
      </c>
      <c r="G561" t="s">
        <v>217</v>
      </c>
      <c r="H561">
        <v>65</v>
      </c>
      <c r="I561" s="6">
        <v>38967</v>
      </c>
      <c r="J561" s="29">
        <v>127626</v>
      </c>
      <c r="K561" s="30">
        <v>0.1</v>
      </c>
      <c r="L561" t="s">
        <v>165</v>
      </c>
      <c r="M561" t="s">
        <v>191</v>
      </c>
      <c r="T561" t="s">
        <v>2019</v>
      </c>
    </row>
    <row r="562" spans="1:20" x14ac:dyDescent="0.3">
      <c r="A562" t="s">
        <v>1297</v>
      </c>
      <c r="B562" t="s">
        <v>1298</v>
      </c>
      <c r="C562" t="s">
        <v>397</v>
      </c>
      <c r="D562" t="s">
        <v>161</v>
      </c>
      <c r="E562" t="s">
        <v>187</v>
      </c>
      <c r="F562" t="s">
        <v>181</v>
      </c>
      <c r="G562" t="s">
        <v>164</v>
      </c>
      <c r="H562">
        <v>61</v>
      </c>
      <c r="I562" s="6">
        <v>38013</v>
      </c>
      <c r="J562" s="29">
        <v>88478</v>
      </c>
      <c r="K562" s="30">
        <v>0</v>
      </c>
      <c r="L562" t="s">
        <v>165</v>
      </c>
      <c r="M562" t="s">
        <v>195</v>
      </c>
      <c r="T562" t="s">
        <v>2023</v>
      </c>
    </row>
    <row r="563" spans="1:20" x14ac:dyDescent="0.3">
      <c r="A563" t="s">
        <v>1299</v>
      </c>
      <c r="B563" t="s">
        <v>1300</v>
      </c>
      <c r="C563" t="s">
        <v>160</v>
      </c>
      <c r="D563" t="s">
        <v>223</v>
      </c>
      <c r="E563" t="s">
        <v>171</v>
      </c>
      <c r="F563" t="s">
        <v>163</v>
      </c>
      <c r="G563" t="s">
        <v>164</v>
      </c>
      <c r="H563">
        <v>30</v>
      </c>
      <c r="I563" s="6">
        <v>42960</v>
      </c>
      <c r="J563" s="29">
        <v>154624</v>
      </c>
      <c r="K563" s="30">
        <v>0.15</v>
      </c>
      <c r="L563" t="s">
        <v>165</v>
      </c>
      <c r="M563" t="s">
        <v>195</v>
      </c>
      <c r="T563" t="s">
        <v>2029</v>
      </c>
    </row>
    <row r="564" spans="1:20" x14ac:dyDescent="0.3">
      <c r="A564" t="s">
        <v>1301</v>
      </c>
      <c r="B564" t="s">
        <v>1302</v>
      </c>
      <c r="C564" t="s">
        <v>160</v>
      </c>
      <c r="D564" t="s">
        <v>223</v>
      </c>
      <c r="E564" t="s">
        <v>162</v>
      </c>
      <c r="F564" t="s">
        <v>181</v>
      </c>
      <c r="G564" t="s">
        <v>172</v>
      </c>
      <c r="H564">
        <v>53</v>
      </c>
      <c r="I564" s="6">
        <v>41931</v>
      </c>
      <c r="J564" s="29">
        <v>159538</v>
      </c>
      <c r="K564" s="30">
        <v>0.11</v>
      </c>
      <c r="L564" t="s">
        <v>165</v>
      </c>
      <c r="M564" t="s">
        <v>191</v>
      </c>
      <c r="T564" t="s">
        <v>2039</v>
      </c>
    </row>
    <row r="565" spans="1:20" x14ac:dyDescent="0.3">
      <c r="A565" t="s">
        <v>1303</v>
      </c>
      <c r="B565" t="s">
        <v>1304</v>
      </c>
      <c r="C565" t="s">
        <v>169</v>
      </c>
      <c r="D565" t="s">
        <v>212</v>
      </c>
      <c r="E565" t="s">
        <v>171</v>
      </c>
      <c r="F565" t="s">
        <v>181</v>
      </c>
      <c r="G565" t="s">
        <v>172</v>
      </c>
      <c r="H565">
        <v>25</v>
      </c>
      <c r="I565" s="6">
        <v>44058</v>
      </c>
      <c r="J565" s="29">
        <v>172007</v>
      </c>
      <c r="K565" s="30">
        <v>0.26</v>
      </c>
      <c r="L565" t="s">
        <v>165</v>
      </c>
      <c r="M565" t="s">
        <v>191</v>
      </c>
      <c r="T565" t="s">
        <v>2053</v>
      </c>
    </row>
    <row r="566" spans="1:20" x14ac:dyDescent="0.3">
      <c r="A566" t="s">
        <v>1305</v>
      </c>
      <c r="B566" t="s">
        <v>1306</v>
      </c>
      <c r="C566" t="s">
        <v>169</v>
      </c>
      <c r="D566" t="s">
        <v>170</v>
      </c>
      <c r="E566" t="s">
        <v>187</v>
      </c>
      <c r="F566" t="s">
        <v>181</v>
      </c>
      <c r="G566" t="s">
        <v>172</v>
      </c>
      <c r="H566">
        <v>41</v>
      </c>
      <c r="I566" s="6">
        <v>43600</v>
      </c>
      <c r="J566" s="29">
        <v>174415</v>
      </c>
      <c r="K566" s="30">
        <v>0.23</v>
      </c>
      <c r="L566" t="s">
        <v>165</v>
      </c>
      <c r="M566" t="s">
        <v>191</v>
      </c>
      <c r="T566" t="s">
        <v>2057</v>
      </c>
    </row>
    <row r="567" spans="1:20" x14ac:dyDescent="0.3">
      <c r="A567" t="s">
        <v>1307</v>
      </c>
      <c r="B567" t="s">
        <v>1308</v>
      </c>
      <c r="C567" t="s">
        <v>265</v>
      </c>
      <c r="D567" t="s">
        <v>200</v>
      </c>
      <c r="E567" t="s">
        <v>171</v>
      </c>
      <c r="F567" t="s">
        <v>181</v>
      </c>
      <c r="G567" t="s">
        <v>182</v>
      </c>
      <c r="H567">
        <v>25</v>
      </c>
      <c r="I567" s="6">
        <v>44217</v>
      </c>
      <c r="J567" s="29">
        <v>67299</v>
      </c>
      <c r="K567" s="30">
        <v>0</v>
      </c>
      <c r="L567" t="s">
        <v>165</v>
      </c>
      <c r="M567" t="s">
        <v>183</v>
      </c>
      <c r="T567" t="s">
        <v>2069</v>
      </c>
    </row>
    <row r="568" spans="1:20" x14ac:dyDescent="0.3">
      <c r="A568" t="s">
        <v>1309</v>
      </c>
      <c r="B568" t="s">
        <v>1310</v>
      </c>
      <c r="C568" t="s">
        <v>378</v>
      </c>
      <c r="D568" t="s">
        <v>161</v>
      </c>
      <c r="E568" t="s">
        <v>162</v>
      </c>
      <c r="F568" t="s">
        <v>163</v>
      </c>
      <c r="G568" t="s">
        <v>172</v>
      </c>
      <c r="H568">
        <v>52</v>
      </c>
      <c r="I568" s="6">
        <v>38406</v>
      </c>
      <c r="J568" s="29">
        <v>45286</v>
      </c>
      <c r="K568" s="30">
        <v>0</v>
      </c>
      <c r="L568" t="s">
        <v>165</v>
      </c>
      <c r="M568" t="s">
        <v>173</v>
      </c>
      <c r="T568" t="s">
        <v>2078</v>
      </c>
    </row>
    <row r="569" spans="1:20" x14ac:dyDescent="0.3">
      <c r="A569" t="s">
        <v>1311</v>
      </c>
      <c r="B569" t="s">
        <v>1312</v>
      </c>
      <c r="C569" t="s">
        <v>169</v>
      </c>
      <c r="D569" t="s">
        <v>212</v>
      </c>
      <c r="E569" t="s">
        <v>162</v>
      </c>
      <c r="F569" t="s">
        <v>181</v>
      </c>
      <c r="G569" t="s">
        <v>172</v>
      </c>
      <c r="H569">
        <v>48</v>
      </c>
      <c r="I569" s="6">
        <v>39302</v>
      </c>
      <c r="J569" s="29">
        <v>194723</v>
      </c>
      <c r="K569" s="30">
        <v>0.25</v>
      </c>
      <c r="L569" t="s">
        <v>165</v>
      </c>
      <c r="M569" t="s">
        <v>183</v>
      </c>
      <c r="T569" t="s">
        <v>2082</v>
      </c>
    </row>
    <row r="570" spans="1:20" x14ac:dyDescent="0.3">
      <c r="A570" t="s">
        <v>1313</v>
      </c>
      <c r="B570" t="s">
        <v>1314</v>
      </c>
      <c r="C570" t="s">
        <v>468</v>
      </c>
      <c r="D570" t="s">
        <v>161</v>
      </c>
      <c r="E570" t="s">
        <v>177</v>
      </c>
      <c r="F570" t="s">
        <v>163</v>
      </c>
      <c r="G570" t="s">
        <v>172</v>
      </c>
      <c r="H570">
        <v>36</v>
      </c>
      <c r="I570" s="6">
        <v>40413</v>
      </c>
      <c r="J570" s="29">
        <v>61310</v>
      </c>
      <c r="K570" s="30">
        <v>0</v>
      </c>
      <c r="L570" t="s">
        <v>165</v>
      </c>
      <c r="M570" t="s">
        <v>183</v>
      </c>
      <c r="T570" t="s">
        <v>2085</v>
      </c>
    </row>
    <row r="571" spans="1:20" x14ac:dyDescent="0.3">
      <c r="A571" t="s">
        <v>1315</v>
      </c>
      <c r="B571" t="s">
        <v>1316</v>
      </c>
      <c r="C571" t="s">
        <v>283</v>
      </c>
      <c r="D571" t="s">
        <v>200</v>
      </c>
      <c r="E571" t="s">
        <v>171</v>
      </c>
      <c r="F571" t="s">
        <v>163</v>
      </c>
      <c r="G571" t="s">
        <v>182</v>
      </c>
      <c r="H571">
        <v>31</v>
      </c>
      <c r="I571" s="6">
        <v>43171</v>
      </c>
      <c r="J571" s="29">
        <v>47913</v>
      </c>
      <c r="K571" s="30">
        <v>0</v>
      </c>
      <c r="L571" t="s">
        <v>165</v>
      </c>
      <c r="M571" t="s">
        <v>166</v>
      </c>
      <c r="T571" t="s">
        <v>2087</v>
      </c>
    </row>
    <row r="572" spans="1:20" x14ac:dyDescent="0.3">
      <c r="A572" t="s">
        <v>1317</v>
      </c>
      <c r="B572" t="s">
        <v>1318</v>
      </c>
      <c r="C572" t="s">
        <v>283</v>
      </c>
      <c r="D572" t="s">
        <v>200</v>
      </c>
      <c r="E572" t="s">
        <v>171</v>
      </c>
      <c r="F572" t="s">
        <v>163</v>
      </c>
      <c r="G572" t="s">
        <v>182</v>
      </c>
      <c r="H572">
        <v>53</v>
      </c>
      <c r="I572" s="6">
        <v>42985</v>
      </c>
      <c r="J572" s="29">
        <v>46727</v>
      </c>
      <c r="K572" s="30">
        <v>0</v>
      </c>
      <c r="L572" t="s">
        <v>165</v>
      </c>
      <c r="M572" t="s">
        <v>220</v>
      </c>
      <c r="T572" t="s">
        <v>2089</v>
      </c>
    </row>
    <row r="573" spans="1:20" x14ac:dyDescent="0.3">
      <c r="A573" t="s">
        <v>1319</v>
      </c>
      <c r="B573" t="s">
        <v>1320</v>
      </c>
      <c r="C573" t="s">
        <v>160</v>
      </c>
      <c r="D573" t="s">
        <v>200</v>
      </c>
      <c r="E573" t="s">
        <v>171</v>
      </c>
      <c r="F573" t="s">
        <v>181</v>
      </c>
      <c r="G573" t="s">
        <v>182</v>
      </c>
      <c r="H573">
        <v>27</v>
      </c>
      <c r="I573" s="6">
        <v>44302</v>
      </c>
      <c r="J573" s="29">
        <v>133400</v>
      </c>
      <c r="K573" s="30">
        <v>0.11</v>
      </c>
      <c r="L573" t="s">
        <v>165</v>
      </c>
      <c r="M573" t="s">
        <v>183</v>
      </c>
      <c r="T573" t="s">
        <v>2092</v>
      </c>
    </row>
    <row r="574" spans="1:20" x14ac:dyDescent="0.3">
      <c r="A574" t="s">
        <v>1321</v>
      </c>
      <c r="B574" t="s">
        <v>1322</v>
      </c>
      <c r="C574" t="s">
        <v>595</v>
      </c>
      <c r="D574" t="s">
        <v>161</v>
      </c>
      <c r="E574" t="s">
        <v>171</v>
      </c>
      <c r="F574" t="s">
        <v>163</v>
      </c>
      <c r="G574" t="s">
        <v>182</v>
      </c>
      <c r="H574">
        <v>39</v>
      </c>
      <c r="I574" s="6">
        <v>43943</v>
      </c>
      <c r="J574" s="29">
        <v>90535</v>
      </c>
      <c r="K574" s="30">
        <v>0</v>
      </c>
      <c r="L574" t="s">
        <v>165</v>
      </c>
      <c r="M574" t="s">
        <v>191</v>
      </c>
      <c r="T574" t="s">
        <v>2119</v>
      </c>
    </row>
    <row r="575" spans="1:20" x14ac:dyDescent="0.3">
      <c r="A575" t="s">
        <v>1319</v>
      </c>
      <c r="B575" t="s">
        <v>1323</v>
      </c>
      <c r="C575" t="s">
        <v>265</v>
      </c>
      <c r="D575" t="s">
        <v>200</v>
      </c>
      <c r="E575" t="s">
        <v>187</v>
      </c>
      <c r="F575" t="s">
        <v>163</v>
      </c>
      <c r="G575" t="s">
        <v>182</v>
      </c>
      <c r="H575">
        <v>44</v>
      </c>
      <c r="I575" s="6">
        <v>38771</v>
      </c>
      <c r="J575" s="29">
        <v>63705</v>
      </c>
      <c r="K575" s="30">
        <v>0</v>
      </c>
      <c r="L575" t="s">
        <v>165</v>
      </c>
      <c r="M575" t="s">
        <v>191</v>
      </c>
      <c r="T575" t="s">
        <v>2121</v>
      </c>
    </row>
    <row r="576" spans="1:20" x14ac:dyDescent="0.3">
      <c r="A576" t="s">
        <v>1324</v>
      </c>
      <c r="B576" t="s">
        <v>1325</v>
      </c>
      <c r="C576" t="s">
        <v>211</v>
      </c>
      <c r="D576" t="s">
        <v>223</v>
      </c>
      <c r="E576" t="s">
        <v>187</v>
      </c>
      <c r="F576" t="s">
        <v>181</v>
      </c>
      <c r="G576" t="s">
        <v>217</v>
      </c>
      <c r="H576">
        <v>48</v>
      </c>
      <c r="I576" s="6">
        <v>36584</v>
      </c>
      <c r="J576" s="29">
        <v>258081</v>
      </c>
      <c r="K576" s="30">
        <v>0.3</v>
      </c>
      <c r="L576" t="s">
        <v>165</v>
      </c>
      <c r="M576" t="s">
        <v>173</v>
      </c>
    </row>
    <row r="577" spans="1:13" x14ac:dyDescent="0.3">
      <c r="A577" t="s">
        <v>1326</v>
      </c>
      <c r="B577" t="s">
        <v>1327</v>
      </c>
      <c r="C577" t="s">
        <v>283</v>
      </c>
      <c r="D577" t="s">
        <v>200</v>
      </c>
      <c r="E577" t="s">
        <v>162</v>
      </c>
      <c r="F577" t="s">
        <v>181</v>
      </c>
      <c r="G577" t="s">
        <v>164</v>
      </c>
      <c r="H577">
        <v>48</v>
      </c>
      <c r="I577" s="6">
        <v>44095</v>
      </c>
      <c r="J577" s="29">
        <v>54654</v>
      </c>
      <c r="K577" s="30">
        <v>0</v>
      </c>
      <c r="L577" t="s">
        <v>165</v>
      </c>
      <c r="M577" t="s">
        <v>183</v>
      </c>
    </row>
    <row r="578" spans="1:13" x14ac:dyDescent="0.3">
      <c r="A578" t="s">
        <v>1328</v>
      </c>
      <c r="B578" t="s">
        <v>1329</v>
      </c>
      <c r="C578" t="s">
        <v>190</v>
      </c>
      <c r="D578" t="s">
        <v>223</v>
      </c>
      <c r="E578" t="s">
        <v>177</v>
      </c>
      <c r="F578" t="s">
        <v>181</v>
      </c>
      <c r="G578" t="s">
        <v>172</v>
      </c>
      <c r="H578">
        <v>54</v>
      </c>
      <c r="I578" s="6">
        <v>36062</v>
      </c>
      <c r="J578" s="29">
        <v>58006</v>
      </c>
      <c r="K578" s="30">
        <v>0</v>
      </c>
      <c r="L578" t="s">
        <v>165</v>
      </c>
      <c r="M578" t="s">
        <v>166</v>
      </c>
    </row>
    <row r="579" spans="1:13" x14ac:dyDescent="0.3">
      <c r="A579" t="s">
        <v>1278</v>
      </c>
      <c r="B579" t="s">
        <v>1330</v>
      </c>
      <c r="C579" t="s">
        <v>169</v>
      </c>
      <c r="D579" t="s">
        <v>200</v>
      </c>
      <c r="E579" t="s">
        <v>171</v>
      </c>
      <c r="F579" t="s">
        <v>163</v>
      </c>
      <c r="G579" t="s">
        <v>182</v>
      </c>
      <c r="H579">
        <v>38</v>
      </c>
      <c r="I579" s="6">
        <v>39232</v>
      </c>
      <c r="J579" s="29">
        <v>198562</v>
      </c>
      <c r="K579" s="30">
        <v>0.22</v>
      </c>
      <c r="L579" t="s">
        <v>165</v>
      </c>
      <c r="M579" t="s">
        <v>166</v>
      </c>
    </row>
    <row r="580" spans="1:13" x14ac:dyDescent="0.3">
      <c r="A580" t="s">
        <v>1331</v>
      </c>
      <c r="B580" t="s">
        <v>1332</v>
      </c>
      <c r="C580" t="s">
        <v>325</v>
      </c>
      <c r="D580" t="s">
        <v>223</v>
      </c>
      <c r="E580" t="s">
        <v>162</v>
      </c>
      <c r="F580" t="s">
        <v>163</v>
      </c>
      <c r="G580" t="s">
        <v>164</v>
      </c>
      <c r="H580">
        <v>40</v>
      </c>
      <c r="I580" s="6">
        <v>39960</v>
      </c>
      <c r="J580" s="29">
        <v>62411</v>
      </c>
      <c r="K580" s="30">
        <v>0</v>
      </c>
      <c r="L580" t="s">
        <v>165</v>
      </c>
      <c r="M580" t="s">
        <v>191</v>
      </c>
    </row>
    <row r="581" spans="1:13" x14ac:dyDescent="0.3">
      <c r="A581" t="s">
        <v>1333</v>
      </c>
      <c r="B581" t="s">
        <v>1334</v>
      </c>
      <c r="C581" t="s">
        <v>286</v>
      </c>
      <c r="D581" t="s">
        <v>204</v>
      </c>
      <c r="E581" t="s">
        <v>162</v>
      </c>
      <c r="F581" t="s">
        <v>181</v>
      </c>
      <c r="G581" t="s">
        <v>182</v>
      </c>
      <c r="H581">
        <v>57</v>
      </c>
      <c r="I581" s="6">
        <v>33612</v>
      </c>
      <c r="J581" s="29">
        <v>111299</v>
      </c>
      <c r="K581" s="30">
        <v>0.12</v>
      </c>
      <c r="L581" t="s">
        <v>165</v>
      </c>
      <c r="M581" t="s">
        <v>191</v>
      </c>
    </row>
    <row r="582" spans="1:13" x14ac:dyDescent="0.3">
      <c r="A582" t="s">
        <v>1335</v>
      </c>
      <c r="B582" t="s">
        <v>1336</v>
      </c>
      <c r="C582" t="s">
        <v>190</v>
      </c>
      <c r="D582" t="s">
        <v>212</v>
      </c>
      <c r="E582" t="s">
        <v>162</v>
      </c>
      <c r="F582" t="s">
        <v>163</v>
      </c>
      <c r="G582" t="s">
        <v>172</v>
      </c>
      <c r="H582">
        <v>43</v>
      </c>
      <c r="I582" s="6">
        <v>43659</v>
      </c>
      <c r="J582" s="29">
        <v>41545</v>
      </c>
      <c r="K582" s="30">
        <v>0</v>
      </c>
      <c r="L582" t="s">
        <v>165</v>
      </c>
      <c r="M582" t="s">
        <v>191</v>
      </c>
    </row>
    <row r="583" spans="1:13" x14ac:dyDescent="0.3">
      <c r="A583" t="s">
        <v>1337</v>
      </c>
      <c r="B583" t="s">
        <v>1338</v>
      </c>
      <c r="C583" t="s">
        <v>322</v>
      </c>
      <c r="D583" t="s">
        <v>161</v>
      </c>
      <c r="E583" t="s">
        <v>177</v>
      </c>
      <c r="F583" t="s">
        <v>181</v>
      </c>
      <c r="G583" t="s">
        <v>217</v>
      </c>
      <c r="H583">
        <v>26</v>
      </c>
      <c r="I583" s="6">
        <v>43569</v>
      </c>
      <c r="J583" s="29">
        <v>74467</v>
      </c>
      <c r="K583" s="30">
        <v>0</v>
      </c>
      <c r="L583" t="s">
        <v>165</v>
      </c>
      <c r="M583" t="s">
        <v>220</v>
      </c>
    </row>
    <row r="584" spans="1:13" x14ac:dyDescent="0.3">
      <c r="A584" t="s">
        <v>1339</v>
      </c>
      <c r="B584" t="s">
        <v>1340</v>
      </c>
      <c r="C584" t="s">
        <v>186</v>
      </c>
      <c r="D584" t="s">
        <v>194</v>
      </c>
      <c r="E584" t="s">
        <v>162</v>
      </c>
      <c r="F584" t="s">
        <v>181</v>
      </c>
      <c r="G584" t="s">
        <v>172</v>
      </c>
      <c r="H584">
        <v>44</v>
      </c>
      <c r="I584" s="6">
        <v>37296</v>
      </c>
      <c r="J584" s="29">
        <v>117545</v>
      </c>
      <c r="K584" s="30">
        <v>0.06</v>
      </c>
      <c r="L584" t="s">
        <v>165</v>
      </c>
      <c r="M584" t="s">
        <v>183</v>
      </c>
    </row>
    <row r="585" spans="1:13" x14ac:dyDescent="0.3">
      <c r="A585" t="s">
        <v>1341</v>
      </c>
      <c r="B585" t="s">
        <v>1342</v>
      </c>
      <c r="C585" t="s">
        <v>186</v>
      </c>
      <c r="D585" t="s">
        <v>200</v>
      </c>
      <c r="E585" t="s">
        <v>171</v>
      </c>
      <c r="F585" t="s">
        <v>181</v>
      </c>
      <c r="G585" t="s">
        <v>182</v>
      </c>
      <c r="H585">
        <v>50</v>
      </c>
      <c r="I585" s="6">
        <v>40983</v>
      </c>
      <c r="J585" s="29">
        <v>117226</v>
      </c>
      <c r="K585" s="30">
        <v>0.08</v>
      </c>
      <c r="L585" t="s">
        <v>165</v>
      </c>
      <c r="M585" t="s">
        <v>183</v>
      </c>
    </row>
    <row r="586" spans="1:13" x14ac:dyDescent="0.3">
      <c r="A586" t="s">
        <v>1343</v>
      </c>
      <c r="B586" t="s">
        <v>1344</v>
      </c>
      <c r="C586" t="s">
        <v>190</v>
      </c>
      <c r="D586" t="s">
        <v>194</v>
      </c>
      <c r="E586" t="s">
        <v>187</v>
      </c>
      <c r="F586" t="s">
        <v>163</v>
      </c>
      <c r="G586" t="s">
        <v>217</v>
      </c>
      <c r="H586">
        <v>26</v>
      </c>
      <c r="I586" s="6">
        <v>43489</v>
      </c>
      <c r="J586" s="29">
        <v>55767</v>
      </c>
      <c r="K586" s="30">
        <v>0</v>
      </c>
      <c r="L586" t="s">
        <v>165</v>
      </c>
      <c r="M586" t="s">
        <v>183</v>
      </c>
    </row>
    <row r="587" spans="1:13" x14ac:dyDescent="0.3">
      <c r="A587" t="s">
        <v>1345</v>
      </c>
      <c r="B587" t="s">
        <v>1346</v>
      </c>
      <c r="C587" t="s">
        <v>235</v>
      </c>
      <c r="D587" t="s">
        <v>223</v>
      </c>
      <c r="E587" t="s">
        <v>177</v>
      </c>
      <c r="F587" t="s">
        <v>163</v>
      </c>
      <c r="G587" t="s">
        <v>172</v>
      </c>
      <c r="H587">
        <v>29</v>
      </c>
      <c r="I587" s="6">
        <v>42691</v>
      </c>
      <c r="J587" s="29">
        <v>60930</v>
      </c>
      <c r="K587" s="30">
        <v>0</v>
      </c>
      <c r="L587" t="s">
        <v>165</v>
      </c>
      <c r="M587" t="s">
        <v>195</v>
      </c>
    </row>
    <row r="588" spans="1:13" x14ac:dyDescent="0.3">
      <c r="A588" t="s">
        <v>1347</v>
      </c>
      <c r="B588" t="s">
        <v>1348</v>
      </c>
      <c r="C588" t="s">
        <v>301</v>
      </c>
      <c r="D588" t="s">
        <v>161</v>
      </c>
      <c r="E588" t="s">
        <v>177</v>
      </c>
      <c r="F588" t="s">
        <v>163</v>
      </c>
      <c r="G588" t="s">
        <v>182</v>
      </c>
      <c r="H588">
        <v>33</v>
      </c>
      <c r="I588" s="6">
        <v>43029</v>
      </c>
      <c r="J588" s="29">
        <v>69332</v>
      </c>
      <c r="K588" s="30">
        <v>0</v>
      </c>
      <c r="L588" t="s">
        <v>165</v>
      </c>
      <c r="M588" t="s">
        <v>220</v>
      </c>
    </row>
    <row r="589" spans="1:13" x14ac:dyDescent="0.3">
      <c r="A589" t="s">
        <v>1349</v>
      </c>
      <c r="B589" t="s">
        <v>1350</v>
      </c>
      <c r="C589" t="s">
        <v>421</v>
      </c>
      <c r="D589" t="s">
        <v>223</v>
      </c>
      <c r="E589" t="s">
        <v>187</v>
      </c>
      <c r="F589" t="s">
        <v>181</v>
      </c>
      <c r="G589" t="s">
        <v>182</v>
      </c>
      <c r="H589">
        <v>38</v>
      </c>
      <c r="I589" s="6">
        <v>40875</v>
      </c>
      <c r="J589" s="29">
        <v>74010</v>
      </c>
      <c r="K589" s="30">
        <v>0</v>
      </c>
      <c r="L589" t="s">
        <v>165</v>
      </c>
      <c r="M589" t="s">
        <v>173</v>
      </c>
    </row>
    <row r="590" spans="1:13" x14ac:dyDescent="0.3">
      <c r="A590" t="s">
        <v>1351</v>
      </c>
      <c r="B590" t="s">
        <v>1352</v>
      </c>
      <c r="C590" t="s">
        <v>421</v>
      </c>
      <c r="D590" t="s">
        <v>223</v>
      </c>
      <c r="E590" t="s">
        <v>171</v>
      </c>
      <c r="F590" t="s">
        <v>181</v>
      </c>
      <c r="G590" t="s">
        <v>172</v>
      </c>
      <c r="H590">
        <v>32</v>
      </c>
      <c r="I590" s="6">
        <v>43864</v>
      </c>
      <c r="J590" s="29">
        <v>96598</v>
      </c>
      <c r="K590" s="30">
        <v>0</v>
      </c>
      <c r="L590" t="s">
        <v>165</v>
      </c>
      <c r="M590" t="s">
        <v>183</v>
      </c>
    </row>
    <row r="591" spans="1:13" x14ac:dyDescent="0.3">
      <c r="A591" t="s">
        <v>1266</v>
      </c>
      <c r="B591" t="s">
        <v>1353</v>
      </c>
      <c r="C591" t="s">
        <v>186</v>
      </c>
      <c r="D591" t="s">
        <v>223</v>
      </c>
      <c r="E591" t="s">
        <v>171</v>
      </c>
      <c r="F591" t="s">
        <v>163</v>
      </c>
      <c r="G591" t="s">
        <v>182</v>
      </c>
      <c r="H591">
        <v>64</v>
      </c>
      <c r="I591" s="6">
        <v>37762</v>
      </c>
      <c r="J591" s="29">
        <v>106444</v>
      </c>
      <c r="K591" s="30">
        <v>0.05</v>
      </c>
      <c r="L591" t="s">
        <v>165</v>
      </c>
      <c r="M591" t="s">
        <v>183</v>
      </c>
    </row>
    <row r="592" spans="1:13" x14ac:dyDescent="0.3">
      <c r="A592" t="s">
        <v>1354</v>
      </c>
      <c r="B592" t="s">
        <v>1355</v>
      </c>
      <c r="C592" t="s">
        <v>169</v>
      </c>
      <c r="D592" t="s">
        <v>170</v>
      </c>
      <c r="E592" t="s">
        <v>187</v>
      </c>
      <c r="F592" t="s">
        <v>181</v>
      </c>
      <c r="G592" t="s">
        <v>217</v>
      </c>
      <c r="H592">
        <v>31</v>
      </c>
      <c r="I592" s="6">
        <v>42957</v>
      </c>
      <c r="J592" s="29">
        <v>156931</v>
      </c>
      <c r="K592" s="30">
        <v>0.28000000000000003</v>
      </c>
      <c r="L592" t="s">
        <v>165</v>
      </c>
      <c r="M592" t="s">
        <v>166</v>
      </c>
    </row>
    <row r="593" spans="1:13" x14ac:dyDescent="0.3">
      <c r="A593" t="s">
        <v>1356</v>
      </c>
      <c r="B593" t="s">
        <v>1357</v>
      </c>
      <c r="C593" t="s">
        <v>240</v>
      </c>
      <c r="D593" t="s">
        <v>161</v>
      </c>
      <c r="E593" t="s">
        <v>162</v>
      </c>
      <c r="F593" t="s">
        <v>163</v>
      </c>
      <c r="G593" t="s">
        <v>172</v>
      </c>
      <c r="H593">
        <v>45</v>
      </c>
      <c r="I593" s="6">
        <v>39908</v>
      </c>
      <c r="J593" s="29">
        <v>64505</v>
      </c>
      <c r="K593" s="30">
        <v>0</v>
      </c>
      <c r="L593" t="s">
        <v>165</v>
      </c>
      <c r="M593" t="s">
        <v>191</v>
      </c>
    </row>
    <row r="594" spans="1:13" x14ac:dyDescent="0.3">
      <c r="A594" t="s">
        <v>1358</v>
      </c>
      <c r="B594" t="s">
        <v>1359</v>
      </c>
      <c r="C594" t="s">
        <v>160</v>
      </c>
      <c r="D594" t="s">
        <v>200</v>
      </c>
      <c r="E594" t="s">
        <v>171</v>
      </c>
      <c r="F594" t="s">
        <v>163</v>
      </c>
      <c r="G594" t="s">
        <v>164</v>
      </c>
      <c r="H594">
        <v>25</v>
      </c>
      <c r="I594" s="6">
        <v>44272</v>
      </c>
      <c r="J594" s="29">
        <v>155080</v>
      </c>
      <c r="K594" s="30">
        <v>0.1</v>
      </c>
      <c r="L594" t="s">
        <v>165</v>
      </c>
      <c r="M594" t="s">
        <v>195</v>
      </c>
    </row>
    <row r="595" spans="1:13" x14ac:dyDescent="0.3">
      <c r="A595" t="s">
        <v>1360</v>
      </c>
      <c r="B595" t="s">
        <v>1361</v>
      </c>
      <c r="C595" t="s">
        <v>180</v>
      </c>
      <c r="D595" t="s">
        <v>223</v>
      </c>
      <c r="E595" t="s">
        <v>171</v>
      </c>
      <c r="F595" t="s">
        <v>181</v>
      </c>
      <c r="G595" t="s">
        <v>172</v>
      </c>
      <c r="H595">
        <v>31</v>
      </c>
      <c r="I595" s="6">
        <v>43325</v>
      </c>
      <c r="J595" s="29">
        <v>81828</v>
      </c>
      <c r="K595" s="30">
        <v>0</v>
      </c>
      <c r="L595" t="s">
        <v>165</v>
      </c>
      <c r="M595" t="s">
        <v>191</v>
      </c>
    </row>
    <row r="596" spans="1:13" x14ac:dyDescent="0.3">
      <c r="A596" t="s">
        <v>1362</v>
      </c>
      <c r="B596" t="s">
        <v>1363</v>
      </c>
      <c r="C596" t="s">
        <v>160</v>
      </c>
      <c r="D596" t="s">
        <v>161</v>
      </c>
      <c r="E596" t="s">
        <v>177</v>
      </c>
      <c r="F596" t="s">
        <v>181</v>
      </c>
      <c r="G596" t="s">
        <v>182</v>
      </c>
      <c r="H596">
        <v>46</v>
      </c>
      <c r="I596" s="6">
        <v>43085</v>
      </c>
      <c r="J596" s="29">
        <v>136716</v>
      </c>
      <c r="K596" s="30">
        <v>0.12</v>
      </c>
      <c r="L596" t="s">
        <v>165</v>
      </c>
      <c r="M596" t="s">
        <v>195</v>
      </c>
    </row>
    <row r="597" spans="1:13" x14ac:dyDescent="0.3">
      <c r="A597" t="s">
        <v>1364</v>
      </c>
      <c r="B597" t="s">
        <v>1365</v>
      </c>
      <c r="C597" t="s">
        <v>160</v>
      </c>
      <c r="D597" t="s">
        <v>223</v>
      </c>
      <c r="E597" t="s">
        <v>171</v>
      </c>
      <c r="F597" t="s">
        <v>181</v>
      </c>
      <c r="G597" t="s">
        <v>217</v>
      </c>
      <c r="H597">
        <v>54</v>
      </c>
      <c r="I597" s="6">
        <v>40836</v>
      </c>
      <c r="J597" s="29">
        <v>122644</v>
      </c>
      <c r="K597" s="30">
        <v>0.12</v>
      </c>
      <c r="L597" t="s">
        <v>165</v>
      </c>
      <c r="M597" t="s">
        <v>195</v>
      </c>
    </row>
    <row r="598" spans="1:13" x14ac:dyDescent="0.3">
      <c r="A598" t="s">
        <v>1366</v>
      </c>
      <c r="B598" t="s">
        <v>1367</v>
      </c>
      <c r="C598" t="s">
        <v>186</v>
      </c>
      <c r="D598" t="s">
        <v>223</v>
      </c>
      <c r="E598" t="s">
        <v>162</v>
      </c>
      <c r="F598" t="s">
        <v>163</v>
      </c>
      <c r="G598" t="s">
        <v>182</v>
      </c>
      <c r="H598">
        <v>50</v>
      </c>
      <c r="I598" s="6">
        <v>36653</v>
      </c>
      <c r="J598" s="29">
        <v>106428</v>
      </c>
      <c r="K598" s="30">
        <v>7.0000000000000007E-2</v>
      </c>
      <c r="L598" t="s">
        <v>165</v>
      </c>
      <c r="M598" t="s">
        <v>173</v>
      </c>
    </row>
    <row r="599" spans="1:13" x14ac:dyDescent="0.3">
      <c r="A599" t="s">
        <v>1368</v>
      </c>
      <c r="B599" t="s">
        <v>1369</v>
      </c>
      <c r="C599" t="s">
        <v>211</v>
      </c>
      <c r="D599" t="s">
        <v>170</v>
      </c>
      <c r="E599" t="s">
        <v>187</v>
      </c>
      <c r="F599" t="s">
        <v>181</v>
      </c>
      <c r="G599" t="s">
        <v>172</v>
      </c>
      <c r="H599">
        <v>36</v>
      </c>
      <c r="I599" s="6">
        <v>39830</v>
      </c>
      <c r="J599" s="29">
        <v>238236</v>
      </c>
      <c r="K599" s="30">
        <v>0.31</v>
      </c>
      <c r="L599" t="s">
        <v>165</v>
      </c>
      <c r="M599" t="s">
        <v>166</v>
      </c>
    </row>
    <row r="600" spans="1:13" x14ac:dyDescent="0.3">
      <c r="A600" t="s">
        <v>1370</v>
      </c>
      <c r="B600" t="s">
        <v>1371</v>
      </c>
      <c r="C600" t="s">
        <v>169</v>
      </c>
      <c r="D600" t="s">
        <v>170</v>
      </c>
      <c r="E600" t="s">
        <v>187</v>
      </c>
      <c r="F600" t="s">
        <v>163</v>
      </c>
      <c r="G600" t="s">
        <v>172</v>
      </c>
      <c r="H600">
        <v>64</v>
      </c>
      <c r="I600" s="6">
        <v>41264</v>
      </c>
      <c r="J600" s="29">
        <v>153253</v>
      </c>
      <c r="K600" s="30">
        <v>0.24</v>
      </c>
      <c r="L600" t="s">
        <v>165</v>
      </c>
      <c r="M600" t="s">
        <v>195</v>
      </c>
    </row>
    <row r="601" spans="1:13" x14ac:dyDescent="0.3">
      <c r="A601" t="s">
        <v>1372</v>
      </c>
      <c r="B601" t="s">
        <v>1373</v>
      </c>
      <c r="C601" t="s">
        <v>186</v>
      </c>
      <c r="D601" t="s">
        <v>194</v>
      </c>
      <c r="E601" t="s">
        <v>177</v>
      </c>
      <c r="F601" t="s">
        <v>163</v>
      </c>
      <c r="G601" t="s">
        <v>172</v>
      </c>
      <c r="H601">
        <v>34</v>
      </c>
      <c r="I601" s="6">
        <v>41915</v>
      </c>
      <c r="J601" s="29">
        <v>103707</v>
      </c>
      <c r="K601" s="30">
        <v>0.09</v>
      </c>
      <c r="L601" t="s">
        <v>165</v>
      </c>
      <c r="M601" t="s">
        <v>220</v>
      </c>
    </row>
    <row r="602" spans="1:13" x14ac:dyDescent="0.3">
      <c r="A602" t="s">
        <v>1374</v>
      </c>
      <c r="B602" t="s">
        <v>1375</v>
      </c>
      <c r="C602" t="s">
        <v>211</v>
      </c>
      <c r="D602" t="s">
        <v>194</v>
      </c>
      <c r="E602" t="s">
        <v>171</v>
      </c>
      <c r="F602" t="s">
        <v>163</v>
      </c>
      <c r="G602" t="s">
        <v>172</v>
      </c>
      <c r="H602">
        <v>41</v>
      </c>
      <c r="I602" s="6">
        <v>41130</v>
      </c>
      <c r="J602" s="29">
        <v>245360</v>
      </c>
      <c r="K602" s="30">
        <v>0.37</v>
      </c>
      <c r="L602" t="s">
        <v>165</v>
      </c>
      <c r="M602" t="s">
        <v>195</v>
      </c>
    </row>
    <row r="603" spans="1:13" x14ac:dyDescent="0.3">
      <c r="A603" t="s">
        <v>1376</v>
      </c>
      <c r="B603" t="s">
        <v>1377</v>
      </c>
      <c r="C603" t="s">
        <v>340</v>
      </c>
      <c r="D603" t="s">
        <v>204</v>
      </c>
      <c r="E603" t="s">
        <v>171</v>
      </c>
      <c r="F603" t="s">
        <v>181</v>
      </c>
      <c r="G603" t="s">
        <v>182</v>
      </c>
      <c r="H603">
        <v>25</v>
      </c>
      <c r="I603" s="6">
        <v>44385</v>
      </c>
      <c r="J603" s="29">
        <v>67275</v>
      </c>
      <c r="K603" s="30">
        <v>0</v>
      </c>
      <c r="L603" t="s">
        <v>165</v>
      </c>
      <c r="M603" t="s">
        <v>220</v>
      </c>
    </row>
    <row r="604" spans="1:13" x14ac:dyDescent="0.3">
      <c r="A604" t="s">
        <v>1378</v>
      </c>
      <c r="B604" t="s">
        <v>1379</v>
      </c>
      <c r="C604" t="s">
        <v>186</v>
      </c>
      <c r="D604" t="s">
        <v>161</v>
      </c>
      <c r="E604" t="s">
        <v>177</v>
      </c>
      <c r="F604" t="s">
        <v>181</v>
      </c>
      <c r="G604" t="s">
        <v>182</v>
      </c>
      <c r="H604">
        <v>45</v>
      </c>
      <c r="I604" s="6">
        <v>42026</v>
      </c>
      <c r="J604" s="29">
        <v>101288</v>
      </c>
      <c r="K604" s="30">
        <v>0.1</v>
      </c>
      <c r="L604" t="s">
        <v>165</v>
      </c>
      <c r="M604" t="s">
        <v>183</v>
      </c>
    </row>
    <row r="605" spans="1:13" x14ac:dyDescent="0.3">
      <c r="A605" t="s">
        <v>1380</v>
      </c>
      <c r="B605" t="s">
        <v>1381</v>
      </c>
      <c r="C605" t="s">
        <v>301</v>
      </c>
      <c r="D605" t="s">
        <v>161</v>
      </c>
      <c r="E605" t="s">
        <v>177</v>
      </c>
      <c r="F605" t="s">
        <v>163</v>
      </c>
      <c r="G605" t="s">
        <v>164</v>
      </c>
      <c r="H605">
        <v>37</v>
      </c>
      <c r="I605" s="6">
        <v>42487</v>
      </c>
      <c r="J605" s="29">
        <v>91400</v>
      </c>
      <c r="K605" s="30">
        <v>0</v>
      </c>
      <c r="L605" t="s">
        <v>165</v>
      </c>
      <c r="M605" t="s">
        <v>173</v>
      </c>
    </row>
    <row r="606" spans="1:13" x14ac:dyDescent="0.3">
      <c r="A606" t="s">
        <v>1382</v>
      </c>
      <c r="B606" t="s">
        <v>1383</v>
      </c>
      <c r="C606" t="s">
        <v>160</v>
      </c>
      <c r="D606" t="s">
        <v>200</v>
      </c>
      <c r="E606" t="s">
        <v>162</v>
      </c>
      <c r="F606" t="s">
        <v>181</v>
      </c>
      <c r="G606" t="s">
        <v>164</v>
      </c>
      <c r="H606">
        <v>42</v>
      </c>
      <c r="I606" s="6">
        <v>37914</v>
      </c>
      <c r="J606" s="29">
        <v>135558</v>
      </c>
      <c r="K606" s="30">
        <v>0.14000000000000001</v>
      </c>
      <c r="L606" t="s">
        <v>165</v>
      </c>
      <c r="M606" t="s">
        <v>183</v>
      </c>
    </row>
    <row r="607" spans="1:13" x14ac:dyDescent="0.3">
      <c r="A607" t="s">
        <v>1384</v>
      </c>
      <c r="B607" t="s">
        <v>1013</v>
      </c>
      <c r="C607" t="s">
        <v>190</v>
      </c>
      <c r="D607" t="s">
        <v>194</v>
      </c>
      <c r="E607" t="s">
        <v>171</v>
      </c>
      <c r="F607" t="s">
        <v>181</v>
      </c>
      <c r="G607" t="s">
        <v>172</v>
      </c>
      <c r="H607">
        <v>49</v>
      </c>
      <c r="I607" s="6">
        <v>40894</v>
      </c>
      <c r="J607" s="29">
        <v>56878</v>
      </c>
      <c r="K607" s="30">
        <v>0</v>
      </c>
      <c r="L607" t="s">
        <v>165</v>
      </c>
      <c r="M607" t="s">
        <v>166</v>
      </c>
    </row>
    <row r="608" spans="1:13" x14ac:dyDescent="0.3">
      <c r="A608" t="s">
        <v>1385</v>
      </c>
      <c r="B608" t="s">
        <v>1386</v>
      </c>
      <c r="C608" t="s">
        <v>235</v>
      </c>
      <c r="D608" t="s">
        <v>223</v>
      </c>
      <c r="E608" t="s">
        <v>177</v>
      </c>
      <c r="F608" t="s">
        <v>181</v>
      </c>
      <c r="G608" t="s">
        <v>217</v>
      </c>
      <c r="H608">
        <v>39</v>
      </c>
      <c r="I608" s="6">
        <v>39229</v>
      </c>
      <c r="J608" s="29">
        <v>51234</v>
      </c>
      <c r="K608" s="30">
        <v>0</v>
      </c>
      <c r="L608" t="s">
        <v>165</v>
      </c>
      <c r="M608" t="s">
        <v>166</v>
      </c>
    </row>
    <row r="609" spans="1:13" x14ac:dyDescent="0.3">
      <c r="A609" t="s">
        <v>1016</v>
      </c>
      <c r="B609" t="s">
        <v>1387</v>
      </c>
      <c r="C609" t="s">
        <v>211</v>
      </c>
      <c r="D609" t="s">
        <v>200</v>
      </c>
      <c r="E609" t="s">
        <v>171</v>
      </c>
      <c r="F609" t="s">
        <v>181</v>
      </c>
      <c r="G609" t="s">
        <v>182</v>
      </c>
      <c r="H609">
        <v>31</v>
      </c>
      <c r="I609" s="6">
        <v>42018</v>
      </c>
      <c r="J609" s="29">
        <v>230025</v>
      </c>
      <c r="K609" s="30">
        <v>0.34</v>
      </c>
      <c r="L609" t="s">
        <v>165</v>
      </c>
      <c r="M609" t="s">
        <v>183</v>
      </c>
    </row>
    <row r="610" spans="1:13" x14ac:dyDescent="0.3">
      <c r="A610" t="s">
        <v>1388</v>
      </c>
      <c r="B610" t="s">
        <v>1389</v>
      </c>
      <c r="C610" t="s">
        <v>190</v>
      </c>
      <c r="D610" t="s">
        <v>194</v>
      </c>
      <c r="E610" t="s">
        <v>177</v>
      </c>
      <c r="F610" t="s">
        <v>181</v>
      </c>
      <c r="G610" t="s">
        <v>182</v>
      </c>
      <c r="H610">
        <v>29</v>
      </c>
      <c r="I610" s="6">
        <v>42602</v>
      </c>
      <c r="J610" s="29">
        <v>58703</v>
      </c>
      <c r="K610" s="30">
        <v>0</v>
      </c>
      <c r="L610" t="s">
        <v>165</v>
      </c>
      <c r="M610" t="s">
        <v>220</v>
      </c>
    </row>
    <row r="611" spans="1:13" x14ac:dyDescent="0.3">
      <c r="A611" t="s">
        <v>1390</v>
      </c>
      <c r="B611" t="s">
        <v>1391</v>
      </c>
      <c r="C611" t="s">
        <v>186</v>
      </c>
      <c r="D611" t="s">
        <v>170</v>
      </c>
      <c r="E611" t="s">
        <v>177</v>
      </c>
      <c r="F611" t="s">
        <v>181</v>
      </c>
      <c r="G611" t="s">
        <v>172</v>
      </c>
      <c r="H611">
        <v>32</v>
      </c>
      <c r="I611" s="6">
        <v>43936</v>
      </c>
      <c r="J611" s="29">
        <v>126671</v>
      </c>
      <c r="K611" s="30">
        <v>0.09</v>
      </c>
      <c r="L611" t="s">
        <v>165</v>
      </c>
      <c r="M611" t="s">
        <v>191</v>
      </c>
    </row>
    <row r="612" spans="1:13" x14ac:dyDescent="0.3">
      <c r="A612" t="s">
        <v>1392</v>
      </c>
      <c r="B612" t="s">
        <v>1393</v>
      </c>
      <c r="C612" t="s">
        <v>325</v>
      </c>
      <c r="D612" t="s">
        <v>223</v>
      </c>
      <c r="E612" t="s">
        <v>162</v>
      </c>
      <c r="F612" t="s">
        <v>163</v>
      </c>
      <c r="G612" t="s">
        <v>182</v>
      </c>
      <c r="H612">
        <v>33</v>
      </c>
      <c r="I612" s="6">
        <v>44218</v>
      </c>
      <c r="J612" s="29">
        <v>56405</v>
      </c>
      <c r="K612" s="30">
        <v>0</v>
      </c>
      <c r="L612" t="s">
        <v>165</v>
      </c>
      <c r="M612" t="s">
        <v>173</v>
      </c>
    </row>
    <row r="613" spans="1:13" x14ac:dyDescent="0.3">
      <c r="A613" t="s">
        <v>1394</v>
      </c>
      <c r="B613" t="s">
        <v>1395</v>
      </c>
      <c r="C613" t="s">
        <v>235</v>
      </c>
      <c r="D613" t="s">
        <v>170</v>
      </c>
      <c r="E613" t="s">
        <v>177</v>
      </c>
      <c r="F613" t="s">
        <v>181</v>
      </c>
      <c r="G613" t="s">
        <v>217</v>
      </c>
      <c r="H613">
        <v>39</v>
      </c>
      <c r="I613" s="6">
        <v>39708</v>
      </c>
      <c r="J613" s="29">
        <v>62861</v>
      </c>
      <c r="K613" s="30">
        <v>0</v>
      </c>
      <c r="L613" t="s">
        <v>165</v>
      </c>
      <c r="M613" t="s">
        <v>166</v>
      </c>
    </row>
    <row r="614" spans="1:13" x14ac:dyDescent="0.3">
      <c r="A614" t="s">
        <v>1396</v>
      </c>
      <c r="B614" t="s">
        <v>1397</v>
      </c>
      <c r="C614" t="s">
        <v>160</v>
      </c>
      <c r="D614" t="s">
        <v>161</v>
      </c>
      <c r="E614" t="s">
        <v>177</v>
      </c>
      <c r="F614" t="s">
        <v>163</v>
      </c>
      <c r="G614" t="s">
        <v>182</v>
      </c>
      <c r="H614">
        <v>53</v>
      </c>
      <c r="I614" s="6">
        <v>35532</v>
      </c>
      <c r="J614" s="29">
        <v>154388</v>
      </c>
      <c r="K614" s="30">
        <v>0.1</v>
      </c>
      <c r="L614" t="s">
        <v>165</v>
      </c>
      <c r="M614" t="s">
        <v>166</v>
      </c>
    </row>
    <row r="615" spans="1:13" x14ac:dyDescent="0.3">
      <c r="A615" t="s">
        <v>1398</v>
      </c>
      <c r="B615" t="s">
        <v>1399</v>
      </c>
      <c r="C615" t="s">
        <v>169</v>
      </c>
      <c r="D615" t="s">
        <v>200</v>
      </c>
      <c r="E615" t="s">
        <v>177</v>
      </c>
      <c r="F615" t="s">
        <v>163</v>
      </c>
      <c r="G615" t="s">
        <v>172</v>
      </c>
      <c r="H615">
        <v>54</v>
      </c>
      <c r="I615" s="6">
        <v>34603</v>
      </c>
      <c r="J615" s="29">
        <v>162978</v>
      </c>
      <c r="K615" s="30">
        <v>0.17</v>
      </c>
      <c r="L615" t="s">
        <v>165</v>
      </c>
      <c r="M615" t="s">
        <v>191</v>
      </c>
    </row>
    <row r="616" spans="1:13" x14ac:dyDescent="0.3">
      <c r="A616" t="s">
        <v>1400</v>
      </c>
      <c r="B616" t="s">
        <v>1401</v>
      </c>
      <c r="C616" t="s">
        <v>595</v>
      </c>
      <c r="D616" t="s">
        <v>161</v>
      </c>
      <c r="E616" t="s">
        <v>171</v>
      </c>
      <c r="F616" t="s">
        <v>181</v>
      </c>
      <c r="G616" t="s">
        <v>217</v>
      </c>
      <c r="H616">
        <v>55</v>
      </c>
      <c r="I616" s="6">
        <v>34290</v>
      </c>
      <c r="J616" s="29">
        <v>80170</v>
      </c>
      <c r="K616" s="30">
        <v>0</v>
      </c>
      <c r="L616" t="s">
        <v>165</v>
      </c>
      <c r="M616" t="s">
        <v>191</v>
      </c>
    </row>
    <row r="617" spans="1:13" x14ac:dyDescent="0.3">
      <c r="A617" t="s">
        <v>891</v>
      </c>
      <c r="B617" t="s">
        <v>1402</v>
      </c>
      <c r="C617" t="s">
        <v>180</v>
      </c>
      <c r="D617" t="s">
        <v>194</v>
      </c>
      <c r="E617" t="s">
        <v>177</v>
      </c>
      <c r="F617" t="s">
        <v>163</v>
      </c>
      <c r="G617" t="s">
        <v>182</v>
      </c>
      <c r="H617">
        <v>44</v>
      </c>
      <c r="I617" s="6">
        <v>44314</v>
      </c>
      <c r="J617" s="29">
        <v>98520</v>
      </c>
      <c r="K617" s="30">
        <v>0</v>
      </c>
      <c r="L617" t="s">
        <v>165</v>
      </c>
      <c r="M617" t="s">
        <v>191</v>
      </c>
    </row>
    <row r="618" spans="1:13" x14ac:dyDescent="0.3">
      <c r="A618" t="s">
        <v>1403</v>
      </c>
      <c r="B618" t="s">
        <v>1404</v>
      </c>
      <c r="C618" t="s">
        <v>186</v>
      </c>
      <c r="D618" t="s">
        <v>170</v>
      </c>
      <c r="E618" t="s">
        <v>177</v>
      </c>
      <c r="F618" t="s">
        <v>181</v>
      </c>
      <c r="G618" t="s">
        <v>182</v>
      </c>
      <c r="H618">
        <v>52</v>
      </c>
      <c r="I618" s="6">
        <v>36523</v>
      </c>
      <c r="J618" s="29">
        <v>116527</v>
      </c>
      <c r="K618" s="30">
        <v>7.0000000000000007E-2</v>
      </c>
      <c r="L618" t="s">
        <v>165</v>
      </c>
      <c r="M618" t="s">
        <v>183</v>
      </c>
    </row>
    <row r="619" spans="1:13" x14ac:dyDescent="0.3">
      <c r="A619" t="s">
        <v>1260</v>
      </c>
      <c r="B619" t="s">
        <v>1405</v>
      </c>
      <c r="C619" t="s">
        <v>169</v>
      </c>
      <c r="D619" t="s">
        <v>223</v>
      </c>
      <c r="E619" t="s">
        <v>162</v>
      </c>
      <c r="F619" t="s">
        <v>181</v>
      </c>
      <c r="G619" t="s">
        <v>182</v>
      </c>
      <c r="H619">
        <v>27</v>
      </c>
      <c r="I619" s="6">
        <v>43776</v>
      </c>
      <c r="J619" s="29">
        <v>174607</v>
      </c>
      <c r="K619" s="30">
        <v>0.28999999999999998</v>
      </c>
      <c r="L619" t="s">
        <v>165</v>
      </c>
      <c r="M619" t="s">
        <v>220</v>
      </c>
    </row>
    <row r="620" spans="1:13" x14ac:dyDescent="0.3">
      <c r="A620" t="s">
        <v>1406</v>
      </c>
      <c r="B620" t="s">
        <v>1407</v>
      </c>
      <c r="C620" t="s">
        <v>235</v>
      </c>
      <c r="D620" t="s">
        <v>194</v>
      </c>
      <c r="E620" t="s">
        <v>162</v>
      </c>
      <c r="F620" t="s">
        <v>181</v>
      </c>
      <c r="G620" t="s">
        <v>217</v>
      </c>
      <c r="H620">
        <v>58</v>
      </c>
      <c r="I620" s="6">
        <v>38819</v>
      </c>
      <c r="J620" s="29">
        <v>64202</v>
      </c>
      <c r="K620" s="30">
        <v>0</v>
      </c>
      <c r="L620" t="s">
        <v>165</v>
      </c>
      <c r="M620" t="s">
        <v>220</v>
      </c>
    </row>
    <row r="621" spans="1:13" x14ac:dyDescent="0.3">
      <c r="A621" t="s">
        <v>1408</v>
      </c>
      <c r="B621" t="s">
        <v>1409</v>
      </c>
      <c r="C621" t="s">
        <v>397</v>
      </c>
      <c r="D621" t="s">
        <v>161</v>
      </c>
      <c r="E621" t="s">
        <v>171</v>
      </c>
      <c r="F621" t="s">
        <v>163</v>
      </c>
      <c r="G621" t="s">
        <v>217</v>
      </c>
      <c r="H621">
        <v>36</v>
      </c>
      <c r="I621" s="6">
        <v>42677</v>
      </c>
      <c r="J621" s="29">
        <v>94618</v>
      </c>
      <c r="K621" s="30">
        <v>0</v>
      </c>
      <c r="L621" t="s">
        <v>165</v>
      </c>
      <c r="M621" t="s">
        <v>220</v>
      </c>
    </row>
    <row r="622" spans="1:13" x14ac:dyDescent="0.3">
      <c r="A622" t="s">
        <v>1410</v>
      </c>
      <c r="B622" t="s">
        <v>1411</v>
      </c>
      <c r="C622" t="s">
        <v>169</v>
      </c>
      <c r="D622" t="s">
        <v>212</v>
      </c>
      <c r="E622" t="s">
        <v>162</v>
      </c>
      <c r="F622" t="s">
        <v>181</v>
      </c>
      <c r="G622" t="s">
        <v>172</v>
      </c>
      <c r="H622">
        <v>26</v>
      </c>
      <c r="I622" s="6">
        <v>43753</v>
      </c>
      <c r="J622" s="29">
        <v>151556</v>
      </c>
      <c r="K622" s="30">
        <v>0.2</v>
      </c>
      <c r="L622" t="s">
        <v>165</v>
      </c>
      <c r="M622" t="s">
        <v>191</v>
      </c>
    </row>
    <row r="623" spans="1:13" x14ac:dyDescent="0.3">
      <c r="A623" t="s">
        <v>1412</v>
      </c>
      <c r="B623" t="s">
        <v>1413</v>
      </c>
      <c r="C623" t="s">
        <v>340</v>
      </c>
      <c r="D623" t="s">
        <v>204</v>
      </c>
      <c r="E623" t="s">
        <v>162</v>
      </c>
      <c r="F623" t="s">
        <v>163</v>
      </c>
      <c r="G623" t="s">
        <v>182</v>
      </c>
      <c r="H623">
        <v>37</v>
      </c>
      <c r="I623" s="6">
        <v>43898</v>
      </c>
      <c r="J623" s="29">
        <v>80659</v>
      </c>
      <c r="K623" s="30">
        <v>0</v>
      </c>
      <c r="L623" t="s">
        <v>165</v>
      </c>
      <c r="M623" t="s">
        <v>183</v>
      </c>
    </row>
    <row r="624" spans="1:13" x14ac:dyDescent="0.3">
      <c r="A624" t="s">
        <v>1414</v>
      </c>
      <c r="B624" t="s">
        <v>1415</v>
      </c>
      <c r="C624" t="s">
        <v>468</v>
      </c>
      <c r="D624" t="s">
        <v>161</v>
      </c>
      <c r="E624" t="s">
        <v>162</v>
      </c>
      <c r="F624" t="s">
        <v>163</v>
      </c>
      <c r="G624" t="s">
        <v>172</v>
      </c>
      <c r="H624">
        <v>58</v>
      </c>
      <c r="I624" s="6">
        <v>42486</v>
      </c>
      <c r="J624" s="29">
        <v>72045</v>
      </c>
      <c r="K624" s="30">
        <v>0</v>
      </c>
      <c r="L624" t="s">
        <v>165</v>
      </c>
      <c r="M624" t="s">
        <v>183</v>
      </c>
    </row>
    <row r="625" spans="1:13" x14ac:dyDescent="0.3">
      <c r="A625" t="s">
        <v>1416</v>
      </c>
      <c r="B625" t="s">
        <v>1417</v>
      </c>
      <c r="C625" t="s">
        <v>397</v>
      </c>
      <c r="D625" t="s">
        <v>161</v>
      </c>
      <c r="E625" t="s">
        <v>162</v>
      </c>
      <c r="F625" t="s">
        <v>181</v>
      </c>
      <c r="G625" t="s">
        <v>172</v>
      </c>
      <c r="H625">
        <v>61</v>
      </c>
      <c r="I625" s="6">
        <v>42437</v>
      </c>
      <c r="J625" s="29">
        <v>96566</v>
      </c>
      <c r="K625" s="30">
        <v>0</v>
      </c>
      <c r="L625" t="s">
        <v>165</v>
      </c>
      <c r="M625" t="s">
        <v>220</v>
      </c>
    </row>
    <row r="626" spans="1:13" x14ac:dyDescent="0.3">
      <c r="A626" t="s">
        <v>1418</v>
      </c>
      <c r="B626" t="s">
        <v>1419</v>
      </c>
      <c r="C626" t="s">
        <v>378</v>
      </c>
      <c r="D626" t="s">
        <v>161</v>
      </c>
      <c r="E626" t="s">
        <v>162</v>
      </c>
      <c r="F626" t="s">
        <v>181</v>
      </c>
      <c r="G626" t="s">
        <v>217</v>
      </c>
      <c r="H626">
        <v>45</v>
      </c>
      <c r="I626" s="6">
        <v>37126</v>
      </c>
      <c r="J626" s="29">
        <v>54994</v>
      </c>
      <c r="K626" s="30">
        <v>0</v>
      </c>
      <c r="L626" t="s">
        <v>165</v>
      </c>
      <c r="M626" t="s">
        <v>220</v>
      </c>
    </row>
    <row r="627" spans="1:13" x14ac:dyDescent="0.3">
      <c r="A627" t="s">
        <v>1420</v>
      </c>
      <c r="B627" t="s">
        <v>1421</v>
      </c>
      <c r="C627" t="s">
        <v>468</v>
      </c>
      <c r="D627" t="s">
        <v>161</v>
      </c>
      <c r="E627" t="s">
        <v>187</v>
      </c>
      <c r="F627" t="s">
        <v>163</v>
      </c>
      <c r="G627" t="s">
        <v>172</v>
      </c>
      <c r="H627">
        <v>40</v>
      </c>
      <c r="I627" s="6">
        <v>40944</v>
      </c>
      <c r="J627" s="29">
        <v>61523</v>
      </c>
      <c r="K627" s="30">
        <v>0</v>
      </c>
      <c r="L627" t="s">
        <v>165</v>
      </c>
      <c r="M627" t="s">
        <v>220</v>
      </c>
    </row>
    <row r="628" spans="1:13" x14ac:dyDescent="0.3">
      <c r="A628" t="s">
        <v>1422</v>
      </c>
      <c r="B628" t="s">
        <v>1423</v>
      </c>
      <c r="C628" t="s">
        <v>211</v>
      </c>
      <c r="D628" t="s">
        <v>200</v>
      </c>
      <c r="E628" t="s">
        <v>187</v>
      </c>
      <c r="F628" t="s">
        <v>181</v>
      </c>
      <c r="G628" t="s">
        <v>164</v>
      </c>
      <c r="H628">
        <v>45</v>
      </c>
      <c r="I628" s="6">
        <v>40524</v>
      </c>
      <c r="J628" s="29">
        <v>190512</v>
      </c>
      <c r="K628" s="30">
        <v>0.32</v>
      </c>
      <c r="L628" t="s">
        <v>165</v>
      </c>
      <c r="M628" t="s">
        <v>220</v>
      </c>
    </row>
    <row r="629" spans="1:13" x14ac:dyDescent="0.3">
      <c r="A629" t="s">
        <v>671</v>
      </c>
      <c r="B629" t="s">
        <v>1424</v>
      </c>
      <c r="C629" t="s">
        <v>186</v>
      </c>
      <c r="D629" t="s">
        <v>194</v>
      </c>
      <c r="E629" t="s">
        <v>177</v>
      </c>
      <c r="F629" t="s">
        <v>181</v>
      </c>
      <c r="G629" t="s">
        <v>172</v>
      </c>
      <c r="H629">
        <v>57</v>
      </c>
      <c r="I629" s="6">
        <v>43484</v>
      </c>
      <c r="J629" s="29">
        <v>101577</v>
      </c>
      <c r="K629" s="30">
        <v>0.05</v>
      </c>
      <c r="L629" t="s">
        <v>165</v>
      </c>
      <c r="M629" t="s">
        <v>173</v>
      </c>
    </row>
    <row r="630" spans="1:13" x14ac:dyDescent="0.3">
      <c r="A630" t="s">
        <v>1425</v>
      </c>
      <c r="B630" t="s">
        <v>1426</v>
      </c>
      <c r="C630" t="s">
        <v>186</v>
      </c>
      <c r="D630" t="s">
        <v>194</v>
      </c>
      <c r="E630" t="s">
        <v>177</v>
      </c>
      <c r="F630" t="s">
        <v>163</v>
      </c>
      <c r="G630" t="s">
        <v>217</v>
      </c>
      <c r="H630">
        <v>44</v>
      </c>
      <c r="I630" s="6">
        <v>38642</v>
      </c>
      <c r="J630" s="29">
        <v>105223</v>
      </c>
      <c r="K630" s="30">
        <v>0.1</v>
      </c>
      <c r="L630" t="s">
        <v>165</v>
      </c>
      <c r="M630" t="s">
        <v>183</v>
      </c>
    </row>
    <row r="631" spans="1:13" x14ac:dyDescent="0.3">
      <c r="A631" t="s">
        <v>1200</v>
      </c>
      <c r="B631" t="s">
        <v>1427</v>
      </c>
      <c r="C631" t="s">
        <v>721</v>
      </c>
      <c r="D631" t="s">
        <v>161</v>
      </c>
      <c r="E631" t="s">
        <v>187</v>
      </c>
      <c r="F631" t="s">
        <v>181</v>
      </c>
      <c r="G631" t="s">
        <v>217</v>
      </c>
      <c r="H631">
        <v>48</v>
      </c>
      <c r="I631" s="6">
        <v>39635</v>
      </c>
      <c r="J631" s="29">
        <v>94815</v>
      </c>
      <c r="K631" s="30">
        <v>0</v>
      </c>
      <c r="L631" t="s">
        <v>165</v>
      </c>
      <c r="M631" t="s">
        <v>173</v>
      </c>
    </row>
    <row r="632" spans="1:13" x14ac:dyDescent="0.3">
      <c r="A632" t="s">
        <v>1428</v>
      </c>
      <c r="B632" t="s">
        <v>1429</v>
      </c>
      <c r="C632" t="s">
        <v>180</v>
      </c>
      <c r="D632" t="s">
        <v>212</v>
      </c>
      <c r="E632" t="s">
        <v>171</v>
      </c>
      <c r="F632" t="s">
        <v>163</v>
      </c>
      <c r="G632" t="s">
        <v>217</v>
      </c>
      <c r="H632">
        <v>35</v>
      </c>
      <c r="I632" s="6">
        <v>42745</v>
      </c>
      <c r="J632" s="29">
        <v>80622</v>
      </c>
      <c r="K632" s="30">
        <v>0</v>
      </c>
      <c r="L632" t="s">
        <v>165</v>
      </c>
      <c r="M632" t="s">
        <v>195</v>
      </c>
    </row>
    <row r="633" spans="1:13" x14ac:dyDescent="0.3">
      <c r="A633" t="s">
        <v>236</v>
      </c>
      <c r="B633" t="s">
        <v>1430</v>
      </c>
      <c r="C633" t="s">
        <v>211</v>
      </c>
      <c r="D633" t="s">
        <v>161</v>
      </c>
      <c r="E633" t="s">
        <v>171</v>
      </c>
      <c r="F633" t="s">
        <v>163</v>
      </c>
      <c r="G633" t="s">
        <v>182</v>
      </c>
      <c r="H633">
        <v>57</v>
      </c>
      <c r="I633" s="6">
        <v>42685</v>
      </c>
      <c r="J633" s="29">
        <v>246589</v>
      </c>
      <c r="K633" s="30">
        <v>0.33</v>
      </c>
      <c r="L633" t="s">
        <v>165</v>
      </c>
      <c r="M633" t="s">
        <v>183</v>
      </c>
    </row>
    <row r="634" spans="1:13" x14ac:dyDescent="0.3">
      <c r="A634" t="s">
        <v>1431</v>
      </c>
      <c r="B634" t="s">
        <v>1432</v>
      </c>
      <c r="C634" t="s">
        <v>160</v>
      </c>
      <c r="D634" t="s">
        <v>161</v>
      </c>
      <c r="E634" t="s">
        <v>162</v>
      </c>
      <c r="F634" t="s">
        <v>163</v>
      </c>
      <c r="G634" t="s">
        <v>172</v>
      </c>
      <c r="H634">
        <v>46</v>
      </c>
      <c r="I634" s="6">
        <v>37265</v>
      </c>
      <c r="J634" s="29">
        <v>148035</v>
      </c>
      <c r="K634" s="30">
        <v>0.14000000000000001</v>
      </c>
      <c r="L634" t="s">
        <v>165</v>
      </c>
      <c r="M634" t="s">
        <v>183</v>
      </c>
    </row>
    <row r="635" spans="1:13" x14ac:dyDescent="0.3">
      <c r="A635" t="s">
        <v>299</v>
      </c>
      <c r="B635" t="s">
        <v>1433</v>
      </c>
      <c r="C635" t="s">
        <v>169</v>
      </c>
      <c r="D635" t="s">
        <v>170</v>
      </c>
      <c r="E635" t="s">
        <v>187</v>
      </c>
      <c r="F635" t="s">
        <v>181</v>
      </c>
      <c r="G635" t="s">
        <v>182</v>
      </c>
      <c r="H635">
        <v>60</v>
      </c>
      <c r="I635" s="6">
        <v>42891</v>
      </c>
      <c r="J635" s="29">
        <v>158898</v>
      </c>
      <c r="K635" s="30">
        <v>0.18</v>
      </c>
      <c r="L635" t="s">
        <v>165</v>
      </c>
      <c r="M635" t="s">
        <v>191</v>
      </c>
    </row>
    <row r="636" spans="1:13" x14ac:dyDescent="0.3">
      <c r="A636" t="s">
        <v>1434</v>
      </c>
      <c r="B636" t="s">
        <v>1435</v>
      </c>
      <c r="C636" t="s">
        <v>169</v>
      </c>
      <c r="D636" t="s">
        <v>223</v>
      </c>
      <c r="E636" t="s">
        <v>171</v>
      </c>
      <c r="F636" t="s">
        <v>163</v>
      </c>
      <c r="G636" t="s">
        <v>172</v>
      </c>
      <c r="H636">
        <v>39</v>
      </c>
      <c r="I636" s="6">
        <v>39201</v>
      </c>
      <c r="J636" s="29">
        <v>171487</v>
      </c>
      <c r="K636" s="30">
        <v>0.23</v>
      </c>
      <c r="L636" t="s">
        <v>165</v>
      </c>
      <c r="M636" t="s">
        <v>183</v>
      </c>
    </row>
    <row r="637" spans="1:13" x14ac:dyDescent="0.3">
      <c r="A637" t="s">
        <v>1436</v>
      </c>
      <c r="B637" t="s">
        <v>1437</v>
      </c>
      <c r="C637" t="s">
        <v>211</v>
      </c>
      <c r="D637" t="s">
        <v>223</v>
      </c>
      <c r="E637" t="s">
        <v>177</v>
      </c>
      <c r="F637" t="s">
        <v>163</v>
      </c>
      <c r="G637" t="s">
        <v>217</v>
      </c>
      <c r="H637">
        <v>43</v>
      </c>
      <c r="I637" s="6">
        <v>42603</v>
      </c>
      <c r="J637" s="29">
        <v>258498</v>
      </c>
      <c r="K637" s="30">
        <v>0.35</v>
      </c>
      <c r="L637" t="s">
        <v>165</v>
      </c>
      <c r="M637" t="s">
        <v>220</v>
      </c>
    </row>
    <row r="638" spans="1:13" x14ac:dyDescent="0.3">
      <c r="A638" t="s">
        <v>1438</v>
      </c>
      <c r="B638" t="s">
        <v>1439</v>
      </c>
      <c r="C638" t="s">
        <v>160</v>
      </c>
      <c r="D638" t="s">
        <v>161</v>
      </c>
      <c r="E638" t="s">
        <v>162</v>
      </c>
      <c r="F638" t="s">
        <v>181</v>
      </c>
      <c r="G638" t="s">
        <v>182</v>
      </c>
      <c r="H638">
        <v>37</v>
      </c>
      <c r="I638" s="6">
        <v>40511</v>
      </c>
      <c r="J638" s="29">
        <v>146961</v>
      </c>
      <c r="K638" s="30">
        <v>0.11</v>
      </c>
      <c r="L638" t="s">
        <v>165</v>
      </c>
      <c r="M638" t="s">
        <v>220</v>
      </c>
    </row>
    <row r="639" spans="1:13" x14ac:dyDescent="0.3">
      <c r="A639" t="s">
        <v>1440</v>
      </c>
      <c r="B639" t="s">
        <v>1441</v>
      </c>
      <c r="C639" t="s">
        <v>245</v>
      </c>
      <c r="D639" t="s">
        <v>161</v>
      </c>
      <c r="E639" t="s">
        <v>177</v>
      </c>
      <c r="F639" t="s">
        <v>181</v>
      </c>
      <c r="G639" t="s">
        <v>172</v>
      </c>
      <c r="H639">
        <v>30</v>
      </c>
      <c r="I639" s="6">
        <v>42169</v>
      </c>
      <c r="J639" s="29">
        <v>67489</v>
      </c>
      <c r="K639" s="30">
        <v>0</v>
      </c>
      <c r="L639" t="s">
        <v>165</v>
      </c>
      <c r="M639" t="s">
        <v>173</v>
      </c>
    </row>
    <row r="640" spans="1:13" x14ac:dyDescent="0.3">
      <c r="A640" t="s">
        <v>1442</v>
      </c>
      <c r="B640" t="s">
        <v>1443</v>
      </c>
      <c r="C640" t="s">
        <v>169</v>
      </c>
      <c r="D640" t="s">
        <v>161</v>
      </c>
      <c r="E640" t="s">
        <v>177</v>
      </c>
      <c r="F640" t="s">
        <v>163</v>
      </c>
      <c r="G640" t="s">
        <v>172</v>
      </c>
      <c r="H640">
        <v>46</v>
      </c>
      <c r="I640" s="6">
        <v>43379</v>
      </c>
      <c r="J640" s="29">
        <v>166259</v>
      </c>
      <c r="K640" s="30">
        <v>0.17</v>
      </c>
      <c r="L640" t="s">
        <v>165</v>
      </c>
      <c r="M640" t="s">
        <v>173</v>
      </c>
    </row>
    <row r="641" spans="1:13" x14ac:dyDescent="0.3">
      <c r="A641" t="s">
        <v>1444</v>
      </c>
      <c r="B641" t="s">
        <v>1445</v>
      </c>
      <c r="C641" t="s">
        <v>378</v>
      </c>
      <c r="D641" t="s">
        <v>161</v>
      </c>
      <c r="E641" t="s">
        <v>187</v>
      </c>
      <c r="F641" t="s">
        <v>163</v>
      </c>
      <c r="G641" t="s">
        <v>182</v>
      </c>
      <c r="H641">
        <v>55</v>
      </c>
      <c r="I641" s="6">
        <v>39820</v>
      </c>
      <c r="J641" s="29">
        <v>47032</v>
      </c>
      <c r="K641" s="30">
        <v>0</v>
      </c>
      <c r="L641" t="s">
        <v>165</v>
      </c>
      <c r="M641" t="s">
        <v>220</v>
      </c>
    </row>
    <row r="642" spans="1:13" x14ac:dyDescent="0.3">
      <c r="A642" t="s">
        <v>1446</v>
      </c>
      <c r="B642" t="s">
        <v>1447</v>
      </c>
      <c r="C642" t="s">
        <v>180</v>
      </c>
      <c r="D642" t="s">
        <v>212</v>
      </c>
      <c r="E642" t="s">
        <v>171</v>
      </c>
      <c r="F642" t="s">
        <v>181</v>
      </c>
      <c r="G642" t="s">
        <v>172</v>
      </c>
      <c r="H642">
        <v>33</v>
      </c>
      <c r="I642" s="6">
        <v>42631</v>
      </c>
      <c r="J642" s="29">
        <v>98427</v>
      </c>
      <c r="K642" s="30">
        <v>0</v>
      </c>
      <c r="L642" t="s">
        <v>165</v>
      </c>
      <c r="M642" t="s">
        <v>220</v>
      </c>
    </row>
    <row r="643" spans="1:13" x14ac:dyDescent="0.3">
      <c r="A643" t="s">
        <v>1448</v>
      </c>
      <c r="B643" t="s">
        <v>1449</v>
      </c>
      <c r="C643" t="s">
        <v>169</v>
      </c>
      <c r="D643" t="s">
        <v>212</v>
      </c>
      <c r="E643" t="s">
        <v>171</v>
      </c>
      <c r="F643" t="s">
        <v>181</v>
      </c>
      <c r="G643" t="s">
        <v>182</v>
      </c>
      <c r="H643">
        <v>31</v>
      </c>
      <c r="I643" s="6">
        <v>43626</v>
      </c>
      <c r="J643" s="29">
        <v>176710</v>
      </c>
      <c r="K643" s="30">
        <v>0.15</v>
      </c>
      <c r="L643" t="s">
        <v>165</v>
      </c>
      <c r="M643" t="s">
        <v>191</v>
      </c>
    </row>
    <row r="644" spans="1:13" x14ac:dyDescent="0.3">
      <c r="A644" t="s">
        <v>1450</v>
      </c>
      <c r="B644" t="s">
        <v>1451</v>
      </c>
      <c r="C644" t="s">
        <v>211</v>
      </c>
      <c r="D644" t="s">
        <v>194</v>
      </c>
      <c r="E644" t="s">
        <v>187</v>
      </c>
      <c r="F644" t="s">
        <v>163</v>
      </c>
      <c r="G644" t="s">
        <v>182</v>
      </c>
      <c r="H644">
        <v>63</v>
      </c>
      <c r="I644" s="6">
        <v>44038</v>
      </c>
      <c r="J644" s="29">
        <v>216195</v>
      </c>
      <c r="K644" s="30">
        <v>0.31</v>
      </c>
      <c r="L644" t="s">
        <v>165</v>
      </c>
      <c r="M644" t="s">
        <v>191</v>
      </c>
    </row>
    <row r="645" spans="1:13" x14ac:dyDescent="0.3">
      <c r="A645" t="s">
        <v>1452</v>
      </c>
      <c r="B645" t="s">
        <v>1453</v>
      </c>
      <c r="C645" t="s">
        <v>245</v>
      </c>
      <c r="D645" t="s">
        <v>161</v>
      </c>
      <c r="E645" t="s">
        <v>177</v>
      </c>
      <c r="F645" t="s">
        <v>181</v>
      </c>
      <c r="G645" t="s">
        <v>182</v>
      </c>
      <c r="H645">
        <v>59</v>
      </c>
      <c r="I645" s="6">
        <v>35763</v>
      </c>
      <c r="J645" s="29">
        <v>99975</v>
      </c>
      <c r="K645" s="30">
        <v>0</v>
      </c>
      <c r="L645" t="s">
        <v>1454</v>
      </c>
      <c r="M645" t="s">
        <v>1455</v>
      </c>
    </row>
    <row r="646" spans="1:13" x14ac:dyDescent="0.3">
      <c r="A646" t="s">
        <v>1456</v>
      </c>
      <c r="B646" t="s">
        <v>1457</v>
      </c>
      <c r="C646" t="s">
        <v>325</v>
      </c>
      <c r="D646" t="s">
        <v>223</v>
      </c>
      <c r="E646" t="s">
        <v>187</v>
      </c>
      <c r="F646" t="s">
        <v>181</v>
      </c>
      <c r="G646" t="s">
        <v>182</v>
      </c>
      <c r="H646">
        <v>57</v>
      </c>
      <c r="I646" s="6">
        <v>42759</v>
      </c>
      <c r="J646" s="29">
        <v>50994</v>
      </c>
      <c r="K646" s="30">
        <v>0</v>
      </c>
      <c r="L646" t="s">
        <v>1454</v>
      </c>
      <c r="M646" t="s">
        <v>1455</v>
      </c>
    </row>
    <row r="647" spans="1:13" x14ac:dyDescent="0.3">
      <c r="A647" t="s">
        <v>1458</v>
      </c>
      <c r="B647" t="s">
        <v>1459</v>
      </c>
      <c r="C647" t="s">
        <v>160</v>
      </c>
      <c r="D647" t="s">
        <v>170</v>
      </c>
      <c r="E647" t="s">
        <v>162</v>
      </c>
      <c r="F647" t="s">
        <v>163</v>
      </c>
      <c r="G647" t="s">
        <v>182</v>
      </c>
      <c r="H647">
        <v>51</v>
      </c>
      <c r="I647" s="6">
        <v>44357</v>
      </c>
      <c r="J647" s="29">
        <v>146742</v>
      </c>
      <c r="K647" s="30">
        <v>0.1</v>
      </c>
      <c r="L647" t="s">
        <v>1454</v>
      </c>
      <c r="M647" t="s">
        <v>1460</v>
      </c>
    </row>
    <row r="648" spans="1:13" x14ac:dyDescent="0.3">
      <c r="A648" t="s">
        <v>1461</v>
      </c>
      <c r="B648" t="s">
        <v>1462</v>
      </c>
      <c r="C648" t="s">
        <v>169</v>
      </c>
      <c r="D648" t="s">
        <v>223</v>
      </c>
      <c r="E648" t="s">
        <v>162</v>
      </c>
      <c r="F648" t="s">
        <v>181</v>
      </c>
      <c r="G648" t="s">
        <v>182</v>
      </c>
      <c r="H648">
        <v>45</v>
      </c>
      <c r="I648" s="6">
        <v>37446</v>
      </c>
      <c r="J648" s="29">
        <v>166331</v>
      </c>
      <c r="K648" s="30">
        <v>0.18</v>
      </c>
      <c r="L648" t="s">
        <v>1454</v>
      </c>
      <c r="M648" t="s">
        <v>1455</v>
      </c>
    </row>
    <row r="649" spans="1:13" x14ac:dyDescent="0.3">
      <c r="A649" t="s">
        <v>1463</v>
      </c>
      <c r="B649" t="s">
        <v>1464</v>
      </c>
      <c r="C649" t="s">
        <v>211</v>
      </c>
      <c r="D649" t="s">
        <v>223</v>
      </c>
      <c r="E649" t="s">
        <v>171</v>
      </c>
      <c r="F649" t="s">
        <v>181</v>
      </c>
      <c r="G649" t="s">
        <v>182</v>
      </c>
      <c r="H649">
        <v>44</v>
      </c>
      <c r="I649" s="6">
        <v>41700</v>
      </c>
      <c r="J649" s="29">
        <v>207172</v>
      </c>
      <c r="K649" s="30">
        <v>0.31</v>
      </c>
      <c r="L649" t="s">
        <v>1454</v>
      </c>
      <c r="M649" t="s">
        <v>1455</v>
      </c>
    </row>
    <row r="650" spans="1:13" x14ac:dyDescent="0.3">
      <c r="A650" t="s">
        <v>1465</v>
      </c>
      <c r="B650" t="s">
        <v>1466</v>
      </c>
      <c r="C650" t="s">
        <v>286</v>
      </c>
      <c r="D650" t="s">
        <v>204</v>
      </c>
      <c r="E650" t="s">
        <v>171</v>
      </c>
      <c r="F650" t="s">
        <v>181</v>
      </c>
      <c r="G650" t="s">
        <v>182</v>
      </c>
      <c r="H650">
        <v>64</v>
      </c>
      <c r="I650" s="6">
        <v>35403</v>
      </c>
      <c r="J650" s="29">
        <v>99354</v>
      </c>
      <c r="K650" s="30">
        <v>0.12</v>
      </c>
      <c r="L650" t="s">
        <v>1454</v>
      </c>
      <c r="M650" t="s">
        <v>1467</v>
      </c>
    </row>
    <row r="651" spans="1:13" x14ac:dyDescent="0.3">
      <c r="A651" t="s">
        <v>1468</v>
      </c>
      <c r="B651" t="s">
        <v>1469</v>
      </c>
      <c r="C651" t="s">
        <v>211</v>
      </c>
      <c r="D651" t="s">
        <v>161</v>
      </c>
      <c r="E651" t="s">
        <v>187</v>
      </c>
      <c r="F651" t="s">
        <v>181</v>
      </c>
      <c r="G651" t="s">
        <v>182</v>
      </c>
      <c r="H651">
        <v>63</v>
      </c>
      <c r="I651" s="6">
        <v>41040</v>
      </c>
      <c r="J651" s="29">
        <v>231141</v>
      </c>
      <c r="K651" s="30">
        <v>0.34</v>
      </c>
      <c r="L651" t="s">
        <v>1454</v>
      </c>
      <c r="M651" t="s">
        <v>1467</v>
      </c>
    </row>
    <row r="652" spans="1:13" x14ac:dyDescent="0.3">
      <c r="A652" t="s">
        <v>1470</v>
      </c>
      <c r="B652" t="s">
        <v>1471</v>
      </c>
      <c r="C652" t="s">
        <v>325</v>
      </c>
      <c r="D652" t="s">
        <v>223</v>
      </c>
      <c r="E652" t="s">
        <v>171</v>
      </c>
      <c r="F652" t="s">
        <v>181</v>
      </c>
      <c r="G652" t="s">
        <v>182</v>
      </c>
      <c r="H652">
        <v>30</v>
      </c>
      <c r="I652" s="6">
        <v>42642</v>
      </c>
      <c r="J652" s="29">
        <v>59100</v>
      </c>
      <c r="K652" s="30">
        <v>0</v>
      </c>
      <c r="L652" t="s">
        <v>1454</v>
      </c>
      <c r="M652" t="s">
        <v>1455</v>
      </c>
    </row>
    <row r="653" spans="1:13" x14ac:dyDescent="0.3">
      <c r="A653" t="s">
        <v>1472</v>
      </c>
      <c r="B653" t="s">
        <v>1473</v>
      </c>
      <c r="C653" t="s">
        <v>203</v>
      </c>
      <c r="D653" t="s">
        <v>204</v>
      </c>
      <c r="E653" t="s">
        <v>177</v>
      </c>
      <c r="F653" t="s">
        <v>163</v>
      </c>
      <c r="G653" t="s">
        <v>182</v>
      </c>
      <c r="H653">
        <v>34</v>
      </c>
      <c r="I653" s="6">
        <v>43815</v>
      </c>
      <c r="J653" s="29">
        <v>99989</v>
      </c>
      <c r="K653" s="30">
        <v>0</v>
      </c>
      <c r="L653" t="s">
        <v>1454</v>
      </c>
      <c r="M653" t="s">
        <v>1474</v>
      </c>
    </row>
    <row r="654" spans="1:13" x14ac:dyDescent="0.3">
      <c r="A654" t="s">
        <v>1475</v>
      </c>
      <c r="B654" t="s">
        <v>1476</v>
      </c>
      <c r="C654" t="s">
        <v>328</v>
      </c>
      <c r="D654" t="s">
        <v>200</v>
      </c>
      <c r="E654" t="s">
        <v>171</v>
      </c>
      <c r="F654" t="s">
        <v>181</v>
      </c>
      <c r="G654" t="s">
        <v>182</v>
      </c>
      <c r="H654">
        <v>30</v>
      </c>
      <c r="I654" s="6">
        <v>42884</v>
      </c>
      <c r="J654" s="29">
        <v>86317</v>
      </c>
      <c r="K654" s="30">
        <v>0</v>
      </c>
      <c r="L654" t="s">
        <v>1454</v>
      </c>
      <c r="M654" t="s">
        <v>1474</v>
      </c>
    </row>
    <row r="655" spans="1:13" x14ac:dyDescent="0.3">
      <c r="A655" t="s">
        <v>1477</v>
      </c>
      <c r="B655" t="s">
        <v>1478</v>
      </c>
      <c r="C655" t="s">
        <v>325</v>
      </c>
      <c r="D655" t="s">
        <v>223</v>
      </c>
      <c r="E655" t="s">
        <v>171</v>
      </c>
      <c r="F655" t="s">
        <v>181</v>
      </c>
      <c r="G655" t="s">
        <v>182</v>
      </c>
      <c r="H655">
        <v>37</v>
      </c>
      <c r="I655" s="6">
        <v>41592</v>
      </c>
      <c r="J655" s="29">
        <v>56037</v>
      </c>
      <c r="K655" s="30">
        <v>0</v>
      </c>
      <c r="L655" t="s">
        <v>1454</v>
      </c>
      <c r="M655" t="s">
        <v>1460</v>
      </c>
    </row>
    <row r="656" spans="1:13" x14ac:dyDescent="0.3">
      <c r="A656" t="s">
        <v>1479</v>
      </c>
      <c r="B656" t="s">
        <v>1480</v>
      </c>
      <c r="C656" t="s">
        <v>160</v>
      </c>
      <c r="D656" t="s">
        <v>161</v>
      </c>
      <c r="E656" t="s">
        <v>177</v>
      </c>
      <c r="F656" t="s">
        <v>163</v>
      </c>
      <c r="G656" t="s">
        <v>182</v>
      </c>
      <c r="H656">
        <v>25</v>
      </c>
      <c r="I656" s="6">
        <v>44379</v>
      </c>
      <c r="J656" s="29">
        <v>125633</v>
      </c>
      <c r="K656" s="30">
        <v>0.11</v>
      </c>
      <c r="L656" t="s">
        <v>1454</v>
      </c>
      <c r="M656" t="s">
        <v>1467</v>
      </c>
    </row>
    <row r="657" spans="1:13" x14ac:dyDescent="0.3">
      <c r="A657" t="s">
        <v>1481</v>
      </c>
      <c r="B657" t="s">
        <v>1482</v>
      </c>
      <c r="C657" t="s">
        <v>160</v>
      </c>
      <c r="D657" t="s">
        <v>212</v>
      </c>
      <c r="E657" t="s">
        <v>162</v>
      </c>
      <c r="F657" t="s">
        <v>181</v>
      </c>
      <c r="G657" t="s">
        <v>182</v>
      </c>
      <c r="H657">
        <v>45</v>
      </c>
      <c r="I657" s="6">
        <v>44266</v>
      </c>
      <c r="J657" s="29">
        <v>135062</v>
      </c>
      <c r="K657" s="30">
        <v>0.15</v>
      </c>
      <c r="L657" t="s">
        <v>1454</v>
      </c>
      <c r="M657" t="s">
        <v>1474</v>
      </c>
    </row>
    <row r="658" spans="1:13" x14ac:dyDescent="0.3">
      <c r="A658" t="s">
        <v>1483</v>
      </c>
      <c r="B658" t="s">
        <v>1484</v>
      </c>
      <c r="C658" t="s">
        <v>335</v>
      </c>
      <c r="D658" t="s">
        <v>204</v>
      </c>
      <c r="E658" t="s">
        <v>162</v>
      </c>
      <c r="F658" t="s">
        <v>163</v>
      </c>
      <c r="G658" t="s">
        <v>182</v>
      </c>
      <c r="H658">
        <v>30</v>
      </c>
      <c r="I658" s="6">
        <v>42877</v>
      </c>
      <c r="J658" s="29">
        <v>86858</v>
      </c>
      <c r="K658" s="30">
        <v>0</v>
      </c>
      <c r="L658" t="s">
        <v>1454</v>
      </c>
      <c r="M658" t="s">
        <v>1455</v>
      </c>
    </row>
    <row r="659" spans="1:13" x14ac:dyDescent="0.3">
      <c r="A659" t="s">
        <v>1485</v>
      </c>
      <c r="B659" t="s">
        <v>1486</v>
      </c>
      <c r="C659" t="s">
        <v>176</v>
      </c>
      <c r="D659" t="s">
        <v>161</v>
      </c>
      <c r="E659" t="s">
        <v>177</v>
      </c>
      <c r="F659" t="s">
        <v>181</v>
      </c>
      <c r="G659" t="s">
        <v>182</v>
      </c>
      <c r="H659">
        <v>40</v>
      </c>
      <c r="I659" s="6">
        <v>39265</v>
      </c>
      <c r="J659" s="29">
        <v>93971</v>
      </c>
      <c r="K659" s="30">
        <v>0.08</v>
      </c>
      <c r="L659" t="s">
        <v>1454</v>
      </c>
      <c r="M659" t="s">
        <v>1455</v>
      </c>
    </row>
    <row r="660" spans="1:13" x14ac:dyDescent="0.3">
      <c r="A660" t="s">
        <v>1487</v>
      </c>
      <c r="B660" t="s">
        <v>1488</v>
      </c>
      <c r="C660" t="s">
        <v>283</v>
      </c>
      <c r="D660" t="s">
        <v>200</v>
      </c>
      <c r="E660" t="s">
        <v>177</v>
      </c>
      <c r="F660" t="s">
        <v>163</v>
      </c>
      <c r="G660" t="s">
        <v>182</v>
      </c>
      <c r="H660">
        <v>45</v>
      </c>
      <c r="I660" s="6">
        <v>37972</v>
      </c>
      <c r="J660" s="29">
        <v>48345</v>
      </c>
      <c r="K660" s="30">
        <v>0</v>
      </c>
      <c r="L660" t="s">
        <v>1454</v>
      </c>
      <c r="M660" t="s">
        <v>1474</v>
      </c>
    </row>
    <row r="661" spans="1:13" x14ac:dyDescent="0.3">
      <c r="A661" t="s">
        <v>1489</v>
      </c>
      <c r="B661" t="s">
        <v>1490</v>
      </c>
      <c r="C661" t="s">
        <v>169</v>
      </c>
      <c r="D661" t="s">
        <v>200</v>
      </c>
      <c r="E661" t="s">
        <v>177</v>
      </c>
      <c r="F661" t="s">
        <v>181</v>
      </c>
      <c r="G661" t="s">
        <v>182</v>
      </c>
      <c r="H661">
        <v>42</v>
      </c>
      <c r="I661" s="6">
        <v>41655</v>
      </c>
      <c r="J661" s="29">
        <v>152214</v>
      </c>
      <c r="K661" s="30">
        <v>0.3</v>
      </c>
      <c r="L661" t="s">
        <v>1454</v>
      </c>
      <c r="M661" t="s">
        <v>1467</v>
      </c>
    </row>
    <row r="662" spans="1:13" x14ac:dyDescent="0.3">
      <c r="A662" t="s">
        <v>1081</v>
      </c>
      <c r="B662" t="s">
        <v>1491</v>
      </c>
      <c r="C662" t="s">
        <v>186</v>
      </c>
      <c r="D662" t="s">
        <v>212</v>
      </c>
      <c r="E662" t="s">
        <v>162</v>
      </c>
      <c r="F662" t="s">
        <v>181</v>
      </c>
      <c r="G662" t="s">
        <v>182</v>
      </c>
      <c r="H662">
        <v>27</v>
      </c>
      <c r="I662" s="6">
        <v>43368</v>
      </c>
      <c r="J662" s="29">
        <v>114441</v>
      </c>
      <c r="K662" s="30">
        <v>0.1</v>
      </c>
      <c r="L662" t="s">
        <v>1454</v>
      </c>
      <c r="M662" t="s">
        <v>1455</v>
      </c>
    </row>
    <row r="663" spans="1:13" x14ac:dyDescent="0.3">
      <c r="A663" t="s">
        <v>1492</v>
      </c>
      <c r="B663" t="s">
        <v>1493</v>
      </c>
      <c r="C663" t="s">
        <v>160</v>
      </c>
      <c r="D663" t="s">
        <v>170</v>
      </c>
      <c r="E663" t="s">
        <v>171</v>
      </c>
      <c r="F663" t="s">
        <v>163</v>
      </c>
      <c r="G663" t="s">
        <v>182</v>
      </c>
      <c r="H663">
        <v>33</v>
      </c>
      <c r="I663" s="6">
        <v>43211</v>
      </c>
      <c r="J663" s="29">
        <v>140402</v>
      </c>
      <c r="K663" s="30">
        <v>0.15</v>
      </c>
      <c r="L663" t="s">
        <v>1454</v>
      </c>
      <c r="M663" t="s">
        <v>1467</v>
      </c>
    </row>
    <row r="664" spans="1:13" x14ac:dyDescent="0.3">
      <c r="A664" t="s">
        <v>1494</v>
      </c>
      <c r="B664" t="s">
        <v>271</v>
      </c>
      <c r="C664" t="s">
        <v>211</v>
      </c>
      <c r="D664" t="s">
        <v>170</v>
      </c>
      <c r="E664" t="s">
        <v>171</v>
      </c>
      <c r="F664" t="s">
        <v>163</v>
      </c>
      <c r="G664" t="s">
        <v>182</v>
      </c>
      <c r="H664">
        <v>54</v>
      </c>
      <c r="I664" s="6">
        <v>40734</v>
      </c>
      <c r="J664" s="29">
        <v>247022</v>
      </c>
      <c r="K664" s="30">
        <v>0.3</v>
      </c>
      <c r="L664" t="s">
        <v>1454</v>
      </c>
      <c r="M664" t="s">
        <v>1467</v>
      </c>
    </row>
    <row r="665" spans="1:13" x14ac:dyDescent="0.3">
      <c r="A665" t="s">
        <v>1495</v>
      </c>
      <c r="B665" t="s">
        <v>1496</v>
      </c>
      <c r="C665" t="s">
        <v>176</v>
      </c>
      <c r="D665" t="s">
        <v>161</v>
      </c>
      <c r="E665" t="s">
        <v>162</v>
      </c>
      <c r="F665" t="s">
        <v>181</v>
      </c>
      <c r="G665" t="s">
        <v>182</v>
      </c>
      <c r="H665">
        <v>28</v>
      </c>
      <c r="I665" s="6">
        <v>43977</v>
      </c>
      <c r="J665" s="29">
        <v>67925</v>
      </c>
      <c r="K665" s="30">
        <v>0.08</v>
      </c>
      <c r="L665" t="s">
        <v>1454</v>
      </c>
      <c r="M665" t="s">
        <v>1460</v>
      </c>
    </row>
    <row r="666" spans="1:13" x14ac:dyDescent="0.3">
      <c r="A666" t="s">
        <v>1497</v>
      </c>
      <c r="B666" t="s">
        <v>1498</v>
      </c>
      <c r="C666" t="s">
        <v>169</v>
      </c>
      <c r="D666" t="s">
        <v>200</v>
      </c>
      <c r="E666" t="s">
        <v>187</v>
      </c>
      <c r="F666" t="s">
        <v>163</v>
      </c>
      <c r="G666" t="s">
        <v>182</v>
      </c>
      <c r="H666">
        <v>27</v>
      </c>
      <c r="I666" s="6">
        <v>44250</v>
      </c>
      <c r="J666" s="29">
        <v>199041</v>
      </c>
      <c r="K666" s="30">
        <v>0.16</v>
      </c>
      <c r="L666" t="s">
        <v>1454</v>
      </c>
      <c r="M666" t="s">
        <v>1467</v>
      </c>
    </row>
    <row r="667" spans="1:13" x14ac:dyDescent="0.3">
      <c r="A667" t="s">
        <v>1499</v>
      </c>
      <c r="B667" t="s">
        <v>1500</v>
      </c>
      <c r="C667" t="s">
        <v>421</v>
      </c>
      <c r="D667" t="s">
        <v>223</v>
      </c>
      <c r="E667" t="s">
        <v>187</v>
      </c>
      <c r="F667" t="s">
        <v>163</v>
      </c>
      <c r="G667" t="s">
        <v>182</v>
      </c>
      <c r="H667">
        <v>41</v>
      </c>
      <c r="I667" s="6">
        <v>38398</v>
      </c>
      <c r="J667" s="29">
        <v>95372</v>
      </c>
      <c r="K667" s="30">
        <v>0</v>
      </c>
      <c r="L667" t="s">
        <v>1454</v>
      </c>
      <c r="M667" t="s">
        <v>1460</v>
      </c>
    </row>
    <row r="668" spans="1:13" x14ac:dyDescent="0.3">
      <c r="A668" t="s">
        <v>1501</v>
      </c>
      <c r="B668" t="s">
        <v>1502</v>
      </c>
      <c r="C668" t="s">
        <v>169</v>
      </c>
      <c r="D668" t="s">
        <v>161</v>
      </c>
      <c r="E668" t="s">
        <v>162</v>
      </c>
      <c r="F668" t="s">
        <v>163</v>
      </c>
      <c r="G668" t="s">
        <v>182</v>
      </c>
      <c r="H668">
        <v>29</v>
      </c>
      <c r="I668" s="6">
        <v>44052</v>
      </c>
      <c r="J668" s="29">
        <v>161203</v>
      </c>
      <c r="K668" s="30">
        <v>0.15</v>
      </c>
      <c r="L668" t="s">
        <v>1454</v>
      </c>
      <c r="M668" t="s">
        <v>1474</v>
      </c>
    </row>
    <row r="669" spans="1:13" x14ac:dyDescent="0.3">
      <c r="A669" t="s">
        <v>1503</v>
      </c>
      <c r="B669" t="s">
        <v>1504</v>
      </c>
      <c r="C669" t="s">
        <v>186</v>
      </c>
      <c r="D669" t="s">
        <v>170</v>
      </c>
      <c r="E669" t="s">
        <v>187</v>
      </c>
      <c r="F669" t="s">
        <v>181</v>
      </c>
      <c r="G669" t="s">
        <v>182</v>
      </c>
      <c r="H669">
        <v>39</v>
      </c>
      <c r="I669" s="6">
        <v>40192</v>
      </c>
      <c r="J669" s="29">
        <v>103504</v>
      </c>
      <c r="K669" s="30">
        <v>7.0000000000000007E-2</v>
      </c>
      <c r="L669" t="s">
        <v>1454</v>
      </c>
      <c r="M669" t="s">
        <v>1474</v>
      </c>
    </row>
    <row r="670" spans="1:13" x14ac:dyDescent="0.3">
      <c r="A670" t="s">
        <v>903</v>
      </c>
      <c r="B670" t="s">
        <v>1505</v>
      </c>
      <c r="C670" t="s">
        <v>190</v>
      </c>
      <c r="D670" t="s">
        <v>170</v>
      </c>
      <c r="E670" t="s">
        <v>187</v>
      </c>
      <c r="F670" t="s">
        <v>163</v>
      </c>
      <c r="G670" t="s">
        <v>182</v>
      </c>
      <c r="H670">
        <v>52</v>
      </c>
      <c r="I670" s="6">
        <v>43515</v>
      </c>
      <c r="J670" s="29">
        <v>55859</v>
      </c>
      <c r="K670" s="30">
        <v>0</v>
      </c>
      <c r="L670" t="s">
        <v>1454</v>
      </c>
      <c r="M670" t="s">
        <v>1467</v>
      </c>
    </row>
    <row r="671" spans="1:13" x14ac:dyDescent="0.3">
      <c r="A671" t="s">
        <v>1506</v>
      </c>
      <c r="B671" t="s">
        <v>1507</v>
      </c>
      <c r="C671" t="s">
        <v>180</v>
      </c>
      <c r="D671" t="s">
        <v>212</v>
      </c>
      <c r="E671" t="s">
        <v>187</v>
      </c>
      <c r="F671" t="s">
        <v>163</v>
      </c>
      <c r="G671" t="s">
        <v>182</v>
      </c>
      <c r="H671">
        <v>39</v>
      </c>
      <c r="I671" s="6">
        <v>39391</v>
      </c>
      <c r="J671" s="29">
        <v>99017</v>
      </c>
      <c r="K671" s="30">
        <v>0</v>
      </c>
      <c r="L671" t="s">
        <v>1454</v>
      </c>
      <c r="M671" t="s">
        <v>1467</v>
      </c>
    </row>
    <row r="672" spans="1:13" x14ac:dyDescent="0.3">
      <c r="A672" t="s">
        <v>1508</v>
      </c>
      <c r="B672" t="s">
        <v>1509</v>
      </c>
      <c r="C672" t="s">
        <v>274</v>
      </c>
      <c r="D672" t="s">
        <v>204</v>
      </c>
      <c r="E672" t="s">
        <v>171</v>
      </c>
      <c r="F672" t="s">
        <v>181</v>
      </c>
      <c r="G672" t="s">
        <v>182</v>
      </c>
      <c r="H672">
        <v>27</v>
      </c>
      <c r="I672" s="6">
        <v>43937</v>
      </c>
      <c r="J672" s="29">
        <v>71864</v>
      </c>
      <c r="K672" s="30">
        <v>0</v>
      </c>
      <c r="L672" t="s">
        <v>1454</v>
      </c>
      <c r="M672" t="s">
        <v>1474</v>
      </c>
    </row>
    <row r="673" spans="1:13" x14ac:dyDescent="0.3">
      <c r="A673" t="s">
        <v>1510</v>
      </c>
      <c r="B673" t="s">
        <v>1511</v>
      </c>
      <c r="C673" t="s">
        <v>211</v>
      </c>
      <c r="D673" t="s">
        <v>170</v>
      </c>
      <c r="E673" t="s">
        <v>187</v>
      </c>
      <c r="F673" t="s">
        <v>163</v>
      </c>
      <c r="G673" t="s">
        <v>182</v>
      </c>
      <c r="H673">
        <v>37</v>
      </c>
      <c r="I673" s="6">
        <v>40883</v>
      </c>
      <c r="J673" s="29">
        <v>225558</v>
      </c>
      <c r="K673" s="30">
        <v>0.33</v>
      </c>
      <c r="L673" t="s">
        <v>1454</v>
      </c>
      <c r="M673" t="s">
        <v>1460</v>
      </c>
    </row>
    <row r="674" spans="1:13" x14ac:dyDescent="0.3">
      <c r="A674" t="s">
        <v>1512</v>
      </c>
      <c r="B674" t="s">
        <v>1513</v>
      </c>
      <c r="C674" t="s">
        <v>190</v>
      </c>
      <c r="D674" t="s">
        <v>223</v>
      </c>
      <c r="E674" t="s">
        <v>162</v>
      </c>
      <c r="F674" t="s">
        <v>163</v>
      </c>
      <c r="G674" t="s">
        <v>182</v>
      </c>
      <c r="H674">
        <v>30</v>
      </c>
      <c r="I674" s="6">
        <v>44241</v>
      </c>
      <c r="J674" s="29">
        <v>48340</v>
      </c>
      <c r="K674" s="30">
        <v>0</v>
      </c>
      <c r="L674" t="s">
        <v>1454</v>
      </c>
      <c r="M674" t="s">
        <v>1467</v>
      </c>
    </row>
    <row r="675" spans="1:13" x14ac:dyDescent="0.3">
      <c r="A675" t="s">
        <v>1514</v>
      </c>
      <c r="B675" t="s">
        <v>1515</v>
      </c>
      <c r="C675" t="s">
        <v>211</v>
      </c>
      <c r="D675" t="s">
        <v>200</v>
      </c>
      <c r="E675" t="s">
        <v>177</v>
      </c>
      <c r="F675" t="s">
        <v>163</v>
      </c>
      <c r="G675" t="s">
        <v>182</v>
      </c>
      <c r="H675">
        <v>49</v>
      </c>
      <c r="I675" s="6">
        <v>37680</v>
      </c>
      <c r="J675" s="29">
        <v>211291</v>
      </c>
      <c r="K675" s="30">
        <v>0.37</v>
      </c>
      <c r="L675" t="s">
        <v>1454</v>
      </c>
      <c r="M675" t="s">
        <v>1455</v>
      </c>
    </row>
    <row r="676" spans="1:13" x14ac:dyDescent="0.3">
      <c r="A676" t="s">
        <v>1516</v>
      </c>
      <c r="B676" t="s">
        <v>1517</v>
      </c>
      <c r="C676" t="s">
        <v>260</v>
      </c>
      <c r="D676" t="s">
        <v>204</v>
      </c>
      <c r="E676" t="s">
        <v>171</v>
      </c>
      <c r="F676" t="s">
        <v>181</v>
      </c>
      <c r="G676" t="s">
        <v>182</v>
      </c>
      <c r="H676">
        <v>61</v>
      </c>
      <c r="I676" s="6">
        <v>37582</v>
      </c>
      <c r="J676" s="29">
        <v>80950</v>
      </c>
      <c r="K676" s="30">
        <v>0</v>
      </c>
      <c r="L676" t="s">
        <v>1454</v>
      </c>
      <c r="M676" t="s">
        <v>1455</v>
      </c>
    </row>
    <row r="677" spans="1:13" x14ac:dyDescent="0.3">
      <c r="A677" t="s">
        <v>950</v>
      </c>
      <c r="B677" t="s">
        <v>1518</v>
      </c>
      <c r="C677" t="s">
        <v>277</v>
      </c>
      <c r="D677" t="s">
        <v>204</v>
      </c>
      <c r="E677" t="s">
        <v>162</v>
      </c>
      <c r="F677" t="s">
        <v>163</v>
      </c>
      <c r="G677" t="s">
        <v>182</v>
      </c>
      <c r="H677">
        <v>46</v>
      </c>
      <c r="I677" s="6">
        <v>44206</v>
      </c>
      <c r="J677" s="29">
        <v>86538</v>
      </c>
      <c r="K677" s="30">
        <v>0</v>
      </c>
      <c r="L677" t="s">
        <v>1454</v>
      </c>
      <c r="M677" t="s">
        <v>1474</v>
      </c>
    </row>
    <row r="678" spans="1:13" x14ac:dyDescent="0.3">
      <c r="A678" t="s">
        <v>1519</v>
      </c>
      <c r="B678" t="s">
        <v>1520</v>
      </c>
      <c r="C678" t="s">
        <v>211</v>
      </c>
      <c r="D678" t="s">
        <v>200</v>
      </c>
      <c r="E678" t="s">
        <v>187</v>
      </c>
      <c r="F678" t="s">
        <v>163</v>
      </c>
      <c r="G678" t="s">
        <v>182</v>
      </c>
      <c r="H678">
        <v>61</v>
      </c>
      <c r="I678" s="6">
        <v>42804</v>
      </c>
      <c r="J678" s="29">
        <v>196951</v>
      </c>
      <c r="K678" s="30">
        <v>0.33</v>
      </c>
      <c r="L678" t="s">
        <v>1454</v>
      </c>
      <c r="M678" t="s">
        <v>1467</v>
      </c>
    </row>
    <row r="679" spans="1:13" x14ac:dyDescent="0.3">
      <c r="A679" t="s">
        <v>1521</v>
      </c>
      <c r="B679" t="s">
        <v>1522</v>
      </c>
      <c r="C679" t="s">
        <v>322</v>
      </c>
      <c r="D679" t="s">
        <v>161</v>
      </c>
      <c r="E679" t="s">
        <v>171</v>
      </c>
      <c r="F679" t="s">
        <v>181</v>
      </c>
      <c r="G679" t="s">
        <v>182</v>
      </c>
      <c r="H679">
        <v>45</v>
      </c>
      <c r="I679" s="6">
        <v>38613</v>
      </c>
      <c r="J679" s="29">
        <v>67686</v>
      </c>
      <c r="K679" s="30">
        <v>0</v>
      </c>
      <c r="L679" t="s">
        <v>1454</v>
      </c>
      <c r="M679" t="s">
        <v>1467</v>
      </c>
    </row>
    <row r="680" spans="1:13" x14ac:dyDescent="0.3">
      <c r="A680" t="s">
        <v>1523</v>
      </c>
      <c r="B680" t="s">
        <v>1524</v>
      </c>
      <c r="C680" t="s">
        <v>186</v>
      </c>
      <c r="D680" t="s">
        <v>200</v>
      </c>
      <c r="E680" t="s">
        <v>177</v>
      </c>
      <c r="F680" t="s">
        <v>181</v>
      </c>
      <c r="G680" t="s">
        <v>182</v>
      </c>
      <c r="H680">
        <v>55</v>
      </c>
      <c r="I680" s="6">
        <v>35019</v>
      </c>
      <c r="J680" s="29">
        <v>125936</v>
      </c>
      <c r="K680" s="30">
        <v>0.08</v>
      </c>
      <c r="L680" t="s">
        <v>1454</v>
      </c>
      <c r="M680" t="s">
        <v>1455</v>
      </c>
    </row>
    <row r="681" spans="1:13" x14ac:dyDescent="0.3">
      <c r="A681" t="s">
        <v>304</v>
      </c>
      <c r="B681" t="s">
        <v>1525</v>
      </c>
      <c r="C681" t="s">
        <v>595</v>
      </c>
      <c r="D681" t="s">
        <v>161</v>
      </c>
      <c r="E681" t="s">
        <v>162</v>
      </c>
      <c r="F681" t="s">
        <v>181</v>
      </c>
      <c r="G681" t="s">
        <v>182</v>
      </c>
      <c r="H681">
        <v>54</v>
      </c>
      <c r="I681" s="6">
        <v>41468</v>
      </c>
      <c r="J681" s="29">
        <v>83639</v>
      </c>
      <c r="K681" s="30">
        <v>0</v>
      </c>
      <c r="L681" t="s">
        <v>1454</v>
      </c>
      <c r="M681" t="s">
        <v>1467</v>
      </c>
    </row>
    <row r="682" spans="1:13" x14ac:dyDescent="0.3">
      <c r="A682" t="s">
        <v>1526</v>
      </c>
      <c r="B682" t="s">
        <v>1527</v>
      </c>
      <c r="C682" t="s">
        <v>235</v>
      </c>
      <c r="D682" t="s">
        <v>170</v>
      </c>
      <c r="E682" t="s">
        <v>162</v>
      </c>
      <c r="F682" t="s">
        <v>181</v>
      </c>
      <c r="G682" t="s">
        <v>182</v>
      </c>
      <c r="H682">
        <v>55</v>
      </c>
      <c r="I682" s="6">
        <v>41714</v>
      </c>
      <c r="J682" s="29">
        <v>74552</v>
      </c>
      <c r="K682" s="30">
        <v>0</v>
      </c>
      <c r="L682" t="s">
        <v>1454</v>
      </c>
      <c r="M682" t="s">
        <v>1474</v>
      </c>
    </row>
    <row r="683" spans="1:13" x14ac:dyDescent="0.3">
      <c r="A683" t="s">
        <v>1528</v>
      </c>
      <c r="B683" t="s">
        <v>1529</v>
      </c>
      <c r="C683" t="s">
        <v>397</v>
      </c>
      <c r="D683" t="s">
        <v>161</v>
      </c>
      <c r="E683" t="s">
        <v>177</v>
      </c>
      <c r="F683" t="s">
        <v>181</v>
      </c>
      <c r="G683" t="s">
        <v>182</v>
      </c>
      <c r="H683">
        <v>33</v>
      </c>
      <c r="I683" s="6">
        <v>44036</v>
      </c>
      <c r="J683" s="29">
        <v>69453</v>
      </c>
      <c r="K683" s="30">
        <v>0</v>
      </c>
      <c r="L683" t="s">
        <v>1454</v>
      </c>
      <c r="M683" t="s">
        <v>1474</v>
      </c>
    </row>
    <row r="684" spans="1:13" x14ac:dyDescent="0.3">
      <c r="A684" t="s">
        <v>1530</v>
      </c>
      <c r="B684" t="s">
        <v>1531</v>
      </c>
      <c r="C684" t="s">
        <v>211</v>
      </c>
      <c r="D684" t="s">
        <v>212</v>
      </c>
      <c r="E684" t="s">
        <v>171</v>
      </c>
      <c r="F684" t="s">
        <v>181</v>
      </c>
      <c r="G684" t="s">
        <v>182</v>
      </c>
      <c r="H684">
        <v>40</v>
      </c>
      <c r="I684" s="6">
        <v>39872</v>
      </c>
      <c r="J684" s="29">
        <v>242919</v>
      </c>
      <c r="K684" s="30">
        <v>0.31</v>
      </c>
      <c r="L684" t="s">
        <v>1454</v>
      </c>
      <c r="M684" t="s">
        <v>1455</v>
      </c>
    </row>
    <row r="685" spans="1:13" x14ac:dyDescent="0.3">
      <c r="A685" t="s">
        <v>1532</v>
      </c>
      <c r="B685" t="s">
        <v>1533</v>
      </c>
      <c r="C685" t="s">
        <v>245</v>
      </c>
      <c r="D685" t="s">
        <v>161</v>
      </c>
      <c r="E685" t="s">
        <v>162</v>
      </c>
      <c r="F685" t="s">
        <v>181</v>
      </c>
      <c r="G685" t="s">
        <v>182</v>
      </c>
      <c r="H685">
        <v>46</v>
      </c>
      <c r="I685" s="6">
        <v>44495</v>
      </c>
      <c r="J685" s="29">
        <v>94790</v>
      </c>
      <c r="K685" s="30">
        <v>0</v>
      </c>
      <c r="L685" t="s">
        <v>1454</v>
      </c>
      <c r="M685" t="s">
        <v>1455</v>
      </c>
    </row>
    <row r="686" spans="1:13" x14ac:dyDescent="0.3">
      <c r="A686" t="s">
        <v>1534</v>
      </c>
      <c r="B686" t="s">
        <v>1535</v>
      </c>
      <c r="C686" t="s">
        <v>211</v>
      </c>
      <c r="D686" t="s">
        <v>170</v>
      </c>
      <c r="E686" t="s">
        <v>171</v>
      </c>
      <c r="F686" t="s">
        <v>163</v>
      </c>
      <c r="G686" t="s">
        <v>182</v>
      </c>
      <c r="H686">
        <v>43</v>
      </c>
      <c r="I686" s="6">
        <v>38564</v>
      </c>
      <c r="J686" s="29">
        <v>249686</v>
      </c>
      <c r="K686" s="30">
        <v>0.31</v>
      </c>
      <c r="L686" t="s">
        <v>1454</v>
      </c>
      <c r="M686" t="s">
        <v>1455</v>
      </c>
    </row>
    <row r="687" spans="1:13" x14ac:dyDescent="0.3">
      <c r="A687" t="s">
        <v>1536</v>
      </c>
      <c r="B687" t="s">
        <v>1537</v>
      </c>
      <c r="C687" t="s">
        <v>180</v>
      </c>
      <c r="D687" t="s">
        <v>212</v>
      </c>
      <c r="E687" t="s">
        <v>171</v>
      </c>
      <c r="F687" t="s">
        <v>163</v>
      </c>
      <c r="G687" t="s">
        <v>182</v>
      </c>
      <c r="H687">
        <v>47</v>
      </c>
      <c r="I687" s="6">
        <v>42928</v>
      </c>
      <c r="J687" s="29">
        <v>70996</v>
      </c>
      <c r="K687" s="30">
        <v>0</v>
      </c>
      <c r="L687" t="s">
        <v>1454</v>
      </c>
      <c r="M687" t="s">
        <v>1474</v>
      </c>
    </row>
    <row r="688" spans="1:13" x14ac:dyDescent="0.3">
      <c r="A688" t="s">
        <v>1538</v>
      </c>
      <c r="B688" t="s">
        <v>1539</v>
      </c>
      <c r="C688" t="s">
        <v>322</v>
      </c>
      <c r="D688" t="s">
        <v>161</v>
      </c>
      <c r="E688" t="s">
        <v>177</v>
      </c>
      <c r="F688" t="s">
        <v>163</v>
      </c>
      <c r="G688" t="s">
        <v>182</v>
      </c>
      <c r="H688">
        <v>50</v>
      </c>
      <c r="I688" s="6">
        <v>36914</v>
      </c>
      <c r="J688" s="29">
        <v>97537</v>
      </c>
      <c r="K688" s="30">
        <v>0</v>
      </c>
      <c r="L688" t="s">
        <v>1454</v>
      </c>
      <c r="M688" t="s">
        <v>1474</v>
      </c>
    </row>
    <row r="689" spans="1:13" x14ac:dyDescent="0.3">
      <c r="A689" t="s">
        <v>1540</v>
      </c>
      <c r="B689" t="s">
        <v>1541</v>
      </c>
      <c r="C689" t="s">
        <v>721</v>
      </c>
      <c r="D689" t="s">
        <v>161</v>
      </c>
      <c r="E689" t="s">
        <v>162</v>
      </c>
      <c r="F689" t="s">
        <v>181</v>
      </c>
      <c r="G689" t="s">
        <v>182</v>
      </c>
      <c r="H689">
        <v>31</v>
      </c>
      <c r="I689" s="6">
        <v>44086</v>
      </c>
      <c r="J689" s="29">
        <v>96567</v>
      </c>
      <c r="K689" s="30">
        <v>0</v>
      </c>
      <c r="L689" t="s">
        <v>1454</v>
      </c>
      <c r="M689" t="s">
        <v>1460</v>
      </c>
    </row>
    <row r="690" spans="1:13" x14ac:dyDescent="0.3">
      <c r="A690" t="s">
        <v>224</v>
      </c>
      <c r="B690" t="s">
        <v>1542</v>
      </c>
      <c r="C690" t="s">
        <v>378</v>
      </c>
      <c r="D690" t="s">
        <v>161</v>
      </c>
      <c r="E690" t="s">
        <v>171</v>
      </c>
      <c r="F690" t="s">
        <v>181</v>
      </c>
      <c r="G690" t="s">
        <v>182</v>
      </c>
      <c r="H690">
        <v>47</v>
      </c>
      <c r="I690" s="6">
        <v>36229</v>
      </c>
      <c r="J690" s="29">
        <v>49404</v>
      </c>
      <c r="K690" s="30">
        <v>0</v>
      </c>
      <c r="L690" t="s">
        <v>1454</v>
      </c>
      <c r="M690" t="s">
        <v>1467</v>
      </c>
    </row>
    <row r="691" spans="1:13" x14ac:dyDescent="0.3">
      <c r="A691" t="s">
        <v>1543</v>
      </c>
      <c r="B691" t="s">
        <v>1544</v>
      </c>
      <c r="C691" t="s">
        <v>325</v>
      </c>
      <c r="D691" t="s">
        <v>223</v>
      </c>
      <c r="E691" t="s">
        <v>177</v>
      </c>
      <c r="F691" t="s">
        <v>163</v>
      </c>
      <c r="G691" t="s">
        <v>182</v>
      </c>
      <c r="H691">
        <v>46</v>
      </c>
      <c r="I691" s="6">
        <v>38066</v>
      </c>
      <c r="J691" s="29">
        <v>73004</v>
      </c>
      <c r="K691" s="30">
        <v>0</v>
      </c>
      <c r="L691" t="s">
        <v>1454</v>
      </c>
      <c r="M691" t="s">
        <v>1467</v>
      </c>
    </row>
    <row r="692" spans="1:13" x14ac:dyDescent="0.3">
      <c r="A692" t="s">
        <v>1545</v>
      </c>
      <c r="B692" t="s">
        <v>1546</v>
      </c>
      <c r="C692" t="s">
        <v>286</v>
      </c>
      <c r="D692" t="s">
        <v>204</v>
      </c>
      <c r="E692" t="s">
        <v>187</v>
      </c>
      <c r="F692" t="s">
        <v>181</v>
      </c>
      <c r="G692" t="s">
        <v>182</v>
      </c>
      <c r="H692">
        <v>57</v>
      </c>
      <c r="I692" s="6">
        <v>36275</v>
      </c>
      <c r="J692" s="29">
        <v>95061</v>
      </c>
      <c r="K692" s="30">
        <v>0.1</v>
      </c>
      <c r="L692" t="s">
        <v>1454</v>
      </c>
      <c r="M692" t="s">
        <v>1460</v>
      </c>
    </row>
    <row r="693" spans="1:13" x14ac:dyDescent="0.3">
      <c r="A693" t="s">
        <v>1547</v>
      </c>
      <c r="B693" t="s">
        <v>1548</v>
      </c>
      <c r="C693" t="s">
        <v>186</v>
      </c>
      <c r="D693" t="s">
        <v>223</v>
      </c>
      <c r="E693" t="s">
        <v>187</v>
      </c>
      <c r="F693" t="s">
        <v>181</v>
      </c>
      <c r="G693" t="s">
        <v>182</v>
      </c>
      <c r="H693">
        <v>28</v>
      </c>
      <c r="I693" s="6">
        <v>44274</v>
      </c>
      <c r="J693" s="29">
        <v>127543</v>
      </c>
      <c r="K693" s="30">
        <v>0.06</v>
      </c>
      <c r="L693" t="s">
        <v>1454</v>
      </c>
      <c r="M693" t="s">
        <v>1460</v>
      </c>
    </row>
    <row r="694" spans="1:13" x14ac:dyDescent="0.3">
      <c r="A694" t="s">
        <v>1549</v>
      </c>
      <c r="B694" t="s">
        <v>1550</v>
      </c>
      <c r="C694" t="s">
        <v>211</v>
      </c>
      <c r="D694" t="s">
        <v>223</v>
      </c>
      <c r="E694" t="s">
        <v>177</v>
      </c>
      <c r="F694" t="s">
        <v>163</v>
      </c>
      <c r="G694" t="s">
        <v>182</v>
      </c>
      <c r="H694">
        <v>36</v>
      </c>
      <c r="I694" s="6">
        <v>41692</v>
      </c>
      <c r="J694" s="29">
        <v>218530</v>
      </c>
      <c r="K694" s="30">
        <v>0.3</v>
      </c>
      <c r="L694" t="s">
        <v>1454</v>
      </c>
      <c r="M694" t="s">
        <v>1460</v>
      </c>
    </row>
    <row r="695" spans="1:13" x14ac:dyDescent="0.3">
      <c r="A695" t="s">
        <v>1551</v>
      </c>
      <c r="B695" t="s">
        <v>1552</v>
      </c>
      <c r="C695" t="s">
        <v>186</v>
      </c>
      <c r="D695" t="s">
        <v>200</v>
      </c>
      <c r="E695" t="s">
        <v>162</v>
      </c>
      <c r="F695" t="s">
        <v>181</v>
      </c>
      <c r="G695" t="s">
        <v>182</v>
      </c>
      <c r="H695">
        <v>48</v>
      </c>
      <c r="I695" s="6">
        <v>38168</v>
      </c>
      <c r="J695" s="29">
        <v>120660</v>
      </c>
      <c r="K695" s="30">
        <v>7.0000000000000007E-2</v>
      </c>
      <c r="L695" t="s">
        <v>1454</v>
      </c>
      <c r="M695" t="s">
        <v>1474</v>
      </c>
    </row>
    <row r="696" spans="1:13" x14ac:dyDescent="0.3">
      <c r="A696" t="s">
        <v>1553</v>
      </c>
      <c r="B696" t="s">
        <v>1554</v>
      </c>
      <c r="C696" t="s">
        <v>186</v>
      </c>
      <c r="D696" t="s">
        <v>161</v>
      </c>
      <c r="E696" t="s">
        <v>187</v>
      </c>
      <c r="F696" t="s">
        <v>181</v>
      </c>
      <c r="G696" t="s">
        <v>182</v>
      </c>
      <c r="H696">
        <v>51</v>
      </c>
      <c r="I696" s="6">
        <v>34388</v>
      </c>
      <c r="J696" s="29">
        <v>122802</v>
      </c>
      <c r="K696" s="30">
        <v>0.05</v>
      </c>
      <c r="L696" t="s">
        <v>1454</v>
      </c>
      <c r="M696" t="s">
        <v>1460</v>
      </c>
    </row>
    <row r="697" spans="1:13" x14ac:dyDescent="0.3">
      <c r="A697" t="s">
        <v>1555</v>
      </c>
      <c r="B697" t="s">
        <v>1556</v>
      </c>
      <c r="C697" t="s">
        <v>451</v>
      </c>
      <c r="D697" t="s">
        <v>161</v>
      </c>
      <c r="E697" t="s">
        <v>177</v>
      </c>
      <c r="F697" t="s">
        <v>163</v>
      </c>
      <c r="G697" t="s">
        <v>182</v>
      </c>
      <c r="H697">
        <v>48</v>
      </c>
      <c r="I697" s="6">
        <v>37855</v>
      </c>
      <c r="J697" s="29">
        <v>82017</v>
      </c>
      <c r="K697" s="30">
        <v>0</v>
      </c>
      <c r="L697" t="s">
        <v>1454</v>
      </c>
      <c r="M697" t="s">
        <v>1467</v>
      </c>
    </row>
    <row r="698" spans="1:13" x14ac:dyDescent="0.3">
      <c r="A698" t="s">
        <v>1557</v>
      </c>
      <c r="B698" t="s">
        <v>1558</v>
      </c>
      <c r="C698" t="s">
        <v>421</v>
      </c>
      <c r="D698" t="s">
        <v>223</v>
      </c>
      <c r="E698" t="s">
        <v>187</v>
      </c>
      <c r="F698" t="s">
        <v>163</v>
      </c>
      <c r="G698" t="s">
        <v>182</v>
      </c>
      <c r="H698">
        <v>40</v>
      </c>
      <c r="I698" s="6">
        <v>40563</v>
      </c>
      <c r="J698" s="29">
        <v>96719</v>
      </c>
      <c r="K698" s="30">
        <v>0</v>
      </c>
      <c r="L698" t="s">
        <v>1454</v>
      </c>
      <c r="M698" t="s">
        <v>1474</v>
      </c>
    </row>
    <row r="699" spans="1:13" x14ac:dyDescent="0.3">
      <c r="A699" t="s">
        <v>1559</v>
      </c>
      <c r="B699" t="s">
        <v>1560</v>
      </c>
      <c r="C699" t="s">
        <v>186</v>
      </c>
      <c r="D699" t="s">
        <v>170</v>
      </c>
      <c r="E699" t="s">
        <v>177</v>
      </c>
      <c r="F699" t="s">
        <v>181</v>
      </c>
      <c r="G699" t="s">
        <v>182</v>
      </c>
      <c r="H699">
        <v>64</v>
      </c>
      <c r="I699" s="6">
        <v>35996</v>
      </c>
      <c r="J699" s="29">
        <v>122753</v>
      </c>
      <c r="K699" s="30">
        <v>0.09</v>
      </c>
      <c r="L699" t="s">
        <v>1454</v>
      </c>
      <c r="M699" t="s">
        <v>1455</v>
      </c>
    </row>
    <row r="700" spans="1:13" x14ac:dyDescent="0.3">
      <c r="A700" t="s">
        <v>1561</v>
      </c>
      <c r="B700" t="s">
        <v>1562</v>
      </c>
      <c r="C700" t="s">
        <v>190</v>
      </c>
      <c r="D700" t="s">
        <v>194</v>
      </c>
      <c r="E700" t="s">
        <v>187</v>
      </c>
      <c r="F700" t="s">
        <v>181</v>
      </c>
      <c r="G700" t="s">
        <v>182</v>
      </c>
      <c r="H700">
        <v>28</v>
      </c>
      <c r="I700" s="6">
        <v>42867</v>
      </c>
      <c r="J700" s="29">
        <v>52069</v>
      </c>
      <c r="K700" s="30">
        <v>0</v>
      </c>
      <c r="L700" t="s">
        <v>1454</v>
      </c>
      <c r="M700" t="s">
        <v>1455</v>
      </c>
    </row>
    <row r="701" spans="1:13" x14ac:dyDescent="0.3">
      <c r="A701" t="s">
        <v>1563</v>
      </c>
      <c r="B701" t="s">
        <v>1564</v>
      </c>
      <c r="C701" t="s">
        <v>265</v>
      </c>
      <c r="D701" t="s">
        <v>200</v>
      </c>
      <c r="E701" t="s">
        <v>162</v>
      </c>
      <c r="F701" t="s">
        <v>181</v>
      </c>
      <c r="G701" t="s">
        <v>182</v>
      </c>
      <c r="H701">
        <v>41</v>
      </c>
      <c r="I701" s="6">
        <v>39379</v>
      </c>
      <c r="J701" s="29">
        <v>51630</v>
      </c>
      <c r="K701" s="30">
        <v>0</v>
      </c>
      <c r="L701" t="s">
        <v>1454</v>
      </c>
      <c r="M701" t="s">
        <v>1467</v>
      </c>
    </row>
    <row r="702" spans="1:13" x14ac:dyDescent="0.3">
      <c r="A702" t="s">
        <v>1565</v>
      </c>
      <c r="B702" t="s">
        <v>1566</v>
      </c>
      <c r="C702" t="s">
        <v>160</v>
      </c>
      <c r="D702" t="s">
        <v>194</v>
      </c>
      <c r="E702" t="s">
        <v>177</v>
      </c>
      <c r="F702" t="s">
        <v>163</v>
      </c>
      <c r="G702" t="s">
        <v>182</v>
      </c>
      <c r="H702">
        <v>49</v>
      </c>
      <c r="I702" s="6">
        <v>36983</v>
      </c>
      <c r="J702" s="29">
        <v>129124</v>
      </c>
      <c r="K702" s="30">
        <v>0.12</v>
      </c>
      <c r="L702" t="s">
        <v>1454</v>
      </c>
      <c r="M702" t="s">
        <v>1460</v>
      </c>
    </row>
    <row r="703" spans="1:13" x14ac:dyDescent="0.3">
      <c r="A703" t="s">
        <v>1567</v>
      </c>
      <c r="B703" t="s">
        <v>1568</v>
      </c>
      <c r="C703" t="s">
        <v>378</v>
      </c>
      <c r="D703" t="s">
        <v>161</v>
      </c>
      <c r="E703" t="s">
        <v>162</v>
      </c>
      <c r="F703" t="s">
        <v>181</v>
      </c>
      <c r="G703" t="s">
        <v>182</v>
      </c>
      <c r="H703">
        <v>43</v>
      </c>
      <c r="I703" s="6">
        <v>43224</v>
      </c>
      <c r="J703" s="29">
        <v>59888</v>
      </c>
      <c r="K703" s="30">
        <v>0</v>
      </c>
      <c r="L703" t="s">
        <v>1454</v>
      </c>
      <c r="M703" t="s">
        <v>1467</v>
      </c>
    </row>
    <row r="704" spans="1:13" x14ac:dyDescent="0.3">
      <c r="A704" t="s">
        <v>1569</v>
      </c>
      <c r="B704" t="s">
        <v>1570</v>
      </c>
      <c r="C704" t="s">
        <v>211</v>
      </c>
      <c r="D704" t="s">
        <v>161</v>
      </c>
      <c r="E704" t="s">
        <v>162</v>
      </c>
      <c r="F704" t="s">
        <v>181</v>
      </c>
      <c r="G704" t="s">
        <v>182</v>
      </c>
      <c r="H704">
        <v>40</v>
      </c>
      <c r="I704" s="6">
        <v>44143</v>
      </c>
      <c r="J704" s="29">
        <v>234469</v>
      </c>
      <c r="K704" s="30">
        <v>0.31</v>
      </c>
      <c r="L704" t="s">
        <v>1454</v>
      </c>
      <c r="M704" t="s">
        <v>1474</v>
      </c>
    </row>
    <row r="705" spans="1:13" x14ac:dyDescent="0.3">
      <c r="A705" t="s">
        <v>1571</v>
      </c>
      <c r="B705" t="s">
        <v>1572</v>
      </c>
      <c r="C705" t="s">
        <v>235</v>
      </c>
      <c r="D705" t="s">
        <v>170</v>
      </c>
      <c r="E705" t="s">
        <v>187</v>
      </c>
      <c r="F705" t="s">
        <v>181</v>
      </c>
      <c r="G705" t="s">
        <v>182</v>
      </c>
      <c r="H705">
        <v>52</v>
      </c>
      <c r="I705" s="6">
        <v>42992</v>
      </c>
      <c r="J705" s="29">
        <v>74449</v>
      </c>
      <c r="K705" s="30">
        <v>0</v>
      </c>
      <c r="L705" t="s">
        <v>1454</v>
      </c>
      <c r="M705" t="s">
        <v>1467</v>
      </c>
    </row>
    <row r="706" spans="1:13" x14ac:dyDescent="0.3">
      <c r="A706" t="s">
        <v>1573</v>
      </c>
      <c r="B706" t="s">
        <v>1574</v>
      </c>
      <c r="C706" t="s">
        <v>211</v>
      </c>
      <c r="D706" t="s">
        <v>204</v>
      </c>
      <c r="E706" t="s">
        <v>171</v>
      </c>
      <c r="F706" t="s">
        <v>181</v>
      </c>
      <c r="G706" t="s">
        <v>182</v>
      </c>
      <c r="H706">
        <v>47</v>
      </c>
      <c r="I706" s="6">
        <v>41071</v>
      </c>
      <c r="J706" s="29">
        <v>222941</v>
      </c>
      <c r="K706" s="30">
        <v>0.39</v>
      </c>
      <c r="L706" t="s">
        <v>1454</v>
      </c>
      <c r="M706" t="s">
        <v>1467</v>
      </c>
    </row>
    <row r="707" spans="1:13" x14ac:dyDescent="0.3">
      <c r="A707" t="s">
        <v>1575</v>
      </c>
      <c r="B707" t="s">
        <v>1576</v>
      </c>
      <c r="C707" t="s">
        <v>190</v>
      </c>
      <c r="D707" t="s">
        <v>212</v>
      </c>
      <c r="E707" t="s">
        <v>177</v>
      </c>
      <c r="F707" t="s">
        <v>163</v>
      </c>
      <c r="G707" t="s">
        <v>182</v>
      </c>
      <c r="H707">
        <v>65</v>
      </c>
      <c r="I707" s="6">
        <v>41543</v>
      </c>
      <c r="J707" s="29">
        <v>50341</v>
      </c>
      <c r="K707" s="30">
        <v>0</v>
      </c>
      <c r="L707" t="s">
        <v>1454</v>
      </c>
      <c r="M707" t="s">
        <v>1467</v>
      </c>
    </row>
    <row r="708" spans="1:13" x14ac:dyDescent="0.3">
      <c r="A708" t="s">
        <v>1577</v>
      </c>
      <c r="B708" t="s">
        <v>1578</v>
      </c>
      <c r="C708" t="s">
        <v>190</v>
      </c>
      <c r="D708" t="s">
        <v>212</v>
      </c>
      <c r="E708" t="s">
        <v>162</v>
      </c>
      <c r="F708" t="s">
        <v>163</v>
      </c>
      <c r="G708" t="s">
        <v>182</v>
      </c>
      <c r="H708">
        <v>40</v>
      </c>
      <c r="I708" s="6">
        <v>44251</v>
      </c>
      <c r="J708" s="29">
        <v>46833</v>
      </c>
      <c r="K708" s="30">
        <v>0</v>
      </c>
      <c r="L708" t="s">
        <v>1454</v>
      </c>
      <c r="M708" t="s">
        <v>1474</v>
      </c>
    </row>
    <row r="709" spans="1:13" x14ac:dyDescent="0.3">
      <c r="A709" t="s">
        <v>1579</v>
      </c>
      <c r="B709" t="s">
        <v>1580</v>
      </c>
      <c r="C709" t="s">
        <v>169</v>
      </c>
      <c r="D709" t="s">
        <v>170</v>
      </c>
      <c r="E709" t="s">
        <v>162</v>
      </c>
      <c r="F709" t="s">
        <v>163</v>
      </c>
      <c r="G709" t="s">
        <v>182</v>
      </c>
      <c r="H709">
        <v>63</v>
      </c>
      <c r="I709" s="6">
        <v>36826</v>
      </c>
      <c r="J709" s="29">
        <v>155320</v>
      </c>
      <c r="K709" s="30">
        <v>0.17</v>
      </c>
      <c r="L709" t="s">
        <v>1454</v>
      </c>
      <c r="M709" t="s">
        <v>1455</v>
      </c>
    </row>
    <row r="710" spans="1:13" x14ac:dyDescent="0.3">
      <c r="A710" t="s">
        <v>1581</v>
      </c>
      <c r="B710" t="s">
        <v>1582</v>
      </c>
      <c r="C710" t="s">
        <v>180</v>
      </c>
      <c r="D710" t="s">
        <v>194</v>
      </c>
      <c r="E710" t="s">
        <v>177</v>
      </c>
      <c r="F710" t="s">
        <v>181</v>
      </c>
      <c r="G710" t="s">
        <v>182</v>
      </c>
      <c r="H710">
        <v>40</v>
      </c>
      <c r="I710" s="6">
        <v>42384</v>
      </c>
      <c r="J710" s="29">
        <v>89984</v>
      </c>
      <c r="K710" s="30">
        <v>0</v>
      </c>
      <c r="L710" t="s">
        <v>1454</v>
      </c>
      <c r="M710" t="s">
        <v>1474</v>
      </c>
    </row>
    <row r="711" spans="1:13" x14ac:dyDescent="0.3">
      <c r="A711" t="s">
        <v>1583</v>
      </c>
      <c r="B711" t="s">
        <v>1584</v>
      </c>
      <c r="C711" t="s">
        <v>286</v>
      </c>
      <c r="D711" t="s">
        <v>204</v>
      </c>
      <c r="E711" t="s">
        <v>171</v>
      </c>
      <c r="F711" t="s">
        <v>163</v>
      </c>
      <c r="G711" t="s">
        <v>182</v>
      </c>
      <c r="H711">
        <v>65</v>
      </c>
      <c r="I711" s="6">
        <v>38792</v>
      </c>
      <c r="J711" s="29">
        <v>83756</v>
      </c>
      <c r="K711" s="30">
        <v>0.14000000000000001</v>
      </c>
      <c r="L711" t="s">
        <v>1454</v>
      </c>
      <c r="M711" t="s">
        <v>1460</v>
      </c>
    </row>
    <row r="712" spans="1:13" x14ac:dyDescent="0.3">
      <c r="A712" t="s">
        <v>1585</v>
      </c>
      <c r="B712" t="s">
        <v>1586</v>
      </c>
      <c r="C712" t="s">
        <v>169</v>
      </c>
      <c r="D712" t="s">
        <v>200</v>
      </c>
      <c r="E712" t="s">
        <v>187</v>
      </c>
      <c r="F712" t="s">
        <v>163</v>
      </c>
      <c r="G712" t="s">
        <v>182</v>
      </c>
      <c r="H712">
        <v>57</v>
      </c>
      <c r="I712" s="6">
        <v>42667</v>
      </c>
      <c r="J712" s="29">
        <v>176324</v>
      </c>
      <c r="K712" s="30">
        <v>0.23</v>
      </c>
      <c r="L712" t="s">
        <v>1454</v>
      </c>
      <c r="M712" t="s">
        <v>1460</v>
      </c>
    </row>
    <row r="713" spans="1:13" x14ac:dyDescent="0.3">
      <c r="A713" t="s">
        <v>1587</v>
      </c>
      <c r="B713" t="s">
        <v>1588</v>
      </c>
      <c r="C713" t="s">
        <v>721</v>
      </c>
      <c r="D713" t="s">
        <v>161</v>
      </c>
      <c r="E713" t="s">
        <v>187</v>
      </c>
      <c r="F713" t="s">
        <v>163</v>
      </c>
      <c r="G713" t="s">
        <v>182</v>
      </c>
      <c r="H713">
        <v>45</v>
      </c>
      <c r="I713" s="6">
        <v>40418</v>
      </c>
      <c r="J713" s="29">
        <v>82162</v>
      </c>
      <c r="K713" s="30">
        <v>0</v>
      </c>
      <c r="L713" t="s">
        <v>1454</v>
      </c>
      <c r="M713" t="s">
        <v>1467</v>
      </c>
    </row>
    <row r="714" spans="1:13" x14ac:dyDescent="0.3">
      <c r="A714" t="s">
        <v>1589</v>
      </c>
      <c r="B714" t="s">
        <v>1590</v>
      </c>
      <c r="C714" t="s">
        <v>325</v>
      </c>
      <c r="D714" t="s">
        <v>223</v>
      </c>
      <c r="E714" t="s">
        <v>171</v>
      </c>
      <c r="F714" t="s">
        <v>163</v>
      </c>
      <c r="G714" t="s">
        <v>182</v>
      </c>
      <c r="H714">
        <v>47</v>
      </c>
      <c r="I714" s="6">
        <v>42195</v>
      </c>
      <c r="J714" s="29">
        <v>63880</v>
      </c>
      <c r="K714" s="30">
        <v>0</v>
      </c>
      <c r="L714" t="s">
        <v>1454</v>
      </c>
      <c r="M714" t="s">
        <v>1455</v>
      </c>
    </row>
    <row r="715" spans="1:13" x14ac:dyDescent="0.3">
      <c r="A715" t="s">
        <v>1591</v>
      </c>
      <c r="B715" t="s">
        <v>1592</v>
      </c>
      <c r="C715" t="s">
        <v>160</v>
      </c>
      <c r="D715" t="s">
        <v>212</v>
      </c>
      <c r="E715" t="s">
        <v>187</v>
      </c>
      <c r="F715" t="s">
        <v>163</v>
      </c>
      <c r="G715" t="s">
        <v>182</v>
      </c>
      <c r="H715">
        <v>59</v>
      </c>
      <c r="I715" s="6">
        <v>39689</v>
      </c>
      <c r="J715" s="29">
        <v>157969</v>
      </c>
      <c r="K715" s="30">
        <v>0.1</v>
      </c>
      <c r="L715" t="s">
        <v>1454</v>
      </c>
      <c r="M715" t="s">
        <v>1455</v>
      </c>
    </row>
    <row r="716" spans="1:13" x14ac:dyDescent="0.3">
      <c r="A716" t="s">
        <v>1593</v>
      </c>
      <c r="B716" t="s">
        <v>1594</v>
      </c>
      <c r="C716" t="s">
        <v>160</v>
      </c>
      <c r="D716" t="s">
        <v>223</v>
      </c>
      <c r="E716" t="s">
        <v>177</v>
      </c>
      <c r="F716" t="s">
        <v>181</v>
      </c>
      <c r="G716" t="s">
        <v>182</v>
      </c>
      <c r="H716">
        <v>45</v>
      </c>
      <c r="I716" s="6">
        <v>39332</v>
      </c>
      <c r="J716" s="29">
        <v>151027</v>
      </c>
      <c r="K716" s="30">
        <v>0.1</v>
      </c>
      <c r="L716" t="s">
        <v>1454</v>
      </c>
      <c r="M716" t="s">
        <v>1460</v>
      </c>
    </row>
    <row r="717" spans="1:13" x14ac:dyDescent="0.3">
      <c r="A717" t="s">
        <v>1595</v>
      </c>
      <c r="B717" t="s">
        <v>1596</v>
      </c>
      <c r="C717" t="s">
        <v>186</v>
      </c>
      <c r="D717" t="s">
        <v>212</v>
      </c>
      <c r="E717" t="s">
        <v>187</v>
      </c>
      <c r="F717" t="s">
        <v>181</v>
      </c>
      <c r="G717" t="s">
        <v>182</v>
      </c>
      <c r="H717">
        <v>28</v>
      </c>
      <c r="I717" s="6">
        <v>43863</v>
      </c>
      <c r="J717" s="29">
        <v>115417</v>
      </c>
      <c r="K717" s="30">
        <v>0.06</v>
      </c>
      <c r="L717" t="s">
        <v>1454</v>
      </c>
      <c r="M717" t="s">
        <v>1460</v>
      </c>
    </row>
    <row r="718" spans="1:13" x14ac:dyDescent="0.3">
      <c r="A718" t="s">
        <v>1597</v>
      </c>
      <c r="B718" t="s">
        <v>1598</v>
      </c>
      <c r="C718" t="s">
        <v>378</v>
      </c>
      <c r="D718" t="s">
        <v>161</v>
      </c>
      <c r="E718" t="s">
        <v>162</v>
      </c>
      <c r="F718" t="s">
        <v>163</v>
      </c>
      <c r="G718" t="s">
        <v>182</v>
      </c>
      <c r="H718">
        <v>28</v>
      </c>
      <c r="I718" s="6">
        <v>43763</v>
      </c>
      <c r="J718" s="29">
        <v>50111</v>
      </c>
      <c r="K718" s="30">
        <v>0</v>
      </c>
      <c r="L718" t="s">
        <v>1454</v>
      </c>
      <c r="M718" t="s">
        <v>1474</v>
      </c>
    </row>
    <row r="719" spans="1:13" x14ac:dyDescent="0.3">
      <c r="A719" t="s">
        <v>1599</v>
      </c>
      <c r="B719" t="s">
        <v>1600</v>
      </c>
      <c r="C719" t="s">
        <v>169</v>
      </c>
      <c r="D719" t="s">
        <v>200</v>
      </c>
      <c r="E719" t="s">
        <v>171</v>
      </c>
      <c r="F719" t="s">
        <v>181</v>
      </c>
      <c r="G719" t="s">
        <v>182</v>
      </c>
      <c r="H719">
        <v>39</v>
      </c>
      <c r="I719" s="6">
        <v>39049</v>
      </c>
      <c r="J719" s="29">
        <v>161690</v>
      </c>
      <c r="K719" s="30">
        <v>0.28999999999999998</v>
      </c>
      <c r="L719" t="s">
        <v>1454</v>
      </c>
      <c r="M719" t="s">
        <v>1467</v>
      </c>
    </row>
    <row r="720" spans="1:13" x14ac:dyDescent="0.3">
      <c r="A720" t="s">
        <v>1601</v>
      </c>
      <c r="B720" t="s">
        <v>1602</v>
      </c>
      <c r="C720" t="s">
        <v>340</v>
      </c>
      <c r="D720" t="s">
        <v>204</v>
      </c>
      <c r="E720" t="s">
        <v>171</v>
      </c>
      <c r="F720" t="s">
        <v>163</v>
      </c>
      <c r="G720" t="s">
        <v>182</v>
      </c>
      <c r="H720">
        <v>35</v>
      </c>
      <c r="I720" s="6">
        <v>42776</v>
      </c>
      <c r="J720" s="29">
        <v>60132</v>
      </c>
      <c r="K720" s="30">
        <v>0</v>
      </c>
      <c r="L720" t="s">
        <v>1454</v>
      </c>
      <c r="M720" t="s">
        <v>1455</v>
      </c>
    </row>
    <row r="721" spans="1:13" x14ac:dyDescent="0.3">
      <c r="A721" t="s">
        <v>1603</v>
      </c>
      <c r="B721" t="s">
        <v>1604</v>
      </c>
      <c r="C721" t="s">
        <v>451</v>
      </c>
      <c r="D721" t="s">
        <v>161</v>
      </c>
      <c r="E721" t="s">
        <v>171</v>
      </c>
      <c r="F721" t="s">
        <v>181</v>
      </c>
      <c r="G721" t="s">
        <v>182</v>
      </c>
      <c r="H721">
        <v>31</v>
      </c>
      <c r="I721" s="6">
        <v>42780</v>
      </c>
      <c r="J721" s="29">
        <v>95963</v>
      </c>
      <c r="K721" s="30">
        <v>0</v>
      </c>
      <c r="L721" t="s">
        <v>1454</v>
      </c>
      <c r="M721" t="s">
        <v>1474</v>
      </c>
    </row>
    <row r="722" spans="1:13" x14ac:dyDescent="0.3">
      <c r="A722" t="s">
        <v>1605</v>
      </c>
      <c r="B722" t="s">
        <v>1606</v>
      </c>
      <c r="C722" t="s">
        <v>169</v>
      </c>
      <c r="D722" t="s">
        <v>200</v>
      </c>
      <c r="E722" t="s">
        <v>162</v>
      </c>
      <c r="F722" t="s">
        <v>181</v>
      </c>
      <c r="G722" t="s">
        <v>182</v>
      </c>
      <c r="H722">
        <v>37</v>
      </c>
      <c r="I722" s="6">
        <v>41048</v>
      </c>
      <c r="J722" s="29">
        <v>160280</v>
      </c>
      <c r="K722" s="30">
        <v>0.19</v>
      </c>
      <c r="L722" t="s">
        <v>1454</v>
      </c>
      <c r="M722" t="s">
        <v>1467</v>
      </c>
    </row>
    <row r="723" spans="1:13" x14ac:dyDescent="0.3">
      <c r="A723" t="s">
        <v>1607</v>
      </c>
      <c r="B723" t="s">
        <v>1608</v>
      </c>
      <c r="C723" t="s">
        <v>451</v>
      </c>
      <c r="D723" t="s">
        <v>161</v>
      </c>
      <c r="E723" t="s">
        <v>177</v>
      </c>
      <c r="F723" t="s">
        <v>163</v>
      </c>
      <c r="G723" t="s">
        <v>182</v>
      </c>
      <c r="H723">
        <v>30</v>
      </c>
      <c r="I723" s="6">
        <v>43553</v>
      </c>
      <c r="J723" s="29">
        <v>86774</v>
      </c>
      <c r="K723" s="30">
        <v>0</v>
      </c>
      <c r="L723" t="s">
        <v>1454</v>
      </c>
      <c r="M723" t="s">
        <v>1474</v>
      </c>
    </row>
    <row r="724" spans="1:13" x14ac:dyDescent="0.3">
      <c r="A724" t="s">
        <v>1609</v>
      </c>
      <c r="B724" t="s">
        <v>1610</v>
      </c>
      <c r="C724" t="s">
        <v>160</v>
      </c>
      <c r="D724" t="s">
        <v>170</v>
      </c>
      <c r="E724" t="s">
        <v>187</v>
      </c>
      <c r="F724" t="s">
        <v>163</v>
      </c>
      <c r="G724" t="s">
        <v>182</v>
      </c>
      <c r="H724">
        <v>48</v>
      </c>
      <c r="I724" s="6">
        <v>37144</v>
      </c>
      <c r="J724" s="29">
        <v>125730</v>
      </c>
      <c r="K724" s="30">
        <v>0.11</v>
      </c>
      <c r="L724" t="s">
        <v>1454</v>
      </c>
      <c r="M724" t="s">
        <v>1455</v>
      </c>
    </row>
    <row r="725" spans="1:13" x14ac:dyDescent="0.3">
      <c r="A725" t="s">
        <v>1611</v>
      </c>
      <c r="B725" t="s">
        <v>1612</v>
      </c>
      <c r="C725" t="s">
        <v>211</v>
      </c>
      <c r="D725" t="s">
        <v>200</v>
      </c>
      <c r="E725" t="s">
        <v>177</v>
      </c>
      <c r="F725" t="s">
        <v>163</v>
      </c>
      <c r="G725" t="s">
        <v>182</v>
      </c>
      <c r="H725">
        <v>52</v>
      </c>
      <c r="I725" s="6">
        <v>41113</v>
      </c>
      <c r="J725" s="29">
        <v>187048</v>
      </c>
      <c r="K725" s="30">
        <v>0.32</v>
      </c>
      <c r="L725" t="s">
        <v>1454</v>
      </c>
      <c r="M725" t="s">
        <v>1474</v>
      </c>
    </row>
    <row r="726" spans="1:13" x14ac:dyDescent="0.3">
      <c r="A726" t="s">
        <v>1613</v>
      </c>
      <c r="B726" t="s">
        <v>1614</v>
      </c>
      <c r="C726" t="s">
        <v>186</v>
      </c>
      <c r="D726" t="s">
        <v>194</v>
      </c>
      <c r="E726" t="s">
        <v>171</v>
      </c>
      <c r="F726" t="s">
        <v>181</v>
      </c>
      <c r="G726" t="s">
        <v>182</v>
      </c>
      <c r="H726">
        <v>63</v>
      </c>
      <c r="I726" s="6">
        <v>42214</v>
      </c>
      <c r="J726" s="29">
        <v>103724</v>
      </c>
      <c r="K726" s="30">
        <v>0.05</v>
      </c>
      <c r="L726" t="s">
        <v>1454</v>
      </c>
      <c r="M726" t="s">
        <v>1460</v>
      </c>
    </row>
    <row r="727" spans="1:13" x14ac:dyDescent="0.3">
      <c r="A727" t="s">
        <v>1615</v>
      </c>
      <c r="B727" t="s">
        <v>1616</v>
      </c>
      <c r="C727" t="s">
        <v>240</v>
      </c>
      <c r="D727" t="s">
        <v>161</v>
      </c>
      <c r="E727" t="s">
        <v>187</v>
      </c>
      <c r="F727" t="s">
        <v>163</v>
      </c>
      <c r="G727" t="s">
        <v>182</v>
      </c>
      <c r="H727">
        <v>45</v>
      </c>
      <c r="I727" s="6">
        <v>41511</v>
      </c>
      <c r="J727" s="29">
        <v>99169</v>
      </c>
      <c r="K727" s="30">
        <v>0</v>
      </c>
      <c r="L727" t="s">
        <v>1454</v>
      </c>
      <c r="M727" t="s">
        <v>1467</v>
      </c>
    </row>
    <row r="728" spans="1:13" x14ac:dyDescent="0.3">
      <c r="A728" t="s">
        <v>1617</v>
      </c>
      <c r="B728" t="s">
        <v>1618</v>
      </c>
      <c r="C728" t="s">
        <v>160</v>
      </c>
      <c r="D728" t="s">
        <v>194</v>
      </c>
      <c r="E728" t="s">
        <v>162</v>
      </c>
      <c r="F728" t="s">
        <v>163</v>
      </c>
      <c r="G728" t="s">
        <v>182</v>
      </c>
      <c r="H728">
        <v>55</v>
      </c>
      <c r="I728" s="6">
        <v>38888</v>
      </c>
      <c r="J728" s="29">
        <v>142628</v>
      </c>
      <c r="K728" s="30">
        <v>0.12</v>
      </c>
      <c r="L728" t="s">
        <v>1454</v>
      </c>
      <c r="M728" t="s">
        <v>1455</v>
      </c>
    </row>
    <row r="729" spans="1:13" x14ac:dyDescent="0.3">
      <c r="A729" t="s">
        <v>1619</v>
      </c>
      <c r="B729" t="s">
        <v>1620</v>
      </c>
      <c r="C729" t="s">
        <v>160</v>
      </c>
      <c r="D729" t="s">
        <v>161</v>
      </c>
      <c r="E729" t="s">
        <v>162</v>
      </c>
      <c r="F729" t="s">
        <v>163</v>
      </c>
      <c r="G729" t="s">
        <v>182</v>
      </c>
      <c r="H729">
        <v>60</v>
      </c>
      <c r="I729" s="6">
        <v>40383</v>
      </c>
      <c r="J729" s="29">
        <v>126911</v>
      </c>
      <c r="K729" s="30">
        <v>0.1</v>
      </c>
      <c r="L729" t="s">
        <v>1454</v>
      </c>
      <c r="M729" t="s">
        <v>1460</v>
      </c>
    </row>
    <row r="730" spans="1:13" x14ac:dyDescent="0.3">
      <c r="A730" t="s">
        <v>1621</v>
      </c>
      <c r="B730" t="s">
        <v>1622</v>
      </c>
      <c r="C730" t="s">
        <v>211</v>
      </c>
      <c r="D730" t="s">
        <v>223</v>
      </c>
      <c r="E730" t="s">
        <v>162</v>
      </c>
      <c r="F730" t="s">
        <v>181</v>
      </c>
      <c r="G730" t="s">
        <v>182</v>
      </c>
      <c r="H730">
        <v>56</v>
      </c>
      <c r="I730" s="6">
        <v>38042</v>
      </c>
      <c r="J730" s="29">
        <v>216949</v>
      </c>
      <c r="K730" s="30">
        <v>0.32</v>
      </c>
      <c r="L730" t="s">
        <v>1454</v>
      </c>
      <c r="M730" t="s">
        <v>1460</v>
      </c>
    </row>
    <row r="731" spans="1:13" x14ac:dyDescent="0.3">
      <c r="A731" t="s">
        <v>1623</v>
      </c>
      <c r="B731" t="s">
        <v>1624</v>
      </c>
      <c r="C731" t="s">
        <v>180</v>
      </c>
      <c r="D731" t="s">
        <v>212</v>
      </c>
      <c r="E731" t="s">
        <v>187</v>
      </c>
      <c r="F731" t="s">
        <v>163</v>
      </c>
      <c r="G731" t="s">
        <v>182</v>
      </c>
      <c r="H731">
        <v>46</v>
      </c>
      <c r="I731" s="6">
        <v>37271</v>
      </c>
      <c r="J731" s="29">
        <v>86510</v>
      </c>
      <c r="K731" s="30">
        <v>0</v>
      </c>
      <c r="L731" t="s">
        <v>1454</v>
      </c>
      <c r="M731" t="s">
        <v>1467</v>
      </c>
    </row>
    <row r="732" spans="1:13" x14ac:dyDescent="0.3">
      <c r="A732" t="s">
        <v>1625</v>
      </c>
      <c r="B732" t="s">
        <v>1626</v>
      </c>
      <c r="C732" t="s">
        <v>245</v>
      </c>
      <c r="D732" t="s">
        <v>161</v>
      </c>
      <c r="E732" t="s">
        <v>171</v>
      </c>
      <c r="F732" t="s">
        <v>163</v>
      </c>
      <c r="G732" t="s">
        <v>182</v>
      </c>
      <c r="H732">
        <v>49</v>
      </c>
      <c r="I732" s="6">
        <v>40431</v>
      </c>
      <c r="J732" s="29">
        <v>72826</v>
      </c>
      <c r="K732" s="30">
        <v>0</v>
      </c>
      <c r="L732" t="s">
        <v>1454</v>
      </c>
      <c r="M732" t="s">
        <v>1467</v>
      </c>
    </row>
    <row r="733" spans="1:13" x14ac:dyDescent="0.3">
      <c r="A733" t="s">
        <v>1627</v>
      </c>
      <c r="B733" t="s">
        <v>1628</v>
      </c>
      <c r="C733" t="s">
        <v>169</v>
      </c>
      <c r="D733" t="s">
        <v>194</v>
      </c>
      <c r="E733" t="s">
        <v>177</v>
      </c>
      <c r="F733" t="s">
        <v>181</v>
      </c>
      <c r="G733" t="s">
        <v>182</v>
      </c>
      <c r="H733">
        <v>55</v>
      </c>
      <c r="I733" s="6">
        <v>40340</v>
      </c>
      <c r="J733" s="29">
        <v>187389</v>
      </c>
      <c r="K733" s="30">
        <v>0.25</v>
      </c>
      <c r="L733" t="s">
        <v>1454</v>
      </c>
      <c r="M733" t="s">
        <v>1474</v>
      </c>
    </row>
    <row r="734" spans="1:13" x14ac:dyDescent="0.3">
      <c r="A734" t="s">
        <v>1629</v>
      </c>
      <c r="B734" t="s">
        <v>1630</v>
      </c>
      <c r="C734" t="s">
        <v>180</v>
      </c>
      <c r="D734" t="s">
        <v>194</v>
      </c>
      <c r="E734" t="s">
        <v>162</v>
      </c>
      <c r="F734" t="s">
        <v>181</v>
      </c>
      <c r="G734" t="s">
        <v>182</v>
      </c>
      <c r="H734">
        <v>34</v>
      </c>
      <c r="I734" s="6">
        <v>40750</v>
      </c>
      <c r="J734" s="29">
        <v>97231</v>
      </c>
      <c r="K734" s="30">
        <v>0</v>
      </c>
      <c r="L734" t="s">
        <v>1454</v>
      </c>
      <c r="M734" t="s">
        <v>1467</v>
      </c>
    </row>
    <row r="735" spans="1:13" x14ac:dyDescent="0.3">
      <c r="A735" t="s">
        <v>1631</v>
      </c>
      <c r="B735" t="s">
        <v>1632</v>
      </c>
      <c r="C735" t="s">
        <v>169</v>
      </c>
      <c r="D735" t="s">
        <v>212</v>
      </c>
      <c r="E735" t="s">
        <v>162</v>
      </c>
      <c r="F735" t="s">
        <v>181</v>
      </c>
      <c r="G735" t="s">
        <v>182</v>
      </c>
      <c r="H735">
        <v>49</v>
      </c>
      <c r="I735" s="6">
        <v>36210</v>
      </c>
      <c r="J735" s="29">
        <v>191807</v>
      </c>
      <c r="K735" s="30">
        <v>0.21</v>
      </c>
      <c r="L735" t="s">
        <v>1454</v>
      </c>
      <c r="M735" t="s">
        <v>1455</v>
      </c>
    </row>
    <row r="736" spans="1:13" x14ac:dyDescent="0.3">
      <c r="A736" t="s">
        <v>1633</v>
      </c>
      <c r="B736" t="s">
        <v>1634</v>
      </c>
      <c r="C736" t="s">
        <v>245</v>
      </c>
      <c r="D736" t="s">
        <v>161</v>
      </c>
      <c r="E736" t="s">
        <v>171</v>
      </c>
      <c r="F736" t="s">
        <v>181</v>
      </c>
      <c r="G736" t="s">
        <v>182</v>
      </c>
      <c r="H736">
        <v>42</v>
      </c>
      <c r="I736" s="6">
        <v>41813</v>
      </c>
      <c r="J736" s="29">
        <v>64677</v>
      </c>
      <c r="K736" s="30">
        <v>0</v>
      </c>
      <c r="L736" t="s">
        <v>1454</v>
      </c>
      <c r="M736" t="s">
        <v>1455</v>
      </c>
    </row>
    <row r="737" spans="1:13" x14ac:dyDescent="0.3">
      <c r="A737" t="s">
        <v>1635</v>
      </c>
      <c r="B737" t="s">
        <v>1636</v>
      </c>
      <c r="C737" t="s">
        <v>397</v>
      </c>
      <c r="D737" t="s">
        <v>161</v>
      </c>
      <c r="E737" t="s">
        <v>162</v>
      </c>
      <c r="F737" t="s">
        <v>181</v>
      </c>
      <c r="G737" t="s">
        <v>182</v>
      </c>
      <c r="H737">
        <v>37</v>
      </c>
      <c r="I737" s="6">
        <v>42922</v>
      </c>
      <c r="J737" s="29">
        <v>96331</v>
      </c>
      <c r="K737" s="30">
        <v>0</v>
      </c>
      <c r="L737" t="s">
        <v>1454</v>
      </c>
      <c r="M737" t="s">
        <v>1460</v>
      </c>
    </row>
    <row r="738" spans="1:13" x14ac:dyDescent="0.3">
      <c r="A738" t="s">
        <v>1637</v>
      </c>
      <c r="B738" t="s">
        <v>1638</v>
      </c>
      <c r="C738" t="s">
        <v>180</v>
      </c>
      <c r="D738" t="s">
        <v>212</v>
      </c>
      <c r="E738" t="s">
        <v>177</v>
      </c>
      <c r="F738" t="s">
        <v>181</v>
      </c>
      <c r="G738" t="s">
        <v>182</v>
      </c>
      <c r="H738">
        <v>51</v>
      </c>
      <c r="I738" s="6">
        <v>41013</v>
      </c>
      <c r="J738" s="29">
        <v>82300</v>
      </c>
      <c r="K738" s="30">
        <v>0</v>
      </c>
      <c r="L738" t="s">
        <v>1454</v>
      </c>
      <c r="M738" t="s">
        <v>1474</v>
      </c>
    </row>
    <row r="739" spans="1:13" x14ac:dyDescent="0.3">
      <c r="A739" t="s">
        <v>1639</v>
      </c>
      <c r="B739" t="s">
        <v>1640</v>
      </c>
      <c r="C739" t="s">
        <v>211</v>
      </c>
      <c r="D739" t="s">
        <v>204</v>
      </c>
      <c r="E739" t="s">
        <v>177</v>
      </c>
      <c r="F739" t="s">
        <v>163</v>
      </c>
      <c r="G739" t="s">
        <v>182</v>
      </c>
      <c r="H739">
        <v>50</v>
      </c>
      <c r="I739" s="6">
        <v>39734</v>
      </c>
      <c r="J739" s="29">
        <v>181801</v>
      </c>
      <c r="K739" s="30">
        <v>0.4</v>
      </c>
      <c r="L739" t="s">
        <v>1454</v>
      </c>
      <c r="M739" t="s">
        <v>1455</v>
      </c>
    </row>
    <row r="740" spans="1:13" x14ac:dyDescent="0.3">
      <c r="A740" t="s">
        <v>1641</v>
      </c>
      <c r="B740" t="s">
        <v>1642</v>
      </c>
      <c r="C740" t="s">
        <v>211</v>
      </c>
      <c r="D740" t="s">
        <v>204</v>
      </c>
      <c r="E740" t="s">
        <v>177</v>
      </c>
      <c r="F740" t="s">
        <v>163</v>
      </c>
      <c r="G740" t="s">
        <v>182</v>
      </c>
      <c r="H740">
        <v>55</v>
      </c>
      <c r="I740" s="6">
        <v>43345</v>
      </c>
      <c r="J740" s="29">
        <v>221465</v>
      </c>
      <c r="K740" s="30">
        <v>0.34</v>
      </c>
      <c r="L740" t="s">
        <v>1454</v>
      </c>
      <c r="M740" t="s">
        <v>1474</v>
      </c>
    </row>
    <row r="741" spans="1:13" x14ac:dyDescent="0.3">
      <c r="A741" t="s">
        <v>1643</v>
      </c>
      <c r="B741" t="s">
        <v>1644</v>
      </c>
      <c r="C741" t="s">
        <v>160</v>
      </c>
      <c r="D741" t="s">
        <v>212</v>
      </c>
      <c r="E741" t="s">
        <v>171</v>
      </c>
      <c r="F741" t="s">
        <v>163</v>
      </c>
      <c r="G741" t="s">
        <v>182</v>
      </c>
      <c r="H741">
        <v>31</v>
      </c>
      <c r="I741" s="6">
        <v>43695</v>
      </c>
      <c r="J741" s="29">
        <v>126353</v>
      </c>
      <c r="K741" s="30">
        <v>0.12</v>
      </c>
      <c r="L741" t="s">
        <v>1454</v>
      </c>
      <c r="M741" t="s">
        <v>1460</v>
      </c>
    </row>
    <row r="742" spans="1:13" x14ac:dyDescent="0.3">
      <c r="A742" t="s">
        <v>1645</v>
      </c>
      <c r="B742" t="s">
        <v>1646</v>
      </c>
      <c r="C742" t="s">
        <v>169</v>
      </c>
      <c r="D742" t="s">
        <v>194</v>
      </c>
      <c r="E742" t="s">
        <v>171</v>
      </c>
      <c r="F742" t="s">
        <v>163</v>
      </c>
      <c r="G742" t="s">
        <v>182</v>
      </c>
      <c r="H742">
        <v>55</v>
      </c>
      <c r="I742" s="6">
        <v>40468</v>
      </c>
      <c r="J742" s="29">
        <v>188727</v>
      </c>
      <c r="K742" s="30">
        <v>0.23</v>
      </c>
      <c r="L742" t="s">
        <v>1454</v>
      </c>
      <c r="M742" t="s">
        <v>1474</v>
      </c>
    </row>
    <row r="743" spans="1:13" x14ac:dyDescent="0.3">
      <c r="A743" t="s">
        <v>1647</v>
      </c>
      <c r="B743" t="s">
        <v>1648</v>
      </c>
      <c r="C743" t="s">
        <v>232</v>
      </c>
      <c r="D743" t="s">
        <v>161</v>
      </c>
      <c r="E743" t="s">
        <v>171</v>
      </c>
      <c r="F743" t="s">
        <v>163</v>
      </c>
      <c r="G743" t="s">
        <v>182</v>
      </c>
      <c r="H743">
        <v>39</v>
      </c>
      <c r="I743" s="6">
        <v>44153</v>
      </c>
      <c r="J743" s="29">
        <v>48415</v>
      </c>
      <c r="K743" s="30">
        <v>0</v>
      </c>
      <c r="L743" t="s">
        <v>1454</v>
      </c>
      <c r="M743" t="s">
        <v>1460</v>
      </c>
    </row>
    <row r="744" spans="1:13" x14ac:dyDescent="0.3">
      <c r="A744" t="s">
        <v>897</v>
      </c>
      <c r="B744" t="s">
        <v>1649</v>
      </c>
      <c r="C744" t="s">
        <v>160</v>
      </c>
      <c r="D744" t="s">
        <v>212</v>
      </c>
      <c r="E744" t="s">
        <v>162</v>
      </c>
      <c r="F744" t="s">
        <v>181</v>
      </c>
      <c r="G744" t="s">
        <v>182</v>
      </c>
      <c r="H744">
        <v>45</v>
      </c>
      <c r="I744" s="6">
        <v>37014</v>
      </c>
      <c r="J744" s="29">
        <v>147752</v>
      </c>
      <c r="K744" s="30">
        <v>0.12</v>
      </c>
      <c r="L744" t="s">
        <v>1454</v>
      </c>
      <c r="M744" t="s">
        <v>1460</v>
      </c>
    </row>
    <row r="745" spans="1:13" x14ac:dyDescent="0.3">
      <c r="A745" t="s">
        <v>1650</v>
      </c>
      <c r="B745" t="s">
        <v>1651</v>
      </c>
      <c r="C745" t="s">
        <v>160</v>
      </c>
      <c r="D745" t="s">
        <v>212</v>
      </c>
      <c r="E745" t="s">
        <v>177</v>
      </c>
      <c r="F745" t="s">
        <v>163</v>
      </c>
      <c r="G745" t="s">
        <v>182</v>
      </c>
      <c r="H745">
        <v>25</v>
      </c>
      <c r="I745" s="6">
        <v>44453</v>
      </c>
      <c r="J745" s="29">
        <v>136810</v>
      </c>
      <c r="K745" s="30">
        <v>0.14000000000000001</v>
      </c>
      <c r="L745" t="s">
        <v>1454</v>
      </c>
      <c r="M745" t="s">
        <v>1455</v>
      </c>
    </row>
    <row r="746" spans="1:13" x14ac:dyDescent="0.3">
      <c r="A746" t="s">
        <v>1652</v>
      </c>
      <c r="B746" t="s">
        <v>1653</v>
      </c>
      <c r="C746" t="s">
        <v>283</v>
      </c>
      <c r="D746" t="s">
        <v>200</v>
      </c>
      <c r="E746" t="s">
        <v>162</v>
      </c>
      <c r="F746" t="s">
        <v>163</v>
      </c>
      <c r="G746" t="s">
        <v>182</v>
      </c>
      <c r="H746">
        <v>45</v>
      </c>
      <c r="I746" s="6">
        <v>36755</v>
      </c>
      <c r="J746" s="29">
        <v>55563</v>
      </c>
      <c r="K746" s="30">
        <v>0</v>
      </c>
      <c r="L746" t="s">
        <v>1454</v>
      </c>
      <c r="M746" t="s">
        <v>1474</v>
      </c>
    </row>
    <row r="747" spans="1:13" x14ac:dyDescent="0.3">
      <c r="A747" t="s">
        <v>1654</v>
      </c>
      <c r="B747" t="s">
        <v>1655</v>
      </c>
      <c r="C747" t="s">
        <v>169</v>
      </c>
      <c r="D747" t="s">
        <v>161</v>
      </c>
      <c r="E747" t="s">
        <v>162</v>
      </c>
      <c r="F747" t="s">
        <v>163</v>
      </c>
      <c r="G747" t="s">
        <v>182</v>
      </c>
      <c r="H747">
        <v>52</v>
      </c>
      <c r="I747" s="6">
        <v>35109</v>
      </c>
      <c r="J747" s="29">
        <v>159724</v>
      </c>
      <c r="K747" s="30">
        <v>0.23</v>
      </c>
      <c r="L747" t="s">
        <v>1454</v>
      </c>
      <c r="M747" t="s">
        <v>1467</v>
      </c>
    </row>
    <row r="748" spans="1:13" x14ac:dyDescent="0.3">
      <c r="A748" t="s">
        <v>1656</v>
      </c>
      <c r="B748" t="s">
        <v>1657</v>
      </c>
      <c r="C748" t="s">
        <v>176</v>
      </c>
      <c r="D748" t="s">
        <v>161</v>
      </c>
      <c r="E748" t="s">
        <v>171</v>
      </c>
      <c r="F748" t="s">
        <v>181</v>
      </c>
      <c r="G748" t="s">
        <v>182</v>
      </c>
      <c r="H748">
        <v>53</v>
      </c>
      <c r="I748" s="6">
        <v>39487</v>
      </c>
      <c r="J748" s="29">
        <v>84193</v>
      </c>
      <c r="K748" s="30">
        <v>0.09</v>
      </c>
      <c r="L748" t="s">
        <v>1454</v>
      </c>
      <c r="M748" t="s">
        <v>1460</v>
      </c>
    </row>
    <row r="749" spans="1:13" x14ac:dyDescent="0.3">
      <c r="A749" t="s">
        <v>1440</v>
      </c>
      <c r="B749" t="s">
        <v>1658</v>
      </c>
      <c r="C749" t="s">
        <v>211</v>
      </c>
      <c r="D749" t="s">
        <v>161</v>
      </c>
      <c r="E749" t="s">
        <v>162</v>
      </c>
      <c r="F749" t="s">
        <v>181</v>
      </c>
      <c r="G749" t="s">
        <v>182</v>
      </c>
      <c r="H749">
        <v>35</v>
      </c>
      <c r="I749" s="6">
        <v>42166</v>
      </c>
      <c r="J749" s="29">
        <v>234723</v>
      </c>
      <c r="K749" s="30">
        <v>0.36</v>
      </c>
      <c r="L749" t="s">
        <v>1454</v>
      </c>
      <c r="M749" t="s">
        <v>1460</v>
      </c>
    </row>
    <row r="750" spans="1:13" x14ac:dyDescent="0.3">
      <c r="A750" t="s">
        <v>1659</v>
      </c>
      <c r="B750" t="s">
        <v>1660</v>
      </c>
      <c r="C750" t="s">
        <v>190</v>
      </c>
      <c r="D750" t="s">
        <v>194</v>
      </c>
      <c r="E750" t="s">
        <v>187</v>
      </c>
      <c r="F750" t="s">
        <v>163</v>
      </c>
      <c r="G750" t="s">
        <v>182</v>
      </c>
      <c r="H750">
        <v>27</v>
      </c>
      <c r="I750" s="6">
        <v>43701</v>
      </c>
      <c r="J750" s="29">
        <v>50809</v>
      </c>
      <c r="K750" s="30">
        <v>0</v>
      </c>
      <c r="L750" t="s">
        <v>1454</v>
      </c>
      <c r="M750" t="s">
        <v>1455</v>
      </c>
    </row>
    <row r="751" spans="1:13" x14ac:dyDescent="0.3">
      <c r="A751" t="s">
        <v>1661</v>
      </c>
      <c r="B751" t="s">
        <v>1662</v>
      </c>
      <c r="C751" t="s">
        <v>301</v>
      </c>
      <c r="D751" t="s">
        <v>161</v>
      </c>
      <c r="E751" t="s">
        <v>187</v>
      </c>
      <c r="F751" t="s">
        <v>163</v>
      </c>
      <c r="G751" t="s">
        <v>182</v>
      </c>
      <c r="H751">
        <v>53</v>
      </c>
      <c r="I751" s="6">
        <v>40744</v>
      </c>
      <c r="J751" s="29">
        <v>86173</v>
      </c>
      <c r="K751" s="30">
        <v>0</v>
      </c>
      <c r="L751" t="s">
        <v>1454</v>
      </c>
      <c r="M751" t="s">
        <v>1455</v>
      </c>
    </row>
    <row r="752" spans="1:13" x14ac:dyDescent="0.3">
      <c r="A752" t="s">
        <v>1398</v>
      </c>
      <c r="B752" t="s">
        <v>1663</v>
      </c>
      <c r="C752" t="s">
        <v>325</v>
      </c>
      <c r="D752" t="s">
        <v>223</v>
      </c>
      <c r="E752" t="s">
        <v>177</v>
      </c>
      <c r="F752" t="s">
        <v>181</v>
      </c>
      <c r="G752" t="s">
        <v>182</v>
      </c>
      <c r="H752">
        <v>35</v>
      </c>
      <c r="I752" s="6">
        <v>41516</v>
      </c>
      <c r="J752" s="29">
        <v>59646</v>
      </c>
      <c r="K752" s="30">
        <v>0</v>
      </c>
      <c r="L752" t="s">
        <v>1454</v>
      </c>
      <c r="M752" t="s">
        <v>1460</v>
      </c>
    </row>
    <row r="753" spans="1:13" x14ac:dyDescent="0.3">
      <c r="A753" t="s">
        <v>986</v>
      </c>
      <c r="B753" t="s">
        <v>1664</v>
      </c>
      <c r="C753" t="s">
        <v>169</v>
      </c>
      <c r="D753" t="s">
        <v>204</v>
      </c>
      <c r="E753" t="s">
        <v>171</v>
      </c>
      <c r="F753" t="s">
        <v>181</v>
      </c>
      <c r="G753" t="s">
        <v>182</v>
      </c>
      <c r="H753">
        <v>64</v>
      </c>
      <c r="I753" s="6">
        <v>34940</v>
      </c>
      <c r="J753" s="29">
        <v>158787</v>
      </c>
      <c r="K753" s="30">
        <v>0.18</v>
      </c>
      <c r="L753" t="s">
        <v>1454</v>
      </c>
      <c r="M753" t="s">
        <v>1474</v>
      </c>
    </row>
    <row r="754" spans="1:13" x14ac:dyDescent="0.3">
      <c r="A754" t="s">
        <v>1665</v>
      </c>
      <c r="B754" t="s">
        <v>1666</v>
      </c>
      <c r="C754" t="s">
        <v>203</v>
      </c>
      <c r="D754" t="s">
        <v>204</v>
      </c>
      <c r="E754" t="s">
        <v>162</v>
      </c>
      <c r="F754" t="s">
        <v>181</v>
      </c>
      <c r="G754" t="s">
        <v>182</v>
      </c>
      <c r="H754">
        <v>55</v>
      </c>
      <c r="I754" s="6">
        <v>43219</v>
      </c>
      <c r="J754" s="29">
        <v>83378</v>
      </c>
      <c r="K754" s="30">
        <v>0</v>
      </c>
      <c r="L754" t="s">
        <v>1454</v>
      </c>
      <c r="M754" t="s">
        <v>1467</v>
      </c>
    </row>
    <row r="755" spans="1:13" x14ac:dyDescent="0.3">
      <c r="A755" t="s">
        <v>1667</v>
      </c>
      <c r="B755" t="s">
        <v>1668</v>
      </c>
      <c r="C755" t="s">
        <v>169</v>
      </c>
      <c r="D755" t="s">
        <v>212</v>
      </c>
      <c r="E755" t="s">
        <v>187</v>
      </c>
      <c r="F755" t="s">
        <v>181</v>
      </c>
      <c r="G755" t="s">
        <v>182</v>
      </c>
      <c r="H755">
        <v>45</v>
      </c>
      <c r="I755" s="6">
        <v>38332</v>
      </c>
      <c r="J755" s="29">
        <v>168846</v>
      </c>
      <c r="K755" s="30">
        <v>0.24</v>
      </c>
      <c r="L755" t="s">
        <v>1454</v>
      </c>
      <c r="M755" t="s">
        <v>1455</v>
      </c>
    </row>
    <row r="756" spans="1:13" x14ac:dyDescent="0.3">
      <c r="A756" t="s">
        <v>1512</v>
      </c>
      <c r="B756" t="s">
        <v>1669</v>
      </c>
      <c r="C756" t="s">
        <v>260</v>
      </c>
      <c r="D756" t="s">
        <v>204</v>
      </c>
      <c r="E756" t="s">
        <v>177</v>
      </c>
      <c r="F756" t="s">
        <v>163</v>
      </c>
      <c r="G756" t="s">
        <v>182</v>
      </c>
      <c r="H756">
        <v>50</v>
      </c>
      <c r="I756" s="6">
        <v>37446</v>
      </c>
      <c r="J756" s="29">
        <v>92209</v>
      </c>
      <c r="K756" s="30">
        <v>0</v>
      </c>
      <c r="L756" t="s">
        <v>1454</v>
      </c>
      <c r="M756" t="s">
        <v>1460</v>
      </c>
    </row>
    <row r="757" spans="1:13" x14ac:dyDescent="0.3">
      <c r="A757" t="s">
        <v>1670</v>
      </c>
      <c r="B757" t="s">
        <v>1671</v>
      </c>
      <c r="C757" t="s">
        <v>245</v>
      </c>
      <c r="D757" t="s">
        <v>161</v>
      </c>
      <c r="E757" t="s">
        <v>162</v>
      </c>
      <c r="F757" t="s">
        <v>181</v>
      </c>
      <c r="G757" t="s">
        <v>182</v>
      </c>
      <c r="H757">
        <v>37</v>
      </c>
      <c r="I757" s="6">
        <v>42405</v>
      </c>
      <c r="J757" s="29">
        <v>80055</v>
      </c>
      <c r="K757" s="30">
        <v>0</v>
      </c>
      <c r="L757" t="s">
        <v>1454</v>
      </c>
      <c r="M757" t="s">
        <v>1467</v>
      </c>
    </row>
    <row r="758" spans="1:13" x14ac:dyDescent="0.3">
      <c r="A758" t="s">
        <v>254</v>
      </c>
      <c r="B758" t="s">
        <v>1672</v>
      </c>
      <c r="C758" t="s">
        <v>328</v>
      </c>
      <c r="D758" t="s">
        <v>200</v>
      </c>
      <c r="E758" t="s">
        <v>162</v>
      </c>
      <c r="F758" t="s">
        <v>163</v>
      </c>
      <c r="G758" t="s">
        <v>182</v>
      </c>
      <c r="H758">
        <v>60</v>
      </c>
      <c r="I758" s="6">
        <v>38667</v>
      </c>
      <c r="J758" s="29">
        <v>78388</v>
      </c>
      <c r="K758" s="30">
        <v>0</v>
      </c>
      <c r="L758" t="s">
        <v>1454</v>
      </c>
      <c r="M758" t="s">
        <v>1455</v>
      </c>
    </row>
    <row r="759" spans="1:13" x14ac:dyDescent="0.3">
      <c r="A759" t="s">
        <v>636</v>
      </c>
      <c r="B759" t="s">
        <v>1673</v>
      </c>
      <c r="C759" t="s">
        <v>160</v>
      </c>
      <c r="D759" t="s">
        <v>212</v>
      </c>
      <c r="E759" t="s">
        <v>177</v>
      </c>
      <c r="F759" t="s">
        <v>181</v>
      </c>
      <c r="G759" t="s">
        <v>182</v>
      </c>
      <c r="H759">
        <v>63</v>
      </c>
      <c r="I759" s="6">
        <v>42064</v>
      </c>
      <c r="J759" s="29">
        <v>148321</v>
      </c>
      <c r="K759" s="30">
        <v>0.15</v>
      </c>
      <c r="L759" t="s">
        <v>1454</v>
      </c>
      <c r="M759" t="s">
        <v>1467</v>
      </c>
    </row>
    <row r="760" spans="1:13" x14ac:dyDescent="0.3">
      <c r="A760" t="s">
        <v>1674</v>
      </c>
      <c r="B760" t="s">
        <v>1675</v>
      </c>
      <c r="C760" t="s">
        <v>451</v>
      </c>
      <c r="D760" t="s">
        <v>161</v>
      </c>
      <c r="E760" t="s">
        <v>187</v>
      </c>
      <c r="F760" t="s">
        <v>163</v>
      </c>
      <c r="G760" t="s">
        <v>182</v>
      </c>
      <c r="H760">
        <v>60</v>
      </c>
      <c r="I760" s="6">
        <v>38027</v>
      </c>
      <c r="J760" s="29">
        <v>90258</v>
      </c>
      <c r="K760" s="30">
        <v>0</v>
      </c>
      <c r="L760" t="s">
        <v>1454</v>
      </c>
      <c r="M760" t="s">
        <v>1455</v>
      </c>
    </row>
    <row r="761" spans="1:13" x14ac:dyDescent="0.3">
      <c r="A761" t="s">
        <v>1676</v>
      </c>
      <c r="B761" t="s">
        <v>1677</v>
      </c>
      <c r="C761" t="s">
        <v>211</v>
      </c>
      <c r="D761" t="s">
        <v>212</v>
      </c>
      <c r="E761" t="s">
        <v>162</v>
      </c>
      <c r="F761" t="s">
        <v>181</v>
      </c>
      <c r="G761" t="s">
        <v>182</v>
      </c>
      <c r="H761">
        <v>39</v>
      </c>
      <c r="I761" s="6">
        <v>43804</v>
      </c>
      <c r="J761" s="29">
        <v>254057</v>
      </c>
      <c r="K761" s="30">
        <v>0.39</v>
      </c>
      <c r="L761" t="s">
        <v>1454</v>
      </c>
      <c r="M761" t="s">
        <v>1460</v>
      </c>
    </row>
    <row r="762" spans="1:13" x14ac:dyDescent="0.3">
      <c r="A762" t="s">
        <v>851</v>
      </c>
      <c r="B762" t="s">
        <v>1678</v>
      </c>
      <c r="C762" t="s">
        <v>169</v>
      </c>
      <c r="D762" t="s">
        <v>170</v>
      </c>
      <c r="E762" t="s">
        <v>187</v>
      </c>
      <c r="F762" t="s">
        <v>181</v>
      </c>
      <c r="G762" t="s">
        <v>182</v>
      </c>
      <c r="H762">
        <v>58</v>
      </c>
      <c r="I762" s="6">
        <v>39367</v>
      </c>
      <c r="J762" s="29">
        <v>162038</v>
      </c>
      <c r="K762" s="30">
        <v>0.24</v>
      </c>
      <c r="L762" t="s">
        <v>1454</v>
      </c>
      <c r="M762" t="s">
        <v>1455</v>
      </c>
    </row>
    <row r="763" spans="1:13" x14ac:dyDescent="0.3">
      <c r="A763" t="s">
        <v>1679</v>
      </c>
      <c r="B763" t="s">
        <v>1680</v>
      </c>
      <c r="C763" t="s">
        <v>397</v>
      </c>
      <c r="D763" t="s">
        <v>161</v>
      </c>
      <c r="E763" t="s">
        <v>177</v>
      </c>
      <c r="F763" t="s">
        <v>181</v>
      </c>
      <c r="G763" t="s">
        <v>182</v>
      </c>
      <c r="H763">
        <v>50</v>
      </c>
      <c r="I763" s="6">
        <v>36956</v>
      </c>
      <c r="J763" s="29">
        <v>73907</v>
      </c>
      <c r="K763" s="30">
        <v>0</v>
      </c>
      <c r="L763" t="s">
        <v>1454</v>
      </c>
      <c r="M763" t="s">
        <v>1460</v>
      </c>
    </row>
    <row r="764" spans="1:13" x14ac:dyDescent="0.3">
      <c r="A764" t="s">
        <v>1681</v>
      </c>
      <c r="B764" t="s">
        <v>1682</v>
      </c>
      <c r="C764" t="s">
        <v>190</v>
      </c>
      <c r="D764" t="s">
        <v>194</v>
      </c>
      <c r="E764" t="s">
        <v>187</v>
      </c>
      <c r="F764" t="s">
        <v>163</v>
      </c>
      <c r="G764" t="s">
        <v>182</v>
      </c>
      <c r="H764">
        <v>55</v>
      </c>
      <c r="I764" s="6">
        <v>40899</v>
      </c>
      <c r="J764" s="29">
        <v>54733</v>
      </c>
      <c r="K764" s="30">
        <v>0</v>
      </c>
      <c r="L764" t="s">
        <v>1454</v>
      </c>
      <c r="M764" t="s">
        <v>1455</v>
      </c>
    </row>
    <row r="765" spans="1:13" x14ac:dyDescent="0.3">
      <c r="A765" t="s">
        <v>1089</v>
      </c>
      <c r="B765" t="s">
        <v>1683</v>
      </c>
      <c r="C765" t="s">
        <v>180</v>
      </c>
      <c r="D765" t="s">
        <v>223</v>
      </c>
      <c r="E765" t="s">
        <v>171</v>
      </c>
      <c r="F765" t="s">
        <v>181</v>
      </c>
      <c r="G765" t="s">
        <v>182</v>
      </c>
      <c r="H765">
        <v>63</v>
      </c>
      <c r="I765" s="6">
        <v>43171</v>
      </c>
      <c r="J765" s="29">
        <v>73200</v>
      </c>
      <c r="K765" s="30">
        <v>0</v>
      </c>
      <c r="L765" t="s">
        <v>1454</v>
      </c>
      <c r="M765" t="s">
        <v>1460</v>
      </c>
    </row>
    <row r="766" spans="1:13" x14ac:dyDescent="0.3">
      <c r="A766" t="s">
        <v>1684</v>
      </c>
      <c r="B766" t="s">
        <v>562</v>
      </c>
      <c r="C766" t="s">
        <v>186</v>
      </c>
      <c r="D766" t="s">
        <v>170</v>
      </c>
      <c r="E766" t="s">
        <v>177</v>
      </c>
      <c r="F766" t="s">
        <v>181</v>
      </c>
      <c r="G766" t="s">
        <v>182</v>
      </c>
      <c r="H766">
        <v>50</v>
      </c>
      <c r="I766" s="6">
        <v>43239</v>
      </c>
      <c r="J766" s="29">
        <v>106437</v>
      </c>
      <c r="K766" s="30">
        <v>7.0000000000000007E-2</v>
      </c>
      <c r="L766" t="s">
        <v>1454</v>
      </c>
      <c r="M766" t="s">
        <v>1455</v>
      </c>
    </row>
    <row r="767" spans="1:13" x14ac:dyDescent="0.3">
      <c r="A767" t="s">
        <v>1685</v>
      </c>
      <c r="B767" t="s">
        <v>1686</v>
      </c>
      <c r="C767" t="s">
        <v>235</v>
      </c>
      <c r="D767" t="s">
        <v>212</v>
      </c>
      <c r="E767" t="s">
        <v>177</v>
      </c>
      <c r="F767" t="s">
        <v>181</v>
      </c>
      <c r="G767" t="s">
        <v>182</v>
      </c>
      <c r="H767">
        <v>52</v>
      </c>
      <c r="I767" s="6">
        <v>36303</v>
      </c>
      <c r="J767" s="29">
        <v>68807</v>
      </c>
      <c r="K767" s="30">
        <v>0</v>
      </c>
      <c r="L767" t="s">
        <v>1454</v>
      </c>
      <c r="M767" t="s">
        <v>1474</v>
      </c>
    </row>
    <row r="768" spans="1:13" x14ac:dyDescent="0.3">
      <c r="A768" t="s">
        <v>1687</v>
      </c>
      <c r="B768" t="s">
        <v>1688</v>
      </c>
      <c r="C768" t="s">
        <v>260</v>
      </c>
      <c r="D768" t="s">
        <v>204</v>
      </c>
      <c r="E768" t="s">
        <v>171</v>
      </c>
      <c r="F768" t="s">
        <v>181</v>
      </c>
      <c r="G768" t="s">
        <v>182</v>
      </c>
      <c r="H768">
        <v>29</v>
      </c>
      <c r="I768" s="6">
        <v>44515</v>
      </c>
      <c r="J768" s="29">
        <v>91782</v>
      </c>
      <c r="K768" s="30">
        <v>0</v>
      </c>
      <c r="L768" t="s">
        <v>1454</v>
      </c>
      <c r="M768" t="s">
        <v>1455</v>
      </c>
    </row>
    <row r="769" spans="1:13" x14ac:dyDescent="0.3">
      <c r="A769" t="s">
        <v>1689</v>
      </c>
      <c r="B769" t="s">
        <v>1690</v>
      </c>
      <c r="C769" t="s">
        <v>265</v>
      </c>
      <c r="D769" t="s">
        <v>200</v>
      </c>
      <c r="E769" t="s">
        <v>187</v>
      </c>
      <c r="F769" t="s">
        <v>181</v>
      </c>
      <c r="G769" t="s">
        <v>182</v>
      </c>
      <c r="H769">
        <v>31</v>
      </c>
      <c r="I769" s="6">
        <v>43002</v>
      </c>
      <c r="J769" s="29">
        <v>71755</v>
      </c>
      <c r="K769" s="30">
        <v>0</v>
      </c>
      <c r="L769" t="s">
        <v>1454</v>
      </c>
      <c r="M769" t="s">
        <v>1455</v>
      </c>
    </row>
    <row r="770" spans="1:13" x14ac:dyDescent="0.3">
      <c r="A770" t="s">
        <v>1691</v>
      </c>
      <c r="B770" t="s">
        <v>1692</v>
      </c>
      <c r="C770" t="s">
        <v>186</v>
      </c>
      <c r="D770" t="s">
        <v>194</v>
      </c>
      <c r="E770" t="s">
        <v>187</v>
      </c>
      <c r="F770" t="s">
        <v>163</v>
      </c>
      <c r="G770" t="s">
        <v>182</v>
      </c>
      <c r="H770">
        <v>52</v>
      </c>
      <c r="I770" s="6">
        <v>44519</v>
      </c>
      <c r="J770" s="29">
        <v>111006</v>
      </c>
      <c r="K770" s="30">
        <v>0.08</v>
      </c>
      <c r="L770" t="s">
        <v>1454</v>
      </c>
      <c r="M770" t="s">
        <v>1455</v>
      </c>
    </row>
    <row r="771" spans="1:13" x14ac:dyDescent="0.3">
      <c r="A771" t="s">
        <v>1693</v>
      </c>
      <c r="B771" t="s">
        <v>1694</v>
      </c>
      <c r="C771" t="s">
        <v>169</v>
      </c>
      <c r="D771" t="s">
        <v>161</v>
      </c>
      <c r="E771" t="s">
        <v>162</v>
      </c>
      <c r="F771" t="s">
        <v>181</v>
      </c>
      <c r="G771" t="s">
        <v>182</v>
      </c>
      <c r="H771">
        <v>55</v>
      </c>
      <c r="I771" s="6">
        <v>39154</v>
      </c>
      <c r="J771" s="29">
        <v>184648</v>
      </c>
      <c r="K771" s="30">
        <v>0.24</v>
      </c>
      <c r="L771" t="s">
        <v>1454</v>
      </c>
      <c r="M771" t="s">
        <v>1460</v>
      </c>
    </row>
    <row r="772" spans="1:13" x14ac:dyDescent="0.3">
      <c r="A772" t="s">
        <v>1695</v>
      </c>
      <c r="B772" t="s">
        <v>1696</v>
      </c>
      <c r="C772" t="s">
        <v>340</v>
      </c>
      <c r="D772" t="s">
        <v>204</v>
      </c>
      <c r="E772" t="s">
        <v>177</v>
      </c>
      <c r="F772" t="s">
        <v>181</v>
      </c>
      <c r="G772" t="s">
        <v>182</v>
      </c>
      <c r="H772">
        <v>60</v>
      </c>
      <c r="I772" s="6">
        <v>39944</v>
      </c>
      <c r="J772" s="29">
        <v>62239</v>
      </c>
      <c r="K772" s="30">
        <v>0</v>
      </c>
      <c r="L772" t="s">
        <v>1454</v>
      </c>
      <c r="M772" t="s">
        <v>1467</v>
      </c>
    </row>
    <row r="773" spans="1:13" x14ac:dyDescent="0.3">
      <c r="A773" t="s">
        <v>1697</v>
      </c>
      <c r="B773" t="s">
        <v>1698</v>
      </c>
      <c r="C773" t="s">
        <v>186</v>
      </c>
      <c r="D773" t="s">
        <v>194</v>
      </c>
      <c r="E773" t="s">
        <v>171</v>
      </c>
      <c r="F773" t="s">
        <v>181</v>
      </c>
      <c r="G773" t="s">
        <v>182</v>
      </c>
      <c r="H773">
        <v>34</v>
      </c>
      <c r="I773" s="6">
        <v>40952</v>
      </c>
      <c r="J773" s="29">
        <v>118708</v>
      </c>
      <c r="K773" s="30">
        <v>7.0000000000000007E-2</v>
      </c>
      <c r="L773" t="s">
        <v>1454</v>
      </c>
      <c r="M773" t="s">
        <v>1460</v>
      </c>
    </row>
    <row r="774" spans="1:13" x14ac:dyDescent="0.3">
      <c r="A774" t="s">
        <v>1699</v>
      </c>
      <c r="B774" t="s">
        <v>1700</v>
      </c>
      <c r="C774" t="s">
        <v>180</v>
      </c>
      <c r="D774" t="s">
        <v>194</v>
      </c>
      <c r="E774" t="s">
        <v>171</v>
      </c>
      <c r="F774" t="s">
        <v>163</v>
      </c>
      <c r="G774" t="s">
        <v>182</v>
      </c>
      <c r="H774">
        <v>45</v>
      </c>
      <c r="I774" s="6">
        <v>43999</v>
      </c>
      <c r="J774" s="29">
        <v>89841</v>
      </c>
      <c r="K774" s="30">
        <v>0</v>
      </c>
      <c r="L774" t="s">
        <v>1454</v>
      </c>
      <c r="M774" t="s">
        <v>1467</v>
      </c>
    </row>
    <row r="775" spans="1:13" x14ac:dyDescent="0.3">
      <c r="A775" t="s">
        <v>1701</v>
      </c>
      <c r="B775" t="s">
        <v>1702</v>
      </c>
      <c r="C775" t="s">
        <v>211</v>
      </c>
      <c r="D775" t="s">
        <v>212</v>
      </c>
      <c r="E775" t="s">
        <v>187</v>
      </c>
      <c r="F775" t="s">
        <v>181</v>
      </c>
      <c r="G775" t="s">
        <v>182</v>
      </c>
      <c r="H775">
        <v>41</v>
      </c>
      <c r="I775" s="6">
        <v>41916</v>
      </c>
      <c r="J775" s="29">
        <v>257194</v>
      </c>
      <c r="K775" s="30">
        <v>0.35</v>
      </c>
      <c r="L775" t="s">
        <v>1454</v>
      </c>
      <c r="M775" t="s">
        <v>1455</v>
      </c>
    </row>
    <row r="776" spans="1:13" x14ac:dyDescent="0.3">
      <c r="A776" t="s">
        <v>1703</v>
      </c>
      <c r="B776" t="s">
        <v>1704</v>
      </c>
      <c r="C776" t="s">
        <v>260</v>
      </c>
      <c r="D776" t="s">
        <v>204</v>
      </c>
      <c r="E776" t="s">
        <v>162</v>
      </c>
      <c r="F776" t="s">
        <v>181</v>
      </c>
      <c r="G776" t="s">
        <v>182</v>
      </c>
      <c r="H776">
        <v>55</v>
      </c>
      <c r="I776" s="6">
        <v>40663</v>
      </c>
      <c r="J776" s="29">
        <v>89419</v>
      </c>
      <c r="K776" s="30">
        <v>0</v>
      </c>
      <c r="L776" t="s">
        <v>1454</v>
      </c>
      <c r="M776" t="s">
        <v>1460</v>
      </c>
    </row>
    <row r="777" spans="1:13" x14ac:dyDescent="0.3">
      <c r="A777" t="s">
        <v>1705</v>
      </c>
      <c r="B777" t="s">
        <v>1706</v>
      </c>
      <c r="C777" t="s">
        <v>169</v>
      </c>
      <c r="D777" t="s">
        <v>170</v>
      </c>
      <c r="E777" t="s">
        <v>187</v>
      </c>
      <c r="F777" t="s">
        <v>163</v>
      </c>
      <c r="G777" t="s">
        <v>182</v>
      </c>
      <c r="H777">
        <v>53</v>
      </c>
      <c r="I777" s="6">
        <v>37304</v>
      </c>
      <c r="J777" s="29">
        <v>179494</v>
      </c>
      <c r="K777" s="30">
        <v>0.2</v>
      </c>
      <c r="L777" t="s">
        <v>1454</v>
      </c>
      <c r="M777" t="s">
        <v>1455</v>
      </c>
    </row>
    <row r="778" spans="1:13" x14ac:dyDescent="0.3">
      <c r="A778" t="s">
        <v>1707</v>
      </c>
      <c r="B778" t="s">
        <v>1708</v>
      </c>
      <c r="C778" t="s">
        <v>274</v>
      </c>
      <c r="D778" t="s">
        <v>204</v>
      </c>
      <c r="E778" t="s">
        <v>177</v>
      </c>
      <c r="F778" t="s">
        <v>181</v>
      </c>
      <c r="G778" t="s">
        <v>182</v>
      </c>
      <c r="H778">
        <v>60</v>
      </c>
      <c r="I778" s="6">
        <v>33890</v>
      </c>
      <c r="J778" s="29">
        <v>88213</v>
      </c>
      <c r="K778" s="30">
        <v>0</v>
      </c>
      <c r="L778" t="s">
        <v>1454</v>
      </c>
      <c r="M778" t="s">
        <v>1455</v>
      </c>
    </row>
    <row r="779" spans="1:13" x14ac:dyDescent="0.3">
      <c r="A779" t="s">
        <v>738</v>
      </c>
      <c r="B779" t="s">
        <v>1709</v>
      </c>
      <c r="C779" t="s">
        <v>169</v>
      </c>
      <c r="D779" t="s">
        <v>212</v>
      </c>
      <c r="E779" t="s">
        <v>187</v>
      </c>
      <c r="F779" t="s">
        <v>163</v>
      </c>
      <c r="G779" t="s">
        <v>182</v>
      </c>
      <c r="H779">
        <v>36</v>
      </c>
      <c r="I779" s="6">
        <v>40434</v>
      </c>
      <c r="J779" s="29">
        <v>157070</v>
      </c>
      <c r="K779" s="30">
        <v>0.28000000000000003</v>
      </c>
      <c r="L779" t="s">
        <v>1454</v>
      </c>
      <c r="M779" t="s">
        <v>1455</v>
      </c>
    </row>
    <row r="780" spans="1:13" x14ac:dyDescent="0.3">
      <c r="A780" t="s">
        <v>1710</v>
      </c>
      <c r="B780" t="s">
        <v>1711</v>
      </c>
      <c r="C780" t="s">
        <v>186</v>
      </c>
      <c r="D780" t="s">
        <v>212</v>
      </c>
      <c r="E780" t="s">
        <v>177</v>
      </c>
      <c r="F780" t="s">
        <v>163</v>
      </c>
      <c r="G780" t="s">
        <v>182</v>
      </c>
      <c r="H780">
        <v>64</v>
      </c>
      <c r="I780" s="6">
        <v>43729</v>
      </c>
      <c r="J780" s="29">
        <v>108780</v>
      </c>
      <c r="K780" s="30">
        <v>0.06</v>
      </c>
      <c r="L780" t="s">
        <v>1454</v>
      </c>
      <c r="M780" t="s">
        <v>1460</v>
      </c>
    </row>
    <row r="781" spans="1:13" x14ac:dyDescent="0.3">
      <c r="A781" t="s">
        <v>1712</v>
      </c>
      <c r="B781" t="s">
        <v>1713</v>
      </c>
      <c r="C781" t="s">
        <v>169</v>
      </c>
      <c r="D781" t="s">
        <v>204</v>
      </c>
      <c r="E781" t="s">
        <v>171</v>
      </c>
      <c r="F781" t="s">
        <v>163</v>
      </c>
      <c r="G781" t="s">
        <v>182</v>
      </c>
      <c r="H781">
        <v>46</v>
      </c>
      <c r="I781" s="6">
        <v>44125</v>
      </c>
      <c r="J781" s="29">
        <v>151853</v>
      </c>
      <c r="K781" s="30">
        <v>0.16</v>
      </c>
      <c r="L781" t="s">
        <v>1454</v>
      </c>
      <c r="M781" t="s">
        <v>1474</v>
      </c>
    </row>
    <row r="782" spans="1:13" x14ac:dyDescent="0.3">
      <c r="A782" t="s">
        <v>1714</v>
      </c>
      <c r="B782" t="s">
        <v>1715</v>
      </c>
      <c r="C782" t="s">
        <v>325</v>
      </c>
      <c r="D782" t="s">
        <v>223</v>
      </c>
      <c r="E782" t="s">
        <v>177</v>
      </c>
      <c r="F782" t="s">
        <v>163</v>
      </c>
      <c r="G782" t="s">
        <v>182</v>
      </c>
      <c r="H782">
        <v>62</v>
      </c>
      <c r="I782" s="6">
        <v>38977</v>
      </c>
      <c r="J782" s="29">
        <v>64669</v>
      </c>
      <c r="K782" s="30">
        <v>0</v>
      </c>
      <c r="L782" t="s">
        <v>1454</v>
      </c>
      <c r="M782" t="s">
        <v>1455</v>
      </c>
    </row>
    <row r="783" spans="1:13" x14ac:dyDescent="0.3">
      <c r="A783" t="s">
        <v>1716</v>
      </c>
      <c r="B783" t="s">
        <v>1717</v>
      </c>
      <c r="C783" t="s">
        <v>235</v>
      </c>
      <c r="D783" t="s">
        <v>212</v>
      </c>
      <c r="E783" t="s">
        <v>162</v>
      </c>
      <c r="F783" t="s">
        <v>181</v>
      </c>
      <c r="G783" t="s">
        <v>182</v>
      </c>
      <c r="H783">
        <v>65</v>
      </c>
      <c r="I783" s="6">
        <v>37181</v>
      </c>
      <c r="J783" s="29">
        <v>74631</v>
      </c>
      <c r="K783" s="30">
        <v>0</v>
      </c>
      <c r="L783" t="s">
        <v>1454</v>
      </c>
      <c r="M783" t="s">
        <v>1455</v>
      </c>
    </row>
    <row r="784" spans="1:13" x14ac:dyDescent="0.3">
      <c r="A784" t="s">
        <v>1718</v>
      </c>
      <c r="B784" t="s">
        <v>1719</v>
      </c>
      <c r="C784" t="s">
        <v>286</v>
      </c>
      <c r="D784" t="s">
        <v>204</v>
      </c>
      <c r="E784" t="s">
        <v>171</v>
      </c>
      <c r="F784" t="s">
        <v>181</v>
      </c>
      <c r="G784" t="s">
        <v>182</v>
      </c>
      <c r="H784">
        <v>46</v>
      </c>
      <c r="I784" s="6">
        <v>40836</v>
      </c>
      <c r="J784" s="29">
        <v>114250</v>
      </c>
      <c r="K784" s="30">
        <v>0.14000000000000001</v>
      </c>
      <c r="L784" t="s">
        <v>1454</v>
      </c>
      <c r="M784" t="s">
        <v>1474</v>
      </c>
    </row>
    <row r="785" spans="1:13" x14ac:dyDescent="0.3">
      <c r="A785" t="s">
        <v>1720</v>
      </c>
      <c r="B785" t="s">
        <v>1721</v>
      </c>
      <c r="C785" t="s">
        <v>186</v>
      </c>
      <c r="D785" t="s">
        <v>161</v>
      </c>
      <c r="E785" t="s">
        <v>187</v>
      </c>
      <c r="F785" t="s">
        <v>181</v>
      </c>
      <c r="G785" t="s">
        <v>182</v>
      </c>
      <c r="H785">
        <v>60</v>
      </c>
      <c r="I785" s="6">
        <v>36554</v>
      </c>
      <c r="J785" s="29">
        <v>109059</v>
      </c>
      <c r="K785" s="30">
        <v>7.0000000000000007E-2</v>
      </c>
      <c r="L785" t="s">
        <v>1454</v>
      </c>
      <c r="M785" t="s">
        <v>1474</v>
      </c>
    </row>
    <row r="786" spans="1:13" x14ac:dyDescent="0.3">
      <c r="A786" t="s">
        <v>1722</v>
      </c>
      <c r="B786" t="s">
        <v>1723</v>
      </c>
      <c r="C786" t="s">
        <v>169</v>
      </c>
      <c r="D786" t="s">
        <v>212</v>
      </c>
      <c r="E786" t="s">
        <v>187</v>
      </c>
      <c r="F786" t="s">
        <v>181</v>
      </c>
      <c r="G786" t="s">
        <v>182</v>
      </c>
      <c r="H786">
        <v>45</v>
      </c>
      <c r="I786" s="6">
        <v>39519</v>
      </c>
      <c r="J786" s="29">
        <v>186138</v>
      </c>
      <c r="K786" s="30">
        <v>0.28000000000000003</v>
      </c>
      <c r="L786" t="s">
        <v>1454</v>
      </c>
      <c r="M786" t="s">
        <v>1455</v>
      </c>
    </row>
    <row r="787" spans="1:13" x14ac:dyDescent="0.3">
      <c r="A787" t="s">
        <v>205</v>
      </c>
      <c r="B787" t="s">
        <v>1724</v>
      </c>
      <c r="C787" t="s">
        <v>160</v>
      </c>
      <c r="D787" t="s">
        <v>223</v>
      </c>
      <c r="E787" t="s">
        <v>177</v>
      </c>
      <c r="F787" t="s">
        <v>163</v>
      </c>
      <c r="G787" t="s">
        <v>182</v>
      </c>
      <c r="H787">
        <v>46</v>
      </c>
      <c r="I787" s="6">
        <v>38046</v>
      </c>
      <c r="J787" s="29">
        <v>158897</v>
      </c>
      <c r="K787" s="30">
        <v>0.1</v>
      </c>
      <c r="L787" t="s">
        <v>1454</v>
      </c>
      <c r="M787" t="s">
        <v>1455</v>
      </c>
    </row>
    <row r="788" spans="1:13" x14ac:dyDescent="0.3">
      <c r="A788" t="s">
        <v>1262</v>
      </c>
      <c r="B788" t="s">
        <v>1725</v>
      </c>
      <c r="C788" t="s">
        <v>180</v>
      </c>
      <c r="D788" t="s">
        <v>212</v>
      </c>
      <c r="E788" t="s">
        <v>187</v>
      </c>
      <c r="F788" t="s">
        <v>181</v>
      </c>
      <c r="G788" t="s">
        <v>182</v>
      </c>
      <c r="H788">
        <v>40</v>
      </c>
      <c r="I788" s="6">
        <v>41904</v>
      </c>
      <c r="J788" s="29">
        <v>73779</v>
      </c>
      <c r="K788" s="30">
        <v>0</v>
      </c>
      <c r="L788" t="s">
        <v>1454</v>
      </c>
      <c r="M788" t="s">
        <v>1455</v>
      </c>
    </row>
    <row r="789" spans="1:13" x14ac:dyDescent="0.3">
      <c r="A789" t="s">
        <v>1726</v>
      </c>
      <c r="B789" t="s">
        <v>1727</v>
      </c>
      <c r="C789" t="s">
        <v>186</v>
      </c>
      <c r="D789" t="s">
        <v>223</v>
      </c>
      <c r="E789" t="s">
        <v>171</v>
      </c>
      <c r="F789" t="s">
        <v>163</v>
      </c>
      <c r="G789" t="s">
        <v>182</v>
      </c>
      <c r="H789">
        <v>45</v>
      </c>
      <c r="I789" s="6">
        <v>40836</v>
      </c>
      <c r="J789" s="29">
        <v>123640</v>
      </c>
      <c r="K789" s="30">
        <v>7.0000000000000007E-2</v>
      </c>
      <c r="L789" t="s">
        <v>1454</v>
      </c>
      <c r="M789" t="s">
        <v>1460</v>
      </c>
    </row>
    <row r="790" spans="1:13" x14ac:dyDescent="0.3">
      <c r="A790" t="s">
        <v>1728</v>
      </c>
      <c r="B790" t="s">
        <v>1729</v>
      </c>
      <c r="C790" t="s">
        <v>169</v>
      </c>
      <c r="D790" t="s">
        <v>212</v>
      </c>
      <c r="E790" t="s">
        <v>177</v>
      </c>
      <c r="F790" t="s">
        <v>163</v>
      </c>
      <c r="G790" t="s">
        <v>182</v>
      </c>
      <c r="H790">
        <v>35</v>
      </c>
      <c r="I790" s="6">
        <v>42800</v>
      </c>
      <c r="J790" s="29">
        <v>171426</v>
      </c>
      <c r="K790" s="30">
        <v>0.15</v>
      </c>
      <c r="L790" t="s">
        <v>1454</v>
      </c>
      <c r="M790" t="s">
        <v>1467</v>
      </c>
    </row>
    <row r="791" spans="1:13" x14ac:dyDescent="0.3">
      <c r="A791" t="s">
        <v>1730</v>
      </c>
      <c r="B791" t="s">
        <v>1731</v>
      </c>
      <c r="C791" t="s">
        <v>235</v>
      </c>
      <c r="D791" t="s">
        <v>223</v>
      </c>
      <c r="E791" t="s">
        <v>171</v>
      </c>
      <c r="F791" t="s">
        <v>163</v>
      </c>
      <c r="G791" t="s">
        <v>182</v>
      </c>
      <c r="H791">
        <v>60</v>
      </c>
      <c r="I791" s="6">
        <v>41647</v>
      </c>
      <c r="J791" s="29">
        <v>51877</v>
      </c>
      <c r="K791" s="30">
        <v>0</v>
      </c>
      <c r="L791" t="s">
        <v>1454</v>
      </c>
      <c r="M791" t="s">
        <v>1467</v>
      </c>
    </row>
    <row r="792" spans="1:13" x14ac:dyDescent="0.3">
      <c r="A792" t="s">
        <v>1732</v>
      </c>
      <c r="B792" t="s">
        <v>1733</v>
      </c>
      <c r="C792" t="s">
        <v>180</v>
      </c>
      <c r="D792" t="s">
        <v>194</v>
      </c>
      <c r="E792" t="s">
        <v>177</v>
      </c>
      <c r="F792" t="s">
        <v>163</v>
      </c>
      <c r="G792" t="s">
        <v>182</v>
      </c>
      <c r="H792">
        <v>43</v>
      </c>
      <c r="I792" s="6">
        <v>41662</v>
      </c>
      <c r="J792" s="29">
        <v>92940</v>
      </c>
      <c r="K792" s="30">
        <v>0</v>
      </c>
      <c r="L792" t="s">
        <v>1454</v>
      </c>
      <c r="M792" t="s">
        <v>1474</v>
      </c>
    </row>
    <row r="793" spans="1:13" x14ac:dyDescent="0.3">
      <c r="A793" t="s">
        <v>1607</v>
      </c>
      <c r="B793" t="s">
        <v>1734</v>
      </c>
      <c r="C793" t="s">
        <v>186</v>
      </c>
      <c r="D793" t="s">
        <v>200</v>
      </c>
      <c r="E793" t="s">
        <v>171</v>
      </c>
      <c r="F793" t="s">
        <v>181</v>
      </c>
      <c r="G793" t="s">
        <v>182</v>
      </c>
      <c r="H793">
        <v>54</v>
      </c>
      <c r="I793" s="6">
        <v>35500</v>
      </c>
      <c r="J793" s="29">
        <v>128136</v>
      </c>
      <c r="K793" s="30">
        <v>0.05</v>
      </c>
      <c r="L793" t="s">
        <v>1454</v>
      </c>
      <c r="M793" t="s">
        <v>1467</v>
      </c>
    </row>
    <row r="794" spans="1:13" x14ac:dyDescent="0.3">
      <c r="A794" t="s">
        <v>1735</v>
      </c>
      <c r="B794" t="s">
        <v>1736</v>
      </c>
      <c r="C794" t="s">
        <v>235</v>
      </c>
      <c r="D794" t="s">
        <v>170</v>
      </c>
      <c r="E794" t="s">
        <v>177</v>
      </c>
      <c r="F794" t="s">
        <v>163</v>
      </c>
      <c r="G794" t="s">
        <v>182</v>
      </c>
      <c r="H794">
        <v>45</v>
      </c>
      <c r="I794" s="6">
        <v>42711</v>
      </c>
      <c r="J794" s="29">
        <v>71454</v>
      </c>
      <c r="K794" s="30">
        <v>0</v>
      </c>
      <c r="L794" t="s">
        <v>1454</v>
      </c>
      <c r="M794" t="s">
        <v>1460</v>
      </c>
    </row>
    <row r="795" spans="1:13" x14ac:dyDescent="0.3">
      <c r="A795" t="s">
        <v>1737</v>
      </c>
      <c r="B795" t="s">
        <v>1738</v>
      </c>
      <c r="C795" t="s">
        <v>235</v>
      </c>
      <c r="D795" t="s">
        <v>223</v>
      </c>
      <c r="E795" t="s">
        <v>171</v>
      </c>
      <c r="F795" t="s">
        <v>181</v>
      </c>
      <c r="G795" t="s">
        <v>182</v>
      </c>
      <c r="H795">
        <v>31</v>
      </c>
      <c r="I795" s="6">
        <v>43878</v>
      </c>
      <c r="J795" s="29">
        <v>67171</v>
      </c>
      <c r="K795" s="30">
        <v>0</v>
      </c>
      <c r="L795" t="s">
        <v>1454</v>
      </c>
      <c r="M795" t="s">
        <v>1455</v>
      </c>
    </row>
    <row r="796" spans="1:13" x14ac:dyDescent="0.3">
      <c r="A796" t="s">
        <v>1739</v>
      </c>
      <c r="B796" t="s">
        <v>1740</v>
      </c>
      <c r="C796" t="s">
        <v>235</v>
      </c>
      <c r="D796" t="s">
        <v>223</v>
      </c>
      <c r="E796" t="s">
        <v>162</v>
      </c>
      <c r="F796" t="s">
        <v>181</v>
      </c>
      <c r="G796" t="s">
        <v>182</v>
      </c>
      <c r="H796">
        <v>41</v>
      </c>
      <c r="I796" s="6">
        <v>40333</v>
      </c>
      <c r="J796" s="29">
        <v>72425</v>
      </c>
      <c r="K796" s="30">
        <v>0</v>
      </c>
      <c r="L796" t="s">
        <v>1454</v>
      </c>
      <c r="M796" t="s">
        <v>1467</v>
      </c>
    </row>
    <row r="797" spans="1:13" x14ac:dyDescent="0.3">
      <c r="A797" t="s">
        <v>1741</v>
      </c>
      <c r="B797" t="s">
        <v>1742</v>
      </c>
      <c r="C797" t="s">
        <v>169</v>
      </c>
      <c r="D797" t="s">
        <v>161</v>
      </c>
      <c r="E797" t="s">
        <v>177</v>
      </c>
      <c r="F797" t="s">
        <v>163</v>
      </c>
      <c r="G797" t="s">
        <v>182</v>
      </c>
      <c r="H797">
        <v>27</v>
      </c>
      <c r="I797" s="6">
        <v>43103</v>
      </c>
      <c r="J797" s="29">
        <v>167100</v>
      </c>
      <c r="K797" s="30">
        <v>0.2</v>
      </c>
      <c r="L797" t="s">
        <v>1454</v>
      </c>
      <c r="M797" t="s">
        <v>1474</v>
      </c>
    </row>
    <row r="798" spans="1:13" x14ac:dyDescent="0.3">
      <c r="A798" t="s">
        <v>1587</v>
      </c>
      <c r="B798" t="s">
        <v>1743</v>
      </c>
      <c r="C798" t="s">
        <v>190</v>
      </c>
      <c r="D798" t="s">
        <v>170</v>
      </c>
      <c r="E798" t="s">
        <v>171</v>
      </c>
      <c r="F798" t="s">
        <v>163</v>
      </c>
      <c r="G798" t="s">
        <v>182</v>
      </c>
      <c r="H798">
        <v>62</v>
      </c>
      <c r="I798" s="6">
        <v>37519</v>
      </c>
      <c r="J798" s="29">
        <v>49738</v>
      </c>
      <c r="K798" s="30">
        <v>0</v>
      </c>
      <c r="L798" t="s">
        <v>1454</v>
      </c>
      <c r="M798" t="s">
        <v>1467</v>
      </c>
    </row>
    <row r="799" spans="1:13" x14ac:dyDescent="0.3">
      <c r="A799" t="s">
        <v>1744</v>
      </c>
      <c r="B799" t="s">
        <v>1745</v>
      </c>
      <c r="C799" t="s">
        <v>169</v>
      </c>
      <c r="D799" t="s">
        <v>170</v>
      </c>
      <c r="E799" t="s">
        <v>162</v>
      </c>
      <c r="F799" t="s">
        <v>163</v>
      </c>
      <c r="G799" t="s">
        <v>182</v>
      </c>
      <c r="H799">
        <v>27</v>
      </c>
      <c r="I799" s="6">
        <v>43977</v>
      </c>
      <c r="J799" s="29">
        <v>153628</v>
      </c>
      <c r="K799" s="30">
        <v>0.28999999999999998</v>
      </c>
      <c r="L799" t="s">
        <v>1454</v>
      </c>
      <c r="M799" t="s">
        <v>1455</v>
      </c>
    </row>
    <row r="800" spans="1:13" x14ac:dyDescent="0.3">
      <c r="A800" t="s">
        <v>1746</v>
      </c>
      <c r="B800" t="s">
        <v>1747</v>
      </c>
      <c r="C800" t="s">
        <v>160</v>
      </c>
      <c r="D800" t="s">
        <v>223</v>
      </c>
      <c r="E800" t="s">
        <v>177</v>
      </c>
      <c r="F800" t="s">
        <v>181</v>
      </c>
      <c r="G800" t="s">
        <v>182</v>
      </c>
      <c r="H800">
        <v>25</v>
      </c>
      <c r="I800" s="6">
        <v>44362</v>
      </c>
      <c r="J800" s="29">
        <v>142731</v>
      </c>
      <c r="K800" s="30">
        <v>0.11</v>
      </c>
      <c r="L800" t="s">
        <v>1454</v>
      </c>
      <c r="M800" t="s">
        <v>1460</v>
      </c>
    </row>
    <row r="801" spans="1:13" x14ac:dyDescent="0.3">
      <c r="A801" t="s">
        <v>1748</v>
      </c>
      <c r="B801" t="s">
        <v>1749</v>
      </c>
      <c r="C801" t="s">
        <v>186</v>
      </c>
      <c r="D801" t="s">
        <v>212</v>
      </c>
      <c r="E801" t="s">
        <v>177</v>
      </c>
      <c r="F801" t="s">
        <v>163</v>
      </c>
      <c r="G801" t="s">
        <v>182</v>
      </c>
      <c r="H801">
        <v>50</v>
      </c>
      <c r="I801" s="6">
        <v>40979</v>
      </c>
      <c r="J801" s="29">
        <v>108134</v>
      </c>
      <c r="K801" s="30">
        <v>0.1</v>
      </c>
      <c r="L801" t="s">
        <v>1454</v>
      </c>
      <c r="M801" t="s">
        <v>1460</v>
      </c>
    </row>
    <row r="802" spans="1:13" x14ac:dyDescent="0.3">
      <c r="A802" t="s">
        <v>299</v>
      </c>
      <c r="B802" t="s">
        <v>1750</v>
      </c>
      <c r="C802" t="s">
        <v>169</v>
      </c>
      <c r="D802" t="s">
        <v>194</v>
      </c>
      <c r="E802" t="s">
        <v>171</v>
      </c>
      <c r="F802" t="s">
        <v>181</v>
      </c>
      <c r="G802" t="s">
        <v>182</v>
      </c>
      <c r="H802">
        <v>35</v>
      </c>
      <c r="I802" s="6">
        <v>42963</v>
      </c>
      <c r="J802" s="29">
        <v>181356</v>
      </c>
      <c r="K802" s="30">
        <v>0.23</v>
      </c>
      <c r="L802" t="s">
        <v>1454</v>
      </c>
      <c r="M802" t="s">
        <v>1467</v>
      </c>
    </row>
    <row r="803" spans="1:13" x14ac:dyDescent="0.3">
      <c r="A803" t="s">
        <v>1751</v>
      </c>
      <c r="B803" t="s">
        <v>1752</v>
      </c>
      <c r="C803" t="s">
        <v>169</v>
      </c>
      <c r="D803" t="s">
        <v>212</v>
      </c>
      <c r="E803" t="s">
        <v>171</v>
      </c>
      <c r="F803" t="s">
        <v>163</v>
      </c>
      <c r="G803" t="s">
        <v>182</v>
      </c>
      <c r="H803">
        <v>28</v>
      </c>
      <c r="I803" s="6">
        <v>43810</v>
      </c>
      <c r="J803" s="29">
        <v>182321</v>
      </c>
      <c r="K803" s="30">
        <v>0.28000000000000003</v>
      </c>
      <c r="L803" t="s">
        <v>1454</v>
      </c>
      <c r="M803" t="s">
        <v>1467</v>
      </c>
    </row>
    <row r="804" spans="1:13" x14ac:dyDescent="0.3">
      <c r="A804" t="s">
        <v>1753</v>
      </c>
      <c r="B804" t="s">
        <v>1754</v>
      </c>
      <c r="C804" t="s">
        <v>186</v>
      </c>
      <c r="D804" t="s">
        <v>170</v>
      </c>
      <c r="E804" t="s">
        <v>187</v>
      </c>
      <c r="F804" t="s">
        <v>181</v>
      </c>
      <c r="G804" t="s">
        <v>182</v>
      </c>
      <c r="H804">
        <v>52</v>
      </c>
      <c r="I804" s="6">
        <v>40091</v>
      </c>
      <c r="J804" s="29">
        <v>122890</v>
      </c>
      <c r="K804" s="30">
        <v>7.0000000000000007E-2</v>
      </c>
      <c r="L804" t="s">
        <v>1454</v>
      </c>
      <c r="M804" t="s">
        <v>1460</v>
      </c>
    </row>
    <row r="805" spans="1:13" x14ac:dyDescent="0.3">
      <c r="A805" t="s">
        <v>1755</v>
      </c>
      <c r="B805" t="s">
        <v>1756</v>
      </c>
      <c r="C805" t="s">
        <v>186</v>
      </c>
      <c r="D805" t="s">
        <v>200</v>
      </c>
      <c r="E805" t="s">
        <v>187</v>
      </c>
      <c r="F805" t="s">
        <v>181</v>
      </c>
      <c r="G805" t="s">
        <v>182</v>
      </c>
      <c r="H805">
        <v>48</v>
      </c>
      <c r="I805" s="6">
        <v>42201</v>
      </c>
      <c r="J805" s="29">
        <v>110565</v>
      </c>
      <c r="K805" s="30">
        <v>0.09</v>
      </c>
      <c r="L805" t="s">
        <v>1454</v>
      </c>
      <c r="M805" t="s">
        <v>1467</v>
      </c>
    </row>
    <row r="806" spans="1:13" x14ac:dyDescent="0.3">
      <c r="A806" t="s">
        <v>1757</v>
      </c>
      <c r="B806" t="s">
        <v>1758</v>
      </c>
      <c r="C806" t="s">
        <v>340</v>
      </c>
      <c r="D806" t="s">
        <v>204</v>
      </c>
      <c r="E806" t="s">
        <v>171</v>
      </c>
      <c r="F806" t="s">
        <v>163</v>
      </c>
      <c r="G806" t="s">
        <v>182</v>
      </c>
      <c r="H806">
        <v>51</v>
      </c>
      <c r="I806" s="6">
        <v>42777</v>
      </c>
      <c r="J806" s="29">
        <v>87036</v>
      </c>
      <c r="K806" s="30">
        <v>0</v>
      </c>
      <c r="L806" t="s">
        <v>1454</v>
      </c>
      <c r="M806" t="s">
        <v>1455</v>
      </c>
    </row>
    <row r="807" spans="1:13" x14ac:dyDescent="0.3">
      <c r="A807" t="s">
        <v>1759</v>
      </c>
      <c r="B807" t="s">
        <v>1760</v>
      </c>
      <c r="C807" t="s">
        <v>180</v>
      </c>
      <c r="D807" t="s">
        <v>212</v>
      </c>
      <c r="E807" t="s">
        <v>187</v>
      </c>
      <c r="F807" t="s">
        <v>181</v>
      </c>
      <c r="G807" t="s">
        <v>182</v>
      </c>
      <c r="H807">
        <v>45</v>
      </c>
      <c r="I807" s="6">
        <v>39347</v>
      </c>
      <c r="J807" s="29">
        <v>92293</v>
      </c>
      <c r="K807" s="30">
        <v>0</v>
      </c>
      <c r="L807" t="s">
        <v>1454</v>
      </c>
      <c r="M807" t="s">
        <v>1474</v>
      </c>
    </row>
    <row r="808" spans="1:13" x14ac:dyDescent="0.3">
      <c r="A808" t="s">
        <v>1761</v>
      </c>
      <c r="B808" t="s">
        <v>1762</v>
      </c>
      <c r="C808" t="s">
        <v>340</v>
      </c>
      <c r="D808" t="s">
        <v>204</v>
      </c>
      <c r="E808" t="s">
        <v>171</v>
      </c>
      <c r="F808" t="s">
        <v>163</v>
      </c>
      <c r="G808" t="s">
        <v>182</v>
      </c>
      <c r="H808">
        <v>48</v>
      </c>
      <c r="I808" s="6">
        <v>41032</v>
      </c>
      <c r="J808" s="29">
        <v>65340</v>
      </c>
      <c r="K808" s="30">
        <v>0</v>
      </c>
      <c r="L808" t="s">
        <v>1454</v>
      </c>
      <c r="M808" t="s">
        <v>1460</v>
      </c>
    </row>
    <row r="809" spans="1:13" x14ac:dyDescent="0.3">
      <c r="A809" t="s">
        <v>1763</v>
      </c>
      <c r="B809" t="s">
        <v>1764</v>
      </c>
      <c r="C809" t="s">
        <v>280</v>
      </c>
      <c r="D809" t="s">
        <v>204</v>
      </c>
      <c r="E809" t="s">
        <v>162</v>
      </c>
      <c r="F809" t="s">
        <v>163</v>
      </c>
      <c r="G809" t="s">
        <v>182</v>
      </c>
      <c r="H809">
        <v>40</v>
      </c>
      <c r="I809" s="6">
        <v>42622</v>
      </c>
      <c r="J809" s="29">
        <v>109680</v>
      </c>
      <c r="K809" s="30">
        <v>0</v>
      </c>
      <c r="L809" t="s">
        <v>1454</v>
      </c>
      <c r="M809" t="s">
        <v>1474</v>
      </c>
    </row>
    <row r="810" spans="1:13" x14ac:dyDescent="0.3">
      <c r="A810" t="s">
        <v>1765</v>
      </c>
      <c r="B810" t="s">
        <v>1766</v>
      </c>
      <c r="C810" t="s">
        <v>180</v>
      </c>
      <c r="D810" t="s">
        <v>212</v>
      </c>
      <c r="E810" t="s">
        <v>177</v>
      </c>
      <c r="F810" t="s">
        <v>181</v>
      </c>
      <c r="G810" t="s">
        <v>182</v>
      </c>
      <c r="H810">
        <v>63</v>
      </c>
      <c r="I810" s="6">
        <v>42778</v>
      </c>
      <c r="J810" s="29">
        <v>77629</v>
      </c>
      <c r="K810" s="30">
        <v>0</v>
      </c>
      <c r="L810" t="s">
        <v>1454</v>
      </c>
      <c r="M810" t="s">
        <v>1467</v>
      </c>
    </row>
    <row r="811" spans="1:13" x14ac:dyDescent="0.3">
      <c r="A811" t="s">
        <v>1767</v>
      </c>
      <c r="B811" t="s">
        <v>1768</v>
      </c>
      <c r="C811" t="s">
        <v>160</v>
      </c>
      <c r="D811" t="s">
        <v>200</v>
      </c>
      <c r="E811" t="s">
        <v>177</v>
      </c>
      <c r="F811" t="s">
        <v>181</v>
      </c>
      <c r="G811" t="s">
        <v>182</v>
      </c>
      <c r="H811">
        <v>62</v>
      </c>
      <c r="I811" s="6">
        <v>43061</v>
      </c>
      <c r="J811" s="29">
        <v>138808</v>
      </c>
      <c r="K811" s="30">
        <v>0.15</v>
      </c>
      <c r="L811" t="s">
        <v>1454</v>
      </c>
      <c r="M811" t="s">
        <v>1455</v>
      </c>
    </row>
    <row r="812" spans="1:13" x14ac:dyDescent="0.3">
      <c r="A812" t="s">
        <v>1403</v>
      </c>
      <c r="B812" t="s">
        <v>1769</v>
      </c>
      <c r="C812" t="s">
        <v>169</v>
      </c>
      <c r="D812" t="s">
        <v>194</v>
      </c>
      <c r="E812" t="s">
        <v>187</v>
      </c>
      <c r="F812" t="s">
        <v>163</v>
      </c>
      <c r="G812" t="s">
        <v>182</v>
      </c>
      <c r="H812">
        <v>60</v>
      </c>
      <c r="I812" s="6">
        <v>38121</v>
      </c>
      <c r="J812" s="29">
        <v>186378</v>
      </c>
      <c r="K812" s="30">
        <v>0.26</v>
      </c>
      <c r="L812" t="s">
        <v>1454</v>
      </c>
      <c r="M812" t="s">
        <v>1455</v>
      </c>
    </row>
    <row r="813" spans="1:13" x14ac:dyDescent="0.3">
      <c r="A813" t="s">
        <v>1770</v>
      </c>
      <c r="B813" t="s">
        <v>1771</v>
      </c>
      <c r="C813" t="s">
        <v>328</v>
      </c>
      <c r="D813" t="s">
        <v>200</v>
      </c>
      <c r="E813" t="s">
        <v>177</v>
      </c>
      <c r="F813" t="s">
        <v>163</v>
      </c>
      <c r="G813" t="s">
        <v>182</v>
      </c>
      <c r="H813">
        <v>63</v>
      </c>
      <c r="I813" s="6">
        <v>39204</v>
      </c>
      <c r="J813" s="29">
        <v>72805</v>
      </c>
      <c r="K813" s="30">
        <v>0</v>
      </c>
      <c r="L813" t="s">
        <v>1454</v>
      </c>
      <c r="M813" t="s">
        <v>1460</v>
      </c>
    </row>
    <row r="814" spans="1:13" x14ac:dyDescent="0.3">
      <c r="A814" t="s">
        <v>1772</v>
      </c>
      <c r="B814" t="s">
        <v>1773</v>
      </c>
      <c r="C814" t="s">
        <v>421</v>
      </c>
      <c r="D814" t="s">
        <v>223</v>
      </c>
      <c r="E814" t="s">
        <v>162</v>
      </c>
      <c r="F814" t="s">
        <v>163</v>
      </c>
      <c r="G814" t="s">
        <v>182</v>
      </c>
      <c r="H814">
        <v>46</v>
      </c>
      <c r="I814" s="6">
        <v>44213</v>
      </c>
      <c r="J814" s="29">
        <v>72131</v>
      </c>
      <c r="K814" s="30">
        <v>0</v>
      </c>
      <c r="L814" t="s">
        <v>1454</v>
      </c>
      <c r="M814" t="s">
        <v>1460</v>
      </c>
    </row>
    <row r="815" spans="1:13" x14ac:dyDescent="0.3">
      <c r="A815" t="s">
        <v>1774</v>
      </c>
      <c r="B815" t="s">
        <v>1775</v>
      </c>
      <c r="C815" t="s">
        <v>283</v>
      </c>
      <c r="D815" t="s">
        <v>200</v>
      </c>
      <c r="E815" t="s">
        <v>177</v>
      </c>
      <c r="F815" t="s">
        <v>163</v>
      </c>
      <c r="G815" t="s">
        <v>182</v>
      </c>
      <c r="H815">
        <v>25</v>
      </c>
      <c r="I815" s="6">
        <v>44270</v>
      </c>
      <c r="J815" s="29">
        <v>47974</v>
      </c>
      <c r="K815" s="30">
        <v>0</v>
      </c>
      <c r="L815" t="s">
        <v>1454</v>
      </c>
      <c r="M815" t="s">
        <v>1455</v>
      </c>
    </row>
    <row r="816" spans="1:13" x14ac:dyDescent="0.3">
      <c r="A816" t="s">
        <v>1776</v>
      </c>
      <c r="B816" t="s">
        <v>1777</v>
      </c>
      <c r="C816" t="s">
        <v>280</v>
      </c>
      <c r="D816" t="s">
        <v>204</v>
      </c>
      <c r="E816" t="s">
        <v>177</v>
      </c>
      <c r="F816" t="s">
        <v>163</v>
      </c>
      <c r="G816" t="s">
        <v>182</v>
      </c>
      <c r="H816">
        <v>45</v>
      </c>
      <c r="I816" s="6">
        <v>38057</v>
      </c>
      <c r="J816" s="29">
        <v>109422</v>
      </c>
      <c r="K816" s="30">
        <v>0</v>
      </c>
      <c r="L816" t="s">
        <v>1454</v>
      </c>
      <c r="M816" t="s">
        <v>1455</v>
      </c>
    </row>
    <row r="817" spans="1:13" x14ac:dyDescent="0.3">
      <c r="A817" t="s">
        <v>1335</v>
      </c>
      <c r="B817" t="s">
        <v>1778</v>
      </c>
      <c r="C817" t="s">
        <v>232</v>
      </c>
      <c r="D817" t="s">
        <v>161</v>
      </c>
      <c r="E817" t="s">
        <v>177</v>
      </c>
      <c r="F817" t="s">
        <v>181</v>
      </c>
      <c r="G817" t="s">
        <v>182</v>
      </c>
      <c r="H817">
        <v>25</v>
      </c>
      <c r="I817" s="6">
        <v>44213</v>
      </c>
      <c r="J817" s="29">
        <v>41844</v>
      </c>
      <c r="K817" s="30">
        <v>0</v>
      </c>
      <c r="L817" t="s">
        <v>1454</v>
      </c>
      <c r="M817" t="s">
        <v>1455</v>
      </c>
    </row>
    <row r="818" spans="1:13" x14ac:dyDescent="0.3">
      <c r="A818" t="s">
        <v>1779</v>
      </c>
      <c r="B818" t="s">
        <v>1780</v>
      </c>
      <c r="C818" t="s">
        <v>235</v>
      </c>
      <c r="D818" t="s">
        <v>194</v>
      </c>
      <c r="E818" t="s">
        <v>162</v>
      </c>
      <c r="F818" t="s">
        <v>181</v>
      </c>
      <c r="G818" t="s">
        <v>182</v>
      </c>
      <c r="H818">
        <v>43</v>
      </c>
      <c r="I818" s="6">
        <v>41680</v>
      </c>
      <c r="J818" s="29">
        <v>58875</v>
      </c>
      <c r="K818" s="30">
        <v>0</v>
      </c>
      <c r="L818" t="s">
        <v>1454</v>
      </c>
      <c r="M818" t="s">
        <v>1474</v>
      </c>
    </row>
    <row r="819" spans="1:13" x14ac:dyDescent="0.3">
      <c r="A819" t="s">
        <v>1781</v>
      </c>
      <c r="B819" t="s">
        <v>1782</v>
      </c>
      <c r="C819" t="s">
        <v>235</v>
      </c>
      <c r="D819" t="s">
        <v>223</v>
      </c>
      <c r="E819" t="s">
        <v>187</v>
      </c>
      <c r="F819" t="s">
        <v>163</v>
      </c>
      <c r="G819" t="s">
        <v>182</v>
      </c>
      <c r="H819">
        <v>42</v>
      </c>
      <c r="I819" s="6">
        <v>40307</v>
      </c>
      <c r="J819" s="29">
        <v>67743</v>
      </c>
      <c r="K819" s="30">
        <v>0</v>
      </c>
      <c r="L819" t="s">
        <v>1454</v>
      </c>
      <c r="M819" t="s">
        <v>1467</v>
      </c>
    </row>
    <row r="820" spans="1:13" x14ac:dyDescent="0.3">
      <c r="A820" t="s">
        <v>1783</v>
      </c>
      <c r="B820" t="s">
        <v>1784</v>
      </c>
      <c r="C820" t="s">
        <v>397</v>
      </c>
      <c r="D820" t="s">
        <v>161</v>
      </c>
      <c r="E820" t="s">
        <v>177</v>
      </c>
      <c r="F820" t="s">
        <v>163</v>
      </c>
      <c r="G820" t="s">
        <v>182</v>
      </c>
      <c r="H820">
        <v>33</v>
      </c>
      <c r="I820" s="6">
        <v>41819</v>
      </c>
      <c r="J820" s="29">
        <v>96366</v>
      </c>
      <c r="K820" s="30">
        <v>0</v>
      </c>
      <c r="L820" t="s">
        <v>1454</v>
      </c>
      <c r="M820" t="s">
        <v>1474</v>
      </c>
    </row>
    <row r="821" spans="1:13" x14ac:dyDescent="0.3">
      <c r="A821" t="s">
        <v>1785</v>
      </c>
      <c r="B821" t="s">
        <v>1786</v>
      </c>
      <c r="C821" t="s">
        <v>186</v>
      </c>
      <c r="D821" t="s">
        <v>170</v>
      </c>
      <c r="E821" t="s">
        <v>162</v>
      </c>
      <c r="F821" t="s">
        <v>163</v>
      </c>
      <c r="G821" t="s">
        <v>182</v>
      </c>
      <c r="H821">
        <v>37</v>
      </c>
      <c r="I821" s="6">
        <v>42605</v>
      </c>
      <c r="J821" s="29">
        <v>124928</v>
      </c>
      <c r="K821" s="30">
        <v>0.06</v>
      </c>
      <c r="L821" t="s">
        <v>1454</v>
      </c>
      <c r="M821" t="s">
        <v>1455</v>
      </c>
    </row>
    <row r="822" spans="1:13" x14ac:dyDescent="0.3">
      <c r="A822" t="s">
        <v>1787</v>
      </c>
      <c r="B822" t="s">
        <v>1788</v>
      </c>
      <c r="C822" t="s">
        <v>169</v>
      </c>
      <c r="D822" t="s">
        <v>170</v>
      </c>
      <c r="E822" t="s">
        <v>162</v>
      </c>
      <c r="F822" t="s">
        <v>163</v>
      </c>
      <c r="G822" t="s">
        <v>182</v>
      </c>
      <c r="H822">
        <v>25</v>
      </c>
      <c r="I822" s="6">
        <v>44303</v>
      </c>
      <c r="J822" s="29">
        <v>186870</v>
      </c>
      <c r="K822" s="30">
        <v>0.2</v>
      </c>
      <c r="L822" t="s">
        <v>1454</v>
      </c>
      <c r="M822" t="s">
        <v>1460</v>
      </c>
    </row>
    <row r="823" spans="1:13" x14ac:dyDescent="0.3">
      <c r="A823" t="s">
        <v>454</v>
      </c>
      <c r="B823" t="s">
        <v>1789</v>
      </c>
      <c r="C823" t="s">
        <v>190</v>
      </c>
      <c r="D823" t="s">
        <v>170</v>
      </c>
      <c r="E823" t="s">
        <v>187</v>
      </c>
      <c r="F823" t="s">
        <v>181</v>
      </c>
      <c r="G823" t="s">
        <v>182</v>
      </c>
      <c r="H823">
        <v>37</v>
      </c>
      <c r="I823" s="6">
        <v>42317</v>
      </c>
      <c r="J823" s="29">
        <v>45369</v>
      </c>
      <c r="K823" s="30">
        <v>0</v>
      </c>
      <c r="L823" t="s">
        <v>1454</v>
      </c>
      <c r="M823" t="s">
        <v>1467</v>
      </c>
    </row>
    <row r="824" spans="1:13" x14ac:dyDescent="0.3">
      <c r="A824" t="s">
        <v>1790</v>
      </c>
      <c r="B824" t="s">
        <v>1791</v>
      </c>
      <c r="C824" t="s">
        <v>180</v>
      </c>
      <c r="D824" t="s">
        <v>223</v>
      </c>
      <c r="E824" t="s">
        <v>171</v>
      </c>
      <c r="F824" t="s">
        <v>181</v>
      </c>
      <c r="G824" t="s">
        <v>182</v>
      </c>
      <c r="H824">
        <v>59</v>
      </c>
      <c r="I824" s="6">
        <v>35502</v>
      </c>
      <c r="J824" s="29">
        <v>83685</v>
      </c>
      <c r="K824" s="30">
        <v>0</v>
      </c>
      <c r="L824" t="s">
        <v>1454</v>
      </c>
      <c r="M824" t="s">
        <v>1467</v>
      </c>
    </row>
    <row r="825" spans="1:13" x14ac:dyDescent="0.3">
      <c r="A825" t="s">
        <v>1792</v>
      </c>
      <c r="B825" t="s">
        <v>1793</v>
      </c>
      <c r="C825" t="s">
        <v>176</v>
      </c>
      <c r="D825" t="s">
        <v>161</v>
      </c>
      <c r="E825" t="s">
        <v>171</v>
      </c>
      <c r="F825" t="s">
        <v>181</v>
      </c>
      <c r="G825" t="s">
        <v>182</v>
      </c>
      <c r="H825">
        <v>35</v>
      </c>
      <c r="I825" s="6">
        <v>42493</v>
      </c>
      <c r="J825" s="29">
        <v>73899</v>
      </c>
      <c r="K825" s="30">
        <v>0.05</v>
      </c>
      <c r="L825" t="s">
        <v>1454</v>
      </c>
      <c r="M825" t="s">
        <v>1474</v>
      </c>
    </row>
    <row r="826" spans="1:13" x14ac:dyDescent="0.3">
      <c r="A826" t="s">
        <v>1794</v>
      </c>
      <c r="B826" t="s">
        <v>1795</v>
      </c>
      <c r="C826" t="s">
        <v>186</v>
      </c>
      <c r="D826" t="s">
        <v>170</v>
      </c>
      <c r="E826" t="s">
        <v>187</v>
      </c>
      <c r="F826" t="s">
        <v>181</v>
      </c>
      <c r="G826" t="s">
        <v>182</v>
      </c>
      <c r="H826">
        <v>63</v>
      </c>
      <c r="I826" s="6">
        <v>38096</v>
      </c>
      <c r="J826" s="29">
        <v>122487</v>
      </c>
      <c r="K826" s="30">
        <v>0.08</v>
      </c>
      <c r="L826" t="s">
        <v>1454</v>
      </c>
      <c r="M826" t="s">
        <v>1460</v>
      </c>
    </row>
    <row r="827" spans="1:13" x14ac:dyDescent="0.3">
      <c r="A827" t="s">
        <v>1796</v>
      </c>
      <c r="B827" t="s">
        <v>1797</v>
      </c>
      <c r="C827" t="s">
        <v>186</v>
      </c>
      <c r="D827" t="s">
        <v>161</v>
      </c>
      <c r="E827" t="s">
        <v>162</v>
      </c>
      <c r="F827" t="s">
        <v>163</v>
      </c>
      <c r="G827" t="s">
        <v>182</v>
      </c>
      <c r="H827">
        <v>55</v>
      </c>
      <c r="I827" s="6">
        <v>38391</v>
      </c>
      <c r="J827" s="29">
        <v>115145</v>
      </c>
      <c r="K827" s="30">
        <v>0.05</v>
      </c>
      <c r="L827" t="s">
        <v>1454</v>
      </c>
      <c r="M827" t="s">
        <v>1455</v>
      </c>
    </row>
    <row r="828" spans="1:13" x14ac:dyDescent="0.3">
      <c r="A828" t="s">
        <v>1798</v>
      </c>
      <c r="B828" t="s">
        <v>1799</v>
      </c>
      <c r="C828" t="s">
        <v>160</v>
      </c>
      <c r="D828" t="s">
        <v>170</v>
      </c>
      <c r="E828" t="s">
        <v>171</v>
      </c>
      <c r="F828" t="s">
        <v>163</v>
      </c>
      <c r="G828" t="s">
        <v>182</v>
      </c>
      <c r="H828">
        <v>37</v>
      </c>
      <c r="I828" s="6">
        <v>40657</v>
      </c>
      <c r="J828" s="29">
        <v>131183</v>
      </c>
      <c r="K828" s="30">
        <v>0.14000000000000001</v>
      </c>
      <c r="L828" t="s">
        <v>1454</v>
      </c>
      <c r="M828" t="s">
        <v>1460</v>
      </c>
    </row>
    <row r="829" spans="1:13" x14ac:dyDescent="0.3">
      <c r="A829" t="s">
        <v>760</v>
      </c>
      <c r="B829" t="s">
        <v>1800</v>
      </c>
      <c r="C829" t="s">
        <v>245</v>
      </c>
      <c r="D829" t="s">
        <v>161</v>
      </c>
      <c r="E829" t="s">
        <v>177</v>
      </c>
      <c r="F829" t="s">
        <v>163</v>
      </c>
      <c r="G829" t="s">
        <v>182</v>
      </c>
      <c r="H829">
        <v>45</v>
      </c>
      <c r="I829" s="6">
        <v>37445</v>
      </c>
      <c r="J829" s="29">
        <v>92655</v>
      </c>
      <c r="K829" s="30">
        <v>0</v>
      </c>
      <c r="L829" t="s">
        <v>1454</v>
      </c>
      <c r="M829" t="s">
        <v>1474</v>
      </c>
    </row>
    <row r="830" spans="1:13" x14ac:dyDescent="0.3">
      <c r="A830" t="s">
        <v>1801</v>
      </c>
      <c r="B830" t="s">
        <v>1802</v>
      </c>
      <c r="C830" t="s">
        <v>203</v>
      </c>
      <c r="D830" t="s">
        <v>204</v>
      </c>
      <c r="E830" t="s">
        <v>187</v>
      </c>
      <c r="F830" t="s">
        <v>163</v>
      </c>
      <c r="G830" t="s">
        <v>182</v>
      </c>
      <c r="H830">
        <v>25</v>
      </c>
      <c r="I830" s="6">
        <v>44370</v>
      </c>
      <c r="J830" s="29">
        <v>86464</v>
      </c>
      <c r="K830" s="30">
        <v>0</v>
      </c>
      <c r="L830" t="s">
        <v>1454</v>
      </c>
      <c r="M830" t="s">
        <v>1460</v>
      </c>
    </row>
    <row r="831" spans="1:13" x14ac:dyDescent="0.3">
      <c r="A831" t="s">
        <v>1803</v>
      </c>
      <c r="B831" t="s">
        <v>1804</v>
      </c>
      <c r="C831" t="s">
        <v>301</v>
      </c>
      <c r="D831" t="s">
        <v>161</v>
      </c>
      <c r="E831" t="s">
        <v>177</v>
      </c>
      <c r="F831" t="s">
        <v>163</v>
      </c>
      <c r="G831" t="s">
        <v>182</v>
      </c>
      <c r="H831">
        <v>50</v>
      </c>
      <c r="I831" s="6">
        <v>44445</v>
      </c>
      <c r="J831" s="29">
        <v>83418</v>
      </c>
      <c r="K831" s="30">
        <v>0</v>
      </c>
      <c r="L831" t="s">
        <v>1454</v>
      </c>
      <c r="M831" t="s">
        <v>1460</v>
      </c>
    </row>
    <row r="832" spans="1:13" x14ac:dyDescent="0.3">
      <c r="A832" t="s">
        <v>345</v>
      </c>
      <c r="B832" t="s">
        <v>1805</v>
      </c>
      <c r="C832" t="s">
        <v>283</v>
      </c>
      <c r="D832" t="s">
        <v>200</v>
      </c>
      <c r="E832" t="s">
        <v>171</v>
      </c>
      <c r="F832" t="s">
        <v>181</v>
      </c>
      <c r="G832" t="s">
        <v>182</v>
      </c>
      <c r="H832">
        <v>58</v>
      </c>
      <c r="I832" s="6">
        <v>41810</v>
      </c>
      <c r="J832" s="29">
        <v>41728</v>
      </c>
      <c r="K832" s="30">
        <v>0</v>
      </c>
      <c r="L832" t="s">
        <v>1454</v>
      </c>
      <c r="M832" t="s">
        <v>1455</v>
      </c>
    </row>
    <row r="833" spans="1:13" x14ac:dyDescent="0.3">
      <c r="A833" t="s">
        <v>1806</v>
      </c>
      <c r="B833" t="s">
        <v>1807</v>
      </c>
      <c r="C833" t="s">
        <v>325</v>
      </c>
      <c r="D833" t="s">
        <v>223</v>
      </c>
      <c r="E833" t="s">
        <v>162</v>
      </c>
      <c r="F833" t="s">
        <v>163</v>
      </c>
      <c r="G833" t="s">
        <v>182</v>
      </c>
      <c r="H833">
        <v>54</v>
      </c>
      <c r="I833" s="6">
        <v>44271</v>
      </c>
      <c r="J833" s="29">
        <v>56239</v>
      </c>
      <c r="K833" s="30">
        <v>0</v>
      </c>
      <c r="L833" t="s">
        <v>1454</v>
      </c>
      <c r="M833" t="s">
        <v>1455</v>
      </c>
    </row>
    <row r="834" spans="1:13" x14ac:dyDescent="0.3">
      <c r="A834" t="s">
        <v>1339</v>
      </c>
      <c r="B834" t="s">
        <v>1808</v>
      </c>
      <c r="C834" t="s">
        <v>169</v>
      </c>
      <c r="D834" t="s">
        <v>212</v>
      </c>
      <c r="E834" t="s">
        <v>187</v>
      </c>
      <c r="F834" t="s">
        <v>181</v>
      </c>
      <c r="G834" t="s">
        <v>182</v>
      </c>
      <c r="H834">
        <v>49</v>
      </c>
      <c r="I834" s="6">
        <v>41816</v>
      </c>
      <c r="J834" s="29">
        <v>153961</v>
      </c>
      <c r="K834" s="30">
        <v>0.25</v>
      </c>
      <c r="L834" t="s">
        <v>1454</v>
      </c>
      <c r="M834" t="s">
        <v>1460</v>
      </c>
    </row>
    <row r="835" spans="1:13" x14ac:dyDescent="0.3">
      <c r="A835" t="s">
        <v>1716</v>
      </c>
      <c r="B835" t="s">
        <v>1809</v>
      </c>
      <c r="C835" t="s">
        <v>397</v>
      </c>
      <c r="D835" t="s">
        <v>161</v>
      </c>
      <c r="E835" t="s">
        <v>171</v>
      </c>
      <c r="F835" t="s">
        <v>163</v>
      </c>
      <c r="G835" t="s">
        <v>182</v>
      </c>
      <c r="H835">
        <v>45</v>
      </c>
      <c r="I835" s="6">
        <v>39069</v>
      </c>
      <c r="J835" s="29">
        <v>68337</v>
      </c>
      <c r="K835" s="30">
        <v>0</v>
      </c>
      <c r="L835" t="s">
        <v>1454</v>
      </c>
      <c r="M835" t="s">
        <v>1455</v>
      </c>
    </row>
    <row r="836" spans="1:13" x14ac:dyDescent="0.3">
      <c r="A836" t="s">
        <v>1810</v>
      </c>
      <c r="B836" t="s">
        <v>1811</v>
      </c>
      <c r="C836" t="s">
        <v>160</v>
      </c>
      <c r="D836" t="s">
        <v>200</v>
      </c>
      <c r="E836" t="s">
        <v>162</v>
      </c>
      <c r="F836" t="s">
        <v>163</v>
      </c>
      <c r="G836" t="s">
        <v>182</v>
      </c>
      <c r="H836">
        <v>37</v>
      </c>
      <c r="I836" s="6">
        <v>40560</v>
      </c>
      <c r="J836" s="29">
        <v>131353</v>
      </c>
      <c r="K836" s="30">
        <v>0.11</v>
      </c>
      <c r="L836" t="s">
        <v>1454</v>
      </c>
      <c r="M836" t="s">
        <v>1460</v>
      </c>
    </row>
    <row r="837" spans="1:13" x14ac:dyDescent="0.3">
      <c r="A837" t="s">
        <v>1812</v>
      </c>
      <c r="B837" t="s">
        <v>1813</v>
      </c>
      <c r="C837" t="s">
        <v>451</v>
      </c>
      <c r="D837" t="s">
        <v>161</v>
      </c>
      <c r="E837" t="s">
        <v>177</v>
      </c>
      <c r="F837" t="s">
        <v>181</v>
      </c>
      <c r="G837" t="s">
        <v>182</v>
      </c>
      <c r="H837">
        <v>45</v>
      </c>
      <c r="I837" s="6">
        <v>40253</v>
      </c>
      <c r="J837" s="29">
        <v>88182</v>
      </c>
      <c r="K837" s="30">
        <v>0</v>
      </c>
      <c r="L837" t="s">
        <v>1454</v>
      </c>
      <c r="M837" t="s">
        <v>1474</v>
      </c>
    </row>
    <row r="838" spans="1:13" x14ac:dyDescent="0.3">
      <c r="A838" t="s">
        <v>1814</v>
      </c>
      <c r="B838" t="s">
        <v>1815</v>
      </c>
      <c r="C838" t="s">
        <v>235</v>
      </c>
      <c r="D838" t="s">
        <v>223</v>
      </c>
      <c r="E838" t="s">
        <v>162</v>
      </c>
      <c r="F838" t="s">
        <v>163</v>
      </c>
      <c r="G838" t="s">
        <v>182</v>
      </c>
      <c r="H838">
        <v>45</v>
      </c>
      <c r="I838" s="6">
        <v>43557</v>
      </c>
      <c r="J838" s="29">
        <v>52621</v>
      </c>
      <c r="K838" s="30">
        <v>0</v>
      </c>
      <c r="L838" t="s">
        <v>1454</v>
      </c>
      <c r="M838" t="s">
        <v>1467</v>
      </c>
    </row>
    <row r="839" spans="1:13" x14ac:dyDescent="0.3">
      <c r="A839" t="s">
        <v>1816</v>
      </c>
      <c r="B839" t="s">
        <v>1817</v>
      </c>
      <c r="C839" t="s">
        <v>176</v>
      </c>
      <c r="D839" t="s">
        <v>161</v>
      </c>
      <c r="E839" t="s">
        <v>171</v>
      </c>
      <c r="F839" t="s">
        <v>163</v>
      </c>
      <c r="G839" t="s">
        <v>182</v>
      </c>
      <c r="H839">
        <v>48</v>
      </c>
      <c r="I839" s="6">
        <v>41749</v>
      </c>
      <c r="J839" s="29">
        <v>91679</v>
      </c>
      <c r="K839" s="30">
        <v>7.0000000000000007E-2</v>
      </c>
      <c r="L839" t="s">
        <v>1454</v>
      </c>
      <c r="M839" t="s">
        <v>1455</v>
      </c>
    </row>
    <row r="840" spans="1:13" x14ac:dyDescent="0.3">
      <c r="A840" t="s">
        <v>1818</v>
      </c>
      <c r="B840" t="s">
        <v>1819</v>
      </c>
      <c r="C840" t="s">
        <v>169</v>
      </c>
      <c r="D840" t="s">
        <v>223</v>
      </c>
      <c r="E840" t="s">
        <v>187</v>
      </c>
      <c r="F840" t="s">
        <v>181</v>
      </c>
      <c r="G840" t="s">
        <v>182</v>
      </c>
      <c r="H840">
        <v>58</v>
      </c>
      <c r="I840" s="6">
        <v>33682</v>
      </c>
      <c r="J840" s="29">
        <v>199848</v>
      </c>
      <c r="K840" s="30">
        <v>0.16</v>
      </c>
      <c r="L840" t="s">
        <v>1454</v>
      </c>
      <c r="M840" t="s">
        <v>1455</v>
      </c>
    </row>
    <row r="841" spans="1:13" x14ac:dyDescent="0.3">
      <c r="A841" t="s">
        <v>1820</v>
      </c>
      <c r="B841" t="s">
        <v>1821</v>
      </c>
      <c r="C841" t="s">
        <v>322</v>
      </c>
      <c r="D841" t="s">
        <v>161</v>
      </c>
      <c r="E841" t="s">
        <v>177</v>
      </c>
      <c r="F841" t="s">
        <v>181</v>
      </c>
      <c r="G841" t="s">
        <v>182</v>
      </c>
      <c r="H841">
        <v>34</v>
      </c>
      <c r="I841" s="6">
        <v>43414</v>
      </c>
      <c r="J841" s="29">
        <v>61944</v>
      </c>
      <c r="K841" s="30">
        <v>0</v>
      </c>
      <c r="L841" t="s">
        <v>1454</v>
      </c>
      <c r="M841" t="s">
        <v>1460</v>
      </c>
    </row>
    <row r="842" spans="1:13" x14ac:dyDescent="0.3">
      <c r="A842" t="s">
        <v>1822</v>
      </c>
      <c r="B842" t="s">
        <v>1823</v>
      </c>
      <c r="C842" t="s">
        <v>180</v>
      </c>
      <c r="D842" t="s">
        <v>194</v>
      </c>
      <c r="E842" t="s">
        <v>162</v>
      </c>
      <c r="F842" t="s">
        <v>181</v>
      </c>
      <c r="G842" t="s">
        <v>182</v>
      </c>
      <c r="H842">
        <v>50</v>
      </c>
      <c r="I842" s="6">
        <v>40109</v>
      </c>
      <c r="J842" s="29">
        <v>79447</v>
      </c>
      <c r="K842" s="30">
        <v>0</v>
      </c>
      <c r="L842" t="s">
        <v>1454</v>
      </c>
      <c r="M842" t="s">
        <v>1460</v>
      </c>
    </row>
    <row r="843" spans="1:13" x14ac:dyDescent="0.3">
      <c r="A843" t="s">
        <v>1824</v>
      </c>
      <c r="B843" t="s">
        <v>1825</v>
      </c>
      <c r="C843" t="s">
        <v>186</v>
      </c>
      <c r="D843" t="s">
        <v>223</v>
      </c>
      <c r="E843" t="s">
        <v>162</v>
      </c>
      <c r="F843" t="s">
        <v>181</v>
      </c>
      <c r="G843" t="s">
        <v>182</v>
      </c>
      <c r="H843">
        <v>49</v>
      </c>
      <c r="I843" s="6">
        <v>41131</v>
      </c>
      <c r="J843" s="29">
        <v>109850</v>
      </c>
      <c r="K843" s="30">
        <v>7.0000000000000007E-2</v>
      </c>
      <c r="L843" t="s">
        <v>1454</v>
      </c>
      <c r="M843" t="s">
        <v>1467</v>
      </c>
    </row>
    <row r="844" spans="1:13" x14ac:dyDescent="0.3">
      <c r="A844" t="s">
        <v>419</v>
      </c>
      <c r="B844" t="s">
        <v>1170</v>
      </c>
      <c r="C844" t="s">
        <v>355</v>
      </c>
      <c r="D844" t="s">
        <v>161</v>
      </c>
      <c r="E844" t="s">
        <v>162</v>
      </c>
      <c r="F844" t="s">
        <v>181</v>
      </c>
      <c r="G844" t="s">
        <v>182</v>
      </c>
      <c r="H844">
        <v>55</v>
      </c>
      <c r="I844" s="6">
        <v>42683</v>
      </c>
      <c r="J844" s="29">
        <v>87851</v>
      </c>
      <c r="K844" s="30">
        <v>0</v>
      </c>
      <c r="L844" t="s">
        <v>1454</v>
      </c>
      <c r="M844" t="s">
        <v>1455</v>
      </c>
    </row>
    <row r="845" spans="1:13" x14ac:dyDescent="0.3">
      <c r="A845" t="s">
        <v>1826</v>
      </c>
      <c r="B845" t="s">
        <v>1827</v>
      </c>
      <c r="C845" t="s">
        <v>180</v>
      </c>
      <c r="D845" t="s">
        <v>212</v>
      </c>
      <c r="E845" t="s">
        <v>171</v>
      </c>
      <c r="F845" t="s">
        <v>181</v>
      </c>
      <c r="G845" t="s">
        <v>182</v>
      </c>
      <c r="H845">
        <v>55</v>
      </c>
      <c r="I845" s="6">
        <v>38909</v>
      </c>
      <c r="J845" s="29">
        <v>93343</v>
      </c>
      <c r="K845" s="30">
        <v>0</v>
      </c>
      <c r="L845" t="s">
        <v>1454</v>
      </c>
      <c r="M845" t="s">
        <v>1455</v>
      </c>
    </row>
    <row r="846" spans="1:13" x14ac:dyDescent="0.3">
      <c r="A846" t="s">
        <v>509</v>
      </c>
      <c r="B846" t="s">
        <v>1612</v>
      </c>
      <c r="C846" t="s">
        <v>160</v>
      </c>
      <c r="D846" t="s">
        <v>170</v>
      </c>
      <c r="E846" t="s">
        <v>177</v>
      </c>
      <c r="F846" t="s">
        <v>163</v>
      </c>
      <c r="G846" t="s">
        <v>182</v>
      </c>
      <c r="H846">
        <v>42</v>
      </c>
      <c r="I846" s="6">
        <v>40620</v>
      </c>
      <c r="J846" s="29">
        <v>150034</v>
      </c>
      <c r="K846" s="30">
        <v>0.12</v>
      </c>
      <c r="L846" t="s">
        <v>1454</v>
      </c>
      <c r="M846" t="s">
        <v>1467</v>
      </c>
    </row>
    <row r="847" spans="1:13" x14ac:dyDescent="0.3">
      <c r="A847" t="s">
        <v>1828</v>
      </c>
      <c r="B847" t="s">
        <v>1829</v>
      </c>
      <c r="C847" t="s">
        <v>203</v>
      </c>
      <c r="D847" t="s">
        <v>204</v>
      </c>
      <c r="E847" t="s">
        <v>162</v>
      </c>
      <c r="F847" t="s">
        <v>163</v>
      </c>
      <c r="G847" t="s">
        <v>182</v>
      </c>
      <c r="H847">
        <v>59</v>
      </c>
      <c r="I847" s="6">
        <v>36990</v>
      </c>
      <c r="J847" s="29">
        <v>119699</v>
      </c>
      <c r="K847" s="30">
        <v>0</v>
      </c>
      <c r="L847" t="s">
        <v>1454</v>
      </c>
      <c r="M847" t="s">
        <v>1460</v>
      </c>
    </row>
    <row r="848" spans="1:13" x14ac:dyDescent="0.3">
      <c r="A848" t="s">
        <v>1830</v>
      </c>
      <c r="B848" t="s">
        <v>1831</v>
      </c>
      <c r="C848" t="s">
        <v>160</v>
      </c>
      <c r="D848" t="s">
        <v>212</v>
      </c>
      <c r="E848" t="s">
        <v>187</v>
      </c>
      <c r="F848" t="s">
        <v>163</v>
      </c>
      <c r="G848" t="s">
        <v>182</v>
      </c>
      <c r="H848">
        <v>65</v>
      </c>
      <c r="I848" s="6">
        <v>36823</v>
      </c>
      <c r="J848" s="29">
        <v>149417</v>
      </c>
      <c r="K848" s="30">
        <v>0.13</v>
      </c>
      <c r="L848" t="s">
        <v>1454</v>
      </c>
      <c r="M848" t="s">
        <v>1474</v>
      </c>
    </row>
    <row r="849" spans="1:13" x14ac:dyDescent="0.3">
      <c r="A849" t="s">
        <v>1832</v>
      </c>
      <c r="B849" t="s">
        <v>1833</v>
      </c>
      <c r="C849" t="s">
        <v>721</v>
      </c>
      <c r="D849" t="s">
        <v>161</v>
      </c>
      <c r="E849" t="s">
        <v>171</v>
      </c>
      <c r="F849" t="s">
        <v>181</v>
      </c>
      <c r="G849" t="s">
        <v>182</v>
      </c>
      <c r="H849">
        <v>34</v>
      </c>
      <c r="I849" s="6">
        <v>43728</v>
      </c>
      <c r="J849" s="29">
        <v>94735</v>
      </c>
      <c r="K849" s="30">
        <v>0</v>
      </c>
      <c r="L849" t="s">
        <v>1454</v>
      </c>
      <c r="M849" t="s">
        <v>1467</v>
      </c>
    </row>
    <row r="850" spans="1:13" x14ac:dyDescent="0.3">
      <c r="A850" t="s">
        <v>1834</v>
      </c>
      <c r="B850" t="s">
        <v>1835</v>
      </c>
      <c r="C850" t="s">
        <v>160</v>
      </c>
      <c r="D850" t="s">
        <v>200</v>
      </c>
      <c r="E850" t="s">
        <v>171</v>
      </c>
      <c r="F850" t="s">
        <v>163</v>
      </c>
      <c r="G850" t="s">
        <v>182</v>
      </c>
      <c r="H850">
        <v>36</v>
      </c>
      <c r="I850" s="6">
        <v>40248</v>
      </c>
      <c r="J850" s="29">
        <v>134006</v>
      </c>
      <c r="K850" s="30">
        <v>0.13</v>
      </c>
      <c r="L850" t="s">
        <v>1454</v>
      </c>
      <c r="M850" t="s">
        <v>1467</v>
      </c>
    </row>
    <row r="851" spans="1:13" x14ac:dyDescent="0.3">
      <c r="A851" t="s">
        <v>1836</v>
      </c>
      <c r="B851" t="s">
        <v>1837</v>
      </c>
      <c r="C851" t="s">
        <v>186</v>
      </c>
      <c r="D851" t="s">
        <v>170</v>
      </c>
      <c r="E851" t="s">
        <v>187</v>
      </c>
      <c r="F851" t="s">
        <v>163</v>
      </c>
      <c r="G851" t="s">
        <v>182</v>
      </c>
      <c r="H851">
        <v>61</v>
      </c>
      <c r="I851" s="6">
        <v>40092</v>
      </c>
      <c r="J851" s="29">
        <v>103096</v>
      </c>
      <c r="K851" s="30">
        <v>7.0000000000000007E-2</v>
      </c>
      <c r="L851" t="s">
        <v>1454</v>
      </c>
      <c r="M851" t="s">
        <v>1467</v>
      </c>
    </row>
    <row r="852" spans="1:13" x14ac:dyDescent="0.3">
      <c r="A852" t="s">
        <v>1838</v>
      </c>
      <c r="B852" t="s">
        <v>1839</v>
      </c>
      <c r="C852" t="s">
        <v>176</v>
      </c>
      <c r="D852" t="s">
        <v>161</v>
      </c>
      <c r="E852" t="s">
        <v>171</v>
      </c>
      <c r="F852" t="s">
        <v>163</v>
      </c>
      <c r="G852" t="s">
        <v>182</v>
      </c>
      <c r="H852">
        <v>36</v>
      </c>
      <c r="I852" s="6">
        <v>41972</v>
      </c>
      <c r="J852" s="29">
        <v>88730</v>
      </c>
      <c r="K852" s="30">
        <v>0.08</v>
      </c>
      <c r="L852" t="s">
        <v>1454</v>
      </c>
      <c r="M852" t="s">
        <v>1455</v>
      </c>
    </row>
    <row r="853" spans="1:13" x14ac:dyDescent="0.3">
      <c r="A853" t="s">
        <v>867</v>
      </c>
      <c r="B853" t="s">
        <v>1840</v>
      </c>
      <c r="C853" t="s">
        <v>235</v>
      </c>
      <c r="D853" t="s">
        <v>194</v>
      </c>
      <c r="E853" t="s">
        <v>187</v>
      </c>
      <c r="F853" t="s">
        <v>181</v>
      </c>
      <c r="G853" t="s">
        <v>182</v>
      </c>
      <c r="H853">
        <v>49</v>
      </c>
      <c r="I853" s="6">
        <v>43671</v>
      </c>
      <c r="J853" s="29">
        <v>50883</v>
      </c>
      <c r="K853" s="30">
        <v>0</v>
      </c>
      <c r="L853" t="s">
        <v>1454</v>
      </c>
      <c r="M853" t="s">
        <v>1455</v>
      </c>
    </row>
    <row r="854" spans="1:13" x14ac:dyDescent="0.3">
      <c r="A854" t="s">
        <v>1841</v>
      </c>
      <c r="B854" t="s">
        <v>1842</v>
      </c>
      <c r="C854" t="s">
        <v>169</v>
      </c>
      <c r="D854" t="s">
        <v>200</v>
      </c>
      <c r="E854" t="s">
        <v>171</v>
      </c>
      <c r="F854" t="s">
        <v>181</v>
      </c>
      <c r="G854" t="s">
        <v>182</v>
      </c>
      <c r="H854">
        <v>47</v>
      </c>
      <c r="I854" s="6">
        <v>43772</v>
      </c>
      <c r="J854" s="29">
        <v>195385</v>
      </c>
      <c r="K854" s="30">
        <v>0.21</v>
      </c>
      <c r="L854" t="s">
        <v>1454</v>
      </c>
      <c r="M854" t="s">
        <v>1474</v>
      </c>
    </row>
    <row r="855" spans="1:13" x14ac:dyDescent="0.3">
      <c r="A855" t="s">
        <v>1843</v>
      </c>
      <c r="B855" t="s">
        <v>1844</v>
      </c>
      <c r="C855" t="s">
        <v>160</v>
      </c>
      <c r="D855" t="s">
        <v>212</v>
      </c>
      <c r="E855" t="s">
        <v>171</v>
      </c>
      <c r="F855" t="s">
        <v>181</v>
      </c>
      <c r="G855" t="s">
        <v>182</v>
      </c>
      <c r="H855">
        <v>52</v>
      </c>
      <c r="I855" s="6">
        <v>43255</v>
      </c>
      <c r="J855" s="29">
        <v>154884</v>
      </c>
      <c r="K855" s="30">
        <v>0.1</v>
      </c>
      <c r="L855" t="s">
        <v>1454</v>
      </c>
      <c r="M855" t="s">
        <v>1460</v>
      </c>
    </row>
    <row r="856" spans="1:13" x14ac:dyDescent="0.3">
      <c r="A856" t="s">
        <v>1845</v>
      </c>
      <c r="B856" t="s">
        <v>1846</v>
      </c>
      <c r="C856" t="s">
        <v>203</v>
      </c>
      <c r="D856" t="s">
        <v>204</v>
      </c>
      <c r="E856" t="s">
        <v>171</v>
      </c>
      <c r="F856" t="s">
        <v>163</v>
      </c>
      <c r="G856" t="s">
        <v>182</v>
      </c>
      <c r="H856">
        <v>37</v>
      </c>
      <c r="I856" s="6">
        <v>41318</v>
      </c>
      <c r="J856" s="29">
        <v>124827</v>
      </c>
      <c r="K856" s="30">
        <v>0</v>
      </c>
      <c r="L856" t="s">
        <v>1454</v>
      </c>
      <c r="M856" t="s">
        <v>1467</v>
      </c>
    </row>
    <row r="857" spans="1:13" x14ac:dyDescent="0.3">
      <c r="A857" t="s">
        <v>1847</v>
      </c>
      <c r="B857" t="s">
        <v>1848</v>
      </c>
      <c r="C857" t="s">
        <v>186</v>
      </c>
      <c r="D857" t="s">
        <v>194</v>
      </c>
      <c r="E857" t="s">
        <v>171</v>
      </c>
      <c r="F857" t="s">
        <v>163</v>
      </c>
      <c r="G857" t="s">
        <v>182</v>
      </c>
      <c r="H857">
        <v>25</v>
      </c>
      <c r="I857" s="6">
        <v>44545</v>
      </c>
      <c r="J857" s="29">
        <v>114893</v>
      </c>
      <c r="K857" s="30">
        <v>0.06</v>
      </c>
      <c r="L857" t="s">
        <v>1454</v>
      </c>
      <c r="M857" t="s">
        <v>1474</v>
      </c>
    </row>
    <row r="858" spans="1:13" x14ac:dyDescent="0.3">
      <c r="A858" t="s">
        <v>1849</v>
      </c>
      <c r="B858" t="s">
        <v>1850</v>
      </c>
      <c r="C858" t="s">
        <v>186</v>
      </c>
      <c r="D858" t="s">
        <v>212</v>
      </c>
      <c r="E858" t="s">
        <v>171</v>
      </c>
      <c r="F858" t="s">
        <v>181</v>
      </c>
      <c r="G858" t="s">
        <v>182</v>
      </c>
      <c r="H858">
        <v>49</v>
      </c>
      <c r="I858" s="6">
        <v>43240</v>
      </c>
      <c r="J858" s="29">
        <v>119397</v>
      </c>
      <c r="K858" s="30">
        <v>0.09</v>
      </c>
      <c r="L858" t="s">
        <v>1454</v>
      </c>
      <c r="M858" t="s">
        <v>1467</v>
      </c>
    </row>
    <row r="859" spans="1:13" x14ac:dyDescent="0.3">
      <c r="A859" t="s">
        <v>1851</v>
      </c>
      <c r="B859" t="s">
        <v>1852</v>
      </c>
      <c r="C859" t="s">
        <v>169</v>
      </c>
      <c r="D859" t="s">
        <v>223</v>
      </c>
      <c r="E859" t="s">
        <v>187</v>
      </c>
      <c r="F859" t="s">
        <v>163</v>
      </c>
      <c r="G859" t="s">
        <v>182</v>
      </c>
      <c r="H859">
        <v>25</v>
      </c>
      <c r="I859" s="6">
        <v>44549</v>
      </c>
      <c r="J859" s="29">
        <v>150666</v>
      </c>
      <c r="K859" s="30">
        <v>0.23</v>
      </c>
      <c r="L859" t="s">
        <v>1454</v>
      </c>
      <c r="M859" t="s">
        <v>1474</v>
      </c>
    </row>
    <row r="860" spans="1:13" x14ac:dyDescent="0.3">
      <c r="A860" t="s">
        <v>1853</v>
      </c>
      <c r="B860" t="s">
        <v>1854</v>
      </c>
      <c r="C860" t="s">
        <v>274</v>
      </c>
      <c r="D860" t="s">
        <v>204</v>
      </c>
      <c r="E860" t="s">
        <v>187</v>
      </c>
      <c r="F860" t="s">
        <v>163</v>
      </c>
      <c r="G860" t="s">
        <v>182</v>
      </c>
      <c r="H860">
        <v>45</v>
      </c>
      <c r="I860" s="6">
        <v>40967</v>
      </c>
      <c r="J860" s="29">
        <v>89659</v>
      </c>
      <c r="K860" s="30">
        <v>0</v>
      </c>
      <c r="L860" t="s">
        <v>1454</v>
      </c>
      <c r="M860" t="s">
        <v>1467</v>
      </c>
    </row>
    <row r="861" spans="1:13" x14ac:dyDescent="0.3">
      <c r="A861" t="s">
        <v>1855</v>
      </c>
      <c r="B861" t="s">
        <v>1856</v>
      </c>
      <c r="C861" t="s">
        <v>190</v>
      </c>
      <c r="D861" t="s">
        <v>170</v>
      </c>
      <c r="E861" t="s">
        <v>171</v>
      </c>
      <c r="F861" t="s">
        <v>163</v>
      </c>
      <c r="G861" t="s">
        <v>182</v>
      </c>
      <c r="H861">
        <v>44</v>
      </c>
      <c r="I861" s="6">
        <v>40329</v>
      </c>
      <c r="J861" s="29">
        <v>47387</v>
      </c>
      <c r="K861" s="30">
        <v>0</v>
      </c>
      <c r="L861" t="s">
        <v>1454</v>
      </c>
      <c r="M861" t="s">
        <v>1474</v>
      </c>
    </row>
    <row r="862" spans="1:13" x14ac:dyDescent="0.3">
      <c r="A862" t="s">
        <v>1857</v>
      </c>
      <c r="B862" t="s">
        <v>1858</v>
      </c>
      <c r="C862" t="s">
        <v>180</v>
      </c>
      <c r="D862" t="s">
        <v>170</v>
      </c>
      <c r="E862" t="s">
        <v>171</v>
      </c>
      <c r="F862" t="s">
        <v>163</v>
      </c>
      <c r="G862" t="s">
        <v>182</v>
      </c>
      <c r="H862">
        <v>33</v>
      </c>
      <c r="I862" s="6">
        <v>40936</v>
      </c>
      <c r="J862" s="29">
        <v>95960</v>
      </c>
      <c r="K862" s="30">
        <v>0</v>
      </c>
      <c r="L862" t="s">
        <v>1454</v>
      </c>
      <c r="M862" t="s">
        <v>1474</v>
      </c>
    </row>
    <row r="863" spans="1:13" x14ac:dyDescent="0.3">
      <c r="A863" t="s">
        <v>1859</v>
      </c>
      <c r="B863" t="s">
        <v>1860</v>
      </c>
      <c r="C863" t="s">
        <v>160</v>
      </c>
      <c r="D863" t="s">
        <v>161</v>
      </c>
      <c r="E863" t="s">
        <v>177</v>
      </c>
      <c r="F863" t="s">
        <v>181</v>
      </c>
      <c r="G863" t="s">
        <v>217</v>
      </c>
      <c r="H863">
        <v>56</v>
      </c>
      <c r="I863" s="6">
        <v>40917</v>
      </c>
      <c r="J863" s="29">
        <v>146140</v>
      </c>
      <c r="K863" s="30">
        <v>0.1</v>
      </c>
      <c r="L863" t="s">
        <v>1861</v>
      </c>
      <c r="M863" t="s">
        <v>1862</v>
      </c>
    </row>
    <row r="864" spans="1:13" x14ac:dyDescent="0.3">
      <c r="A864" t="s">
        <v>1863</v>
      </c>
      <c r="B864" t="s">
        <v>1864</v>
      </c>
      <c r="C864" t="s">
        <v>169</v>
      </c>
      <c r="D864" t="s">
        <v>161</v>
      </c>
      <c r="E864" t="s">
        <v>162</v>
      </c>
      <c r="F864" t="s">
        <v>181</v>
      </c>
      <c r="G864" t="s">
        <v>217</v>
      </c>
      <c r="H864">
        <v>59</v>
      </c>
      <c r="I864" s="6">
        <v>37400</v>
      </c>
      <c r="J864" s="29">
        <v>172787</v>
      </c>
      <c r="K864" s="30">
        <v>0.28000000000000003</v>
      </c>
      <c r="L864" t="s">
        <v>1861</v>
      </c>
      <c r="M864" t="s">
        <v>1865</v>
      </c>
    </row>
    <row r="865" spans="1:13" x14ac:dyDescent="0.3">
      <c r="A865" t="s">
        <v>1866</v>
      </c>
      <c r="B865" t="s">
        <v>1867</v>
      </c>
      <c r="C865" t="s">
        <v>260</v>
      </c>
      <c r="D865" t="s">
        <v>204</v>
      </c>
      <c r="E865" t="s">
        <v>187</v>
      </c>
      <c r="F865" t="s">
        <v>163</v>
      </c>
      <c r="G865" t="s">
        <v>217</v>
      </c>
      <c r="H865">
        <v>56</v>
      </c>
      <c r="I865" s="6">
        <v>38388</v>
      </c>
      <c r="J865" s="29">
        <v>98581</v>
      </c>
      <c r="K865" s="30">
        <v>0</v>
      </c>
      <c r="L865" t="s">
        <v>1861</v>
      </c>
      <c r="M865" t="s">
        <v>1865</v>
      </c>
    </row>
    <row r="866" spans="1:13" x14ac:dyDescent="0.3">
      <c r="A866" t="s">
        <v>1868</v>
      </c>
      <c r="B866" t="s">
        <v>1869</v>
      </c>
      <c r="C866" t="s">
        <v>190</v>
      </c>
      <c r="D866" t="s">
        <v>170</v>
      </c>
      <c r="E866" t="s">
        <v>177</v>
      </c>
      <c r="F866" t="s">
        <v>181</v>
      </c>
      <c r="G866" t="s">
        <v>217</v>
      </c>
      <c r="H866">
        <v>65</v>
      </c>
      <c r="I866" s="6">
        <v>38123</v>
      </c>
      <c r="J866" s="29">
        <v>55499</v>
      </c>
      <c r="K866" s="30">
        <v>0</v>
      </c>
      <c r="L866" t="s">
        <v>1861</v>
      </c>
      <c r="M866" t="s">
        <v>1862</v>
      </c>
    </row>
    <row r="867" spans="1:13" x14ac:dyDescent="0.3">
      <c r="A867" t="s">
        <v>1870</v>
      </c>
      <c r="B867" t="s">
        <v>1871</v>
      </c>
      <c r="C867" t="s">
        <v>240</v>
      </c>
      <c r="D867" t="s">
        <v>161</v>
      </c>
      <c r="E867" t="s">
        <v>187</v>
      </c>
      <c r="F867" t="s">
        <v>163</v>
      </c>
      <c r="G867" t="s">
        <v>217</v>
      </c>
      <c r="H867">
        <v>57</v>
      </c>
      <c r="I867" s="6">
        <v>34337</v>
      </c>
      <c r="J867" s="29">
        <v>82872</v>
      </c>
      <c r="K867" s="30">
        <v>0</v>
      </c>
      <c r="L867" t="s">
        <v>1861</v>
      </c>
      <c r="M867" t="s">
        <v>1862</v>
      </c>
    </row>
    <row r="868" spans="1:13" x14ac:dyDescent="0.3">
      <c r="A868" t="s">
        <v>1872</v>
      </c>
      <c r="B868" t="s">
        <v>1873</v>
      </c>
      <c r="C868" t="s">
        <v>160</v>
      </c>
      <c r="D868" t="s">
        <v>161</v>
      </c>
      <c r="E868" t="s">
        <v>187</v>
      </c>
      <c r="F868" t="s">
        <v>163</v>
      </c>
      <c r="G868" t="s">
        <v>217</v>
      </c>
      <c r="H868">
        <v>55</v>
      </c>
      <c r="I868" s="6">
        <v>38945</v>
      </c>
      <c r="J868" s="29">
        <v>159044</v>
      </c>
      <c r="K868" s="30">
        <v>0.1</v>
      </c>
      <c r="L868" t="s">
        <v>1861</v>
      </c>
      <c r="M868" t="s">
        <v>1862</v>
      </c>
    </row>
    <row r="869" spans="1:13" x14ac:dyDescent="0.3">
      <c r="A869" t="s">
        <v>1874</v>
      </c>
      <c r="B869" t="s">
        <v>1875</v>
      </c>
      <c r="C869" t="s">
        <v>180</v>
      </c>
      <c r="D869" t="s">
        <v>194</v>
      </c>
      <c r="E869" t="s">
        <v>177</v>
      </c>
      <c r="F869" t="s">
        <v>163</v>
      </c>
      <c r="G869" t="s">
        <v>217</v>
      </c>
      <c r="H869">
        <v>44</v>
      </c>
      <c r="I869" s="6">
        <v>43467</v>
      </c>
      <c r="J869" s="29">
        <v>74691</v>
      </c>
      <c r="K869" s="30">
        <v>0</v>
      </c>
      <c r="L869" t="s">
        <v>1861</v>
      </c>
      <c r="M869" t="s">
        <v>1862</v>
      </c>
    </row>
    <row r="870" spans="1:13" x14ac:dyDescent="0.3">
      <c r="A870" t="s">
        <v>1876</v>
      </c>
      <c r="B870" t="s">
        <v>1877</v>
      </c>
      <c r="C870" t="s">
        <v>186</v>
      </c>
      <c r="D870" t="s">
        <v>194</v>
      </c>
      <c r="E870" t="s">
        <v>171</v>
      </c>
      <c r="F870" t="s">
        <v>163</v>
      </c>
      <c r="G870" t="s">
        <v>217</v>
      </c>
      <c r="H870">
        <v>38</v>
      </c>
      <c r="I870" s="6">
        <v>44516</v>
      </c>
      <c r="J870" s="29">
        <v>109812</v>
      </c>
      <c r="K870" s="30">
        <v>0.09</v>
      </c>
      <c r="L870" t="s">
        <v>1861</v>
      </c>
      <c r="M870" t="s">
        <v>1862</v>
      </c>
    </row>
    <row r="871" spans="1:13" x14ac:dyDescent="0.3">
      <c r="A871" t="s">
        <v>1878</v>
      </c>
      <c r="B871" t="s">
        <v>1879</v>
      </c>
      <c r="C871" t="s">
        <v>211</v>
      </c>
      <c r="D871" t="s">
        <v>212</v>
      </c>
      <c r="E871" t="s">
        <v>162</v>
      </c>
      <c r="F871" t="s">
        <v>181</v>
      </c>
      <c r="G871" t="s">
        <v>217</v>
      </c>
      <c r="H871">
        <v>57</v>
      </c>
      <c r="I871" s="6">
        <v>37828</v>
      </c>
      <c r="J871" s="29">
        <v>206624</v>
      </c>
      <c r="K871" s="30">
        <v>0.4</v>
      </c>
      <c r="L871" t="s">
        <v>1861</v>
      </c>
      <c r="M871" t="s">
        <v>1880</v>
      </c>
    </row>
    <row r="872" spans="1:13" x14ac:dyDescent="0.3">
      <c r="A872" t="s">
        <v>1881</v>
      </c>
      <c r="B872" t="s">
        <v>1882</v>
      </c>
      <c r="C872" t="s">
        <v>232</v>
      </c>
      <c r="D872" t="s">
        <v>161</v>
      </c>
      <c r="E872" t="s">
        <v>177</v>
      </c>
      <c r="F872" t="s">
        <v>181</v>
      </c>
      <c r="G872" t="s">
        <v>217</v>
      </c>
      <c r="H872">
        <v>36</v>
      </c>
      <c r="I872" s="6">
        <v>40535</v>
      </c>
      <c r="J872" s="29">
        <v>53215</v>
      </c>
      <c r="K872" s="30">
        <v>0</v>
      </c>
      <c r="L872" t="s">
        <v>1861</v>
      </c>
      <c r="M872" t="s">
        <v>1880</v>
      </c>
    </row>
    <row r="873" spans="1:13" x14ac:dyDescent="0.3">
      <c r="A873" t="s">
        <v>1883</v>
      </c>
      <c r="B873" t="s">
        <v>1884</v>
      </c>
      <c r="C873" t="s">
        <v>169</v>
      </c>
      <c r="D873" t="s">
        <v>204</v>
      </c>
      <c r="E873" t="s">
        <v>162</v>
      </c>
      <c r="F873" t="s">
        <v>163</v>
      </c>
      <c r="G873" t="s">
        <v>217</v>
      </c>
      <c r="H873">
        <v>30</v>
      </c>
      <c r="I873" s="6">
        <v>42512</v>
      </c>
      <c r="J873" s="29">
        <v>189702</v>
      </c>
      <c r="K873" s="30">
        <v>0.28000000000000003</v>
      </c>
      <c r="L873" t="s">
        <v>1861</v>
      </c>
      <c r="M873" t="s">
        <v>1862</v>
      </c>
    </row>
    <row r="874" spans="1:13" x14ac:dyDescent="0.3">
      <c r="A874" t="s">
        <v>1885</v>
      </c>
      <c r="B874" t="s">
        <v>1886</v>
      </c>
      <c r="C874" t="s">
        <v>301</v>
      </c>
      <c r="D874" t="s">
        <v>161</v>
      </c>
      <c r="E874" t="s">
        <v>187</v>
      </c>
      <c r="F874" t="s">
        <v>163</v>
      </c>
      <c r="G874" t="s">
        <v>217</v>
      </c>
      <c r="H874">
        <v>41</v>
      </c>
      <c r="I874" s="6">
        <v>39931</v>
      </c>
      <c r="J874" s="29">
        <v>69803</v>
      </c>
      <c r="K874" s="30">
        <v>0</v>
      </c>
      <c r="L874" t="s">
        <v>1861</v>
      </c>
      <c r="M874" t="s">
        <v>1862</v>
      </c>
    </row>
    <row r="875" spans="1:13" x14ac:dyDescent="0.3">
      <c r="A875" t="s">
        <v>409</v>
      </c>
      <c r="B875" t="s">
        <v>1887</v>
      </c>
      <c r="C875" t="s">
        <v>397</v>
      </c>
      <c r="D875" t="s">
        <v>161</v>
      </c>
      <c r="E875" t="s">
        <v>187</v>
      </c>
      <c r="F875" t="s">
        <v>163</v>
      </c>
      <c r="G875" t="s">
        <v>217</v>
      </c>
      <c r="H875">
        <v>48</v>
      </c>
      <c r="I875" s="6">
        <v>43650</v>
      </c>
      <c r="J875" s="29">
        <v>76588</v>
      </c>
      <c r="K875" s="30">
        <v>0</v>
      </c>
      <c r="L875" t="s">
        <v>1861</v>
      </c>
      <c r="M875" t="s">
        <v>1865</v>
      </c>
    </row>
    <row r="876" spans="1:13" x14ac:dyDescent="0.3">
      <c r="A876" t="s">
        <v>1888</v>
      </c>
      <c r="B876" t="s">
        <v>1889</v>
      </c>
      <c r="C876" t="s">
        <v>235</v>
      </c>
      <c r="D876" t="s">
        <v>170</v>
      </c>
      <c r="E876" t="s">
        <v>187</v>
      </c>
      <c r="F876" t="s">
        <v>163</v>
      </c>
      <c r="G876" t="s">
        <v>217</v>
      </c>
      <c r="H876">
        <v>26</v>
      </c>
      <c r="I876" s="6">
        <v>43578</v>
      </c>
      <c r="J876" s="29">
        <v>59817</v>
      </c>
      <c r="K876" s="30">
        <v>0</v>
      </c>
      <c r="L876" t="s">
        <v>1861</v>
      </c>
      <c r="M876" t="s">
        <v>1880</v>
      </c>
    </row>
    <row r="877" spans="1:13" x14ac:dyDescent="0.3">
      <c r="A877" t="s">
        <v>1890</v>
      </c>
      <c r="B877" t="s">
        <v>1891</v>
      </c>
      <c r="C877" t="s">
        <v>397</v>
      </c>
      <c r="D877" t="s">
        <v>161</v>
      </c>
      <c r="E877" t="s">
        <v>177</v>
      </c>
      <c r="F877" t="s">
        <v>163</v>
      </c>
      <c r="G877" t="s">
        <v>217</v>
      </c>
      <c r="H877">
        <v>32</v>
      </c>
      <c r="I877" s="6">
        <v>44474</v>
      </c>
      <c r="J877" s="29">
        <v>88072</v>
      </c>
      <c r="K877" s="30">
        <v>0</v>
      </c>
      <c r="L877" t="s">
        <v>1861</v>
      </c>
      <c r="M877" t="s">
        <v>1880</v>
      </c>
    </row>
    <row r="878" spans="1:13" x14ac:dyDescent="0.3">
      <c r="A878" t="s">
        <v>1892</v>
      </c>
      <c r="B878" t="s">
        <v>1893</v>
      </c>
      <c r="C878" t="s">
        <v>180</v>
      </c>
      <c r="D878" t="s">
        <v>170</v>
      </c>
      <c r="E878" t="s">
        <v>177</v>
      </c>
      <c r="F878" t="s">
        <v>163</v>
      </c>
      <c r="G878" t="s">
        <v>217</v>
      </c>
      <c r="H878">
        <v>60</v>
      </c>
      <c r="I878" s="6">
        <v>39137</v>
      </c>
      <c r="J878" s="29">
        <v>71699</v>
      </c>
      <c r="K878" s="30">
        <v>0</v>
      </c>
      <c r="L878" t="s">
        <v>1861</v>
      </c>
      <c r="M878" t="s">
        <v>1862</v>
      </c>
    </row>
    <row r="879" spans="1:13" x14ac:dyDescent="0.3">
      <c r="A879" t="s">
        <v>1894</v>
      </c>
      <c r="B879" t="s">
        <v>1895</v>
      </c>
      <c r="C879" t="s">
        <v>274</v>
      </c>
      <c r="D879" t="s">
        <v>204</v>
      </c>
      <c r="E879" t="s">
        <v>171</v>
      </c>
      <c r="F879" t="s">
        <v>181</v>
      </c>
      <c r="G879" t="s">
        <v>217</v>
      </c>
      <c r="H879">
        <v>46</v>
      </c>
      <c r="I879" s="6">
        <v>36331</v>
      </c>
      <c r="J879" s="29">
        <v>96997</v>
      </c>
      <c r="K879" s="30">
        <v>0</v>
      </c>
      <c r="L879" t="s">
        <v>1861</v>
      </c>
      <c r="M879" t="s">
        <v>1880</v>
      </c>
    </row>
    <row r="880" spans="1:13" x14ac:dyDescent="0.3">
      <c r="A880" t="s">
        <v>1896</v>
      </c>
      <c r="B880" t="s">
        <v>1897</v>
      </c>
      <c r="C880" t="s">
        <v>211</v>
      </c>
      <c r="D880" t="s">
        <v>204</v>
      </c>
      <c r="E880" t="s">
        <v>187</v>
      </c>
      <c r="F880" t="s">
        <v>163</v>
      </c>
      <c r="G880" t="s">
        <v>217</v>
      </c>
      <c r="H880">
        <v>28</v>
      </c>
      <c r="I880" s="6">
        <v>42922</v>
      </c>
      <c r="J880" s="29">
        <v>240488</v>
      </c>
      <c r="K880" s="30">
        <v>0.4</v>
      </c>
      <c r="L880" t="s">
        <v>1861</v>
      </c>
      <c r="M880" t="s">
        <v>1865</v>
      </c>
    </row>
    <row r="881" spans="1:13" x14ac:dyDescent="0.3">
      <c r="A881" t="s">
        <v>1898</v>
      </c>
      <c r="B881" t="s">
        <v>1899</v>
      </c>
      <c r="C881" t="s">
        <v>211</v>
      </c>
      <c r="D881" t="s">
        <v>223</v>
      </c>
      <c r="E881" t="s">
        <v>162</v>
      </c>
      <c r="F881" t="s">
        <v>181</v>
      </c>
      <c r="G881" t="s">
        <v>217</v>
      </c>
      <c r="H881">
        <v>39</v>
      </c>
      <c r="I881" s="6">
        <v>40778</v>
      </c>
      <c r="J881" s="29">
        <v>249506</v>
      </c>
      <c r="K881" s="30">
        <v>0.3</v>
      </c>
      <c r="L881" t="s">
        <v>1861</v>
      </c>
      <c r="M881" t="s">
        <v>1865</v>
      </c>
    </row>
    <row r="882" spans="1:13" x14ac:dyDescent="0.3">
      <c r="A882" t="s">
        <v>1900</v>
      </c>
      <c r="B882" t="s">
        <v>1901</v>
      </c>
      <c r="C882" t="s">
        <v>274</v>
      </c>
      <c r="D882" t="s">
        <v>204</v>
      </c>
      <c r="E882" t="s">
        <v>177</v>
      </c>
      <c r="F882" t="s">
        <v>181</v>
      </c>
      <c r="G882" t="s">
        <v>217</v>
      </c>
      <c r="H882">
        <v>45</v>
      </c>
      <c r="I882" s="6">
        <v>37313</v>
      </c>
      <c r="J882" s="29">
        <v>75819</v>
      </c>
      <c r="K882" s="30">
        <v>0</v>
      </c>
      <c r="L882" t="s">
        <v>1861</v>
      </c>
      <c r="M882" t="s">
        <v>1880</v>
      </c>
    </row>
    <row r="883" spans="1:13" x14ac:dyDescent="0.3">
      <c r="A883" t="s">
        <v>1902</v>
      </c>
      <c r="B883" t="s">
        <v>1903</v>
      </c>
      <c r="C883" t="s">
        <v>180</v>
      </c>
      <c r="D883" t="s">
        <v>223</v>
      </c>
      <c r="E883" t="s">
        <v>171</v>
      </c>
      <c r="F883" t="s">
        <v>181</v>
      </c>
      <c r="G883" t="s">
        <v>217</v>
      </c>
      <c r="H883">
        <v>61</v>
      </c>
      <c r="I883" s="6">
        <v>42858</v>
      </c>
      <c r="J883" s="29">
        <v>90855</v>
      </c>
      <c r="K883" s="30">
        <v>0</v>
      </c>
      <c r="L883" t="s">
        <v>1861</v>
      </c>
      <c r="M883" t="s">
        <v>1880</v>
      </c>
    </row>
    <row r="884" spans="1:13" x14ac:dyDescent="0.3">
      <c r="A884" t="s">
        <v>1904</v>
      </c>
      <c r="B884" t="s">
        <v>1905</v>
      </c>
      <c r="C884" t="s">
        <v>240</v>
      </c>
      <c r="D884" t="s">
        <v>161</v>
      </c>
      <c r="E884" t="s">
        <v>177</v>
      </c>
      <c r="F884" t="s">
        <v>181</v>
      </c>
      <c r="G884" t="s">
        <v>217</v>
      </c>
      <c r="H884">
        <v>47</v>
      </c>
      <c r="I884" s="6">
        <v>36233</v>
      </c>
      <c r="J884" s="29">
        <v>92897</v>
      </c>
      <c r="K884" s="30">
        <v>0</v>
      </c>
      <c r="L884" t="s">
        <v>1861</v>
      </c>
      <c r="M884" t="s">
        <v>1880</v>
      </c>
    </row>
    <row r="885" spans="1:13" x14ac:dyDescent="0.3">
      <c r="A885" t="s">
        <v>608</v>
      </c>
      <c r="B885" t="s">
        <v>1906</v>
      </c>
      <c r="C885" t="s">
        <v>328</v>
      </c>
      <c r="D885" t="s">
        <v>200</v>
      </c>
      <c r="E885" t="s">
        <v>177</v>
      </c>
      <c r="F885" t="s">
        <v>163</v>
      </c>
      <c r="G885" t="s">
        <v>217</v>
      </c>
      <c r="H885">
        <v>45</v>
      </c>
      <c r="I885" s="6">
        <v>39437</v>
      </c>
      <c r="J885" s="29">
        <v>93840</v>
      </c>
      <c r="K885" s="30">
        <v>0</v>
      </c>
      <c r="L885" t="s">
        <v>1861</v>
      </c>
      <c r="M885" t="s">
        <v>1862</v>
      </c>
    </row>
    <row r="886" spans="1:13" x14ac:dyDescent="0.3">
      <c r="A886" t="s">
        <v>1907</v>
      </c>
      <c r="B886" t="s">
        <v>1908</v>
      </c>
      <c r="C886" t="s">
        <v>721</v>
      </c>
      <c r="D886" t="s">
        <v>161</v>
      </c>
      <c r="E886" t="s">
        <v>162</v>
      </c>
      <c r="F886" t="s">
        <v>181</v>
      </c>
      <c r="G886" t="s">
        <v>217</v>
      </c>
      <c r="H886">
        <v>29</v>
      </c>
      <c r="I886" s="6">
        <v>43753</v>
      </c>
      <c r="J886" s="29">
        <v>66819</v>
      </c>
      <c r="K886" s="30">
        <v>0</v>
      </c>
      <c r="L886" t="s">
        <v>1861</v>
      </c>
      <c r="M886" t="s">
        <v>1865</v>
      </c>
    </row>
    <row r="887" spans="1:13" x14ac:dyDescent="0.3">
      <c r="A887" t="s">
        <v>1909</v>
      </c>
      <c r="B887" t="s">
        <v>1910</v>
      </c>
      <c r="C887" t="s">
        <v>190</v>
      </c>
      <c r="D887" t="s">
        <v>212</v>
      </c>
      <c r="E887" t="s">
        <v>171</v>
      </c>
      <c r="F887" t="s">
        <v>181</v>
      </c>
      <c r="G887" t="s">
        <v>217</v>
      </c>
      <c r="H887">
        <v>38</v>
      </c>
      <c r="I887" s="6">
        <v>42492</v>
      </c>
      <c r="J887" s="29">
        <v>50784</v>
      </c>
      <c r="K887" s="30">
        <v>0</v>
      </c>
      <c r="L887" t="s">
        <v>1861</v>
      </c>
      <c r="M887" t="s">
        <v>1865</v>
      </c>
    </row>
    <row r="888" spans="1:13" x14ac:dyDescent="0.3">
      <c r="A888" t="s">
        <v>663</v>
      </c>
      <c r="B888" t="s">
        <v>1911</v>
      </c>
      <c r="C888" t="s">
        <v>160</v>
      </c>
      <c r="D888" t="s">
        <v>200</v>
      </c>
      <c r="E888" t="s">
        <v>162</v>
      </c>
      <c r="F888" t="s">
        <v>181</v>
      </c>
      <c r="G888" t="s">
        <v>217</v>
      </c>
      <c r="H888">
        <v>29</v>
      </c>
      <c r="I888" s="6">
        <v>43594</v>
      </c>
      <c r="J888" s="29">
        <v>125828</v>
      </c>
      <c r="K888" s="30">
        <v>0.15</v>
      </c>
      <c r="L888" t="s">
        <v>1861</v>
      </c>
      <c r="M888" t="s">
        <v>1880</v>
      </c>
    </row>
    <row r="889" spans="1:13" x14ac:dyDescent="0.3">
      <c r="A889" t="s">
        <v>1912</v>
      </c>
      <c r="B889" t="s">
        <v>1913</v>
      </c>
      <c r="C889" t="s">
        <v>190</v>
      </c>
      <c r="D889" t="s">
        <v>212</v>
      </c>
      <c r="E889" t="s">
        <v>177</v>
      </c>
      <c r="F889" t="s">
        <v>181</v>
      </c>
      <c r="G889" t="s">
        <v>217</v>
      </c>
      <c r="H889">
        <v>30</v>
      </c>
      <c r="I889" s="6">
        <v>43272</v>
      </c>
      <c r="J889" s="29">
        <v>56154</v>
      </c>
      <c r="K889" s="30">
        <v>0</v>
      </c>
      <c r="L889" t="s">
        <v>1861</v>
      </c>
      <c r="M889" t="s">
        <v>1880</v>
      </c>
    </row>
    <row r="890" spans="1:13" x14ac:dyDescent="0.3">
      <c r="A890" t="s">
        <v>1914</v>
      </c>
      <c r="B890" t="s">
        <v>1915</v>
      </c>
      <c r="C890" t="s">
        <v>325</v>
      </c>
      <c r="D890" t="s">
        <v>223</v>
      </c>
      <c r="E890" t="s">
        <v>171</v>
      </c>
      <c r="F890" t="s">
        <v>163</v>
      </c>
      <c r="G890" t="s">
        <v>217</v>
      </c>
      <c r="H890">
        <v>45</v>
      </c>
      <c r="I890" s="6">
        <v>41769</v>
      </c>
      <c r="J890" s="29">
        <v>65047</v>
      </c>
      <c r="K890" s="30">
        <v>0</v>
      </c>
      <c r="L890" t="s">
        <v>1861</v>
      </c>
      <c r="M890" t="s">
        <v>1880</v>
      </c>
    </row>
    <row r="891" spans="1:13" x14ac:dyDescent="0.3">
      <c r="A891" t="s">
        <v>1916</v>
      </c>
      <c r="B891" t="s">
        <v>1917</v>
      </c>
      <c r="C891" t="s">
        <v>203</v>
      </c>
      <c r="D891" t="s">
        <v>204</v>
      </c>
      <c r="E891" t="s">
        <v>177</v>
      </c>
      <c r="F891" t="s">
        <v>181</v>
      </c>
      <c r="G891" t="s">
        <v>217</v>
      </c>
      <c r="H891">
        <v>40</v>
      </c>
      <c r="I891" s="6">
        <v>39506</v>
      </c>
      <c r="J891" s="29">
        <v>113987</v>
      </c>
      <c r="K891" s="30">
        <v>0</v>
      </c>
      <c r="L891" t="s">
        <v>1861</v>
      </c>
      <c r="M891" t="s">
        <v>1862</v>
      </c>
    </row>
    <row r="892" spans="1:13" x14ac:dyDescent="0.3">
      <c r="A892" t="s">
        <v>1918</v>
      </c>
      <c r="B892" t="s">
        <v>1919</v>
      </c>
      <c r="C892" t="s">
        <v>180</v>
      </c>
      <c r="D892" t="s">
        <v>170</v>
      </c>
      <c r="E892" t="s">
        <v>187</v>
      </c>
      <c r="F892" t="s">
        <v>181</v>
      </c>
      <c r="G892" t="s">
        <v>217</v>
      </c>
      <c r="H892">
        <v>46</v>
      </c>
      <c r="I892" s="6">
        <v>41294</v>
      </c>
      <c r="J892" s="29">
        <v>86061</v>
      </c>
      <c r="K892" s="30">
        <v>0</v>
      </c>
      <c r="L892" t="s">
        <v>1861</v>
      </c>
      <c r="M892" t="s">
        <v>1865</v>
      </c>
    </row>
    <row r="893" spans="1:13" x14ac:dyDescent="0.3">
      <c r="A893" t="s">
        <v>1920</v>
      </c>
      <c r="B893" t="s">
        <v>1921</v>
      </c>
      <c r="C893" t="s">
        <v>211</v>
      </c>
      <c r="D893" t="s">
        <v>194</v>
      </c>
      <c r="E893" t="s">
        <v>187</v>
      </c>
      <c r="F893" t="s">
        <v>163</v>
      </c>
      <c r="G893" t="s">
        <v>217</v>
      </c>
      <c r="H893">
        <v>33</v>
      </c>
      <c r="I893" s="6">
        <v>44181</v>
      </c>
      <c r="J893" s="29">
        <v>258426</v>
      </c>
      <c r="K893" s="30">
        <v>0.4</v>
      </c>
      <c r="L893" t="s">
        <v>1861</v>
      </c>
      <c r="M893" t="s">
        <v>1865</v>
      </c>
    </row>
    <row r="894" spans="1:13" x14ac:dyDescent="0.3">
      <c r="A894" t="s">
        <v>1922</v>
      </c>
      <c r="B894" t="s">
        <v>1923</v>
      </c>
      <c r="C894" t="s">
        <v>160</v>
      </c>
      <c r="D894" t="s">
        <v>223</v>
      </c>
      <c r="E894" t="s">
        <v>187</v>
      </c>
      <c r="F894" t="s">
        <v>181</v>
      </c>
      <c r="G894" t="s">
        <v>217</v>
      </c>
      <c r="H894">
        <v>55</v>
      </c>
      <c r="I894" s="6">
        <v>41594</v>
      </c>
      <c r="J894" s="29">
        <v>124129</v>
      </c>
      <c r="K894" s="30">
        <v>0.15</v>
      </c>
      <c r="L894" t="s">
        <v>1861</v>
      </c>
      <c r="M894" t="s">
        <v>1880</v>
      </c>
    </row>
    <row r="895" spans="1:13" x14ac:dyDescent="0.3">
      <c r="A895" t="s">
        <v>1924</v>
      </c>
      <c r="B895" t="s">
        <v>1925</v>
      </c>
      <c r="C895" t="s">
        <v>169</v>
      </c>
      <c r="D895" t="s">
        <v>204</v>
      </c>
      <c r="E895" t="s">
        <v>162</v>
      </c>
      <c r="F895" t="s">
        <v>181</v>
      </c>
      <c r="G895" t="s">
        <v>217</v>
      </c>
      <c r="H895">
        <v>31</v>
      </c>
      <c r="I895" s="6">
        <v>44069</v>
      </c>
      <c r="J895" s="29">
        <v>189290</v>
      </c>
      <c r="K895" s="30">
        <v>0.22</v>
      </c>
      <c r="L895" t="s">
        <v>1861</v>
      </c>
      <c r="M895" t="s">
        <v>1880</v>
      </c>
    </row>
    <row r="896" spans="1:13" x14ac:dyDescent="0.3">
      <c r="A896" t="s">
        <v>1926</v>
      </c>
      <c r="B896" t="s">
        <v>1927</v>
      </c>
      <c r="C896" t="s">
        <v>160</v>
      </c>
      <c r="D896" t="s">
        <v>170</v>
      </c>
      <c r="E896" t="s">
        <v>177</v>
      </c>
      <c r="F896" t="s">
        <v>163</v>
      </c>
      <c r="G896" t="s">
        <v>217</v>
      </c>
      <c r="H896">
        <v>37</v>
      </c>
      <c r="I896" s="6">
        <v>41329</v>
      </c>
      <c r="J896" s="29">
        <v>157474</v>
      </c>
      <c r="K896" s="30">
        <v>0.11</v>
      </c>
      <c r="L896" t="s">
        <v>1861</v>
      </c>
      <c r="M896" t="s">
        <v>1865</v>
      </c>
    </row>
    <row r="897" spans="1:13" x14ac:dyDescent="0.3">
      <c r="A897" t="s">
        <v>1928</v>
      </c>
      <c r="B897" t="s">
        <v>1929</v>
      </c>
      <c r="C897" t="s">
        <v>211</v>
      </c>
      <c r="D897" t="s">
        <v>170</v>
      </c>
      <c r="E897" t="s">
        <v>187</v>
      </c>
      <c r="F897" t="s">
        <v>181</v>
      </c>
      <c r="G897" t="s">
        <v>217</v>
      </c>
      <c r="H897">
        <v>50</v>
      </c>
      <c r="I897" s="6">
        <v>38004</v>
      </c>
      <c r="J897" s="29">
        <v>247939</v>
      </c>
      <c r="K897" s="30">
        <v>0.35</v>
      </c>
      <c r="L897" t="s">
        <v>1861</v>
      </c>
      <c r="M897" t="s">
        <v>1865</v>
      </c>
    </row>
    <row r="898" spans="1:13" x14ac:dyDescent="0.3">
      <c r="A898" t="s">
        <v>1930</v>
      </c>
      <c r="B898" t="s">
        <v>1931</v>
      </c>
      <c r="C898" t="s">
        <v>169</v>
      </c>
      <c r="D898" t="s">
        <v>204</v>
      </c>
      <c r="E898" t="s">
        <v>171</v>
      </c>
      <c r="F898" t="s">
        <v>181</v>
      </c>
      <c r="G898" t="s">
        <v>217</v>
      </c>
      <c r="H898">
        <v>64</v>
      </c>
      <c r="I898" s="6">
        <v>42972</v>
      </c>
      <c r="J898" s="29">
        <v>169509</v>
      </c>
      <c r="K898" s="30">
        <v>0.18</v>
      </c>
      <c r="L898" t="s">
        <v>1861</v>
      </c>
      <c r="M898" t="s">
        <v>1862</v>
      </c>
    </row>
    <row r="899" spans="1:13" x14ac:dyDescent="0.3">
      <c r="A899" t="s">
        <v>1932</v>
      </c>
      <c r="B899" t="s">
        <v>1933</v>
      </c>
      <c r="C899" t="s">
        <v>286</v>
      </c>
      <c r="D899" t="s">
        <v>204</v>
      </c>
      <c r="E899" t="s">
        <v>171</v>
      </c>
      <c r="F899" t="s">
        <v>163</v>
      </c>
      <c r="G899" t="s">
        <v>217</v>
      </c>
      <c r="H899">
        <v>45</v>
      </c>
      <c r="I899" s="6">
        <v>41712</v>
      </c>
      <c r="J899" s="29">
        <v>113873</v>
      </c>
      <c r="K899" s="30">
        <v>0.11</v>
      </c>
      <c r="L899" t="s">
        <v>1861</v>
      </c>
      <c r="M899" t="s">
        <v>1865</v>
      </c>
    </row>
    <row r="900" spans="1:13" x14ac:dyDescent="0.3">
      <c r="A900" t="s">
        <v>1934</v>
      </c>
      <c r="B900" t="s">
        <v>1935</v>
      </c>
      <c r="C900" t="s">
        <v>328</v>
      </c>
      <c r="D900" t="s">
        <v>200</v>
      </c>
      <c r="E900" t="s">
        <v>177</v>
      </c>
      <c r="F900" t="s">
        <v>181</v>
      </c>
      <c r="G900" t="s">
        <v>217</v>
      </c>
      <c r="H900">
        <v>48</v>
      </c>
      <c r="I900" s="6">
        <v>38454</v>
      </c>
      <c r="J900" s="29">
        <v>87158</v>
      </c>
      <c r="K900" s="30">
        <v>0</v>
      </c>
      <c r="L900" t="s">
        <v>1861</v>
      </c>
      <c r="M900" t="s">
        <v>1862</v>
      </c>
    </row>
    <row r="901" spans="1:13" x14ac:dyDescent="0.3">
      <c r="A901" t="s">
        <v>1936</v>
      </c>
      <c r="B901" t="s">
        <v>1937</v>
      </c>
      <c r="C901" t="s">
        <v>211</v>
      </c>
      <c r="D901" t="s">
        <v>170</v>
      </c>
      <c r="E901" t="s">
        <v>187</v>
      </c>
      <c r="F901" t="s">
        <v>163</v>
      </c>
      <c r="G901" t="s">
        <v>217</v>
      </c>
      <c r="H901">
        <v>27</v>
      </c>
      <c r="I901" s="6">
        <v>44545</v>
      </c>
      <c r="J901" s="29">
        <v>255369</v>
      </c>
      <c r="K901" s="30">
        <v>0.33</v>
      </c>
      <c r="L901" t="s">
        <v>1861</v>
      </c>
      <c r="M901" t="s">
        <v>1880</v>
      </c>
    </row>
    <row r="902" spans="1:13" x14ac:dyDescent="0.3">
      <c r="A902" t="s">
        <v>314</v>
      </c>
      <c r="B902" t="s">
        <v>1938</v>
      </c>
      <c r="C902" t="s">
        <v>176</v>
      </c>
      <c r="D902" t="s">
        <v>161</v>
      </c>
      <c r="E902" t="s">
        <v>177</v>
      </c>
      <c r="F902" t="s">
        <v>163</v>
      </c>
      <c r="G902" t="s">
        <v>217</v>
      </c>
      <c r="H902">
        <v>32</v>
      </c>
      <c r="I902" s="6">
        <v>43010</v>
      </c>
      <c r="J902" s="29">
        <v>61886</v>
      </c>
      <c r="K902" s="30">
        <v>0.09</v>
      </c>
      <c r="L902" t="s">
        <v>1861</v>
      </c>
      <c r="M902" t="s">
        <v>1865</v>
      </c>
    </row>
    <row r="903" spans="1:13" x14ac:dyDescent="0.3">
      <c r="A903" t="s">
        <v>1939</v>
      </c>
      <c r="B903" t="s">
        <v>1940</v>
      </c>
      <c r="C903" t="s">
        <v>180</v>
      </c>
      <c r="D903" t="s">
        <v>194</v>
      </c>
      <c r="E903" t="s">
        <v>177</v>
      </c>
      <c r="F903" t="s">
        <v>181</v>
      </c>
      <c r="G903" t="s">
        <v>217</v>
      </c>
      <c r="H903">
        <v>38</v>
      </c>
      <c r="I903" s="6">
        <v>39634</v>
      </c>
      <c r="J903" s="29">
        <v>78056</v>
      </c>
      <c r="K903" s="30">
        <v>0</v>
      </c>
      <c r="L903" t="s">
        <v>1861</v>
      </c>
      <c r="M903" t="s">
        <v>1880</v>
      </c>
    </row>
    <row r="904" spans="1:13" x14ac:dyDescent="0.3">
      <c r="A904" t="s">
        <v>1941</v>
      </c>
      <c r="B904" t="s">
        <v>1942</v>
      </c>
      <c r="C904" t="s">
        <v>190</v>
      </c>
      <c r="D904" t="s">
        <v>194</v>
      </c>
      <c r="E904" t="s">
        <v>162</v>
      </c>
      <c r="F904" t="s">
        <v>163</v>
      </c>
      <c r="G904" t="s">
        <v>217</v>
      </c>
      <c r="H904">
        <v>55</v>
      </c>
      <c r="I904" s="6">
        <v>35242</v>
      </c>
      <c r="J904" s="29">
        <v>48687</v>
      </c>
      <c r="K904" s="30">
        <v>0</v>
      </c>
      <c r="L904" t="s">
        <v>1861</v>
      </c>
      <c r="M904" t="s">
        <v>1865</v>
      </c>
    </row>
    <row r="905" spans="1:13" x14ac:dyDescent="0.3">
      <c r="A905" t="s">
        <v>1943</v>
      </c>
      <c r="B905" t="s">
        <v>1944</v>
      </c>
      <c r="C905" t="s">
        <v>160</v>
      </c>
      <c r="D905" t="s">
        <v>212</v>
      </c>
      <c r="E905" t="s">
        <v>177</v>
      </c>
      <c r="F905" t="s">
        <v>163</v>
      </c>
      <c r="G905" t="s">
        <v>217</v>
      </c>
      <c r="H905">
        <v>45</v>
      </c>
      <c r="I905" s="6">
        <v>38218</v>
      </c>
      <c r="J905" s="29">
        <v>121065</v>
      </c>
      <c r="K905" s="30">
        <v>0.15</v>
      </c>
      <c r="L905" t="s">
        <v>1861</v>
      </c>
      <c r="M905" t="s">
        <v>1865</v>
      </c>
    </row>
    <row r="906" spans="1:13" x14ac:dyDescent="0.3">
      <c r="A906" t="s">
        <v>1945</v>
      </c>
      <c r="B906" t="s">
        <v>1946</v>
      </c>
      <c r="C906" t="s">
        <v>277</v>
      </c>
      <c r="D906" t="s">
        <v>204</v>
      </c>
      <c r="E906" t="s">
        <v>162</v>
      </c>
      <c r="F906" t="s">
        <v>181</v>
      </c>
      <c r="G906" t="s">
        <v>217</v>
      </c>
      <c r="H906">
        <v>52</v>
      </c>
      <c r="I906" s="6">
        <v>44022</v>
      </c>
      <c r="J906" s="29">
        <v>88272</v>
      </c>
      <c r="K906" s="30">
        <v>0</v>
      </c>
      <c r="L906" t="s">
        <v>1861</v>
      </c>
      <c r="M906" t="s">
        <v>1880</v>
      </c>
    </row>
    <row r="907" spans="1:13" x14ac:dyDescent="0.3">
      <c r="A907" t="s">
        <v>1947</v>
      </c>
      <c r="B907" t="s">
        <v>1948</v>
      </c>
      <c r="C907" t="s">
        <v>265</v>
      </c>
      <c r="D907" t="s">
        <v>200</v>
      </c>
      <c r="E907" t="s">
        <v>187</v>
      </c>
      <c r="F907" t="s">
        <v>163</v>
      </c>
      <c r="G907" t="s">
        <v>217</v>
      </c>
      <c r="H907">
        <v>31</v>
      </c>
      <c r="I907" s="6">
        <v>44297</v>
      </c>
      <c r="J907" s="29">
        <v>72235</v>
      </c>
      <c r="K907" s="30">
        <v>0</v>
      </c>
      <c r="L907" t="s">
        <v>1861</v>
      </c>
      <c r="M907" t="s">
        <v>1862</v>
      </c>
    </row>
    <row r="908" spans="1:13" x14ac:dyDescent="0.3">
      <c r="A908" t="s">
        <v>1949</v>
      </c>
      <c r="B908" t="s">
        <v>1950</v>
      </c>
      <c r="C908" t="s">
        <v>160</v>
      </c>
      <c r="D908" t="s">
        <v>170</v>
      </c>
      <c r="E908" t="s">
        <v>162</v>
      </c>
      <c r="F908" t="s">
        <v>181</v>
      </c>
      <c r="G908" t="s">
        <v>217</v>
      </c>
      <c r="H908">
        <v>31</v>
      </c>
      <c r="I908" s="6">
        <v>42266</v>
      </c>
      <c r="J908" s="29">
        <v>145846</v>
      </c>
      <c r="K908" s="30">
        <v>0.15</v>
      </c>
      <c r="L908" t="s">
        <v>1861</v>
      </c>
      <c r="M908" t="s">
        <v>1862</v>
      </c>
    </row>
    <row r="909" spans="1:13" x14ac:dyDescent="0.3">
      <c r="A909" t="s">
        <v>1951</v>
      </c>
      <c r="B909" t="s">
        <v>1952</v>
      </c>
      <c r="C909" t="s">
        <v>186</v>
      </c>
      <c r="D909" t="s">
        <v>200</v>
      </c>
      <c r="E909" t="s">
        <v>187</v>
      </c>
      <c r="F909" t="s">
        <v>181</v>
      </c>
      <c r="G909" t="s">
        <v>217</v>
      </c>
      <c r="H909">
        <v>46</v>
      </c>
      <c r="I909" s="6">
        <v>40810</v>
      </c>
      <c r="J909" s="29">
        <v>102167</v>
      </c>
      <c r="K909" s="30">
        <v>0.06</v>
      </c>
      <c r="L909" t="s">
        <v>1861</v>
      </c>
      <c r="M909" t="s">
        <v>1865</v>
      </c>
    </row>
    <row r="910" spans="1:13" x14ac:dyDescent="0.3">
      <c r="A910" t="s">
        <v>1953</v>
      </c>
      <c r="B910" t="s">
        <v>1954</v>
      </c>
      <c r="C910" t="s">
        <v>186</v>
      </c>
      <c r="D910" t="s">
        <v>170</v>
      </c>
      <c r="E910" t="s">
        <v>171</v>
      </c>
      <c r="F910" t="s">
        <v>163</v>
      </c>
      <c r="G910" t="s">
        <v>217</v>
      </c>
      <c r="H910">
        <v>55</v>
      </c>
      <c r="I910" s="6">
        <v>40297</v>
      </c>
      <c r="J910" s="29">
        <v>111038</v>
      </c>
      <c r="K910" s="30">
        <v>0.05</v>
      </c>
      <c r="L910" t="s">
        <v>1861</v>
      </c>
      <c r="M910" t="s">
        <v>1880</v>
      </c>
    </row>
    <row r="911" spans="1:13" x14ac:dyDescent="0.3">
      <c r="A911" t="s">
        <v>1955</v>
      </c>
      <c r="B911" t="s">
        <v>1956</v>
      </c>
      <c r="C911" t="s">
        <v>180</v>
      </c>
      <c r="D911" t="s">
        <v>194</v>
      </c>
      <c r="E911" t="s">
        <v>162</v>
      </c>
      <c r="F911" t="s">
        <v>181</v>
      </c>
      <c r="G911" t="s">
        <v>217</v>
      </c>
      <c r="H911">
        <v>58</v>
      </c>
      <c r="I911" s="6">
        <v>34592</v>
      </c>
      <c r="J911" s="29">
        <v>98769</v>
      </c>
      <c r="K911" s="30">
        <v>0</v>
      </c>
      <c r="L911" t="s">
        <v>1861</v>
      </c>
      <c r="M911" t="s">
        <v>1865</v>
      </c>
    </row>
    <row r="912" spans="1:13" x14ac:dyDescent="0.3">
      <c r="A912" t="s">
        <v>1957</v>
      </c>
      <c r="B912" t="s">
        <v>1958</v>
      </c>
      <c r="C912" t="s">
        <v>325</v>
      </c>
      <c r="D912" t="s">
        <v>223</v>
      </c>
      <c r="E912" t="s">
        <v>162</v>
      </c>
      <c r="F912" t="s">
        <v>163</v>
      </c>
      <c r="G912" t="s">
        <v>217</v>
      </c>
      <c r="H912">
        <v>29</v>
      </c>
      <c r="I912" s="6">
        <v>43239</v>
      </c>
      <c r="J912" s="29">
        <v>65334</v>
      </c>
      <c r="K912" s="30">
        <v>0</v>
      </c>
      <c r="L912" t="s">
        <v>1861</v>
      </c>
      <c r="M912" t="s">
        <v>1865</v>
      </c>
    </row>
    <row r="913" spans="1:13" x14ac:dyDescent="0.3">
      <c r="A913" t="s">
        <v>1959</v>
      </c>
      <c r="B913" t="s">
        <v>1960</v>
      </c>
      <c r="C913" t="s">
        <v>169</v>
      </c>
      <c r="D913" t="s">
        <v>204</v>
      </c>
      <c r="E913" t="s">
        <v>162</v>
      </c>
      <c r="F913" t="s">
        <v>163</v>
      </c>
      <c r="G913" t="s">
        <v>217</v>
      </c>
      <c r="H913">
        <v>59</v>
      </c>
      <c r="I913" s="6">
        <v>37726</v>
      </c>
      <c r="J913" s="29">
        <v>150699</v>
      </c>
      <c r="K913" s="30">
        <v>0.28999999999999998</v>
      </c>
      <c r="L913" t="s">
        <v>1861</v>
      </c>
      <c r="M913" t="s">
        <v>1880</v>
      </c>
    </row>
    <row r="914" spans="1:13" x14ac:dyDescent="0.3">
      <c r="A914" t="s">
        <v>1961</v>
      </c>
      <c r="B914" t="s">
        <v>1962</v>
      </c>
      <c r="C914" t="s">
        <v>235</v>
      </c>
      <c r="D914" t="s">
        <v>223</v>
      </c>
      <c r="E914" t="s">
        <v>177</v>
      </c>
      <c r="F914" t="s">
        <v>163</v>
      </c>
      <c r="G914" t="s">
        <v>217</v>
      </c>
      <c r="H914">
        <v>56</v>
      </c>
      <c r="I914" s="6">
        <v>33770</v>
      </c>
      <c r="J914" s="29">
        <v>59591</v>
      </c>
      <c r="K914" s="30">
        <v>0</v>
      </c>
      <c r="L914" t="s">
        <v>1861</v>
      </c>
      <c r="M914" t="s">
        <v>1880</v>
      </c>
    </row>
    <row r="915" spans="1:13" x14ac:dyDescent="0.3">
      <c r="A915" t="s">
        <v>1963</v>
      </c>
      <c r="B915" t="s">
        <v>1964</v>
      </c>
      <c r="C915" t="s">
        <v>169</v>
      </c>
      <c r="D915" t="s">
        <v>204</v>
      </c>
      <c r="E915" t="s">
        <v>162</v>
      </c>
      <c r="F915" t="s">
        <v>163</v>
      </c>
      <c r="G915" t="s">
        <v>217</v>
      </c>
      <c r="H915">
        <v>37</v>
      </c>
      <c r="I915" s="6">
        <v>39528</v>
      </c>
      <c r="J915" s="29">
        <v>156277</v>
      </c>
      <c r="K915" s="30">
        <v>0.22</v>
      </c>
      <c r="L915" t="s">
        <v>1861</v>
      </c>
      <c r="M915" t="s">
        <v>1862</v>
      </c>
    </row>
    <row r="916" spans="1:13" x14ac:dyDescent="0.3">
      <c r="A916" t="s">
        <v>1965</v>
      </c>
      <c r="B916" t="s">
        <v>1966</v>
      </c>
      <c r="C916" t="s">
        <v>274</v>
      </c>
      <c r="D916" t="s">
        <v>204</v>
      </c>
      <c r="E916" t="s">
        <v>162</v>
      </c>
      <c r="F916" t="s">
        <v>163</v>
      </c>
      <c r="G916" t="s">
        <v>217</v>
      </c>
      <c r="H916">
        <v>30</v>
      </c>
      <c r="I916" s="6">
        <v>43086</v>
      </c>
      <c r="J916" s="29">
        <v>87744</v>
      </c>
      <c r="K916" s="30">
        <v>0</v>
      </c>
      <c r="L916" t="s">
        <v>1861</v>
      </c>
      <c r="M916" t="s">
        <v>1880</v>
      </c>
    </row>
    <row r="917" spans="1:13" x14ac:dyDescent="0.3">
      <c r="A917" t="s">
        <v>1967</v>
      </c>
      <c r="B917" t="s">
        <v>1968</v>
      </c>
      <c r="C917" t="s">
        <v>180</v>
      </c>
      <c r="D917" t="s">
        <v>212</v>
      </c>
      <c r="E917" t="s">
        <v>177</v>
      </c>
      <c r="F917" t="s">
        <v>163</v>
      </c>
      <c r="G917" t="s">
        <v>217</v>
      </c>
      <c r="H917">
        <v>33</v>
      </c>
      <c r="I917" s="6">
        <v>41756</v>
      </c>
      <c r="J917" s="29">
        <v>75869</v>
      </c>
      <c r="K917" s="30">
        <v>0</v>
      </c>
      <c r="L917" t="s">
        <v>1861</v>
      </c>
      <c r="M917" t="s">
        <v>1880</v>
      </c>
    </row>
    <row r="918" spans="1:13" x14ac:dyDescent="0.3">
      <c r="A918" t="s">
        <v>1969</v>
      </c>
      <c r="B918" t="s">
        <v>1970</v>
      </c>
      <c r="C918" t="s">
        <v>274</v>
      </c>
      <c r="D918" t="s">
        <v>204</v>
      </c>
      <c r="E918" t="s">
        <v>171</v>
      </c>
      <c r="F918" t="s">
        <v>163</v>
      </c>
      <c r="G918" t="s">
        <v>217</v>
      </c>
      <c r="H918">
        <v>36</v>
      </c>
      <c r="I918" s="6">
        <v>42443</v>
      </c>
      <c r="J918" s="29">
        <v>85870</v>
      </c>
      <c r="K918" s="30">
        <v>0</v>
      </c>
      <c r="L918" t="s">
        <v>1861</v>
      </c>
      <c r="M918" t="s">
        <v>1880</v>
      </c>
    </row>
    <row r="919" spans="1:13" x14ac:dyDescent="0.3">
      <c r="A919" t="s">
        <v>1971</v>
      </c>
      <c r="B919" t="s">
        <v>1972</v>
      </c>
      <c r="C919" t="s">
        <v>186</v>
      </c>
      <c r="D919" t="s">
        <v>223</v>
      </c>
      <c r="E919" t="s">
        <v>171</v>
      </c>
      <c r="F919" t="s">
        <v>163</v>
      </c>
      <c r="G919" t="s">
        <v>217</v>
      </c>
      <c r="H919">
        <v>38</v>
      </c>
      <c r="I919" s="6">
        <v>42999</v>
      </c>
      <c r="J919" s="29">
        <v>119647</v>
      </c>
      <c r="K919" s="30">
        <v>0.09</v>
      </c>
      <c r="L919" t="s">
        <v>1861</v>
      </c>
      <c r="M919" t="s">
        <v>1880</v>
      </c>
    </row>
    <row r="920" spans="1:13" x14ac:dyDescent="0.3">
      <c r="A920" t="s">
        <v>1973</v>
      </c>
      <c r="B920" t="s">
        <v>1974</v>
      </c>
      <c r="C920" t="s">
        <v>160</v>
      </c>
      <c r="D920" t="s">
        <v>161</v>
      </c>
      <c r="E920" t="s">
        <v>162</v>
      </c>
      <c r="F920" t="s">
        <v>163</v>
      </c>
      <c r="G920" t="s">
        <v>217</v>
      </c>
      <c r="H920">
        <v>49</v>
      </c>
      <c r="I920" s="6">
        <v>38000</v>
      </c>
      <c r="J920" s="29">
        <v>125086</v>
      </c>
      <c r="K920" s="30">
        <v>0.1</v>
      </c>
      <c r="L920" t="s">
        <v>1861</v>
      </c>
      <c r="M920" t="s">
        <v>1880</v>
      </c>
    </row>
    <row r="921" spans="1:13" x14ac:dyDescent="0.3">
      <c r="A921" t="s">
        <v>1975</v>
      </c>
      <c r="B921" t="s">
        <v>1976</v>
      </c>
      <c r="C921" t="s">
        <v>169</v>
      </c>
      <c r="D921" t="s">
        <v>204</v>
      </c>
      <c r="E921" t="s">
        <v>187</v>
      </c>
      <c r="F921" t="s">
        <v>181</v>
      </c>
      <c r="G921" t="s">
        <v>217</v>
      </c>
      <c r="H921">
        <v>46</v>
      </c>
      <c r="I921" s="6">
        <v>41839</v>
      </c>
      <c r="J921" s="29">
        <v>173629</v>
      </c>
      <c r="K921" s="30">
        <v>0.21</v>
      </c>
      <c r="L921" t="s">
        <v>1861</v>
      </c>
      <c r="M921" t="s">
        <v>1880</v>
      </c>
    </row>
    <row r="922" spans="1:13" x14ac:dyDescent="0.3">
      <c r="A922" t="s">
        <v>1977</v>
      </c>
      <c r="B922" t="s">
        <v>1978</v>
      </c>
      <c r="C922" t="s">
        <v>190</v>
      </c>
      <c r="D922" t="s">
        <v>194</v>
      </c>
      <c r="E922" t="s">
        <v>187</v>
      </c>
      <c r="F922" t="s">
        <v>163</v>
      </c>
      <c r="G922" t="s">
        <v>217</v>
      </c>
      <c r="H922">
        <v>56</v>
      </c>
      <c r="I922" s="6">
        <v>34802</v>
      </c>
      <c r="J922" s="29">
        <v>50857</v>
      </c>
      <c r="K922" s="30">
        <v>0</v>
      </c>
      <c r="L922" t="s">
        <v>1861</v>
      </c>
      <c r="M922" t="s">
        <v>1862</v>
      </c>
    </row>
    <row r="923" spans="1:13" x14ac:dyDescent="0.3">
      <c r="A923" t="s">
        <v>1979</v>
      </c>
      <c r="B923" t="s">
        <v>1980</v>
      </c>
      <c r="C923" t="s">
        <v>260</v>
      </c>
      <c r="D923" t="s">
        <v>204</v>
      </c>
      <c r="E923" t="s">
        <v>187</v>
      </c>
      <c r="F923" t="s">
        <v>181</v>
      </c>
      <c r="G923" t="s">
        <v>217</v>
      </c>
      <c r="H923">
        <v>46</v>
      </c>
      <c r="I923" s="6">
        <v>38464</v>
      </c>
      <c r="J923" s="29">
        <v>96639</v>
      </c>
      <c r="K923" s="30">
        <v>0</v>
      </c>
      <c r="L923" t="s">
        <v>1861</v>
      </c>
      <c r="M923" t="s">
        <v>1865</v>
      </c>
    </row>
    <row r="924" spans="1:13" x14ac:dyDescent="0.3">
      <c r="A924" t="s">
        <v>1981</v>
      </c>
      <c r="B924" t="s">
        <v>1982</v>
      </c>
      <c r="C924" t="s">
        <v>169</v>
      </c>
      <c r="D924" t="s">
        <v>170</v>
      </c>
      <c r="E924" t="s">
        <v>162</v>
      </c>
      <c r="F924" t="s">
        <v>163</v>
      </c>
      <c r="G924" t="s">
        <v>217</v>
      </c>
      <c r="H924">
        <v>65</v>
      </c>
      <c r="I924" s="6">
        <v>39728</v>
      </c>
      <c r="J924" s="29">
        <v>170221</v>
      </c>
      <c r="K924" s="30">
        <v>0.15</v>
      </c>
      <c r="L924" t="s">
        <v>1861</v>
      </c>
      <c r="M924" t="s">
        <v>1862</v>
      </c>
    </row>
    <row r="925" spans="1:13" x14ac:dyDescent="0.3">
      <c r="A925" t="s">
        <v>1983</v>
      </c>
      <c r="B925" t="s">
        <v>1984</v>
      </c>
      <c r="C925" t="s">
        <v>169</v>
      </c>
      <c r="D925" t="s">
        <v>204</v>
      </c>
      <c r="E925" t="s">
        <v>187</v>
      </c>
      <c r="F925" t="s">
        <v>181</v>
      </c>
      <c r="G925" t="s">
        <v>217</v>
      </c>
      <c r="H925">
        <v>45</v>
      </c>
      <c r="I925" s="6">
        <v>39185</v>
      </c>
      <c r="J925" s="29">
        <v>189680</v>
      </c>
      <c r="K925" s="30">
        <v>0.23</v>
      </c>
      <c r="L925" t="s">
        <v>1861</v>
      </c>
      <c r="M925" t="s">
        <v>1880</v>
      </c>
    </row>
    <row r="926" spans="1:13" x14ac:dyDescent="0.3">
      <c r="A926" t="s">
        <v>1985</v>
      </c>
      <c r="B926" t="s">
        <v>1986</v>
      </c>
      <c r="C926" t="s">
        <v>169</v>
      </c>
      <c r="D926" t="s">
        <v>204</v>
      </c>
      <c r="E926" t="s">
        <v>187</v>
      </c>
      <c r="F926" t="s">
        <v>181</v>
      </c>
      <c r="G926" t="s">
        <v>217</v>
      </c>
      <c r="H926">
        <v>48</v>
      </c>
      <c r="I926" s="6">
        <v>43809</v>
      </c>
      <c r="J926" s="29">
        <v>183113</v>
      </c>
      <c r="K926" s="30">
        <v>0.24</v>
      </c>
      <c r="L926" t="s">
        <v>1861</v>
      </c>
      <c r="M926" t="s">
        <v>1865</v>
      </c>
    </row>
    <row r="927" spans="1:13" x14ac:dyDescent="0.3">
      <c r="A927" t="s">
        <v>1987</v>
      </c>
      <c r="B927" t="s">
        <v>1988</v>
      </c>
      <c r="C927" t="s">
        <v>180</v>
      </c>
      <c r="D927" t="s">
        <v>212</v>
      </c>
      <c r="E927" t="s">
        <v>162</v>
      </c>
      <c r="F927" t="s">
        <v>181</v>
      </c>
      <c r="G927" t="s">
        <v>217</v>
      </c>
      <c r="H927">
        <v>42</v>
      </c>
      <c r="I927" s="6">
        <v>42101</v>
      </c>
      <c r="J927" s="29">
        <v>99697</v>
      </c>
      <c r="K927" s="30">
        <v>0</v>
      </c>
      <c r="L927" t="s">
        <v>1861</v>
      </c>
      <c r="M927" t="s">
        <v>1865</v>
      </c>
    </row>
    <row r="928" spans="1:13" x14ac:dyDescent="0.3">
      <c r="A928" t="s">
        <v>1989</v>
      </c>
      <c r="B928" t="s">
        <v>1990</v>
      </c>
      <c r="C928" t="s">
        <v>274</v>
      </c>
      <c r="D928" t="s">
        <v>204</v>
      </c>
      <c r="E928" t="s">
        <v>171</v>
      </c>
      <c r="F928" t="s">
        <v>163</v>
      </c>
      <c r="G928" t="s">
        <v>217</v>
      </c>
      <c r="H928">
        <v>59</v>
      </c>
      <c r="I928" s="6">
        <v>41898</v>
      </c>
      <c r="J928" s="29">
        <v>69578</v>
      </c>
      <c r="K928" s="30">
        <v>0</v>
      </c>
      <c r="L928" t="s">
        <v>1861</v>
      </c>
      <c r="M928" t="s">
        <v>1865</v>
      </c>
    </row>
    <row r="929" spans="1:13" x14ac:dyDescent="0.3">
      <c r="A929" t="s">
        <v>1991</v>
      </c>
      <c r="B929" t="s">
        <v>1992</v>
      </c>
      <c r="C929" t="s">
        <v>274</v>
      </c>
      <c r="D929" t="s">
        <v>204</v>
      </c>
      <c r="E929" t="s">
        <v>171</v>
      </c>
      <c r="F929" t="s">
        <v>163</v>
      </c>
      <c r="G929" t="s">
        <v>217</v>
      </c>
      <c r="H929">
        <v>42</v>
      </c>
      <c r="I929" s="6">
        <v>44232</v>
      </c>
      <c r="J929" s="29">
        <v>65507</v>
      </c>
      <c r="K929" s="30">
        <v>0</v>
      </c>
      <c r="L929" t="s">
        <v>1861</v>
      </c>
      <c r="M929" t="s">
        <v>1862</v>
      </c>
    </row>
    <row r="930" spans="1:13" x14ac:dyDescent="0.3">
      <c r="A930" t="s">
        <v>1993</v>
      </c>
      <c r="B930" t="s">
        <v>1994</v>
      </c>
      <c r="C930" t="s">
        <v>186</v>
      </c>
      <c r="D930" t="s">
        <v>170</v>
      </c>
      <c r="E930" t="s">
        <v>162</v>
      </c>
      <c r="F930" t="s">
        <v>181</v>
      </c>
      <c r="G930" t="s">
        <v>217</v>
      </c>
      <c r="H930">
        <v>54</v>
      </c>
      <c r="I930" s="6">
        <v>35913</v>
      </c>
      <c r="J930" s="29">
        <v>108268</v>
      </c>
      <c r="K930" s="30">
        <v>0.09</v>
      </c>
      <c r="L930" t="s">
        <v>1861</v>
      </c>
      <c r="M930" t="s">
        <v>1880</v>
      </c>
    </row>
    <row r="931" spans="1:13" x14ac:dyDescent="0.3">
      <c r="A931" t="s">
        <v>1083</v>
      </c>
      <c r="B931" t="s">
        <v>1995</v>
      </c>
      <c r="C931" t="s">
        <v>180</v>
      </c>
      <c r="D931" t="s">
        <v>223</v>
      </c>
      <c r="E931" t="s">
        <v>162</v>
      </c>
      <c r="F931" t="s">
        <v>181</v>
      </c>
      <c r="G931" t="s">
        <v>217</v>
      </c>
      <c r="H931">
        <v>58</v>
      </c>
      <c r="I931" s="6">
        <v>39930</v>
      </c>
      <c r="J931" s="29">
        <v>76802</v>
      </c>
      <c r="K931" s="30">
        <v>0</v>
      </c>
      <c r="L931" t="s">
        <v>1861</v>
      </c>
      <c r="M931" t="s">
        <v>1862</v>
      </c>
    </row>
    <row r="932" spans="1:13" x14ac:dyDescent="0.3">
      <c r="A932" t="s">
        <v>1996</v>
      </c>
      <c r="B932" t="s">
        <v>1997</v>
      </c>
      <c r="C932" t="s">
        <v>180</v>
      </c>
      <c r="D932" t="s">
        <v>170</v>
      </c>
      <c r="E932" t="s">
        <v>187</v>
      </c>
      <c r="F932" t="s">
        <v>181</v>
      </c>
      <c r="G932" t="s">
        <v>217</v>
      </c>
      <c r="H932">
        <v>34</v>
      </c>
      <c r="I932" s="6">
        <v>41886</v>
      </c>
      <c r="J932" s="29">
        <v>95499</v>
      </c>
      <c r="K932" s="30">
        <v>0</v>
      </c>
      <c r="L932" t="s">
        <v>1861</v>
      </c>
      <c r="M932" t="s">
        <v>1880</v>
      </c>
    </row>
    <row r="933" spans="1:13" x14ac:dyDescent="0.3">
      <c r="A933" t="s">
        <v>1998</v>
      </c>
      <c r="B933" t="s">
        <v>1999</v>
      </c>
      <c r="C933" t="s">
        <v>180</v>
      </c>
      <c r="D933" t="s">
        <v>194</v>
      </c>
      <c r="E933" t="s">
        <v>162</v>
      </c>
      <c r="F933" t="s">
        <v>163</v>
      </c>
      <c r="G933" t="s">
        <v>217</v>
      </c>
      <c r="H933">
        <v>53</v>
      </c>
      <c r="I933" s="6">
        <v>38344</v>
      </c>
      <c r="J933" s="29">
        <v>90212</v>
      </c>
      <c r="K933" s="30">
        <v>0</v>
      </c>
      <c r="L933" t="s">
        <v>1861</v>
      </c>
      <c r="M933" t="s">
        <v>1880</v>
      </c>
    </row>
    <row r="934" spans="1:13" x14ac:dyDescent="0.3">
      <c r="A934" t="s">
        <v>2000</v>
      </c>
      <c r="B934" t="s">
        <v>2001</v>
      </c>
      <c r="C934" t="s">
        <v>340</v>
      </c>
      <c r="D934" t="s">
        <v>204</v>
      </c>
      <c r="E934" t="s">
        <v>177</v>
      </c>
      <c r="F934" t="s">
        <v>163</v>
      </c>
      <c r="G934" t="s">
        <v>217</v>
      </c>
      <c r="H934">
        <v>30</v>
      </c>
      <c r="I934" s="6">
        <v>42516</v>
      </c>
      <c r="J934" s="29">
        <v>91134</v>
      </c>
      <c r="K934" s="30">
        <v>0</v>
      </c>
      <c r="L934" t="s">
        <v>1861</v>
      </c>
      <c r="M934" t="s">
        <v>1880</v>
      </c>
    </row>
    <row r="935" spans="1:13" x14ac:dyDescent="0.3">
      <c r="A935" t="s">
        <v>2002</v>
      </c>
      <c r="B935" t="s">
        <v>2003</v>
      </c>
      <c r="C935" t="s">
        <v>421</v>
      </c>
      <c r="D935" t="s">
        <v>223</v>
      </c>
      <c r="E935" t="s">
        <v>171</v>
      </c>
      <c r="F935" t="s">
        <v>163</v>
      </c>
      <c r="G935" t="s">
        <v>217</v>
      </c>
      <c r="H935">
        <v>26</v>
      </c>
      <c r="I935" s="6">
        <v>44236</v>
      </c>
      <c r="J935" s="29">
        <v>87427</v>
      </c>
      <c r="K935" s="30">
        <v>0</v>
      </c>
      <c r="L935" t="s">
        <v>1861</v>
      </c>
      <c r="M935" t="s">
        <v>1880</v>
      </c>
    </row>
    <row r="936" spans="1:13" x14ac:dyDescent="0.3">
      <c r="A936" t="s">
        <v>2004</v>
      </c>
      <c r="B936" t="s">
        <v>2005</v>
      </c>
      <c r="C936" t="s">
        <v>235</v>
      </c>
      <c r="D936" t="s">
        <v>170</v>
      </c>
      <c r="E936" t="s">
        <v>177</v>
      </c>
      <c r="F936" t="s">
        <v>181</v>
      </c>
      <c r="G936" t="s">
        <v>217</v>
      </c>
      <c r="H936">
        <v>46</v>
      </c>
      <c r="I936" s="6">
        <v>42129</v>
      </c>
      <c r="J936" s="29">
        <v>64364</v>
      </c>
      <c r="K936" s="30">
        <v>0</v>
      </c>
      <c r="L936" t="s">
        <v>1861</v>
      </c>
      <c r="M936" t="s">
        <v>1880</v>
      </c>
    </row>
    <row r="937" spans="1:13" x14ac:dyDescent="0.3">
      <c r="A937" t="s">
        <v>2006</v>
      </c>
      <c r="B937" t="s">
        <v>2007</v>
      </c>
      <c r="C937" t="s">
        <v>180</v>
      </c>
      <c r="D937" t="s">
        <v>223</v>
      </c>
      <c r="E937" t="s">
        <v>177</v>
      </c>
      <c r="F937" t="s">
        <v>163</v>
      </c>
      <c r="G937" t="s">
        <v>217</v>
      </c>
      <c r="H937">
        <v>33</v>
      </c>
      <c r="I937" s="6">
        <v>41043</v>
      </c>
      <c r="J937" s="29">
        <v>88343</v>
      </c>
      <c r="K937" s="30">
        <v>0</v>
      </c>
      <c r="L937" t="s">
        <v>1861</v>
      </c>
      <c r="M937" t="s">
        <v>1865</v>
      </c>
    </row>
    <row r="938" spans="1:13" x14ac:dyDescent="0.3">
      <c r="A938" t="s">
        <v>2008</v>
      </c>
      <c r="B938" t="s">
        <v>2009</v>
      </c>
      <c r="C938" t="s">
        <v>595</v>
      </c>
      <c r="D938" t="s">
        <v>161</v>
      </c>
      <c r="E938" t="s">
        <v>171</v>
      </c>
      <c r="F938" t="s">
        <v>181</v>
      </c>
      <c r="G938" t="s">
        <v>217</v>
      </c>
      <c r="H938">
        <v>57</v>
      </c>
      <c r="I938" s="6">
        <v>41830</v>
      </c>
      <c r="J938" s="29">
        <v>66649</v>
      </c>
      <c r="K938" s="30">
        <v>0</v>
      </c>
      <c r="L938" t="s">
        <v>1861</v>
      </c>
      <c r="M938" t="s">
        <v>1865</v>
      </c>
    </row>
    <row r="939" spans="1:13" x14ac:dyDescent="0.3">
      <c r="A939" t="s">
        <v>2010</v>
      </c>
      <c r="B939" t="s">
        <v>2011</v>
      </c>
      <c r="C939" t="s">
        <v>160</v>
      </c>
      <c r="D939" t="s">
        <v>170</v>
      </c>
      <c r="E939" t="s">
        <v>177</v>
      </c>
      <c r="F939" t="s">
        <v>181</v>
      </c>
      <c r="G939" t="s">
        <v>217</v>
      </c>
      <c r="H939">
        <v>46</v>
      </c>
      <c r="I939" s="6">
        <v>40378</v>
      </c>
      <c r="J939" s="29">
        <v>134881</v>
      </c>
      <c r="K939" s="30">
        <v>0.15</v>
      </c>
      <c r="L939" t="s">
        <v>1861</v>
      </c>
      <c r="M939" t="s">
        <v>1862</v>
      </c>
    </row>
    <row r="940" spans="1:13" x14ac:dyDescent="0.3">
      <c r="A940" t="s">
        <v>2012</v>
      </c>
      <c r="B940" t="s">
        <v>2013</v>
      </c>
      <c r="C940" t="s">
        <v>186</v>
      </c>
      <c r="D940" t="s">
        <v>200</v>
      </c>
      <c r="E940" t="s">
        <v>177</v>
      </c>
      <c r="F940" t="s">
        <v>181</v>
      </c>
      <c r="G940" t="s">
        <v>217</v>
      </c>
      <c r="H940">
        <v>34</v>
      </c>
      <c r="I940" s="6">
        <v>41499</v>
      </c>
      <c r="J940" s="29">
        <v>113909</v>
      </c>
      <c r="K940" s="30">
        <v>0.06</v>
      </c>
      <c r="L940" t="s">
        <v>1861</v>
      </c>
      <c r="M940" t="s">
        <v>1865</v>
      </c>
    </row>
    <row r="941" spans="1:13" x14ac:dyDescent="0.3">
      <c r="A941" t="s">
        <v>2014</v>
      </c>
      <c r="B941" t="s">
        <v>2015</v>
      </c>
      <c r="C941" t="s">
        <v>211</v>
      </c>
      <c r="D941" t="s">
        <v>161</v>
      </c>
      <c r="E941" t="s">
        <v>177</v>
      </c>
      <c r="F941" t="s">
        <v>181</v>
      </c>
      <c r="G941" t="s">
        <v>217</v>
      </c>
      <c r="H941">
        <v>51</v>
      </c>
      <c r="I941" s="6">
        <v>37091</v>
      </c>
      <c r="J941" s="29">
        <v>247874</v>
      </c>
      <c r="K941" s="30">
        <v>0.33</v>
      </c>
      <c r="L941" t="s">
        <v>1861</v>
      </c>
      <c r="M941" t="s">
        <v>1862</v>
      </c>
    </row>
    <row r="942" spans="1:13" x14ac:dyDescent="0.3">
      <c r="A942" t="s">
        <v>1311</v>
      </c>
      <c r="B942" t="s">
        <v>2016</v>
      </c>
      <c r="C942" t="s">
        <v>721</v>
      </c>
      <c r="D942" t="s">
        <v>161</v>
      </c>
      <c r="E942" t="s">
        <v>187</v>
      </c>
      <c r="F942" t="s">
        <v>181</v>
      </c>
      <c r="G942" t="s">
        <v>217</v>
      </c>
      <c r="H942">
        <v>49</v>
      </c>
      <c r="I942" s="6">
        <v>42545</v>
      </c>
      <c r="J942" s="29">
        <v>68426</v>
      </c>
      <c r="K942" s="30">
        <v>0</v>
      </c>
      <c r="L942" t="s">
        <v>1861</v>
      </c>
      <c r="M942" t="s">
        <v>1865</v>
      </c>
    </row>
    <row r="943" spans="1:13" x14ac:dyDescent="0.3">
      <c r="A943" t="s">
        <v>1888</v>
      </c>
      <c r="B943" t="s">
        <v>2017</v>
      </c>
      <c r="C943" t="s">
        <v>265</v>
      </c>
      <c r="D943" t="s">
        <v>200</v>
      </c>
      <c r="E943" t="s">
        <v>162</v>
      </c>
      <c r="F943" t="s">
        <v>163</v>
      </c>
      <c r="G943" t="s">
        <v>217</v>
      </c>
      <c r="H943">
        <v>52</v>
      </c>
      <c r="I943" s="6">
        <v>44304</v>
      </c>
      <c r="J943" s="29">
        <v>50548</v>
      </c>
      <c r="K943" s="30">
        <v>0</v>
      </c>
      <c r="L943" t="s">
        <v>1861</v>
      </c>
      <c r="M943" t="s">
        <v>1880</v>
      </c>
    </row>
    <row r="944" spans="1:13" x14ac:dyDescent="0.3">
      <c r="A944" t="s">
        <v>2018</v>
      </c>
      <c r="B944" t="s">
        <v>2019</v>
      </c>
      <c r="C944" t="s">
        <v>235</v>
      </c>
      <c r="D944" t="s">
        <v>212</v>
      </c>
      <c r="E944" t="s">
        <v>162</v>
      </c>
      <c r="F944" t="s">
        <v>181</v>
      </c>
      <c r="G944" t="s">
        <v>217</v>
      </c>
      <c r="H944">
        <v>61</v>
      </c>
      <c r="I944" s="6">
        <v>39568</v>
      </c>
      <c r="J944" s="29">
        <v>69352</v>
      </c>
      <c r="K944" s="30">
        <v>0</v>
      </c>
      <c r="L944" t="s">
        <v>1861</v>
      </c>
      <c r="M944" t="s">
        <v>1865</v>
      </c>
    </row>
    <row r="945" spans="1:13" x14ac:dyDescent="0.3">
      <c r="A945" t="s">
        <v>2020</v>
      </c>
      <c r="B945" t="s">
        <v>2021</v>
      </c>
      <c r="C945" t="s">
        <v>260</v>
      </c>
      <c r="D945" t="s">
        <v>204</v>
      </c>
      <c r="E945" t="s">
        <v>171</v>
      </c>
      <c r="F945" t="s">
        <v>181</v>
      </c>
      <c r="G945" t="s">
        <v>217</v>
      </c>
      <c r="H945">
        <v>54</v>
      </c>
      <c r="I945" s="6">
        <v>41028</v>
      </c>
      <c r="J945" s="29">
        <v>96441</v>
      </c>
      <c r="K945" s="30">
        <v>0</v>
      </c>
      <c r="L945" t="s">
        <v>1861</v>
      </c>
      <c r="M945" t="s">
        <v>1880</v>
      </c>
    </row>
    <row r="946" spans="1:13" x14ac:dyDescent="0.3">
      <c r="A946" t="s">
        <v>2022</v>
      </c>
      <c r="B946" t="s">
        <v>2023</v>
      </c>
      <c r="C946" t="s">
        <v>176</v>
      </c>
      <c r="D946" t="s">
        <v>161</v>
      </c>
      <c r="E946" t="s">
        <v>187</v>
      </c>
      <c r="F946" t="s">
        <v>181</v>
      </c>
      <c r="G946" t="s">
        <v>217</v>
      </c>
      <c r="H946">
        <v>36</v>
      </c>
      <c r="I946" s="6">
        <v>44192</v>
      </c>
      <c r="J946" s="29">
        <v>70165</v>
      </c>
      <c r="K946" s="30">
        <v>7.0000000000000007E-2</v>
      </c>
      <c r="L946" t="s">
        <v>1861</v>
      </c>
      <c r="M946" t="s">
        <v>1862</v>
      </c>
    </row>
    <row r="947" spans="1:13" x14ac:dyDescent="0.3">
      <c r="A947" t="s">
        <v>2024</v>
      </c>
      <c r="B947" t="s">
        <v>2025</v>
      </c>
      <c r="C947" t="s">
        <v>235</v>
      </c>
      <c r="D947" t="s">
        <v>223</v>
      </c>
      <c r="E947" t="s">
        <v>187</v>
      </c>
      <c r="F947" t="s">
        <v>163</v>
      </c>
      <c r="G947" t="s">
        <v>217</v>
      </c>
      <c r="H947">
        <v>34</v>
      </c>
      <c r="I947" s="6">
        <v>41066</v>
      </c>
      <c r="J947" s="29">
        <v>72126</v>
      </c>
      <c r="K947" s="30">
        <v>0</v>
      </c>
      <c r="L947" t="s">
        <v>1861</v>
      </c>
      <c r="M947" t="s">
        <v>1862</v>
      </c>
    </row>
    <row r="948" spans="1:13" x14ac:dyDescent="0.3">
      <c r="A948" t="s">
        <v>2026</v>
      </c>
      <c r="B948" t="s">
        <v>2027</v>
      </c>
      <c r="C948" t="s">
        <v>160</v>
      </c>
      <c r="D948" t="s">
        <v>200</v>
      </c>
      <c r="E948" t="s">
        <v>187</v>
      </c>
      <c r="F948" t="s">
        <v>163</v>
      </c>
      <c r="G948" t="s">
        <v>217</v>
      </c>
      <c r="H948">
        <v>29</v>
      </c>
      <c r="I948" s="6">
        <v>44025</v>
      </c>
      <c r="J948" s="29">
        <v>141555</v>
      </c>
      <c r="K948" s="30">
        <v>0.11</v>
      </c>
      <c r="L948" t="s">
        <v>1861</v>
      </c>
      <c r="M948" t="s">
        <v>1862</v>
      </c>
    </row>
    <row r="949" spans="1:13" x14ac:dyDescent="0.3">
      <c r="A949" t="s">
        <v>2028</v>
      </c>
      <c r="B949" t="s">
        <v>2029</v>
      </c>
      <c r="C949" t="s">
        <v>328</v>
      </c>
      <c r="D949" t="s">
        <v>200</v>
      </c>
      <c r="E949" t="s">
        <v>162</v>
      </c>
      <c r="F949" t="s">
        <v>181</v>
      </c>
      <c r="G949" t="s">
        <v>217</v>
      </c>
      <c r="H949">
        <v>32</v>
      </c>
      <c r="I949" s="6">
        <v>44295</v>
      </c>
      <c r="J949" s="29">
        <v>70980</v>
      </c>
      <c r="K949" s="30">
        <v>0</v>
      </c>
      <c r="L949" t="s">
        <v>1861</v>
      </c>
      <c r="M949" t="s">
        <v>1865</v>
      </c>
    </row>
    <row r="950" spans="1:13" x14ac:dyDescent="0.3">
      <c r="A950" t="s">
        <v>2030</v>
      </c>
      <c r="B950" t="s">
        <v>2031</v>
      </c>
      <c r="C950" t="s">
        <v>190</v>
      </c>
      <c r="D950" t="s">
        <v>194</v>
      </c>
      <c r="E950" t="s">
        <v>177</v>
      </c>
      <c r="F950" t="s">
        <v>181</v>
      </c>
      <c r="G950" t="s">
        <v>217</v>
      </c>
      <c r="H950">
        <v>58</v>
      </c>
      <c r="I950" s="6">
        <v>40287</v>
      </c>
      <c r="J950" s="29">
        <v>56350</v>
      </c>
      <c r="K950" s="30">
        <v>0</v>
      </c>
      <c r="L950" t="s">
        <v>1861</v>
      </c>
      <c r="M950" t="s">
        <v>1865</v>
      </c>
    </row>
    <row r="951" spans="1:13" x14ac:dyDescent="0.3">
      <c r="A951" t="s">
        <v>2032</v>
      </c>
      <c r="B951" t="s">
        <v>2033</v>
      </c>
      <c r="C951" t="s">
        <v>160</v>
      </c>
      <c r="D951" t="s">
        <v>170</v>
      </c>
      <c r="E951" t="s">
        <v>187</v>
      </c>
      <c r="F951" t="s">
        <v>181</v>
      </c>
      <c r="G951" t="s">
        <v>217</v>
      </c>
      <c r="H951">
        <v>44</v>
      </c>
      <c r="I951" s="6">
        <v>39305</v>
      </c>
      <c r="J951" s="29">
        <v>126277</v>
      </c>
      <c r="K951" s="30">
        <v>0.13</v>
      </c>
      <c r="L951" t="s">
        <v>1861</v>
      </c>
      <c r="M951" t="s">
        <v>1862</v>
      </c>
    </row>
    <row r="952" spans="1:13" x14ac:dyDescent="0.3">
      <c r="A952" t="s">
        <v>2034</v>
      </c>
      <c r="B952" t="s">
        <v>2035</v>
      </c>
      <c r="C952" t="s">
        <v>180</v>
      </c>
      <c r="D952" t="s">
        <v>223</v>
      </c>
      <c r="E952" t="s">
        <v>177</v>
      </c>
      <c r="F952" t="s">
        <v>163</v>
      </c>
      <c r="G952" t="s">
        <v>217</v>
      </c>
      <c r="H952">
        <v>57</v>
      </c>
      <c r="I952" s="6">
        <v>39357</v>
      </c>
      <c r="J952" s="29">
        <v>98150</v>
      </c>
      <c r="K952" s="30">
        <v>0</v>
      </c>
      <c r="L952" t="s">
        <v>1861</v>
      </c>
      <c r="M952" t="s">
        <v>1865</v>
      </c>
    </row>
    <row r="953" spans="1:13" x14ac:dyDescent="0.3">
      <c r="A953" t="s">
        <v>2036</v>
      </c>
      <c r="B953" t="s">
        <v>2037</v>
      </c>
      <c r="C953" t="s">
        <v>378</v>
      </c>
      <c r="D953" t="s">
        <v>161</v>
      </c>
      <c r="E953" t="s">
        <v>177</v>
      </c>
      <c r="F953" t="s">
        <v>163</v>
      </c>
      <c r="G953" t="s">
        <v>217</v>
      </c>
      <c r="H953">
        <v>53</v>
      </c>
      <c r="I953" s="6">
        <v>38214</v>
      </c>
      <c r="J953" s="29">
        <v>44735</v>
      </c>
      <c r="K953" s="30">
        <v>0</v>
      </c>
      <c r="L953" t="s">
        <v>1861</v>
      </c>
      <c r="M953" t="s">
        <v>1862</v>
      </c>
    </row>
    <row r="954" spans="1:13" x14ac:dyDescent="0.3">
      <c r="A954" t="s">
        <v>513</v>
      </c>
      <c r="B954" t="s">
        <v>2038</v>
      </c>
      <c r="C954" t="s">
        <v>286</v>
      </c>
      <c r="D954" t="s">
        <v>204</v>
      </c>
      <c r="E954" t="s">
        <v>162</v>
      </c>
      <c r="F954" t="s">
        <v>163</v>
      </c>
      <c r="G954" t="s">
        <v>217</v>
      </c>
      <c r="H954">
        <v>37</v>
      </c>
      <c r="I954" s="6">
        <v>43461</v>
      </c>
      <c r="J954" s="29">
        <v>87359</v>
      </c>
      <c r="K954" s="30">
        <v>0.11</v>
      </c>
      <c r="L954" t="s">
        <v>1861</v>
      </c>
      <c r="M954" t="s">
        <v>1865</v>
      </c>
    </row>
    <row r="955" spans="1:13" x14ac:dyDescent="0.3">
      <c r="A955" t="s">
        <v>1256</v>
      </c>
      <c r="B955" t="s">
        <v>2039</v>
      </c>
      <c r="C955" t="s">
        <v>160</v>
      </c>
      <c r="D955" t="s">
        <v>194</v>
      </c>
      <c r="E955" t="s">
        <v>171</v>
      </c>
      <c r="F955" t="s">
        <v>163</v>
      </c>
      <c r="G955" t="s">
        <v>217</v>
      </c>
      <c r="H955">
        <v>28</v>
      </c>
      <c r="I955" s="6">
        <v>43652</v>
      </c>
      <c r="J955" s="29">
        <v>152036</v>
      </c>
      <c r="K955" s="30">
        <v>0.15</v>
      </c>
      <c r="L955" t="s">
        <v>1861</v>
      </c>
      <c r="M955" t="s">
        <v>1865</v>
      </c>
    </row>
    <row r="956" spans="1:13" x14ac:dyDescent="0.3">
      <c r="A956" t="s">
        <v>2040</v>
      </c>
      <c r="B956" t="s">
        <v>2041</v>
      </c>
      <c r="C956" t="s">
        <v>328</v>
      </c>
      <c r="D956" t="s">
        <v>200</v>
      </c>
      <c r="E956" t="s">
        <v>171</v>
      </c>
      <c r="F956" t="s">
        <v>163</v>
      </c>
      <c r="G956" t="s">
        <v>217</v>
      </c>
      <c r="H956">
        <v>45</v>
      </c>
      <c r="I956" s="6">
        <v>43581</v>
      </c>
      <c r="J956" s="29">
        <v>74891</v>
      </c>
      <c r="K956" s="30">
        <v>0</v>
      </c>
      <c r="L956" t="s">
        <v>1861</v>
      </c>
      <c r="M956" t="s">
        <v>1865</v>
      </c>
    </row>
    <row r="957" spans="1:13" x14ac:dyDescent="0.3">
      <c r="A957" t="s">
        <v>2042</v>
      </c>
      <c r="B957" t="s">
        <v>2043</v>
      </c>
      <c r="C957" t="s">
        <v>211</v>
      </c>
      <c r="D957" t="s">
        <v>212</v>
      </c>
      <c r="E957" t="s">
        <v>171</v>
      </c>
      <c r="F957" t="s">
        <v>181</v>
      </c>
      <c r="G957" t="s">
        <v>217</v>
      </c>
      <c r="H957">
        <v>44</v>
      </c>
      <c r="I957" s="6">
        <v>44283</v>
      </c>
      <c r="J957" s="29">
        <v>186033</v>
      </c>
      <c r="K957" s="30">
        <v>0.34</v>
      </c>
      <c r="L957" t="s">
        <v>1861</v>
      </c>
      <c r="M957" t="s">
        <v>1880</v>
      </c>
    </row>
    <row r="958" spans="1:13" x14ac:dyDescent="0.3">
      <c r="A958" t="s">
        <v>2044</v>
      </c>
      <c r="B958" t="s">
        <v>2045</v>
      </c>
      <c r="C958" t="s">
        <v>160</v>
      </c>
      <c r="D958" t="s">
        <v>212</v>
      </c>
      <c r="E958" t="s">
        <v>171</v>
      </c>
      <c r="F958" t="s">
        <v>163</v>
      </c>
      <c r="G958" t="s">
        <v>217</v>
      </c>
      <c r="H958">
        <v>29</v>
      </c>
      <c r="I958" s="6">
        <v>43966</v>
      </c>
      <c r="J958" s="29">
        <v>137106</v>
      </c>
      <c r="K958" s="30">
        <v>0.12</v>
      </c>
      <c r="L958" t="s">
        <v>1861</v>
      </c>
      <c r="M958" t="s">
        <v>1880</v>
      </c>
    </row>
    <row r="959" spans="1:13" x14ac:dyDescent="0.3">
      <c r="A959" t="s">
        <v>2046</v>
      </c>
      <c r="B959" t="s">
        <v>2047</v>
      </c>
      <c r="C959" t="s">
        <v>595</v>
      </c>
      <c r="D959" t="s">
        <v>161</v>
      </c>
      <c r="E959" t="s">
        <v>171</v>
      </c>
      <c r="F959" t="s">
        <v>163</v>
      </c>
      <c r="G959" t="s">
        <v>217</v>
      </c>
      <c r="H959">
        <v>43</v>
      </c>
      <c r="I959" s="6">
        <v>40290</v>
      </c>
      <c r="J959" s="29">
        <v>76912</v>
      </c>
      <c r="K959" s="30">
        <v>0</v>
      </c>
      <c r="L959" t="s">
        <v>1861</v>
      </c>
      <c r="M959" t="s">
        <v>1880</v>
      </c>
    </row>
    <row r="960" spans="1:13" x14ac:dyDescent="0.3">
      <c r="A960" t="s">
        <v>1266</v>
      </c>
      <c r="B960" t="s">
        <v>2048</v>
      </c>
      <c r="C960" t="s">
        <v>283</v>
      </c>
      <c r="D960" t="s">
        <v>200</v>
      </c>
      <c r="E960" t="s">
        <v>177</v>
      </c>
      <c r="F960" t="s">
        <v>163</v>
      </c>
      <c r="G960" t="s">
        <v>217</v>
      </c>
      <c r="H960">
        <v>45</v>
      </c>
      <c r="I960" s="6">
        <v>38639</v>
      </c>
      <c r="J960" s="29">
        <v>51404</v>
      </c>
      <c r="K960" s="30">
        <v>0</v>
      </c>
      <c r="L960" t="s">
        <v>1861</v>
      </c>
      <c r="M960" t="s">
        <v>1862</v>
      </c>
    </row>
    <row r="961" spans="1:13" x14ac:dyDescent="0.3">
      <c r="A961" t="s">
        <v>2049</v>
      </c>
      <c r="B961" t="s">
        <v>2050</v>
      </c>
      <c r="C961" t="s">
        <v>176</v>
      </c>
      <c r="D961" t="s">
        <v>161</v>
      </c>
      <c r="E961" t="s">
        <v>177</v>
      </c>
      <c r="F961" t="s">
        <v>163</v>
      </c>
      <c r="G961" t="s">
        <v>217</v>
      </c>
      <c r="H961">
        <v>46</v>
      </c>
      <c r="I961" s="6">
        <v>42849</v>
      </c>
      <c r="J961" s="29">
        <v>77461</v>
      </c>
      <c r="K961" s="30">
        <v>0.09</v>
      </c>
      <c r="L961" t="s">
        <v>1861</v>
      </c>
      <c r="M961" t="s">
        <v>1880</v>
      </c>
    </row>
    <row r="962" spans="1:13" x14ac:dyDescent="0.3">
      <c r="A962" t="s">
        <v>2051</v>
      </c>
      <c r="B962" t="s">
        <v>2052</v>
      </c>
      <c r="C962" t="s">
        <v>340</v>
      </c>
      <c r="D962" t="s">
        <v>204</v>
      </c>
      <c r="E962" t="s">
        <v>171</v>
      </c>
      <c r="F962" t="s">
        <v>181</v>
      </c>
      <c r="G962" t="s">
        <v>217</v>
      </c>
      <c r="H962">
        <v>54</v>
      </c>
      <c r="I962" s="6">
        <v>41237</v>
      </c>
      <c r="J962" s="29">
        <v>94407</v>
      </c>
      <c r="K962" s="30">
        <v>0</v>
      </c>
      <c r="L962" t="s">
        <v>1861</v>
      </c>
      <c r="M962" t="s">
        <v>1880</v>
      </c>
    </row>
    <row r="963" spans="1:13" x14ac:dyDescent="0.3">
      <c r="A963" t="s">
        <v>1238</v>
      </c>
      <c r="B963" t="s">
        <v>2053</v>
      </c>
      <c r="C963" t="s">
        <v>211</v>
      </c>
      <c r="D963" t="s">
        <v>200</v>
      </c>
      <c r="E963" t="s">
        <v>171</v>
      </c>
      <c r="F963" t="s">
        <v>163</v>
      </c>
      <c r="G963" t="s">
        <v>217</v>
      </c>
      <c r="H963">
        <v>45</v>
      </c>
      <c r="I963" s="6">
        <v>43521</v>
      </c>
      <c r="J963" s="29">
        <v>249801</v>
      </c>
      <c r="K963" s="30">
        <v>0.39</v>
      </c>
      <c r="L963" t="s">
        <v>1861</v>
      </c>
      <c r="M963" t="s">
        <v>1880</v>
      </c>
    </row>
    <row r="964" spans="1:13" x14ac:dyDescent="0.3">
      <c r="A964" t="s">
        <v>2054</v>
      </c>
      <c r="B964" t="s">
        <v>2055</v>
      </c>
      <c r="C964" t="s">
        <v>451</v>
      </c>
      <c r="D964" t="s">
        <v>161</v>
      </c>
      <c r="E964" t="s">
        <v>187</v>
      </c>
      <c r="F964" t="s">
        <v>181</v>
      </c>
      <c r="G964" t="s">
        <v>217</v>
      </c>
      <c r="H964">
        <v>39</v>
      </c>
      <c r="I964" s="6">
        <v>42664</v>
      </c>
      <c r="J964" s="29">
        <v>84297</v>
      </c>
      <c r="K964" s="30">
        <v>0</v>
      </c>
      <c r="L964" t="s">
        <v>1861</v>
      </c>
      <c r="M964" t="s">
        <v>1862</v>
      </c>
    </row>
    <row r="965" spans="1:13" x14ac:dyDescent="0.3">
      <c r="A965" t="s">
        <v>2056</v>
      </c>
      <c r="B965" t="s">
        <v>2057</v>
      </c>
      <c r="C965" t="s">
        <v>180</v>
      </c>
      <c r="D965" t="s">
        <v>223</v>
      </c>
      <c r="E965" t="s">
        <v>171</v>
      </c>
      <c r="F965" t="s">
        <v>163</v>
      </c>
      <c r="G965" t="s">
        <v>217</v>
      </c>
      <c r="H965">
        <v>53</v>
      </c>
      <c r="I965" s="6">
        <v>42744</v>
      </c>
      <c r="J965" s="29">
        <v>75769</v>
      </c>
      <c r="K965" s="30">
        <v>0</v>
      </c>
      <c r="L965" t="s">
        <v>1861</v>
      </c>
      <c r="M965" t="s">
        <v>1862</v>
      </c>
    </row>
    <row r="966" spans="1:13" x14ac:dyDescent="0.3">
      <c r="A966" t="s">
        <v>2058</v>
      </c>
      <c r="B966" t="s">
        <v>2059</v>
      </c>
      <c r="C966" t="s">
        <v>169</v>
      </c>
      <c r="D966" t="s">
        <v>204</v>
      </c>
      <c r="E966" t="s">
        <v>171</v>
      </c>
      <c r="F966" t="s">
        <v>181</v>
      </c>
      <c r="G966" t="s">
        <v>217</v>
      </c>
      <c r="H966">
        <v>40</v>
      </c>
      <c r="I966" s="6">
        <v>43868</v>
      </c>
      <c r="J966" s="29">
        <v>187187</v>
      </c>
      <c r="K966" s="30">
        <v>0.18</v>
      </c>
      <c r="L966" t="s">
        <v>1861</v>
      </c>
      <c r="M966" t="s">
        <v>1862</v>
      </c>
    </row>
    <row r="967" spans="1:13" x14ac:dyDescent="0.3">
      <c r="A967" t="s">
        <v>2060</v>
      </c>
      <c r="B967" t="s">
        <v>2061</v>
      </c>
      <c r="C967" t="s">
        <v>160</v>
      </c>
      <c r="D967" t="s">
        <v>223</v>
      </c>
      <c r="E967" t="s">
        <v>171</v>
      </c>
      <c r="F967" t="s">
        <v>163</v>
      </c>
      <c r="G967" t="s">
        <v>217</v>
      </c>
      <c r="H967">
        <v>45</v>
      </c>
      <c r="I967" s="6">
        <v>43305</v>
      </c>
      <c r="J967" s="29">
        <v>148991</v>
      </c>
      <c r="K967" s="30">
        <v>0.12</v>
      </c>
      <c r="L967" t="s">
        <v>1861</v>
      </c>
      <c r="M967" t="s">
        <v>1880</v>
      </c>
    </row>
    <row r="968" spans="1:13" x14ac:dyDescent="0.3">
      <c r="A968" t="s">
        <v>2062</v>
      </c>
      <c r="B968" t="s">
        <v>2063</v>
      </c>
      <c r="C968" t="s">
        <v>274</v>
      </c>
      <c r="D968" t="s">
        <v>204</v>
      </c>
      <c r="E968" t="s">
        <v>171</v>
      </c>
      <c r="F968" t="s">
        <v>163</v>
      </c>
      <c r="G968" t="s">
        <v>217</v>
      </c>
      <c r="H968">
        <v>52</v>
      </c>
      <c r="I968" s="6">
        <v>39532</v>
      </c>
      <c r="J968" s="29">
        <v>97398</v>
      </c>
      <c r="K968" s="30">
        <v>0</v>
      </c>
      <c r="L968" t="s">
        <v>1861</v>
      </c>
      <c r="M968" t="s">
        <v>1862</v>
      </c>
    </row>
    <row r="969" spans="1:13" x14ac:dyDescent="0.3">
      <c r="A969" t="s">
        <v>2064</v>
      </c>
      <c r="B969" t="s">
        <v>2065</v>
      </c>
      <c r="C969" t="s">
        <v>260</v>
      </c>
      <c r="D969" t="s">
        <v>204</v>
      </c>
      <c r="E969" t="s">
        <v>162</v>
      </c>
      <c r="F969" t="s">
        <v>181</v>
      </c>
      <c r="G969" t="s">
        <v>217</v>
      </c>
      <c r="H969">
        <v>27</v>
      </c>
      <c r="I969" s="6">
        <v>43371</v>
      </c>
      <c r="J969" s="29">
        <v>64247</v>
      </c>
      <c r="K969" s="30">
        <v>0</v>
      </c>
      <c r="L969" t="s">
        <v>1861</v>
      </c>
      <c r="M969" t="s">
        <v>1865</v>
      </c>
    </row>
    <row r="970" spans="1:13" x14ac:dyDescent="0.3">
      <c r="A970" t="s">
        <v>2066</v>
      </c>
      <c r="B970" t="s">
        <v>2067</v>
      </c>
      <c r="C970" t="s">
        <v>186</v>
      </c>
      <c r="D970" t="s">
        <v>170</v>
      </c>
      <c r="E970" t="s">
        <v>171</v>
      </c>
      <c r="F970" t="s">
        <v>163</v>
      </c>
      <c r="G970" t="s">
        <v>217</v>
      </c>
      <c r="H970">
        <v>51</v>
      </c>
      <c r="I970" s="6">
        <v>41439</v>
      </c>
      <c r="J970" s="29">
        <v>108221</v>
      </c>
      <c r="K970" s="30">
        <v>0.05</v>
      </c>
      <c r="L970" t="s">
        <v>1861</v>
      </c>
      <c r="M970" t="s">
        <v>1862</v>
      </c>
    </row>
    <row r="971" spans="1:13" x14ac:dyDescent="0.3">
      <c r="A971" t="s">
        <v>2068</v>
      </c>
      <c r="B971" t="s">
        <v>2069</v>
      </c>
      <c r="C971" t="s">
        <v>160</v>
      </c>
      <c r="D971" t="s">
        <v>200</v>
      </c>
      <c r="E971" t="s">
        <v>177</v>
      </c>
      <c r="F971" t="s">
        <v>181</v>
      </c>
      <c r="G971" t="s">
        <v>217</v>
      </c>
      <c r="H971">
        <v>41</v>
      </c>
      <c r="I971" s="6">
        <v>42365</v>
      </c>
      <c r="J971" s="29">
        <v>129903</v>
      </c>
      <c r="K971" s="30">
        <v>0.13</v>
      </c>
      <c r="L971" t="s">
        <v>1861</v>
      </c>
      <c r="M971" t="s">
        <v>1880</v>
      </c>
    </row>
    <row r="972" spans="1:13" x14ac:dyDescent="0.3">
      <c r="A972" t="s">
        <v>1158</v>
      </c>
      <c r="B972" t="s">
        <v>2070</v>
      </c>
      <c r="C972" t="s">
        <v>280</v>
      </c>
      <c r="D972" t="s">
        <v>204</v>
      </c>
      <c r="E972" t="s">
        <v>171</v>
      </c>
      <c r="F972" t="s">
        <v>163</v>
      </c>
      <c r="G972" t="s">
        <v>217</v>
      </c>
      <c r="H972">
        <v>29</v>
      </c>
      <c r="I972" s="6">
        <v>44099</v>
      </c>
      <c r="J972" s="29">
        <v>123588</v>
      </c>
      <c r="K972" s="30">
        <v>0</v>
      </c>
      <c r="L972" t="s">
        <v>1861</v>
      </c>
      <c r="M972" t="s">
        <v>1880</v>
      </c>
    </row>
    <row r="973" spans="1:13" x14ac:dyDescent="0.3">
      <c r="A973" t="s">
        <v>2071</v>
      </c>
      <c r="B973" t="s">
        <v>2072</v>
      </c>
      <c r="C973" t="s">
        <v>169</v>
      </c>
      <c r="D973" t="s">
        <v>223</v>
      </c>
      <c r="E973" t="s">
        <v>187</v>
      </c>
      <c r="F973" t="s">
        <v>181</v>
      </c>
      <c r="G973" t="s">
        <v>217</v>
      </c>
      <c r="H973">
        <v>52</v>
      </c>
      <c r="I973" s="6">
        <v>44099</v>
      </c>
      <c r="J973" s="29">
        <v>163143</v>
      </c>
      <c r="K973" s="30">
        <v>0.28000000000000003</v>
      </c>
      <c r="L973" t="s">
        <v>1861</v>
      </c>
      <c r="M973" t="s">
        <v>1880</v>
      </c>
    </row>
    <row r="974" spans="1:13" x14ac:dyDescent="0.3">
      <c r="A974" t="s">
        <v>2073</v>
      </c>
      <c r="B974" t="s">
        <v>2074</v>
      </c>
      <c r="C974" t="s">
        <v>286</v>
      </c>
      <c r="D974" t="s">
        <v>204</v>
      </c>
      <c r="E974" t="s">
        <v>177</v>
      </c>
      <c r="F974" t="s">
        <v>163</v>
      </c>
      <c r="G974" t="s">
        <v>217</v>
      </c>
      <c r="H974">
        <v>49</v>
      </c>
      <c r="I974" s="6">
        <v>42441</v>
      </c>
      <c r="J974" s="29">
        <v>100810</v>
      </c>
      <c r="K974" s="30">
        <v>0.12</v>
      </c>
      <c r="L974" t="s">
        <v>1861</v>
      </c>
      <c r="M974" t="s">
        <v>1865</v>
      </c>
    </row>
    <row r="975" spans="1:13" x14ac:dyDescent="0.3">
      <c r="A975" t="s">
        <v>2075</v>
      </c>
      <c r="B975" t="s">
        <v>2076</v>
      </c>
      <c r="C975" t="s">
        <v>378</v>
      </c>
      <c r="D975" t="s">
        <v>161</v>
      </c>
      <c r="E975" t="s">
        <v>162</v>
      </c>
      <c r="F975" t="s">
        <v>181</v>
      </c>
      <c r="G975" t="s">
        <v>217</v>
      </c>
      <c r="H975">
        <v>64</v>
      </c>
      <c r="I975" s="6">
        <v>44009</v>
      </c>
      <c r="J975" s="29">
        <v>40316</v>
      </c>
      <c r="K975" s="30">
        <v>0</v>
      </c>
      <c r="L975" t="s">
        <v>1861</v>
      </c>
      <c r="M975" t="s">
        <v>1862</v>
      </c>
    </row>
    <row r="976" spans="1:13" x14ac:dyDescent="0.3">
      <c r="A976" t="s">
        <v>2077</v>
      </c>
      <c r="B976" t="s">
        <v>2078</v>
      </c>
      <c r="C976" t="s">
        <v>301</v>
      </c>
      <c r="D976" t="s">
        <v>161</v>
      </c>
      <c r="E976" t="s">
        <v>177</v>
      </c>
      <c r="F976" t="s">
        <v>163</v>
      </c>
      <c r="G976" t="s">
        <v>217</v>
      </c>
      <c r="H976">
        <v>43</v>
      </c>
      <c r="I976" s="6">
        <v>39885</v>
      </c>
      <c r="J976" s="29">
        <v>62335</v>
      </c>
      <c r="K976" s="30">
        <v>0</v>
      </c>
      <c r="L976" t="s">
        <v>1861</v>
      </c>
      <c r="M976" t="s">
        <v>1862</v>
      </c>
    </row>
    <row r="977" spans="1:13" x14ac:dyDescent="0.3">
      <c r="A977" t="s">
        <v>2079</v>
      </c>
      <c r="B977" t="s">
        <v>2080</v>
      </c>
      <c r="C977" t="s">
        <v>203</v>
      </c>
      <c r="D977" t="s">
        <v>204</v>
      </c>
      <c r="E977" t="s">
        <v>187</v>
      </c>
      <c r="F977" t="s">
        <v>163</v>
      </c>
      <c r="G977" t="s">
        <v>217</v>
      </c>
      <c r="H977">
        <v>29</v>
      </c>
      <c r="I977" s="6">
        <v>43114</v>
      </c>
      <c r="J977" s="29">
        <v>80516</v>
      </c>
      <c r="K977" s="30">
        <v>0</v>
      </c>
      <c r="L977" t="s">
        <v>1861</v>
      </c>
      <c r="M977" t="s">
        <v>1880</v>
      </c>
    </row>
    <row r="978" spans="1:13" x14ac:dyDescent="0.3">
      <c r="A978" t="s">
        <v>2081</v>
      </c>
      <c r="B978" t="s">
        <v>2082</v>
      </c>
      <c r="C978" t="s">
        <v>160</v>
      </c>
      <c r="D978" t="s">
        <v>223</v>
      </c>
      <c r="E978" t="s">
        <v>187</v>
      </c>
      <c r="F978" t="s">
        <v>163</v>
      </c>
      <c r="G978" t="s">
        <v>217</v>
      </c>
      <c r="H978">
        <v>52</v>
      </c>
      <c r="I978" s="6">
        <v>38995</v>
      </c>
      <c r="J978" s="29">
        <v>147966</v>
      </c>
      <c r="K978" s="30">
        <v>0.11</v>
      </c>
      <c r="L978" t="s">
        <v>1861</v>
      </c>
      <c r="M978" t="s">
        <v>1865</v>
      </c>
    </row>
    <row r="979" spans="1:13" x14ac:dyDescent="0.3">
      <c r="A979" t="s">
        <v>2083</v>
      </c>
      <c r="B979" t="s">
        <v>2084</v>
      </c>
      <c r="C979" t="s">
        <v>211</v>
      </c>
      <c r="D979" t="s">
        <v>161</v>
      </c>
      <c r="E979" t="s">
        <v>162</v>
      </c>
      <c r="F979" t="s">
        <v>181</v>
      </c>
      <c r="G979" t="s">
        <v>217</v>
      </c>
      <c r="H979">
        <v>42</v>
      </c>
      <c r="I979" s="6">
        <v>40511</v>
      </c>
      <c r="J979" s="29">
        <v>186725</v>
      </c>
      <c r="K979" s="30">
        <v>0.32</v>
      </c>
      <c r="L979" t="s">
        <v>1861</v>
      </c>
      <c r="M979" t="s">
        <v>1862</v>
      </c>
    </row>
    <row r="980" spans="1:13" x14ac:dyDescent="0.3">
      <c r="A980" t="s">
        <v>427</v>
      </c>
      <c r="B980" t="s">
        <v>2085</v>
      </c>
      <c r="C980" t="s">
        <v>190</v>
      </c>
      <c r="D980" t="s">
        <v>223</v>
      </c>
      <c r="E980" t="s">
        <v>177</v>
      </c>
      <c r="F980" t="s">
        <v>181</v>
      </c>
      <c r="G980" t="s">
        <v>217</v>
      </c>
      <c r="H980">
        <v>26</v>
      </c>
      <c r="I980" s="6">
        <v>44257</v>
      </c>
      <c r="J980" s="29">
        <v>44732</v>
      </c>
      <c r="K980" s="30">
        <v>0</v>
      </c>
      <c r="L980" t="s">
        <v>1861</v>
      </c>
      <c r="M980" t="s">
        <v>1865</v>
      </c>
    </row>
    <row r="981" spans="1:13" x14ac:dyDescent="0.3">
      <c r="A981" t="s">
        <v>2086</v>
      </c>
      <c r="B981" t="s">
        <v>2087</v>
      </c>
      <c r="C981" t="s">
        <v>211</v>
      </c>
      <c r="D981" t="s">
        <v>212</v>
      </c>
      <c r="E981" t="s">
        <v>187</v>
      </c>
      <c r="F981" t="s">
        <v>163</v>
      </c>
      <c r="G981" t="s">
        <v>217</v>
      </c>
      <c r="H981">
        <v>32</v>
      </c>
      <c r="I981" s="6">
        <v>41675</v>
      </c>
      <c r="J981" s="29">
        <v>203445</v>
      </c>
      <c r="K981" s="30">
        <v>0.34</v>
      </c>
      <c r="L981" t="s">
        <v>1861</v>
      </c>
      <c r="M981" t="s">
        <v>1862</v>
      </c>
    </row>
    <row r="982" spans="1:13" x14ac:dyDescent="0.3">
      <c r="A982" t="s">
        <v>2088</v>
      </c>
      <c r="B982" t="s">
        <v>2089</v>
      </c>
      <c r="C982" t="s">
        <v>235</v>
      </c>
      <c r="D982" t="s">
        <v>170</v>
      </c>
      <c r="E982" t="s">
        <v>162</v>
      </c>
      <c r="F982" t="s">
        <v>163</v>
      </c>
      <c r="G982" t="s">
        <v>217</v>
      </c>
      <c r="H982">
        <v>25</v>
      </c>
      <c r="I982" s="6">
        <v>44024</v>
      </c>
      <c r="J982" s="29">
        <v>56565</v>
      </c>
      <c r="K982" s="30">
        <v>0</v>
      </c>
      <c r="L982" t="s">
        <v>1861</v>
      </c>
      <c r="M982" t="s">
        <v>1880</v>
      </c>
    </row>
    <row r="983" spans="1:13" x14ac:dyDescent="0.3">
      <c r="A983" t="s">
        <v>2090</v>
      </c>
      <c r="B983" t="s">
        <v>2091</v>
      </c>
      <c r="C983" t="s">
        <v>180</v>
      </c>
      <c r="D983" t="s">
        <v>223</v>
      </c>
      <c r="E983" t="s">
        <v>177</v>
      </c>
      <c r="F983" t="s">
        <v>181</v>
      </c>
      <c r="G983" t="s">
        <v>217</v>
      </c>
      <c r="H983">
        <v>51</v>
      </c>
      <c r="I983" s="6">
        <v>35852</v>
      </c>
      <c r="J983" s="29">
        <v>71111</v>
      </c>
      <c r="K983" s="30">
        <v>0</v>
      </c>
      <c r="L983" t="s">
        <v>1861</v>
      </c>
      <c r="M983" t="s">
        <v>1865</v>
      </c>
    </row>
    <row r="984" spans="1:13" x14ac:dyDescent="0.3">
      <c r="A984" t="s">
        <v>1044</v>
      </c>
      <c r="B984" t="s">
        <v>2092</v>
      </c>
      <c r="C984" t="s">
        <v>203</v>
      </c>
      <c r="D984" t="s">
        <v>204</v>
      </c>
      <c r="E984" t="s">
        <v>187</v>
      </c>
      <c r="F984" t="s">
        <v>163</v>
      </c>
      <c r="G984" t="s">
        <v>217</v>
      </c>
      <c r="H984">
        <v>47</v>
      </c>
      <c r="I984" s="6">
        <v>43375</v>
      </c>
      <c r="J984" s="29">
        <v>111404</v>
      </c>
      <c r="K984" s="30">
        <v>0</v>
      </c>
      <c r="L984" t="s">
        <v>1861</v>
      </c>
      <c r="M984" t="s">
        <v>1865</v>
      </c>
    </row>
    <row r="985" spans="1:13" x14ac:dyDescent="0.3">
      <c r="A985" t="s">
        <v>2093</v>
      </c>
      <c r="B985" t="s">
        <v>2094</v>
      </c>
      <c r="C985" t="s">
        <v>211</v>
      </c>
      <c r="D985" t="s">
        <v>212</v>
      </c>
      <c r="E985" t="s">
        <v>177</v>
      </c>
      <c r="F985" t="s">
        <v>163</v>
      </c>
      <c r="G985" t="s">
        <v>217</v>
      </c>
      <c r="H985">
        <v>37</v>
      </c>
      <c r="I985" s="6">
        <v>40745</v>
      </c>
      <c r="J985" s="29">
        <v>219474</v>
      </c>
      <c r="K985" s="30">
        <v>0.36</v>
      </c>
      <c r="L985" t="s">
        <v>1861</v>
      </c>
      <c r="M985" t="s">
        <v>1862</v>
      </c>
    </row>
    <row r="986" spans="1:13" x14ac:dyDescent="0.3">
      <c r="A986" t="s">
        <v>2095</v>
      </c>
      <c r="B986" t="s">
        <v>2096</v>
      </c>
      <c r="C986" t="s">
        <v>397</v>
      </c>
      <c r="D986" t="s">
        <v>161</v>
      </c>
      <c r="E986" t="s">
        <v>171</v>
      </c>
      <c r="F986" t="s">
        <v>163</v>
      </c>
      <c r="G986" t="s">
        <v>217</v>
      </c>
      <c r="H986">
        <v>36</v>
      </c>
      <c r="I986" s="6">
        <v>44217</v>
      </c>
      <c r="J986" s="29">
        <v>90333</v>
      </c>
      <c r="K986" s="30">
        <v>0</v>
      </c>
      <c r="L986" t="s">
        <v>1861</v>
      </c>
      <c r="M986" t="s">
        <v>1865</v>
      </c>
    </row>
    <row r="987" spans="1:13" x14ac:dyDescent="0.3">
      <c r="A987" t="s">
        <v>2097</v>
      </c>
      <c r="B987" t="s">
        <v>2098</v>
      </c>
      <c r="C987" t="s">
        <v>283</v>
      </c>
      <c r="D987" t="s">
        <v>200</v>
      </c>
      <c r="E987" t="s">
        <v>162</v>
      </c>
      <c r="F987" t="s">
        <v>163</v>
      </c>
      <c r="G987" t="s">
        <v>217</v>
      </c>
      <c r="H987">
        <v>62</v>
      </c>
      <c r="I987" s="6">
        <v>41748</v>
      </c>
      <c r="J987" s="29">
        <v>45295</v>
      </c>
      <c r="K987" s="30">
        <v>0</v>
      </c>
      <c r="L987" t="s">
        <v>1861</v>
      </c>
      <c r="M987" t="s">
        <v>1880</v>
      </c>
    </row>
    <row r="988" spans="1:13" x14ac:dyDescent="0.3">
      <c r="A988" t="s">
        <v>2099</v>
      </c>
      <c r="B988" t="s">
        <v>2100</v>
      </c>
      <c r="C988" t="s">
        <v>169</v>
      </c>
      <c r="D988" t="s">
        <v>223</v>
      </c>
      <c r="E988" t="s">
        <v>171</v>
      </c>
      <c r="F988" t="s">
        <v>163</v>
      </c>
      <c r="G988" t="s">
        <v>217</v>
      </c>
      <c r="H988">
        <v>27</v>
      </c>
      <c r="I988" s="6">
        <v>43397</v>
      </c>
      <c r="J988" s="29">
        <v>154973</v>
      </c>
      <c r="K988" s="30">
        <v>0.28999999999999998</v>
      </c>
      <c r="L988" t="s">
        <v>1861</v>
      </c>
      <c r="M988" t="s">
        <v>1880</v>
      </c>
    </row>
    <row r="989" spans="1:13" x14ac:dyDescent="0.3">
      <c r="A989" t="s">
        <v>2101</v>
      </c>
      <c r="B989" t="s">
        <v>2102</v>
      </c>
      <c r="C989" t="s">
        <v>169</v>
      </c>
      <c r="D989" t="s">
        <v>200</v>
      </c>
      <c r="E989" t="s">
        <v>171</v>
      </c>
      <c r="F989" t="s">
        <v>163</v>
      </c>
      <c r="G989" t="s">
        <v>217</v>
      </c>
      <c r="H989">
        <v>40</v>
      </c>
      <c r="I989" s="6">
        <v>44094</v>
      </c>
      <c r="J989" s="29">
        <v>198176</v>
      </c>
      <c r="K989" s="30">
        <v>0.17</v>
      </c>
      <c r="L989" t="s">
        <v>1861</v>
      </c>
      <c r="M989" t="s">
        <v>1862</v>
      </c>
    </row>
    <row r="990" spans="1:13" x14ac:dyDescent="0.3">
      <c r="A990" t="s">
        <v>2103</v>
      </c>
      <c r="B990" t="s">
        <v>2104</v>
      </c>
      <c r="C990" t="s">
        <v>235</v>
      </c>
      <c r="D990" t="s">
        <v>170</v>
      </c>
      <c r="E990" t="s">
        <v>162</v>
      </c>
      <c r="F990" t="s">
        <v>163</v>
      </c>
      <c r="G990" t="s">
        <v>217</v>
      </c>
      <c r="H990">
        <v>45</v>
      </c>
      <c r="I990" s="6">
        <v>41127</v>
      </c>
      <c r="J990" s="29">
        <v>58586</v>
      </c>
      <c r="K990" s="30">
        <v>0</v>
      </c>
      <c r="L990" t="s">
        <v>1861</v>
      </c>
      <c r="M990" t="s">
        <v>1880</v>
      </c>
    </row>
    <row r="991" spans="1:13" x14ac:dyDescent="0.3">
      <c r="A991" t="s">
        <v>2105</v>
      </c>
      <c r="B991" t="s">
        <v>2106</v>
      </c>
      <c r="C991" t="s">
        <v>169</v>
      </c>
      <c r="D991" t="s">
        <v>212</v>
      </c>
      <c r="E991" t="s">
        <v>162</v>
      </c>
      <c r="F991" t="s">
        <v>163</v>
      </c>
      <c r="G991" t="s">
        <v>217</v>
      </c>
      <c r="H991">
        <v>43</v>
      </c>
      <c r="I991" s="6">
        <v>41928</v>
      </c>
      <c r="J991" s="29">
        <v>171360</v>
      </c>
      <c r="K991" s="30">
        <v>0.23</v>
      </c>
      <c r="L991" t="s">
        <v>1861</v>
      </c>
      <c r="M991" t="s">
        <v>1862</v>
      </c>
    </row>
    <row r="992" spans="1:13" x14ac:dyDescent="0.3">
      <c r="A992" t="s">
        <v>2107</v>
      </c>
      <c r="B992" t="s">
        <v>2108</v>
      </c>
      <c r="C992" t="s">
        <v>286</v>
      </c>
      <c r="D992" t="s">
        <v>204</v>
      </c>
      <c r="E992" t="s">
        <v>171</v>
      </c>
      <c r="F992" t="s">
        <v>181</v>
      </c>
      <c r="G992" t="s">
        <v>217</v>
      </c>
      <c r="H992">
        <v>32</v>
      </c>
      <c r="I992" s="6">
        <v>44478</v>
      </c>
      <c r="J992" s="29">
        <v>102298</v>
      </c>
      <c r="K992" s="30">
        <v>0.13</v>
      </c>
      <c r="L992" t="s">
        <v>1861</v>
      </c>
      <c r="M992" t="s">
        <v>1865</v>
      </c>
    </row>
    <row r="993" spans="1:13" x14ac:dyDescent="0.3">
      <c r="A993" t="s">
        <v>2109</v>
      </c>
      <c r="B993" t="s">
        <v>2110</v>
      </c>
      <c r="C993" t="s">
        <v>160</v>
      </c>
      <c r="D993" t="s">
        <v>223</v>
      </c>
      <c r="E993" t="s">
        <v>187</v>
      </c>
      <c r="F993" t="s">
        <v>163</v>
      </c>
      <c r="G993" t="s">
        <v>217</v>
      </c>
      <c r="H993">
        <v>27</v>
      </c>
      <c r="I993" s="6">
        <v>43721</v>
      </c>
      <c r="J993" s="29">
        <v>133297</v>
      </c>
      <c r="K993" s="30">
        <v>0.13</v>
      </c>
      <c r="L993" t="s">
        <v>1861</v>
      </c>
      <c r="M993" t="s">
        <v>1865</v>
      </c>
    </row>
    <row r="994" spans="1:13" x14ac:dyDescent="0.3">
      <c r="A994" t="s">
        <v>2111</v>
      </c>
      <c r="B994" t="s">
        <v>2112</v>
      </c>
      <c r="C994" t="s">
        <v>186</v>
      </c>
      <c r="D994" t="s">
        <v>223</v>
      </c>
      <c r="E994" t="s">
        <v>187</v>
      </c>
      <c r="F994" t="s">
        <v>181</v>
      </c>
      <c r="G994" t="s">
        <v>217</v>
      </c>
      <c r="H994">
        <v>50</v>
      </c>
      <c r="I994" s="6">
        <v>41024</v>
      </c>
      <c r="J994" s="29">
        <v>113269</v>
      </c>
      <c r="K994" s="30">
        <v>0.09</v>
      </c>
      <c r="L994" t="s">
        <v>1861</v>
      </c>
      <c r="M994" t="s">
        <v>1880</v>
      </c>
    </row>
    <row r="995" spans="1:13" x14ac:dyDescent="0.3">
      <c r="A995" t="s">
        <v>323</v>
      </c>
      <c r="B995" t="s">
        <v>2113</v>
      </c>
      <c r="C995" t="s">
        <v>169</v>
      </c>
      <c r="D995" t="s">
        <v>200</v>
      </c>
      <c r="E995" t="s">
        <v>171</v>
      </c>
      <c r="F995" t="s">
        <v>163</v>
      </c>
      <c r="G995" t="s">
        <v>217</v>
      </c>
      <c r="H995">
        <v>52</v>
      </c>
      <c r="I995" s="6">
        <v>34209</v>
      </c>
      <c r="J995" s="29">
        <v>177443</v>
      </c>
      <c r="K995" s="30">
        <v>0.25</v>
      </c>
      <c r="L995" t="s">
        <v>1861</v>
      </c>
      <c r="M995" t="s">
        <v>1880</v>
      </c>
    </row>
    <row r="996" spans="1:13" x14ac:dyDescent="0.3">
      <c r="A996" t="s">
        <v>2114</v>
      </c>
      <c r="B996" t="s">
        <v>2115</v>
      </c>
      <c r="C996" t="s">
        <v>211</v>
      </c>
      <c r="D996" t="s">
        <v>200</v>
      </c>
      <c r="E996" t="s">
        <v>187</v>
      </c>
      <c r="F996" t="s">
        <v>181</v>
      </c>
      <c r="G996" t="s">
        <v>217</v>
      </c>
      <c r="H996">
        <v>44</v>
      </c>
      <c r="I996" s="6">
        <v>39335</v>
      </c>
      <c r="J996" s="29">
        <v>181247</v>
      </c>
      <c r="K996" s="30">
        <v>0.33</v>
      </c>
      <c r="L996" t="s">
        <v>1861</v>
      </c>
      <c r="M996" t="s">
        <v>1880</v>
      </c>
    </row>
    <row r="997" spans="1:13" x14ac:dyDescent="0.3">
      <c r="A997" t="s">
        <v>2116</v>
      </c>
      <c r="B997" t="s">
        <v>2117</v>
      </c>
      <c r="C997" t="s">
        <v>160</v>
      </c>
      <c r="D997" t="s">
        <v>161</v>
      </c>
      <c r="E997" t="s">
        <v>171</v>
      </c>
      <c r="F997" t="s">
        <v>181</v>
      </c>
      <c r="G997" t="s">
        <v>217</v>
      </c>
      <c r="H997">
        <v>33</v>
      </c>
      <c r="I997" s="6">
        <v>41267</v>
      </c>
      <c r="J997" s="29">
        <v>132544</v>
      </c>
      <c r="K997" s="30">
        <v>0.1</v>
      </c>
      <c r="L997" t="s">
        <v>1861</v>
      </c>
      <c r="M997" t="s">
        <v>1865</v>
      </c>
    </row>
    <row r="998" spans="1:13" x14ac:dyDescent="0.3">
      <c r="A998" t="s">
        <v>2118</v>
      </c>
      <c r="B998" t="s">
        <v>2119</v>
      </c>
      <c r="C998" t="s">
        <v>169</v>
      </c>
      <c r="D998" t="s">
        <v>200</v>
      </c>
      <c r="E998" t="s">
        <v>187</v>
      </c>
      <c r="F998" t="s">
        <v>163</v>
      </c>
      <c r="G998" t="s">
        <v>217</v>
      </c>
      <c r="H998">
        <v>53</v>
      </c>
      <c r="I998" s="6">
        <v>38919</v>
      </c>
      <c r="J998" s="29">
        <v>151246</v>
      </c>
      <c r="K998" s="30">
        <v>0.21</v>
      </c>
      <c r="L998" t="s">
        <v>1861</v>
      </c>
      <c r="M998" t="s">
        <v>1880</v>
      </c>
    </row>
    <row r="999" spans="1:13" x14ac:dyDescent="0.3">
      <c r="A999" t="s">
        <v>2120</v>
      </c>
      <c r="B999" t="s">
        <v>2121</v>
      </c>
      <c r="C999" t="s">
        <v>378</v>
      </c>
      <c r="D999" t="s">
        <v>161</v>
      </c>
      <c r="E999" t="s">
        <v>171</v>
      </c>
      <c r="F999" t="s">
        <v>181</v>
      </c>
      <c r="G999" t="s">
        <v>217</v>
      </c>
      <c r="H999">
        <v>29</v>
      </c>
      <c r="I999" s="6">
        <v>42509</v>
      </c>
      <c r="J999" s="29">
        <v>52693</v>
      </c>
      <c r="K999" s="30">
        <v>0</v>
      </c>
      <c r="L999" t="s">
        <v>1861</v>
      </c>
      <c r="M999" t="s">
        <v>1865</v>
      </c>
    </row>
    <row r="1000" spans="1:13" x14ac:dyDescent="0.3">
      <c r="A1000" t="s">
        <v>2122</v>
      </c>
      <c r="B1000" t="s">
        <v>2123</v>
      </c>
      <c r="C1000" t="s">
        <v>235</v>
      </c>
      <c r="D1000" t="s">
        <v>212</v>
      </c>
      <c r="E1000" t="s">
        <v>177</v>
      </c>
      <c r="F1000" t="s">
        <v>181</v>
      </c>
      <c r="G1000" t="s">
        <v>217</v>
      </c>
      <c r="H1000">
        <v>47</v>
      </c>
      <c r="I1000" s="6">
        <v>38684</v>
      </c>
      <c r="J1000" s="29">
        <v>62749</v>
      </c>
      <c r="K1000" s="30">
        <v>0</v>
      </c>
      <c r="L1000" t="s">
        <v>1861</v>
      </c>
      <c r="M1000" t="s">
        <v>1862</v>
      </c>
    </row>
    <row r="1001" spans="1:13" x14ac:dyDescent="0.3">
      <c r="A1001" t="s">
        <v>2124</v>
      </c>
      <c r="B1001" t="s">
        <v>2125</v>
      </c>
      <c r="C1001" t="s">
        <v>328</v>
      </c>
      <c r="D1001" t="s">
        <v>200</v>
      </c>
      <c r="E1001" t="s">
        <v>162</v>
      </c>
      <c r="F1001" t="s">
        <v>181</v>
      </c>
      <c r="G1001" t="s">
        <v>217</v>
      </c>
      <c r="H1001">
        <v>48</v>
      </c>
      <c r="I1001" s="6">
        <v>35907</v>
      </c>
      <c r="J1001" s="29">
        <v>85369</v>
      </c>
      <c r="K1001" s="30">
        <v>0</v>
      </c>
      <c r="L1001" t="s">
        <v>1861</v>
      </c>
      <c r="M1001" t="s">
        <v>1862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DE42C-E85D-447E-BCBD-B164A35A9C11}">
  <sheetPr codeName="Sheet16"/>
  <dimension ref="C3:F64"/>
  <sheetViews>
    <sheetView topLeftCell="A46" workbookViewId="0">
      <selection activeCell="C52" sqref="C52:F64"/>
    </sheetView>
  </sheetViews>
  <sheetFormatPr defaultRowHeight="14.4" x14ac:dyDescent="0.3"/>
  <sheetData>
    <row r="3" spans="3:6" x14ac:dyDescent="0.3">
      <c r="C3" s="20" t="s">
        <v>2134</v>
      </c>
      <c r="D3" s="22" t="s">
        <v>2135</v>
      </c>
      <c r="E3" s="22" t="s">
        <v>2136</v>
      </c>
      <c r="F3" s="22" t="s">
        <v>2149</v>
      </c>
    </row>
    <row r="4" spans="3:6" x14ac:dyDescent="0.3">
      <c r="C4" t="s">
        <v>2137</v>
      </c>
      <c r="D4">
        <v>5988</v>
      </c>
      <c r="E4">
        <v>4049</v>
      </c>
      <c r="F4">
        <v>6133</v>
      </c>
    </row>
    <row r="5" spans="3:6" x14ac:dyDescent="0.3">
      <c r="C5" t="s">
        <v>2138</v>
      </c>
      <c r="D5">
        <v>8723</v>
      </c>
      <c r="E5">
        <v>8159</v>
      </c>
      <c r="F5">
        <v>7969</v>
      </c>
    </row>
    <row r="6" spans="3:6" x14ac:dyDescent="0.3">
      <c r="C6" t="s">
        <v>2139</v>
      </c>
      <c r="D6">
        <v>3617</v>
      </c>
      <c r="E6">
        <v>4052</v>
      </c>
      <c r="F6">
        <v>3772</v>
      </c>
    </row>
    <row r="7" spans="3:6" x14ac:dyDescent="0.3">
      <c r="C7" t="s">
        <v>2140</v>
      </c>
      <c r="D7">
        <v>5111</v>
      </c>
      <c r="E7">
        <v>8015</v>
      </c>
      <c r="F7">
        <v>8584</v>
      </c>
    </row>
    <row r="8" spans="3:6" x14ac:dyDescent="0.3">
      <c r="C8" t="s">
        <v>2141</v>
      </c>
      <c r="D8">
        <v>6683</v>
      </c>
      <c r="E8">
        <v>2312</v>
      </c>
      <c r="F8">
        <v>4106</v>
      </c>
    </row>
    <row r="9" spans="3:6" x14ac:dyDescent="0.3">
      <c r="C9" t="s">
        <v>2142</v>
      </c>
      <c r="D9">
        <v>4078</v>
      </c>
      <c r="E9">
        <v>9344</v>
      </c>
      <c r="F9">
        <v>6363</v>
      </c>
    </row>
    <row r="10" spans="3:6" x14ac:dyDescent="0.3">
      <c r="C10" t="s">
        <v>2143</v>
      </c>
      <c r="D10">
        <v>2863</v>
      </c>
      <c r="E10">
        <v>2959</v>
      </c>
      <c r="F10">
        <v>3046</v>
      </c>
    </row>
    <row r="11" spans="3:6" x14ac:dyDescent="0.3">
      <c r="C11" t="s">
        <v>2144</v>
      </c>
      <c r="D11">
        <v>5152</v>
      </c>
      <c r="E11">
        <v>4959</v>
      </c>
      <c r="F11">
        <v>3728</v>
      </c>
    </row>
    <row r="12" spans="3:6" x14ac:dyDescent="0.3">
      <c r="C12" t="s">
        <v>2145</v>
      </c>
      <c r="D12">
        <v>3851</v>
      </c>
      <c r="E12">
        <v>8114</v>
      </c>
      <c r="F12">
        <v>7397</v>
      </c>
    </row>
    <row r="13" spans="3:6" x14ac:dyDescent="0.3">
      <c r="C13" t="s">
        <v>2146</v>
      </c>
      <c r="D13">
        <v>9740</v>
      </c>
      <c r="E13">
        <v>8886</v>
      </c>
      <c r="F13">
        <v>6899</v>
      </c>
    </row>
    <row r="14" spans="3:6" x14ac:dyDescent="0.3">
      <c r="C14" t="s">
        <v>2147</v>
      </c>
      <c r="D14">
        <v>6859</v>
      </c>
      <c r="E14">
        <v>9146</v>
      </c>
      <c r="F14">
        <v>4656</v>
      </c>
    </row>
    <row r="15" spans="3:6" x14ac:dyDescent="0.3">
      <c r="C15" t="s">
        <v>2148</v>
      </c>
      <c r="D15">
        <v>2905</v>
      </c>
      <c r="E15">
        <v>8163</v>
      </c>
      <c r="F15">
        <v>1641</v>
      </c>
    </row>
    <row r="28" spans="3:6" x14ac:dyDescent="0.3">
      <c r="C28" s="20" t="s">
        <v>2134</v>
      </c>
      <c r="D28" s="22" t="s">
        <v>2135</v>
      </c>
      <c r="E28" s="22" t="s">
        <v>2136</v>
      </c>
      <c r="F28" s="22" t="s">
        <v>2149</v>
      </c>
    </row>
    <row r="29" spans="3:6" x14ac:dyDescent="0.3">
      <c r="C29" t="s">
        <v>2137</v>
      </c>
      <c r="D29">
        <v>8152</v>
      </c>
      <c r="E29">
        <v>9916</v>
      </c>
      <c r="F29">
        <v>6674</v>
      </c>
    </row>
    <row r="30" spans="3:6" x14ac:dyDescent="0.3">
      <c r="C30" t="s">
        <v>2138</v>
      </c>
      <c r="D30">
        <v>3941</v>
      </c>
      <c r="E30">
        <v>1561</v>
      </c>
      <c r="F30">
        <v>9741</v>
      </c>
    </row>
    <row r="31" spans="3:6" x14ac:dyDescent="0.3">
      <c r="C31" t="s">
        <v>2139</v>
      </c>
      <c r="D31">
        <v>5384</v>
      </c>
      <c r="E31">
        <v>4732</v>
      </c>
      <c r="F31">
        <v>8466</v>
      </c>
    </row>
    <row r="32" spans="3:6" x14ac:dyDescent="0.3">
      <c r="C32" t="s">
        <v>2140</v>
      </c>
      <c r="D32">
        <v>8810</v>
      </c>
      <c r="E32">
        <v>4928</v>
      </c>
      <c r="F32">
        <v>4741</v>
      </c>
    </row>
    <row r="33" spans="3:6" x14ac:dyDescent="0.3">
      <c r="C33" t="s">
        <v>2141</v>
      </c>
      <c r="D33">
        <v>8762</v>
      </c>
      <c r="E33">
        <v>5677</v>
      </c>
      <c r="F33">
        <v>4266</v>
      </c>
    </row>
    <row r="34" spans="3:6" x14ac:dyDescent="0.3">
      <c r="C34" t="s">
        <v>2142</v>
      </c>
      <c r="D34">
        <v>2151</v>
      </c>
      <c r="E34">
        <v>2345</v>
      </c>
      <c r="F34">
        <v>5359</v>
      </c>
    </row>
    <row r="35" spans="3:6" x14ac:dyDescent="0.3">
      <c r="C35" t="s">
        <v>2143</v>
      </c>
      <c r="D35">
        <v>3502</v>
      </c>
      <c r="E35">
        <v>5193</v>
      </c>
      <c r="F35">
        <v>4231</v>
      </c>
    </row>
    <row r="36" spans="3:6" x14ac:dyDescent="0.3">
      <c r="C36" t="s">
        <v>2144</v>
      </c>
      <c r="D36">
        <v>4406</v>
      </c>
      <c r="E36">
        <v>4784</v>
      </c>
      <c r="F36">
        <v>8162</v>
      </c>
    </row>
    <row r="37" spans="3:6" x14ac:dyDescent="0.3">
      <c r="C37" t="s">
        <v>2145</v>
      </c>
      <c r="D37">
        <v>4308</v>
      </c>
      <c r="E37">
        <v>4556</v>
      </c>
      <c r="F37">
        <v>9048</v>
      </c>
    </row>
    <row r="38" spans="3:6" x14ac:dyDescent="0.3">
      <c r="C38" t="s">
        <v>2146</v>
      </c>
      <c r="D38">
        <v>4256</v>
      </c>
      <c r="E38">
        <v>9040</v>
      </c>
      <c r="F38">
        <v>6925</v>
      </c>
    </row>
    <row r="39" spans="3:6" x14ac:dyDescent="0.3">
      <c r="C39" t="s">
        <v>2147</v>
      </c>
      <c r="D39">
        <v>3033</v>
      </c>
      <c r="E39">
        <v>1391</v>
      </c>
      <c r="F39">
        <v>4846</v>
      </c>
    </row>
    <row r="40" spans="3:6" x14ac:dyDescent="0.3">
      <c r="C40" t="s">
        <v>2148</v>
      </c>
      <c r="D40">
        <v>9712</v>
      </c>
      <c r="E40">
        <v>6321</v>
      </c>
      <c r="F40">
        <v>4670</v>
      </c>
    </row>
    <row r="52" spans="3:6" x14ac:dyDescent="0.3">
      <c r="C52" s="20" t="s">
        <v>2134</v>
      </c>
      <c r="D52" s="22" t="s">
        <v>2135</v>
      </c>
      <c r="E52" s="22" t="s">
        <v>2136</v>
      </c>
      <c r="F52" s="22" t="s">
        <v>2149</v>
      </c>
    </row>
    <row r="53" spans="3:6" x14ac:dyDescent="0.3">
      <c r="C53" t="s">
        <v>2137</v>
      </c>
      <c r="D53">
        <v>8152</v>
      </c>
      <c r="E53">
        <v>9916</v>
      </c>
      <c r="F53">
        <v>6674</v>
      </c>
    </row>
    <row r="54" spans="3:6" x14ac:dyDescent="0.3">
      <c r="C54" t="s">
        <v>2138</v>
      </c>
      <c r="D54">
        <v>3941</v>
      </c>
      <c r="E54">
        <v>1561</v>
      </c>
      <c r="F54">
        <v>9741</v>
      </c>
    </row>
    <row r="55" spans="3:6" x14ac:dyDescent="0.3">
      <c r="C55" t="s">
        <v>2139</v>
      </c>
      <c r="D55">
        <v>5384</v>
      </c>
      <c r="E55">
        <v>4732</v>
      </c>
      <c r="F55">
        <v>8466</v>
      </c>
    </row>
    <row r="56" spans="3:6" x14ac:dyDescent="0.3">
      <c r="C56" t="s">
        <v>2140</v>
      </c>
      <c r="D56">
        <v>8810</v>
      </c>
      <c r="E56">
        <v>4928</v>
      </c>
      <c r="F56">
        <v>4741</v>
      </c>
    </row>
    <row r="57" spans="3:6" x14ac:dyDescent="0.3">
      <c r="C57" t="s">
        <v>2141</v>
      </c>
      <c r="D57">
        <v>8762</v>
      </c>
      <c r="E57">
        <v>5677</v>
      </c>
      <c r="F57">
        <v>4266</v>
      </c>
    </row>
    <row r="58" spans="3:6" x14ac:dyDescent="0.3">
      <c r="C58" t="s">
        <v>2142</v>
      </c>
      <c r="D58">
        <v>2151</v>
      </c>
      <c r="E58">
        <v>2345</v>
      </c>
      <c r="F58">
        <v>5359</v>
      </c>
    </row>
    <row r="59" spans="3:6" x14ac:dyDescent="0.3">
      <c r="C59" t="s">
        <v>2143</v>
      </c>
      <c r="D59">
        <v>3502</v>
      </c>
      <c r="E59">
        <v>5193</v>
      </c>
      <c r="F59">
        <v>4231</v>
      </c>
    </row>
    <row r="60" spans="3:6" x14ac:dyDescent="0.3">
      <c r="C60" t="s">
        <v>2144</v>
      </c>
      <c r="D60">
        <v>4406</v>
      </c>
      <c r="E60">
        <v>4784</v>
      </c>
      <c r="F60">
        <v>8162</v>
      </c>
    </row>
    <row r="61" spans="3:6" x14ac:dyDescent="0.3">
      <c r="C61" t="s">
        <v>2145</v>
      </c>
      <c r="D61">
        <v>4308</v>
      </c>
      <c r="E61">
        <v>4556</v>
      </c>
      <c r="F61">
        <v>9048</v>
      </c>
    </row>
    <row r="62" spans="3:6" x14ac:dyDescent="0.3">
      <c r="C62" t="s">
        <v>2146</v>
      </c>
      <c r="D62">
        <v>4256</v>
      </c>
      <c r="E62">
        <v>9040</v>
      </c>
      <c r="F62">
        <v>6925</v>
      </c>
    </row>
    <row r="63" spans="3:6" x14ac:dyDescent="0.3">
      <c r="C63" t="s">
        <v>2147</v>
      </c>
      <c r="D63">
        <v>3033</v>
      </c>
      <c r="E63">
        <v>1391</v>
      </c>
      <c r="F63">
        <v>4846</v>
      </c>
    </row>
    <row r="64" spans="3:6" x14ac:dyDescent="0.3">
      <c r="C64" t="s">
        <v>2148</v>
      </c>
      <c r="D64">
        <v>9712</v>
      </c>
      <c r="E64">
        <v>6321</v>
      </c>
      <c r="F64">
        <v>4670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CFAA9-D278-417D-9E27-E39268E27EEC}">
  <sheetPr codeName="Sheet17"/>
  <dimension ref="B3:G38"/>
  <sheetViews>
    <sheetView topLeftCell="A13" workbookViewId="0">
      <selection activeCell="V30" sqref="V30"/>
    </sheetView>
  </sheetViews>
  <sheetFormatPr defaultRowHeight="14.4" x14ac:dyDescent="0.3"/>
  <sheetData>
    <row r="3" spans="2:5" x14ac:dyDescent="0.3">
      <c r="B3" s="20" t="s">
        <v>2134</v>
      </c>
      <c r="C3" s="22" t="s">
        <v>2135</v>
      </c>
      <c r="D3" s="22" t="s">
        <v>2136</v>
      </c>
      <c r="E3" s="22" t="s">
        <v>2149</v>
      </c>
    </row>
    <row r="4" spans="2:5" x14ac:dyDescent="0.3">
      <c r="B4" t="s">
        <v>2137</v>
      </c>
      <c r="C4">
        <v>8152</v>
      </c>
      <c r="D4">
        <v>9916</v>
      </c>
      <c r="E4">
        <v>6674</v>
      </c>
    </row>
    <row r="5" spans="2:5" x14ac:dyDescent="0.3">
      <c r="B5" t="s">
        <v>2138</v>
      </c>
      <c r="C5">
        <v>3941</v>
      </c>
      <c r="D5">
        <v>1561</v>
      </c>
      <c r="E5">
        <v>9741</v>
      </c>
    </row>
    <row r="6" spans="2:5" x14ac:dyDescent="0.3">
      <c r="B6" t="s">
        <v>2139</v>
      </c>
      <c r="C6">
        <v>5384</v>
      </c>
      <c r="D6">
        <v>4732</v>
      </c>
      <c r="E6">
        <v>8466</v>
      </c>
    </row>
    <row r="7" spans="2:5" x14ac:dyDescent="0.3">
      <c r="B7" t="s">
        <v>2140</v>
      </c>
      <c r="C7">
        <v>8810</v>
      </c>
      <c r="D7">
        <v>4928</v>
      </c>
      <c r="E7">
        <v>4741</v>
      </c>
    </row>
    <row r="8" spans="2:5" x14ac:dyDescent="0.3">
      <c r="B8" t="s">
        <v>2141</v>
      </c>
      <c r="C8">
        <v>8762</v>
      </c>
      <c r="D8">
        <v>5677</v>
      </c>
      <c r="E8">
        <v>4266</v>
      </c>
    </row>
    <row r="9" spans="2:5" x14ac:dyDescent="0.3">
      <c r="B9" t="s">
        <v>2142</v>
      </c>
      <c r="C9">
        <v>2151</v>
      </c>
      <c r="D9">
        <v>2345</v>
      </c>
      <c r="E9">
        <v>5359</v>
      </c>
    </row>
    <row r="10" spans="2:5" x14ac:dyDescent="0.3">
      <c r="B10" t="s">
        <v>2143</v>
      </c>
      <c r="C10">
        <v>3502</v>
      </c>
      <c r="D10">
        <v>5193</v>
      </c>
      <c r="E10">
        <v>4231</v>
      </c>
    </row>
    <row r="11" spans="2:5" x14ac:dyDescent="0.3">
      <c r="B11" t="s">
        <v>2144</v>
      </c>
      <c r="C11">
        <v>4406</v>
      </c>
      <c r="D11">
        <v>4784</v>
      </c>
      <c r="E11">
        <v>8162</v>
      </c>
    </row>
    <row r="12" spans="2:5" x14ac:dyDescent="0.3">
      <c r="B12" t="s">
        <v>2145</v>
      </c>
      <c r="C12">
        <v>4308</v>
      </c>
      <c r="D12">
        <v>4556</v>
      </c>
      <c r="E12">
        <v>9048</v>
      </c>
    </row>
    <row r="13" spans="2:5" x14ac:dyDescent="0.3">
      <c r="B13" t="s">
        <v>2146</v>
      </c>
      <c r="C13">
        <v>4256</v>
      </c>
      <c r="D13">
        <v>9040</v>
      </c>
      <c r="E13">
        <v>6925</v>
      </c>
    </row>
    <row r="14" spans="2:5" x14ac:dyDescent="0.3">
      <c r="B14" t="s">
        <v>2147</v>
      </c>
      <c r="C14">
        <v>3033</v>
      </c>
      <c r="D14">
        <v>1391</v>
      </c>
      <c r="E14">
        <v>4846</v>
      </c>
    </row>
    <row r="15" spans="2:5" x14ac:dyDescent="0.3">
      <c r="B15" t="s">
        <v>2148</v>
      </c>
      <c r="C15">
        <v>9712</v>
      </c>
      <c r="D15">
        <v>6321</v>
      </c>
      <c r="E15">
        <v>4670</v>
      </c>
    </row>
    <row r="26" spans="2:3" x14ac:dyDescent="0.3">
      <c r="B26" s="20" t="s">
        <v>2134</v>
      </c>
      <c r="C26" s="20" t="s">
        <v>2150</v>
      </c>
    </row>
    <row r="27" spans="2:3" x14ac:dyDescent="0.3">
      <c r="B27" t="s">
        <v>2137</v>
      </c>
      <c r="C27">
        <v>58</v>
      </c>
    </row>
    <row r="28" spans="2:3" x14ac:dyDescent="0.3">
      <c r="B28" t="s">
        <v>2138</v>
      </c>
      <c r="C28">
        <v>70</v>
      </c>
    </row>
    <row r="29" spans="2:3" x14ac:dyDescent="0.3">
      <c r="B29" t="s">
        <v>2139</v>
      </c>
      <c r="C29">
        <v>-70</v>
      </c>
    </row>
    <row r="30" spans="2:3" x14ac:dyDescent="0.3">
      <c r="B30" t="s">
        <v>2140</v>
      </c>
      <c r="C30">
        <v>14</v>
      </c>
    </row>
    <row r="31" spans="2:3" x14ac:dyDescent="0.3">
      <c r="B31" t="s">
        <v>2141</v>
      </c>
      <c r="C31">
        <v>17</v>
      </c>
    </row>
    <row r="32" spans="2:3" x14ac:dyDescent="0.3">
      <c r="B32" t="s">
        <v>2142</v>
      </c>
      <c r="C32">
        <v>-12</v>
      </c>
    </row>
    <row r="33" spans="2:7" x14ac:dyDescent="0.3">
      <c r="B33" t="s">
        <v>2143</v>
      </c>
      <c r="C33">
        <v>33</v>
      </c>
    </row>
    <row r="34" spans="2:7" x14ac:dyDescent="0.3">
      <c r="B34" t="s">
        <v>2144</v>
      </c>
      <c r="C34">
        <v>100</v>
      </c>
    </row>
    <row r="35" spans="2:7" x14ac:dyDescent="0.3">
      <c r="B35" t="s">
        <v>2145</v>
      </c>
      <c r="C35">
        <v>88</v>
      </c>
    </row>
    <row r="36" spans="2:7" x14ac:dyDescent="0.3">
      <c r="B36" t="s">
        <v>2146</v>
      </c>
      <c r="C36">
        <v>14</v>
      </c>
    </row>
    <row r="37" spans="2:7" x14ac:dyDescent="0.3">
      <c r="B37" t="s">
        <v>2147</v>
      </c>
      <c r="C37">
        <v>19</v>
      </c>
      <c r="G37" s="36"/>
    </row>
    <row r="38" spans="2:7" x14ac:dyDescent="0.3">
      <c r="B38" t="s">
        <v>2148</v>
      </c>
      <c r="C38">
        <v>53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5F705-DAF6-464C-801B-C3A427968358}">
  <sheetPr codeName="Sheet18"/>
  <dimension ref="C3:F61"/>
  <sheetViews>
    <sheetView topLeftCell="A38" workbookViewId="0">
      <selection activeCell="Y32" sqref="Y32"/>
    </sheetView>
  </sheetViews>
  <sheetFormatPr defaultRowHeight="14.4" x14ac:dyDescent="0.3"/>
  <sheetData>
    <row r="3" spans="3:6" x14ac:dyDescent="0.3">
      <c r="C3" s="20" t="s">
        <v>2134</v>
      </c>
      <c r="D3" s="22" t="s">
        <v>2135</v>
      </c>
      <c r="E3" s="22" t="s">
        <v>2136</v>
      </c>
      <c r="F3" s="22" t="s">
        <v>2149</v>
      </c>
    </row>
    <row r="4" spans="3:6" x14ac:dyDescent="0.3">
      <c r="C4" t="s">
        <v>2137</v>
      </c>
      <c r="D4">
        <v>8152</v>
      </c>
      <c r="E4">
        <v>9916</v>
      </c>
      <c r="F4">
        <v>6674</v>
      </c>
    </row>
    <row r="5" spans="3:6" x14ac:dyDescent="0.3">
      <c r="C5" t="s">
        <v>2138</v>
      </c>
      <c r="D5">
        <v>3941</v>
      </c>
      <c r="E5">
        <v>1561</v>
      </c>
      <c r="F5">
        <v>9741</v>
      </c>
    </row>
    <row r="6" spans="3:6" x14ac:dyDescent="0.3">
      <c r="C6" t="s">
        <v>2139</v>
      </c>
      <c r="D6">
        <v>5384</v>
      </c>
      <c r="E6">
        <v>4732</v>
      </c>
      <c r="F6">
        <v>8466</v>
      </c>
    </row>
    <row r="7" spans="3:6" x14ac:dyDescent="0.3">
      <c r="C7" t="s">
        <v>2140</v>
      </c>
      <c r="D7">
        <v>8810</v>
      </c>
      <c r="E7">
        <v>4928</v>
      </c>
      <c r="F7">
        <v>4741</v>
      </c>
    </row>
    <row r="8" spans="3:6" x14ac:dyDescent="0.3">
      <c r="C8" t="s">
        <v>2141</v>
      </c>
      <c r="D8">
        <v>8762</v>
      </c>
      <c r="E8">
        <v>5677</v>
      </c>
      <c r="F8">
        <v>4266</v>
      </c>
    </row>
    <row r="9" spans="3:6" x14ac:dyDescent="0.3">
      <c r="C9" t="s">
        <v>2142</v>
      </c>
      <c r="D9">
        <v>2151</v>
      </c>
      <c r="E9">
        <v>2345</v>
      </c>
      <c r="F9">
        <v>5359</v>
      </c>
    </row>
    <row r="10" spans="3:6" x14ac:dyDescent="0.3">
      <c r="C10" t="s">
        <v>2143</v>
      </c>
      <c r="D10">
        <v>3502</v>
      </c>
      <c r="E10">
        <v>5193</v>
      </c>
      <c r="F10">
        <v>4231</v>
      </c>
    </row>
    <row r="11" spans="3:6" x14ac:dyDescent="0.3">
      <c r="C11" t="s">
        <v>2144</v>
      </c>
      <c r="D11">
        <v>4406</v>
      </c>
      <c r="E11">
        <v>4784</v>
      </c>
      <c r="F11">
        <v>8162</v>
      </c>
    </row>
    <row r="12" spans="3:6" x14ac:dyDescent="0.3">
      <c r="C12" t="s">
        <v>2145</v>
      </c>
      <c r="D12">
        <v>4308</v>
      </c>
      <c r="E12">
        <v>4556</v>
      </c>
      <c r="F12">
        <v>9048</v>
      </c>
    </row>
    <row r="13" spans="3:6" x14ac:dyDescent="0.3">
      <c r="C13" t="s">
        <v>2146</v>
      </c>
      <c r="D13">
        <v>4256</v>
      </c>
      <c r="E13">
        <v>9040</v>
      </c>
      <c r="F13">
        <v>6925</v>
      </c>
    </row>
    <row r="14" spans="3:6" x14ac:dyDescent="0.3">
      <c r="C14" t="s">
        <v>2147</v>
      </c>
      <c r="D14">
        <v>3033</v>
      </c>
      <c r="E14">
        <v>1391</v>
      </c>
      <c r="F14">
        <v>4846</v>
      </c>
    </row>
    <row r="15" spans="3:6" x14ac:dyDescent="0.3">
      <c r="C15" t="s">
        <v>2148</v>
      </c>
      <c r="D15">
        <v>9712</v>
      </c>
      <c r="E15">
        <v>6321</v>
      </c>
      <c r="F15">
        <v>4670</v>
      </c>
    </row>
    <row r="25" spans="3:4" x14ac:dyDescent="0.3">
      <c r="C25" s="20" t="s">
        <v>2134</v>
      </c>
      <c r="D25" s="22" t="s">
        <v>2135</v>
      </c>
    </row>
    <row r="26" spans="3:4" x14ac:dyDescent="0.3">
      <c r="C26" t="s">
        <v>2137</v>
      </c>
      <c r="D26">
        <v>8152</v>
      </c>
    </row>
    <row r="27" spans="3:4" x14ac:dyDescent="0.3">
      <c r="C27" t="s">
        <v>2138</v>
      </c>
      <c r="D27">
        <v>3941</v>
      </c>
    </row>
    <row r="28" spans="3:4" x14ac:dyDescent="0.3">
      <c r="C28" t="s">
        <v>2139</v>
      </c>
      <c r="D28">
        <v>5384</v>
      </c>
    </row>
    <row r="29" spans="3:4" x14ac:dyDescent="0.3">
      <c r="C29" t="s">
        <v>2140</v>
      </c>
      <c r="D29">
        <v>8810</v>
      </c>
    </row>
    <row r="30" spans="3:4" x14ac:dyDescent="0.3">
      <c r="C30" t="s">
        <v>2141</v>
      </c>
      <c r="D30">
        <v>8762</v>
      </c>
    </row>
    <row r="31" spans="3:4" x14ac:dyDescent="0.3">
      <c r="C31" t="s">
        <v>2142</v>
      </c>
      <c r="D31">
        <v>2151</v>
      </c>
    </row>
    <row r="32" spans="3:4" x14ac:dyDescent="0.3">
      <c r="C32" t="s">
        <v>2143</v>
      </c>
      <c r="D32">
        <v>3502</v>
      </c>
    </row>
    <row r="33" spans="3:4" x14ac:dyDescent="0.3">
      <c r="C33" t="s">
        <v>2144</v>
      </c>
      <c r="D33">
        <v>4406</v>
      </c>
    </row>
    <row r="34" spans="3:4" x14ac:dyDescent="0.3">
      <c r="C34" t="s">
        <v>2145</v>
      </c>
      <c r="D34">
        <v>4308</v>
      </c>
    </row>
    <row r="35" spans="3:4" x14ac:dyDescent="0.3">
      <c r="C35" t="s">
        <v>2146</v>
      </c>
      <c r="D35">
        <v>4256</v>
      </c>
    </row>
    <row r="36" spans="3:4" x14ac:dyDescent="0.3">
      <c r="C36" t="s">
        <v>2147</v>
      </c>
      <c r="D36">
        <v>3033</v>
      </c>
    </row>
    <row r="37" spans="3:4" x14ac:dyDescent="0.3">
      <c r="C37" t="s">
        <v>2148</v>
      </c>
      <c r="D37">
        <v>9712</v>
      </c>
    </row>
    <row r="47" spans="3:4" x14ac:dyDescent="0.3">
      <c r="C47" s="20" t="s">
        <v>2134</v>
      </c>
      <c r="D47" s="22" t="s">
        <v>2135</v>
      </c>
    </row>
    <row r="48" spans="3:4" x14ac:dyDescent="0.3">
      <c r="C48" t="s">
        <v>2137</v>
      </c>
      <c r="D48">
        <v>8152</v>
      </c>
    </row>
    <row r="49" spans="3:4" x14ac:dyDescent="0.3">
      <c r="C49" t="s">
        <v>2138</v>
      </c>
      <c r="D49">
        <v>3941</v>
      </c>
    </row>
    <row r="50" spans="3:4" x14ac:dyDescent="0.3">
      <c r="C50" t="s">
        <v>2139</v>
      </c>
      <c r="D50">
        <v>5384</v>
      </c>
    </row>
    <row r="51" spans="3:4" x14ac:dyDescent="0.3">
      <c r="C51" t="s">
        <v>2140</v>
      </c>
      <c r="D51">
        <v>8810</v>
      </c>
    </row>
    <row r="52" spans="3:4" x14ac:dyDescent="0.3">
      <c r="C52" t="s">
        <v>2141</v>
      </c>
      <c r="D52">
        <v>8762</v>
      </c>
    </row>
    <row r="53" spans="3:4" x14ac:dyDescent="0.3">
      <c r="C53" t="s">
        <v>2142</v>
      </c>
      <c r="D53">
        <v>2151</v>
      </c>
    </row>
    <row r="54" spans="3:4" x14ac:dyDescent="0.3">
      <c r="C54" t="s">
        <v>2143</v>
      </c>
      <c r="D54">
        <v>3502</v>
      </c>
    </row>
    <row r="55" spans="3:4" x14ac:dyDescent="0.3">
      <c r="C55" t="s">
        <v>2144</v>
      </c>
      <c r="D55">
        <v>4406</v>
      </c>
    </row>
    <row r="56" spans="3:4" x14ac:dyDescent="0.3">
      <c r="C56" t="s">
        <v>2145</v>
      </c>
      <c r="D56">
        <v>4308</v>
      </c>
    </row>
    <row r="57" spans="3:4" x14ac:dyDescent="0.3">
      <c r="C57" t="s">
        <v>2146</v>
      </c>
      <c r="D57">
        <v>4256</v>
      </c>
    </row>
    <row r="58" spans="3:4" x14ac:dyDescent="0.3">
      <c r="C58" t="s">
        <v>2147</v>
      </c>
      <c r="D58">
        <v>3033</v>
      </c>
    </row>
    <row r="59" spans="3:4" x14ac:dyDescent="0.3">
      <c r="C59" t="s">
        <v>2148</v>
      </c>
      <c r="D59">
        <v>9712</v>
      </c>
    </row>
    <row r="60" spans="3:4" x14ac:dyDescent="0.3">
      <c r="C60" t="s">
        <v>2148</v>
      </c>
      <c r="D60">
        <v>2500</v>
      </c>
    </row>
    <row r="61" spans="3:4" x14ac:dyDescent="0.3">
      <c r="C61" t="s">
        <v>2148</v>
      </c>
      <c r="D61">
        <v>3600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189A-FED6-4B42-AC45-B6D150346AF7}">
  <sheetPr codeName="Sheet19"/>
  <dimension ref="A1:M1001"/>
  <sheetViews>
    <sheetView topLeftCell="B1" workbookViewId="0">
      <selection activeCell="O985" sqref="O985"/>
    </sheetView>
  </sheetViews>
  <sheetFormatPr defaultRowHeight="14.4" x14ac:dyDescent="0.3"/>
  <cols>
    <col min="1" max="1" width="7.44140625" bestFit="1" customWidth="1"/>
    <col min="2" max="2" width="18.6640625" bestFit="1" customWidth="1"/>
    <col min="3" max="3" width="25.5546875" bestFit="1" customWidth="1"/>
    <col min="4" max="4" width="15.6640625" bestFit="1" customWidth="1"/>
    <col min="5" max="5" width="21.88671875" bestFit="1" customWidth="1"/>
    <col min="6" max="6" width="7.88671875" bestFit="1" customWidth="1"/>
    <col min="7" max="7" width="9.21875" bestFit="1" customWidth="1"/>
    <col min="8" max="8" width="4.44140625" bestFit="1" customWidth="1"/>
    <col min="9" max="9" width="10.33203125" bestFit="1" customWidth="1"/>
    <col min="10" max="10" width="13.88671875" bestFit="1" customWidth="1"/>
    <col min="11" max="11" width="9" bestFit="1" customWidth="1"/>
    <col min="12" max="12" width="11.88671875" bestFit="1" customWidth="1"/>
    <col min="13" max="13" width="12.44140625" bestFit="1" customWidth="1"/>
  </cols>
  <sheetData>
    <row r="1" spans="1:13" ht="15.6" x14ac:dyDescent="0.3">
      <c r="A1" s="28" t="s">
        <v>145</v>
      </c>
      <c r="B1" s="28" t="s">
        <v>146</v>
      </c>
      <c r="C1" s="28" t="s">
        <v>147</v>
      </c>
      <c r="D1" s="28" t="s">
        <v>148</v>
      </c>
      <c r="E1" s="28" t="s">
        <v>149</v>
      </c>
      <c r="F1" s="28" t="s">
        <v>150</v>
      </c>
      <c r="G1" s="28" t="s">
        <v>151</v>
      </c>
      <c r="H1" s="28" t="s">
        <v>152</v>
      </c>
      <c r="I1" s="28" t="s">
        <v>153</v>
      </c>
      <c r="J1" s="28" t="s">
        <v>154</v>
      </c>
      <c r="K1" s="28" t="s">
        <v>155</v>
      </c>
      <c r="L1" s="28" t="s">
        <v>156</v>
      </c>
      <c r="M1" s="28" t="s">
        <v>157</v>
      </c>
    </row>
    <row r="2" spans="1:13" x14ac:dyDescent="0.3">
      <c r="A2" t="s">
        <v>158</v>
      </c>
      <c r="B2" t="s">
        <v>159</v>
      </c>
      <c r="C2" t="s">
        <v>160</v>
      </c>
      <c r="D2" t="s">
        <v>161</v>
      </c>
      <c r="E2" t="s">
        <v>162</v>
      </c>
      <c r="F2" t="s">
        <v>163</v>
      </c>
      <c r="G2" t="s">
        <v>164</v>
      </c>
      <c r="H2">
        <v>55</v>
      </c>
      <c r="I2" s="6">
        <v>42468</v>
      </c>
      <c r="J2" s="29">
        <v>141604</v>
      </c>
      <c r="K2" s="30">
        <v>0.15</v>
      </c>
      <c r="L2" t="s">
        <v>165</v>
      </c>
      <c r="M2" t="s">
        <v>166</v>
      </c>
    </row>
    <row r="3" spans="1:13" x14ac:dyDescent="0.3">
      <c r="A3" t="s">
        <v>167</v>
      </c>
      <c r="B3" t="s">
        <v>168</v>
      </c>
      <c r="C3" t="s">
        <v>169</v>
      </c>
      <c r="D3" t="s">
        <v>170</v>
      </c>
      <c r="E3" t="s">
        <v>171</v>
      </c>
      <c r="F3" t="s">
        <v>163</v>
      </c>
      <c r="G3" t="s">
        <v>172</v>
      </c>
      <c r="H3">
        <v>50</v>
      </c>
      <c r="I3" s="6">
        <v>39016</v>
      </c>
      <c r="J3" s="29">
        <v>163099</v>
      </c>
      <c r="K3" s="30">
        <v>0.2</v>
      </c>
      <c r="L3" t="s">
        <v>165</v>
      </c>
      <c r="M3" t="s">
        <v>173</v>
      </c>
    </row>
    <row r="4" spans="1:13" x14ac:dyDescent="0.3">
      <c r="A4" t="s">
        <v>174</v>
      </c>
      <c r="B4" t="s">
        <v>175</v>
      </c>
      <c r="C4" t="s">
        <v>176</v>
      </c>
      <c r="D4" t="s">
        <v>161</v>
      </c>
      <c r="E4" t="s">
        <v>177</v>
      </c>
      <c r="F4" t="s">
        <v>163</v>
      </c>
      <c r="G4" t="s">
        <v>172</v>
      </c>
      <c r="H4">
        <v>26</v>
      </c>
      <c r="I4" s="6">
        <v>43735</v>
      </c>
      <c r="J4" s="29">
        <v>84913</v>
      </c>
      <c r="K4" s="30">
        <v>7.0000000000000007E-2</v>
      </c>
      <c r="L4" t="s">
        <v>165</v>
      </c>
      <c r="M4" t="s">
        <v>173</v>
      </c>
    </row>
    <row r="5" spans="1:13" x14ac:dyDescent="0.3">
      <c r="A5" t="s">
        <v>178</v>
      </c>
      <c r="B5" t="s">
        <v>179</v>
      </c>
      <c r="C5" t="s">
        <v>180</v>
      </c>
      <c r="D5" t="s">
        <v>170</v>
      </c>
      <c r="E5" t="s">
        <v>177</v>
      </c>
      <c r="F5" t="s">
        <v>181</v>
      </c>
      <c r="G5" t="s">
        <v>182</v>
      </c>
      <c r="H5">
        <v>55</v>
      </c>
      <c r="I5" s="6">
        <v>35023</v>
      </c>
      <c r="J5" s="29">
        <v>95409</v>
      </c>
      <c r="K5" s="30">
        <v>0</v>
      </c>
      <c r="L5" t="s">
        <v>165</v>
      </c>
      <c r="M5" t="s">
        <v>183</v>
      </c>
    </row>
    <row r="6" spans="1:13" x14ac:dyDescent="0.3">
      <c r="A6" t="s">
        <v>184</v>
      </c>
      <c r="B6" t="s">
        <v>185</v>
      </c>
      <c r="C6" t="s">
        <v>186</v>
      </c>
      <c r="D6" t="s">
        <v>161</v>
      </c>
      <c r="E6" t="s">
        <v>187</v>
      </c>
      <c r="F6" t="s">
        <v>163</v>
      </c>
      <c r="G6" t="s">
        <v>172</v>
      </c>
      <c r="H6">
        <v>27</v>
      </c>
      <c r="I6" s="6">
        <v>44013</v>
      </c>
      <c r="J6" s="29">
        <v>119746</v>
      </c>
      <c r="K6" s="30">
        <v>0.1</v>
      </c>
      <c r="L6" t="s">
        <v>165</v>
      </c>
      <c r="M6" t="s">
        <v>183</v>
      </c>
    </row>
    <row r="7" spans="1:13" x14ac:dyDescent="0.3">
      <c r="A7" t="s">
        <v>188</v>
      </c>
      <c r="B7" t="s">
        <v>189</v>
      </c>
      <c r="C7" t="s">
        <v>190</v>
      </c>
      <c r="D7" t="s">
        <v>170</v>
      </c>
      <c r="E7" t="s">
        <v>177</v>
      </c>
      <c r="F7" t="s">
        <v>181</v>
      </c>
      <c r="G7" t="s">
        <v>164</v>
      </c>
      <c r="H7">
        <v>25</v>
      </c>
      <c r="I7" s="6">
        <v>43967</v>
      </c>
      <c r="J7" s="29">
        <v>41336</v>
      </c>
      <c r="K7" s="30">
        <v>0</v>
      </c>
      <c r="L7" t="s">
        <v>165</v>
      </c>
      <c r="M7" t="s">
        <v>191</v>
      </c>
    </row>
    <row r="8" spans="1:13" x14ac:dyDescent="0.3">
      <c r="A8" t="s">
        <v>192</v>
      </c>
      <c r="B8" t="s">
        <v>193</v>
      </c>
      <c r="C8" t="s">
        <v>186</v>
      </c>
      <c r="D8" t="s">
        <v>194</v>
      </c>
      <c r="E8" t="s">
        <v>177</v>
      </c>
      <c r="F8" t="s">
        <v>181</v>
      </c>
      <c r="G8" t="s">
        <v>172</v>
      </c>
      <c r="H8">
        <v>29</v>
      </c>
      <c r="I8" s="6">
        <v>43490</v>
      </c>
      <c r="J8" s="29">
        <v>113527</v>
      </c>
      <c r="K8" s="30">
        <v>0.06</v>
      </c>
      <c r="L8" t="s">
        <v>165</v>
      </c>
      <c r="M8" t="s">
        <v>195</v>
      </c>
    </row>
    <row r="9" spans="1:13" x14ac:dyDescent="0.3">
      <c r="A9" t="s">
        <v>196</v>
      </c>
      <c r="B9" t="s">
        <v>197</v>
      </c>
      <c r="C9" t="s">
        <v>180</v>
      </c>
      <c r="D9" t="s">
        <v>170</v>
      </c>
      <c r="E9" t="s">
        <v>171</v>
      </c>
      <c r="F9" t="s">
        <v>163</v>
      </c>
      <c r="G9" t="s">
        <v>172</v>
      </c>
      <c r="H9">
        <v>34</v>
      </c>
      <c r="I9" s="6">
        <v>43264</v>
      </c>
      <c r="J9" s="29">
        <v>77203</v>
      </c>
      <c r="K9" s="30">
        <v>0</v>
      </c>
      <c r="L9" t="s">
        <v>165</v>
      </c>
      <c r="M9" t="s">
        <v>173</v>
      </c>
    </row>
    <row r="10" spans="1:13" x14ac:dyDescent="0.3">
      <c r="A10" t="s">
        <v>198</v>
      </c>
      <c r="B10" t="s">
        <v>199</v>
      </c>
      <c r="C10" t="s">
        <v>160</v>
      </c>
      <c r="D10" t="s">
        <v>200</v>
      </c>
      <c r="E10" t="s">
        <v>177</v>
      </c>
      <c r="F10" t="s">
        <v>163</v>
      </c>
      <c r="G10" t="s">
        <v>182</v>
      </c>
      <c r="H10">
        <v>36</v>
      </c>
      <c r="I10" s="6">
        <v>39855</v>
      </c>
      <c r="J10" s="29">
        <v>157333</v>
      </c>
      <c r="K10" s="30">
        <v>0.15</v>
      </c>
      <c r="L10" t="s">
        <v>165</v>
      </c>
      <c r="M10" t="s">
        <v>191</v>
      </c>
    </row>
    <row r="11" spans="1:13" x14ac:dyDescent="0.3">
      <c r="A11" t="s">
        <v>201</v>
      </c>
      <c r="B11" t="s">
        <v>202</v>
      </c>
      <c r="C11" t="s">
        <v>203</v>
      </c>
      <c r="D11" t="s">
        <v>204</v>
      </c>
      <c r="E11" t="s">
        <v>171</v>
      </c>
      <c r="F11" t="s">
        <v>163</v>
      </c>
      <c r="G11" t="s">
        <v>172</v>
      </c>
      <c r="H11">
        <v>27</v>
      </c>
      <c r="I11" s="6">
        <v>44490</v>
      </c>
      <c r="J11" s="29">
        <v>109851</v>
      </c>
      <c r="K11" s="30">
        <v>0</v>
      </c>
      <c r="L11" t="s">
        <v>165</v>
      </c>
      <c r="M11" t="s">
        <v>166</v>
      </c>
    </row>
    <row r="12" spans="1:13" x14ac:dyDescent="0.3">
      <c r="A12" t="s">
        <v>205</v>
      </c>
      <c r="B12" t="s">
        <v>206</v>
      </c>
      <c r="C12" t="s">
        <v>186</v>
      </c>
      <c r="D12" t="s">
        <v>200</v>
      </c>
      <c r="E12" t="s">
        <v>177</v>
      </c>
      <c r="F12" t="s">
        <v>181</v>
      </c>
      <c r="G12" t="s">
        <v>172</v>
      </c>
      <c r="H12">
        <v>59</v>
      </c>
      <c r="I12" s="6">
        <v>36233</v>
      </c>
      <c r="J12" s="29">
        <v>105086</v>
      </c>
      <c r="K12" s="30">
        <v>0.09</v>
      </c>
      <c r="L12" t="s">
        <v>165</v>
      </c>
      <c r="M12" t="s">
        <v>195</v>
      </c>
    </row>
    <row r="13" spans="1:13" x14ac:dyDescent="0.3">
      <c r="A13" t="s">
        <v>207</v>
      </c>
      <c r="B13" t="s">
        <v>208</v>
      </c>
      <c r="C13" t="s">
        <v>180</v>
      </c>
      <c r="D13" t="s">
        <v>194</v>
      </c>
      <c r="E13" t="s">
        <v>171</v>
      </c>
      <c r="F13" t="s">
        <v>181</v>
      </c>
      <c r="G13" t="s">
        <v>182</v>
      </c>
      <c r="H13">
        <v>31</v>
      </c>
      <c r="I13" s="6">
        <v>43043</v>
      </c>
      <c r="J13" s="29">
        <v>97078</v>
      </c>
      <c r="K13" s="30">
        <v>0</v>
      </c>
      <c r="L13" t="s">
        <v>165</v>
      </c>
      <c r="M13" t="s">
        <v>195</v>
      </c>
    </row>
    <row r="14" spans="1:13" x14ac:dyDescent="0.3">
      <c r="A14" t="s">
        <v>209</v>
      </c>
      <c r="B14" t="s">
        <v>210</v>
      </c>
      <c r="C14" t="s">
        <v>211</v>
      </c>
      <c r="D14" t="s">
        <v>212</v>
      </c>
      <c r="E14" t="s">
        <v>162</v>
      </c>
      <c r="F14" t="s">
        <v>163</v>
      </c>
      <c r="G14" t="s">
        <v>182</v>
      </c>
      <c r="H14">
        <v>41</v>
      </c>
      <c r="I14" s="6">
        <v>41346</v>
      </c>
      <c r="J14" s="29">
        <v>249270</v>
      </c>
      <c r="K14" s="30">
        <v>0.3</v>
      </c>
      <c r="L14" t="s">
        <v>165</v>
      </c>
      <c r="M14" t="s">
        <v>166</v>
      </c>
    </row>
    <row r="15" spans="1:13" x14ac:dyDescent="0.3">
      <c r="A15" t="s">
        <v>213</v>
      </c>
      <c r="B15" t="s">
        <v>214</v>
      </c>
      <c r="C15" t="s">
        <v>169</v>
      </c>
      <c r="D15" t="s">
        <v>170</v>
      </c>
      <c r="E15" t="s">
        <v>162</v>
      </c>
      <c r="F15" t="s">
        <v>163</v>
      </c>
      <c r="G15" t="s">
        <v>164</v>
      </c>
      <c r="H15">
        <v>65</v>
      </c>
      <c r="I15" s="6">
        <v>37319</v>
      </c>
      <c r="J15" s="29">
        <v>175837</v>
      </c>
      <c r="K15" s="30">
        <v>0.2</v>
      </c>
      <c r="L15" t="s">
        <v>165</v>
      </c>
      <c r="M15" t="s">
        <v>183</v>
      </c>
    </row>
    <row r="16" spans="1:13" x14ac:dyDescent="0.3">
      <c r="A16" t="s">
        <v>215</v>
      </c>
      <c r="B16" t="s">
        <v>216</v>
      </c>
      <c r="C16" t="s">
        <v>160</v>
      </c>
      <c r="D16" t="s">
        <v>212</v>
      </c>
      <c r="E16" t="s">
        <v>171</v>
      </c>
      <c r="F16" t="s">
        <v>163</v>
      </c>
      <c r="G16" t="s">
        <v>217</v>
      </c>
      <c r="H16">
        <v>64</v>
      </c>
      <c r="I16" s="6">
        <v>37956</v>
      </c>
      <c r="J16" s="29">
        <v>154828</v>
      </c>
      <c r="K16" s="30">
        <v>0.13</v>
      </c>
      <c r="L16" t="s">
        <v>165</v>
      </c>
      <c r="M16" t="s">
        <v>166</v>
      </c>
    </row>
    <row r="17" spans="1:13" x14ac:dyDescent="0.3">
      <c r="A17" t="s">
        <v>218</v>
      </c>
      <c r="B17" t="s">
        <v>219</v>
      </c>
      <c r="C17" t="s">
        <v>169</v>
      </c>
      <c r="D17" t="s">
        <v>161</v>
      </c>
      <c r="E17" t="s">
        <v>187</v>
      </c>
      <c r="F17" t="s">
        <v>181</v>
      </c>
      <c r="G17" t="s">
        <v>172</v>
      </c>
      <c r="H17">
        <v>64</v>
      </c>
      <c r="I17" s="6">
        <v>41581</v>
      </c>
      <c r="J17" s="29">
        <v>186503</v>
      </c>
      <c r="K17" s="30">
        <v>0.24</v>
      </c>
      <c r="L17" t="s">
        <v>165</v>
      </c>
      <c r="M17" t="s">
        <v>220</v>
      </c>
    </row>
    <row r="18" spans="1:13" x14ac:dyDescent="0.3">
      <c r="A18" t="s">
        <v>221</v>
      </c>
      <c r="B18" t="s">
        <v>222</v>
      </c>
      <c r="C18" t="s">
        <v>169</v>
      </c>
      <c r="D18" t="s">
        <v>223</v>
      </c>
      <c r="E18" t="s">
        <v>177</v>
      </c>
      <c r="F18" t="s">
        <v>163</v>
      </c>
      <c r="G18" t="s">
        <v>217</v>
      </c>
      <c r="H18">
        <v>36</v>
      </c>
      <c r="I18" s="6">
        <v>44288</v>
      </c>
      <c r="J18" s="29">
        <v>151703</v>
      </c>
      <c r="K18" s="30">
        <v>0.21</v>
      </c>
      <c r="L18" t="s">
        <v>165</v>
      </c>
      <c r="M18" t="s">
        <v>191</v>
      </c>
    </row>
    <row r="19" spans="1:13" x14ac:dyDescent="0.3">
      <c r="A19" t="s">
        <v>224</v>
      </c>
      <c r="B19" t="s">
        <v>225</v>
      </c>
      <c r="C19" t="s">
        <v>190</v>
      </c>
      <c r="D19" t="s">
        <v>223</v>
      </c>
      <c r="E19" t="s">
        <v>171</v>
      </c>
      <c r="F19" t="s">
        <v>181</v>
      </c>
      <c r="G19" t="s">
        <v>172</v>
      </c>
      <c r="H19">
        <v>37</v>
      </c>
      <c r="I19" s="6">
        <v>43713</v>
      </c>
      <c r="J19" s="29">
        <v>49998</v>
      </c>
      <c r="K19" s="30">
        <v>0</v>
      </c>
      <c r="L19" t="s">
        <v>165</v>
      </c>
      <c r="M19" t="s">
        <v>166</v>
      </c>
    </row>
    <row r="20" spans="1:13" x14ac:dyDescent="0.3">
      <c r="A20" t="s">
        <v>226</v>
      </c>
      <c r="B20" t="s">
        <v>227</v>
      </c>
      <c r="C20" t="s">
        <v>169</v>
      </c>
      <c r="D20" t="s">
        <v>200</v>
      </c>
      <c r="E20" t="s">
        <v>171</v>
      </c>
      <c r="F20" t="s">
        <v>181</v>
      </c>
      <c r="G20" t="s">
        <v>164</v>
      </c>
      <c r="H20">
        <v>41</v>
      </c>
      <c r="I20" s="6">
        <v>42111</v>
      </c>
      <c r="J20" s="29">
        <v>152239</v>
      </c>
      <c r="K20" s="30">
        <v>0.23</v>
      </c>
      <c r="L20" t="s">
        <v>165</v>
      </c>
      <c r="M20" t="s">
        <v>220</v>
      </c>
    </row>
    <row r="21" spans="1:13" x14ac:dyDescent="0.3">
      <c r="A21" t="s">
        <v>228</v>
      </c>
      <c r="B21" t="s">
        <v>229</v>
      </c>
      <c r="C21" t="s">
        <v>211</v>
      </c>
      <c r="D21" t="s">
        <v>204</v>
      </c>
      <c r="E21" t="s">
        <v>171</v>
      </c>
      <c r="F21" t="s">
        <v>181</v>
      </c>
      <c r="G21" t="s">
        <v>182</v>
      </c>
      <c r="H21">
        <v>43</v>
      </c>
      <c r="I21" s="6">
        <v>38145</v>
      </c>
      <c r="J21" s="29">
        <v>246231</v>
      </c>
      <c r="K21" s="30">
        <v>0.31</v>
      </c>
      <c r="L21" t="s">
        <v>165</v>
      </c>
      <c r="M21" t="s">
        <v>166</v>
      </c>
    </row>
    <row r="22" spans="1:13" x14ac:dyDescent="0.3">
      <c r="A22" t="s">
        <v>230</v>
      </c>
      <c r="B22" t="s">
        <v>231</v>
      </c>
      <c r="C22" t="s">
        <v>232</v>
      </c>
      <c r="D22" t="s">
        <v>161</v>
      </c>
      <c r="E22" t="s">
        <v>162</v>
      </c>
      <c r="F22" t="s">
        <v>181</v>
      </c>
      <c r="G22" t="s">
        <v>182</v>
      </c>
      <c r="H22">
        <v>28</v>
      </c>
      <c r="I22" s="6">
        <v>42911</v>
      </c>
      <c r="J22" s="29">
        <v>54775</v>
      </c>
      <c r="K22" s="30">
        <v>0</v>
      </c>
      <c r="L22" t="s">
        <v>165</v>
      </c>
      <c r="M22" t="s">
        <v>220</v>
      </c>
    </row>
    <row r="23" spans="1:13" x14ac:dyDescent="0.3">
      <c r="A23" t="s">
        <v>233</v>
      </c>
      <c r="B23" t="s">
        <v>234</v>
      </c>
      <c r="C23" t="s">
        <v>235</v>
      </c>
      <c r="D23" t="s">
        <v>223</v>
      </c>
      <c r="E23" t="s">
        <v>162</v>
      </c>
      <c r="F23" t="s">
        <v>181</v>
      </c>
      <c r="G23" t="s">
        <v>172</v>
      </c>
      <c r="H23">
        <v>61</v>
      </c>
      <c r="I23" s="6">
        <v>39640</v>
      </c>
      <c r="J23" s="29">
        <v>66521</v>
      </c>
      <c r="K23" s="30">
        <v>0</v>
      </c>
      <c r="L23" t="s">
        <v>165</v>
      </c>
      <c r="M23" t="s">
        <v>166</v>
      </c>
    </row>
    <row r="24" spans="1:13" x14ac:dyDescent="0.3">
      <c r="A24" t="s">
        <v>236</v>
      </c>
      <c r="B24" t="s">
        <v>237</v>
      </c>
      <c r="C24" t="s">
        <v>190</v>
      </c>
      <c r="D24" t="s">
        <v>170</v>
      </c>
      <c r="E24" t="s">
        <v>162</v>
      </c>
      <c r="F24" t="s">
        <v>163</v>
      </c>
      <c r="G24" t="s">
        <v>172</v>
      </c>
      <c r="H24">
        <v>27</v>
      </c>
      <c r="I24" s="6">
        <v>43226</v>
      </c>
      <c r="J24" s="29">
        <v>49011</v>
      </c>
      <c r="K24" s="30">
        <v>0</v>
      </c>
      <c r="L24" t="s">
        <v>165</v>
      </c>
      <c r="M24" t="s">
        <v>173</v>
      </c>
    </row>
    <row r="25" spans="1:13" x14ac:dyDescent="0.3">
      <c r="A25" t="s">
        <v>238</v>
      </c>
      <c r="B25" t="s">
        <v>239</v>
      </c>
      <c r="C25" t="s">
        <v>240</v>
      </c>
      <c r="D25" t="s">
        <v>161</v>
      </c>
      <c r="E25" t="s">
        <v>177</v>
      </c>
      <c r="F25" t="s">
        <v>163</v>
      </c>
      <c r="G25" t="s">
        <v>172</v>
      </c>
      <c r="H25">
        <v>32</v>
      </c>
      <c r="I25" s="6">
        <v>41681</v>
      </c>
      <c r="J25" s="29">
        <v>99575</v>
      </c>
      <c r="K25" s="30">
        <v>0</v>
      </c>
      <c r="L25" t="s">
        <v>165</v>
      </c>
      <c r="M25" t="s">
        <v>195</v>
      </c>
    </row>
    <row r="26" spans="1:13" x14ac:dyDescent="0.3">
      <c r="A26" t="s">
        <v>241</v>
      </c>
      <c r="B26" t="s">
        <v>242</v>
      </c>
      <c r="C26" t="s">
        <v>211</v>
      </c>
      <c r="D26" t="s">
        <v>212</v>
      </c>
      <c r="E26" t="s">
        <v>162</v>
      </c>
      <c r="F26" t="s">
        <v>181</v>
      </c>
      <c r="G26" t="s">
        <v>172</v>
      </c>
      <c r="H26">
        <v>27</v>
      </c>
      <c r="I26" s="6">
        <v>43758</v>
      </c>
      <c r="J26" s="29">
        <v>256420</v>
      </c>
      <c r="K26" s="30">
        <v>0.3</v>
      </c>
      <c r="L26" t="s">
        <v>165</v>
      </c>
      <c r="M26" t="s">
        <v>183</v>
      </c>
    </row>
    <row r="27" spans="1:13" x14ac:dyDescent="0.3">
      <c r="A27" t="s">
        <v>243</v>
      </c>
      <c r="B27" t="s">
        <v>244</v>
      </c>
      <c r="C27" t="s">
        <v>245</v>
      </c>
      <c r="D27" t="s">
        <v>161</v>
      </c>
      <c r="E27" t="s">
        <v>177</v>
      </c>
      <c r="F27" t="s">
        <v>163</v>
      </c>
      <c r="G27" t="s">
        <v>217</v>
      </c>
      <c r="H27">
        <v>35</v>
      </c>
      <c r="I27" s="6">
        <v>41409</v>
      </c>
      <c r="J27" s="29">
        <v>78940</v>
      </c>
      <c r="K27" s="30">
        <v>0</v>
      </c>
      <c r="L27" t="s">
        <v>165</v>
      </c>
      <c r="M27" t="s">
        <v>191</v>
      </c>
    </row>
    <row r="28" spans="1:13" x14ac:dyDescent="0.3">
      <c r="A28" t="s">
        <v>246</v>
      </c>
      <c r="B28" t="s">
        <v>247</v>
      </c>
      <c r="C28" t="s">
        <v>186</v>
      </c>
      <c r="D28" t="s">
        <v>212</v>
      </c>
      <c r="E28" t="s">
        <v>171</v>
      </c>
      <c r="F28" t="s">
        <v>163</v>
      </c>
      <c r="G28" t="s">
        <v>172</v>
      </c>
      <c r="H28">
        <v>53</v>
      </c>
      <c r="I28" s="6">
        <v>41601</v>
      </c>
      <c r="J28" s="29">
        <v>113135</v>
      </c>
      <c r="K28" s="30">
        <v>0.05</v>
      </c>
      <c r="L28" t="s">
        <v>165</v>
      </c>
      <c r="M28" t="s">
        <v>195</v>
      </c>
    </row>
    <row r="29" spans="1:13" x14ac:dyDescent="0.3">
      <c r="A29" t="s">
        <v>248</v>
      </c>
      <c r="B29" t="s">
        <v>249</v>
      </c>
      <c r="C29" t="s">
        <v>211</v>
      </c>
      <c r="D29" t="s">
        <v>161</v>
      </c>
      <c r="E29" t="s">
        <v>171</v>
      </c>
      <c r="F29" t="s">
        <v>181</v>
      </c>
      <c r="G29" t="s">
        <v>172</v>
      </c>
      <c r="H29">
        <v>52</v>
      </c>
      <c r="I29" s="6">
        <v>38664</v>
      </c>
      <c r="J29" s="29">
        <v>199808</v>
      </c>
      <c r="K29" s="30">
        <v>0.32</v>
      </c>
      <c r="L29" t="s">
        <v>165</v>
      </c>
      <c r="M29" t="s">
        <v>166</v>
      </c>
    </row>
    <row r="30" spans="1:13" x14ac:dyDescent="0.3">
      <c r="A30" t="s">
        <v>250</v>
      </c>
      <c r="B30" t="s">
        <v>251</v>
      </c>
      <c r="C30" t="s">
        <v>160</v>
      </c>
      <c r="D30" t="s">
        <v>212</v>
      </c>
      <c r="E30" t="s">
        <v>162</v>
      </c>
      <c r="F30" t="s">
        <v>163</v>
      </c>
      <c r="G30" t="s">
        <v>172</v>
      </c>
      <c r="H30">
        <v>29</v>
      </c>
      <c r="I30" s="6">
        <v>43609</v>
      </c>
      <c r="J30" s="29">
        <v>122350</v>
      </c>
      <c r="K30" s="30">
        <v>0.12</v>
      </c>
      <c r="L30" t="s">
        <v>165</v>
      </c>
      <c r="M30" t="s">
        <v>183</v>
      </c>
    </row>
    <row r="31" spans="1:13" x14ac:dyDescent="0.3">
      <c r="A31" t="s">
        <v>252</v>
      </c>
      <c r="B31" t="s">
        <v>253</v>
      </c>
      <c r="C31" t="s">
        <v>240</v>
      </c>
      <c r="D31" t="s">
        <v>161</v>
      </c>
      <c r="E31" t="s">
        <v>162</v>
      </c>
      <c r="F31" t="s">
        <v>181</v>
      </c>
      <c r="G31" t="s">
        <v>172</v>
      </c>
      <c r="H31">
        <v>40</v>
      </c>
      <c r="I31" s="6">
        <v>40486</v>
      </c>
      <c r="J31" s="29">
        <v>92952</v>
      </c>
      <c r="K31" s="30">
        <v>0</v>
      </c>
      <c r="L31" t="s">
        <v>165</v>
      </c>
      <c r="M31" t="s">
        <v>166</v>
      </c>
    </row>
    <row r="32" spans="1:13" x14ac:dyDescent="0.3">
      <c r="A32" t="s">
        <v>254</v>
      </c>
      <c r="B32" t="s">
        <v>255</v>
      </c>
      <c r="C32" t="s">
        <v>176</v>
      </c>
      <c r="D32" t="s">
        <v>161</v>
      </c>
      <c r="E32" t="s">
        <v>187</v>
      </c>
      <c r="F32" t="s">
        <v>181</v>
      </c>
      <c r="G32" t="s">
        <v>217</v>
      </c>
      <c r="H32">
        <v>32</v>
      </c>
      <c r="I32" s="6">
        <v>41353</v>
      </c>
      <c r="J32" s="29">
        <v>79921</v>
      </c>
      <c r="K32" s="30">
        <v>0.05</v>
      </c>
      <c r="L32" t="s">
        <v>165</v>
      </c>
      <c r="M32" t="s">
        <v>195</v>
      </c>
    </row>
    <row r="33" spans="1:13" x14ac:dyDescent="0.3">
      <c r="A33" t="s">
        <v>256</v>
      </c>
      <c r="B33" t="s">
        <v>257</v>
      </c>
      <c r="C33" t="s">
        <v>169</v>
      </c>
      <c r="D33" t="s">
        <v>161</v>
      </c>
      <c r="E33" t="s">
        <v>162</v>
      </c>
      <c r="F33" t="s">
        <v>163</v>
      </c>
      <c r="G33" t="s">
        <v>164</v>
      </c>
      <c r="H33">
        <v>37</v>
      </c>
      <c r="I33" s="6">
        <v>40076</v>
      </c>
      <c r="J33" s="29">
        <v>167199</v>
      </c>
      <c r="K33" s="30">
        <v>0.2</v>
      </c>
      <c r="L33" t="s">
        <v>165</v>
      </c>
      <c r="M33" t="s">
        <v>166</v>
      </c>
    </row>
    <row r="34" spans="1:13" x14ac:dyDescent="0.3">
      <c r="A34" t="s">
        <v>258</v>
      </c>
      <c r="B34" t="s">
        <v>259</v>
      </c>
      <c r="C34" t="s">
        <v>260</v>
      </c>
      <c r="D34" t="s">
        <v>204</v>
      </c>
      <c r="E34" t="s">
        <v>162</v>
      </c>
      <c r="F34" t="s">
        <v>181</v>
      </c>
      <c r="G34" t="s">
        <v>172</v>
      </c>
      <c r="H34">
        <v>52</v>
      </c>
      <c r="I34" s="6">
        <v>41199</v>
      </c>
      <c r="J34" s="29">
        <v>71476</v>
      </c>
      <c r="K34" s="30">
        <v>0</v>
      </c>
      <c r="L34" t="s">
        <v>165</v>
      </c>
      <c r="M34" t="s">
        <v>183</v>
      </c>
    </row>
    <row r="35" spans="1:13" x14ac:dyDescent="0.3">
      <c r="A35" t="s">
        <v>261</v>
      </c>
      <c r="B35" t="s">
        <v>262</v>
      </c>
      <c r="C35" t="s">
        <v>169</v>
      </c>
      <c r="D35" t="s">
        <v>204</v>
      </c>
      <c r="E35" t="s">
        <v>177</v>
      </c>
      <c r="F35" t="s">
        <v>163</v>
      </c>
      <c r="G35" t="s">
        <v>172</v>
      </c>
      <c r="H35">
        <v>45</v>
      </c>
      <c r="I35" s="6">
        <v>41941</v>
      </c>
      <c r="J35" s="29">
        <v>189420</v>
      </c>
      <c r="K35" s="30">
        <v>0.2</v>
      </c>
      <c r="L35" t="s">
        <v>165</v>
      </c>
      <c r="M35" t="s">
        <v>166</v>
      </c>
    </row>
    <row r="36" spans="1:13" x14ac:dyDescent="0.3">
      <c r="A36" t="s">
        <v>263</v>
      </c>
      <c r="B36" t="s">
        <v>264</v>
      </c>
      <c r="C36" t="s">
        <v>265</v>
      </c>
      <c r="D36" t="s">
        <v>200</v>
      </c>
      <c r="E36" t="s">
        <v>162</v>
      </c>
      <c r="F36" t="s">
        <v>163</v>
      </c>
      <c r="G36" t="s">
        <v>172</v>
      </c>
      <c r="H36">
        <v>64</v>
      </c>
      <c r="I36" s="6">
        <v>37184</v>
      </c>
      <c r="J36" s="29">
        <v>64057</v>
      </c>
      <c r="K36" s="30">
        <v>0</v>
      </c>
      <c r="L36" t="s">
        <v>165</v>
      </c>
      <c r="M36" t="s">
        <v>183</v>
      </c>
    </row>
    <row r="37" spans="1:13" x14ac:dyDescent="0.3">
      <c r="A37" t="s">
        <v>266</v>
      </c>
      <c r="B37" t="s">
        <v>267</v>
      </c>
      <c r="C37" t="s">
        <v>235</v>
      </c>
      <c r="D37" t="s">
        <v>212</v>
      </c>
      <c r="E37" t="s">
        <v>177</v>
      </c>
      <c r="F37" t="s">
        <v>163</v>
      </c>
      <c r="G37" t="s">
        <v>164</v>
      </c>
      <c r="H37">
        <v>27</v>
      </c>
      <c r="I37" s="6">
        <v>44460</v>
      </c>
      <c r="J37" s="29">
        <v>68728</v>
      </c>
      <c r="K37" s="30">
        <v>0</v>
      </c>
      <c r="L37" t="s">
        <v>165</v>
      </c>
      <c r="M37" t="s">
        <v>183</v>
      </c>
    </row>
    <row r="38" spans="1:13" x14ac:dyDescent="0.3">
      <c r="A38" t="s">
        <v>268</v>
      </c>
      <c r="B38" t="s">
        <v>269</v>
      </c>
      <c r="C38" t="s">
        <v>235</v>
      </c>
      <c r="D38" t="s">
        <v>212</v>
      </c>
      <c r="E38" t="s">
        <v>177</v>
      </c>
      <c r="F38" t="s">
        <v>181</v>
      </c>
      <c r="G38" t="s">
        <v>217</v>
      </c>
      <c r="H38">
        <v>35</v>
      </c>
      <c r="I38" s="6">
        <v>40678</v>
      </c>
      <c r="J38" s="29">
        <v>66889</v>
      </c>
      <c r="K38" s="30">
        <v>0</v>
      </c>
      <c r="L38" t="s">
        <v>165</v>
      </c>
      <c r="M38" t="s">
        <v>220</v>
      </c>
    </row>
    <row r="39" spans="1:13" x14ac:dyDescent="0.3">
      <c r="A39" t="s">
        <v>270</v>
      </c>
      <c r="B39" t="s">
        <v>271</v>
      </c>
      <c r="C39" t="s">
        <v>169</v>
      </c>
      <c r="D39" t="s">
        <v>194</v>
      </c>
      <c r="E39" t="s">
        <v>162</v>
      </c>
      <c r="F39" t="s">
        <v>163</v>
      </c>
      <c r="G39" t="s">
        <v>182</v>
      </c>
      <c r="H39">
        <v>36</v>
      </c>
      <c r="I39" s="6">
        <v>42276</v>
      </c>
      <c r="J39" s="29">
        <v>178700</v>
      </c>
      <c r="K39" s="30">
        <v>0.28999999999999998</v>
      </c>
      <c r="L39" t="s">
        <v>165</v>
      </c>
      <c r="M39" t="s">
        <v>166</v>
      </c>
    </row>
    <row r="40" spans="1:13" x14ac:dyDescent="0.3">
      <c r="A40" t="s">
        <v>272</v>
      </c>
      <c r="B40" t="s">
        <v>273</v>
      </c>
      <c r="C40" t="s">
        <v>274</v>
      </c>
      <c r="D40" t="s">
        <v>204</v>
      </c>
      <c r="E40" t="s">
        <v>162</v>
      </c>
      <c r="F40" t="s">
        <v>163</v>
      </c>
      <c r="G40" t="s">
        <v>172</v>
      </c>
      <c r="H40">
        <v>33</v>
      </c>
      <c r="I40" s="6">
        <v>43456</v>
      </c>
      <c r="J40" s="29">
        <v>83990</v>
      </c>
      <c r="K40" s="30">
        <v>0</v>
      </c>
      <c r="L40" t="s">
        <v>165</v>
      </c>
      <c r="M40" t="s">
        <v>173</v>
      </c>
    </row>
    <row r="41" spans="1:13" x14ac:dyDescent="0.3">
      <c r="A41" t="s">
        <v>275</v>
      </c>
      <c r="B41" t="s">
        <v>276</v>
      </c>
      <c r="C41" t="s">
        <v>277</v>
      </c>
      <c r="D41" t="s">
        <v>204</v>
      </c>
      <c r="E41" t="s">
        <v>187</v>
      </c>
      <c r="F41" t="s">
        <v>163</v>
      </c>
      <c r="G41" t="s">
        <v>172</v>
      </c>
      <c r="H41">
        <v>52</v>
      </c>
      <c r="I41" s="6">
        <v>38696</v>
      </c>
      <c r="J41" s="29">
        <v>102043</v>
      </c>
      <c r="K41" s="30">
        <v>0</v>
      </c>
      <c r="L41" t="s">
        <v>165</v>
      </c>
      <c r="M41" t="s">
        <v>173</v>
      </c>
    </row>
    <row r="42" spans="1:13" x14ac:dyDescent="0.3">
      <c r="A42" t="s">
        <v>278</v>
      </c>
      <c r="B42" t="s">
        <v>279</v>
      </c>
      <c r="C42" t="s">
        <v>280</v>
      </c>
      <c r="D42" t="s">
        <v>204</v>
      </c>
      <c r="E42" t="s">
        <v>177</v>
      </c>
      <c r="F42" t="s">
        <v>163</v>
      </c>
      <c r="G42" t="s">
        <v>182</v>
      </c>
      <c r="H42">
        <v>46</v>
      </c>
      <c r="I42" s="6">
        <v>37041</v>
      </c>
      <c r="J42" s="29">
        <v>90678</v>
      </c>
      <c r="K42" s="30">
        <v>0</v>
      </c>
      <c r="L42" t="s">
        <v>165</v>
      </c>
      <c r="M42" t="s">
        <v>220</v>
      </c>
    </row>
    <row r="43" spans="1:13" x14ac:dyDescent="0.3">
      <c r="A43" t="s">
        <v>281</v>
      </c>
      <c r="B43" t="s">
        <v>282</v>
      </c>
      <c r="C43" t="s">
        <v>283</v>
      </c>
      <c r="D43" t="s">
        <v>200</v>
      </c>
      <c r="E43" t="s">
        <v>177</v>
      </c>
      <c r="F43" t="s">
        <v>163</v>
      </c>
      <c r="G43" t="s">
        <v>164</v>
      </c>
      <c r="H43">
        <v>46</v>
      </c>
      <c r="I43" s="6">
        <v>39681</v>
      </c>
      <c r="J43" s="29">
        <v>59067</v>
      </c>
      <c r="K43" s="30">
        <v>0</v>
      </c>
      <c r="L43" t="s">
        <v>165</v>
      </c>
      <c r="M43" t="s">
        <v>191</v>
      </c>
    </row>
    <row r="44" spans="1:13" x14ac:dyDescent="0.3">
      <c r="A44" t="s">
        <v>284</v>
      </c>
      <c r="B44" t="s">
        <v>285</v>
      </c>
      <c r="C44" t="s">
        <v>286</v>
      </c>
      <c r="D44" t="s">
        <v>204</v>
      </c>
      <c r="E44" t="s">
        <v>187</v>
      </c>
      <c r="F44" t="s">
        <v>163</v>
      </c>
      <c r="G44" t="s">
        <v>217</v>
      </c>
      <c r="H44">
        <v>44</v>
      </c>
      <c r="I44" s="6">
        <v>39800</v>
      </c>
      <c r="J44" s="29">
        <v>92753</v>
      </c>
      <c r="K44" s="30">
        <v>0.13</v>
      </c>
      <c r="L44" t="s">
        <v>165</v>
      </c>
      <c r="M44" t="s">
        <v>195</v>
      </c>
    </row>
    <row r="45" spans="1:13" x14ac:dyDescent="0.3">
      <c r="A45" t="s">
        <v>287</v>
      </c>
      <c r="B45" t="s">
        <v>288</v>
      </c>
      <c r="C45" t="s">
        <v>211</v>
      </c>
      <c r="D45" t="s">
        <v>200</v>
      </c>
      <c r="E45" t="s">
        <v>171</v>
      </c>
      <c r="F45" t="s">
        <v>181</v>
      </c>
      <c r="G45" t="s">
        <v>164</v>
      </c>
      <c r="H45">
        <v>45</v>
      </c>
      <c r="I45" s="6">
        <v>41493</v>
      </c>
      <c r="J45" s="29">
        <v>236946</v>
      </c>
      <c r="K45" s="30">
        <v>0.37</v>
      </c>
      <c r="L45" t="s">
        <v>165</v>
      </c>
      <c r="M45" t="s">
        <v>166</v>
      </c>
    </row>
    <row r="46" spans="1:13" x14ac:dyDescent="0.3">
      <c r="A46" t="s">
        <v>289</v>
      </c>
      <c r="B46" t="s">
        <v>290</v>
      </c>
      <c r="C46" t="s">
        <v>190</v>
      </c>
      <c r="D46" t="s">
        <v>170</v>
      </c>
      <c r="E46" t="s">
        <v>187</v>
      </c>
      <c r="F46" t="s">
        <v>163</v>
      </c>
      <c r="G46" t="s">
        <v>164</v>
      </c>
      <c r="H46">
        <v>36</v>
      </c>
      <c r="I46" s="6">
        <v>44435</v>
      </c>
      <c r="J46" s="29">
        <v>48906</v>
      </c>
      <c r="K46" s="30">
        <v>0</v>
      </c>
      <c r="L46" t="s">
        <v>165</v>
      </c>
      <c r="M46" t="s">
        <v>191</v>
      </c>
    </row>
    <row r="47" spans="1:13" x14ac:dyDescent="0.3">
      <c r="A47" t="s">
        <v>291</v>
      </c>
      <c r="B47" t="s">
        <v>292</v>
      </c>
      <c r="C47" t="s">
        <v>180</v>
      </c>
      <c r="D47" t="s">
        <v>223</v>
      </c>
      <c r="E47" t="s">
        <v>187</v>
      </c>
      <c r="F47" t="s">
        <v>163</v>
      </c>
      <c r="G47" t="s">
        <v>172</v>
      </c>
      <c r="H47">
        <v>38</v>
      </c>
      <c r="I47" s="6">
        <v>39474</v>
      </c>
      <c r="J47" s="29">
        <v>80024</v>
      </c>
      <c r="K47" s="30">
        <v>0</v>
      </c>
      <c r="L47" t="s">
        <v>165</v>
      </c>
      <c r="M47" t="s">
        <v>220</v>
      </c>
    </row>
    <row r="48" spans="1:13" x14ac:dyDescent="0.3">
      <c r="A48" t="s">
        <v>293</v>
      </c>
      <c r="B48" t="s">
        <v>294</v>
      </c>
      <c r="C48" t="s">
        <v>265</v>
      </c>
      <c r="D48" t="s">
        <v>200</v>
      </c>
      <c r="E48" t="s">
        <v>171</v>
      </c>
      <c r="F48" t="s">
        <v>163</v>
      </c>
      <c r="G48" t="s">
        <v>172</v>
      </c>
      <c r="H48">
        <v>41</v>
      </c>
      <c r="I48" s="6">
        <v>40109</v>
      </c>
      <c r="J48" s="29">
        <v>54415</v>
      </c>
      <c r="K48" s="30">
        <v>0</v>
      </c>
      <c r="L48" t="s">
        <v>165</v>
      </c>
      <c r="M48" t="s">
        <v>166</v>
      </c>
    </row>
    <row r="49" spans="1:13" x14ac:dyDescent="0.3">
      <c r="A49" t="s">
        <v>295</v>
      </c>
      <c r="B49" t="s">
        <v>296</v>
      </c>
      <c r="C49" t="s">
        <v>186</v>
      </c>
      <c r="D49" t="s">
        <v>212</v>
      </c>
      <c r="E49" t="s">
        <v>162</v>
      </c>
      <c r="F49" t="s">
        <v>163</v>
      </c>
      <c r="G49" t="s">
        <v>182</v>
      </c>
      <c r="H49">
        <v>30</v>
      </c>
      <c r="I49" s="6">
        <v>42484</v>
      </c>
      <c r="J49" s="29">
        <v>120341</v>
      </c>
      <c r="K49" s="30">
        <v>7.0000000000000007E-2</v>
      </c>
      <c r="L49" t="s">
        <v>165</v>
      </c>
      <c r="M49" t="s">
        <v>166</v>
      </c>
    </row>
    <row r="50" spans="1:13" x14ac:dyDescent="0.3">
      <c r="A50" t="s">
        <v>297</v>
      </c>
      <c r="B50" t="s">
        <v>298</v>
      </c>
      <c r="C50" t="s">
        <v>211</v>
      </c>
      <c r="D50" t="s">
        <v>161</v>
      </c>
      <c r="E50" t="s">
        <v>171</v>
      </c>
      <c r="F50" t="s">
        <v>163</v>
      </c>
      <c r="G50" t="s">
        <v>217</v>
      </c>
      <c r="H50">
        <v>43</v>
      </c>
      <c r="I50" s="6">
        <v>40029</v>
      </c>
      <c r="J50" s="29">
        <v>208415</v>
      </c>
      <c r="K50" s="30">
        <v>0.35</v>
      </c>
      <c r="L50" t="s">
        <v>165</v>
      </c>
      <c r="M50" t="s">
        <v>166</v>
      </c>
    </row>
    <row r="51" spans="1:13" x14ac:dyDescent="0.3">
      <c r="A51" t="s">
        <v>299</v>
      </c>
      <c r="B51" t="s">
        <v>300</v>
      </c>
      <c r="C51" t="s">
        <v>301</v>
      </c>
      <c r="D51" t="s">
        <v>161</v>
      </c>
      <c r="E51" t="s">
        <v>171</v>
      </c>
      <c r="F51" t="s">
        <v>163</v>
      </c>
      <c r="G51" t="s">
        <v>182</v>
      </c>
      <c r="H51">
        <v>32</v>
      </c>
      <c r="I51" s="6">
        <v>43835</v>
      </c>
      <c r="J51" s="29">
        <v>78844</v>
      </c>
      <c r="K51" s="30">
        <v>0</v>
      </c>
      <c r="L51" t="s">
        <v>165</v>
      </c>
      <c r="M51" t="s">
        <v>166</v>
      </c>
    </row>
    <row r="52" spans="1:13" x14ac:dyDescent="0.3">
      <c r="A52" t="s">
        <v>302</v>
      </c>
      <c r="B52" t="s">
        <v>303</v>
      </c>
      <c r="C52" t="s">
        <v>274</v>
      </c>
      <c r="D52" t="s">
        <v>204</v>
      </c>
      <c r="E52" t="s">
        <v>177</v>
      </c>
      <c r="F52" t="s">
        <v>181</v>
      </c>
      <c r="G52" t="s">
        <v>172</v>
      </c>
      <c r="H52">
        <v>58</v>
      </c>
      <c r="I52" s="6">
        <v>37399</v>
      </c>
      <c r="J52" s="29">
        <v>76354</v>
      </c>
      <c r="K52" s="30">
        <v>0</v>
      </c>
      <c r="L52" t="s">
        <v>165</v>
      </c>
      <c r="M52" t="s">
        <v>183</v>
      </c>
    </row>
    <row r="53" spans="1:13" x14ac:dyDescent="0.3">
      <c r="A53" t="s">
        <v>304</v>
      </c>
      <c r="B53" t="s">
        <v>305</v>
      </c>
      <c r="C53" t="s">
        <v>169</v>
      </c>
      <c r="D53" t="s">
        <v>170</v>
      </c>
      <c r="E53" t="s">
        <v>171</v>
      </c>
      <c r="F53" t="s">
        <v>163</v>
      </c>
      <c r="G53" t="s">
        <v>217</v>
      </c>
      <c r="H53">
        <v>37</v>
      </c>
      <c r="I53" s="6">
        <v>43493</v>
      </c>
      <c r="J53" s="29">
        <v>165927</v>
      </c>
      <c r="K53" s="30">
        <v>0.2</v>
      </c>
      <c r="L53" t="s">
        <v>165</v>
      </c>
      <c r="M53" t="s">
        <v>183</v>
      </c>
    </row>
    <row r="54" spans="1:13" x14ac:dyDescent="0.3">
      <c r="A54" t="s">
        <v>306</v>
      </c>
      <c r="B54" t="s">
        <v>307</v>
      </c>
      <c r="C54" t="s">
        <v>203</v>
      </c>
      <c r="D54" t="s">
        <v>204</v>
      </c>
      <c r="E54" t="s">
        <v>187</v>
      </c>
      <c r="F54" t="s">
        <v>181</v>
      </c>
      <c r="G54" t="s">
        <v>182</v>
      </c>
      <c r="H54">
        <v>55</v>
      </c>
      <c r="I54" s="6">
        <v>36041</v>
      </c>
      <c r="J54" s="29">
        <v>86299</v>
      </c>
      <c r="K54" s="30">
        <v>0</v>
      </c>
      <c r="L54" t="s">
        <v>165</v>
      </c>
      <c r="M54" t="s">
        <v>166</v>
      </c>
    </row>
    <row r="55" spans="1:13" x14ac:dyDescent="0.3">
      <c r="A55" t="s">
        <v>308</v>
      </c>
      <c r="B55" t="s">
        <v>309</v>
      </c>
      <c r="C55" t="s">
        <v>235</v>
      </c>
      <c r="D55" t="s">
        <v>170</v>
      </c>
      <c r="E55" t="s">
        <v>187</v>
      </c>
      <c r="F55" t="s">
        <v>181</v>
      </c>
      <c r="G55" t="s">
        <v>217</v>
      </c>
      <c r="H55">
        <v>34</v>
      </c>
      <c r="I55" s="6">
        <v>42182</v>
      </c>
      <c r="J55" s="29">
        <v>57008</v>
      </c>
      <c r="K55" s="30">
        <v>0</v>
      </c>
      <c r="L55" t="s">
        <v>165</v>
      </c>
      <c r="M55" t="s">
        <v>183</v>
      </c>
    </row>
    <row r="56" spans="1:13" x14ac:dyDescent="0.3">
      <c r="A56" t="s">
        <v>310</v>
      </c>
      <c r="B56" t="s">
        <v>311</v>
      </c>
      <c r="C56" t="s">
        <v>160</v>
      </c>
      <c r="D56" t="s">
        <v>170</v>
      </c>
      <c r="E56" t="s">
        <v>177</v>
      </c>
      <c r="F56" t="s">
        <v>181</v>
      </c>
      <c r="G56" t="s">
        <v>217</v>
      </c>
      <c r="H56">
        <v>60</v>
      </c>
      <c r="I56" s="6">
        <v>42270</v>
      </c>
      <c r="J56" s="29">
        <v>141899</v>
      </c>
      <c r="K56" s="30">
        <v>0.15</v>
      </c>
      <c r="L56" t="s">
        <v>165</v>
      </c>
      <c r="M56" t="s">
        <v>183</v>
      </c>
    </row>
    <row r="57" spans="1:13" x14ac:dyDescent="0.3">
      <c r="A57" t="s">
        <v>312</v>
      </c>
      <c r="B57" t="s">
        <v>313</v>
      </c>
      <c r="C57" t="s">
        <v>235</v>
      </c>
      <c r="D57" t="s">
        <v>212</v>
      </c>
      <c r="E57" t="s">
        <v>187</v>
      </c>
      <c r="F57" t="s">
        <v>181</v>
      </c>
      <c r="G57" t="s">
        <v>164</v>
      </c>
      <c r="H57">
        <v>41</v>
      </c>
      <c r="I57" s="6">
        <v>42626</v>
      </c>
      <c r="J57" s="29">
        <v>64847</v>
      </c>
      <c r="K57" s="30">
        <v>0</v>
      </c>
      <c r="L57" t="s">
        <v>165</v>
      </c>
      <c r="M57" t="s">
        <v>191</v>
      </c>
    </row>
    <row r="58" spans="1:13" x14ac:dyDescent="0.3">
      <c r="A58" t="s">
        <v>314</v>
      </c>
      <c r="B58" t="s">
        <v>315</v>
      </c>
      <c r="C58" t="s">
        <v>286</v>
      </c>
      <c r="D58" t="s">
        <v>204</v>
      </c>
      <c r="E58" t="s">
        <v>162</v>
      </c>
      <c r="F58" t="s">
        <v>181</v>
      </c>
      <c r="G58" t="s">
        <v>172</v>
      </c>
      <c r="H58">
        <v>53</v>
      </c>
      <c r="I58" s="6">
        <v>33702</v>
      </c>
      <c r="J58" s="29">
        <v>116878</v>
      </c>
      <c r="K58" s="30">
        <v>0.11</v>
      </c>
      <c r="L58" t="s">
        <v>165</v>
      </c>
      <c r="M58" t="s">
        <v>191</v>
      </c>
    </row>
    <row r="59" spans="1:13" x14ac:dyDescent="0.3">
      <c r="A59" t="s">
        <v>316</v>
      </c>
      <c r="B59" t="s">
        <v>317</v>
      </c>
      <c r="C59" t="s">
        <v>260</v>
      </c>
      <c r="D59" t="s">
        <v>204</v>
      </c>
      <c r="E59" t="s">
        <v>171</v>
      </c>
      <c r="F59" t="s">
        <v>181</v>
      </c>
      <c r="G59" t="s">
        <v>164</v>
      </c>
      <c r="H59">
        <v>45</v>
      </c>
      <c r="I59" s="6">
        <v>38388</v>
      </c>
      <c r="J59" s="29">
        <v>70505</v>
      </c>
      <c r="K59" s="30">
        <v>0</v>
      </c>
      <c r="L59" t="s">
        <v>165</v>
      </c>
      <c r="M59" t="s">
        <v>195</v>
      </c>
    </row>
    <row r="60" spans="1:13" x14ac:dyDescent="0.3">
      <c r="A60" t="s">
        <v>318</v>
      </c>
      <c r="B60" t="s">
        <v>319</v>
      </c>
      <c r="C60" t="s">
        <v>169</v>
      </c>
      <c r="D60" t="s">
        <v>194</v>
      </c>
      <c r="E60" t="s">
        <v>171</v>
      </c>
      <c r="F60" t="s">
        <v>181</v>
      </c>
      <c r="G60" t="s">
        <v>172</v>
      </c>
      <c r="H60">
        <v>26</v>
      </c>
      <c r="I60" s="6">
        <v>44040</v>
      </c>
      <c r="J60" s="29">
        <v>180664</v>
      </c>
      <c r="K60" s="30">
        <v>0.27</v>
      </c>
      <c r="L60" t="s">
        <v>165</v>
      </c>
      <c r="M60" t="s">
        <v>173</v>
      </c>
    </row>
    <row r="61" spans="1:13" x14ac:dyDescent="0.3">
      <c r="A61" t="s">
        <v>320</v>
      </c>
      <c r="B61" t="s">
        <v>321</v>
      </c>
      <c r="C61" t="s">
        <v>322</v>
      </c>
      <c r="D61" t="s">
        <v>161</v>
      </c>
      <c r="E61" t="s">
        <v>177</v>
      </c>
      <c r="F61" t="s">
        <v>181</v>
      </c>
      <c r="G61" t="s">
        <v>172</v>
      </c>
      <c r="H61">
        <v>29</v>
      </c>
      <c r="I61" s="6">
        <v>43444</v>
      </c>
      <c r="J61" s="29">
        <v>84596</v>
      </c>
      <c r="K61" s="30">
        <v>0</v>
      </c>
      <c r="L61" t="s">
        <v>165</v>
      </c>
      <c r="M61" t="s">
        <v>191</v>
      </c>
    </row>
    <row r="62" spans="1:13" x14ac:dyDescent="0.3">
      <c r="A62" t="s">
        <v>323</v>
      </c>
      <c r="B62" t="s">
        <v>324</v>
      </c>
      <c r="C62" t="s">
        <v>325</v>
      </c>
      <c r="D62" t="s">
        <v>223</v>
      </c>
      <c r="E62" t="s">
        <v>177</v>
      </c>
      <c r="F62" t="s">
        <v>181</v>
      </c>
      <c r="G62" t="s">
        <v>182</v>
      </c>
      <c r="H62">
        <v>31</v>
      </c>
      <c r="I62" s="6">
        <v>42938</v>
      </c>
      <c r="J62" s="29">
        <v>55854</v>
      </c>
      <c r="K62" s="30">
        <v>0</v>
      </c>
      <c r="L62" t="s">
        <v>165</v>
      </c>
      <c r="M62" t="s">
        <v>195</v>
      </c>
    </row>
    <row r="63" spans="1:13" x14ac:dyDescent="0.3">
      <c r="A63" t="s">
        <v>326</v>
      </c>
      <c r="B63" t="s">
        <v>327</v>
      </c>
      <c r="C63" t="s">
        <v>328</v>
      </c>
      <c r="D63" t="s">
        <v>200</v>
      </c>
      <c r="E63" t="s">
        <v>162</v>
      </c>
      <c r="F63" t="s">
        <v>181</v>
      </c>
      <c r="G63" t="s">
        <v>182</v>
      </c>
      <c r="H63">
        <v>53</v>
      </c>
      <c r="I63" s="6">
        <v>37576</v>
      </c>
      <c r="J63" s="29">
        <v>95998</v>
      </c>
      <c r="K63" s="30">
        <v>0</v>
      </c>
      <c r="L63" t="s">
        <v>165</v>
      </c>
      <c r="M63" t="s">
        <v>166</v>
      </c>
    </row>
    <row r="64" spans="1:13" x14ac:dyDescent="0.3">
      <c r="A64" t="s">
        <v>329</v>
      </c>
      <c r="B64" t="s">
        <v>330</v>
      </c>
      <c r="C64" t="s">
        <v>160</v>
      </c>
      <c r="D64" t="s">
        <v>223</v>
      </c>
      <c r="E64" t="s">
        <v>177</v>
      </c>
      <c r="F64" t="s">
        <v>163</v>
      </c>
      <c r="G64" t="s">
        <v>182</v>
      </c>
      <c r="H64">
        <v>34</v>
      </c>
      <c r="I64" s="6">
        <v>42116</v>
      </c>
      <c r="J64" s="29">
        <v>154941</v>
      </c>
      <c r="K64" s="30">
        <v>0.13</v>
      </c>
      <c r="L64" t="s">
        <v>165</v>
      </c>
      <c r="M64" t="s">
        <v>183</v>
      </c>
    </row>
    <row r="65" spans="1:13" x14ac:dyDescent="0.3">
      <c r="A65" t="s">
        <v>331</v>
      </c>
      <c r="B65" t="s">
        <v>332</v>
      </c>
      <c r="C65" t="s">
        <v>211</v>
      </c>
      <c r="D65" t="s">
        <v>223</v>
      </c>
      <c r="E65" t="s">
        <v>177</v>
      </c>
      <c r="F65" t="s">
        <v>163</v>
      </c>
      <c r="G65" t="s">
        <v>172</v>
      </c>
      <c r="H65">
        <v>31</v>
      </c>
      <c r="I65" s="6">
        <v>44063</v>
      </c>
      <c r="J65" s="29">
        <v>219693</v>
      </c>
      <c r="K65" s="30">
        <v>0.3</v>
      </c>
      <c r="L65" t="s">
        <v>165</v>
      </c>
      <c r="M65" t="s">
        <v>195</v>
      </c>
    </row>
    <row r="66" spans="1:13" x14ac:dyDescent="0.3">
      <c r="A66" t="s">
        <v>333</v>
      </c>
      <c r="B66" t="s">
        <v>334</v>
      </c>
      <c r="C66" t="s">
        <v>335</v>
      </c>
      <c r="D66" t="s">
        <v>204</v>
      </c>
      <c r="E66" t="s">
        <v>162</v>
      </c>
      <c r="F66" t="s">
        <v>163</v>
      </c>
      <c r="G66" t="s">
        <v>172</v>
      </c>
      <c r="H66">
        <v>45</v>
      </c>
      <c r="I66" s="6">
        <v>41386</v>
      </c>
      <c r="J66" s="29">
        <v>61773</v>
      </c>
      <c r="K66" s="30">
        <v>0</v>
      </c>
      <c r="L66" t="s">
        <v>165</v>
      </c>
      <c r="M66" t="s">
        <v>166</v>
      </c>
    </row>
    <row r="67" spans="1:13" x14ac:dyDescent="0.3">
      <c r="A67" t="s">
        <v>336</v>
      </c>
      <c r="B67" t="s">
        <v>337</v>
      </c>
      <c r="C67" t="s">
        <v>176</v>
      </c>
      <c r="D67" t="s">
        <v>161</v>
      </c>
      <c r="E67" t="s">
        <v>171</v>
      </c>
      <c r="F67" t="s">
        <v>163</v>
      </c>
      <c r="G67" t="s">
        <v>182</v>
      </c>
      <c r="H67">
        <v>48</v>
      </c>
      <c r="I67" s="6">
        <v>39091</v>
      </c>
      <c r="J67" s="29">
        <v>74546</v>
      </c>
      <c r="K67" s="30">
        <v>0.09</v>
      </c>
      <c r="L67" t="s">
        <v>165</v>
      </c>
      <c r="M67" t="s">
        <v>166</v>
      </c>
    </row>
    <row r="68" spans="1:13" x14ac:dyDescent="0.3">
      <c r="A68" t="s">
        <v>338</v>
      </c>
      <c r="B68" t="s">
        <v>339</v>
      </c>
      <c r="C68" t="s">
        <v>340</v>
      </c>
      <c r="D68" t="s">
        <v>204</v>
      </c>
      <c r="E68" t="s">
        <v>171</v>
      </c>
      <c r="F68" t="s">
        <v>181</v>
      </c>
      <c r="G68" t="s">
        <v>164</v>
      </c>
      <c r="H68">
        <v>56</v>
      </c>
      <c r="I68" s="6">
        <v>42031</v>
      </c>
      <c r="J68" s="29">
        <v>62575</v>
      </c>
      <c r="K68" s="30">
        <v>0</v>
      </c>
      <c r="L68" t="s">
        <v>165</v>
      </c>
      <c r="M68" t="s">
        <v>191</v>
      </c>
    </row>
    <row r="69" spans="1:13" x14ac:dyDescent="0.3">
      <c r="A69" t="s">
        <v>341</v>
      </c>
      <c r="B69" t="s">
        <v>342</v>
      </c>
      <c r="C69" t="s">
        <v>235</v>
      </c>
      <c r="D69" t="s">
        <v>194</v>
      </c>
      <c r="E69" t="s">
        <v>171</v>
      </c>
      <c r="F69" t="s">
        <v>181</v>
      </c>
      <c r="G69" t="s">
        <v>172</v>
      </c>
      <c r="H69">
        <v>55</v>
      </c>
      <c r="I69" s="6">
        <v>39177</v>
      </c>
      <c r="J69" s="29">
        <v>52310</v>
      </c>
      <c r="K69" s="30">
        <v>0</v>
      </c>
      <c r="L69" t="s">
        <v>165</v>
      </c>
      <c r="M69" t="s">
        <v>191</v>
      </c>
    </row>
    <row r="70" spans="1:13" x14ac:dyDescent="0.3">
      <c r="A70" t="s">
        <v>343</v>
      </c>
      <c r="B70" t="s">
        <v>344</v>
      </c>
      <c r="C70" t="s">
        <v>160</v>
      </c>
      <c r="D70" t="s">
        <v>170</v>
      </c>
      <c r="E70" t="s">
        <v>171</v>
      </c>
      <c r="F70" t="s">
        <v>181</v>
      </c>
      <c r="G70" t="s">
        <v>164</v>
      </c>
      <c r="H70">
        <v>64</v>
      </c>
      <c r="I70" s="6">
        <v>41454</v>
      </c>
      <c r="J70" s="29">
        <v>159571</v>
      </c>
      <c r="K70" s="30">
        <v>0.1</v>
      </c>
      <c r="L70" t="s">
        <v>165</v>
      </c>
      <c r="M70" t="s">
        <v>220</v>
      </c>
    </row>
    <row r="71" spans="1:13" x14ac:dyDescent="0.3">
      <c r="A71" t="s">
        <v>345</v>
      </c>
      <c r="B71" t="s">
        <v>346</v>
      </c>
      <c r="C71" t="s">
        <v>274</v>
      </c>
      <c r="D71" t="s">
        <v>204</v>
      </c>
      <c r="E71" t="s">
        <v>162</v>
      </c>
      <c r="F71" t="s">
        <v>163</v>
      </c>
      <c r="G71" t="s">
        <v>217</v>
      </c>
      <c r="H71">
        <v>50</v>
      </c>
      <c r="I71" s="6">
        <v>35726</v>
      </c>
      <c r="J71" s="29">
        <v>91763</v>
      </c>
      <c r="K71" s="30">
        <v>0</v>
      </c>
      <c r="L71" t="s">
        <v>165</v>
      </c>
      <c r="M71" t="s">
        <v>195</v>
      </c>
    </row>
    <row r="72" spans="1:13" x14ac:dyDescent="0.3">
      <c r="A72" t="s">
        <v>347</v>
      </c>
      <c r="B72" t="s">
        <v>348</v>
      </c>
      <c r="C72" t="s">
        <v>340</v>
      </c>
      <c r="D72" t="s">
        <v>204</v>
      </c>
      <c r="E72" t="s">
        <v>187</v>
      </c>
      <c r="F72" t="s">
        <v>163</v>
      </c>
      <c r="G72" t="s">
        <v>172</v>
      </c>
      <c r="H72">
        <v>51</v>
      </c>
      <c r="I72" s="6">
        <v>35055</v>
      </c>
      <c r="J72" s="29">
        <v>96475</v>
      </c>
      <c r="K72" s="30">
        <v>0</v>
      </c>
      <c r="L72" t="s">
        <v>165</v>
      </c>
      <c r="M72" t="s">
        <v>195</v>
      </c>
    </row>
    <row r="73" spans="1:13" x14ac:dyDescent="0.3">
      <c r="A73" t="s">
        <v>349</v>
      </c>
      <c r="B73" t="s">
        <v>350</v>
      </c>
      <c r="C73" t="s">
        <v>203</v>
      </c>
      <c r="D73" t="s">
        <v>204</v>
      </c>
      <c r="E73" t="s">
        <v>177</v>
      </c>
      <c r="F73" t="s">
        <v>181</v>
      </c>
      <c r="G73" t="s">
        <v>172</v>
      </c>
      <c r="H73">
        <v>36</v>
      </c>
      <c r="I73" s="6">
        <v>42706</v>
      </c>
      <c r="J73" s="29">
        <v>113781</v>
      </c>
      <c r="K73" s="30">
        <v>0</v>
      </c>
      <c r="L73" t="s">
        <v>165</v>
      </c>
      <c r="M73" t="s">
        <v>220</v>
      </c>
    </row>
    <row r="74" spans="1:13" x14ac:dyDescent="0.3">
      <c r="A74" t="s">
        <v>351</v>
      </c>
      <c r="B74" t="s">
        <v>352</v>
      </c>
      <c r="C74" t="s">
        <v>169</v>
      </c>
      <c r="D74" t="s">
        <v>170</v>
      </c>
      <c r="E74" t="s">
        <v>162</v>
      </c>
      <c r="F74" t="s">
        <v>181</v>
      </c>
      <c r="G74" t="s">
        <v>182</v>
      </c>
      <c r="H74">
        <v>42</v>
      </c>
      <c r="I74" s="6">
        <v>37636</v>
      </c>
      <c r="J74" s="29">
        <v>166599</v>
      </c>
      <c r="K74" s="30">
        <v>0.26</v>
      </c>
      <c r="L74" t="s">
        <v>165</v>
      </c>
      <c r="M74" t="s">
        <v>166</v>
      </c>
    </row>
    <row r="75" spans="1:13" x14ac:dyDescent="0.3">
      <c r="A75" t="s">
        <v>353</v>
      </c>
      <c r="B75" t="s">
        <v>354</v>
      </c>
      <c r="C75" t="s">
        <v>355</v>
      </c>
      <c r="D75" t="s">
        <v>161</v>
      </c>
      <c r="E75" t="s">
        <v>177</v>
      </c>
      <c r="F75" t="s">
        <v>163</v>
      </c>
      <c r="G75" t="s">
        <v>172</v>
      </c>
      <c r="H75">
        <v>44</v>
      </c>
      <c r="I75" s="6">
        <v>39064</v>
      </c>
      <c r="J75" s="29">
        <v>74738</v>
      </c>
      <c r="K75" s="30">
        <v>0</v>
      </c>
      <c r="L75" t="s">
        <v>165</v>
      </c>
      <c r="M75" t="s">
        <v>191</v>
      </c>
    </row>
    <row r="76" spans="1:13" x14ac:dyDescent="0.3">
      <c r="A76" t="s">
        <v>356</v>
      </c>
      <c r="B76" t="s">
        <v>357</v>
      </c>
      <c r="C76" t="s">
        <v>169</v>
      </c>
      <c r="D76" t="s">
        <v>223</v>
      </c>
      <c r="E76" t="s">
        <v>162</v>
      </c>
      <c r="F76" t="s">
        <v>163</v>
      </c>
      <c r="G76" t="s">
        <v>182</v>
      </c>
      <c r="H76">
        <v>41</v>
      </c>
      <c r="I76" s="6">
        <v>43322</v>
      </c>
      <c r="J76" s="29">
        <v>171173</v>
      </c>
      <c r="K76" s="30">
        <v>0.21</v>
      </c>
      <c r="L76" t="s">
        <v>165</v>
      </c>
      <c r="M76" t="s">
        <v>220</v>
      </c>
    </row>
    <row r="77" spans="1:13" x14ac:dyDescent="0.3">
      <c r="A77" t="s">
        <v>358</v>
      </c>
      <c r="B77" t="s">
        <v>359</v>
      </c>
      <c r="C77" t="s">
        <v>211</v>
      </c>
      <c r="D77" t="s">
        <v>223</v>
      </c>
      <c r="E77" t="s">
        <v>187</v>
      </c>
      <c r="F77" t="s">
        <v>181</v>
      </c>
      <c r="G77" t="s">
        <v>217</v>
      </c>
      <c r="H77">
        <v>61</v>
      </c>
      <c r="I77" s="6">
        <v>43732</v>
      </c>
      <c r="J77" s="29">
        <v>201464</v>
      </c>
      <c r="K77" s="30">
        <v>0.37</v>
      </c>
      <c r="L77" t="s">
        <v>165</v>
      </c>
      <c r="M77" t="s">
        <v>173</v>
      </c>
    </row>
    <row r="78" spans="1:13" x14ac:dyDescent="0.3">
      <c r="A78" t="s">
        <v>360</v>
      </c>
      <c r="B78" t="s">
        <v>361</v>
      </c>
      <c r="C78" t="s">
        <v>169</v>
      </c>
      <c r="D78" t="s">
        <v>200</v>
      </c>
      <c r="E78" t="s">
        <v>187</v>
      </c>
      <c r="F78" t="s">
        <v>181</v>
      </c>
      <c r="G78" t="s">
        <v>172</v>
      </c>
      <c r="H78">
        <v>50</v>
      </c>
      <c r="I78" s="6">
        <v>35998</v>
      </c>
      <c r="J78" s="29">
        <v>174895</v>
      </c>
      <c r="K78" s="30">
        <v>0.15</v>
      </c>
      <c r="L78" t="s">
        <v>165</v>
      </c>
      <c r="M78" t="s">
        <v>173</v>
      </c>
    </row>
    <row r="79" spans="1:13" x14ac:dyDescent="0.3">
      <c r="A79" t="s">
        <v>362</v>
      </c>
      <c r="B79" t="s">
        <v>363</v>
      </c>
      <c r="C79" t="s">
        <v>160</v>
      </c>
      <c r="D79" t="s">
        <v>161</v>
      </c>
      <c r="E79" t="s">
        <v>177</v>
      </c>
      <c r="F79" t="s">
        <v>163</v>
      </c>
      <c r="G79" t="s">
        <v>182</v>
      </c>
      <c r="H79">
        <v>49</v>
      </c>
      <c r="I79" s="6">
        <v>38825</v>
      </c>
      <c r="J79" s="29">
        <v>134486</v>
      </c>
      <c r="K79" s="30">
        <v>0.14000000000000001</v>
      </c>
      <c r="L79" t="s">
        <v>165</v>
      </c>
      <c r="M79" t="s">
        <v>195</v>
      </c>
    </row>
    <row r="80" spans="1:13" x14ac:dyDescent="0.3">
      <c r="A80" t="s">
        <v>364</v>
      </c>
      <c r="B80" t="s">
        <v>365</v>
      </c>
      <c r="C80" t="s">
        <v>180</v>
      </c>
      <c r="D80" t="s">
        <v>212</v>
      </c>
      <c r="E80" t="s">
        <v>187</v>
      </c>
      <c r="F80" t="s">
        <v>163</v>
      </c>
      <c r="G80" t="s">
        <v>217</v>
      </c>
      <c r="H80">
        <v>42</v>
      </c>
      <c r="I80" s="6">
        <v>44198</v>
      </c>
      <c r="J80" s="29">
        <v>94430</v>
      </c>
      <c r="K80" s="30">
        <v>0</v>
      </c>
      <c r="L80" t="s">
        <v>165</v>
      </c>
      <c r="M80" t="s">
        <v>166</v>
      </c>
    </row>
    <row r="81" spans="1:13" x14ac:dyDescent="0.3">
      <c r="A81" t="s">
        <v>366</v>
      </c>
      <c r="B81" t="s">
        <v>367</v>
      </c>
      <c r="C81" t="s">
        <v>240</v>
      </c>
      <c r="D81" t="s">
        <v>161</v>
      </c>
      <c r="E81" t="s">
        <v>177</v>
      </c>
      <c r="F81" t="s">
        <v>163</v>
      </c>
      <c r="G81" t="s">
        <v>182</v>
      </c>
      <c r="H81">
        <v>55</v>
      </c>
      <c r="I81" s="6">
        <v>38573</v>
      </c>
      <c r="J81" s="29">
        <v>92771</v>
      </c>
      <c r="K81" s="30">
        <v>0</v>
      </c>
      <c r="L81" t="s">
        <v>165</v>
      </c>
      <c r="M81" t="s">
        <v>191</v>
      </c>
    </row>
    <row r="82" spans="1:13" x14ac:dyDescent="0.3">
      <c r="A82" t="s">
        <v>368</v>
      </c>
      <c r="B82" t="s">
        <v>369</v>
      </c>
      <c r="C82" t="s">
        <v>235</v>
      </c>
      <c r="D82" t="s">
        <v>170</v>
      </c>
      <c r="E82" t="s">
        <v>171</v>
      </c>
      <c r="F82" t="s">
        <v>163</v>
      </c>
      <c r="G82" t="s">
        <v>217</v>
      </c>
      <c r="H82">
        <v>39</v>
      </c>
      <c r="I82" s="6">
        <v>38813</v>
      </c>
      <c r="J82" s="29">
        <v>71531</v>
      </c>
      <c r="K82" s="30">
        <v>0</v>
      </c>
      <c r="L82" t="s">
        <v>165</v>
      </c>
      <c r="M82" t="s">
        <v>220</v>
      </c>
    </row>
    <row r="83" spans="1:13" x14ac:dyDescent="0.3">
      <c r="A83" t="s">
        <v>370</v>
      </c>
      <c r="B83" t="s">
        <v>371</v>
      </c>
      <c r="C83" t="s">
        <v>301</v>
      </c>
      <c r="D83" t="s">
        <v>161</v>
      </c>
      <c r="E83" t="s">
        <v>171</v>
      </c>
      <c r="F83" t="s">
        <v>181</v>
      </c>
      <c r="G83" t="s">
        <v>164</v>
      </c>
      <c r="H83">
        <v>28</v>
      </c>
      <c r="I83" s="6">
        <v>43530</v>
      </c>
      <c r="J83" s="29">
        <v>90304</v>
      </c>
      <c r="K83" s="30">
        <v>0</v>
      </c>
      <c r="L83" t="s">
        <v>165</v>
      </c>
      <c r="M83" t="s">
        <v>173</v>
      </c>
    </row>
    <row r="84" spans="1:13" x14ac:dyDescent="0.3">
      <c r="A84" t="s">
        <v>372</v>
      </c>
      <c r="B84" t="s">
        <v>373</v>
      </c>
      <c r="C84" t="s">
        <v>186</v>
      </c>
      <c r="D84" t="s">
        <v>212</v>
      </c>
      <c r="E84" t="s">
        <v>177</v>
      </c>
      <c r="F84" t="s">
        <v>163</v>
      </c>
      <c r="G84" t="s">
        <v>172</v>
      </c>
      <c r="H84">
        <v>65</v>
      </c>
      <c r="I84" s="6">
        <v>40793</v>
      </c>
      <c r="J84" s="29">
        <v>104903</v>
      </c>
      <c r="K84" s="30">
        <v>0.1</v>
      </c>
      <c r="L84" t="s">
        <v>165</v>
      </c>
      <c r="M84" t="s">
        <v>220</v>
      </c>
    </row>
    <row r="85" spans="1:13" x14ac:dyDescent="0.3">
      <c r="A85" t="s">
        <v>374</v>
      </c>
      <c r="B85" t="s">
        <v>375</v>
      </c>
      <c r="C85" t="s">
        <v>280</v>
      </c>
      <c r="D85" t="s">
        <v>204</v>
      </c>
      <c r="E85" t="s">
        <v>187</v>
      </c>
      <c r="F85" t="s">
        <v>163</v>
      </c>
      <c r="G85" t="s">
        <v>217</v>
      </c>
      <c r="H85">
        <v>62</v>
      </c>
      <c r="I85" s="6">
        <v>39002</v>
      </c>
      <c r="J85" s="29">
        <v>79785</v>
      </c>
      <c r="K85" s="30">
        <v>0</v>
      </c>
      <c r="L85" t="s">
        <v>165</v>
      </c>
      <c r="M85" t="s">
        <v>195</v>
      </c>
    </row>
    <row r="86" spans="1:13" x14ac:dyDescent="0.3">
      <c r="A86" t="s">
        <v>376</v>
      </c>
      <c r="B86" t="s">
        <v>377</v>
      </c>
      <c r="C86" t="s">
        <v>378</v>
      </c>
      <c r="D86" t="s">
        <v>161</v>
      </c>
      <c r="E86" t="s">
        <v>177</v>
      </c>
      <c r="F86" t="s">
        <v>163</v>
      </c>
      <c r="G86" t="s">
        <v>172</v>
      </c>
      <c r="H86">
        <v>63</v>
      </c>
      <c r="I86" s="6">
        <v>33695</v>
      </c>
      <c r="J86" s="29">
        <v>53809</v>
      </c>
      <c r="K86" s="30">
        <v>0</v>
      </c>
      <c r="L86" t="s">
        <v>165</v>
      </c>
      <c r="M86" t="s">
        <v>183</v>
      </c>
    </row>
    <row r="87" spans="1:13" x14ac:dyDescent="0.3">
      <c r="A87" t="s">
        <v>379</v>
      </c>
      <c r="B87" t="s">
        <v>380</v>
      </c>
      <c r="C87" t="s">
        <v>160</v>
      </c>
      <c r="D87" t="s">
        <v>161</v>
      </c>
      <c r="E87" t="s">
        <v>177</v>
      </c>
      <c r="F87" t="s">
        <v>181</v>
      </c>
      <c r="G87" t="s">
        <v>172</v>
      </c>
      <c r="H87">
        <v>37</v>
      </c>
      <c r="I87" s="6">
        <v>41695</v>
      </c>
      <c r="J87" s="29">
        <v>128984</v>
      </c>
      <c r="K87" s="30">
        <v>0.12</v>
      </c>
      <c r="L87" t="s">
        <v>165</v>
      </c>
      <c r="M87" t="s">
        <v>191</v>
      </c>
    </row>
    <row r="88" spans="1:13" x14ac:dyDescent="0.3">
      <c r="A88" t="s">
        <v>381</v>
      </c>
      <c r="B88" t="s">
        <v>382</v>
      </c>
      <c r="C88" t="s">
        <v>169</v>
      </c>
      <c r="D88" t="s">
        <v>200</v>
      </c>
      <c r="E88" t="s">
        <v>177</v>
      </c>
      <c r="F88" t="s">
        <v>163</v>
      </c>
      <c r="G88" t="s">
        <v>217</v>
      </c>
      <c r="H88">
        <v>54</v>
      </c>
      <c r="I88" s="6">
        <v>43122</v>
      </c>
      <c r="J88" s="29">
        <v>176294</v>
      </c>
      <c r="K88" s="30">
        <v>0.28000000000000003</v>
      </c>
      <c r="L88" t="s">
        <v>165</v>
      </c>
      <c r="M88" t="s">
        <v>195</v>
      </c>
    </row>
    <row r="89" spans="1:13" x14ac:dyDescent="0.3">
      <c r="A89" t="s">
        <v>383</v>
      </c>
      <c r="B89" t="s">
        <v>384</v>
      </c>
      <c r="C89" t="s">
        <v>240</v>
      </c>
      <c r="D89" t="s">
        <v>161</v>
      </c>
      <c r="E89" t="s">
        <v>177</v>
      </c>
      <c r="F89" t="s">
        <v>181</v>
      </c>
      <c r="G89" t="s">
        <v>172</v>
      </c>
      <c r="H89">
        <v>40</v>
      </c>
      <c r="I89" s="6">
        <v>40565</v>
      </c>
      <c r="J89" s="29">
        <v>97339</v>
      </c>
      <c r="K89" s="30">
        <v>0</v>
      </c>
      <c r="L89" t="s">
        <v>165</v>
      </c>
      <c r="M89" t="s">
        <v>195</v>
      </c>
    </row>
    <row r="90" spans="1:13" x14ac:dyDescent="0.3">
      <c r="A90" t="s">
        <v>385</v>
      </c>
      <c r="B90" t="s">
        <v>386</v>
      </c>
      <c r="C90" t="s">
        <v>180</v>
      </c>
      <c r="D90" t="s">
        <v>212</v>
      </c>
      <c r="E90" t="s">
        <v>171</v>
      </c>
      <c r="F90" t="s">
        <v>163</v>
      </c>
      <c r="G90" t="s">
        <v>172</v>
      </c>
      <c r="H90">
        <v>35</v>
      </c>
      <c r="I90" s="6">
        <v>43715</v>
      </c>
      <c r="J90" s="29">
        <v>70992</v>
      </c>
      <c r="K90" s="30">
        <v>0</v>
      </c>
      <c r="L90" t="s">
        <v>165</v>
      </c>
      <c r="M90" t="s">
        <v>195</v>
      </c>
    </row>
    <row r="91" spans="1:13" x14ac:dyDescent="0.3">
      <c r="A91" t="s">
        <v>387</v>
      </c>
      <c r="B91" t="s">
        <v>388</v>
      </c>
      <c r="C91" t="s">
        <v>211</v>
      </c>
      <c r="D91" t="s">
        <v>204</v>
      </c>
      <c r="E91" t="s">
        <v>187</v>
      </c>
      <c r="F91" t="s">
        <v>181</v>
      </c>
      <c r="G91" t="s">
        <v>172</v>
      </c>
      <c r="H91">
        <v>33</v>
      </c>
      <c r="I91" s="6">
        <v>42173</v>
      </c>
      <c r="J91" s="29">
        <v>205314</v>
      </c>
      <c r="K91" s="30">
        <v>0.3</v>
      </c>
      <c r="L91" t="s">
        <v>165</v>
      </c>
      <c r="M91" t="s">
        <v>220</v>
      </c>
    </row>
    <row r="92" spans="1:13" x14ac:dyDescent="0.3">
      <c r="A92" t="s">
        <v>389</v>
      </c>
      <c r="B92" t="s">
        <v>390</v>
      </c>
      <c r="C92" t="s">
        <v>245</v>
      </c>
      <c r="D92" t="s">
        <v>161</v>
      </c>
      <c r="E92" t="s">
        <v>162</v>
      </c>
      <c r="F92" t="s">
        <v>181</v>
      </c>
      <c r="G92" t="s">
        <v>217</v>
      </c>
      <c r="H92">
        <v>51</v>
      </c>
      <c r="I92" s="6">
        <v>39553</v>
      </c>
      <c r="J92" s="29">
        <v>86431</v>
      </c>
      <c r="K92" s="30">
        <v>0</v>
      </c>
      <c r="L92" t="s">
        <v>165</v>
      </c>
      <c r="M92" t="s">
        <v>220</v>
      </c>
    </row>
    <row r="93" spans="1:13" x14ac:dyDescent="0.3">
      <c r="A93" t="s">
        <v>391</v>
      </c>
      <c r="B93" t="s">
        <v>392</v>
      </c>
      <c r="C93" t="s">
        <v>160</v>
      </c>
      <c r="D93" t="s">
        <v>223</v>
      </c>
      <c r="E93" t="s">
        <v>187</v>
      </c>
      <c r="F93" t="s">
        <v>163</v>
      </c>
      <c r="G93" t="s">
        <v>172</v>
      </c>
      <c r="H93">
        <v>46</v>
      </c>
      <c r="I93" s="6">
        <v>41473</v>
      </c>
      <c r="J93" s="29">
        <v>149712</v>
      </c>
      <c r="K93" s="30">
        <v>0.14000000000000001</v>
      </c>
      <c r="L93" t="s">
        <v>165</v>
      </c>
      <c r="M93" t="s">
        <v>220</v>
      </c>
    </row>
    <row r="94" spans="1:13" x14ac:dyDescent="0.3">
      <c r="A94" t="s">
        <v>393</v>
      </c>
      <c r="B94" t="s">
        <v>394</v>
      </c>
      <c r="C94" t="s">
        <v>274</v>
      </c>
      <c r="D94" t="s">
        <v>204</v>
      </c>
      <c r="E94" t="s">
        <v>171</v>
      </c>
      <c r="F94" t="s">
        <v>181</v>
      </c>
      <c r="G94" t="s">
        <v>172</v>
      </c>
      <c r="H94">
        <v>30</v>
      </c>
      <c r="I94" s="6">
        <v>44471</v>
      </c>
      <c r="J94" s="29">
        <v>88758</v>
      </c>
      <c r="K94" s="30">
        <v>0</v>
      </c>
      <c r="L94" t="s">
        <v>165</v>
      </c>
      <c r="M94" t="s">
        <v>166</v>
      </c>
    </row>
    <row r="95" spans="1:13" x14ac:dyDescent="0.3">
      <c r="A95" t="s">
        <v>395</v>
      </c>
      <c r="B95" t="s">
        <v>396</v>
      </c>
      <c r="C95" t="s">
        <v>397</v>
      </c>
      <c r="D95" t="s">
        <v>161</v>
      </c>
      <c r="E95" t="s">
        <v>162</v>
      </c>
      <c r="F95" t="s">
        <v>163</v>
      </c>
      <c r="G95" t="s">
        <v>172</v>
      </c>
      <c r="H95">
        <v>54</v>
      </c>
      <c r="I95" s="6">
        <v>35933</v>
      </c>
      <c r="J95" s="29">
        <v>68268</v>
      </c>
      <c r="K95" s="30">
        <v>0</v>
      </c>
      <c r="L95" t="s">
        <v>165</v>
      </c>
      <c r="M95" t="s">
        <v>183</v>
      </c>
    </row>
    <row r="96" spans="1:13" x14ac:dyDescent="0.3">
      <c r="A96" t="s">
        <v>398</v>
      </c>
      <c r="B96" t="s">
        <v>399</v>
      </c>
      <c r="C96" t="s">
        <v>180</v>
      </c>
      <c r="D96" t="s">
        <v>223</v>
      </c>
      <c r="E96" t="s">
        <v>171</v>
      </c>
      <c r="F96" t="s">
        <v>163</v>
      </c>
      <c r="G96" t="s">
        <v>172</v>
      </c>
      <c r="H96">
        <v>49</v>
      </c>
      <c r="I96" s="6">
        <v>35200</v>
      </c>
      <c r="J96" s="29">
        <v>86658</v>
      </c>
      <c r="K96" s="30">
        <v>0</v>
      </c>
      <c r="L96" t="s">
        <v>165</v>
      </c>
      <c r="M96" t="s">
        <v>183</v>
      </c>
    </row>
    <row r="97" spans="1:13" x14ac:dyDescent="0.3">
      <c r="A97" t="s">
        <v>400</v>
      </c>
      <c r="B97" t="s">
        <v>401</v>
      </c>
      <c r="C97" t="s">
        <v>240</v>
      </c>
      <c r="D97" t="s">
        <v>161</v>
      </c>
      <c r="E97" t="s">
        <v>177</v>
      </c>
      <c r="F97" t="s">
        <v>163</v>
      </c>
      <c r="G97" t="s">
        <v>182</v>
      </c>
      <c r="H97">
        <v>62</v>
      </c>
      <c r="I97" s="6">
        <v>39887</v>
      </c>
      <c r="J97" s="29">
        <v>82839</v>
      </c>
      <c r="K97" s="30">
        <v>0</v>
      </c>
      <c r="L97" t="s">
        <v>165</v>
      </c>
      <c r="M97" t="s">
        <v>191</v>
      </c>
    </row>
    <row r="98" spans="1:13" x14ac:dyDescent="0.3">
      <c r="A98" t="s">
        <v>402</v>
      </c>
      <c r="B98" t="s">
        <v>403</v>
      </c>
      <c r="C98" t="s">
        <v>397</v>
      </c>
      <c r="D98" t="s">
        <v>161</v>
      </c>
      <c r="E98" t="s">
        <v>171</v>
      </c>
      <c r="F98" t="s">
        <v>163</v>
      </c>
      <c r="G98" t="s">
        <v>172</v>
      </c>
      <c r="H98">
        <v>28</v>
      </c>
      <c r="I98" s="6">
        <v>44477</v>
      </c>
      <c r="J98" s="29">
        <v>64475</v>
      </c>
      <c r="K98" s="30">
        <v>0</v>
      </c>
      <c r="L98" t="s">
        <v>165</v>
      </c>
      <c r="M98" t="s">
        <v>183</v>
      </c>
    </row>
    <row r="99" spans="1:13" x14ac:dyDescent="0.3">
      <c r="A99" t="s">
        <v>404</v>
      </c>
      <c r="B99" t="s">
        <v>405</v>
      </c>
      <c r="C99" t="s">
        <v>186</v>
      </c>
      <c r="D99" t="s">
        <v>161</v>
      </c>
      <c r="E99" t="s">
        <v>187</v>
      </c>
      <c r="F99" t="s">
        <v>181</v>
      </c>
      <c r="G99" t="s">
        <v>172</v>
      </c>
      <c r="H99">
        <v>32</v>
      </c>
      <c r="I99" s="6">
        <v>41642</v>
      </c>
      <c r="J99" s="29">
        <v>127148</v>
      </c>
      <c r="K99" s="30">
        <v>0.1</v>
      </c>
      <c r="L99" t="s">
        <v>165</v>
      </c>
      <c r="M99" t="s">
        <v>191</v>
      </c>
    </row>
    <row r="100" spans="1:13" x14ac:dyDescent="0.3">
      <c r="A100" t="s">
        <v>406</v>
      </c>
      <c r="B100" t="s">
        <v>407</v>
      </c>
      <c r="C100" t="s">
        <v>211</v>
      </c>
      <c r="D100" t="s">
        <v>170</v>
      </c>
      <c r="E100" t="s">
        <v>171</v>
      </c>
      <c r="F100" t="s">
        <v>163</v>
      </c>
      <c r="G100" t="s">
        <v>172</v>
      </c>
      <c r="H100">
        <v>32</v>
      </c>
      <c r="I100" s="6">
        <v>43102</v>
      </c>
      <c r="J100" s="29">
        <v>190253</v>
      </c>
      <c r="K100" s="30">
        <v>0.33</v>
      </c>
      <c r="L100" t="s">
        <v>165</v>
      </c>
      <c r="M100" t="s">
        <v>195</v>
      </c>
    </row>
    <row r="101" spans="1:13" x14ac:dyDescent="0.3">
      <c r="A101" t="s">
        <v>310</v>
      </c>
      <c r="B101" t="s">
        <v>408</v>
      </c>
      <c r="C101" t="s">
        <v>186</v>
      </c>
      <c r="D101" t="s">
        <v>194</v>
      </c>
      <c r="E101" t="s">
        <v>162</v>
      </c>
      <c r="F101" t="s">
        <v>181</v>
      </c>
      <c r="G101" t="s">
        <v>172</v>
      </c>
      <c r="H101">
        <v>55</v>
      </c>
      <c r="I101" s="6">
        <v>36644</v>
      </c>
      <c r="J101" s="29">
        <v>115798</v>
      </c>
      <c r="K101" s="30">
        <v>0.05</v>
      </c>
      <c r="L101" t="s">
        <v>165</v>
      </c>
      <c r="M101" t="s">
        <v>191</v>
      </c>
    </row>
    <row r="102" spans="1:13" x14ac:dyDescent="0.3">
      <c r="A102" t="s">
        <v>409</v>
      </c>
      <c r="B102" t="s">
        <v>410</v>
      </c>
      <c r="C102" t="s">
        <v>328</v>
      </c>
      <c r="D102" t="s">
        <v>200</v>
      </c>
      <c r="E102" t="s">
        <v>162</v>
      </c>
      <c r="F102" t="s">
        <v>163</v>
      </c>
      <c r="G102" t="s">
        <v>182</v>
      </c>
      <c r="H102">
        <v>58</v>
      </c>
      <c r="I102" s="6">
        <v>34567</v>
      </c>
      <c r="J102" s="29">
        <v>93102</v>
      </c>
      <c r="K102" s="30">
        <v>0</v>
      </c>
      <c r="L102" t="s">
        <v>165</v>
      </c>
      <c r="M102" t="s">
        <v>166</v>
      </c>
    </row>
    <row r="103" spans="1:13" x14ac:dyDescent="0.3">
      <c r="A103" t="s">
        <v>411</v>
      </c>
      <c r="B103" t="s">
        <v>412</v>
      </c>
      <c r="C103" t="s">
        <v>286</v>
      </c>
      <c r="D103" t="s">
        <v>204</v>
      </c>
      <c r="E103" t="s">
        <v>171</v>
      </c>
      <c r="F103" t="s">
        <v>181</v>
      </c>
      <c r="G103" t="s">
        <v>182</v>
      </c>
      <c r="H103">
        <v>34</v>
      </c>
      <c r="I103" s="6">
        <v>43055</v>
      </c>
      <c r="J103" s="29">
        <v>110054</v>
      </c>
      <c r="K103" s="30">
        <v>0.15</v>
      </c>
      <c r="L103" t="s">
        <v>165</v>
      </c>
      <c r="M103" t="s">
        <v>191</v>
      </c>
    </row>
    <row r="104" spans="1:13" x14ac:dyDescent="0.3">
      <c r="A104" t="s">
        <v>413</v>
      </c>
      <c r="B104" t="s">
        <v>414</v>
      </c>
      <c r="C104" t="s">
        <v>260</v>
      </c>
      <c r="D104" t="s">
        <v>204</v>
      </c>
      <c r="E104" t="s">
        <v>162</v>
      </c>
      <c r="F104" t="s">
        <v>163</v>
      </c>
      <c r="G104" t="s">
        <v>164</v>
      </c>
      <c r="H104">
        <v>27</v>
      </c>
      <c r="I104" s="6">
        <v>44224</v>
      </c>
      <c r="J104" s="29">
        <v>95786</v>
      </c>
      <c r="K104" s="30">
        <v>0</v>
      </c>
      <c r="L104" t="s">
        <v>165</v>
      </c>
      <c r="M104" t="s">
        <v>173</v>
      </c>
    </row>
    <row r="105" spans="1:13" x14ac:dyDescent="0.3">
      <c r="A105" t="s">
        <v>415</v>
      </c>
      <c r="B105" t="s">
        <v>416</v>
      </c>
      <c r="C105" t="s">
        <v>169</v>
      </c>
      <c r="D105" t="s">
        <v>204</v>
      </c>
      <c r="E105" t="s">
        <v>171</v>
      </c>
      <c r="F105" t="s">
        <v>181</v>
      </c>
      <c r="G105" t="s">
        <v>172</v>
      </c>
      <c r="H105">
        <v>30</v>
      </c>
      <c r="I105" s="6">
        <v>43240</v>
      </c>
      <c r="J105" s="29">
        <v>184368</v>
      </c>
      <c r="K105" s="30">
        <v>0.28999999999999998</v>
      </c>
      <c r="L105" t="s">
        <v>165</v>
      </c>
      <c r="M105" t="s">
        <v>195</v>
      </c>
    </row>
    <row r="106" spans="1:13" x14ac:dyDescent="0.3">
      <c r="A106" t="s">
        <v>417</v>
      </c>
      <c r="B106" t="s">
        <v>418</v>
      </c>
      <c r="C106" t="s">
        <v>160</v>
      </c>
      <c r="D106" t="s">
        <v>170</v>
      </c>
      <c r="E106" t="s">
        <v>187</v>
      </c>
      <c r="F106" t="s">
        <v>181</v>
      </c>
      <c r="G106" t="s">
        <v>217</v>
      </c>
      <c r="H106">
        <v>45</v>
      </c>
      <c r="I106" s="6">
        <v>44554</v>
      </c>
      <c r="J106" s="29">
        <v>144754</v>
      </c>
      <c r="K106" s="30">
        <v>0.15</v>
      </c>
      <c r="L106" t="s">
        <v>165</v>
      </c>
      <c r="M106" t="s">
        <v>183</v>
      </c>
    </row>
    <row r="107" spans="1:13" x14ac:dyDescent="0.3">
      <c r="A107" t="s">
        <v>419</v>
      </c>
      <c r="B107" t="s">
        <v>420</v>
      </c>
      <c r="C107" t="s">
        <v>421</v>
      </c>
      <c r="D107" t="s">
        <v>223</v>
      </c>
      <c r="E107" t="s">
        <v>162</v>
      </c>
      <c r="F107" t="s">
        <v>163</v>
      </c>
      <c r="G107" t="s">
        <v>172</v>
      </c>
      <c r="H107">
        <v>30</v>
      </c>
      <c r="I107" s="6">
        <v>42722</v>
      </c>
      <c r="J107" s="29">
        <v>89458</v>
      </c>
      <c r="K107" s="30">
        <v>0</v>
      </c>
      <c r="L107" t="s">
        <v>165</v>
      </c>
      <c r="M107" t="s">
        <v>195</v>
      </c>
    </row>
    <row r="108" spans="1:13" x14ac:dyDescent="0.3">
      <c r="A108" t="s">
        <v>422</v>
      </c>
      <c r="B108" t="s">
        <v>423</v>
      </c>
      <c r="C108" t="s">
        <v>211</v>
      </c>
      <c r="D108" t="s">
        <v>194</v>
      </c>
      <c r="E108" t="s">
        <v>187</v>
      </c>
      <c r="F108" t="s">
        <v>163</v>
      </c>
      <c r="G108" t="s">
        <v>182</v>
      </c>
      <c r="H108">
        <v>56</v>
      </c>
      <c r="I108" s="6">
        <v>41714</v>
      </c>
      <c r="J108" s="29">
        <v>190815</v>
      </c>
      <c r="K108" s="30">
        <v>0.4</v>
      </c>
      <c r="L108" t="s">
        <v>165</v>
      </c>
      <c r="M108" t="s">
        <v>195</v>
      </c>
    </row>
    <row r="109" spans="1:13" x14ac:dyDescent="0.3">
      <c r="A109" t="s">
        <v>424</v>
      </c>
      <c r="B109" t="s">
        <v>294</v>
      </c>
      <c r="C109" t="s">
        <v>160</v>
      </c>
      <c r="D109" t="s">
        <v>223</v>
      </c>
      <c r="E109" t="s">
        <v>162</v>
      </c>
      <c r="F109" t="s">
        <v>163</v>
      </c>
      <c r="G109" t="s">
        <v>172</v>
      </c>
      <c r="H109">
        <v>62</v>
      </c>
      <c r="I109" s="6">
        <v>36374</v>
      </c>
      <c r="J109" s="29">
        <v>137995</v>
      </c>
      <c r="K109" s="30">
        <v>0.14000000000000001</v>
      </c>
      <c r="L109" t="s">
        <v>165</v>
      </c>
      <c r="M109" t="s">
        <v>195</v>
      </c>
    </row>
    <row r="110" spans="1:13" x14ac:dyDescent="0.3">
      <c r="A110" t="s">
        <v>425</v>
      </c>
      <c r="B110" t="s">
        <v>426</v>
      </c>
      <c r="C110" t="s">
        <v>211</v>
      </c>
      <c r="D110" t="s">
        <v>200</v>
      </c>
      <c r="E110" t="s">
        <v>162</v>
      </c>
      <c r="F110" t="s">
        <v>181</v>
      </c>
      <c r="G110" t="s">
        <v>182</v>
      </c>
      <c r="H110">
        <v>48</v>
      </c>
      <c r="I110" s="6">
        <v>41706</v>
      </c>
      <c r="J110" s="29">
        <v>197367</v>
      </c>
      <c r="K110" s="30">
        <v>0.39</v>
      </c>
      <c r="L110" t="s">
        <v>165</v>
      </c>
      <c r="M110" t="s">
        <v>195</v>
      </c>
    </row>
    <row r="111" spans="1:13" x14ac:dyDescent="0.3">
      <c r="A111" t="s">
        <v>427</v>
      </c>
      <c r="B111" t="s">
        <v>428</v>
      </c>
      <c r="C111" t="s">
        <v>169</v>
      </c>
      <c r="D111" t="s">
        <v>194</v>
      </c>
      <c r="E111" t="s">
        <v>177</v>
      </c>
      <c r="F111" t="s">
        <v>163</v>
      </c>
      <c r="G111" t="s">
        <v>217</v>
      </c>
      <c r="H111">
        <v>27</v>
      </c>
      <c r="I111" s="6">
        <v>43276</v>
      </c>
      <c r="J111" s="29">
        <v>174097</v>
      </c>
      <c r="K111" s="30">
        <v>0.21</v>
      </c>
      <c r="L111" t="s">
        <v>165</v>
      </c>
      <c r="M111" t="s">
        <v>183</v>
      </c>
    </row>
    <row r="112" spans="1:13" x14ac:dyDescent="0.3">
      <c r="A112" t="s">
        <v>429</v>
      </c>
      <c r="B112" t="s">
        <v>430</v>
      </c>
      <c r="C112" t="s">
        <v>186</v>
      </c>
      <c r="D112" t="s">
        <v>161</v>
      </c>
      <c r="E112" t="s">
        <v>171</v>
      </c>
      <c r="F112" t="s">
        <v>181</v>
      </c>
      <c r="G112" t="s">
        <v>217</v>
      </c>
      <c r="H112">
        <v>53</v>
      </c>
      <c r="I112" s="6">
        <v>39021</v>
      </c>
      <c r="J112" s="29">
        <v>120128</v>
      </c>
      <c r="K112" s="30">
        <v>0.1</v>
      </c>
      <c r="L112" t="s">
        <v>165</v>
      </c>
      <c r="M112" t="s">
        <v>195</v>
      </c>
    </row>
    <row r="113" spans="1:13" x14ac:dyDescent="0.3">
      <c r="A113" t="s">
        <v>431</v>
      </c>
      <c r="B113" t="s">
        <v>432</v>
      </c>
      <c r="C113" t="s">
        <v>186</v>
      </c>
      <c r="D113" t="s">
        <v>212</v>
      </c>
      <c r="E113" t="s">
        <v>177</v>
      </c>
      <c r="F113" t="s">
        <v>163</v>
      </c>
      <c r="G113" t="s">
        <v>172</v>
      </c>
      <c r="H113">
        <v>59</v>
      </c>
      <c r="I113" s="6">
        <v>39197</v>
      </c>
      <c r="J113" s="29">
        <v>129708</v>
      </c>
      <c r="K113" s="30">
        <v>0.05</v>
      </c>
      <c r="L113" t="s">
        <v>165</v>
      </c>
      <c r="M113" t="s">
        <v>191</v>
      </c>
    </row>
    <row r="114" spans="1:13" x14ac:dyDescent="0.3">
      <c r="A114" t="s">
        <v>433</v>
      </c>
      <c r="B114" t="s">
        <v>434</v>
      </c>
      <c r="C114" t="s">
        <v>186</v>
      </c>
      <c r="D114" t="s">
        <v>212</v>
      </c>
      <c r="E114" t="s">
        <v>162</v>
      </c>
      <c r="F114" t="s">
        <v>181</v>
      </c>
      <c r="G114" t="s">
        <v>182</v>
      </c>
      <c r="H114">
        <v>55</v>
      </c>
      <c r="I114" s="6">
        <v>34595</v>
      </c>
      <c r="J114" s="29">
        <v>102270</v>
      </c>
      <c r="K114" s="30">
        <v>0.1</v>
      </c>
      <c r="L114" t="s">
        <v>165</v>
      </c>
      <c r="M114" t="s">
        <v>173</v>
      </c>
    </row>
    <row r="115" spans="1:13" x14ac:dyDescent="0.3">
      <c r="A115" t="s">
        <v>435</v>
      </c>
      <c r="B115" t="s">
        <v>436</v>
      </c>
      <c r="C115" t="s">
        <v>190</v>
      </c>
      <c r="D115" t="s">
        <v>170</v>
      </c>
      <c r="E115" t="s">
        <v>177</v>
      </c>
      <c r="F115" t="s">
        <v>163</v>
      </c>
      <c r="G115" t="s">
        <v>182</v>
      </c>
      <c r="H115">
        <v>55</v>
      </c>
      <c r="I115" s="6">
        <v>37343</v>
      </c>
      <c r="J115" s="29">
        <v>50475</v>
      </c>
      <c r="K115" s="30">
        <v>0</v>
      </c>
      <c r="L115" t="s">
        <v>165</v>
      </c>
      <c r="M115" t="s">
        <v>220</v>
      </c>
    </row>
    <row r="116" spans="1:13" x14ac:dyDescent="0.3">
      <c r="A116" t="s">
        <v>437</v>
      </c>
      <c r="B116" t="s">
        <v>438</v>
      </c>
      <c r="C116" t="s">
        <v>186</v>
      </c>
      <c r="D116" t="s">
        <v>212</v>
      </c>
      <c r="E116" t="s">
        <v>162</v>
      </c>
      <c r="F116" t="s">
        <v>181</v>
      </c>
      <c r="G116" t="s">
        <v>172</v>
      </c>
      <c r="H116">
        <v>51</v>
      </c>
      <c r="I116" s="6">
        <v>44014</v>
      </c>
      <c r="J116" s="29">
        <v>100099</v>
      </c>
      <c r="K116" s="30">
        <v>0.08</v>
      </c>
      <c r="L116" t="s">
        <v>165</v>
      </c>
      <c r="M116" t="s">
        <v>191</v>
      </c>
    </row>
    <row r="117" spans="1:13" x14ac:dyDescent="0.3">
      <c r="A117" t="s">
        <v>439</v>
      </c>
      <c r="B117" t="s">
        <v>440</v>
      </c>
      <c r="C117" t="s">
        <v>232</v>
      </c>
      <c r="D117" t="s">
        <v>161</v>
      </c>
      <c r="E117" t="s">
        <v>177</v>
      </c>
      <c r="F117" t="s">
        <v>163</v>
      </c>
      <c r="G117" t="s">
        <v>172</v>
      </c>
      <c r="H117">
        <v>54</v>
      </c>
      <c r="I117" s="6">
        <v>42731</v>
      </c>
      <c r="J117" s="29">
        <v>41673</v>
      </c>
      <c r="K117" s="30">
        <v>0</v>
      </c>
      <c r="L117" t="s">
        <v>165</v>
      </c>
      <c r="M117" t="s">
        <v>191</v>
      </c>
    </row>
    <row r="118" spans="1:13" x14ac:dyDescent="0.3">
      <c r="A118" t="s">
        <v>441</v>
      </c>
      <c r="B118" t="s">
        <v>442</v>
      </c>
      <c r="C118" t="s">
        <v>190</v>
      </c>
      <c r="D118" t="s">
        <v>212</v>
      </c>
      <c r="E118" t="s">
        <v>187</v>
      </c>
      <c r="F118" t="s">
        <v>181</v>
      </c>
      <c r="G118" t="s">
        <v>172</v>
      </c>
      <c r="H118">
        <v>55</v>
      </c>
      <c r="I118" s="6">
        <v>38328</v>
      </c>
      <c r="J118" s="29">
        <v>40752</v>
      </c>
      <c r="K118" s="30">
        <v>0</v>
      </c>
      <c r="L118" t="s">
        <v>165</v>
      </c>
      <c r="M118" t="s">
        <v>183</v>
      </c>
    </row>
    <row r="119" spans="1:13" x14ac:dyDescent="0.3">
      <c r="A119" t="s">
        <v>443</v>
      </c>
      <c r="B119" t="s">
        <v>444</v>
      </c>
      <c r="C119" t="s">
        <v>328</v>
      </c>
      <c r="D119" t="s">
        <v>200</v>
      </c>
      <c r="E119" t="s">
        <v>177</v>
      </c>
      <c r="F119" t="s">
        <v>181</v>
      </c>
      <c r="G119" t="s">
        <v>172</v>
      </c>
      <c r="H119">
        <v>33</v>
      </c>
      <c r="I119" s="6">
        <v>42951</v>
      </c>
      <c r="J119" s="29">
        <v>92610</v>
      </c>
      <c r="K119" s="30">
        <v>0</v>
      </c>
      <c r="L119" t="s">
        <v>165</v>
      </c>
      <c r="M119" t="s">
        <v>220</v>
      </c>
    </row>
    <row r="120" spans="1:13" x14ac:dyDescent="0.3">
      <c r="A120" t="s">
        <v>445</v>
      </c>
      <c r="B120" t="s">
        <v>446</v>
      </c>
      <c r="C120" t="s">
        <v>160</v>
      </c>
      <c r="D120" t="s">
        <v>223</v>
      </c>
      <c r="E120" t="s">
        <v>171</v>
      </c>
      <c r="F120" t="s">
        <v>181</v>
      </c>
      <c r="G120" t="s">
        <v>172</v>
      </c>
      <c r="H120">
        <v>50</v>
      </c>
      <c r="I120" s="6">
        <v>37705</v>
      </c>
      <c r="J120" s="29">
        <v>123405</v>
      </c>
      <c r="K120" s="30">
        <v>0.13</v>
      </c>
      <c r="L120" t="s">
        <v>165</v>
      </c>
      <c r="M120" t="s">
        <v>220</v>
      </c>
    </row>
    <row r="121" spans="1:13" x14ac:dyDescent="0.3">
      <c r="A121" t="s">
        <v>447</v>
      </c>
      <c r="B121" t="s">
        <v>448</v>
      </c>
      <c r="C121" t="s">
        <v>169</v>
      </c>
      <c r="D121" t="s">
        <v>223</v>
      </c>
      <c r="E121" t="s">
        <v>187</v>
      </c>
      <c r="F121" t="s">
        <v>163</v>
      </c>
      <c r="G121" t="s">
        <v>217</v>
      </c>
      <c r="H121">
        <v>49</v>
      </c>
      <c r="I121" s="6">
        <v>35887</v>
      </c>
      <c r="J121" s="29">
        <v>160832</v>
      </c>
      <c r="K121" s="30">
        <v>0.3</v>
      </c>
      <c r="L121" t="s">
        <v>165</v>
      </c>
      <c r="M121" t="s">
        <v>183</v>
      </c>
    </row>
    <row r="122" spans="1:13" x14ac:dyDescent="0.3">
      <c r="A122" t="s">
        <v>449</v>
      </c>
      <c r="B122" t="s">
        <v>450</v>
      </c>
      <c r="C122" t="s">
        <v>451</v>
      </c>
      <c r="D122" t="s">
        <v>161</v>
      </c>
      <c r="E122" t="s">
        <v>177</v>
      </c>
      <c r="F122" t="s">
        <v>181</v>
      </c>
      <c r="G122" t="s">
        <v>164</v>
      </c>
      <c r="H122">
        <v>54</v>
      </c>
      <c r="I122" s="6">
        <v>40540</v>
      </c>
      <c r="J122" s="29">
        <v>64417</v>
      </c>
      <c r="K122" s="30">
        <v>0</v>
      </c>
      <c r="L122" t="s">
        <v>165</v>
      </c>
      <c r="M122" t="s">
        <v>220</v>
      </c>
    </row>
    <row r="123" spans="1:13" x14ac:dyDescent="0.3">
      <c r="A123" t="s">
        <v>452</v>
      </c>
      <c r="B123" t="s">
        <v>453</v>
      </c>
      <c r="C123" t="s">
        <v>451</v>
      </c>
      <c r="D123" t="s">
        <v>161</v>
      </c>
      <c r="E123" t="s">
        <v>177</v>
      </c>
      <c r="F123" t="s">
        <v>163</v>
      </c>
      <c r="G123" t="s">
        <v>217</v>
      </c>
      <c r="H123">
        <v>36</v>
      </c>
      <c r="I123" s="6">
        <v>43818</v>
      </c>
      <c r="J123" s="29">
        <v>91954</v>
      </c>
      <c r="K123" s="30">
        <v>0</v>
      </c>
      <c r="L123" t="s">
        <v>165</v>
      </c>
      <c r="M123" t="s">
        <v>220</v>
      </c>
    </row>
    <row r="124" spans="1:13" x14ac:dyDescent="0.3">
      <c r="A124" t="s">
        <v>454</v>
      </c>
      <c r="B124" t="s">
        <v>455</v>
      </c>
      <c r="C124" t="s">
        <v>211</v>
      </c>
      <c r="D124" t="s">
        <v>212</v>
      </c>
      <c r="E124" t="s">
        <v>187</v>
      </c>
      <c r="F124" t="s">
        <v>163</v>
      </c>
      <c r="G124" t="s">
        <v>164</v>
      </c>
      <c r="H124">
        <v>30</v>
      </c>
      <c r="I124" s="6">
        <v>42634</v>
      </c>
      <c r="J124" s="29">
        <v>221217</v>
      </c>
      <c r="K124" s="30">
        <v>0.32</v>
      </c>
      <c r="L124" t="s">
        <v>165</v>
      </c>
      <c r="M124" t="s">
        <v>220</v>
      </c>
    </row>
    <row r="125" spans="1:13" x14ac:dyDescent="0.3">
      <c r="A125" t="s">
        <v>456</v>
      </c>
      <c r="B125" t="s">
        <v>457</v>
      </c>
      <c r="C125" t="s">
        <v>355</v>
      </c>
      <c r="D125" t="s">
        <v>161</v>
      </c>
      <c r="E125" t="s">
        <v>177</v>
      </c>
      <c r="F125" t="s">
        <v>181</v>
      </c>
      <c r="G125" t="s">
        <v>217</v>
      </c>
      <c r="H125">
        <v>29</v>
      </c>
      <c r="I125" s="6">
        <v>42866</v>
      </c>
      <c r="J125" s="29">
        <v>87536</v>
      </c>
      <c r="K125" s="30">
        <v>0</v>
      </c>
      <c r="L125" t="s">
        <v>165</v>
      </c>
      <c r="M125" t="s">
        <v>166</v>
      </c>
    </row>
    <row r="126" spans="1:13" x14ac:dyDescent="0.3">
      <c r="A126" t="s">
        <v>458</v>
      </c>
      <c r="B126" t="s">
        <v>459</v>
      </c>
      <c r="C126" t="s">
        <v>190</v>
      </c>
      <c r="D126" t="s">
        <v>223</v>
      </c>
      <c r="E126" t="s">
        <v>187</v>
      </c>
      <c r="F126" t="s">
        <v>163</v>
      </c>
      <c r="G126" t="s">
        <v>217</v>
      </c>
      <c r="H126">
        <v>47</v>
      </c>
      <c r="I126" s="6">
        <v>42164</v>
      </c>
      <c r="J126" s="29">
        <v>41429</v>
      </c>
      <c r="K126" s="30">
        <v>0</v>
      </c>
      <c r="L126" t="s">
        <v>165</v>
      </c>
      <c r="M126" t="s">
        <v>166</v>
      </c>
    </row>
    <row r="127" spans="1:13" x14ac:dyDescent="0.3">
      <c r="A127" t="s">
        <v>460</v>
      </c>
      <c r="B127" t="s">
        <v>461</v>
      </c>
      <c r="C127" t="s">
        <v>211</v>
      </c>
      <c r="D127" t="s">
        <v>204</v>
      </c>
      <c r="E127" t="s">
        <v>177</v>
      </c>
      <c r="F127" t="s">
        <v>181</v>
      </c>
      <c r="G127" t="s">
        <v>182</v>
      </c>
      <c r="H127">
        <v>35</v>
      </c>
      <c r="I127" s="6">
        <v>40826</v>
      </c>
      <c r="J127" s="29">
        <v>245482</v>
      </c>
      <c r="K127" s="30">
        <v>0.39</v>
      </c>
      <c r="L127" t="s">
        <v>165</v>
      </c>
      <c r="M127" t="s">
        <v>166</v>
      </c>
    </row>
    <row r="128" spans="1:13" x14ac:dyDescent="0.3">
      <c r="A128" t="s">
        <v>462</v>
      </c>
      <c r="B128" t="s">
        <v>463</v>
      </c>
      <c r="C128" t="s">
        <v>340</v>
      </c>
      <c r="D128" t="s">
        <v>204</v>
      </c>
      <c r="E128" t="s">
        <v>177</v>
      </c>
      <c r="F128" t="s">
        <v>163</v>
      </c>
      <c r="G128" t="s">
        <v>172</v>
      </c>
      <c r="H128">
        <v>25</v>
      </c>
      <c r="I128" s="6">
        <v>43850</v>
      </c>
      <c r="J128" s="29">
        <v>71359</v>
      </c>
      <c r="K128" s="30">
        <v>0</v>
      </c>
      <c r="L128" t="s">
        <v>165</v>
      </c>
      <c r="M128" t="s">
        <v>183</v>
      </c>
    </row>
    <row r="129" spans="1:13" x14ac:dyDescent="0.3">
      <c r="A129" t="s">
        <v>464</v>
      </c>
      <c r="B129" t="s">
        <v>465</v>
      </c>
      <c r="C129" t="s">
        <v>169</v>
      </c>
      <c r="D129" t="s">
        <v>204</v>
      </c>
      <c r="E129" t="s">
        <v>171</v>
      </c>
      <c r="F129" t="s">
        <v>181</v>
      </c>
      <c r="G129" t="s">
        <v>182</v>
      </c>
      <c r="H129">
        <v>45</v>
      </c>
      <c r="I129" s="6">
        <v>41879</v>
      </c>
      <c r="J129" s="29">
        <v>183161</v>
      </c>
      <c r="K129" s="30">
        <v>0.22</v>
      </c>
      <c r="L129" t="s">
        <v>165</v>
      </c>
      <c r="M129" t="s">
        <v>191</v>
      </c>
    </row>
    <row r="130" spans="1:13" x14ac:dyDescent="0.3">
      <c r="A130" t="s">
        <v>466</v>
      </c>
      <c r="B130" t="s">
        <v>467</v>
      </c>
      <c r="C130" t="s">
        <v>468</v>
      </c>
      <c r="D130" t="s">
        <v>161</v>
      </c>
      <c r="E130" t="s">
        <v>187</v>
      </c>
      <c r="F130" t="s">
        <v>181</v>
      </c>
      <c r="G130" t="s">
        <v>172</v>
      </c>
      <c r="H130">
        <v>58</v>
      </c>
      <c r="I130" s="6">
        <v>34176</v>
      </c>
      <c r="J130" s="29">
        <v>69260</v>
      </c>
      <c r="K130" s="30">
        <v>0</v>
      </c>
      <c r="L130" t="s">
        <v>165</v>
      </c>
      <c r="M130" t="s">
        <v>183</v>
      </c>
    </row>
    <row r="131" spans="1:13" x14ac:dyDescent="0.3">
      <c r="A131" t="s">
        <v>469</v>
      </c>
      <c r="B131" t="s">
        <v>470</v>
      </c>
      <c r="C131" t="s">
        <v>280</v>
      </c>
      <c r="D131" t="s">
        <v>204</v>
      </c>
      <c r="E131" t="s">
        <v>171</v>
      </c>
      <c r="F131" t="s">
        <v>181</v>
      </c>
      <c r="G131" t="s">
        <v>172</v>
      </c>
      <c r="H131">
        <v>51</v>
      </c>
      <c r="I131" s="6">
        <v>36442</v>
      </c>
      <c r="J131" s="29">
        <v>95639</v>
      </c>
      <c r="K131" s="30">
        <v>0</v>
      </c>
      <c r="L131" t="s">
        <v>165</v>
      </c>
      <c r="M131" t="s">
        <v>195</v>
      </c>
    </row>
    <row r="132" spans="1:13" x14ac:dyDescent="0.3">
      <c r="A132" t="s">
        <v>471</v>
      </c>
      <c r="B132" t="s">
        <v>472</v>
      </c>
      <c r="C132" t="s">
        <v>180</v>
      </c>
      <c r="D132" t="s">
        <v>223</v>
      </c>
      <c r="E132" t="s">
        <v>187</v>
      </c>
      <c r="F132" t="s">
        <v>181</v>
      </c>
      <c r="G132" t="s">
        <v>164</v>
      </c>
      <c r="H132">
        <v>36</v>
      </c>
      <c r="I132" s="6">
        <v>44556</v>
      </c>
      <c r="J132" s="29">
        <v>75119</v>
      </c>
      <c r="K132" s="30">
        <v>0</v>
      </c>
      <c r="L132" t="s">
        <v>165</v>
      </c>
      <c r="M132" t="s">
        <v>173</v>
      </c>
    </row>
    <row r="133" spans="1:13" x14ac:dyDescent="0.3">
      <c r="A133" t="s">
        <v>473</v>
      </c>
      <c r="B133" t="s">
        <v>474</v>
      </c>
      <c r="C133" t="s">
        <v>211</v>
      </c>
      <c r="D133" t="s">
        <v>194</v>
      </c>
      <c r="E133" t="s">
        <v>162</v>
      </c>
      <c r="F133" t="s">
        <v>181</v>
      </c>
      <c r="G133" t="s">
        <v>182</v>
      </c>
      <c r="H133">
        <v>59</v>
      </c>
      <c r="I133" s="6">
        <v>40681</v>
      </c>
      <c r="J133" s="29">
        <v>192213</v>
      </c>
      <c r="K133" s="30">
        <v>0.4</v>
      </c>
      <c r="L133" t="s">
        <v>165</v>
      </c>
      <c r="M133" t="s">
        <v>173</v>
      </c>
    </row>
    <row r="134" spans="1:13" x14ac:dyDescent="0.3">
      <c r="A134" t="s">
        <v>475</v>
      </c>
      <c r="B134" t="s">
        <v>476</v>
      </c>
      <c r="C134" t="s">
        <v>160</v>
      </c>
      <c r="D134" t="s">
        <v>223</v>
      </c>
      <c r="E134" t="s">
        <v>177</v>
      </c>
      <c r="F134" t="s">
        <v>181</v>
      </c>
      <c r="G134" t="s">
        <v>172</v>
      </c>
      <c r="H134">
        <v>29</v>
      </c>
      <c r="I134" s="6">
        <v>42810</v>
      </c>
      <c r="J134" s="29">
        <v>151413</v>
      </c>
      <c r="K134" s="30">
        <v>0.15</v>
      </c>
      <c r="L134" t="s">
        <v>165</v>
      </c>
      <c r="M134" t="s">
        <v>166</v>
      </c>
    </row>
    <row r="135" spans="1:13" x14ac:dyDescent="0.3">
      <c r="A135" t="s">
        <v>477</v>
      </c>
      <c r="B135" t="s">
        <v>478</v>
      </c>
      <c r="C135" t="s">
        <v>180</v>
      </c>
      <c r="D135" t="s">
        <v>194</v>
      </c>
      <c r="E135" t="s">
        <v>171</v>
      </c>
      <c r="F135" t="s">
        <v>181</v>
      </c>
      <c r="G135" t="s">
        <v>172</v>
      </c>
      <c r="H135">
        <v>62</v>
      </c>
      <c r="I135" s="6">
        <v>37733</v>
      </c>
      <c r="J135" s="29">
        <v>76906</v>
      </c>
      <c r="K135" s="30">
        <v>0</v>
      </c>
      <c r="L135" t="s">
        <v>165</v>
      </c>
      <c r="M135" t="s">
        <v>166</v>
      </c>
    </row>
    <row r="136" spans="1:13" x14ac:dyDescent="0.3">
      <c r="A136" t="s">
        <v>479</v>
      </c>
      <c r="B136" t="s">
        <v>480</v>
      </c>
      <c r="C136" t="s">
        <v>340</v>
      </c>
      <c r="D136" t="s">
        <v>204</v>
      </c>
      <c r="E136" t="s">
        <v>162</v>
      </c>
      <c r="F136" t="s">
        <v>181</v>
      </c>
      <c r="G136" t="s">
        <v>217</v>
      </c>
      <c r="H136">
        <v>47</v>
      </c>
      <c r="I136" s="6">
        <v>35990</v>
      </c>
      <c r="J136" s="29">
        <v>99091</v>
      </c>
      <c r="K136" s="30">
        <v>0</v>
      </c>
      <c r="L136" t="s">
        <v>165</v>
      </c>
      <c r="M136" t="s">
        <v>195</v>
      </c>
    </row>
    <row r="137" spans="1:13" x14ac:dyDescent="0.3">
      <c r="A137" t="s">
        <v>481</v>
      </c>
      <c r="B137" t="s">
        <v>482</v>
      </c>
      <c r="C137" t="s">
        <v>180</v>
      </c>
      <c r="D137" t="s">
        <v>170</v>
      </c>
      <c r="E137" t="s">
        <v>187</v>
      </c>
      <c r="F137" t="s">
        <v>163</v>
      </c>
      <c r="G137" t="s">
        <v>172</v>
      </c>
      <c r="H137">
        <v>28</v>
      </c>
      <c r="I137" s="6">
        <v>44078</v>
      </c>
      <c r="J137" s="29">
        <v>95045</v>
      </c>
      <c r="K137" s="30">
        <v>0</v>
      </c>
      <c r="L137" t="s">
        <v>165</v>
      </c>
      <c r="M137" t="s">
        <v>173</v>
      </c>
    </row>
    <row r="138" spans="1:13" x14ac:dyDescent="0.3">
      <c r="A138" t="s">
        <v>483</v>
      </c>
      <c r="B138" t="s">
        <v>484</v>
      </c>
      <c r="C138" t="s">
        <v>211</v>
      </c>
      <c r="D138" t="s">
        <v>212</v>
      </c>
      <c r="E138" t="s">
        <v>171</v>
      </c>
      <c r="F138" t="s">
        <v>163</v>
      </c>
      <c r="G138" t="s">
        <v>172</v>
      </c>
      <c r="H138">
        <v>29</v>
      </c>
      <c r="I138" s="6">
        <v>42740</v>
      </c>
      <c r="J138" s="29">
        <v>190401</v>
      </c>
      <c r="K138" s="30">
        <v>0.37</v>
      </c>
      <c r="L138" t="s">
        <v>165</v>
      </c>
      <c r="M138" t="s">
        <v>220</v>
      </c>
    </row>
    <row r="139" spans="1:13" x14ac:dyDescent="0.3">
      <c r="A139" t="s">
        <v>485</v>
      </c>
      <c r="B139" t="s">
        <v>486</v>
      </c>
      <c r="C139" t="s">
        <v>421</v>
      </c>
      <c r="D139" t="s">
        <v>223</v>
      </c>
      <c r="E139" t="s">
        <v>171</v>
      </c>
      <c r="F139" t="s">
        <v>181</v>
      </c>
      <c r="G139" t="s">
        <v>217</v>
      </c>
      <c r="H139">
        <v>45</v>
      </c>
      <c r="I139" s="6">
        <v>44237</v>
      </c>
      <c r="J139" s="29">
        <v>79882</v>
      </c>
      <c r="K139" s="30">
        <v>0</v>
      </c>
      <c r="L139" t="s">
        <v>165</v>
      </c>
      <c r="M139" t="s">
        <v>183</v>
      </c>
    </row>
    <row r="140" spans="1:13" x14ac:dyDescent="0.3">
      <c r="A140" t="s">
        <v>487</v>
      </c>
      <c r="B140" t="s">
        <v>488</v>
      </c>
      <c r="C140" t="s">
        <v>211</v>
      </c>
      <c r="D140" t="s">
        <v>204</v>
      </c>
      <c r="E140" t="s">
        <v>177</v>
      </c>
      <c r="F140" t="s">
        <v>163</v>
      </c>
      <c r="G140" t="s">
        <v>172</v>
      </c>
      <c r="H140">
        <v>30</v>
      </c>
      <c r="I140" s="6">
        <v>43165</v>
      </c>
      <c r="J140" s="29">
        <v>255431</v>
      </c>
      <c r="K140" s="30">
        <v>0.36</v>
      </c>
      <c r="L140" t="s">
        <v>165</v>
      </c>
      <c r="M140" t="s">
        <v>220</v>
      </c>
    </row>
    <row r="141" spans="1:13" x14ac:dyDescent="0.3">
      <c r="A141" t="s">
        <v>489</v>
      </c>
      <c r="B141" t="s">
        <v>490</v>
      </c>
      <c r="C141" t="s">
        <v>190</v>
      </c>
      <c r="D141" t="s">
        <v>170</v>
      </c>
      <c r="E141" t="s">
        <v>177</v>
      </c>
      <c r="F141" t="s">
        <v>163</v>
      </c>
      <c r="G141" t="s">
        <v>172</v>
      </c>
      <c r="H141">
        <v>51</v>
      </c>
      <c r="I141" s="6">
        <v>42753</v>
      </c>
      <c r="J141" s="29">
        <v>53799</v>
      </c>
      <c r="K141" s="30">
        <v>0</v>
      </c>
      <c r="L141" t="s">
        <v>165</v>
      </c>
      <c r="M141" t="s">
        <v>220</v>
      </c>
    </row>
    <row r="142" spans="1:13" x14ac:dyDescent="0.3">
      <c r="A142" t="s">
        <v>491</v>
      </c>
      <c r="B142" t="s">
        <v>492</v>
      </c>
      <c r="C142" t="s">
        <v>180</v>
      </c>
      <c r="D142" t="s">
        <v>223</v>
      </c>
      <c r="E142" t="s">
        <v>187</v>
      </c>
      <c r="F142" t="s">
        <v>163</v>
      </c>
      <c r="G142" t="s">
        <v>172</v>
      </c>
      <c r="H142">
        <v>28</v>
      </c>
      <c r="I142" s="6">
        <v>44380</v>
      </c>
      <c r="J142" s="29">
        <v>82739</v>
      </c>
      <c r="K142" s="30">
        <v>0</v>
      </c>
      <c r="L142" t="s">
        <v>165</v>
      </c>
      <c r="M142" t="s">
        <v>183</v>
      </c>
    </row>
    <row r="143" spans="1:13" x14ac:dyDescent="0.3">
      <c r="A143" t="s">
        <v>493</v>
      </c>
      <c r="B143" t="s">
        <v>494</v>
      </c>
      <c r="C143" t="s">
        <v>301</v>
      </c>
      <c r="D143" t="s">
        <v>161</v>
      </c>
      <c r="E143" t="s">
        <v>177</v>
      </c>
      <c r="F143" t="s">
        <v>163</v>
      </c>
      <c r="G143" t="s">
        <v>172</v>
      </c>
      <c r="H143">
        <v>36</v>
      </c>
      <c r="I143" s="6">
        <v>41789</v>
      </c>
      <c r="J143" s="29">
        <v>99080</v>
      </c>
      <c r="K143" s="30">
        <v>0</v>
      </c>
      <c r="L143" t="s">
        <v>165</v>
      </c>
      <c r="M143" t="s">
        <v>173</v>
      </c>
    </row>
    <row r="144" spans="1:13" x14ac:dyDescent="0.3">
      <c r="A144" t="s">
        <v>495</v>
      </c>
      <c r="B144" t="s">
        <v>496</v>
      </c>
      <c r="C144" t="s">
        <v>169</v>
      </c>
      <c r="D144" t="s">
        <v>200</v>
      </c>
      <c r="E144" t="s">
        <v>162</v>
      </c>
      <c r="F144" t="s">
        <v>163</v>
      </c>
      <c r="G144" t="s">
        <v>172</v>
      </c>
      <c r="H144">
        <v>51</v>
      </c>
      <c r="I144" s="6">
        <v>44283</v>
      </c>
      <c r="J144" s="29">
        <v>180687</v>
      </c>
      <c r="K144" s="30">
        <v>0.19</v>
      </c>
      <c r="L144" t="s">
        <v>165</v>
      </c>
      <c r="M144" t="s">
        <v>183</v>
      </c>
    </row>
    <row r="145" spans="1:13" x14ac:dyDescent="0.3">
      <c r="A145" t="s">
        <v>497</v>
      </c>
      <c r="B145" t="s">
        <v>498</v>
      </c>
      <c r="C145" t="s">
        <v>286</v>
      </c>
      <c r="D145" t="s">
        <v>204</v>
      </c>
      <c r="E145" t="s">
        <v>187</v>
      </c>
      <c r="F145" t="s">
        <v>181</v>
      </c>
      <c r="G145" t="s">
        <v>182</v>
      </c>
      <c r="H145">
        <v>45</v>
      </c>
      <c r="I145" s="6">
        <v>36993</v>
      </c>
      <c r="J145" s="29">
        <v>95743</v>
      </c>
      <c r="K145" s="30">
        <v>0.15</v>
      </c>
      <c r="L145" t="s">
        <v>165</v>
      </c>
      <c r="M145" t="s">
        <v>195</v>
      </c>
    </row>
    <row r="146" spans="1:13" x14ac:dyDescent="0.3">
      <c r="A146" t="s">
        <v>499</v>
      </c>
      <c r="B146" t="s">
        <v>500</v>
      </c>
      <c r="C146" t="s">
        <v>340</v>
      </c>
      <c r="D146" t="s">
        <v>204</v>
      </c>
      <c r="E146" t="s">
        <v>162</v>
      </c>
      <c r="F146" t="s">
        <v>163</v>
      </c>
      <c r="G146" t="s">
        <v>172</v>
      </c>
      <c r="H146">
        <v>44</v>
      </c>
      <c r="I146" s="6">
        <v>40060</v>
      </c>
      <c r="J146" s="29">
        <v>89695</v>
      </c>
      <c r="K146" s="30">
        <v>0</v>
      </c>
      <c r="L146" t="s">
        <v>165</v>
      </c>
      <c r="M146" t="s">
        <v>195</v>
      </c>
    </row>
    <row r="147" spans="1:13" x14ac:dyDescent="0.3">
      <c r="A147" t="s">
        <v>501</v>
      </c>
      <c r="B147" t="s">
        <v>502</v>
      </c>
      <c r="C147" t="s">
        <v>328</v>
      </c>
      <c r="D147" t="s">
        <v>200</v>
      </c>
      <c r="E147" t="s">
        <v>162</v>
      </c>
      <c r="F147" t="s">
        <v>181</v>
      </c>
      <c r="G147" t="s">
        <v>172</v>
      </c>
      <c r="H147">
        <v>30</v>
      </c>
      <c r="I147" s="6">
        <v>42078</v>
      </c>
      <c r="J147" s="29">
        <v>93734</v>
      </c>
      <c r="K147" s="30">
        <v>0</v>
      </c>
      <c r="L147" t="s">
        <v>165</v>
      </c>
      <c r="M147" t="s">
        <v>183</v>
      </c>
    </row>
    <row r="148" spans="1:13" x14ac:dyDescent="0.3">
      <c r="A148" t="s">
        <v>503</v>
      </c>
      <c r="B148" t="s">
        <v>504</v>
      </c>
      <c r="C148" t="s">
        <v>186</v>
      </c>
      <c r="D148" t="s">
        <v>170</v>
      </c>
      <c r="E148" t="s">
        <v>171</v>
      </c>
      <c r="F148" t="s">
        <v>181</v>
      </c>
      <c r="G148" t="s">
        <v>164</v>
      </c>
      <c r="H148">
        <v>51</v>
      </c>
      <c r="I148" s="6">
        <v>34746</v>
      </c>
      <c r="J148" s="29">
        <v>125375</v>
      </c>
      <c r="K148" s="30">
        <v>0.09</v>
      </c>
      <c r="L148" t="s">
        <v>165</v>
      </c>
      <c r="M148" t="s">
        <v>173</v>
      </c>
    </row>
    <row r="149" spans="1:13" x14ac:dyDescent="0.3">
      <c r="A149" t="s">
        <v>505</v>
      </c>
      <c r="B149" t="s">
        <v>506</v>
      </c>
      <c r="C149" t="s">
        <v>211</v>
      </c>
      <c r="D149" t="s">
        <v>194</v>
      </c>
      <c r="E149" t="s">
        <v>177</v>
      </c>
      <c r="F149" t="s">
        <v>181</v>
      </c>
      <c r="G149" t="s">
        <v>182</v>
      </c>
      <c r="H149">
        <v>25</v>
      </c>
      <c r="I149" s="6">
        <v>44235</v>
      </c>
      <c r="J149" s="29">
        <v>198243</v>
      </c>
      <c r="K149" s="30">
        <v>0.31</v>
      </c>
      <c r="L149" t="s">
        <v>165</v>
      </c>
      <c r="M149" t="s">
        <v>191</v>
      </c>
    </row>
    <row r="150" spans="1:13" x14ac:dyDescent="0.3">
      <c r="A150" t="s">
        <v>507</v>
      </c>
      <c r="B150" t="s">
        <v>508</v>
      </c>
      <c r="C150" t="s">
        <v>335</v>
      </c>
      <c r="D150" t="s">
        <v>204</v>
      </c>
      <c r="E150" t="s">
        <v>162</v>
      </c>
      <c r="F150" t="s">
        <v>163</v>
      </c>
      <c r="G150" t="s">
        <v>217</v>
      </c>
      <c r="H150">
        <v>42</v>
      </c>
      <c r="I150" s="6">
        <v>43062</v>
      </c>
      <c r="J150" s="29">
        <v>96023</v>
      </c>
      <c r="K150" s="30">
        <v>0</v>
      </c>
      <c r="L150" t="s">
        <v>165</v>
      </c>
      <c r="M150" t="s">
        <v>191</v>
      </c>
    </row>
    <row r="151" spans="1:13" x14ac:dyDescent="0.3">
      <c r="A151" t="s">
        <v>509</v>
      </c>
      <c r="B151" t="s">
        <v>510</v>
      </c>
      <c r="C151" t="s">
        <v>180</v>
      </c>
      <c r="D151" t="s">
        <v>212</v>
      </c>
      <c r="E151" t="s">
        <v>162</v>
      </c>
      <c r="F151" t="s">
        <v>163</v>
      </c>
      <c r="G151" t="s">
        <v>172</v>
      </c>
      <c r="H151">
        <v>34</v>
      </c>
      <c r="I151" s="6">
        <v>41085</v>
      </c>
      <c r="J151" s="29">
        <v>83066</v>
      </c>
      <c r="K151" s="30">
        <v>0</v>
      </c>
      <c r="L151" t="s">
        <v>165</v>
      </c>
      <c r="M151" t="s">
        <v>173</v>
      </c>
    </row>
    <row r="152" spans="1:13" x14ac:dyDescent="0.3">
      <c r="A152" t="s">
        <v>511</v>
      </c>
      <c r="B152" t="s">
        <v>512</v>
      </c>
      <c r="C152" t="s">
        <v>235</v>
      </c>
      <c r="D152" t="s">
        <v>223</v>
      </c>
      <c r="E152" t="s">
        <v>162</v>
      </c>
      <c r="F152" t="s">
        <v>163</v>
      </c>
      <c r="G152" t="s">
        <v>217</v>
      </c>
      <c r="H152">
        <v>48</v>
      </c>
      <c r="I152" s="6">
        <v>41773</v>
      </c>
      <c r="J152" s="29">
        <v>61216</v>
      </c>
      <c r="K152" s="30">
        <v>0</v>
      </c>
      <c r="L152" t="s">
        <v>165</v>
      </c>
      <c r="M152" t="s">
        <v>166</v>
      </c>
    </row>
    <row r="153" spans="1:13" x14ac:dyDescent="0.3">
      <c r="A153" t="s">
        <v>513</v>
      </c>
      <c r="B153" t="s">
        <v>514</v>
      </c>
      <c r="C153" t="s">
        <v>160</v>
      </c>
      <c r="D153" t="s">
        <v>194</v>
      </c>
      <c r="E153" t="s">
        <v>187</v>
      </c>
      <c r="F153" t="s">
        <v>181</v>
      </c>
      <c r="G153" t="s">
        <v>172</v>
      </c>
      <c r="H153">
        <v>33</v>
      </c>
      <c r="I153" s="6">
        <v>41315</v>
      </c>
      <c r="J153" s="29">
        <v>144231</v>
      </c>
      <c r="K153" s="30">
        <v>0.14000000000000001</v>
      </c>
      <c r="L153" t="s">
        <v>165</v>
      </c>
      <c r="M153" t="s">
        <v>220</v>
      </c>
    </row>
    <row r="154" spans="1:13" x14ac:dyDescent="0.3">
      <c r="A154" t="s">
        <v>515</v>
      </c>
      <c r="B154" t="s">
        <v>516</v>
      </c>
      <c r="C154" t="s">
        <v>335</v>
      </c>
      <c r="D154" t="s">
        <v>204</v>
      </c>
      <c r="E154" t="s">
        <v>177</v>
      </c>
      <c r="F154" t="s">
        <v>181</v>
      </c>
      <c r="G154" t="s">
        <v>217</v>
      </c>
      <c r="H154">
        <v>36</v>
      </c>
      <c r="I154" s="6">
        <v>39912</v>
      </c>
      <c r="J154" s="29">
        <v>60055</v>
      </c>
      <c r="K154" s="30">
        <v>0</v>
      </c>
      <c r="L154" t="s">
        <v>165</v>
      </c>
      <c r="M154" t="s">
        <v>166</v>
      </c>
    </row>
    <row r="155" spans="1:13" x14ac:dyDescent="0.3">
      <c r="A155" t="s">
        <v>517</v>
      </c>
      <c r="B155" t="s">
        <v>518</v>
      </c>
      <c r="C155" t="s">
        <v>211</v>
      </c>
      <c r="D155" t="s">
        <v>161</v>
      </c>
      <c r="E155" t="s">
        <v>187</v>
      </c>
      <c r="F155" t="s">
        <v>163</v>
      </c>
      <c r="G155" t="s">
        <v>182</v>
      </c>
      <c r="H155">
        <v>53</v>
      </c>
      <c r="I155" s="6">
        <v>39568</v>
      </c>
      <c r="J155" s="29">
        <v>182202</v>
      </c>
      <c r="K155" s="30">
        <v>0.3</v>
      </c>
      <c r="L155" t="s">
        <v>165</v>
      </c>
      <c r="M155" t="s">
        <v>195</v>
      </c>
    </row>
    <row r="156" spans="1:13" x14ac:dyDescent="0.3">
      <c r="A156" t="s">
        <v>519</v>
      </c>
      <c r="B156" t="s">
        <v>520</v>
      </c>
      <c r="C156" t="s">
        <v>186</v>
      </c>
      <c r="D156" t="s">
        <v>223</v>
      </c>
      <c r="E156" t="s">
        <v>171</v>
      </c>
      <c r="F156" t="s">
        <v>181</v>
      </c>
      <c r="G156" t="s">
        <v>172</v>
      </c>
      <c r="H156">
        <v>43</v>
      </c>
      <c r="I156" s="6">
        <v>38748</v>
      </c>
      <c r="J156" s="29">
        <v>117518</v>
      </c>
      <c r="K156" s="30">
        <v>7.0000000000000007E-2</v>
      </c>
      <c r="L156" t="s">
        <v>165</v>
      </c>
      <c r="M156" t="s">
        <v>166</v>
      </c>
    </row>
    <row r="157" spans="1:13" x14ac:dyDescent="0.3">
      <c r="A157" t="s">
        <v>521</v>
      </c>
      <c r="B157" t="s">
        <v>522</v>
      </c>
      <c r="C157" t="s">
        <v>186</v>
      </c>
      <c r="D157" t="s">
        <v>212</v>
      </c>
      <c r="E157" t="s">
        <v>177</v>
      </c>
      <c r="F157" t="s">
        <v>181</v>
      </c>
      <c r="G157" t="s">
        <v>172</v>
      </c>
      <c r="H157">
        <v>38</v>
      </c>
      <c r="I157" s="6">
        <v>39544</v>
      </c>
      <c r="J157" s="29">
        <v>126856</v>
      </c>
      <c r="K157" s="30">
        <v>0.06</v>
      </c>
      <c r="L157" t="s">
        <v>165</v>
      </c>
      <c r="M157" t="s">
        <v>220</v>
      </c>
    </row>
    <row r="158" spans="1:13" x14ac:dyDescent="0.3">
      <c r="A158" t="s">
        <v>523</v>
      </c>
      <c r="B158" t="s">
        <v>524</v>
      </c>
      <c r="C158" t="s">
        <v>169</v>
      </c>
      <c r="D158" t="s">
        <v>223</v>
      </c>
      <c r="E158" t="s">
        <v>162</v>
      </c>
      <c r="F158" t="s">
        <v>163</v>
      </c>
      <c r="G158" t="s">
        <v>182</v>
      </c>
      <c r="H158">
        <v>45</v>
      </c>
      <c r="I158" s="6">
        <v>37316</v>
      </c>
      <c r="J158" s="29">
        <v>165181</v>
      </c>
      <c r="K158" s="30">
        <v>0.16</v>
      </c>
      <c r="L158" t="s">
        <v>165</v>
      </c>
      <c r="M158" t="s">
        <v>166</v>
      </c>
    </row>
    <row r="159" spans="1:13" x14ac:dyDescent="0.3">
      <c r="A159" t="s">
        <v>525</v>
      </c>
      <c r="B159" t="s">
        <v>526</v>
      </c>
      <c r="C159" t="s">
        <v>160</v>
      </c>
      <c r="D159" t="s">
        <v>194</v>
      </c>
      <c r="E159" t="s">
        <v>177</v>
      </c>
      <c r="F159" t="s">
        <v>163</v>
      </c>
      <c r="G159" t="s">
        <v>172</v>
      </c>
      <c r="H159">
        <v>55</v>
      </c>
      <c r="I159" s="6">
        <v>40552</v>
      </c>
      <c r="J159" s="29">
        <v>138521</v>
      </c>
      <c r="K159" s="30">
        <v>0.1</v>
      </c>
      <c r="L159" t="s">
        <v>165</v>
      </c>
      <c r="M159" t="s">
        <v>191</v>
      </c>
    </row>
    <row r="160" spans="1:13" x14ac:dyDescent="0.3">
      <c r="A160" t="s">
        <v>527</v>
      </c>
      <c r="B160" t="s">
        <v>528</v>
      </c>
      <c r="C160" t="s">
        <v>240</v>
      </c>
      <c r="D160" t="s">
        <v>161</v>
      </c>
      <c r="E160" t="s">
        <v>187</v>
      </c>
      <c r="F160" t="s">
        <v>163</v>
      </c>
      <c r="G160" t="s">
        <v>164</v>
      </c>
      <c r="H160">
        <v>39</v>
      </c>
      <c r="I160" s="6">
        <v>43229</v>
      </c>
      <c r="J160" s="29">
        <v>73317</v>
      </c>
      <c r="K160" s="30">
        <v>0</v>
      </c>
      <c r="L160" t="s">
        <v>165</v>
      </c>
      <c r="M160" t="s">
        <v>191</v>
      </c>
    </row>
    <row r="161" spans="1:13" x14ac:dyDescent="0.3">
      <c r="A161" t="s">
        <v>529</v>
      </c>
      <c r="B161" t="s">
        <v>530</v>
      </c>
      <c r="C161" t="s">
        <v>451</v>
      </c>
      <c r="D161" t="s">
        <v>161</v>
      </c>
      <c r="E161" t="s">
        <v>171</v>
      </c>
      <c r="F161" t="s">
        <v>163</v>
      </c>
      <c r="G161" t="s">
        <v>182</v>
      </c>
      <c r="H161">
        <v>40</v>
      </c>
      <c r="I161" s="6">
        <v>41451</v>
      </c>
      <c r="J161" s="29">
        <v>69096</v>
      </c>
      <c r="K161" s="30">
        <v>0</v>
      </c>
      <c r="L161" t="s">
        <v>165</v>
      </c>
      <c r="M161" t="s">
        <v>166</v>
      </c>
    </row>
    <row r="162" spans="1:13" x14ac:dyDescent="0.3">
      <c r="A162" t="s">
        <v>531</v>
      </c>
      <c r="B162" t="s">
        <v>532</v>
      </c>
      <c r="C162" t="s">
        <v>335</v>
      </c>
      <c r="D162" t="s">
        <v>204</v>
      </c>
      <c r="E162" t="s">
        <v>187</v>
      </c>
      <c r="F162" t="s">
        <v>181</v>
      </c>
      <c r="G162" t="s">
        <v>217</v>
      </c>
      <c r="H162">
        <v>64</v>
      </c>
      <c r="I162" s="6">
        <v>33875</v>
      </c>
      <c r="J162" s="29">
        <v>70778</v>
      </c>
      <c r="K162" s="30">
        <v>0</v>
      </c>
      <c r="L162" t="s">
        <v>165</v>
      </c>
      <c r="M162" t="s">
        <v>195</v>
      </c>
    </row>
    <row r="163" spans="1:13" x14ac:dyDescent="0.3">
      <c r="A163" t="s">
        <v>533</v>
      </c>
      <c r="B163" t="s">
        <v>534</v>
      </c>
      <c r="C163" t="s">
        <v>169</v>
      </c>
      <c r="D163" t="s">
        <v>200</v>
      </c>
      <c r="E163" t="s">
        <v>171</v>
      </c>
      <c r="F163" t="s">
        <v>163</v>
      </c>
      <c r="G163" t="s">
        <v>217</v>
      </c>
      <c r="H163">
        <v>65</v>
      </c>
      <c r="I163" s="6">
        <v>38130</v>
      </c>
      <c r="J163" s="29">
        <v>153938</v>
      </c>
      <c r="K163" s="30">
        <v>0.2</v>
      </c>
      <c r="L163" t="s">
        <v>165</v>
      </c>
      <c r="M163" t="s">
        <v>183</v>
      </c>
    </row>
    <row r="164" spans="1:13" x14ac:dyDescent="0.3">
      <c r="A164" t="s">
        <v>535</v>
      </c>
      <c r="B164" t="s">
        <v>536</v>
      </c>
      <c r="C164" t="s">
        <v>335</v>
      </c>
      <c r="D164" t="s">
        <v>204</v>
      </c>
      <c r="E164" t="s">
        <v>187</v>
      </c>
      <c r="F164" t="s">
        <v>181</v>
      </c>
      <c r="G164" t="s">
        <v>172</v>
      </c>
      <c r="H164">
        <v>50</v>
      </c>
      <c r="I164" s="6">
        <v>43447</v>
      </c>
      <c r="J164" s="29">
        <v>63098</v>
      </c>
      <c r="K164" s="30">
        <v>0</v>
      </c>
      <c r="L164" t="s">
        <v>165</v>
      </c>
      <c r="M164" t="s">
        <v>220</v>
      </c>
    </row>
    <row r="165" spans="1:13" x14ac:dyDescent="0.3">
      <c r="A165" t="s">
        <v>537</v>
      </c>
      <c r="B165" t="s">
        <v>538</v>
      </c>
      <c r="C165" t="s">
        <v>160</v>
      </c>
      <c r="D165" t="s">
        <v>200</v>
      </c>
      <c r="E165" t="s">
        <v>177</v>
      </c>
      <c r="F165" t="s">
        <v>163</v>
      </c>
      <c r="G165" t="s">
        <v>164</v>
      </c>
      <c r="H165">
        <v>55</v>
      </c>
      <c r="I165" s="6">
        <v>38301</v>
      </c>
      <c r="J165" s="29">
        <v>142318</v>
      </c>
      <c r="K165" s="30">
        <v>0.14000000000000001</v>
      </c>
      <c r="L165" t="s">
        <v>165</v>
      </c>
      <c r="M165" t="s">
        <v>173</v>
      </c>
    </row>
    <row r="166" spans="1:13" x14ac:dyDescent="0.3">
      <c r="A166" t="s">
        <v>539</v>
      </c>
      <c r="B166" t="s">
        <v>540</v>
      </c>
      <c r="C166" t="s">
        <v>283</v>
      </c>
      <c r="D166" t="s">
        <v>200</v>
      </c>
      <c r="E166" t="s">
        <v>177</v>
      </c>
      <c r="F166" t="s">
        <v>181</v>
      </c>
      <c r="G166" t="s">
        <v>164</v>
      </c>
      <c r="H166">
        <v>41</v>
      </c>
      <c r="I166" s="6">
        <v>38219</v>
      </c>
      <c r="J166" s="29">
        <v>49186</v>
      </c>
      <c r="K166" s="30">
        <v>0</v>
      </c>
      <c r="L166" t="s">
        <v>165</v>
      </c>
      <c r="M166" t="s">
        <v>195</v>
      </c>
    </row>
    <row r="167" spans="1:13" x14ac:dyDescent="0.3">
      <c r="A167" t="s">
        <v>541</v>
      </c>
      <c r="B167" t="s">
        <v>542</v>
      </c>
      <c r="C167" t="s">
        <v>211</v>
      </c>
      <c r="D167" t="s">
        <v>200</v>
      </c>
      <c r="E167" t="s">
        <v>162</v>
      </c>
      <c r="F167" t="s">
        <v>163</v>
      </c>
      <c r="G167" t="s">
        <v>164</v>
      </c>
      <c r="H167">
        <v>34</v>
      </c>
      <c r="I167" s="6">
        <v>43673</v>
      </c>
      <c r="J167" s="29">
        <v>220937</v>
      </c>
      <c r="K167" s="30">
        <v>0.38</v>
      </c>
      <c r="L167" t="s">
        <v>165</v>
      </c>
      <c r="M167" t="s">
        <v>195</v>
      </c>
    </row>
    <row r="168" spans="1:13" x14ac:dyDescent="0.3">
      <c r="A168" t="s">
        <v>543</v>
      </c>
      <c r="B168" t="s">
        <v>544</v>
      </c>
      <c r="C168" t="s">
        <v>169</v>
      </c>
      <c r="D168" t="s">
        <v>161</v>
      </c>
      <c r="E168" t="s">
        <v>171</v>
      </c>
      <c r="F168" t="s">
        <v>163</v>
      </c>
      <c r="G168" t="s">
        <v>182</v>
      </c>
      <c r="H168">
        <v>47</v>
      </c>
      <c r="I168" s="6">
        <v>41208</v>
      </c>
      <c r="J168" s="29">
        <v>183156</v>
      </c>
      <c r="K168" s="30">
        <v>0.3</v>
      </c>
      <c r="L168" t="s">
        <v>165</v>
      </c>
      <c r="M168" t="s">
        <v>166</v>
      </c>
    </row>
    <row r="169" spans="1:13" x14ac:dyDescent="0.3">
      <c r="A169" t="s">
        <v>545</v>
      </c>
      <c r="B169" t="s">
        <v>546</v>
      </c>
      <c r="C169" t="s">
        <v>211</v>
      </c>
      <c r="D169" t="s">
        <v>161</v>
      </c>
      <c r="E169" t="s">
        <v>171</v>
      </c>
      <c r="F169" t="s">
        <v>163</v>
      </c>
      <c r="G169" t="s">
        <v>217</v>
      </c>
      <c r="H169">
        <v>32</v>
      </c>
      <c r="I169" s="6">
        <v>44034</v>
      </c>
      <c r="J169" s="29">
        <v>192749</v>
      </c>
      <c r="K169" s="30">
        <v>0.31</v>
      </c>
      <c r="L169" t="s">
        <v>165</v>
      </c>
      <c r="M169" t="s">
        <v>173</v>
      </c>
    </row>
    <row r="170" spans="1:13" x14ac:dyDescent="0.3">
      <c r="A170" t="s">
        <v>547</v>
      </c>
      <c r="B170" t="s">
        <v>548</v>
      </c>
      <c r="C170" t="s">
        <v>160</v>
      </c>
      <c r="D170" t="s">
        <v>161</v>
      </c>
      <c r="E170" t="s">
        <v>177</v>
      </c>
      <c r="F170" t="s">
        <v>163</v>
      </c>
      <c r="G170" t="s">
        <v>182</v>
      </c>
      <c r="H170">
        <v>39</v>
      </c>
      <c r="I170" s="6">
        <v>42819</v>
      </c>
      <c r="J170" s="29">
        <v>135325</v>
      </c>
      <c r="K170" s="30">
        <v>0.14000000000000001</v>
      </c>
      <c r="L170" t="s">
        <v>165</v>
      </c>
      <c r="M170" t="s">
        <v>183</v>
      </c>
    </row>
    <row r="171" spans="1:13" x14ac:dyDescent="0.3">
      <c r="A171" t="s">
        <v>549</v>
      </c>
      <c r="B171" t="s">
        <v>550</v>
      </c>
      <c r="C171" t="s">
        <v>180</v>
      </c>
      <c r="D171" t="s">
        <v>223</v>
      </c>
      <c r="E171" t="s">
        <v>171</v>
      </c>
      <c r="F171" t="s">
        <v>163</v>
      </c>
      <c r="G171" t="s">
        <v>172</v>
      </c>
      <c r="H171">
        <v>26</v>
      </c>
      <c r="I171" s="6">
        <v>43752</v>
      </c>
      <c r="J171" s="29">
        <v>79356</v>
      </c>
      <c r="K171" s="30">
        <v>0</v>
      </c>
      <c r="L171" t="s">
        <v>165</v>
      </c>
      <c r="M171" t="s">
        <v>183</v>
      </c>
    </row>
    <row r="172" spans="1:13" x14ac:dyDescent="0.3">
      <c r="A172" t="s">
        <v>551</v>
      </c>
      <c r="B172" t="s">
        <v>552</v>
      </c>
      <c r="C172" t="s">
        <v>340</v>
      </c>
      <c r="D172" t="s">
        <v>204</v>
      </c>
      <c r="E172" t="s">
        <v>177</v>
      </c>
      <c r="F172" t="s">
        <v>181</v>
      </c>
      <c r="G172" t="s">
        <v>164</v>
      </c>
      <c r="H172">
        <v>40</v>
      </c>
      <c r="I172" s="6">
        <v>38540</v>
      </c>
      <c r="J172" s="29">
        <v>74412</v>
      </c>
      <c r="K172" s="30">
        <v>0</v>
      </c>
      <c r="L172" t="s">
        <v>165</v>
      </c>
      <c r="M172" t="s">
        <v>166</v>
      </c>
    </row>
    <row r="173" spans="1:13" x14ac:dyDescent="0.3">
      <c r="A173" t="s">
        <v>553</v>
      </c>
      <c r="B173" t="s">
        <v>554</v>
      </c>
      <c r="C173" t="s">
        <v>169</v>
      </c>
      <c r="D173" t="s">
        <v>194</v>
      </c>
      <c r="E173" t="s">
        <v>162</v>
      </c>
      <c r="F173" t="s">
        <v>163</v>
      </c>
      <c r="G173" t="s">
        <v>182</v>
      </c>
      <c r="H173">
        <v>58</v>
      </c>
      <c r="I173" s="6">
        <v>37755</v>
      </c>
      <c r="J173" s="29">
        <v>173071</v>
      </c>
      <c r="K173" s="30">
        <v>0.28999999999999998</v>
      </c>
      <c r="L173" t="s">
        <v>165</v>
      </c>
      <c r="M173" t="s">
        <v>220</v>
      </c>
    </row>
    <row r="174" spans="1:13" x14ac:dyDescent="0.3">
      <c r="A174" t="s">
        <v>555</v>
      </c>
      <c r="B174" t="s">
        <v>556</v>
      </c>
      <c r="C174" t="s">
        <v>274</v>
      </c>
      <c r="D174" t="s">
        <v>204</v>
      </c>
      <c r="E174" t="s">
        <v>162</v>
      </c>
      <c r="F174" t="s">
        <v>163</v>
      </c>
      <c r="G174" t="s">
        <v>172</v>
      </c>
      <c r="H174">
        <v>58</v>
      </c>
      <c r="I174" s="6">
        <v>34999</v>
      </c>
      <c r="J174" s="29">
        <v>70189</v>
      </c>
      <c r="K174" s="30">
        <v>0</v>
      </c>
      <c r="L174" t="s">
        <v>165</v>
      </c>
      <c r="M174" t="s">
        <v>220</v>
      </c>
    </row>
    <row r="175" spans="1:13" x14ac:dyDescent="0.3">
      <c r="A175" t="s">
        <v>557</v>
      </c>
      <c r="B175" t="s">
        <v>558</v>
      </c>
      <c r="C175" t="s">
        <v>211</v>
      </c>
      <c r="D175" t="s">
        <v>223</v>
      </c>
      <c r="E175" t="s">
        <v>162</v>
      </c>
      <c r="F175" t="s">
        <v>163</v>
      </c>
      <c r="G175" t="s">
        <v>217</v>
      </c>
      <c r="H175">
        <v>42</v>
      </c>
      <c r="I175" s="6">
        <v>41528</v>
      </c>
      <c r="J175" s="29">
        <v>181452</v>
      </c>
      <c r="K175" s="30">
        <v>0.3</v>
      </c>
      <c r="L175" t="s">
        <v>165</v>
      </c>
      <c r="M175" t="s">
        <v>220</v>
      </c>
    </row>
    <row r="176" spans="1:13" x14ac:dyDescent="0.3">
      <c r="A176" t="s">
        <v>559</v>
      </c>
      <c r="B176" t="s">
        <v>560</v>
      </c>
      <c r="C176" t="s">
        <v>265</v>
      </c>
      <c r="D176" t="s">
        <v>200</v>
      </c>
      <c r="E176" t="s">
        <v>171</v>
      </c>
      <c r="F176" t="s">
        <v>181</v>
      </c>
      <c r="G176" t="s">
        <v>172</v>
      </c>
      <c r="H176">
        <v>26</v>
      </c>
      <c r="I176" s="6">
        <v>44267</v>
      </c>
      <c r="J176" s="29">
        <v>70369</v>
      </c>
      <c r="K176" s="30">
        <v>0</v>
      </c>
      <c r="L176" t="s">
        <v>165</v>
      </c>
      <c r="M176" t="s">
        <v>166</v>
      </c>
    </row>
    <row r="177" spans="1:13" x14ac:dyDescent="0.3">
      <c r="A177" t="s">
        <v>561</v>
      </c>
      <c r="B177" t="s">
        <v>562</v>
      </c>
      <c r="C177" t="s">
        <v>169</v>
      </c>
      <c r="D177" t="s">
        <v>170</v>
      </c>
      <c r="E177" t="s">
        <v>162</v>
      </c>
      <c r="F177" t="s">
        <v>181</v>
      </c>
      <c r="G177" t="s">
        <v>182</v>
      </c>
      <c r="H177">
        <v>64</v>
      </c>
      <c r="I177" s="6">
        <v>35187</v>
      </c>
      <c r="J177" s="29">
        <v>189933</v>
      </c>
      <c r="K177" s="30">
        <v>0.23</v>
      </c>
      <c r="L177" t="s">
        <v>165</v>
      </c>
      <c r="M177" t="s">
        <v>191</v>
      </c>
    </row>
    <row r="178" spans="1:13" x14ac:dyDescent="0.3">
      <c r="A178" t="s">
        <v>188</v>
      </c>
      <c r="B178" t="s">
        <v>563</v>
      </c>
      <c r="C178" t="s">
        <v>277</v>
      </c>
      <c r="D178" t="s">
        <v>204</v>
      </c>
      <c r="E178" t="s">
        <v>171</v>
      </c>
      <c r="F178" t="s">
        <v>181</v>
      </c>
      <c r="G178" t="s">
        <v>172</v>
      </c>
      <c r="H178">
        <v>38</v>
      </c>
      <c r="I178" s="6">
        <v>40360</v>
      </c>
      <c r="J178" s="29">
        <v>78237</v>
      </c>
      <c r="K178" s="30">
        <v>0</v>
      </c>
      <c r="L178" t="s">
        <v>165</v>
      </c>
      <c r="M178" t="s">
        <v>183</v>
      </c>
    </row>
    <row r="179" spans="1:13" x14ac:dyDescent="0.3">
      <c r="A179" t="s">
        <v>564</v>
      </c>
      <c r="B179" t="s">
        <v>565</v>
      </c>
      <c r="C179" t="s">
        <v>180</v>
      </c>
      <c r="D179" t="s">
        <v>223</v>
      </c>
      <c r="E179" t="s">
        <v>187</v>
      </c>
      <c r="F179" t="s">
        <v>181</v>
      </c>
      <c r="G179" t="s">
        <v>164</v>
      </c>
      <c r="H179">
        <v>43</v>
      </c>
      <c r="I179" s="6">
        <v>38093</v>
      </c>
      <c r="J179" s="29">
        <v>94246</v>
      </c>
      <c r="K179" s="30">
        <v>0</v>
      </c>
      <c r="L179" t="s">
        <v>165</v>
      </c>
      <c r="M179" t="s">
        <v>195</v>
      </c>
    </row>
    <row r="180" spans="1:13" x14ac:dyDescent="0.3">
      <c r="A180" t="s">
        <v>351</v>
      </c>
      <c r="B180" t="s">
        <v>566</v>
      </c>
      <c r="C180" t="s">
        <v>378</v>
      </c>
      <c r="D180" t="s">
        <v>161</v>
      </c>
      <c r="E180" t="s">
        <v>177</v>
      </c>
      <c r="F180" t="s">
        <v>163</v>
      </c>
      <c r="G180" t="s">
        <v>182</v>
      </c>
      <c r="H180">
        <v>34</v>
      </c>
      <c r="I180" s="6">
        <v>42512</v>
      </c>
      <c r="J180" s="29">
        <v>44614</v>
      </c>
      <c r="K180" s="30">
        <v>0</v>
      </c>
      <c r="L180" t="s">
        <v>165</v>
      </c>
      <c r="M180" t="s">
        <v>191</v>
      </c>
    </row>
    <row r="181" spans="1:13" x14ac:dyDescent="0.3">
      <c r="A181" t="s">
        <v>567</v>
      </c>
      <c r="B181" t="s">
        <v>568</v>
      </c>
      <c r="C181" t="s">
        <v>180</v>
      </c>
      <c r="D181" t="s">
        <v>194</v>
      </c>
      <c r="E181" t="s">
        <v>187</v>
      </c>
      <c r="F181" t="s">
        <v>163</v>
      </c>
      <c r="G181" t="s">
        <v>217</v>
      </c>
      <c r="H181">
        <v>41</v>
      </c>
      <c r="I181" s="6">
        <v>42533</v>
      </c>
      <c r="J181" s="29">
        <v>70165</v>
      </c>
      <c r="K181" s="30">
        <v>0</v>
      </c>
      <c r="L181" t="s">
        <v>165</v>
      </c>
      <c r="M181" t="s">
        <v>220</v>
      </c>
    </row>
    <row r="182" spans="1:13" x14ac:dyDescent="0.3">
      <c r="A182" t="s">
        <v>569</v>
      </c>
      <c r="B182" t="s">
        <v>570</v>
      </c>
      <c r="C182" t="s">
        <v>160</v>
      </c>
      <c r="D182" t="s">
        <v>212</v>
      </c>
      <c r="E182" t="s">
        <v>171</v>
      </c>
      <c r="F182" t="s">
        <v>181</v>
      </c>
      <c r="G182" t="s">
        <v>172</v>
      </c>
      <c r="H182">
        <v>30</v>
      </c>
      <c r="I182" s="6">
        <v>44030</v>
      </c>
      <c r="J182" s="29">
        <v>148485</v>
      </c>
      <c r="K182" s="30">
        <v>0.15</v>
      </c>
      <c r="L182" t="s">
        <v>165</v>
      </c>
      <c r="M182" t="s">
        <v>191</v>
      </c>
    </row>
    <row r="183" spans="1:13" x14ac:dyDescent="0.3">
      <c r="A183" t="s">
        <v>571</v>
      </c>
      <c r="B183" t="s">
        <v>572</v>
      </c>
      <c r="C183" t="s">
        <v>245</v>
      </c>
      <c r="D183" t="s">
        <v>161</v>
      </c>
      <c r="E183" t="s">
        <v>177</v>
      </c>
      <c r="F183" t="s">
        <v>163</v>
      </c>
      <c r="G183" t="s">
        <v>182</v>
      </c>
      <c r="H183">
        <v>58</v>
      </c>
      <c r="I183" s="6">
        <v>38521</v>
      </c>
      <c r="J183" s="29">
        <v>86089</v>
      </c>
      <c r="K183" s="30">
        <v>0</v>
      </c>
      <c r="L183" t="s">
        <v>165</v>
      </c>
      <c r="M183" t="s">
        <v>173</v>
      </c>
    </row>
    <row r="184" spans="1:13" x14ac:dyDescent="0.3">
      <c r="A184" t="s">
        <v>573</v>
      </c>
      <c r="B184" t="s">
        <v>574</v>
      </c>
      <c r="C184" t="s">
        <v>286</v>
      </c>
      <c r="D184" t="s">
        <v>204</v>
      </c>
      <c r="E184" t="s">
        <v>162</v>
      </c>
      <c r="F184" t="s">
        <v>181</v>
      </c>
      <c r="G184" t="s">
        <v>217</v>
      </c>
      <c r="H184">
        <v>54</v>
      </c>
      <c r="I184" s="6">
        <v>39382</v>
      </c>
      <c r="J184" s="29">
        <v>106313</v>
      </c>
      <c r="K184" s="30">
        <v>0.15</v>
      </c>
      <c r="L184" t="s">
        <v>165</v>
      </c>
      <c r="M184" t="s">
        <v>173</v>
      </c>
    </row>
    <row r="185" spans="1:13" x14ac:dyDescent="0.3">
      <c r="A185" t="s">
        <v>575</v>
      </c>
      <c r="B185" t="s">
        <v>576</v>
      </c>
      <c r="C185" t="s">
        <v>180</v>
      </c>
      <c r="D185" t="s">
        <v>194</v>
      </c>
      <c r="E185" t="s">
        <v>171</v>
      </c>
      <c r="F185" t="s">
        <v>181</v>
      </c>
      <c r="G185" t="s">
        <v>172</v>
      </c>
      <c r="H185">
        <v>27</v>
      </c>
      <c r="I185" s="6">
        <v>44482</v>
      </c>
      <c r="J185" s="29">
        <v>74077</v>
      </c>
      <c r="K185" s="30">
        <v>0</v>
      </c>
      <c r="L185" t="s">
        <v>165</v>
      </c>
      <c r="M185" t="s">
        <v>166</v>
      </c>
    </row>
    <row r="186" spans="1:13" x14ac:dyDescent="0.3">
      <c r="A186" t="s">
        <v>577</v>
      </c>
      <c r="B186" t="s">
        <v>578</v>
      </c>
      <c r="C186" t="s">
        <v>186</v>
      </c>
      <c r="D186" t="s">
        <v>200</v>
      </c>
      <c r="E186" t="s">
        <v>177</v>
      </c>
      <c r="F186" t="s">
        <v>163</v>
      </c>
      <c r="G186" t="s">
        <v>172</v>
      </c>
      <c r="H186">
        <v>31</v>
      </c>
      <c r="I186" s="6">
        <v>44214</v>
      </c>
      <c r="J186" s="29">
        <v>104162</v>
      </c>
      <c r="K186" s="30">
        <v>7.0000000000000007E-2</v>
      </c>
      <c r="L186" t="s">
        <v>165</v>
      </c>
      <c r="M186" t="s">
        <v>195</v>
      </c>
    </row>
    <row r="187" spans="1:13" x14ac:dyDescent="0.3">
      <c r="A187" t="s">
        <v>579</v>
      </c>
      <c r="B187" t="s">
        <v>580</v>
      </c>
      <c r="C187" t="s">
        <v>335</v>
      </c>
      <c r="D187" t="s">
        <v>204</v>
      </c>
      <c r="E187" t="s">
        <v>162</v>
      </c>
      <c r="F187" t="s">
        <v>163</v>
      </c>
      <c r="G187" t="s">
        <v>182</v>
      </c>
      <c r="H187">
        <v>55</v>
      </c>
      <c r="I187" s="6">
        <v>41525</v>
      </c>
      <c r="J187" s="29">
        <v>73248</v>
      </c>
      <c r="K187" s="30">
        <v>0</v>
      </c>
      <c r="L187" t="s">
        <v>165</v>
      </c>
      <c r="M187" t="s">
        <v>220</v>
      </c>
    </row>
    <row r="188" spans="1:13" x14ac:dyDescent="0.3">
      <c r="A188" t="s">
        <v>581</v>
      </c>
      <c r="B188" t="s">
        <v>582</v>
      </c>
      <c r="C188" t="s">
        <v>180</v>
      </c>
      <c r="D188" t="s">
        <v>194</v>
      </c>
      <c r="E188" t="s">
        <v>177</v>
      </c>
      <c r="F188" t="s">
        <v>181</v>
      </c>
      <c r="G188" t="s">
        <v>164</v>
      </c>
      <c r="H188">
        <v>51</v>
      </c>
      <c r="I188" s="6">
        <v>44113</v>
      </c>
      <c r="J188" s="29">
        <v>91853</v>
      </c>
      <c r="K188" s="30">
        <v>0</v>
      </c>
      <c r="L188" t="s">
        <v>165</v>
      </c>
      <c r="M188" t="s">
        <v>173</v>
      </c>
    </row>
    <row r="189" spans="1:13" x14ac:dyDescent="0.3">
      <c r="A189" t="s">
        <v>583</v>
      </c>
      <c r="B189" t="s">
        <v>584</v>
      </c>
      <c r="C189" t="s">
        <v>169</v>
      </c>
      <c r="D189" t="s">
        <v>170</v>
      </c>
      <c r="E189" t="s">
        <v>171</v>
      </c>
      <c r="F189" t="s">
        <v>181</v>
      </c>
      <c r="G189" t="s">
        <v>172</v>
      </c>
      <c r="H189">
        <v>25</v>
      </c>
      <c r="I189" s="6">
        <v>43844</v>
      </c>
      <c r="J189" s="29">
        <v>168014</v>
      </c>
      <c r="K189" s="30">
        <v>0.27</v>
      </c>
      <c r="L189" t="s">
        <v>165</v>
      </c>
      <c r="M189" t="s">
        <v>173</v>
      </c>
    </row>
    <row r="190" spans="1:13" x14ac:dyDescent="0.3">
      <c r="A190" t="s">
        <v>585</v>
      </c>
      <c r="B190" t="s">
        <v>586</v>
      </c>
      <c r="C190" t="s">
        <v>340</v>
      </c>
      <c r="D190" t="s">
        <v>204</v>
      </c>
      <c r="E190" t="s">
        <v>187</v>
      </c>
      <c r="F190" t="s">
        <v>163</v>
      </c>
      <c r="G190" t="s">
        <v>172</v>
      </c>
      <c r="H190">
        <v>37</v>
      </c>
      <c r="I190" s="6">
        <v>42995</v>
      </c>
      <c r="J190" s="29">
        <v>70770</v>
      </c>
      <c r="K190" s="30">
        <v>0</v>
      </c>
      <c r="L190" t="s">
        <v>165</v>
      </c>
      <c r="M190" t="s">
        <v>191</v>
      </c>
    </row>
    <row r="191" spans="1:13" x14ac:dyDescent="0.3">
      <c r="A191" t="s">
        <v>587</v>
      </c>
      <c r="B191" t="s">
        <v>588</v>
      </c>
      <c r="C191" t="s">
        <v>265</v>
      </c>
      <c r="D191" t="s">
        <v>200</v>
      </c>
      <c r="E191" t="s">
        <v>187</v>
      </c>
      <c r="F191" t="s">
        <v>181</v>
      </c>
      <c r="G191" t="s">
        <v>172</v>
      </c>
      <c r="H191">
        <v>62</v>
      </c>
      <c r="I191" s="6">
        <v>38271</v>
      </c>
      <c r="J191" s="29">
        <v>50825</v>
      </c>
      <c r="K191" s="30">
        <v>0</v>
      </c>
      <c r="L191" t="s">
        <v>165</v>
      </c>
      <c r="M191" t="s">
        <v>166</v>
      </c>
    </row>
    <row r="192" spans="1:13" x14ac:dyDescent="0.3">
      <c r="A192" t="s">
        <v>589</v>
      </c>
      <c r="B192" t="s">
        <v>590</v>
      </c>
      <c r="C192" t="s">
        <v>160</v>
      </c>
      <c r="D192" t="s">
        <v>200</v>
      </c>
      <c r="E192" t="s">
        <v>162</v>
      </c>
      <c r="F192" t="s">
        <v>163</v>
      </c>
      <c r="G192" t="s">
        <v>182</v>
      </c>
      <c r="H192">
        <v>64</v>
      </c>
      <c r="I192" s="6">
        <v>37962</v>
      </c>
      <c r="J192" s="29">
        <v>125807</v>
      </c>
      <c r="K192" s="30">
        <v>0.15</v>
      </c>
      <c r="L192" t="s">
        <v>165</v>
      </c>
      <c r="M192" t="s">
        <v>173</v>
      </c>
    </row>
    <row r="193" spans="1:13" x14ac:dyDescent="0.3">
      <c r="A193" t="s">
        <v>591</v>
      </c>
      <c r="B193" t="s">
        <v>592</v>
      </c>
      <c r="C193" t="s">
        <v>190</v>
      </c>
      <c r="D193" t="s">
        <v>223</v>
      </c>
      <c r="E193" t="s">
        <v>171</v>
      </c>
      <c r="F193" t="s">
        <v>181</v>
      </c>
      <c r="G193" t="s">
        <v>182</v>
      </c>
      <c r="H193">
        <v>25</v>
      </c>
      <c r="I193" s="6">
        <v>44405</v>
      </c>
      <c r="J193" s="29">
        <v>46845</v>
      </c>
      <c r="K193" s="30">
        <v>0</v>
      </c>
      <c r="L193" t="s">
        <v>165</v>
      </c>
      <c r="M193" t="s">
        <v>191</v>
      </c>
    </row>
    <row r="194" spans="1:13" x14ac:dyDescent="0.3">
      <c r="A194" t="s">
        <v>593</v>
      </c>
      <c r="B194" t="s">
        <v>594</v>
      </c>
      <c r="C194" t="s">
        <v>595</v>
      </c>
      <c r="D194" t="s">
        <v>161</v>
      </c>
      <c r="E194" t="s">
        <v>187</v>
      </c>
      <c r="F194" t="s">
        <v>163</v>
      </c>
      <c r="G194" t="s">
        <v>172</v>
      </c>
      <c r="H194">
        <v>40</v>
      </c>
      <c r="I194" s="6">
        <v>40522</v>
      </c>
      <c r="J194" s="29">
        <v>97807</v>
      </c>
      <c r="K194" s="30">
        <v>0</v>
      </c>
      <c r="L194" t="s">
        <v>165</v>
      </c>
      <c r="M194" t="s">
        <v>173</v>
      </c>
    </row>
    <row r="195" spans="1:13" x14ac:dyDescent="0.3">
      <c r="A195" t="s">
        <v>596</v>
      </c>
      <c r="B195" t="s">
        <v>597</v>
      </c>
      <c r="C195" t="s">
        <v>265</v>
      </c>
      <c r="D195" t="s">
        <v>200</v>
      </c>
      <c r="E195" t="s">
        <v>177</v>
      </c>
      <c r="F195" t="s">
        <v>181</v>
      </c>
      <c r="G195" t="s">
        <v>217</v>
      </c>
      <c r="H195">
        <v>31</v>
      </c>
      <c r="I195" s="6">
        <v>42347</v>
      </c>
      <c r="J195" s="29">
        <v>73854</v>
      </c>
      <c r="K195" s="30">
        <v>0</v>
      </c>
      <c r="L195" t="s">
        <v>165</v>
      </c>
      <c r="M195" t="s">
        <v>166</v>
      </c>
    </row>
    <row r="196" spans="1:13" x14ac:dyDescent="0.3">
      <c r="A196" t="s">
        <v>598</v>
      </c>
      <c r="B196" t="s">
        <v>599</v>
      </c>
      <c r="C196" t="s">
        <v>160</v>
      </c>
      <c r="D196" t="s">
        <v>194</v>
      </c>
      <c r="E196" t="s">
        <v>177</v>
      </c>
      <c r="F196" t="s">
        <v>181</v>
      </c>
      <c r="G196" t="s">
        <v>182</v>
      </c>
      <c r="H196">
        <v>45</v>
      </c>
      <c r="I196" s="6">
        <v>39063</v>
      </c>
      <c r="J196" s="29">
        <v>149537</v>
      </c>
      <c r="K196" s="30">
        <v>0.14000000000000001</v>
      </c>
      <c r="L196" t="s">
        <v>165</v>
      </c>
      <c r="M196" t="s">
        <v>166</v>
      </c>
    </row>
    <row r="197" spans="1:13" x14ac:dyDescent="0.3">
      <c r="A197" t="s">
        <v>600</v>
      </c>
      <c r="B197" t="s">
        <v>601</v>
      </c>
      <c r="C197" t="s">
        <v>160</v>
      </c>
      <c r="D197" t="s">
        <v>223</v>
      </c>
      <c r="E197" t="s">
        <v>177</v>
      </c>
      <c r="F197" t="s">
        <v>163</v>
      </c>
      <c r="G197" t="s">
        <v>172</v>
      </c>
      <c r="H197">
        <v>49</v>
      </c>
      <c r="I197" s="6">
        <v>41379</v>
      </c>
      <c r="J197" s="29">
        <v>128303</v>
      </c>
      <c r="K197" s="30">
        <v>0.15</v>
      </c>
      <c r="L197" t="s">
        <v>165</v>
      </c>
      <c r="M197" t="s">
        <v>183</v>
      </c>
    </row>
    <row r="198" spans="1:13" x14ac:dyDescent="0.3">
      <c r="A198" t="s">
        <v>602</v>
      </c>
      <c r="B198" t="s">
        <v>603</v>
      </c>
      <c r="C198" t="s">
        <v>397</v>
      </c>
      <c r="D198" t="s">
        <v>161</v>
      </c>
      <c r="E198" t="s">
        <v>171</v>
      </c>
      <c r="F198" t="s">
        <v>181</v>
      </c>
      <c r="G198" t="s">
        <v>164</v>
      </c>
      <c r="H198">
        <v>46</v>
      </c>
      <c r="I198" s="6">
        <v>38513</v>
      </c>
      <c r="J198" s="29">
        <v>67374</v>
      </c>
      <c r="K198" s="30">
        <v>0</v>
      </c>
      <c r="L198" t="s">
        <v>165</v>
      </c>
      <c r="M198" t="s">
        <v>195</v>
      </c>
    </row>
    <row r="199" spans="1:13" x14ac:dyDescent="0.3">
      <c r="A199" t="s">
        <v>604</v>
      </c>
      <c r="B199" t="s">
        <v>605</v>
      </c>
      <c r="C199" t="s">
        <v>186</v>
      </c>
      <c r="D199" t="s">
        <v>194</v>
      </c>
      <c r="E199" t="s">
        <v>171</v>
      </c>
      <c r="F199" t="s">
        <v>181</v>
      </c>
      <c r="G199" t="s">
        <v>182</v>
      </c>
      <c r="H199">
        <v>40</v>
      </c>
      <c r="I199" s="6">
        <v>43147</v>
      </c>
      <c r="J199" s="29">
        <v>120905</v>
      </c>
      <c r="K199" s="30">
        <v>0.05</v>
      </c>
      <c r="L199" t="s">
        <v>165</v>
      </c>
      <c r="M199" t="s">
        <v>166</v>
      </c>
    </row>
    <row r="200" spans="1:13" x14ac:dyDescent="0.3">
      <c r="A200" t="s">
        <v>606</v>
      </c>
      <c r="B200" t="s">
        <v>607</v>
      </c>
      <c r="C200" t="s">
        <v>211</v>
      </c>
      <c r="D200" t="s">
        <v>170</v>
      </c>
      <c r="E200" t="s">
        <v>177</v>
      </c>
      <c r="F200" t="s">
        <v>163</v>
      </c>
      <c r="G200" t="s">
        <v>172</v>
      </c>
      <c r="H200">
        <v>48</v>
      </c>
      <c r="I200" s="6">
        <v>43253</v>
      </c>
      <c r="J200" s="29">
        <v>231567</v>
      </c>
      <c r="K200" s="30">
        <v>0.36</v>
      </c>
      <c r="L200" t="s">
        <v>165</v>
      </c>
      <c r="M200" t="s">
        <v>166</v>
      </c>
    </row>
    <row r="201" spans="1:13" x14ac:dyDescent="0.3">
      <c r="A201" t="s">
        <v>608</v>
      </c>
      <c r="B201" t="s">
        <v>609</v>
      </c>
      <c r="C201" t="s">
        <v>211</v>
      </c>
      <c r="D201" t="s">
        <v>161</v>
      </c>
      <c r="E201" t="s">
        <v>162</v>
      </c>
      <c r="F201" t="s">
        <v>181</v>
      </c>
      <c r="G201" t="s">
        <v>182</v>
      </c>
      <c r="H201">
        <v>31</v>
      </c>
      <c r="I201" s="6">
        <v>42197</v>
      </c>
      <c r="J201" s="29">
        <v>215388</v>
      </c>
      <c r="K201" s="30">
        <v>0.33</v>
      </c>
      <c r="L201" t="s">
        <v>165</v>
      </c>
      <c r="M201" t="s">
        <v>191</v>
      </c>
    </row>
    <row r="202" spans="1:13" x14ac:dyDescent="0.3">
      <c r="A202" t="s">
        <v>610</v>
      </c>
      <c r="B202" t="s">
        <v>611</v>
      </c>
      <c r="C202" t="s">
        <v>160</v>
      </c>
      <c r="D202" t="s">
        <v>223</v>
      </c>
      <c r="E202" t="s">
        <v>171</v>
      </c>
      <c r="F202" t="s">
        <v>163</v>
      </c>
      <c r="G202" t="s">
        <v>182</v>
      </c>
      <c r="H202">
        <v>30</v>
      </c>
      <c r="I202" s="6">
        <v>42168</v>
      </c>
      <c r="J202" s="29">
        <v>127972</v>
      </c>
      <c r="K202" s="30">
        <v>0.11</v>
      </c>
      <c r="L202" t="s">
        <v>165</v>
      </c>
      <c r="M202" t="s">
        <v>166</v>
      </c>
    </row>
    <row r="203" spans="1:13" x14ac:dyDescent="0.3">
      <c r="A203" t="s">
        <v>612</v>
      </c>
      <c r="B203" t="s">
        <v>613</v>
      </c>
      <c r="C203" t="s">
        <v>280</v>
      </c>
      <c r="D203" t="s">
        <v>204</v>
      </c>
      <c r="E203" t="s">
        <v>187</v>
      </c>
      <c r="F203" t="s">
        <v>163</v>
      </c>
      <c r="G203" t="s">
        <v>182</v>
      </c>
      <c r="H203">
        <v>55</v>
      </c>
      <c r="I203" s="6">
        <v>34915</v>
      </c>
      <c r="J203" s="29">
        <v>80701</v>
      </c>
      <c r="K203" s="30">
        <v>0</v>
      </c>
      <c r="L203" t="s">
        <v>165</v>
      </c>
      <c r="M203" t="s">
        <v>173</v>
      </c>
    </row>
    <row r="204" spans="1:13" x14ac:dyDescent="0.3">
      <c r="A204" t="s">
        <v>383</v>
      </c>
      <c r="B204" t="s">
        <v>614</v>
      </c>
      <c r="C204" t="s">
        <v>260</v>
      </c>
      <c r="D204" t="s">
        <v>204</v>
      </c>
      <c r="E204" t="s">
        <v>187</v>
      </c>
      <c r="F204" t="s">
        <v>163</v>
      </c>
      <c r="G204" t="s">
        <v>172</v>
      </c>
      <c r="H204">
        <v>45</v>
      </c>
      <c r="I204" s="6">
        <v>43635</v>
      </c>
      <c r="J204" s="29">
        <v>88045</v>
      </c>
      <c r="K204" s="30">
        <v>0</v>
      </c>
      <c r="L204" t="s">
        <v>165</v>
      </c>
      <c r="M204" t="s">
        <v>173</v>
      </c>
    </row>
    <row r="205" spans="1:13" x14ac:dyDescent="0.3">
      <c r="A205" t="s">
        <v>615</v>
      </c>
      <c r="B205" t="s">
        <v>616</v>
      </c>
      <c r="C205" t="s">
        <v>176</v>
      </c>
      <c r="D205" t="s">
        <v>161</v>
      </c>
      <c r="E205" t="s">
        <v>171</v>
      </c>
      <c r="F205" t="s">
        <v>163</v>
      </c>
      <c r="G205" t="s">
        <v>164</v>
      </c>
      <c r="H205">
        <v>45</v>
      </c>
      <c r="I205" s="6">
        <v>43185</v>
      </c>
      <c r="J205" s="29">
        <v>86478</v>
      </c>
      <c r="K205" s="30">
        <v>0.06</v>
      </c>
      <c r="L205" t="s">
        <v>165</v>
      </c>
      <c r="M205" t="s">
        <v>195</v>
      </c>
    </row>
    <row r="206" spans="1:13" x14ac:dyDescent="0.3">
      <c r="A206" t="s">
        <v>617</v>
      </c>
      <c r="B206" t="s">
        <v>618</v>
      </c>
      <c r="C206" t="s">
        <v>211</v>
      </c>
      <c r="D206" t="s">
        <v>204</v>
      </c>
      <c r="E206" t="s">
        <v>177</v>
      </c>
      <c r="F206" t="s">
        <v>181</v>
      </c>
      <c r="G206" t="s">
        <v>172</v>
      </c>
      <c r="H206">
        <v>63</v>
      </c>
      <c r="I206" s="6">
        <v>42387</v>
      </c>
      <c r="J206" s="29">
        <v>180994</v>
      </c>
      <c r="K206" s="30">
        <v>0.39</v>
      </c>
      <c r="L206" t="s">
        <v>165</v>
      </c>
      <c r="M206" t="s">
        <v>166</v>
      </c>
    </row>
    <row r="207" spans="1:13" x14ac:dyDescent="0.3">
      <c r="A207" t="s">
        <v>619</v>
      </c>
      <c r="B207" t="s">
        <v>620</v>
      </c>
      <c r="C207" t="s">
        <v>235</v>
      </c>
      <c r="D207" t="s">
        <v>170</v>
      </c>
      <c r="E207" t="s">
        <v>162</v>
      </c>
      <c r="F207" t="s">
        <v>163</v>
      </c>
      <c r="G207" t="s">
        <v>182</v>
      </c>
      <c r="H207">
        <v>55</v>
      </c>
      <c r="I207" s="6">
        <v>39418</v>
      </c>
      <c r="J207" s="29">
        <v>64494</v>
      </c>
      <c r="K207" s="30">
        <v>0</v>
      </c>
      <c r="L207" t="s">
        <v>165</v>
      </c>
      <c r="M207" t="s">
        <v>220</v>
      </c>
    </row>
    <row r="208" spans="1:13" x14ac:dyDescent="0.3">
      <c r="A208" t="s">
        <v>621</v>
      </c>
      <c r="B208" t="s">
        <v>622</v>
      </c>
      <c r="C208" t="s">
        <v>325</v>
      </c>
      <c r="D208" t="s">
        <v>223</v>
      </c>
      <c r="E208" t="s">
        <v>177</v>
      </c>
      <c r="F208" t="s">
        <v>181</v>
      </c>
      <c r="G208" t="s">
        <v>164</v>
      </c>
      <c r="H208">
        <v>47</v>
      </c>
      <c r="I208" s="6">
        <v>37550</v>
      </c>
      <c r="J208" s="29">
        <v>70122</v>
      </c>
      <c r="K208" s="30">
        <v>0</v>
      </c>
      <c r="L208" t="s">
        <v>165</v>
      </c>
      <c r="M208" t="s">
        <v>220</v>
      </c>
    </row>
    <row r="209" spans="1:13" x14ac:dyDescent="0.3">
      <c r="A209" t="s">
        <v>623</v>
      </c>
      <c r="B209" t="s">
        <v>624</v>
      </c>
      <c r="C209" t="s">
        <v>169</v>
      </c>
      <c r="D209" t="s">
        <v>194</v>
      </c>
      <c r="E209" t="s">
        <v>177</v>
      </c>
      <c r="F209" t="s">
        <v>181</v>
      </c>
      <c r="G209" t="s">
        <v>172</v>
      </c>
      <c r="H209">
        <v>29</v>
      </c>
      <c r="I209" s="6">
        <v>42785</v>
      </c>
      <c r="J209" s="29">
        <v>181854</v>
      </c>
      <c r="K209" s="30">
        <v>0.28999999999999998</v>
      </c>
      <c r="L209" t="s">
        <v>165</v>
      </c>
      <c r="M209" t="s">
        <v>166</v>
      </c>
    </row>
    <row r="210" spans="1:13" x14ac:dyDescent="0.3">
      <c r="A210" t="s">
        <v>625</v>
      </c>
      <c r="B210" t="s">
        <v>626</v>
      </c>
      <c r="C210" t="s">
        <v>283</v>
      </c>
      <c r="D210" t="s">
        <v>200</v>
      </c>
      <c r="E210" t="s">
        <v>171</v>
      </c>
      <c r="F210" t="s">
        <v>163</v>
      </c>
      <c r="G210" t="s">
        <v>217</v>
      </c>
      <c r="H210">
        <v>34</v>
      </c>
      <c r="I210" s="6">
        <v>42664</v>
      </c>
      <c r="J210" s="29">
        <v>52811</v>
      </c>
      <c r="K210" s="30">
        <v>0</v>
      </c>
      <c r="L210" t="s">
        <v>165</v>
      </c>
      <c r="M210" t="s">
        <v>191</v>
      </c>
    </row>
    <row r="211" spans="1:13" x14ac:dyDescent="0.3">
      <c r="A211" t="s">
        <v>627</v>
      </c>
      <c r="B211" t="s">
        <v>563</v>
      </c>
      <c r="C211" t="s">
        <v>468</v>
      </c>
      <c r="D211" t="s">
        <v>161</v>
      </c>
      <c r="E211" t="s">
        <v>177</v>
      </c>
      <c r="F211" t="s">
        <v>181</v>
      </c>
      <c r="G211" t="s">
        <v>164</v>
      </c>
      <c r="H211">
        <v>31</v>
      </c>
      <c r="I211" s="6">
        <v>42497</v>
      </c>
      <c r="J211" s="29">
        <v>71192</v>
      </c>
      <c r="K211" s="30">
        <v>0</v>
      </c>
      <c r="L211" t="s">
        <v>165</v>
      </c>
      <c r="M211" t="s">
        <v>195</v>
      </c>
    </row>
    <row r="212" spans="1:13" x14ac:dyDescent="0.3">
      <c r="A212" t="s">
        <v>628</v>
      </c>
      <c r="B212" t="s">
        <v>629</v>
      </c>
      <c r="C212" t="s">
        <v>169</v>
      </c>
      <c r="D212" t="s">
        <v>223</v>
      </c>
      <c r="E212" t="s">
        <v>177</v>
      </c>
      <c r="F212" t="s">
        <v>163</v>
      </c>
      <c r="G212" t="s">
        <v>217</v>
      </c>
      <c r="H212">
        <v>50</v>
      </c>
      <c r="I212" s="6">
        <v>43452</v>
      </c>
      <c r="J212" s="29">
        <v>155351</v>
      </c>
      <c r="K212" s="30">
        <v>0.2</v>
      </c>
      <c r="L212" t="s">
        <v>165</v>
      </c>
      <c r="M212" t="s">
        <v>166</v>
      </c>
    </row>
    <row r="213" spans="1:13" x14ac:dyDescent="0.3">
      <c r="A213" t="s">
        <v>630</v>
      </c>
      <c r="B213" t="s">
        <v>631</v>
      </c>
      <c r="C213" t="s">
        <v>397</v>
      </c>
      <c r="D213" t="s">
        <v>161</v>
      </c>
      <c r="E213" t="s">
        <v>177</v>
      </c>
      <c r="F213" t="s">
        <v>181</v>
      </c>
      <c r="G213" t="s">
        <v>172</v>
      </c>
      <c r="H213">
        <v>54</v>
      </c>
      <c r="I213" s="6">
        <v>34631</v>
      </c>
      <c r="J213" s="29">
        <v>87216</v>
      </c>
      <c r="K213" s="30">
        <v>0</v>
      </c>
      <c r="L213" t="s">
        <v>165</v>
      </c>
      <c r="M213" t="s">
        <v>191</v>
      </c>
    </row>
    <row r="214" spans="1:13" x14ac:dyDescent="0.3">
      <c r="A214" t="s">
        <v>632</v>
      </c>
      <c r="B214" t="s">
        <v>633</v>
      </c>
      <c r="C214" t="s">
        <v>378</v>
      </c>
      <c r="D214" t="s">
        <v>161</v>
      </c>
      <c r="E214" t="s">
        <v>187</v>
      </c>
      <c r="F214" t="s">
        <v>181</v>
      </c>
      <c r="G214" t="s">
        <v>172</v>
      </c>
      <c r="H214">
        <v>47</v>
      </c>
      <c r="I214" s="6">
        <v>43944</v>
      </c>
      <c r="J214" s="29">
        <v>50069</v>
      </c>
      <c r="K214" s="30">
        <v>0</v>
      </c>
      <c r="L214" t="s">
        <v>165</v>
      </c>
      <c r="M214" t="s">
        <v>166</v>
      </c>
    </row>
    <row r="215" spans="1:13" x14ac:dyDescent="0.3">
      <c r="A215" t="s">
        <v>634</v>
      </c>
      <c r="B215" t="s">
        <v>635</v>
      </c>
      <c r="C215" t="s">
        <v>169</v>
      </c>
      <c r="D215" t="s">
        <v>161</v>
      </c>
      <c r="E215" t="s">
        <v>171</v>
      </c>
      <c r="F215" t="s">
        <v>163</v>
      </c>
      <c r="G215" t="s">
        <v>172</v>
      </c>
      <c r="H215">
        <v>26</v>
      </c>
      <c r="I215" s="6">
        <v>44403</v>
      </c>
      <c r="J215" s="29">
        <v>151108</v>
      </c>
      <c r="K215" s="30">
        <v>0.22</v>
      </c>
      <c r="L215" t="s">
        <v>165</v>
      </c>
      <c r="M215" t="s">
        <v>183</v>
      </c>
    </row>
    <row r="216" spans="1:13" x14ac:dyDescent="0.3">
      <c r="A216" t="s">
        <v>636</v>
      </c>
      <c r="B216" t="s">
        <v>637</v>
      </c>
      <c r="C216" t="s">
        <v>176</v>
      </c>
      <c r="D216" t="s">
        <v>161</v>
      </c>
      <c r="E216" t="s">
        <v>177</v>
      </c>
      <c r="F216" t="s">
        <v>163</v>
      </c>
      <c r="G216" t="s">
        <v>182</v>
      </c>
      <c r="H216">
        <v>42</v>
      </c>
      <c r="I216" s="6">
        <v>38640</v>
      </c>
      <c r="J216" s="29">
        <v>67398</v>
      </c>
      <c r="K216" s="30">
        <v>7.0000000000000007E-2</v>
      </c>
      <c r="L216" t="s">
        <v>165</v>
      </c>
      <c r="M216" t="s">
        <v>183</v>
      </c>
    </row>
    <row r="217" spans="1:13" x14ac:dyDescent="0.3">
      <c r="A217" t="s">
        <v>638</v>
      </c>
      <c r="B217" t="s">
        <v>639</v>
      </c>
      <c r="C217" t="s">
        <v>340</v>
      </c>
      <c r="D217" t="s">
        <v>204</v>
      </c>
      <c r="E217" t="s">
        <v>162</v>
      </c>
      <c r="F217" t="s">
        <v>163</v>
      </c>
      <c r="G217" t="s">
        <v>217</v>
      </c>
      <c r="H217">
        <v>47</v>
      </c>
      <c r="I217" s="6">
        <v>42245</v>
      </c>
      <c r="J217" s="29">
        <v>68488</v>
      </c>
      <c r="K217" s="30">
        <v>0</v>
      </c>
      <c r="L217" t="s">
        <v>165</v>
      </c>
      <c r="M217" t="s">
        <v>166</v>
      </c>
    </row>
    <row r="218" spans="1:13" x14ac:dyDescent="0.3">
      <c r="A218" t="s">
        <v>640</v>
      </c>
      <c r="B218" t="s">
        <v>641</v>
      </c>
      <c r="C218" t="s">
        <v>260</v>
      </c>
      <c r="D218" t="s">
        <v>204</v>
      </c>
      <c r="E218" t="s">
        <v>177</v>
      </c>
      <c r="F218" t="s">
        <v>163</v>
      </c>
      <c r="G218" t="s">
        <v>217</v>
      </c>
      <c r="H218">
        <v>60</v>
      </c>
      <c r="I218" s="6">
        <v>35992</v>
      </c>
      <c r="J218" s="29">
        <v>92932</v>
      </c>
      <c r="K218" s="30">
        <v>0</v>
      </c>
      <c r="L218" t="s">
        <v>165</v>
      </c>
      <c r="M218" t="s">
        <v>220</v>
      </c>
    </row>
    <row r="219" spans="1:13" x14ac:dyDescent="0.3">
      <c r="A219" t="s">
        <v>642</v>
      </c>
      <c r="B219" t="s">
        <v>643</v>
      </c>
      <c r="C219" t="s">
        <v>190</v>
      </c>
      <c r="D219" t="s">
        <v>170</v>
      </c>
      <c r="E219" t="s">
        <v>187</v>
      </c>
      <c r="F219" t="s">
        <v>163</v>
      </c>
      <c r="G219" t="s">
        <v>217</v>
      </c>
      <c r="H219">
        <v>36</v>
      </c>
      <c r="I219" s="6">
        <v>39994</v>
      </c>
      <c r="J219" s="29">
        <v>43363</v>
      </c>
      <c r="K219" s="30">
        <v>0</v>
      </c>
      <c r="L219" t="s">
        <v>165</v>
      </c>
      <c r="M219" t="s">
        <v>195</v>
      </c>
    </row>
    <row r="220" spans="1:13" x14ac:dyDescent="0.3">
      <c r="A220" t="s">
        <v>644</v>
      </c>
      <c r="B220" t="s">
        <v>645</v>
      </c>
      <c r="C220" t="s">
        <v>211</v>
      </c>
      <c r="D220" t="s">
        <v>204</v>
      </c>
      <c r="E220" t="s">
        <v>162</v>
      </c>
      <c r="F220" t="s">
        <v>163</v>
      </c>
      <c r="G220" t="s">
        <v>172</v>
      </c>
      <c r="H220">
        <v>51</v>
      </c>
      <c r="I220" s="6">
        <v>35230</v>
      </c>
      <c r="J220" s="29">
        <v>200246</v>
      </c>
      <c r="K220" s="30">
        <v>0.34</v>
      </c>
      <c r="L220" t="s">
        <v>165</v>
      </c>
      <c r="M220" t="s">
        <v>220</v>
      </c>
    </row>
    <row r="221" spans="1:13" x14ac:dyDescent="0.3">
      <c r="A221" t="s">
        <v>507</v>
      </c>
      <c r="B221" t="s">
        <v>646</v>
      </c>
      <c r="C221" t="s">
        <v>211</v>
      </c>
      <c r="D221" t="s">
        <v>161</v>
      </c>
      <c r="E221" t="s">
        <v>187</v>
      </c>
      <c r="F221" t="s">
        <v>163</v>
      </c>
      <c r="G221" t="s">
        <v>172</v>
      </c>
      <c r="H221">
        <v>48</v>
      </c>
      <c r="I221" s="6">
        <v>42053</v>
      </c>
      <c r="J221" s="29">
        <v>194871</v>
      </c>
      <c r="K221" s="30">
        <v>0.35</v>
      </c>
      <c r="L221" t="s">
        <v>165</v>
      </c>
      <c r="M221" t="s">
        <v>220</v>
      </c>
    </row>
    <row r="222" spans="1:13" x14ac:dyDescent="0.3">
      <c r="A222" t="s">
        <v>647</v>
      </c>
      <c r="B222" t="s">
        <v>648</v>
      </c>
      <c r="C222" t="s">
        <v>245</v>
      </c>
      <c r="D222" t="s">
        <v>161</v>
      </c>
      <c r="E222" t="s">
        <v>177</v>
      </c>
      <c r="F222" t="s">
        <v>163</v>
      </c>
      <c r="G222" t="s">
        <v>217</v>
      </c>
      <c r="H222">
        <v>25</v>
      </c>
      <c r="I222" s="6">
        <v>44327</v>
      </c>
      <c r="J222" s="29">
        <v>83934</v>
      </c>
      <c r="K222" s="30">
        <v>0</v>
      </c>
      <c r="L222" t="s">
        <v>165</v>
      </c>
      <c r="M222" t="s">
        <v>191</v>
      </c>
    </row>
    <row r="223" spans="1:13" x14ac:dyDescent="0.3">
      <c r="A223" t="s">
        <v>649</v>
      </c>
      <c r="B223" t="s">
        <v>650</v>
      </c>
      <c r="C223" t="s">
        <v>169</v>
      </c>
      <c r="D223" t="s">
        <v>194</v>
      </c>
      <c r="E223" t="s">
        <v>162</v>
      </c>
      <c r="F223" t="s">
        <v>181</v>
      </c>
      <c r="G223" t="s">
        <v>172</v>
      </c>
      <c r="H223">
        <v>36</v>
      </c>
      <c r="I223" s="6">
        <v>42616</v>
      </c>
      <c r="J223" s="29">
        <v>150399</v>
      </c>
      <c r="K223" s="30">
        <v>0.28000000000000003</v>
      </c>
      <c r="L223" t="s">
        <v>165</v>
      </c>
      <c r="M223" t="s">
        <v>173</v>
      </c>
    </row>
    <row r="224" spans="1:13" x14ac:dyDescent="0.3">
      <c r="A224" t="s">
        <v>651</v>
      </c>
      <c r="B224" t="s">
        <v>652</v>
      </c>
      <c r="C224" t="s">
        <v>283</v>
      </c>
      <c r="D224" t="s">
        <v>200</v>
      </c>
      <c r="E224" t="s">
        <v>171</v>
      </c>
      <c r="F224" t="s">
        <v>181</v>
      </c>
      <c r="G224" t="s">
        <v>182</v>
      </c>
      <c r="H224">
        <v>57</v>
      </c>
      <c r="I224" s="6">
        <v>35548</v>
      </c>
      <c r="J224" s="29">
        <v>54051</v>
      </c>
      <c r="K224" s="30">
        <v>0</v>
      </c>
      <c r="L224" t="s">
        <v>165</v>
      </c>
      <c r="M224" t="s">
        <v>191</v>
      </c>
    </row>
    <row r="225" spans="1:13" x14ac:dyDescent="0.3">
      <c r="A225" t="s">
        <v>653</v>
      </c>
      <c r="B225" t="s">
        <v>654</v>
      </c>
      <c r="C225" t="s">
        <v>235</v>
      </c>
      <c r="D225" t="s">
        <v>212</v>
      </c>
      <c r="E225" t="s">
        <v>171</v>
      </c>
      <c r="F225" t="s">
        <v>181</v>
      </c>
      <c r="G225" t="s">
        <v>217</v>
      </c>
      <c r="H225">
        <v>37</v>
      </c>
      <c r="I225" s="6">
        <v>41363</v>
      </c>
      <c r="J225" s="29">
        <v>69570</v>
      </c>
      <c r="K225" s="30">
        <v>0</v>
      </c>
      <c r="L225" t="s">
        <v>165</v>
      </c>
      <c r="M225" t="s">
        <v>191</v>
      </c>
    </row>
    <row r="226" spans="1:13" x14ac:dyDescent="0.3">
      <c r="A226" t="s">
        <v>655</v>
      </c>
      <c r="B226" t="s">
        <v>656</v>
      </c>
      <c r="C226" t="s">
        <v>265</v>
      </c>
      <c r="D226" t="s">
        <v>200</v>
      </c>
      <c r="E226" t="s">
        <v>177</v>
      </c>
      <c r="F226" t="s">
        <v>181</v>
      </c>
      <c r="G226" t="s">
        <v>172</v>
      </c>
      <c r="H226">
        <v>49</v>
      </c>
      <c r="I226" s="6">
        <v>36979</v>
      </c>
      <c r="J226" s="29">
        <v>57606</v>
      </c>
      <c r="K226" s="30">
        <v>0</v>
      </c>
      <c r="L226" t="s">
        <v>165</v>
      </c>
      <c r="M226" t="s">
        <v>191</v>
      </c>
    </row>
    <row r="227" spans="1:13" x14ac:dyDescent="0.3">
      <c r="A227" t="s">
        <v>657</v>
      </c>
      <c r="B227" t="s">
        <v>658</v>
      </c>
      <c r="C227" t="s">
        <v>355</v>
      </c>
      <c r="D227" t="s">
        <v>161</v>
      </c>
      <c r="E227" t="s">
        <v>162</v>
      </c>
      <c r="F227" t="s">
        <v>163</v>
      </c>
      <c r="G227" t="s">
        <v>182</v>
      </c>
      <c r="H227">
        <v>51</v>
      </c>
      <c r="I227" s="6">
        <v>40964</v>
      </c>
      <c r="J227" s="29">
        <v>64170</v>
      </c>
      <c r="K227" s="30">
        <v>0</v>
      </c>
      <c r="L227" t="s">
        <v>165</v>
      </c>
      <c r="M227" t="s">
        <v>220</v>
      </c>
    </row>
    <row r="228" spans="1:13" x14ac:dyDescent="0.3">
      <c r="A228" t="s">
        <v>659</v>
      </c>
      <c r="B228" t="s">
        <v>660</v>
      </c>
      <c r="C228" t="s">
        <v>328</v>
      </c>
      <c r="D228" t="s">
        <v>200</v>
      </c>
      <c r="E228" t="s">
        <v>171</v>
      </c>
      <c r="F228" t="s">
        <v>181</v>
      </c>
      <c r="G228" t="s">
        <v>217</v>
      </c>
      <c r="H228">
        <v>56</v>
      </c>
      <c r="I228" s="6">
        <v>35816</v>
      </c>
      <c r="J228" s="29">
        <v>72303</v>
      </c>
      <c r="K228" s="30">
        <v>0</v>
      </c>
      <c r="L228" t="s">
        <v>165</v>
      </c>
      <c r="M228" t="s">
        <v>183</v>
      </c>
    </row>
    <row r="229" spans="1:13" x14ac:dyDescent="0.3">
      <c r="A229" t="s">
        <v>661</v>
      </c>
      <c r="B229" t="s">
        <v>662</v>
      </c>
      <c r="C229" t="s">
        <v>186</v>
      </c>
      <c r="D229" t="s">
        <v>223</v>
      </c>
      <c r="E229" t="s">
        <v>162</v>
      </c>
      <c r="F229" t="s">
        <v>181</v>
      </c>
      <c r="G229" t="s">
        <v>217</v>
      </c>
      <c r="H229">
        <v>36</v>
      </c>
      <c r="I229" s="6">
        <v>41116</v>
      </c>
      <c r="J229" s="29">
        <v>105891</v>
      </c>
      <c r="K229" s="30">
        <v>7.0000000000000007E-2</v>
      </c>
      <c r="L229" t="s">
        <v>165</v>
      </c>
      <c r="M229" t="s">
        <v>166</v>
      </c>
    </row>
    <row r="230" spans="1:13" x14ac:dyDescent="0.3">
      <c r="A230" t="s">
        <v>663</v>
      </c>
      <c r="B230" t="s">
        <v>664</v>
      </c>
      <c r="C230" t="s">
        <v>211</v>
      </c>
      <c r="D230" t="s">
        <v>212</v>
      </c>
      <c r="E230" t="s">
        <v>171</v>
      </c>
      <c r="F230" t="s">
        <v>181</v>
      </c>
      <c r="G230" t="s">
        <v>182</v>
      </c>
      <c r="H230">
        <v>38</v>
      </c>
      <c r="I230" s="6">
        <v>44433</v>
      </c>
      <c r="J230" s="29">
        <v>255230</v>
      </c>
      <c r="K230" s="30">
        <v>0.36</v>
      </c>
      <c r="L230" t="s">
        <v>165</v>
      </c>
      <c r="M230" t="s">
        <v>195</v>
      </c>
    </row>
    <row r="231" spans="1:13" x14ac:dyDescent="0.3">
      <c r="A231" t="s">
        <v>665</v>
      </c>
      <c r="B231" t="s">
        <v>666</v>
      </c>
      <c r="C231" t="s">
        <v>235</v>
      </c>
      <c r="D231" t="s">
        <v>170</v>
      </c>
      <c r="E231" t="s">
        <v>171</v>
      </c>
      <c r="F231" t="s">
        <v>163</v>
      </c>
      <c r="G231" t="s">
        <v>217</v>
      </c>
      <c r="H231">
        <v>53</v>
      </c>
      <c r="I231" s="6">
        <v>37296</v>
      </c>
      <c r="J231" s="29">
        <v>58605</v>
      </c>
      <c r="K231" s="30">
        <v>0</v>
      </c>
      <c r="L231" t="s">
        <v>165</v>
      </c>
      <c r="M231" t="s">
        <v>183</v>
      </c>
    </row>
    <row r="232" spans="1:13" x14ac:dyDescent="0.3">
      <c r="A232" t="s">
        <v>667</v>
      </c>
      <c r="B232" t="s">
        <v>668</v>
      </c>
      <c r="C232" t="s">
        <v>169</v>
      </c>
      <c r="D232" t="s">
        <v>204</v>
      </c>
      <c r="E232" t="s">
        <v>187</v>
      </c>
      <c r="F232" t="s">
        <v>163</v>
      </c>
      <c r="G232" t="s">
        <v>217</v>
      </c>
      <c r="H232">
        <v>60</v>
      </c>
      <c r="I232" s="6">
        <v>42739</v>
      </c>
      <c r="J232" s="29">
        <v>178502</v>
      </c>
      <c r="K232" s="30">
        <v>0.2</v>
      </c>
      <c r="L232" t="s">
        <v>165</v>
      </c>
      <c r="M232" t="s">
        <v>195</v>
      </c>
    </row>
    <row r="233" spans="1:13" x14ac:dyDescent="0.3">
      <c r="A233" t="s">
        <v>669</v>
      </c>
      <c r="B233" t="s">
        <v>670</v>
      </c>
      <c r="C233" t="s">
        <v>235</v>
      </c>
      <c r="D233" t="s">
        <v>170</v>
      </c>
      <c r="E233" t="s">
        <v>177</v>
      </c>
      <c r="F233" t="s">
        <v>181</v>
      </c>
      <c r="G233" t="s">
        <v>172</v>
      </c>
      <c r="H233">
        <v>30</v>
      </c>
      <c r="I233" s="6">
        <v>43542</v>
      </c>
      <c r="J233" s="29">
        <v>54714</v>
      </c>
      <c r="K233" s="30">
        <v>0</v>
      </c>
      <c r="L233" t="s">
        <v>165</v>
      </c>
      <c r="M233" t="s">
        <v>220</v>
      </c>
    </row>
    <row r="234" spans="1:13" x14ac:dyDescent="0.3">
      <c r="A234" t="s">
        <v>671</v>
      </c>
      <c r="B234" t="s">
        <v>672</v>
      </c>
      <c r="C234" t="s">
        <v>397</v>
      </c>
      <c r="D234" t="s">
        <v>161</v>
      </c>
      <c r="E234" t="s">
        <v>177</v>
      </c>
      <c r="F234" t="s">
        <v>163</v>
      </c>
      <c r="G234" t="s">
        <v>172</v>
      </c>
      <c r="H234">
        <v>65</v>
      </c>
      <c r="I234" s="6">
        <v>43234</v>
      </c>
      <c r="J234" s="29">
        <v>60985</v>
      </c>
      <c r="K234" s="30">
        <v>0</v>
      </c>
      <c r="L234" t="s">
        <v>165</v>
      </c>
      <c r="M234" t="s">
        <v>166</v>
      </c>
    </row>
    <row r="235" spans="1:13" x14ac:dyDescent="0.3">
      <c r="A235" t="s">
        <v>673</v>
      </c>
      <c r="B235" t="s">
        <v>674</v>
      </c>
      <c r="C235" t="s">
        <v>169</v>
      </c>
      <c r="D235" t="s">
        <v>204</v>
      </c>
      <c r="E235" t="s">
        <v>177</v>
      </c>
      <c r="F235" t="s">
        <v>181</v>
      </c>
      <c r="G235" t="s">
        <v>182</v>
      </c>
      <c r="H235">
        <v>53</v>
      </c>
      <c r="I235" s="6">
        <v>41204</v>
      </c>
      <c r="J235" s="29">
        <v>168510</v>
      </c>
      <c r="K235" s="30">
        <v>0.28999999999999998</v>
      </c>
      <c r="L235" t="s">
        <v>165</v>
      </c>
      <c r="M235" t="s">
        <v>166</v>
      </c>
    </row>
    <row r="236" spans="1:13" x14ac:dyDescent="0.3">
      <c r="A236" t="s">
        <v>675</v>
      </c>
      <c r="B236" t="s">
        <v>676</v>
      </c>
      <c r="C236" t="s">
        <v>240</v>
      </c>
      <c r="D236" t="s">
        <v>161</v>
      </c>
      <c r="E236" t="s">
        <v>162</v>
      </c>
      <c r="F236" t="s">
        <v>181</v>
      </c>
      <c r="G236" t="s">
        <v>172</v>
      </c>
      <c r="H236">
        <v>62</v>
      </c>
      <c r="I236" s="6">
        <v>36996</v>
      </c>
      <c r="J236" s="29">
        <v>80921</v>
      </c>
      <c r="K236" s="30">
        <v>0</v>
      </c>
      <c r="L236" t="s">
        <v>165</v>
      </c>
      <c r="M236" t="s">
        <v>220</v>
      </c>
    </row>
    <row r="237" spans="1:13" x14ac:dyDescent="0.3">
      <c r="A237" t="s">
        <v>677</v>
      </c>
      <c r="B237" t="s">
        <v>678</v>
      </c>
      <c r="C237" t="s">
        <v>286</v>
      </c>
      <c r="D237" t="s">
        <v>204</v>
      </c>
      <c r="E237" t="s">
        <v>162</v>
      </c>
      <c r="F237" t="s">
        <v>163</v>
      </c>
      <c r="G237" t="s">
        <v>172</v>
      </c>
      <c r="H237">
        <v>61</v>
      </c>
      <c r="I237" s="6">
        <v>40193</v>
      </c>
      <c r="J237" s="29">
        <v>98110</v>
      </c>
      <c r="K237" s="30">
        <v>0.13</v>
      </c>
      <c r="L237" t="s">
        <v>165</v>
      </c>
      <c r="M237" t="s">
        <v>173</v>
      </c>
    </row>
    <row r="238" spans="1:13" x14ac:dyDescent="0.3">
      <c r="A238" t="s">
        <v>679</v>
      </c>
      <c r="B238" t="s">
        <v>680</v>
      </c>
      <c r="C238" t="s">
        <v>397</v>
      </c>
      <c r="D238" t="s">
        <v>161</v>
      </c>
      <c r="E238" t="s">
        <v>171</v>
      </c>
      <c r="F238" t="s">
        <v>163</v>
      </c>
      <c r="G238" t="s">
        <v>172</v>
      </c>
      <c r="H238">
        <v>59</v>
      </c>
      <c r="I238" s="6">
        <v>43028</v>
      </c>
      <c r="J238" s="29">
        <v>86831</v>
      </c>
      <c r="K238" s="30">
        <v>0</v>
      </c>
      <c r="L238" t="s">
        <v>165</v>
      </c>
      <c r="M238" t="s">
        <v>183</v>
      </c>
    </row>
    <row r="239" spans="1:13" x14ac:dyDescent="0.3">
      <c r="A239" t="s">
        <v>681</v>
      </c>
      <c r="B239" t="s">
        <v>682</v>
      </c>
      <c r="C239" t="s">
        <v>169</v>
      </c>
      <c r="D239" t="s">
        <v>212</v>
      </c>
      <c r="E239" t="s">
        <v>177</v>
      </c>
      <c r="F239" t="s">
        <v>163</v>
      </c>
      <c r="G239" t="s">
        <v>182</v>
      </c>
      <c r="H239">
        <v>64</v>
      </c>
      <c r="I239" s="6">
        <v>40588</v>
      </c>
      <c r="J239" s="29">
        <v>171217</v>
      </c>
      <c r="K239" s="30">
        <v>0.19</v>
      </c>
      <c r="L239" t="s">
        <v>165</v>
      </c>
      <c r="M239" t="s">
        <v>166</v>
      </c>
    </row>
    <row r="240" spans="1:13" x14ac:dyDescent="0.3">
      <c r="A240" t="s">
        <v>683</v>
      </c>
      <c r="B240" t="s">
        <v>684</v>
      </c>
      <c r="C240" t="s">
        <v>186</v>
      </c>
      <c r="D240" t="s">
        <v>161</v>
      </c>
      <c r="E240" t="s">
        <v>162</v>
      </c>
      <c r="F240" t="s">
        <v>163</v>
      </c>
      <c r="G240" t="s">
        <v>172</v>
      </c>
      <c r="H240">
        <v>57</v>
      </c>
      <c r="I240" s="6">
        <v>43948</v>
      </c>
      <c r="J240" s="29">
        <v>103058</v>
      </c>
      <c r="K240" s="30">
        <v>7.0000000000000007E-2</v>
      </c>
      <c r="L240" t="s">
        <v>165</v>
      </c>
      <c r="M240" t="s">
        <v>220</v>
      </c>
    </row>
    <row r="241" spans="1:13" x14ac:dyDescent="0.3">
      <c r="A241" t="s">
        <v>685</v>
      </c>
      <c r="B241" t="s">
        <v>686</v>
      </c>
      <c r="C241" t="s">
        <v>186</v>
      </c>
      <c r="D241" t="s">
        <v>223</v>
      </c>
      <c r="E241" t="s">
        <v>171</v>
      </c>
      <c r="F241" t="s">
        <v>181</v>
      </c>
      <c r="G241" t="s">
        <v>182</v>
      </c>
      <c r="H241">
        <v>52</v>
      </c>
      <c r="I241" s="6">
        <v>41858</v>
      </c>
      <c r="J241" s="29">
        <v>117062</v>
      </c>
      <c r="K241" s="30">
        <v>7.0000000000000007E-2</v>
      </c>
      <c r="L241" t="s">
        <v>165</v>
      </c>
      <c r="M241" t="s">
        <v>183</v>
      </c>
    </row>
    <row r="242" spans="1:13" x14ac:dyDescent="0.3">
      <c r="A242" t="s">
        <v>687</v>
      </c>
      <c r="B242" t="s">
        <v>688</v>
      </c>
      <c r="C242" t="s">
        <v>160</v>
      </c>
      <c r="D242" t="s">
        <v>194</v>
      </c>
      <c r="E242" t="s">
        <v>171</v>
      </c>
      <c r="F242" t="s">
        <v>181</v>
      </c>
      <c r="G242" t="s">
        <v>217</v>
      </c>
      <c r="H242">
        <v>40</v>
      </c>
      <c r="I242" s="6">
        <v>43488</v>
      </c>
      <c r="J242" s="29">
        <v>159031</v>
      </c>
      <c r="K242" s="30">
        <v>0.1</v>
      </c>
      <c r="L242" t="s">
        <v>165</v>
      </c>
      <c r="M242" t="s">
        <v>191</v>
      </c>
    </row>
    <row r="243" spans="1:13" x14ac:dyDescent="0.3">
      <c r="A243" t="s">
        <v>689</v>
      </c>
      <c r="B243" t="s">
        <v>690</v>
      </c>
      <c r="C243" t="s">
        <v>355</v>
      </c>
      <c r="D243" t="s">
        <v>161</v>
      </c>
      <c r="E243" t="s">
        <v>171</v>
      </c>
      <c r="F243" t="s">
        <v>181</v>
      </c>
      <c r="G243" t="s">
        <v>172</v>
      </c>
      <c r="H243">
        <v>43</v>
      </c>
      <c r="I243" s="6">
        <v>42467</v>
      </c>
      <c r="J243" s="29">
        <v>67976</v>
      </c>
      <c r="K243" s="30">
        <v>0</v>
      </c>
      <c r="L243" t="s">
        <v>165</v>
      </c>
      <c r="M243" t="s">
        <v>166</v>
      </c>
    </row>
    <row r="244" spans="1:13" x14ac:dyDescent="0.3">
      <c r="A244" t="s">
        <v>691</v>
      </c>
      <c r="B244" t="s">
        <v>692</v>
      </c>
      <c r="C244" t="s">
        <v>235</v>
      </c>
      <c r="D244" t="s">
        <v>170</v>
      </c>
      <c r="E244" t="s">
        <v>171</v>
      </c>
      <c r="F244" t="s">
        <v>181</v>
      </c>
      <c r="G244" t="s">
        <v>172</v>
      </c>
      <c r="H244">
        <v>31</v>
      </c>
      <c r="I244" s="6">
        <v>44308</v>
      </c>
      <c r="J244" s="29">
        <v>74215</v>
      </c>
      <c r="K244" s="30">
        <v>0</v>
      </c>
      <c r="L244" t="s">
        <v>165</v>
      </c>
      <c r="M244" t="s">
        <v>183</v>
      </c>
    </row>
    <row r="245" spans="1:13" x14ac:dyDescent="0.3">
      <c r="A245" t="s">
        <v>569</v>
      </c>
      <c r="B245" t="s">
        <v>693</v>
      </c>
      <c r="C245" t="s">
        <v>160</v>
      </c>
      <c r="D245" t="s">
        <v>200</v>
      </c>
      <c r="E245" t="s">
        <v>171</v>
      </c>
      <c r="F245" t="s">
        <v>163</v>
      </c>
      <c r="G245" t="s">
        <v>172</v>
      </c>
      <c r="H245">
        <v>41</v>
      </c>
      <c r="I245" s="6">
        <v>39747</v>
      </c>
      <c r="J245" s="29">
        <v>131841</v>
      </c>
      <c r="K245" s="30">
        <v>0.13</v>
      </c>
      <c r="L245" t="s">
        <v>165</v>
      </c>
      <c r="M245" t="s">
        <v>220</v>
      </c>
    </row>
    <row r="246" spans="1:13" x14ac:dyDescent="0.3">
      <c r="A246" t="s">
        <v>694</v>
      </c>
      <c r="B246" t="s">
        <v>695</v>
      </c>
      <c r="C246" t="s">
        <v>160</v>
      </c>
      <c r="D246" t="s">
        <v>170</v>
      </c>
      <c r="E246" t="s">
        <v>187</v>
      </c>
      <c r="F246" t="s">
        <v>163</v>
      </c>
      <c r="G246" t="s">
        <v>182</v>
      </c>
      <c r="H246">
        <v>41</v>
      </c>
      <c r="I246" s="6">
        <v>38060</v>
      </c>
      <c r="J246" s="29">
        <v>155004</v>
      </c>
      <c r="K246" s="30">
        <v>0.12</v>
      </c>
      <c r="L246" t="s">
        <v>165</v>
      </c>
      <c r="M246" t="s">
        <v>195</v>
      </c>
    </row>
    <row r="247" spans="1:13" x14ac:dyDescent="0.3">
      <c r="A247" t="s">
        <v>696</v>
      </c>
      <c r="B247" t="s">
        <v>697</v>
      </c>
      <c r="C247" t="s">
        <v>378</v>
      </c>
      <c r="D247" t="s">
        <v>161</v>
      </c>
      <c r="E247" t="s">
        <v>177</v>
      </c>
      <c r="F247" t="s">
        <v>181</v>
      </c>
      <c r="G247" t="s">
        <v>182</v>
      </c>
      <c r="H247">
        <v>40</v>
      </c>
      <c r="I247" s="6">
        <v>39293</v>
      </c>
      <c r="J247" s="29">
        <v>41859</v>
      </c>
      <c r="K247" s="30">
        <v>0</v>
      </c>
      <c r="L247" t="s">
        <v>165</v>
      </c>
      <c r="M247" t="s">
        <v>166</v>
      </c>
    </row>
    <row r="248" spans="1:13" x14ac:dyDescent="0.3">
      <c r="A248" t="s">
        <v>698</v>
      </c>
      <c r="B248" t="s">
        <v>699</v>
      </c>
      <c r="C248" t="s">
        <v>232</v>
      </c>
      <c r="D248" t="s">
        <v>161</v>
      </c>
      <c r="E248" t="s">
        <v>177</v>
      </c>
      <c r="F248" t="s">
        <v>181</v>
      </c>
      <c r="G248" t="s">
        <v>164</v>
      </c>
      <c r="H248">
        <v>42</v>
      </c>
      <c r="I248" s="6">
        <v>38984</v>
      </c>
      <c r="J248" s="29">
        <v>52733</v>
      </c>
      <c r="K248" s="30">
        <v>0</v>
      </c>
      <c r="L248" t="s">
        <v>165</v>
      </c>
      <c r="M248" t="s">
        <v>173</v>
      </c>
    </row>
    <row r="249" spans="1:13" x14ac:dyDescent="0.3">
      <c r="A249" t="s">
        <v>700</v>
      </c>
      <c r="B249" t="s">
        <v>701</v>
      </c>
      <c r="C249" t="s">
        <v>211</v>
      </c>
      <c r="D249" t="s">
        <v>200</v>
      </c>
      <c r="E249" t="s">
        <v>187</v>
      </c>
      <c r="F249" t="s">
        <v>181</v>
      </c>
      <c r="G249" t="s">
        <v>182</v>
      </c>
      <c r="H249">
        <v>31</v>
      </c>
      <c r="I249" s="6">
        <v>42250</v>
      </c>
      <c r="J249" s="29">
        <v>250953</v>
      </c>
      <c r="K249" s="30">
        <v>0.34</v>
      </c>
      <c r="L249" t="s">
        <v>165</v>
      </c>
      <c r="M249" t="s">
        <v>220</v>
      </c>
    </row>
    <row r="250" spans="1:13" x14ac:dyDescent="0.3">
      <c r="A250" t="s">
        <v>422</v>
      </c>
      <c r="B250" t="s">
        <v>702</v>
      </c>
      <c r="C250" t="s">
        <v>160</v>
      </c>
      <c r="D250" t="s">
        <v>161</v>
      </c>
      <c r="E250" t="s">
        <v>187</v>
      </c>
      <c r="F250" t="s">
        <v>181</v>
      </c>
      <c r="G250" t="s">
        <v>172</v>
      </c>
      <c r="H250">
        <v>46</v>
      </c>
      <c r="I250" s="6">
        <v>38244</v>
      </c>
      <c r="J250" s="29">
        <v>130274</v>
      </c>
      <c r="K250" s="30">
        <v>0.11</v>
      </c>
      <c r="L250" t="s">
        <v>165</v>
      </c>
      <c r="M250" t="s">
        <v>173</v>
      </c>
    </row>
    <row r="251" spans="1:13" x14ac:dyDescent="0.3">
      <c r="A251" t="s">
        <v>703</v>
      </c>
      <c r="B251" t="s">
        <v>704</v>
      </c>
      <c r="C251" t="s">
        <v>160</v>
      </c>
      <c r="D251" t="s">
        <v>170</v>
      </c>
      <c r="E251" t="s">
        <v>162</v>
      </c>
      <c r="F251" t="s">
        <v>163</v>
      </c>
      <c r="G251" t="s">
        <v>172</v>
      </c>
      <c r="H251">
        <v>51</v>
      </c>
      <c r="I251" s="6">
        <v>38835</v>
      </c>
      <c r="J251" s="29">
        <v>150758</v>
      </c>
      <c r="K251" s="30">
        <v>0.13</v>
      </c>
      <c r="L251" t="s">
        <v>165</v>
      </c>
      <c r="M251" t="s">
        <v>173</v>
      </c>
    </row>
    <row r="252" spans="1:13" x14ac:dyDescent="0.3">
      <c r="A252" t="s">
        <v>705</v>
      </c>
      <c r="B252" t="s">
        <v>706</v>
      </c>
      <c r="C252" t="s">
        <v>595</v>
      </c>
      <c r="D252" t="s">
        <v>161</v>
      </c>
      <c r="E252" t="s">
        <v>187</v>
      </c>
      <c r="F252" t="s">
        <v>181</v>
      </c>
      <c r="G252" t="s">
        <v>164</v>
      </c>
      <c r="H252">
        <v>55</v>
      </c>
      <c r="I252" s="6">
        <v>35919</v>
      </c>
      <c r="J252" s="29">
        <v>62174</v>
      </c>
      <c r="K252" s="30">
        <v>0</v>
      </c>
      <c r="L252" t="s">
        <v>165</v>
      </c>
      <c r="M252" t="s">
        <v>173</v>
      </c>
    </row>
    <row r="253" spans="1:13" x14ac:dyDescent="0.3">
      <c r="A253" t="s">
        <v>707</v>
      </c>
      <c r="B253" t="s">
        <v>708</v>
      </c>
      <c r="C253" t="s">
        <v>235</v>
      </c>
      <c r="D253" t="s">
        <v>194</v>
      </c>
      <c r="E253" t="s">
        <v>177</v>
      </c>
      <c r="F253" t="s">
        <v>181</v>
      </c>
      <c r="G253" t="s">
        <v>172</v>
      </c>
      <c r="H253">
        <v>43</v>
      </c>
      <c r="I253" s="6">
        <v>43028</v>
      </c>
      <c r="J253" s="29">
        <v>56555</v>
      </c>
      <c r="K253" s="30">
        <v>0</v>
      </c>
      <c r="L253" t="s">
        <v>165</v>
      </c>
      <c r="M253" t="s">
        <v>183</v>
      </c>
    </row>
    <row r="254" spans="1:13" x14ac:dyDescent="0.3">
      <c r="A254" t="s">
        <v>709</v>
      </c>
      <c r="B254" t="s">
        <v>710</v>
      </c>
      <c r="C254" t="s">
        <v>235</v>
      </c>
      <c r="D254" t="s">
        <v>212</v>
      </c>
      <c r="E254" t="s">
        <v>177</v>
      </c>
      <c r="F254" t="s">
        <v>181</v>
      </c>
      <c r="G254" t="s">
        <v>172</v>
      </c>
      <c r="H254">
        <v>48</v>
      </c>
      <c r="I254" s="6">
        <v>38623</v>
      </c>
      <c r="J254" s="29">
        <v>74655</v>
      </c>
      <c r="K254" s="30">
        <v>0</v>
      </c>
      <c r="L254" t="s">
        <v>165</v>
      </c>
      <c r="M254" t="s">
        <v>195</v>
      </c>
    </row>
    <row r="255" spans="1:13" x14ac:dyDescent="0.3">
      <c r="A255" t="s">
        <v>711</v>
      </c>
      <c r="B255" t="s">
        <v>712</v>
      </c>
      <c r="C255" t="s">
        <v>355</v>
      </c>
      <c r="D255" t="s">
        <v>161</v>
      </c>
      <c r="E255" t="s">
        <v>187</v>
      </c>
      <c r="F255" t="s">
        <v>181</v>
      </c>
      <c r="G255" t="s">
        <v>172</v>
      </c>
      <c r="H255">
        <v>48</v>
      </c>
      <c r="I255" s="6">
        <v>37844</v>
      </c>
      <c r="J255" s="29">
        <v>93017</v>
      </c>
      <c r="K255" s="30">
        <v>0</v>
      </c>
      <c r="L255" t="s">
        <v>165</v>
      </c>
      <c r="M255" t="s">
        <v>166</v>
      </c>
    </row>
    <row r="256" spans="1:13" x14ac:dyDescent="0.3">
      <c r="A256" t="s">
        <v>713</v>
      </c>
      <c r="B256" t="s">
        <v>714</v>
      </c>
      <c r="C256" t="s">
        <v>277</v>
      </c>
      <c r="D256" t="s">
        <v>204</v>
      </c>
      <c r="E256" t="s">
        <v>162</v>
      </c>
      <c r="F256" t="s">
        <v>163</v>
      </c>
      <c r="G256" t="s">
        <v>172</v>
      </c>
      <c r="H256">
        <v>46</v>
      </c>
      <c r="I256" s="6">
        <v>39471</v>
      </c>
      <c r="J256" s="29">
        <v>91621</v>
      </c>
      <c r="K256" s="30">
        <v>0</v>
      </c>
      <c r="L256" t="s">
        <v>165</v>
      </c>
      <c r="M256" t="s">
        <v>173</v>
      </c>
    </row>
    <row r="257" spans="1:13" x14ac:dyDescent="0.3">
      <c r="A257" t="s">
        <v>715</v>
      </c>
      <c r="B257" t="s">
        <v>716</v>
      </c>
      <c r="C257" t="s">
        <v>180</v>
      </c>
      <c r="D257" t="s">
        <v>212</v>
      </c>
      <c r="E257" t="s">
        <v>162</v>
      </c>
      <c r="F257" t="s">
        <v>181</v>
      </c>
      <c r="G257" t="s">
        <v>217</v>
      </c>
      <c r="H257">
        <v>33</v>
      </c>
      <c r="I257" s="6">
        <v>41973</v>
      </c>
      <c r="J257" s="29">
        <v>91280</v>
      </c>
      <c r="K257" s="30">
        <v>0</v>
      </c>
      <c r="L257" t="s">
        <v>165</v>
      </c>
      <c r="M257" t="s">
        <v>191</v>
      </c>
    </row>
    <row r="258" spans="1:13" x14ac:dyDescent="0.3">
      <c r="A258" t="s">
        <v>717</v>
      </c>
      <c r="B258" t="s">
        <v>718</v>
      </c>
      <c r="C258" t="s">
        <v>283</v>
      </c>
      <c r="D258" t="s">
        <v>200</v>
      </c>
      <c r="E258" t="s">
        <v>177</v>
      </c>
      <c r="F258" t="s">
        <v>163</v>
      </c>
      <c r="G258" t="s">
        <v>164</v>
      </c>
      <c r="H258">
        <v>42</v>
      </c>
      <c r="I258" s="6">
        <v>44092</v>
      </c>
      <c r="J258" s="29">
        <v>47071</v>
      </c>
      <c r="K258" s="30">
        <v>0</v>
      </c>
      <c r="L258" t="s">
        <v>165</v>
      </c>
      <c r="M258" t="s">
        <v>220</v>
      </c>
    </row>
    <row r="259" spans="1:13" x14ac:dyDescent="0.3">
      <c r="A259" t="s">
        <v>719</v>
      </c>
      <c r="B259" t="s">
        <v>720</v>
      </c>
      <c r="C259" t="s">
        <v>721</v>
      </c>
      <c r="D259" t="s">
        <v>161</v>
      </c>
      <c r="E259" t="s">
        <v>177</v>
      </c>
      <c r="F259" t="s">
        <v>163</v>
      </c>
      <c r="G259" t="s">
        <v>172</v>
      </c>
      <c r="H259">
        <v>55</v>
      </c>
      <c r="I259" s="6">
        <v>40868</v>
      </c>
      <c r="J259" s="29">
        <v>81218</v>
      </c>
      <c r="K259" s="30">
        <v>0</v>
      </c>
      <c r="L259" t="s">
        <v>165</v>
      </c>
      <c r="M259" t="s">
        <v>173</v>
      </c>
    </row>
    <row r="260" spans="1:13" x14ac:dyDescent="0.3">
      <c r="A260" t="s">
        <v>722</v>
      </c>
      <c r="B260" t="s">
        <v>723</v>
      </c>
      <c r="C260" t="s">
        <v>325</v>
      </c>
      <c r="D260" t="s">
        <v>223</v>
      </c>
      <c r="E260" t="s">
        <v>177</v>
      </c>
      <c r="F260" t="s">
        <v>163</v>
      </c>
      <c r="G260" t="s">
        <v>172</v>
      </c>
      <c r="H260">
        <v>26</v>
      </c>
      <c r="I260" s="6">
        <v>44521</v>
      </c>
      <c r="J260" s="29">
        <v>63137</v>
      </c>
      <c r="K260" s="30">
        <v>0</v>
      </c>
      <c r="L260" t="s">
        <v>165</v>
      </c>
      <c r="M260" t="s">
        <v>173</v>
      </c>
    </row>
    <row r="261" spans="1:13" x14ac:dyDescent="0.3">
      <c r="A261" t="s">
        <v>724</v>
      </c>
      <c r="B261" t="s">
        <v>725</v>
      </c>
      <c r="C261" t="s">
        <v>260</v>
      </c>
      <c r="D261" t="s">
        <v>204</v>
      </c>
      <c r="E261" t="s">
        <v>162</v>
      </c>
      <c r="F261" t="s">
        <v>163</v>
      </c>
      <c r="G261" t="s">
        <v>182</v>
      </c>
      <c r="H261">
        <v>50</v>
      </c>
      <c r="I261" s="6">
        <v>41404</v>
      </c>
      <c r="J261" s="29">
        <v>79388</v>
      </c>
      <c r="K261" s="30">
        <v>0</v>
      </c>
      <c r="L261" t="s">
        <v>165</v>
      </c>
      <c r="M261" t="s">
        <v>195</v>
      </c>
    </row>
    <row r="262" spans="1:13" x14ac:dyDescent="0.3">
      <c r="A262" t="s">
        <v>726</v>
      </c>
      <c r="B262" t="s">
        <v>727</v>
      </c>
      <c r="C262" t="s">
        <v>595</v>
      </c>
      <c r="D262" t="s">
        <v>161</v>
      </c>
      <c r="E262" t="s">
        <v>177</v>
      </c>
      <c r="F262" t="s">
        <v>163</v>
      </c>
      <c r="G262" t="s">
        <v>172</v>
      </c>
      <c r="H262">
        <v>28</v>
      </c>
      <c r="I262" s="6">
        <v>43122</v>
      </c>
      <c r="J262" s="29">
        <v>68176</v>
      </c>
      <c r="K262" s="30">
        <v>0</v>
      </c>
      <c r="L262" t="s">
        <v>165</v>
      </c>
      <c r="M262" t="s">
        <v>166</v>
      </c>
    </row>
    <row r="263" spans="1:13" x14ac:dyDescent="0.3">
      <c r="A263" t="s">
        <v>722</v>
      </c>
      <c r="B263" t="s">
        <v>728</v>
      </c>
      <c r="C263" t="s">
        <v>160</v>
      </c>
      <c r="D263" t="s">
        <v>170</v>
      </c>
      <c r="E263" t="s">
        <v>162</v>
      </c>
      <c r="F263" t="s">
        <v>163</v>
      </c>
      <c r="G263" t="s">
        <v>217</v>
      </c>
      <c r="H263">
        <v>39</v>
      </c>
      <c r="I263" s="6">
        <v>43756</v>
      </c>
      <c r="J263" s="29">
        <v>122829</v>
      </c>
      <c r="K263" s="30">
        <v>0.11</v>
      </c>
      <c r="L263" t="s">
        <v>165</v>
      </c>
      <c r="M263" t="s">
        <v>173</v>
      </c>
    </row>
    <row r="264" spans="1:13" x14ac:dyDescent="0.3">
      <c r="A264" t="s">
        <v>535</v>
      </c>
      <c r="B264" t="s">
        <v>729</v>
      </c>
      <c r="C264" t="s">
        <v>180</v>
      </c>
      <c r="D264" t="s">
        <v>223</v>
      </c>
      <c r="E264" t="s">
        <v>162</v>
      </c>
      <c r="F264" t="s">
        <v>181</v>
      </c>
      <c r="G264" t="s">
        <v>182</v>
      </c>
      <c r="H264">
        <v>52</v>
      </c>
      <c r="I264" s="6">
        <v>34383</v>
      </c>
      <c r="J264" s="29">
        <v>99624</v>
      </c>
      <c r="K264" s="30">
        <v>0</v>
      </c>
      <c r="L264" t="s">
        <v>165</v>
      </c>
      <c r="M264" t="s">
        <v>166</v>
      </c>
    </row>
    <row r="265" spans="1:13" x14ac:dyDescent="0.3">
      <c r="A265" t="s">
        <v>730</v>
      </c>
      <c r="B265" t="s">
        <v>731</v>
      </c>
      <c r="C265" t="s">
        <v>186</v>
      </c>
      <c r="D265" t="s">
        <v>223</v>
      </c>
      <c r="E265" t="s">
        <v>171</v>
      </c>
      <c r="F265" t="s">
        <v>163</v>
      </c>
      <c r="G265" t="s">
        <v>182</v>
      </c>
      <c r="H265">
        <v>55</v>
      </c>
      <c r="I265" s="6">
        <v>41202</v>
      </c>
      <c r="J265" s="29">
        <v>108686</v>
      </c>
      <c r="K265" s="30">
        <v>0.06</v>
      </c>
      <c r="L265" t="s">
        <v>165</v>
      </c>
      <c r="M265" t="s">
        <v>220</v>
      </c>
    </row>
    <row r="266" spans="1:13" x14ac:dyDescent="0.3">
      <c r="A266" t="s">
        <v>732</v>
      </c>
      <c r="B266" t="s">
        <v>733</v>
      </c>
      <c r="C266" t="s">
        <v>280</v>
      </c>
      <c r="D266" t="s">
        <v>204</v>
      </c>
      <c r="E266" t="s">
        <v>177</v>
      </c>
      <c r="F266" t="s">
        <v>181</v>
      </c>
      <c r="G266" t="s">
        <v>172</v>
      </c>
      <c r="H266">
        <v>47</v>
      </c>
      <c r="I266" s="6">
        <v>36893</v>
      </c>
      <c r="J266" s="29">
        <v>120628</v>
      </c>
      <c r="K266" s="30">
        <v>0</v>
      </c>
      <c r="L266" t="s">
        <v>165</v>
      </c>
      <c r="M266" t="s">
        <v>173</v>
      </c>
    </row>
    <row r="267" spans="1:13" x14ac:dyDescent="0.3">
      <c r="A267" t="s">
        <v>734</v>
      </c>
      <c r="B267" t="s">
        <v>735</v>
      </c>
      <c r="C267" t="s">
        <v>169</v>
      </c>
      <c r="D267" t="s">
        <v>223</v>
      </c>
      <c r="E267" t="s">
        <v>171</v>
      </c>
      <c r="F267" t="s">
        <v>163</v>
      </c>
      <c r="G267" t="s">
        <v>172</v>
      </c>
      <c r="H267">
        <v>63</v>
      </c>
      <c r="I267" s="6">
        <v>43996</v>
      </c>
      <c r="J267" s="29">
        <v>181216</v>
      </c>
      <c r="K267" s="30">
        <v>0.27</v>
      </c>
      <c r="L267" t="s">
        <v>165</v>
      </c>
      <c r="M267" t="s">
        <v>220</v>
      </c>
    </row>
    <row r="268" spans="1:13" x14ac:dyDescent="0.3">
      <c r="A268" t="s">
        <v>736</v>
      </c>
      <c r="B268" t="s">
        <v>737</v>
      </c>
      <c r="C268" t="s">
        <v>190</v>
      </c>
      <c r="D268" t="s">
        <v>170</v>
      </c>
      <c r="E268" t="s">
        <v>187</v>
      </c>
      <c r="F268" t="s">
        <v>163</v>
      </c>
      <c r="G268" t="s">
        <v>172</v>
      </c>
      <c r="H268">
        <v>63</v>
      </c>
      <c r="I268" s="6">
        <v>40984</v>
      </c>
      <c r="J268" s="29">
        <v>46081</v>
      </c>
      <c r="K268" s="30">
        <v>0</v>
      </c>
      <c r="L268" t="s">
        <v>165</v>
      </c>
      <c r="M268" t="s">
        <v>173</v>
      </c>
    </row>
    <row r="269" spans="1:13" x14ac:dyDescent="0.3">
      <c r="A269" t="s">
        <v>738</v>
      </c>
      <c r="B269" t="s">
        <v>739</v>
      </c>
      <c r="C269" t="s">
        <v>160</v>
      </c>
      <c r="D269" t="s">
        <v>194</v>
      </c>
      <c r="E269" t="s">
        <v>187</v>
      </c>
      <c r="F269" t="s">
        <v>163</v>
      </c>
      <c r="G269" t="s">
        <v>172</v>
      </c>
      <c r="H269">
        <v>55</v>
      </c>
      <c r="I269" s="6">
        <v>38135</v>
      </c>
      <c r="J269" s="29">
        <v>159885</v>
      </c>
      <c r="K269" s="30">
        <v>0.12</v>
      </c>
      <c r="L269" t="s">
        <v>165</v>
      </c>
      <c r="M269" t="s">
        <v>220</v>
      </c>
    </row>
    <row r="270" spans="1:13" x14ac:dyDescent="0.3">
      <c r="A270" t="s">
        <v>740</v>
      </c>
      <c r="B270" t="s">
        <v>741</v>
      </c>
      <c r="C270" t="s">
        <v>169</v>
      </c>
      <c r="D270" t="s">
        <v>223</v>
      </c>
      <c r="E270" t="s">
        <v>177</v>
      </c>
      <c r="F270" t="s">
        <v>163</v>
      </c>
      <c r="G270" t="s">
        <v>172</v>
      </c>
      <c r="H270">
        <v>55</v>
      </c>
      <c r="I270" s="6">
        <v>35001</v>
      </c>
      <c r="J270" s="29">
        <v>153271</v>
      </c>
      <c r="K270" s="30">
        <v>0.15</v>
      </c>
      <c r="L270" t="s">
        <v>165</v>
      </c>
      <c r="M270" t="s">
        <v>195</v>
      </c>
    </row>
    <row r="271" spans="1:13" x14ac:dyDescent="0.3">
      <c r="A271" t="s">
        <v>742</v>
      </c>
      <c r="B271" t="s">
        <v>743</v>
      </c>
      <c r="C271" t="s">
        <v>186</v>
      </c>
      <c r="D271" t="s">
        <v>200</v>
      </c>
      <c r="E271" t="s">
        <v>177</v>
      </c>
      <c r="F271" t="s">
        <v>181</v>
      </c>
      <c r="G271" t="s">
        <v>182</v>
      </c>
      <c r="H271">
        <v>42</v>
      </c>
      <c r="I271" s="6">
        <v>40159</v>
      </c>
      <c r="J271" s="29">
        <v>114242</v>
      </c>
      <c r="K271" s="30">
        <v>0.08</v>
      </c>
      <c r="L271" t="s">
        <v>165</v>
      </c>
      <c r="M271" t="s">
        <v>183</v>
      </c>
    </row>
    <row r="272" spans="1:13" x14ac:dyDescent="0.3">
      <c r="A272" t="s">
        <v>744</v>
      </c>
      <c r="B272" t="s">
        <v>745</v>
      </c>
      <c r="C272" t="s">
        <v>340</v>
      </c>
      <c r="D272" t="s">
        <v>204</v>
      </c>
      <c r="E272" t="s">
        <v>177</v>
      </c>
      <c r="F272" t="s">
        <v>181</v>
      </c>
      <c r="G272" t="s">
        <v>217</v>
      </c>
      <c r="H272">
        <v>35</v>
      </c>
      <c r="I272" s="6">
        <v>42878</v>
      </c>
      <c r="J272" s="29">
        <v>65566</v>
      </c>
      <c r="K272" s="30">
        <v>0</v>
      </c>
      <c r="L272" t="s">
        <v>165</v>
      </c>
      <c r="M272" t="s">
        <v>166</v>
      </c>
    </row>
    <row r="273" spans="1:13" x14ac:dyDescent="0.3">
      <c r="A273" t="s">
        <v>746</v>
      </c>
      <c r="B273" t="s">
        <v>747</v>
      </c>
      <c r="C273" t="s">
        <v>190</v>
      </c>
      <c r="D273" t="s">
        <v>223</v>
      </c>
      <c r="E273" t="s">
        <v>187</v>
      </c>
      <c r="F273" t="s">
        <v>181</v>
      </c>
      <c r="G273" t="s">
        <v>172</v>
      </c>
      <c r="H273">
        <v>47</v>
      </c>
      <c r="I273" s="6">
        <v>41333</v>
      </c>
      <c r="J273" s="29">
        <v>54635</v>
      </c>
      <c r="K273" s="30">
        <v>0</v>
      </c>
      <c r="L273" t="s">
        <v>165</v>
      </c>
      <c r="M273" t="s">
        <v>173</v>
      </c>
    </row>
    <row r="274" spans="1:13" x14ac:dyDescent="0.3">
      <c r="A274" t="s">
        <v>748</v>
      </c>
      <c r="B274" t="s">
        <v>749</v>
      </c>
      <c r="C274" t="s">
        <v>301</v>
      </c>
      <c r="D274" t="s">
        <v>161</v>
      </c>
      <c r="E274" t="s">
        <v>187</v>
      </c>
      <c r="F274" t="s">
        <v>163</v>
      </c>
      <c r="G274" t="s">
        <v>172</v>
      </c>
      <c r="H274">
        <v>42</v>
      </c>
      <c r="I274" s="6">
        <v>43866</v>
      </c>
      <c r="J274" s="29">
        <v>96636</v>
      </c>
      <c r="K274" s="30">
        <v>0</v>
      </c>
      <c r="L274" t="s">
        <v>165</v>
      </c>
      <c r="M274" t="s">
        <v>220</v>
      </c>
    </row>
    <row r="275" spans="1:13" x14ac:dyDescent="0.3">
      <c r="A275" t="s">
        <v>750</v>
      </c>
      <c r="B275" t="s">
        <v>751</v>
      </c>
      <c r="C275" t="s">
        <v>355</v>
      </c>
      <c r="D275" t="s">
        <v>161</v>
      </c>
      <c r="E275" t="s">
        <v>177</v>
      </c>
      <c r="F275" t="s">
        <v>163</v>
      </c>
      <c r="G275" t="s">
        <v>164</v>
      </c>
      <c r="H275">
        <v>35</v>
      </c>
      <c r="I275" s="6">
        <v>41941</v>
      </c>
      <c r="J275" s="29">
        <v>91592</v>
      </c>
      <c r="K275" s="30">
        <v>0</v>
      </c>
      <c r="L275" t="s">
        <v>165</v>
      </c>
      <c r="M275" t="s">
        <v>173</v>
      </c>
    </row>
    <row r="276" spans="1:13" x14ac:dyDescent="0.3">
      <c r="A276" t="s">
        <v>752</v>
      </c>
      <c r="B276" t="s">
        <v>753</v>
      </c>
      <c r="C276" t="s">
        <v>211</v>
      </c>
      <c r="D276" t="s">
        <v>212</v>
      </c>
      <c r="E276" t="s">
        <v>187</v>
      </c>
      <c r="F276" t="s">
        <v>181</v>
      </c>
      <c r="G276" t="s">
        <v>182</v>
      </c>
      <c r="H276">
        <v>57</v>
      </c>
      <c r="I276" s="6">
        <v>42951</v>
      </c>
      <c r="J276" s="29">
        <v>183190</v>
      </c>
      <c r="K276" s="30">
        <v>0.36</v>
      </c>
      <c r="L276" t="s">
        <v>165</v>
      </c>
      <c r="M276" t="s">
        <v>173</v>
      </c>
    </row>
    <row r="277" spans="1:13" x14ac:dyDescent="0.3">
      <c r="A277" t="s">
        <v>754</v>
      </c>
      <c r="B277" t="s">
        <v>755</v>
      </c>
      <c r="C277" t="s">
        <v>190</v>
      </c>
      <c r="D277" t="s">
        <v>194</v>
      </c>
      <c r="E277" t="s">
        <v>171</v>
      </c>
      <c r="F277" t="s">
        <v>163</v>
      </c>
      <c r="G277" t="s">
        <v>172</v>
      </c>
      <c r="H277">
        <v>56</v>
      </c>
      <c r="I277" s="6">
        <v>43824</v>
      </c>
      <c r="J277" s="29">
        <v>54829</v>
      </c>
      <c r="K277" s="30">
        <v>0</v>
      </c>
      <c r="L277" t="s">
        <v>165</v>
      </c>
      <c r="M277" t="s">
        <v>183</v>
      </c>
    </row>
    <row r="278" spans="1:13" x14ac:dyDescent="0.3">
      <c r="A278" t="s">
        <v>756</v>
      </c>
      <c r="B278" t="s">
        <v>757</v>
      </c>
      <c r="C278" t="s">
        <v>186</v>
      </c>
      <c r="D278" t="s">
        <v>212</v>
      </c>
      <c r="E278" t="s">
        <v>171</v>
      </c>
      <c r="F278" t="s">
        <v>163</v>
      </c>
      <c r="G278" t="s">
        <v>182</v>
      </c>
      <c r="H278">
        <v>43</v>
      </c>
      <c r="I278" s="6">
        <v>38879</v>
      </c>
      <c r="J278" s="29">
        <v>117278</v>
      </c>
      <c r="K278" s="30">
        <v>0.09</v>
      </c>
      <c r="L278" t="s">
        <v>165</v>
      </c>
      <c r="M278" t="s">
        <v>191</v>
      </c>
    </row>
    <row r="279" spans="1:13" x14ac:dyDescent="0.3">
      <c r="A279" t="s">
        <v>758</v>
      </c>
      <c r="B279" t="s">
        <v>759</v>
      </c>
      <c r="C279" t="s">
        <v>468</v>
      </c>
      <c r="D279" t="s">
        <v>161</v>
      </c>
      <c r="E279" t="s">
        <v>177</v>
      </c>
      <c r="F279" t="s">
        <v>163</v>
      </c>
      <c r="G279" t="s">
        <v>172</v>
      </c>
      <c r="H279">
        <v>47</v>
      </c>
      <c r="I279" s="6">
        <v>43309</v>
      </c>
      <c r="J279" s="29">
        <v>87806</v>
      </c>
      <c r="K279" s="30">
        <v>0</v>
      </c>
      <c r="L279" t="s">
        <v>165</v>
      </c>
      <c r="M279" t="s">
        <v>166</v>
      </c>
    </row>
    <row r="280" spans="1:13" x14ac:dyDescent="0.3">
      <c r="A280" t="s">
        <v>760</v>
      </c>
      <c r="B280" t="s">
        <v>761</v>
      </c>
      <c r="C280" t="s">
        <v>335</v>
      </c>
      <c r="D280" t="s">
        <v>204</v>
      </c>
      <c r="E280" t="s">
        <v>162</v>
      </c>
      <c r="F280" t="s">
        <v>181</v>
      </c>
      <c r="G280" t="s">
        <v>172</v>
      </c>
      <c r="H280">
        <v>62</v>
      </c>
      <c r="I280" s="6">
        <v>40820</v>
      </c>
      <c r="J280" s="29">
        <v>63959</v>
      </c>
      <c r="K280" s="30">
        <v>0</v>
      </c>
      <c r="L280" t="s">
        <v>165</v>
      </c>
      <c r="M280" t="s">
        <v>166</v>
      </c>
    </row>
    <row r="281" spans="1:13" x14ac:dyDescent="0.3">
      <c r="A281" t="s">
        <v>762</v>
      </c>
      <c r="B281" t="s">
        <v>763</v>
      </c>
      <c r="C281" t="s">
        <v>180</v>
      </c>
      <c r="D281" t="s">
        <v>170</v>
      </c>
      <c r="E281" t="s">
        <v>177</v>
      </c>
      <c r="F281" t="s">
        <v>181</v>
      </c>
      <c r="G281" t="s">
        <v>172</v>
      </c>
      <c r="H281">
        <v>55</v>
      </c>
      <c r="I281" s="6">
        <v>37456</v>
      </c>
      <c r="J281" s="29">
        <v>77396</v>
      </c>
      <c r="K281" s="30">
        <v>0</v>
      </c>
      <c r="L281" t="s">
        <v>165</v>
      </c>
      <c r="M281" t="s">
        <v>191</v>
      </c>
    </row>
    <row r="282" spans="1:13" x14ac:dyDescent="0.3">
      <c r="A282" t="s">
        <v>764</v>
      </c>
      <c r="B282" t="s">
        <v>765</v>
      </c>
      <c r="C282" t="s">
        <v>180</v>
      </c>
      <c r="D282" t="s">
        <v>170</v>
      </c>
      <c r="E282" t="s">
        <v>171</v>
      </c>
      <c r="F282" t="s">
        <v>163</v>
      </c>
      <c r="G282" t="s">
        <v>182</v>
      </c>
      <c r="H282">
        <v>63</v>
      </c>
      <c r="I282" s="6">
        <v>36525</v>
      </c>
      <c r="J282" s="29">
        <v>89523</v>
      </c>
      <c r="K282" s="30">
        <v>0</v>
      </c>
      <c r="L282" t="s">
        <v>165</v>
      </c>
      <c r="M282" t="s">
        <v>183</v>
      </c>
    </row>
    <row r="283" spans="1:13" x14ac:dyDescent="0.3">
      <c r="A283" t="s">
        <v>766</v>
      </c>
      <c r="B283" t="s">
        <v>767</v>
      </c>
      <c r="C283" t="s">
        <v>211</v>
      </c>
      <c r="D283" t="s">
        <v>223</v>
      </c>
      <c r="E283" t="s">
        <v>177</v>
      </c>
      <c r="F283" t="s">
        <v>163</v>
      </c>
      <c r="G283" t="s">
        <v>164</v>
      </c>
      <c r="H283">
        <v>54</v>
      </c>
      <c r="I283" s="6">
        <v>36757</v>
      </c>
      <c r="J283" s="29">
        <v>222224</v>
      </c>
      <c r="K283" s="30">
        <v>0.38</v>
      </c>
      <c r="L283" t="s">
        <v>165</v>
      </c>
      <c r="M283" t="s">
        <v>220</v>
      </c>
    </row>
    <row r="284" spans="1:13" x14ac:dyDescent="0.3">
      <c r="A284" t="s">
        <v>768</v>
      </c>
      <c r="B284" t="s">
        <v>769</v>
      </c>
      <c r="C284" t="s">
        <v>160</v>
      </c>
      <c r="D284" t="s">
        <v>170</v>
      </c>
      <c r="E284" t="s">
        <v>162</v>
      </c>
      <c r="F284" t="s">
        <v>181</v>
      </c>
      <c r="G284" t="s">
        <v>182</v>
      </c>
      <c r="H284">
        <v>43</v>
      </c>
      <c r="I284" s="6">
        <v>44303</v>
      </c>
      <c r="J284" s="29">
        <v>146140</v>
      </c>
      <c r="K284" s="30">
        <v>0.15</v>
      </c>
      <c r="L284" t="s">
        <v>165</v>
      </c>
      <c r="M284" t="s">
        <v>166</v>
      </c>
    </row>
    <row r="285" spans="1:13" x14ac:dyDescent="0.3">
      <c r="A285" t="s">
        <v>770</v>
      </c>
      <c r="B285" t="s">
        <v>771</v>
      </c>
      <c r="C285" t="s">
        <v>286</v>
      </c>
      <c r="D285" t="s">
        <v>204</v>
      </c>
      <c r="E285" t="s">
        <v>171</v>
      </c>
      <c r="F285" t="s">
        <v>163</v>
      </c>
      <c r="G285" t="s">
        <v>172</v>
      </c>
      <c r="H285">
        <v>64</v>
      </c>
      <c r="I285" s="6">
        <v>34505</v>
      </c>
      <c r="J285" s="29">
        <v>109456</v>
      </c>
      <c r="K285" s="30">
        <v>0.1</v>
      </c>
      <c r="L285" t="s">
        <v>165</v>
      </c>
      <c r="M285" t="s">
        <v>173</v>
      </c>
    </row>
    <row r="286" spans="1:13" x14ac:dyDescent="0.3">
      <c r="A286" t="s">
        <v>621</v>
      </c>
      <c r="B286" t="s">
        <v>772</v>
      </c>
      <c r="C286" t="s">
        <v>176</v>
      </c>
      <c r="D286" t="s">
        <v>161</v>
      </c>
      <c r="E286" t="s">
        <v>162</v>
      </c>
      <c r="F286" t="s">
        <v>163</v>
      </c>
      <c r="G286" t="s">
        <v>172</v>
      </c>
      <c r="H286">
        <v>42</v>
      </c>
      <c r="I286" s="6">
        <v>38777</v>
      </c>
      <c r="J286" s="29">
        <v>97433</v>
      </c>
      <c r="K286" s="30">
        <v>0.05</v>
      </c>
      <c r="L286" t="s">
        <v>165</v>
      </c>
      <c r="M286" t="s">
        <v>166</v>
      </c>
    </row>
    <row r="287" spans="1:13" x14ac:dyDescent="0.3">
      <c r="A287" t="s">
        <v>773</v>
      </c>
      <c r="B287" t="s">
        <v>774</v>
      </c>
      <c r="C287" t="s">
        <v>180</v>
      </c>
      <c r="D287" t="s">
        <v>212</v>
      </c>
      <c r="E287" t="s">
        <v>187</v>
      </c>
      <c r="F287" t="s">
        <v>163</v>
      </c>
      <c r="G287" t="s">
        <v>217</v>
      </c>
      <c r="H287">
        <v>32</v>
      </c>
      <c r="I287" s="6">
        <v>41590</v>
      </c>
      <c r="J287" s="29">
        <v>88895</v>
      </c>
      <c r="K287" s="30">
        <v>0</v>
      </c>
      <c r="L287" t="s">
        <v>165</v>
      </c>
      <c r="M287" t="s">
        <v>173</v>
      </c>
    </row>
    <row r="288" spans="1:13" x14ac:dyDescent="0.3">
      <c r="A288" t="s">
        <v>775</v>
      </c>
      <c r="B288" t="s">
        <v>776</v>
      </c>
      <c r="C288" t="s">
        <v>283</v>
      </c>
      <c r="D288" t="s">
        <v>200</v>
      </c>
      <c r="E288" t="s">
        <v>162</v>
      </c>
      <c r="F288" t="s">
        <v>181</v>
      </c>
      <c r="G288" t="s">
        <v>182</v>
      </c>
      <c r="H288">
        <v>35</v>
      </c>
      <c r="I288" s="6">
        <v>40596</v>
      </c>
      <c r="J288" s="29">
        <v>43336</v>
      </c>
      <c r="K288" s="30">
        <v>0</v>
      </c>
      <c r="L288" t="s">
        <v>165</v>
      </c>
      <c r="M288" t="s">
        <v>195</v>
      </c>
    </row>
    <row r="289" spans="1:13" x14ac:dyDescent="0.3">
      <c r="A289" t="s">
        <v>777</v>
      </c>
      <c r="B289" t="s">
        <v>778</v>
      </c>
      <c r="C289" t="s">
        <v>160</v>
      </c>
      <c r="D289" t="s">
        <v>200</v>
      </c>
      <c r="E289" t="s">
        <v>187</v>
      </c>
      <c r="F289" t="s">
        <v>181</v>
      </c>
      <c r="G289" t="s">
        <v>217</v>
      </c>
      <c r="H289">
        <v>38</v>
      </c>
      <c r="I289" s="6">
        <v>40083</v>
      </c>
      <c r="J289" s="29">
        <v>127801</v>
      </c>
      <c r="K289" s="30">
        <v>0.15</v>
      </c>
      <c r="L289" t="s">
        <v>165</v>
      </c>
      <c r="M289" t="s">
        <v>183</v>
      </c>
    </row>
    <row r="290" spans="1:13" x14ac:dyDescent="0.3">
      <c r="A290" t="s">
        <v>779</v>
      </c>
      <c r="B290" t="s">
        <v>780</v>
      </c>
      <c r="C290" t="s">
        <v>468</v>
      </c>
      <c r="D290" t="s">
        <v>161</v>
      </c>
      <c r="E290" t="s">
        <v>187</v>
      </c>
      <c r="F290" t="s">
        <v>181</v>
      </c>
      <c r="G290" t="s">
        <v>164</v>
      </c>
      <c r="H290">
        <v>54</v>
      </c>
      <c r="I290" s="6">
        <v>36617</v>
      </c>
      <c r="J290" s="29">
        <v>76352</v>
      </c>
      <c r="K290" s="30">
        <v>0</v>
      </c>
      <c r="L290" t="s">
        <v>165</v>
      </c>
      <c r="M290" t="s">
        <v>195</v>
      </c>
    </row>
    <row r="291" spans="1:13" x14ac:dyDescent="0.3">
      <c r="A291" t="s">
        <v>781</v>
      </c>
      <c r="B291" t="s">
        <v>782</v>
      </c>
      <c r="C291" t="s">
        <v>211</v>
      </c>
      <c r="D291" t="s">
        <v>170</v>
      </c>
      <c r="E291" t="s">
        <v>187</v>
      </c>
      <c r="F291" t="s">
        <v>181</v>
      </c>
      <c r="G291" t="s">
        <v>172</v>
      </c>
      <c r="H291">
        <v>28</v>
      </c>
      <c r="I291" s="6">
        <v>43638</v>
      </c>
      <c r="J291" s="29">
        <v>250767</v>
      </c>
      <c r="K291" s="30">
        <v>0.38</v>
      </c>
      <c r="L291" t="s">
        <v>165</v>
      </c>
      <c r="M291" t="s">
        <v>166</v>
      </c>
    </row>
    <row r="292" spans="1:13" x14ac:dyDescent="0.3">
      <c r="A292" t="s">
        <v>783</v>
      </c>
      <c r="B292" t="s">
        <v>784</v>
      </c>
      <c r="C292" t="s">
        <v>211</v>
      </c>
      <c r="D292" t="s">
        <v>212</v>
      </c>
      <c r="E292" t="s">
        <v>187</v>
      </c>
      <c r="F292" t="s">
        <v>181</v>
      </c>
      <c r="G292" t="s">
        <v>172</v>
      </c>
      <c r="H292">
        <v>26</v>
      </c>
      <c r="I292" s="6">
        <v>44101</v>
      </c>
      <c r="J292" s="29">
        <v>223055</v>
      </c>
      <c r="K292" s="30">
        <v>0.3</v>
      </c>
      <c r="L292" t="s">
        <v>165</v>
      </c>
      <c r="M292" t="s">
        <v>220</v>
      </c>
    </row>
    <row r="293" spans="1:13" x14ac:dyDescent="0.3">
      <c r="A293" t="s">
        <v>785</v>
      </c>
      <c r="B293" t="s">
        <v>786</v>
      </c>
      <c r="C293" t="s">
        <v>335</v>
      </c>
      <c r="D293" t="s">
        <v>204</v>
      </c>
      <c r="E293" t="s">
        <v>177</v>
      </c>
      <c r="F293" t="s">
        <v>181</v>
      </c>
      <c r="G293" t="s">
        <v>172</v>
      </c>
      <c r="H293">
        <v>57</v>
      </c>
      <c r="I293" s="6">
        <v>43299</v>
      </c>
      <c r="J293" s="29">
        <v>71167</v>
      </c>
      <c r="K293" s="30">
        <v>0</v>
      </c>
      <c r="L293" t="s">
        <v>165</v>
      </c>
      <c r="M293" t="s">
        <v>220</v>
      </c>
    </row>
    <row r="294" spans="1:13" x14ac:dyDescent="0.3">
      <c r="A294" t="s">
        <v>787</v>
      </c>
      <c r="B294" t="s">
        <v>788</v>
      </c>
      <c r="C294" t="s">
        <v>245</v>
      </c>
      <c r="D294" t="s">
        <v>161</v>
      </c>
      <c r="E294" t="s">
        <v>171</v>
      </c>
      <c r="F294" t="s">
        <v>163</v>
      </c>
      <c r="G294" t="s">
        <v>172</v>
      </c>
      <c r="H294">
        <v>59</v>
      </c>
      <c r="I294" s="6">
        <v>40272</v>
      </c>
      <c r="J294" s="29">
        <v>76027</v>
      </c>
      <c r="K294" s="30">
        <v>0</v>
      </c>
      <c r="L294" t="s">
        <v>165</v>
      </c>
      <c r="M294" t="s">
        <v>166</v>
      </c>
    </row>
    <row r="295" spans="1:13" x14ac:dyDescent="0.3">
      <c r="A295" t="s">
        <v>789</v>
      </c>
      <c r="B295" t="s">
        <v>790</v>
      </c>
      <c r="C295" t="s">
        <v>235</v>
      </c>
      <c r="D295" t="s">
        <v>194</v>
      </c>
      <c r="E295" t="s">
        <v>177</v>
      </c>
      <c r="F295" t="s">
        <v>181</v>
      </c>
      <c r="G295" t="s">
        <v>164</v>
      </c>
      <c r="H295">
        <v>30</v>
      </c>
      <c r="I295" s="6">
        <v>44124</v>
      </c>
      <c r="J295" s="29">
        <v>67753</v>
      </c>
      <c r="K295" s="30">
        <v>0</v>
      </c>
      <c r="L295" t="s">
        <v>165</v>
      </c>
      <c r="M295" t="s">
        <v>183</v>
      </c>
    </row>
    <row r="296" spans="1:13" x14ac:dyDescent="0.3">
      <c r="A296" t="s">
        <v>791</v>
      </c>
      <c r="B296" t="s">
        <v>792</v>
      </c>
      <c r="C296" t="s">
        <v>176</v>
      </c>
      <c r="D296" t="s">
        <v>161</v>
      </c>
      <c r="E296" t="s">
        <v>187</v>
      </c>
      <c r="F296" t="s">
        <v>181</v>
      </c>
      <c r="G296" t="s">
        <v>164</v>
      </c>
      <c r="H296">
        <v>31</v>
      </c>
      <c r="I296" s="6">
        <v>42656</v>
      </c>
      <c r="J296" s="29">
        <v>63744</v>
      </c>
      <c r="K296" s="30">
        <v>0.08</v>
      </c>
      <c r="L296" t="s">
        <v>165</v>
      </c>
      <c r="M296" t="s">
        <v>195</v>
      </c>
    </row>
    <row r="297" spans="1:13" x14ac:dyDescent="0.3">
      <c r="A297" t="s">
        <v>793</v>
      </c>
      <c r="B297" t="s">
        <v>794</v>
      </c>
      <c r="C297" t="s">
        <v>160</v>
      </c>
      <c r="D297" t="s">
        <v>223</v>
      </c>
      <c r="E297" t="s">
        <v>187</v>
      </c>
      <c r="F297" t="s">
        <v>181</v>
      </c>
      <c r="G297" t="s">
        <v>164</v>
      </c>
      <c r="H297">
        <v>51</v>
      </c>
      <c r="I297" s="6">
        <v>36770</v>
      </c>
      <c r="J297" s="29">
        <v>157487</v>
      </c>
      <c r="K297" s="30">
        <v>0.12</v>
      </c>
      <c r="L297" t="s">
        <v>165</v>
      </c>
      <c r="M297" t="s">
        <v>183</v>
      </c>
    </row>
    <row r="298" spans="1:13" x14ac:dyDescent="0.3">
      <c r="A298" t="s">
        <v>795</v>
      </c>
      <c r="B298" t="s">
        <v>796</v>
      </c>
      <c r="C298" t="s">
        <v>468</v>
      </c>
      <c r="D298" t="s">
        <v>161</v>
      </c>
      <c r="E298" t="s">
        <v>162</v>
      </c>
      <c r="F298" t="s">
        <v>181</v>
      </c>
      <c r="G298" t="s">
        <v>182</v>
      </c>
      <c r="H298">
        <v>45</v>
      </c>
      <c r="I298" s="6">
        <v>40235</v>
      </c>
      <c r="J298" s="29">
        <v>90770</v>
      </c>
      <c r="K298" s="30">
        <v>0</v>
      </c>
      <c r="L298" t="s">
        <v>165</v>
      </c>
      <c r="M298" t="s">
        <v>220</v>
      </c>
    </row>
    <row r="299" spans="1:13" x14ac:dyDescent="0.3">
      <c r="A299" t="s">
        <v>797</v>
      </c>
      <c r="B299" t="s">
        <v>798</v>
      </c>
      <c r="C299" t="s">
        <v>190</v>
      </c>
      <c r="D299" t="s">
        <v>223</v>
      </c>
      <c r="E299" t="s">
        <v>171</v>
      </c>
      <c r="F299" t="s">
        <v>163</v>
      </c>
      <c r="G299" t="s">
        <v>182</v>
      </c>
      <c r="H299">
        <v>64</v>
      </c>
      <c r="I299" s="6">
        <v>38380</v>
      </c>
      <c r="J299" s="29">
        <v>55369</v>
      </c>
      <c r="K299" s="30">
        <v>0</v>
      </c>
      <c r="L299" t="s">
        <v>165</v>
      </c>
      <c r="M299" t="s">
        <v>183</v>
      </c>
    </row>
    <row r="300" spans="1:13" x14ac:dyDescent="0.3">
      <c r="A300" t="s">
        <v>799</v>
      </c>
      <c r="B300" t="s">
        <v>800</v>
      </c>
      <c r="C300" t="s">
        <v>169</v>
      </c>
      <c r="D300" t="s">
        <v>194</v>
      </c>
      <c r="E300" t="s">
        <v>171</v>
      </c>
      <c r="F300" t="s">
        <v>181</v>
      </c>
      <c r="G300" t="s">
        <v>172</v>
      </c>
      <c r="H300">
        <v>41</v>
      </c>
      <c r="I300" s="6">
        <v>41429</v>
      </c>
      <c r="J300" s="29">
        <v>167526</v>
      </c>
      <c r="K300" s="30">
        <v>0.26</v>
      </c>
      <c r="L300" t="s">
        <v>165</v>
      </c>
      <c r="M300" t="s">
        <v>191</v>
      </c>
    </row>
    <row r="301" spans="1:13" x14ac:dyDescent="0.3">
      <c r="A301" t="s">
        <v>801</v>
      </c>
      <c r="B301" t="s">
        <v>802</v>
      </c>
      <c r="C301" t="s">
        <v>211</v>
      </c>
      <c r="D301" t="s">
        <v>223</v>
      </c>
      <c r="E301" t="s">
        <v>171</v>
      </c>
      <c r="F301" t="s">
        <v>181</v>
      </c>
      <c r="G301" t="s">
        <v>182</v>
      </c>
      <c r="H301">
        <v>47</v>
      </c>
      <c r="I301" s="6">
        <v>42696</v>
      </c>
      <c r="J301" s="29">
        <v>253249</v>
      </c>
      <c r="K301" s="30">
        <v>0.31</v>
      </c>
      <c r="L301" t="s">
        <v>165</v>
      </c>
      <c r="M301" t="s">
        <v>195</v>
      </c>
    </row>
    <row r="302" spans="1:13" x14ac:dyDescent="0.3">
      <c r="A302" t="s">
        <v>503</v>
      </c>
      <c r="B302" t="s">
        <v>803</v>
      </c>
      <c r="C302" t="s">
        <v>211</v>
      </c>
      <c r="D302" t="s">
        <v>161</v>
      </c>
      <c r="E302" t="s">
        <v>187</v>
      </c>
      <c r="F302" t="s">
        <v>181</v>
      </c>
      <c r="G302" t="s">
        <v>172</v>
      </c>
      <c r="H302">
        <v>38</v>
      </c>
      <c r="I302" s="6">
        <v>42543</v>
      </c>
      <c r="J302" s="29">
        <v>249870</v>
      </c>
      <c r="K302" s="30">
        <v>0.34</v>
      </c>
      <c r="L302" t="s">
        <v>165</v>
      </c>
      <c r="M302" t="s">
        <v>173</v>
      </c>
    </row>
    <row r="303" spans="1:13" x14ac:dyDescent="0.3">
      <c r="A303" t="s">
        <v>804</v>
      </c>
      <c r="B303" t="s">
        <v>805</v>
      </c>
      <c r="C303" t="s">
        <v>355</v>
      </c>
      <c r="D303" t="s">
        <v>161</v>
      </c>
      <c r="E303" t="s">
        <v>177</v>
      </c>
      <c r="F303" t="s">
        <v>163</v>
      </c>
      <c r="G303" t="s">
        <v>164</v>
      </c>
      <c r="H303">
        <v>42</v>
      </c>
      <c r="I303" s="6">
        <v>40593</v>
      </c>
      <c r="J303" s="29">
        <v>72486</v>
      </c>
      <c r="K303" s="30">
        <v>0</v>
      </c>
      <c r="L303" t="s">
        <v>165</v>
      </c>
      <c r="M303" t="s">
        <v>166</v>
      </c>
    </row>
    <row r="304" spans="1:13" x14ac:dyDescent="0.3">
      <c r="A304" t="s">
        <v>806</v>
      </c>
      <c r="B304" t="s">
        <v>807</v>
      </c>
      <c r="C304" t="s">
        <v>283</v>
      </c>
      <c r="D304" t="s">
        <v>200</v>
      </c>
      <c r="E304" t="s">
        <v>177</v>
      </c>
      <c r="F304" t="s">
        <v>163</v>
      </c>
      <c r="G304" t="s">
        <v>217</v>
      </c>
      <c r="H304">
        <v>58</v>
      </c>
      <c r="I304" s="6">
        <v>40463</v>
      </c>
      <c r="J304" s="29">
        <v>43001</v>
      </c>
      <c r="K304" s="30">
        <v>0</v>
      </c>
      <c r="L304" t="s">
        <v>165</v>
      </c>
      <c r="M304" t="s">
        <v>195</v>
      </c>
    </row>
    <row r="305" spans="1:13" x14ac:dyDescent="0.3">
      <c r="A305" t="s">
        <v>293</v>
      </c>
      <c r="B305" t="s">
        <v>808</v>
      </c>
      <c r="C305" t="s">
        <v>176</v>
      </c>
      <c r="D305" t="s">
        <v>161</v>
      </c>
      <c r="E305" t="s">
        <v>177</v>
      </c>
      <c r="F305" t="s">
        <v>181</v>
      </c>
      <c r="G305" t="s">
        <v>217</v>
      </c>
      <c r="H305">
        <v>60</v>
      </c>
      <c r="I305" s="6">
        <v>36010</v>
      </c>
      <c r="J305" s="29">
        <v>85120</v>
      </c>
      <c r="K305" s="30">
        <v>0.09</v>
      </c>
      <c r="L305" t="s">
        <v>165</v>
      </c>
      <c r="M305" t="s">
        <v>166</v>
      </c>
    </row>
    <row r="306" spans="1:13" x14ac:dyDescent="0.3">
      <c r="A306" t="s">
        <v>809</v>
      </c>
      <c r="B306" t="s">
        <v>810</v>
      </c>
      <c r="C306" t="s">
        <v>283</v>
      </c>
      <c r="D306" t="s">
        <v>200</v>
      </c>
      <c r="E306" t="s">
        <v>177</v>
      </c>
      <c r="F306" t="s">
        <v>181</v>
      </c>
      <c r="G306" t="s">
        <v>217</v>
      </c>
      <c r="H306">
        <v>34</v>
      </c>
      <c r="I306" s="6">
        <v>42219</v>
      </c>
      <c r="J306" s="29">
        <v>52200</v>
      </c>
      <c r="K306" s="30">
        <v>0</v>
      </c>
      <c r="L306" t="s">
        <v>165</v>
      </c>
      <c r="M306" t="s">
        <v>220</v>
      </c>
    </row>
    <row r="307" spans="1:13" x14ac:dyDescent="0.3">
      <c r="A307" t="s">
        <v>811</v>
      </c>
      <c r="B307" t="s">
        <v>812</v>
      </c>
      <c r="C307" t="s">
        <v>160</v>
      </c>
      <c r="D307" t="s">
        <v>200</v>
      </c>
      <c r="E307" t="s">
        <v>187</v>
      </c>
      <c r="F307" t="s">
        <v>163</v>
      </c>
      <c r="G307" t="s">
        <v>172</v>
      </c>
      <c r="H307">
        <v>60</v>
      </c>
      <c r="I307" s="6">
        <v>39739</v>
      </c>
      <c r="J307" s="29">
        <v>150855</v>
      </c>
      <c r="K307" s="30">
        <v>0.11</v>
      </c>
      <c r="L307" t="s">
        <v>165</v>
      </c>
      <c r="M307" t="s">
        <v>183</v>
      </c>
    </row>
    <row r="308" spans="1:13" x14ac:dyDescent="0.3">
      <c r="A308" t="s">
        <v>813</v>
      </c>
      <c r="B308" t="s">
        <v>814</v>
      </c>
      <c r="C308" t="s">
        <v>240</v>
      </c>
      <c r="D308" t="s">
        <v>161</v>
      </c>
      <c r="E308" t="s">
        <v>177</v>
      </c>
      <c r="F308" t="s">
        <v>163</v>
      </c>
      <c r="G308" t="s">
        <v>217</v>
      </c>
      <c r="H308">
        <v>53</v>
      </c>
      <c r="I308" s="6">
        <v>38188</v>
      </c>
      <c r="J308" s="29">
        <v>65702</v>
      </c>
      <c r="K308" s="30">
        <v>0</v>
      </c>
      <c r="L308" t="s">
        <v>165</v>
      </c>
      <c r="M308" t="s">
        <v>220</v>
      </c>
    </row>
    <row r="309" spans="1:13" x14ac:dyDescent="0.3">
      <c r="A309" t="s">
        <v>815</v>
      </c>
      <c r="B309" t="s">
        <v>816</v>
      </c>
      <c r="C309" t="s">
        <v>160</v>
      </c>
      <c r="D309" t="s">
        <v>212</v>
      </c>
      <c r="E309" t="s">
        <v>162</v>
      </c>
      <c r="F309" t="s">
        <v>163</v>
      </c>
      <c r="G309" t="s">
        <v>182</v>
      </c>
      <c r="H309">
        <v>25</v>
      </c>
      <c r="I309" s="6">
        <v>43930</v>
      </c>
      <c r="J309" s="29">
        <v>157057</v>
      </c>
      <c r="K309" s="30">
        <v>0.1</v>
      </c>
      <c r="L309" t="s">
        <v>165</v>
      </c>
      <c r="M309" t="s">
        <v>220</v>
      </c>
    </row>
    <row r="310" spans="1:13" x14ac:dyDescent="0.3">
      <c r="A310" t="s">
        <v>817</v>
      </c>
      <c r="B310" t="s">
        <v>818</v>
      </c>
      <c r="C310" t="s">
        <v>186</v>
      </c>
      <c r="D310" t="s">
        <v>161</v>
      </c>
      <c r="E310" t="s">
        <v>162</v>
      </c>
      <c r="F310" t="s">
        <v>181</v>
      </c>
      <c r="G310" t="s">
        <v>172</v>
      </c>
      <c r="H310">
        <v>46</v>
      </c>
      <c r="I310" s="6">
        <v>44419</v>
      </c>
      <c r="J310" s="29">
        <v>127559</v>
      </c>
      <c r="K310" s="30">
        <v>0.1</v>
      </c>
      <c r="L310" t="s">
        <v>165</v>
      </c>
      <c r="M310" t="s">
        <v>195</v>
      </c>
    </row>
    <row r="311" spans="1:13" x14ac:dyDescent="0.3">
      <c r="A311" t="s">
        <v>819</v>
      </c>
      <c r="B311" t="s">
        <v>820</v>
      </c>
      <c r="C311" t="s">
        <v>274</v>
      </c>
      <c r="D311" t="s">
        <v>204</v>
      </c>
      <c r="E311" t="s">
        <v>187</v>
      </c>
      <c r="F311" t="s">
        <v>163</v>
      </c>
      <c r="G311" t="s">
        <v>172</v>
      </c>
      <c r="H311">
        <v>39</v>
      </c>
      <c r="I311" s="6">
        <v>43536</v>
      </c>
      <c r="J311" s="29">
        <v>62644</v>
      </c>
      <c r="K311" s="30">
        <v>0</v>
      </c>
      <c r="L311" t="s">
        <v>165</v>
      </c>
      <c r="M311" t="s">
        <v>166</v>
      </c>
    </row>
    <row r="312" spans="1:13" x14ac:dyDescent="0.3">
      <c r="A312" t="s">
        <v>821</v>
      </c>
      <c r="B312" t="s">
        <v>822</v>
      </c>
      <c r="C312" t="s">
        <v>180</v>
      </c>
      <c r="D312" t="s">
        <v>194</v>
      </c>
      <c r="E312" t="s">
        <v>177</v>
      </c>
      <c r="F312" t="s">
        <v>163</v>
      </c>
      <c r="G312" t="s">
        <v>172</v>
      </c>
      <c r="H312">
        <v>56</v>
      </c>
      <c r="I312" s="6">
        <v>43169</v>
      </c>
      <c r="J312" s="29">
        <v>90040</v>
      </c>
      <c r="K312" s="30">
        <v>0</v>
      </c>
      <c r="L312" t="s">
        <v>165</v>
      </c>
      <c r="M312" t="s">
        <v>173</v>
      </c>
    </row>
    <row r="313" spans="1:13" x14ac:dyDescent="0.3">
      <c r="A313" t="s">
        <v>823</v>
      </c>
      <c r="B313" t="s">
        <v>824</v>
      </c>
      <c r="C313" t="s">
        <v>211</v>
      </c>
      <c r="D313" t="s">
        <v>200</v>
      </c>
      <c r="E313" t="s">
        <v>171</v>
      </c>
      <c r="F313" t="s">
        <v>163</v>
      </c>
      <c r="G313" t="s">
        <v>182</v>
      </c>
      <c r="H313">
        <v>45</v>
      </c>
      <c r="I313" s="6">
        <v>44461</v>
      </c>
      <c r="J313" s="29">
        <v>201396</v>
      </c>
      <c r="K313" s="30">
        <v>0.32</v>
      </c>
      <c r="L313" t="s">
        <v>165</v>
      </c>
      <c r="M313" t="s">
        <v>191</v>
      </c>
    </row>
    <row r="314" spans="1:13" x14ac:dyDescent="0.3">
      <c r="A314" t="s">
        <v>825</v>
      </c>
      <c r="B314" t="s">
        <v>826</v>
      </c>
      <c r="C314" t="s">
        <v>355</v>
      </c>
      <c r="D314" t="s">
        <v>161</v>
      </c>
      <c r="E314" t="s">
        <v>187</v>
      </c>
      <c r="F314" t="s">
        <v>181</v>
      </c>
      <c r="G314" t="s">
        <v>164</v>
      </c>
      <c r="H314">
        <v>28</v>
      </c>
      <c r="I314" s="6">
        <v>43633</v>
      </c>
      <c r="J314" s="29">
        <v>65341</v>
      </c>
      <c r="K314" s="30">
        <v>0</v>
      </c>
      <c r="L314" t="s">
        <v>165</v>
      </c>
      <c r="M314" t="s">
        <v>191</v>
      </c>
    </row>
    <row r="315" spans="1:13" x14ac:dyDescent="0.3">
      <c r="A315" t="s">
        <v>827</v>
      </c>
      <c r="B315" t="s">
        <v>828</v>
      </c>
      <c r="C315" t="s">
        <v>160</v>
      </c>
      <c r="D315" t="s">
        <v>170</v>
      </c>
      <c r="E315" t="s">
        <v>187</v>
      </c>
      <c r="F315" t="s">
        <v>163</v>
      </c>
      <c r="G315" t="s">
        <v>164</v>
      </c>
      <c r="H315">
        <v>59</v>
      </c>
      <c r="I315" s="6">
        <v>43400</v>
      </c>
      <c r="J315" s="29">
        <v>139208</v>
      </c>
      <c r="K315" s="30">
        <v>0.11</v>
      </c>
      <c r="L315" t="s">
        <v>165</v>
      </c>
      <c r="M315" t="s">
        <v>195</v>
      </c>
    </row>
    <row r="316" spans="1:13" x14ac:dyDescent="0.3">
      <c r="A316" t="s">
        <v>829</v>
      </c>
      <c r="B316" t="s">
        <v>830</v>
      </c>
      <c r="C316" t="s">
        <v>186</v>
      </c>
      <c r="D316" t="s">
        <v>194</v>
      </c>
      <c r="E316" t="s">
        <v>171</v>
      </c>
      <c r="F316" t="s">
        <v>163</v>
      </c>
      <c r="G316" t="s">
        <v>217</v>
      </c>
      <c r="H316">
        <v>46</v>
      </c>
      <c r="I316" s="6">
        <v>40292</v>
      </c>
      <c r="J316" s="29">
        <v>102636</v>
      </c>
      <c r="K316" s="30">
        <v>0.06</v>
      </c>
      <c r="L316" t="s">
        <v>165</v>
      </c>
      <c r="M316" t="s">
        <v>166</v>
      </c>
    </row>
    <row r="317" spans="1:13" x14ac:dyDescent="0.3">
      <c r="A317" t="s">
        <v>831</v>
      </c>
      <c r="B317" t="s">
        <v>832</v>
      </c>
      <c r="C317" t="s">
        <v>232</v>
      </c>
      <c r="D317" t="s">
        <v>161</v>
      </c>
      <c r="E317" t="s">
        <v>162</v>
      </c>
      <c r="F317" t="s">
        <v>181</v>
      </c>
      <c r="G317" t="s">
        <v>172</v>
      </c>
      <c r="H317">
        <v>45</v>
      </c>
      <c r="I317" s="6">
        <v>43248</v>
      </c>
      <c r="J317" s="29">
        <v>49219</v>
      </c>
      <c r="K317" s="30">
        <v>0</v>
      </c>
      <c r="L317" t="s">
        <v>165</v>
      </c>
      <c r="M317" t="s">
        <v>220</v>
      </c>
    </row>
    <row r="318" spans="1:13" x14ac:dyDescent="0.3">
      <c r="A318" t="s">
        <v>833</v>
      </c>
      <c r="B318" t="s">
        <v>834</v>
      </c>
      <c r="C318" t="s">
        <v>169</v>
      </c>
      <c r="D318" t="s">
        <v>200</v>
      </c>
      <c r="E318" t="s">
        <v>177</v>
      </c>
      <c r="F318" t="s">
        <v>181</v>
      </c>
      <c r="G318" t="s">
        <v>172</v>
      </c>
      <c r="H318">
        <v>50</v>
      </c>
      <c r="I318" s="6">
        <v>44486</v>
      </c>
      <c r="J318" s="29">
        <v>172180</v>
      </c>
      <c r="K318" s="30">
        <v>0.3</v>
      </c>
      <c r="L318" t="s">
        <v>165</v>
      </c>
      <c r="M318" t="s">
        <v>220</v>
      </c>
    </row>
    <row r="319" spans="1:13" x14ac:dyDescent="0.3">
      <c r="A319" t="s">
        <v>258</v>
      </c>
      <c r="B319" t="s">
        <v>835</v>
      </c>
      <c r="C319" t="s">
        <v>186</v>
      </c>
      <c r="D319" t="s">
        <v>170</v>
      </c>
      <c r="E319" t="s">
        <v>187</v>
      </c>
      <c r="F319" t="s">
        <v>163</v>
      </c>
      <c r="G319" t="s">
        <v>172</v>
      </c>
      <c r="H319">
        <v>48</v>
      </c>
      <c r="I319" s="6">
        <v>36272</v>
      </c>
      <c r="J319" s="29">
        <v>102847</v>
      </c>
      <c r="K319" s="30">
        <v>0.05</v>
      </c>
      <c r="L319" t="s">
        <v>165</v>
      </c>
      <c r="M319" t="s">
        <v>173</v>
      </c>
    </row>
    <row r="320" spans="1:13" x14ac:dyDescent="0.3">
      <c r="A320" t="s">
        <v>836</v>
      </c>
      <c r="B320" t="s">
        <v>837</v>
      </c>
      <c r="C320" t="s">
        <v>211</v>
      </c>
      <c r="D320" t="s">
        <v>161</v>
      </c>
      <c r="E320" t="s">
        <v>177</v>
      </c>
      <c r="F320" t="s">
        <v>181</v>
      </c>
      <c r="G320" t="s">
        <v>172</v>
      </c>
      <c r="H320">
        <v>56</v>
      </c>
      <c r="I320" s="6">
        <v>38866</v>
      </c>
      <c r="J320" s="29">
        <v>228822</v>
      </c>
      <c r="K320" s="30">
        <v>0.36</v>
      </c>
      <c r="L320" t="s">
        <v>165</v>
      </c>
      <c r="M320" t="s">
        <v>191</v>
      </c>
    </row>
    <row r="321" spans="1:13" x14ac:dyDescent="0.3">
      <c r="A321" t="s">
        <v>838</v>
      </c>
      <c r="B321" t="s">
        <v>839</v>
      </c>
      <c r="C321" t="s">
        <v>190</v>
      </c>
      <c r="D321" t="s">
        <v>212</v>
      </c>
      <c r="E321" t="s">
        <v>177</v>
      </c>
      <c r="F321" t="s">
        <v>181</v>
      </c>
      <c r="G321" t="s">
        <v>172</v>
      </c>
      <c r="H321">
        <v>28</v>
      </c>
      <c r="I321" s="6">
        <v>44395</v>
      </c>
      <c r="J321" s="29">
        <v>43391</v>
      </c>
      <c r="K321" s="30">
        <v>0</v>
      </c>
      <c r="L321" t="s">
        <v>165</v>
      </c>
      <c r="M321" t="s">
        <v>220</v>
      </c>
    </row>
    <row r="322" spans="1:13" x14ac:dyDescent="0.3">
      <c r="A322" t="s">
        <v>840</v>
      </c>
      <c r="B322" t="s">
        <v>841</v>
      </c>
      <c r="C322" t="s">
        <v>211</v>
      </c>
      <c r="D322" t="s">
        <v>212</v>
      </c>
      <c r="E322" t="s">
        <v>187</v>
      </c>
      <c r="F322" t="s">
        <v>163</v>
      </c>
      <c r="G322" t="s">
        <v>182</v>
      </c>
      <c r="H322">
        <v>45</v>
      </c>
      <c r="I322" s="6">
        <v>42428</v>
      </c>
      <c r="J322" s="29">
        <v>211637</v>
      </c>
      <c r="K322" s="30">
        <v>0.31</v>
      </c>
      <c r="L322" t="s">
        <v>165</v>
      </c>
      <c r="M322" t="s">
        <v>173</v>
      </c>
    </row>
    <row r="323" spans="1:13" x14ac:dyDescent="0.3">
      <c r="A323" t="s">
        <v>304</v>
      </c>
      <c r="B323" t="s">
        <v>842</v>
      </c>
      <c r="C323" t="s">
        <v>176</v>
      </c>
      <c r="D323" t="s">
        <v>161</v>
      </c>
      <c r="E323" t="s">
        <v>177</v>
      </c>
      <c r="F323" t="s">
        <v>181</v>
      </c>
      <c r="G323" t="s">
        <v>172</v>
      </c>
      <c r="H323">
        <v>28</v>
      </c>
      <c r="I323" s="6">
        <v>44051</v>
      </c>
      <c r="J323" s="29">
        <v>73255</v>
      </c>
      <c r="K323" s="30">
        <v>0.09</v>
      </c>
      <c r="L323" t="s">
        <v>165</v>
      </c>
      <c r="M323" t="s">
        <v>183</v>
      </c>
    </row>
    <row r="324" spans="1:13" x14ac:dyDescent="0.3">
      <c r="A324" t="s">
        <v>843</v>
      </c>
      <c r="B324" t="s">
        <v>844</v>
      </c>
      <c r="C324" t="s">
        <v>186</v>
      </c>
      <c r="D324" t="s">
        <v>223</v>
      </c>
      <c r="E324" t="s">
        <v>187</v>
      </c>
      <c r="F324" t="s">
        <v>181</v>
      </c>
      <c r="G324" t="s">
        <v>172</v>
      </c>
      <c r="H324">
        <v>28</v>
      </c>
      <c r="I324" s="6">
        <v>44204</v>
      </c>
      <c r="J324" s="29">
        <v>108826</v>
      </c>
      <c r="K324" s="30">
        <v>0.1</v>
      </c>
      <c r="L324" t="s">
        <v>165</v>
      </c>
      <c r="M324" t="s">
        <v>191</v>
      </c>
    </row>
    <row r="325" spans="1:13" x14ac:dyDescent="0.3">
      <c r="A325" t="s">
        <v>845</v>
      </c>
      <c r="B325" t="s">
        <v>846</v>
      </c>
      <c r="C325" t="s">
        <v>595</v>
      </c>
      <c r="D325" t="s">
        <v>161</v>
      </c>
      <c r="E325" t="s">
        <v>171</v>
      </c>
      <c r="F325" t="s">
        <v>181</v>
      </c>
      <c r="G325" t="s">
        <v>172</v>
      </c>
      <c r="H325">
        <v>34</v>
      </c>
      <c r="I325" s="6">
        <v>42514</v>
      </c>
      <c r="J325" s="29">
        <v>94352</v>
      </c>
      <c r="K325" s="30">
        <v>0</v>
      </c>
      <c r="L325" t="s">
        <v>165</v>
      </c>
      <c r="M325" t="s">
        <v>191</v>
      </c>
    </row>
    <row r="326" spans="1:13" x14ac:dyDescent="0.3">
      <c r="A326" t="s">
        <v>847</v>
      </c>
      <c r="B326" t="s">
        <v>848</v>
      </c>
      <c r="C326" t="s">
        <v>721</v>
      </c>
      <c r="D326" t="s">
        <v>161</v>
      </c>
      <c r="E326" t="s">
        <v>162</v>
      </c>
      <c r="F326" t="s">
        <v>163</v>
      </c>
      <c r="G326" t="s">
        <v>217</v>
      </c>
      <c r="H326">
        <v>55</v>
      </c>
      <c r="I326" s="6">
        <v>34576</v>
      </c>
      <c r="J326" s="29">
        <v>73955</v>
      </c>
      <c r="K326" s="30">
        <v>0</v>
      </c>
      <c r="L326" t="s">
        <v>165</v>
      </c>
      <c r="M326" t="s">
        <v>183</v>
      </c>
    </row>
    <row r="327" spans="1:13" x14ac:dyDescent="0.3">
      <c r="A327" t="s">
        <v>849</v>
      </c>
      <c r="B327" t="s">
        <v>850</v>
      </c>
      <c r="C327" t="s">
        <v>468</v>
      </c>
      <c r="D327" t="s">
        <v>161</v>
      </c>
      <c r="E327" t="s">
        <v>177</v>
      </c>
      <c r="F327" t="s">
        <v>181</v>
      </c>
      <c r="G327" t="s">
        <v>182</v>
      </c>
      <c r="H327">
        <v>27</v>
      </c>
      <c r="I327" s="6">
        <v>44189</v>
      </c>
      <c r="J327" s="29">
        <v>92321</v>
      </c>
      <c r="K327" s="30">
        <v>0</v>
      </c>
      <c r="L327" t="s">
        <v>165</v>
      </c>
      <c r="M327" t="s">
        <v>173</v>
      </c>
    </row>
    <row r="328" spans="1:13" x14ac:dyDescent="0.3">
      <c r="A328" t="s">
        <v>851</v>
      </c>
      <c r="B328" t="s">
        <v>852</v>
      </c>
      <c r="C328" t="s">
        <v>176</v>
      </c>
      <c r="D328" t="s">
        <v>161</v>
      </c>
      <c r="E328" t="s">
        <v>162</v>
      </c>
      <c r="F328" t="s">
        <v>181</v>
      </c>
      <c r="G328" t="s">
        <v>172</v>
      </c>
      <c r="H328">
        <v>52</v>
      </c>
      <c r="I328" s="6">
        <v>41417</v>
      </c>
      <c r="J328" s="29">
        <v>99557</v>
      </c>
      <c r="K328" s="30">
        <v>0.09</v>
      </c>
      <c r="L328" t="s">
        <v>165</v>
      </c>
      <c r="M328" t="s">
        <v>166</v>
      </c>
    </row>
    <row r="329" spans="1:13" x14ac:dyDescent="0.3">
      <c r="A329" t="s">
        <v>853</v>
      </c>
      <c r="B329" t="s">
        <v>854</v>
      </c>
      <c r="C329" t="s">
        <v>277</v>
      </c>
      <c r="D329" t="s">
        <v>204</v>
      </c>
      <c r="E329" t="s">
        <v>171</v>
      </c>
      <c r="F329" t="s">
        <v>163</v>
      </c>
      <c r="G329" t="s">
        <v>172</v>
      </c>
      <c r="H329">
        <v>28</v>
      </c>
      <c r="I329" s="6">
        <v>43418</v>
      </c>
      <c r="J329" s="29">
        <v>115854</v>
      </c>
      <c r="K329" s="30">
        <v>0</v>
      </c>
      <c r="L329" t="s">
        <v>165</v>
      </c>
      <c r="M329" t="s">
        <v>183</v>
      </c>
    </row>
    <row r="330" spans="1:13" x14ac:dyDescent="0.3">
      <c r="A330" t="s">
        <v>855</v>
      </c>
      <c r="B330" t="s">
        <v>856</v>
      </c>
      <c r="C330" t="s">
        <v>721</v>
      </c>
      <c r="D330" t="s">
        <v>161</v>
      </c>
      <c r="E330" t="s">
        <v>177</v>
      </c>
      <c r="F330" t="s">
        <v>163</v>
      </c>
      <c r="G330" t="s">
        <v>217</v>
      </c>
      <c r="H330">
        <v>44</v>
      </c>
      <c r="I330" s="6">
        <v>40603</v>
      </c>
      <c r="J330" s="29">
        <v>82462</v>
      </c>
      <c r="K330" s="30">
        <v>0</v>
      </c>
      <c r="L330" t="s">
        <v>165</v>
      </c>
      <c r="M330" t="s">
        <v>195</v>
      </c>
    </row>
    <row r="331" spans="1:13" x14ac:dyDescent="0.3">
      <c r="A331" t="s">
        <v>857</v>
      </c>
      <c r="B331" t="s">
        <v>858</v>
      </c>
      <c r="C331" t="s">
        <v>211</v>
      </c>
      <c r="D331" t="s">
        <v>161</v>
      </c>
      <c r="E331" t="s">
        <v>162</v>
      </c>
      <c r="F331" t="s">
        <v>163</v>
      </c>
      <c r="G331" t="s">
        <v>172</v>
      </c>
      <c r="H331">
        <v>53</v>
      </c>
      <c r="I331" s="6">
        <v>40856</v>
      </c>
      <c r="J331" s="29">
        <v>198473</v>
      </c>
      <c r="K331" s="30">
        <v>0.32</v>
      </c>
      <c r="L331" t="s">
        <v>165</v>
      </c>
      <c r="M331" t="s">
        <v>191</v>
      </c>
    </row>
    <row r="332" spans="1:13" x14ac:dyDescent="0.3">
      <c r="A332" t="s">
        <v>859</v>
      </c>
      <c r="B332" t="s">
        <v>860</v>
      </c>
      <c r="C332" t="s">
        <v>160</v>
      </c>
      <c r="D332" t="s">
        <v>170</v>
      </c>
      <c r="E332" t="s">
        <v>187</v>
      </c>
      <c r="F332" t="s">
        <v>163</v>
      </c>
      <c r="G332" t="s">
        <v>182</v>
      </c>
      <c r="H332">
        <v>43</v>
      </c>
      <c r="I332" s="6">
        <v>39005</v>
      </c>
      <c r="J332" s="29">
        <v>153492</v>
      </c>
      <c r="K332" s="30">
        <v>0.11</v>
      </c>
      <c r="L332" t="s">
        <v>165</v>
      </c>
      <c r="M332" t="s">
        <v>173</v>
      </c>
    </row>
    <row r="333" spans="1:13" x14ac:dyDescent="0.3">
      <c r="A333" t="s">
        <v>861</v>
      </c>
      <c r="B333" t="s">
        <v>862</v>
      </c>
      <c r="C333" t="s">
        <v>211</v>
      </c>
      <c r="D333" t="s">
        <v>200</v>
      </c>
      <c r="E333" t="s">
        <v>187</v>
      </c>
      <c r="F333" t="s">
        <v>163</v>
      </c>
      <c r="G333" t="s">
        <v>164</v>
      </c>
      <c r="H333">
        <v>28</v>
      </c>
      <c r="I333" s="6">
        <v>43121</v>
      </c>
      <c r="J333" s="29">
        <v>208210</v>
      </c>
      <c r="K333" s="30">
        <v>0.3</v>
      </c>
      <c r="L333" t="s">
        <v>165</v>
      </c>
      <c r="M333" t="s">
        <v>166</v>
      </c>
    </row>
    <row r="334" spans="1:13" x14ac:dyDescent="0.3">
      <c r="A334" t="s">
        <v>863</v>
      </c>
      <c r="B334" t="s">
        <v>864</v>
      </c>
      <c r="C334" t="s">
        <v>180</v>
      </c>
      <c r="D334" t="s">
        <v>212</v>
      </c>
      <c r="E334" t="s">
        <v>187</v>
      </c>
      <c r="F334" t="s">
        <v>181</v>
      </c>
      <c r="G334" t="s">
        <v>172</v>
      </c>
      <c r="H334">
        <v>33</v>
      </c>
      <c r="I334" s="6">
        <v>42325</v>
      </c>
      <c r="J334" s="29">
        <v>91632</v>
      </c>
      <c r="K334" s="30">
        <v>0</v>
      </c>
      <c r="L334" t="s">
        <v>165</v>
      </c>
      <c r="M334" t="s">
        <v>183</v>
      </c>
    </row>
    <row r="335" spans="1:13" x14ac:dyDescent="0.3">
      <c r="A335" t="s">
        <v>865</v>
      </c>
      <c r="B335" t="s">
        <v>866</v>
      </c>
      <c r="C335" t="s">
        <v>301</v>
      </c>
      <c r="D335" t="s">
        <v>161</v>
      </c>
      <c r="E335" t="s">
        <v>187</v>
      </c>
      <c r="F335" t="s">
        <v>181</v>
      </c>
      <c r="G335" t="s">
        <v>182</v>
      </c>
      <c r="H335">
        <v>55</v>
      </c>
      <c r="I335" s="6">
        <v>34692</v>
      </c>
      <c r="J335" s="29">
        <v>99774</v>
      </c>
      <c r="K335" s="30">
        <v>0</v>
      </c>
      <c r="L335" t="s">
        <v>165</v>
      </c>
      <c r="M335" t="s">
        <v>195</v>
      </c>
    </row>
    <row r="336" spans="1:13" x14ac:dyDescent="0.3">
      <c r="A336" t="s">
        <v>867</v>
      </c>
      <c r="B336" t="s">
        <v>868</v>
      </c>
      <c r="C336" t="s">
        <v>186</v>
      </c>
      <c r="D336" t="s">
        <v>194</v>
      </c>
      <c r="E336" t="s">
        <v>171</v>
      </c>
      <c r="F336" t="s">
        <v>163</v>
      </c>
      <c r="G336" t="s">
        <v>172</v>
      </c>
      <c r="H336">
        <v>31</v>
      </c>
      <c r="I336" s="6">
        <v>41919</v>
      </c>
      <c r="J336" s="29">
        <v>114911</v>
      </c>
      <c r="K336" s="30">
        <v>7.0000000000000007E-2</v>
      </c>
      <c r="L336" t="s">
        <v>165</v>
      </c>
      <c r="M336" t="s">
        <v>173</v>
      </c>
    </row>
    <row r="337" spans="1:13" x14ac:dyDescent="0.3">
      <c r="A337" t="s">
        <v>869</v>
      </c>
      <c r="B337" t="s">
        <v>870</v>
      </c>
      <c r="C337" t="s">
        <v>286</v>
      </c>
      <c r="D337" t="s">
        <v>204</v>
      </c>
      <c r="E337" t="s">
        <v>187</v>
      </c>
      <c r="F337" t="s">
        <v>181</v>
      </c>
      <c r="G337" t="s">
        <v>217</v>
      </c>
      <c r="H337">
        <v>45</v>
      </c>
      <c r="I337" s="6">
        <v>43217</v>
      </c>
      <c r="J337" s="29">
        <v>115490</v>
      </c>
      <c r="K337" s="30">
        <v>0.12</v>
      </c>
      <c r="L337" t="s">
        <v>165</v>
      </c>
      <c r="M337" t="s">
        <v>173</v>
      </c>
    </row>
    <row r="338" spans="1:13" x14ac:dyDescent="0.3">
      <c r="A338" t="s">
        <v>871</v>
      </c>
      <c r="B338" t="s">
        <v>872</v>
      </c>
      <c r="C338" t="s">
        <v>169</v>
      </c>
      <c r="D338" t="s">
        <v>194</v>
      </c>
      <c r="E338" t="s">
        <v>171</v>
      </c>
      <c r="F338" t="s">
        <v>163</v>
      </c>
      <c r="G338" t="s">
        <v>182</v>
      </c>
      <c r="H338">
        <v>29</v>
      </c>
      <c r="I338" s="6">
        <v>42914</v>
      </c>
      <c r="J338" s="29">
        <v>197649</v>
      </c>
      <c r="K338" s="30">
        <v>0.2</v>
      </c>
      <c r="L338" t="s">
        <v>165</v>
      </c>
      <c r="M338" t="s">
        <v>220</v>
      </c>
    </row>
    <row r="339" spans="1:13" x14ac:dyDescent="0.3">
      <c r="A339" t="s">
        <v>333</v>
      </c>
      <c r="B339" t="s">
        <v>873</v>
      </c>
      <c r="C339" t="s">
        <v>235</v>
      </c>
      <c r="D339" t="s">
        <v>170</v>
      </c>
      <c r="E339" t="s">
        <v>171</v>
      </c>
      <c r="F339" t="s">
        <v>163</v>
      </c>
      <c r="G339" t="s">
        <v>172</v>
      </c>
      <c r="H339">
        <v>52</v>
      </c>
      <c r="I339" s="6">
        <v>43819</v>
      </c>
      <c r="J339" s="29">
        <v>61026</v>
      </c>
      <c r="K339" s="30">
        <v>0</v>
      </c>
      <c r="L339" t="s">
        <v>165</v>
      </c>
      <c r="M339" t="s">
        <v>183</v>
      </c>
    </row>
    <row r="340" spans="1:13" x14ac:dyDescent="0.3">
      <c r="A340" t="s">
        <v>874</v>
      </c>
      <c r="B340" t="s">
        <v>875</v>
      </c>
      <c r="C340" t="s">
        <v>203</v>
      </c>
      <c r="D340" t="s">
        <v>204</v>
      </c>
      <c r="E340" t="s">
        <v>171</v>
      </c>
      <c r="F340" t="s">
        <v>163</v>
      </c>
      <c r="G340" t="s">
        <v>172</v>
      </c>
      <c r="H340">
        <v>48</v>
      </c>
      <c r="I340" s="6">
        <v>41907</v>
      </c>
      <c r="J340" s="29">
        <v>96693</v>
      </c>
      <c r="K340" s="30">
        <v>0</v>
      </c>
      <c r="L340" t="s">
        <v>165</v>
      </c>
      <c r="M340" t="s">
        <v>173</v>
      </c>
    </row>
    <row r="341" spans="1:13" x14ac:dyDescent="0.3">
      <c r="A341" t="s">
        <v>876</v>
      </c>
      <c r="B341" t="s">
        <v>877</v>
      </c>
      <c r="C341" t="s">
        <v>335</v>
      </c>
      <c r="D341" t="s">
        <v>204</v>
      </c>
      <c r="E341" t="s">
        <v>171</v>
      </c>
      <c r="F341" t="s">
        <v>163</v>
      </c>
      <c r="G341" t="s">
        <v>217</v>
      </c>
      <c r="H341">
        <v>48</v>
      </c>
      <c r="I341" s="6">
        <v>39991</v>
      </c>
      <c r="J341" s="29">
        <v>82907</v>
      </c>
      <c r="K341" s="30">
        <v>0</v>
      </c>
      <c r="L341" t="s">
        <v>165</v>
      </c>
      <c r="M341" t="s">
        <v>166</v>
      </c>
    </row>
    <row r="342" spans="1:13" x14ac:dyDescent="0.3">
      <c r="A342" t="s">
        <v>878</v>
      </c>
      <c r="B342" t="s">
        <v>879</v>
      </c>
      <c r="C342" t="s">
        <v>260</v>
      </c>
      <c r="D342" t="s">
        <v>204</v>
      </c>
      <c r="E342" t="s">
        <v>162</v>
      </c>
      <c r="F342" t="s">
        <v>181</v>
      </c>
      <c r="G342" t="s">
        <v>217</v>
      </c>
      <c r="H342">
        <v>41</v>
      </c>
      <c r="I342" s="6">
        <v>40929</v>
      </c>
      <c r="J342" s="29">
        <v>94658</v>
      </c>
      <c r="K342" s="30">
        <v>0</v>
      </c>
      <c r="L342" t="s">
        <v>165</v>
      </c>
      <c r="M342" t="s">
        <v>191</v>
      </c>
    </row>
    <row r="343" spans="1:13" x14ac:dyDescent="0.3">
      <c r="A343" t="s">
        <v>880</v>
      </c>
      <c r="B343" t="s">
        <v>881</v>
      </c>
      <c r="C343" t="s">
        <v>265</v>
      </c>
      <c r="D343" t="s">
        <v>200</v>
      </c>
      <c r="E343" t="s">
        <v>177</v>
      </c>
      <c r="F343" t="s">
        <v>181</v>
      </c>
      <c r="G343" t="s">
        <v>164</v>
      </c>
      <c r="H343">
        <v>45</v>
      </c>
      <c r="I343" s="6">
        <v>42357</v>
      </c>
      <c r="J343" s="29">
        <v>51983</v>
      </c>
      <c r="K343" s="30">
        <v>0</v>
      </c>
      <c r="L343" t="s">
        <v>165</v>
      </c>
      <c r="M343" t="s">
        <v>220</v>
      </c>
    </row>
    <row r="344" spans="1:13" x14ac:dyDescent="0.3">
      <c r="A344" t="s">
        <v>882</v>
      </c>
      <c r="B344" t="s">
        <v>883</v>
      </c>
      <c r="C344" t="s">
        <v>160</v>
      </c>
      <c r="D344" t="s">
        <v>170</v>
      </c>
      <c r="E344" t="s">
        <v>187</v>
      </c>
      <c r="F344" t="s">
        <v>163</v>
      </c>
      <c r="G344" t="s">
        <v>217</v>
      </c>
      <c r="H344">
        <v>55</v>
      </c>
      <c r="I344" s="6">
        <v>42772</v>
      </c>
      <c r="J344" s="29">
        <v>144986</v>
      </c>
      <c r="K344" s="30">
        <v>0.12</v>
      </c>
      <c r="L344" t="s">
        <v>165</v>
      </c>
      <c r="M344" t="s">
        <v>183</v>
      </c>
    </row>
    <row r="345" spans="1:13" x14ac:dyDescent="0.3">
      <c r="A345" t="s">
        <v>884</v>
      </c>
      <c r="B345" t="s">
        <v>885</v>
      </c>
      <c r="C345" t="s">
        <v>325</v>
      </c>
      <c r="D345" t="s">
        <v>223</v>
      </c>
      <c r="E345" t="s">
        <v>171</v>
      </c>
      <c r="F345" t="s">
        <v>163</v>
      </c>
      <c r="G345" t="s">
        <v>182</v>
      </c>
      <c r="H345">
        <v>45</v>
      </c>
      <c r="I345" s="6">
        <v>36754</v>
      </c>
      <c r="J345" s="29">
        <v>60113</v>
      </c>
      <c r="K345" s="30">
        <v>0</v>
      </c>
      <c r="L345" t="s">
        <v>165</v>
      </c>
      <c r="M345" t="s">
        <v>173</v>
      </c>
    </row>
    <row r="346" spans="1:13" x14ac:dyDescent="0.3">
      <c r="A346" t="s">
        <v>886</v>
      </c>
      <c r="B346" t="s">
        <v>887</v>
      </c>
      <c r="C346" t="s">
        <v>235</v>
      </c>
      <c r="D346" t="s">
        <v>212</v>
      </c>
      <c r="E346" t="s">
        <v>177</v>
      </c>
      <c r="F346" t="s">
        <v>163</v>
      </c>
      <c r="G346" t="s">
        <v>172</v>
      </c>
      <c r="H346">
        <v>33</v>
      </c>
      <c r="I346" s="6">
        <v>43904</v>
      </c>
      <c r="J346" s="29">
        <v>68846</v>
      </c>
      <c r="K346" s="30">
        <v>0</v>
      </c>
      <c r="L346" t="s">
        <v>165</v>
      </c>
      <c r="M346" t="s">
        <v>173</v>
      </c>
    </row>
    <row r="347" spans="1:13" x14ac:dyDescent="0.3">
      <c r="A347" t="s">
        <v>505</v>
      </c>
      <c r="B347" t="s">
        <v>888</v>
      </c>
      <c r="C347" t="s">
        <v>595</v>
      </c>
      <c r="D347" t="s">
        <v>161</v>
      </c>
      <c r="E347" t="s">
        <v>187</v>
      </c>
      <c r="F347" t="s">
        <v>163</v>
      </c>
      <c r="G347" t="s">
        <v>217</v>
      </c>
      <c r="H347">
        <v>59</v>
      </c>
      <c r="I347" s="6">
        <v>41717</v>
      </c>
      <c r="J347" s="29">
        <v>90901</v>
      </c>
      <c r="K347" s="30">
        <v>0</v>
      </c>
      <c r="L347" t="s">
        <v>165</v>
      </c>
      <c r="M347" t="s">
        <v>166</v>
      </c>
    </row>
    <row r="348" spans="1:13" x14ac:dyDescent="0.3">
      <c r="A348" t="s">
        <v>889</v>
      </c>
      <c r="B348" t="s">
        <v>890</v>
      </c>
      <c r="C348" t="s">
        <v>186</v>
      </c>
      <c r="D348" t="s">
        <v>194</v>
      </c>
      <c r="E348" t="s">
        <v>187</v>
      </c>
      <c r="F348" t="s">
        <v>163</v>
      </c>
      <c r="G348" t="s">
        <v>182</v>
      </c>
      <c r="H348">
        <v>50</v>
      </c>
      <c r="I348" s="6">
        <v>41155</v>
      </c>
      <c r="J348" s="29">
        <v>102033</v>
      </c>
      <c r="K348" s="30">
        <v>0.08</v>
      </c>
      <c r="L348" t="s">
        <v>165</v>
      </c>
      <c r="M348" t="s">
        <v>195</v>
      </c>
    </row>
    <row r="349" spans="1:13" x14ac:dyDescent="0.3">
      <c r="A349" t="s">
        <v>891</v>
      </c>
      <c r="B349" t="s">
        <v>892</v>
      </c>
      <c r="C349" t="s">
        <v>169</v>
      </c>
      <c r="D349" t="s">
        <v>223</v>
      </c>
      <c r="E349" t="s">
        <v>177</v>
      </c>
      <c r="F349" t="s">
        <v>163</v>
      </c>
      <c r="G349" t="s">
        <v>172</v>
      </c>
      <c r="H349">
        <v>61</v>
      </c>
      <c r="I349" s="6">
        <v>44219</v>
      </c>
      <c r="J349" s="29">
        <v>151783</v>
      </c>
      <c r="K349" s="30">
        <v>0.26</v>
      </c>
      <c r="L349" t="s">
        <v>165</v>
      </c>
      <c r="M349" t="s">
        <v>166</v>
      </c>
    </row>
    <row r="350" spans="1:13" x14ac:dyDescent="0.3">
      <c r="A350" t="s">
        <v>893</v>
      </c>
      <c r="B350" t="s">
        <v>894</v>
      </c>
      <c r="C350" t="s">
        <v>169</v>
      </c>
      <c r="D350" t="s">
        <v>204</v>
      </c>
      <c r="E350" t="s">
        <v>187</v>
      </c>
      <c r="F350" t="s">
        <v>163</v>
      </c>
      <c r="G350" t="s">
        <v>217</v>
      </c>
      <c r="H350">
        <v>27</v>
      </c>
      <c r="I350" s="6">
        <v>43441</v>
      </c>
      <c r="J350" s="29">
        <v>170164</v>
      </c>
      <c r="K350" s="30">
        <v>0.17</v>
      </c>
      <c r="L350" t="s">
        <v>165</v>
      </c>
      <c r="M350" t="s">
        <v>195</v>
      </c>
    </row>
    <row r="351" spans="1:13" x14ac:dyDescent="0.3">
      <c r="A351" t="s">
        <v>895</v>
      </c>
      <c r="B351" t="s">
        <v>896</v>
      </c>
      <c r="C351" t="s">
        <v>160</v>
      </c>
      <c r="D351" t="s">
        <v>212</v>
      </c>
      <c r="E351" t="s">
        <v>171</v>
      </c>
      <c r="F351" t="s">
        <v>163</v>
      </c>
      <c r="G351" t="s">
        <v>182</v>
      </c>
      <c r="H351">
        <v>35</v>
      </c>
      <c r="I351" s="6">
        <v>41690</v>
      </c>
      <c r="J351" s="29">
        <v>155905</v>
      </c>
      <c r="K351" s="30">
        <v>0.14000000000000001</v>
      </c>
      <c r="L351" t="s">
        <v>165</v>
      </c>
      <c r="M351" t="s">
        <v>183</v>
      </c>
    </row>
    <row r="352" spans="1:13" x14ac:dyDescent="0.3">
      <c r="A352" t="s">
        <v>897</v>
      </c>
      <c r="B352" t="s">
        <v>898</v>
      </c>
      <c r="C352" t="s">
        <v>190</v>
      </c>
      <c r="D352" t="s">
        <v>223</v>
      </c>
      <c r="E352" t="s">
        <v>187</v>
      </c>
      <c r="F352" t="s">
        <v>181</v>
      </c>
      <c r="G352" t="s">
        <v>182</v>
      </c>
      <c r="H352">
        <v>40</v>
      </c>
      <c r="I352" s="6">
        <v>42721</v>
      </c>
      <c r="J352" s="29">
        <v>50733</v>
      </c>
      <c r="K352" s="30">
        <v>0</v>
      </c>
      <c r="L352" t="s">
        <v>165</v>
      </c>
      <c r="M352" t="s">
        <v>191</v>
      </c>
    </row>
    <row r="353" spans="1:13" x14ac:dyDescent="0.3">
      <c r="A353" t="s">
        <v>899</v>
      </c>
      <c r="B353" t="s">
        <v>900</v>
      </c>
      <c r="C353" t="s">
        <v>328</v>
      </c>
      <c r="D353" t="s">
        <v>200</v>
      </c>
      <c r="E353" t="s">
        <v>187</v>
      </c>
      <c r="F353" t="s">
        <v>163</v>
      </c>
      <c r="G353" t="s">
        <v>172</v>
      </c>
      <c r="H353">
        <v>30</v>
      </c>
      <c r="I353" s="6">
        <v>42761</v>
      </c>
      <c r="J353" s="29">
        <v>88663</v>
      </c>
      <c r="K353" s="30">
        <v>0</v>
      </c>
      <c r="L353" t="s">
        <v>165</v>
      </c>
      <c r="M353" t="s">
        <v>183</v>
      </c>
    </row>
    <row r="354" spans="1:13" x14ac:dyDescent="0.3">
      <c r="A354" t="s">
        <v>901</v>
      </c>
      <c r="B354" t="s">
        <v>902</v>
      </c>
      <c r="C354" t="s">
        <v>235</v>
      </c>
      <c r="D354" t="s">
        <v>223</v>
      </c>
      <c r="E354" t="s">
        <v>171</v>
      </c>
      <c r="F354" t="s">
        <v>181</v>
      </c>
      <c r="G354" t="s">
        <v>182</v>
      </c>
      <c r="H354">
        <v>55</v>
      </c>
      <c r="I354" s="6">
        <v>44410</v>
      </c>
      <c r="J354" s="29">
        <v>67130</v>
      </c>
      <c r="K354" s="30">
        <v>0</v>
      </c>
      <c r="L354" t="s">
        <v>165</v>
      </c>
      <c r="M354" t="s">
        <v>191</v>
      </c>
    </row>
    <row r="355" spans="1:13" x14ac:dyDescent="0.3">
      <c r="A355" t="s">
        <v>903</v>
      </c>
      <c r="B355" t="s">
        <v>904</v>
      </c>
      <c r="C355" t="s">
        <v>180</v>
      </c>
      <c r="D355" t="s">
        <v>170</v>
      </c>
      <c r="E355" t="s">
        <v>171</v>
      </c>
      <c r="F355" t="s">
        <v>163</v>
      </c>
      <c r="G355" t="s">
        <v>182</v>
      </c>
      <c r="H355">
        <v>33</v>
      </c>
      <c r="I355" s="6">
        <v>42285</v>
      </c>
      <c r="J355" s="29">
        <v>94876</v>
      </c>
      <c r="K355" s="30">
        <v>0</v>
      </c>
      <c r="L355" t="s">
        <v>165</v>
      </c>
      <c r="M355" t="s">
        <v>191</v>
      </c>
    </row>
    <row r="356" spans="1:13" x14ac:dyDescent="0.3">
      <c r="A356" t="s">
        <v>905</v>
      </c>
      <c r="B356" t="s">
        <v>906</v>
      </c>
      <c r="C356" t="s">
        <v>340</v>
      </c>
      <c r="D356" t="s">
        <v>204</v>
      </c>
      <c r="E356" t="s">
        <v>171</v>
      </c>
      <c r="F356" t="s">
        <v>181</v>
      </c>
      <c r="G356" t="s">
        <v>217</v>
      </c>
      <c r="H356">
        <v>62</v>
      </c>
      <c r="I356" s="6">
        <v>34616</v>
      </c>
      <c r="J356" s="29">
        <v>98230</v>
      </c>
      <c r="K356" s="30">
        <v>0</v>
      </c>
      <c r="L356" t="s">
        <v>165</v>
      </c>
      <c r="M356" t="s">
        <v>191</v>
      </c>
    </row>
    <row r="357" spans="1:13" x14ac:dyDescent="0.3">
      <c r="A357" t="s">
        <v>907</v>
      </c>
      <c r="B357" t="s">
        <v>908</v>
      </c>
      <c r="C357" t="s">
        <v>335</v>
      </c>
      <c r="D357" t="s">
        <v>204</v>
      </c>
      <c r="E357" t="s">
        <v>162</v>
      </c>
      <c r="F357" t="s">
        <v>163</v>
      </c>
      <c r="G357" t="s">
        <v>182</v>
      </c>
      <c r="H357">
        <v>36</v>
      </c>
      <c r="I357" s="6">
        <v>43448</v>
      </c>
      <c r="J357" s="29">
        <v>96757</v>
      </c>
      <c r="K357" s="30">
        <v>0</v>
      </c>
      <c r="L357" t="s">
        <v>165</v>
      </c>
      <c r="M357" t="s">
        <v>220</v>
      </c>
    </row>
    <row r="358" spans="1:13" x14ac:dyDescent="0.3">
      <c r="A358" t="s">
        <v>909</v>
      </c>
      <c r="B358" t="s">
        <v>910</v>
      </c>
      <c r="C358" t="s">
        <v>235</v>
      </c>
      <c r="D358" t="s">
        <v>212</v>
      </c>
      <c r="E358" t="s">
        <v>177</v>
      </c>
      <c r="F358" t="s">
        <v>181</v>
      </c>
      <c r="G358" t="s">
        <v>164</v>
      </c>
      <c r="H358">
        <v>35</v>
      </c>
      <c r="I358" s="6">
        <v>44015</v>
      </c>
      <c r="J358" s="29">
        <v>51513</v>
      </c>
      <c r="K358" s="30">
        <v>0</v>
      </c>
      <c r="L358" t="s">
        <v>165</v>
      </c>
      <c r="M358" t="s">
        <v>220</v>
      </c>
    </row>
    <row r="359" spans="1:13" x14ac:dyDescent="0.3">
      <c r="A359" t="s">
        <v>911</v>
      </c>
      <c r="B359" t="s">
        <v>912</v>
      </c>
      <c r="C359" t="s">
        <v>211</v>
      </c>
      <c r="D359" t="s">
        <v>212</v>
      </c>
      <c r="E359" t="s">
        <v>187</v>
      </c>
      <c r="F359" t="s">
        <v>181</v>
      </c>
      <c r="G359" t="s">
        <v>182</v>
      </c>
      <c r="H359">
        <v>60</v>
      </c>
      <c r="I359" s="6">
        <v>39109</v>
      </c>
      <c r="J359" s="29">
        <v>234311</v>
      </c>
      <c r="K359" s="30">
        <v>0.37</v>
      </c>
      <c r="L359" t="s">
        <v>165</v>
      </c>
      <c r="M359" t="s">
        <v>191</v>
      </c>
    </row>
    <row r="360" spans="1:13" x14ac:dyDescent="0.3">
      <c r="A360" t="s">
        <v>913</v>
      </c>
      <c r="B360" t="s">
        <v>914</v>
      </c>
      <c r="C360" t="s">
        <v>160</v>
      </c>
      <c r="D360" t="s">
        <v>200</v>
      </c>
      <c r="E360" t="s">
        <v>171</v>
      </c>
      <c r="F360" t="s">
        <v>163</v>
      </c>
      <c r="G360" t="s">
        <v>217</v>
      </c>
      <c r="H360">
        <v>45</v>
      </c>
      <c r="I360" s="6">
        <v>40685</v>
      </c>
      <c r="J360" s="29">
        <v>152353</v>
      </c>
      <c r="K360" s="30">
        <v>0.14000000000000001</v>
      </c>
      <c r="L360" t="s">
        <v>165</v>
      </c>
      <c r="M360" t="s">
        <v>166</v>
      </c>
    </row>
    <row r="361" spans="1:13" x14ac:dyDescent="0.3">
      <c r="A361" t="s">
        <v>915</v>
      </c>
      <c r="B361" t="s">
        <v>916</v>
      </c>
      <c r="C361" t="s">
        <v>160</v>
      </c>
      <c r="D361" t="s">
        <v>194</v>
      </c>
      <c r="E361" t="s">
        <v>171</v>
      </c>
      <c r="F361" t="s">
        <v>163</v>
      </c>
      <c r="G361" t="s">
        <v>172</v>
      </c>
      <c r="H361">
        <v>48</v>
      </c>
      <c r="I361" s="6">
        <v>40389</v>
      </c>
      <c r="J361" s="29">
        <v>124774</v>
      </c>
      <c r="K361" s="30">
        <v>0.12</v>
      </c>
      <c r="L361" t="s">
        <v>165</v>
      </c>
      <c r="M361" t="s">
        <v>183</v>
      </c>
    </row>
    <row r="362" spans="1:13" x14ac:dyDescent="0.3">
      <c r="A362" t="s">
        <v>917</v>
      </c>
      <c r="B362" t="s">
        <v>918</v>
      </c>
      <c r="C362" t="s">
        <v>160</v>
      </c>
      <c r="D362" t="s">
        <v>170</v>
      </c>
      <c r="E362" t="s">
        <v>171</v>
      </c>
      <c r="F362" t="s">
        <v>181</v>
      </c>
      <c r="G362" t="s">
        <v>217</v>
      </c>
      <c r="H362">
        <v>44</v>
      </c>
      <c r="I362" s="6">
        <v>43685</v>
      </c>
      <c r="J362" s="29">
        <v>130133</v>
      </c>
      <c r="K362" s="30">
        <v>0.15</v>
      </c>
      <c r="L362" t="s">
        <v>165</v>
      </c>
      <c r="M362" t="s">
        <v>195</v>
      </c>
    </row>
    <row r="363" spans="1:13" x14ac:dyDescent="0.3">
      <c r="A363" t="s">
        <v>919</v>
      </c>
      <c r="B363" t="s">
        <v>920</v>
      </c>
      <c r="C363" t="s">
        <v>280</v>
      </c>
      <c r="D363" t="s">
        <v>204</v>
      </c>
      <c r="E363" t="s">
        <v>162</v>
      </c>
      <c r="F363" t="s">
        <v>163</v>
      </c>
      <c r="G363" t="s">
        <v>182</v>
      </c>
      <c r="H363">
        <v>30</v>
      </c>
      <c r="I363" s="6">
        <v>42322</v>
      </c>
      <c r="J363" s="29">
        <v>77442</v>
      </c>
      <c r="K363" s="30">
        <v>0</v>
      </c>
      <c r="L363" t="s">
        <v>165</v>
      </c>
      <c r="M363" t="s">
        <v>220</v>
      </c>
    </row>
    <row r="364" spans="1:13" x14ac:dyDescent="0.3">
      <c r="A364" t="s">
        <v>921</v>
      </c>
      <c r="B364" t="s">
        <v>922</v>
      </c>
      <c r="C364" t="s">
        <v>451</v>
      </c>
      <c r="D364" t="s">
        <v>161</v>
      </c>
      <c r="E364" t="s">
        <v>177</v>
      </c>
      <c r="F364" t="s">
        <v>181</v>
      </c>
      <c r="G364" t="s">
        <v>172</v>
      </c>
      <c r="H364">
        <v>55</v>
      </c>
      <c r="I364" s="6">
        <v>41565</v>
      </c>
      <c r="J364" s="29">
        <v>70334</v>
      </c>
      <c r="K364" s="30">
        <v>0</v>
      </c>
      <c r="L364" t="s">
        <v>165</v>
      </c>
      <c r="M364" t="s">
        <v>191</v>
      </c>
    </row>
    <row r="365" spans="1:13" x14ac:dyDescent="0.3">
      <c r="A365" t="s">
        <v>923</v>
      </c>
      <c r="B365" t="s">
        <v>924</v>
      </c>
      <c r="C365" t="s">
        <v>260</v>
      </c>
      <c r="D365" t="s">
        <v>204</v>
      </c>
      <c r="E365" t="s">
        <v>162</v>
      </c>
      <c r="F365" t="s">
        <v>181</v>
      </c>
      <c r="G365" t="s">
        <v>182</v>
      </c>
      <c r="H365">
        <v>59</v>
      </c>
      <c r="I365" s="6">
        <v>40170</v>
      </c>
      <c r="J365" s="29">
        <v>78006</v>
      </c>
      <c r="K365" s="30">
        <v>0</v>
      </c>
      <c r="L365" t="s">
        <v>165</v>
      </c>
      <c r="M365" t="s">
        <v>191</v>
      </c>
    </row>
    <row r="366" spans="1:13" x14ac:dyDescent="0.3">
      <c r="A366" t="s">
        <v>925</v>
      </c>
      <c r="B366" t="s">
        <v>926</v>
      </c>
      <c r="C366" t="s">
        <v>169</v>
      </c>
      <c r="D366" t="s">
        <v>161</v>
      </c>
      <c r="E366" t="s">
        <v>177</v>
      </c>
      <c r="F366" t="s">
        <v>163</v>
      </c>
      <c r="G366" t="s">
        <v>217</v>
      </c>
      <c r="H366">
        <v>28</v>
      </c>
      <c r="I366" s="6">
        <v>44221</v>
      </c>
      <c r="J366" s="29">
        <v>160385</v>
      </c>
      <c r="K366" s="30">
        <v>0.23</v>
      </c>
      <c r="L366" t="s">
        <v>165</v>
      </c>
      <c r="M366" t="s">
        <v>191</v>
      </c>
    </row>
    <row r="367" spans="1:13" x14ac:dyDescent="0.3">
      <c r="A367" t="s">
        <v>927</v>
      </c>
      <c r="B367" t="s">
        <v>928</v>
      </c>
      <c r="C367" t="s">
        <v>211</v>
      </c>
      <c r="D367" t="s">
        <v>170</v>
      </c>
      <c r="E367" t="s">
        <v>187</v>
      </c>
      <c r="F367" t="s">
        <v>163</v>
      </c>
      <c r="G367" t="s">
        <v>172</v>
      </c>
      <c r="H367">
        <v>36</v>
      </c>
      <c r="I367" s="6">
        <v>41650</v>
      </c>
      <c r="J367" s="29">
        <v>202323</v>
      </c>
      <c r="K367" s="30">
        <v>0.39</v>
      </c>
      <c r="L367" t="s">
        <v>165</v>
      </c>
      <c r="M367" t="s">
        <v>173</v>
      </c>
    </row>
    <row r="368" spans="1:13" x14ac:dyDescent="0.3">
      <c r="A368" t="s">
        <v>929</v>
      </c>
      <c r="B368" t="s">
        <v>930</v>
      </c>
      <c r="C368" t="s">
        <v>169</v>
      </c>
      <c r="D368" t="s">
        <v>170</v>
      </c>
      <c r="E368" t="s">
        <v>171</v>
      </c>
      <c r="F368" t="s">
        <v>163</v>
      </c>
      <c r="G368" t="s">
        <v>182</v>
      </c>
      <c r="H368">
        <v>34</v>
      </c>
      <c r="I368" s="6">
        <v>44032</v>
      </c>
      <c r="J368" s="29">
        <v>184960</v>
      </c>
      <c r="K368" s="30">
        <v>0.18</v>
      </c>
      <c r="L368" t="s">
        <v>165</v>
      </c>
      <c r="M368" t="s">
        <v>166</v>
      </c>
    </row>
    <row r="369" spans="1:13" x14ac:dyDescent="0.3">
      <c r="A369" t="s">
        <v>931</v>
      </c>
      <c r="B369" t="s">
        <v>932</v>
      </c>
      <c r="C369" t="s">
        <v>211</v>
      </c>
      <c r="D369" t="s">
        <v>161</v>
      </c>
      <c r="E369" t="s">
        <v>177</v>
      </c>
      <c r="F369" t="s">
        <v>181</v>
      </c>
      <c r="G369" t="s">
        <v>182</v>
      </c>
      <c r="H369">
        <v>37</v>
      </c>
      <c r="I369" s="6">
        <v>40719</v>
      </c>
      <c r="J369" s="29">
        <v>221592</v>
      </c>
      <c r="K369" s="30">
        <v>0.31</v>
      </c>
      <c r="L369" t="s">
        <v>165</v>
      </c>
      <c r="M369" t="s">
        <v>220</v>
      </c>
    </row>
    <row r="370" spans="1:13" x14ac:dyDescent="0.3">
      <c r="A370" t="s">
        <v>933</v>
      </c>
      <c r="B370" t="s">
        <v>934</v>
      </c>
      <c r="C370" t="s">
        <v>265</v>
      </c>
      <c r="D370" t="s">
        <v>200</v>
      </c>
      <c r="E370" t="s">
        <v>177</v>
      </c>
      <c r="F370" t="s">
        <v>163</v>
      </c>
      <c r="G370" t="s">
        <v>182</v>
      </c>
      <c r="H370">
        <v>44</v>
      </c>
      <c r="I370" s="6">
        <v>39841</v>
      </c>
      <c r="J370" s="29">
        <v>53301</v>
      </c>
      <c r="K370" s="30">
        <v>0</v>
      </c>
      <c r="L370" t="s">
        <v>165</v>
      </c>
      <c r="M370" t="s">
        <v>166</v>
      </c>
    </row>
    <row r="371" spans="1:13" x14ac:dyDescent="0.3">
      <c r="A371" t="s">
        <v>935</v>
      </c>
      <c r="B371" t="s">
        <v>936</v>
      </c>
      <c r="C371" t="s">
        <v>301</v>
      </c>
      <c r="D371" t="s">
        <v>161</v>
      </c>
      <c r="E371" t="s">
        <v>187</v>
      </c>
      <c r="F371" t="s">
        <v>181</v>
      </c>
      <c r="G371" t="s">
        <v>182</v>
      </c>
      <c r="H371">
        <v>45</v>
      </c>
      <c r="I371" s="6">
        <v>36587</v>
      </c>
      <c r="J371" s="29">
        <v>91276</v>
      </c>
      <c r="K371" s="30">
        <v>0</v>
      </c>
      <c r="L371" t="s">
        <v>165</v>
      </c>
      <c r="M371" t="s">
        <v>166</v>
      </c>
    </row>
    <row r="372" spans="1:13" x14ac:dyDescent="0.3">
      <c r="A372" t="s">
        <v>937</v>
      </c>
      <c r="B372" t="s">
        <v>938</v>
      </c>
      <c r="C372" t="s">
        <v>160</v>
      </c>
      <c r="D372" t="s">
        <v>200</v>
      </c>
      <c r="E372" t="s">
        <v>162</v>
      </c>
      <c r="F372" t="s">
        <v>163</v>
      </c>
      <c r="G372" t="s">
        <v>182</v>
      </c>
      <c r="H372">
        <v>52</v>
      </c>
      <c r="I372" s="6">
        <v>42983</v>
      </c>
      <c r="J372" s="29">
        <v>140042</v>
      </c>
      <c r="K372" s="30">
        <v>0.13</v>
      </c>
      <c r="L372" t="s">
        <v>165</v>
      </c>
      <c r="M372" t="s">
        <v>195</v>
      </c>
    </row>
    <row r="373" spans="1:13" x14ac:dyDescent="0.3">
      <c r="A373" t="s">
        <v>364</v>
      </c>
      <c r="B373" t="s">
        <v>939</v>
      </c>
      <c r="C373" t="s">
        <v>190</v>
      </c>
      <c r="D373" t="s">
        <v>194</v>
      </c>
      <c r="E373" t="s">
        <v>177</v>
      </c>
      <c r="F373" t="s">
        <v>163</v>
      </c>
      <c r="G373" t="s">
        <v>182</v>
      </c>
      <c r="H373">
        <v>40</v>
      </c>
      <c r="I373" s="6">
        <v>43440</v>
      </c>
      <c r="J373" s="29">
        <v>57225</v>
      </c>
      <c r="K373" s="30">
        <v>0</v>
      </c>
      <c r="L373" t="s">
        <v>165</v>
      </c>
      <c r="M373" t="s">
        <v>220</v>
      </c>
    </row>
    <row r="374" spans="1:13" x14ac:dyDescent="0.3">
      <c r="A374" t="s">
        <v>940</v>
      </c>
      <c r="B374" t="s">
        <v>941</v>
      </c>
      <c r="C374" t="s">
        <v>186</v>
      </c>
      <c r="D374" t="s">
        <v>200</v>
      </c>
      <c r="E374" t="s">
        <v>171</v>
      </c>
      <c r="F374" t="s">
        <v>163</v>
      </c>
      <c r="G374" t="s">
        <v>217</v>
      </c>
      <c r="H374">
        <v>55</v>
      </c>
      <c r="I374" s="6">
        <v>40233</v>
      </c>
      <c r="J374" s="29">
        <v>102839</v>
      </c>
      <c r="K374" s="30">
        <v>0.05</v>
      </c>
      <c r="L374" t="s">
        <v>165</v>
      </c>
      <c r="M374" t="s">
        <v>191</v>
      </c>
    </row>
    <row r="375" spans="1:13" x14ac:dyDescent="0.3">
      <c r="A375" t="s">
        <v>942</v>
      </c>
      <c r="B375" t="s">
        <v>943</v>
      </c>
      <c r="C375" t="s">
        <v>169</v>
      </c>
      <c r="D375" t="s">
        <v>212</v>
      </c>
      <c r="E375" t="s">
        <v>162</v>
      </c>
      <c r="F375" t="s">
        <v>181</v>
      </c>
      <c r="G375" t="s">
        <v>182</v>
      </c>
      <c r="H375">
        <v>29</v>
      </c>
      <c r="I375" s="6">
        <v>44454</v>
      </c>
      <c r="J375" s="29">
        <v>199783</v>
      </c>
      <c r="K375" s="30">
        <v>0.21</v>
      </c>
      <c r="L375" t="s">
        <v>165</v>
      </c>
      <c r="M375" t="s">
        <v>173</v>
      </c>
    </row>
    <row r="376" spans="1:13" x14ac:dyDescent="0.3">
      <c r="A376" t="s">
        <v>944</v>
      </c>
      <c r="B376" t="s">
        <v>945</v>
      </c>
      <c r="C376" t="s">
        <v>186</v>
      </c>
      <c r="D376" t="s">
        <v>212</v>
      </c>
      <c r="E376" t="s">
        <v>187</v>
      </c>
      <c r="F376" t="s">
        <v>181</v>
      </c>
      <c r="G376" t="s">
        <v>172</v>
      </c>
      <c r="H376">
        <v>51</v>
      </c>
      <c r="I376" s="6">
        <v>35456</v>
      </c>
      <c r="J376" s="29">
        <v>104431</v>
      </c>
      <c r="K376" s="30">
        <v>7.0000000000000007E-2</v>
      </c>
      <c r="L376" t="s">
        <v>165</v>
      </c>
      <c r="M376" t="s">
        <v>183</v>
      </c>
    </row>
    <row r="377" spans="1:13" x14ac:dyDescent="0.3">
      <c r="A377" t="s">
        <v>946</v>
      </c>
      <c r="B377" t="s">
        <v>947</v>
      </c>
      <c r="C377" t="s">
        <v>283</v>
      </c>
      <c r="D377" t="s">
        <v>200</v>
      </c>
      <c r="E377" t="s">
        <v>171</v>
      </c>
      <c r="F377" t="s">
        <v>181</v>
      </c>
      <c r="G377" t="s">
        <v>172</v>
      </c>
      <c r="H377">
        <v>28</v>
      </c>
      <c r="I377" s="6">
        <v>44374</v>
      </c>
      <c r="J377" s="29">
        <v>48510</v>
      </c>
      <c r="K377" s="30">
        <v>0</v>
      </c>
      <c r="L377" t="s">
        <v>165</v>
      </c>
      <c r="M377" t="s">
        <v>173</v>
      </c>
    </row>
    <row r="378" spans="1:13" x14ac:dyDescent="0.3">
      <c r="A378" t="s">
        <v>948</v>
      </c>
      <c r="B378" t="s">
        <v>949</v>
      </c>
      <c r="C378" t="s">
        <v>260</v>
      </c>
      <c r="D378" t="s">
        <v>204</v>
      </c>
      <c r="E378" t="s">
        <v>171</v>
      </c>
      <c r="F378" t="s">
        <v>181</v>
      </c>
      <c r="G378" t="s">
        <v>164</v>
      </c>
      <c r="H378">
        <v>27</v>
      </c>
      <c r="I378" s="6">
        <v>43613</v>
      </c>
      <c r="J378" s="29">
        <v>70110</v>
      </c>
      <c r="K378" s="30">
        <v>0</v>
      </c>
      <c r="L378" t="s">
        <v>165</v>
      </c>
      <c r="M378" t="s">
        <v>191</v>
      </c>
    </row>
    <row r="379" spans="1:13" x14ac:dyDescent="0.3">
      <c r="A379" t="s">
        <v>950</v>
      </c>
      <c r="B379" t="s">
        <v>951</v>
      </c>
      <c r="C379" t="s">
        <v>160</v>
      </c>
      <c r="D379" t="s">
        <v>170</v>
      </c>
      <c r="E379" t="s">
        <v>162</v>
      </c>
      <c r="F379" t="s">
        <v>163</v>
      </c>
      <c r="G379" t="s">
        <v>217</v>
      </c>
      <c r="H379">
        <v>45</v>
      </c>
      <c r="I379" s="6">
        <v>42379</v>
      </c>
      <c r="J379" s="29">
        <v>149761</v>
      </c>
      <c r="K379" s="30">
        <v>0.12</v>
      </c>
      <c r="L379" t="s">
        <v>165</v>
      </c>
      <c r="M379" t="s">
        <v>220</v>
      </c>
    </row>
    <row r="380" spans="1:13" x14ac:dyDescent="0.3">
      <c r="A380" t="s">
        <v>952</v>
      </c>
      <c r="B380" t="s">
        <v>953</v>
      </c>
      <c r="C380" t="s">
        <v>186</v>
      </c>
      <c r="D380" t="s">
        <v>223</v>
      </c>
      <c r="E380" t="s">
        <v>171</v>
      </c>
      <c r="F380" t="s">
        <v>181</v>
      </c>
      <c r="G380" t="s">
        <v>172</v>
      </c>
      <c r="H380">
        <v>33</v>
      </c>
      <c r="I380" s="6">
        <v>41446</v>
      </c>
      <c r="J380" s="29">
        <v>119631</v>
      </c>
      <c r="K380" s="30">
        <v>0.06</v>
      </c>
      <c r="L380" t="s">
        <v>165</v>
      </c>
      <c r="M380" t="s">
        <v>183</v>
      </c>
    </row>
    <row r="381" spans="1:13" x14ac:dyDescent="0.3">
      <c r="A381" t="s">
        <v>954</v>
      </c>
      <c r="B381" t="s">
        <v>955</v>
      </c>
      <c r="C381" t="s">
        <v>211</v>
      </c>
      <c r="D381" t="s">
        <v>161</v>
      </c>
      <c r="E381" t="s">
        <v>162</v>
      </c>
      <c r="F381" t="s">
        <v>181</v>
      </c>
      <c r="G381" t="s">
        <v>182</v>
      </c>
      <c r="H381">
        <v>26</v>
      </c>
      <c r="I381" s="6">
        <v>43960</v>
      </c>
      <c r="J381" s="29">
        <v>256561</v>
      </c>
      <c r="K381" s="30">
        <v>0.39</v>
      </c>
      <c r="L381" t="s">
        <v>165</v>
      </c>
      <c r="M381" t="s">
        <v>195</v>
      </c>
    </row>
    <row r="382" spans="1:13" x14ac:dyDescent="0.3">
      <c r="A382" t="s">
        <v>956</v>
      </c>
      <c r="B382" t="s">
        <v>957</v>
      </c>
      <c r="C382" t="s">
        <v>595</v>
      </c>
      <c r="D382" t="s">
        <v>161</v>
      </c>
      <c r="E382" t="s">
        <v>171</v>
      </c>
      <c r="F382" t="s">
        <v>163</v>
      </c>
      <c r="G382" t="s">
        <v>217</v>
      </c>
      <c r="H382">
        <v>45</v>
      </c>
      <c r="I382" s="6">
        <v>43937</v>
      </c>
      <c r="J382" s="29">
        <v>66958</v>
      </c>
      <c r="K382" s="30">
        <v>0</v>
      </c>
      <c r="L382" t="s">
        <v>165</v>
      </c>
      <c r="M382" t="s">
        <v>191</v>
      </c>
    </row>
    <row r="383" spans="1:13" x14ac:dyDescent="0.3">
      <c r="A383" t="s">
        <v>289</v>
      </c>
      <c r="B383" t="s">
        <v>958</v>
      </c>
      <c r="C383" t="s">
        <v>245</v>
      </c>
      <c r="D383" t="s">
        <v>161</v>
      </c>
      <c r="E383" t="s">
        <v>187</v>
      </c>
      <c r="F383" t="s">
        <v>181</v>
      </c>
      <c r="G383" t="s">
        <v>172</v>
      </c>
      <c r="H383">
        <v>37</v>
      </c>
      <c r="I383" s="6">
        <v>39493</v>
      </c>
      <c r="J383" s="29">
        <v>71695</v>
      </c>
      <c r="K383" s="30">
        <v>0</v>
      </c>
      <c r="L383" t="s">
        <v>165</v>
      </c>
      <c r="M383" t="s">
        <v>183</v>
      </c>
    </row>
    <row r="384" spans="1:13" x14ac:dyDescent="0.3">
      <c r="A384" t="s">
        <v>917</v>
      </c>
      <c r="B384" t="s">
        <v>959</v>
      </c>
      <c r="C384" t="s">
        <v>190</v>
      </c>
      <c r="D384" t="s">
        <v>223</v>
      </c>
      <c r="E384" t="s">
        <v>171</v>
      </c>
      <c r="F384" t="s">
        <v>163</v>
      </c>
      <c r="G384" t="s">
        <v>172</v>
      </c>
      <c r="H384">
        <v>33</v>
      </c>
      <c r="I384" s="6">
        <v>41742</v>
      </c>
      <c r="J384" s="29">
        <v>46878</v>
      </c>
      <c r="K384" s="30">
        <v>0</v>
      </c>
      <c r="L384" t="s">
        <v>165</v>
      </c>
      <c r="M384" t="s">
        <v>191</v>
      </c>
    </row>
    <row r="385" spans="1:13" x14ac:dyDescent="0.3">
      <c r="A385" t="s">
        <v>960</v>
      </c>
      <c r="B385" t="s">
        <v>961</v>
      </c>
      <c r="C385" t="s">
        <v>190</v>
      </c>
      <c r="D385" t="s">
        <v>212</v>
      </c>
      <c r="E385" t="s">
        <v>171</v>
      </c>
      <c r="F385" t="s">
        <v>163</v>
      </c>
      <c r="G385" t="s">
        <v>172</v>
      </c>
      <c r="H385">
        <v>64</v>
      </c>
      <c r="I385" s="6">
        <v>37662</v>
      </c>
      <c r="J385" s="29">
        <v>57032</v>
      </c>
      <c r="K385" s="30">
        <v>0</v>
      </c>
      <c r="L385" t="s">
        <v>165</v>
      </c>
      <c r="M385" t="s">
        <v>191</v>
      </c>
    </row>
    <row r="386" spans="1:13" x14ac:dyDescent="0.3">
      <c r="A386" t="s">
        <v>178</v>
      </c>
      <c r="B386" t="s">
        <v>962</v>
      </c>
      <c r="C386" t="s">
        <v>190</v>
      </c>
      <c r="D386" t="s">
        <v>170</v>
      </c>
      <c r="E386" t="s">
        <v>177</v>
      </c>
      <c r="F386" t="s">
        <v>163</v>
      </c>
      <c r="G386" t="s">
        <v>172</v>
      </c>
      <c r="H386">
        <v>55</v>
      </c>
      <c r="I386" s="6">
        <v>44302</v>
      </c>
      <c r="J386" s="29">
        <v>48266</v>
      </c>
      <c r="K386" s="30">
        <v>0</v>
      </c>
      <c r="L386" t="s">
        <v>165</v>
      </c>
      <c r="M386" t="s">
        <v>173</v>
      </c>
    </row>
    <row r="387" spans="1:13" x14ac:dyDescent="0.3">
      <c r="A387" t="s">
        <v>963</v>
      </c>
      <c r="B387" t="s">
        <v>964</v>
      </c>
      <c r="C387" t="s">
        <v>211</v>
      </c>
      <c r="D387" t="s">
        <v>170</v>
      </c>
      <c r="E387" t="s">
        <v>162</v>
      </c>
      <c r="F387" t="s">
        <v>181</v>
      </c>
      <c r="G387" t="s">
        <v>217</v>
      </c>
      <c r="H387">
        <v>36</v>
      </c>
      <c r="I387" s="6">
        <v>43330</v>
      </c>
      <c r="J387" s="29">
        <v>223404</v>
      </c>
      <c r="K387" s="30">
        <v>0.32</v>
      </c>
      <c r="L387" t="s">
        <v>165</v>
      </c>
      <c r="M387" t="s">
        <v>220</v>
      </c>
    </row>
    <row r="388" spans="1:13" x14ac:dyDescent="0.3">
      <c r="A388" t="s">
        <v>965</v>
      </c>
      <c r="B388" t="s">
        <v>966</v>
      </c>
      <c r="C388" t="s">
        <v>355</v>
      </c>
      <c r="D388" t="s">
        <v>161</v>
      </c>
      <c r="E388" t="s">
        <v>171</v>
      </c>
      <c r="F388" t="s">
        <v>163</v>
      </c>
      <c r="G388" t="s">
        <v>182</v>
      </c>
      <c r="H388">
        <v>57</v>
      </c>
      <c r="I388" s="6">
        <v>41649</v>
      </c>
      <c r="J388" s="29">
        <v>74854</v>
      </c>
      <c r="K388" s="30">
        <v>0</v>
      </c>
      <c r="L388" t="s">
        <v>165</v>
      </c>
      <c r="M388" t="s">
        <v>166</v>
      </c>
    </row>
    <row r="389" spans="1:13" x14ac:dyDescent="0.3">
      <c r="A389" t="s">
        <v>967</v>
      </c>
      <c r="B389" t="s">
        <v>968</v>
      </c>
      <c r="C389" t="s">
        <v>211</v>
      </c>
      <c r="D389" t="s">
        <v>194</v>
      </c>
      <c r="E389" t="s">
        <v>171</v>
      </c>
      <c r="F389" t="s">
        <v>163</v>
      </c>
      <c r="G389" t="s">
        <v>172</v>
      </c>
      <c r="H389">
        <v>48</v>
      </c>
      <c r="I389" s="6">
        <v>39197</v>
      </c>
      <c r="J389" s="29">
        <v>217783</v>
      </c>
      <c r="K389" s="30">
        <v>0.36</v>
      </c>
      <c r="L389" t="s">
        <v>165</v>
      </c>
      <c r="M389" t="s">
        <v>166</v>
      </c>
    </row>
    <row r="390" spans="1:13" x14ac:dyDescent="0.3">
      <c r="A390" t="s">
        <v>969</v>
      </c>
      <c r="B390" t="s">
        <v>970</v>
      </c>
      <c r="C390" t="s">
        <v>235</v>
      </c>
      <c r="D390" t="s">
        <v>170</v>
      </c>
      <c r="E390" t="s">
        <v>177</v>
      </c>
      <c r="F390" t="s">
        <v>163</v>
      </c>
      <c r="G390" t="s">
        <v>172</v>
      </c>
      <c r="H390">
        <v>41</v>
      </c>
      <c r="I390" s="6">
        <v>39091</v>
      </c>
      <c r="J390" s="29">
        <v>50685</v>
      </c>
      <c r="K390" s="30">
        <v>0</v>
      </c>
      <c r="L390" t="s">
        <v>165</v>
      </c>
      <c r="M390" t="s">
        <v>220</v>
      </c>
    </row>
    <row r="391" spans="1:13" x14ac:dyDescent="0.3">
      <c r="A391" t="s">
        <v>971</v>
      </c>
      <c r="B391" t="s">
        <v>972</v>
      </c>
      <c r="C391" t="s">
        <v>235</v>
      </c>
      <c r="D391" t="s">
        <v>223</v>
      </c>
      <c r="E391" t="s">
        <v>162</v>
      </c>
      <c r="F391" t="s">
        <v>181</v>
      </c>
      <c r="G391" t="s">
        <v>182</v>
      </c>
      <c r="H391">
        <v>34</v>
      </c>
      <c r="I391" s="6">
        <v>43169</v>
      </c>
      <c r="J391" s="29">
        <v>58993</v>
      </c>
      <c r="K391" s="30">
        <v>0</v>
      </c>
      <c r="L391" t="s">
        <v>165</v>
      </c>
      <c r="M391" t="s">
        <v>195</v>
      </c>
    </row>
    <row r="392" spans="1:13" x14ac:dyDescent="0.3">
      <c r="A392" t="s">
        <v>973</v>
      </c>
      <c r="B392" t="s">
        <v>974</v>
      </c>
      <c r="C392" t="s">
        <v>280</v>
      </c>
      <c r="D392" t="s">
        <v>204</v>
      </c>
      <c r="E392" t="s">
        <v>187</v>
      </c>
      <c r="F392" t="s">
        <v>181</v>
      </c>
      <c r="G392" t="s">
        <v>172</v>
      </c>
      <c r="H392">
        <v>47</v>
      </c>
      <c r="I392" s="6">
        <v>43990</v>
      </c>
      <c r="J392" s="29">
        <v>115765</v>
      </c>
      <c r="K392" s="30">
        <v>0</v>
      </c>
      <c r="L392" t="s">
        <v>165</v>
      </c>
      <c r="M392" t="s">
        <v>191</v>
      </c>
    </row>
    <row r="393" spans="1:13" x14ac:dyDescent="0.3">
      <c r="A393" t="s">
        <v>975</v>
      </c>
      <c r="B393" t="s">
        <v>976</v>
      </c>
      <c r="C393" t="s">
        <v>169</v>
      </c>
      <c r="D393" t="s">
        <v>194</v>
      </c>
      <c r="E393" t="s">
        <v>177</v>
      </c>
      <c r="F393" t="s">
        <v>163</v>
      </c>
      <c r="G393" t="s">
        <v>182</v>
      </c>
      <c r="H393">
        <v>63</v>
      </c>
      <c r="I393" s="6">
        <v>39147</v>
      </c>
      <c r="J393" s="29">
        <v>193044</v>
      </c>
      <c r="K393" s="30">
        <v>0.15</v>
      </c>
      <c r="L393" t="s">
        <v>165</v>
      </c>
      <c r="M393" t="s">
        <v>191</v>
      </c>
    </row>
    <row r="394" spans="1:13" x14ac:dyDescent="0.3">
      <c r="A394" t="s">
        <v>977</v>
      </c>
      <c r="B394" t="s">
        <v>978</v>
      </c>
      <c r="C394" t="s">
        <v>190</v>
      </c>
      <c r="D394" t="s">
        <v>212</v>
      </c>
      <c r="E394" t="s">
        <v>162</v>
      </c>
      <c r="F394" t="s">
        <v>163</v>
      </c>
      <c r="G394" t="s">
        <v>164</v>
      </c>
      <c r="H394">
        <v>65</v>
      </c>
      <c r="I394" s="6">
        <v>40711</v>
      </c>
      <c r="J394" s="29">
        <v>56686</v>
      </c>
      <c r="K394" s="30">
        <v>0</v>
      </c>
      <c r="L394" t="s">
        <v>165</v>
      </c>
      <c r="M394" t="s">
        <v>166</v>
      </c>
    </row>
    <row r="395" spans="1:13" x14ac:dyDescent="0.3">
      <c r="A395" t="s">
        <v>979</v>
      </c>
      <c r="B395" t="s">
        <v>980</v>
      </c>
      <c r="C395" t="s">
        <v>160</v>
      </c>
      <c r="D395" t="s">
        <v>170</v>
      </c>
      <c r="E395" t="s">
        <v>177</v>
      </c>
      <c r="F395" t="s">
        <v>163</v>
      </c>
      <c r="G395" t="s">
        <v>164</v>
      </c>
      <c r="H395">
        <v>33</v>
      </c>
      <c r="I395" s="6">
        <v>43763</v>
      </c>
      <c r="J395" s="29">
        <v>131652</v>
      </c>
      <c r="K395" s="30">
        <v>0.11</v>
      </c>
      <c r="L395" t="s">
        <v>165</v>
      </c>
      <c r="M395" t="s">
        <v>166</v>
      </c>
    </row>
    <row r="396" spans="1:13" x14ac:dyDescent="0.3">
      <c r="A396" t="s">
        <v>981</v>
      </c>
      <c r="B396" t="s">
        <v>982</v>
      </c>
      <c r="C396" t="s">
        <v>169</v>
      </c>
      <c r="D396" t="s">
        <v>212</v>
      </c>
      <c r="E396" t="s">
        <v>177</v>
      </c>
      <c r="F396" t="s">
        <v>163</v>
      </c>
      <c r="G396" t="s">
        <v>164</v>
      </c>
      <c r="H396">
        <v>45</v>
      </c>
      <c r="I396" s="6">
        <v>39507</v>
      </c>
      <c r="J396" s="29">
        <v>150577</v>
      </c>
      <c r="K396" s="30">
        <v>0.25</v>
      </c>
      <c r="L396" t="s">
        <v>165</v>
      </c>
      <c r="M396" t="s">
        <v>191</v>
      </c>
    </row>
    <row r="397" spans="1:13" x14ac:dyDescent="0.3">
      <c r="A397" t="s">
        <v>331</v>
      </c>
      <c r="B397" t="s">
        <v>983</v>
      </c>
      <c r="C397" t="s">
        <v>595</v>
      </c>
      <c r="D397" t="s">
        <v>161</v>
      </c>
      <c r="E397" t="s">
        <v>177</v>
      </c>
      <c r="F397" t="s">
        <v>181</v>
      </c>
      <c r="G397" t="s">
        <v>182</v>
      </c>
      <c r="H397">
        <v>43</v>
      </c>
      <c r="I397" s="6">
        <v>42753</v>
      </c>
      <c r="J397" s="29">
        <v>86417</v>
      </c>
      <c r="K397" s="30">
        <v>0</v>
      </c>
      <c r="L397" t="s">
        <v>165</v>
      </c>
      <c r="M397" t="s">
        <v>173</v>
      </c>
    </row>
    <row r="398" spans="1:13" x14ac:dyDescent="0.3">
      <c r="A398" t="s">
        <v>984</v>
      </c>
      <c r="B398" t="s">
        <v>985</v>
      </c>
      <c r="C398" t="s">
        <v>355</v>
      </c>
      <c r="D398" t="s">
        <v>161</v>
      </c>
      <c r="E398" t="s">
        <v>162</v>
      </c>
      <c r="F398" t="s">
        <v>163</v>
      </c>
      <c r="G398" t="s">
        <v>182</v>
      </c>
      <c r="H398">
        <v>65</v>
      </c>
      <c r="I398" s="6">
        <v>37749</v>
      </c>
      <c r="J398" s="29">
        <v>96548</v>
      </c>
      <c r="K398" s="30">
        <v>0</v>
      </c>
      <c r="L398" t="s">
        <v>165</v>
      </c>
      <c r="M398" t="s">
        <v>195</v>
      </c>
    </row>
    <row r="399" spans="1:13" x14ac:dyDescent="0.3">
      <c r="A399" t="s">
        <v>986</v>
      </c>
      <c r="B399" t="s">
        <v>987</v>
      </c>
      <c r="C399" t="s">
        <v>235</v>
      </c>
      <c r="D399" t="s">
        <v>194</v>
      </c>
      <c r="E399" t="s">
        <v>171</v>
      </c>
      <c r="F399" t="s">
        <v>181</v>
      </c>
      <c r="G399" t="s">
        <v>182</v>
      </c>
      <c r="H399">
        <v>28</v>
      </c>
      <c r="I399" s="6">
        <v>43336</v>
      </c>
      <c r="J399" s="29">
        <v>61410</v>
      </c>
      <c r="K399" s="30">
        <v>0</v>
      </c>
      <c r="L399" t="s">
        <v>165</v>
      </c>
      <c r="M399" t="s">
        <v>183</v>
      </c>
    </row>
    <row r="400" spans="1:13" x14ac:dyDescent="0.3">
      <c r="A400" t="s">
        <v>988</v>
      </c>
      <c r="B400" t="s">
        <v>989</v>
      </c>
      <c r="C400" t="s">
        <v>186</v>
      </c>
      <c r="D400" t="s">
        <v>170</v>
      </c>
      <c r="E400" t="s">
        <v>171</v>
      </c>
      <c r="F400" t="s">
        <v>163</v>
      </c>
      <c r="G400" t="s">
        <v>164</v>
      </c>
      <c r="H400">
        <v>61</v>
      </c>
      <c r="I400" s="6">
        <v>40293</v>
      </c>
      <c r="J400" s="29">
        <v>110302</v>
      </c>
      <c r="K400" s="30">
        <v>0.06</v>
      </c>
      <c r="L400" t="s">
        <v>165</v>
      </c>
      <c r="M400" t="s">
        <v>191</v>
      </c>
    </row>
    <row r="401" spans="1:13" x14ac:dyDescent="0.3">
      <c r="A401" t="s">
        <v>990</v>
      </c>
      <c r="B401" t="s">
        <v>991</v>
      </c>
      <c r="C401" t="s">
        <v>169</v>
      </c>
      <c r="D401" t="s">
        <v>204</v>
      </c>
      <c r="E401" t="s">
        <v>171</v>
      </c>
      <c r="F401" t="s">
        <v>163</v>
      </c>
      <c r="G401" t="s">
        <v>164</v>
      </c>
      <c r="H401">
        <v>45</v>
      </c>
      <c r="I401" s="6">
        <v>43212</v>
      </c>
      <c r="J401" s="29">
        <v>187205</v>
      </c>
      <c r="K401" s="30">
        <v>0.24</v>
      </c>
      <c r="L401" t="s">
        <v>165</v>
      </c>
      <c r="M401" t="s">
        <v>220</v>
      </c>
    </row>
    <row r="402" spans="1:13" x14ac:dyDescent="0.3">
      <c r="A402" t="s">
        <v>992</v>
      </c>
      <c r="B402" t="s">
        <v>993</v>
      </c>
      <c r="C402" t="s">
        <v>180</v>
      </c>
      <c r="D402" t="s">
        <v>223</v>
      </c>
      <c r="E402" t="s">
        <v>187</v>
      </c>
      <c r="F402" t="s">
        <v>181</v>
      </c>
      <c r="G402" t="s">
        <v>172</v>
      </c>
      <c r="H402">
        <v>45</v>
      </c>
      <c r="I402" s="6">
        <v>40618</v>
      </c>
      <c r="J402" s="29">
        <v>81687</v>
      </c>
      <c r="K402" s="30">
        <v>0</v>
      </c>
      <c r="L402" t="s">
        <v>165</v>
      </c>
      <c r="M402" t="s">
        <v>183</v>
      </c>
    </row>
    <row r="403" spans="1:13" x14ac:dyDescent="0.3">
      <c r="A403" t="s">
        <v>994</v>
      </c>
      <c r="B403" t="s">
        <v>995</v>
      </c>
      <c r="C403" t="s">
        <v>211</v>
      </c>
      <c r="D403" t="s">
        <v>161</v>
      </c>
      <c r="E403" t="s">
        <v>171</v>
      </c>
      <c r="F403" t="s">
        <v>181</v>
      </c>
      <c r="G403" t="s">
        <v>217</v>
      </c>
      <c r="H403">
        <v>54</v>
      </c>
      <c r="I403" s="6">
        <v>40040</v>
      </c>
      <c r="J403" s="29">
        <v>241083</v>
      </c>
      <c r="K403" s="30">
        <v>0.39</v>
      </c>
      <c r="L403" t="s">
        <v>165</v>
      </c>
      <c r="M403" t="s">
        <v>220</v>
      </c>
    </row>
    <row r="404" spans="1:13" x14ac:dyDescent="0.3">
      <c r="A404" t="s">
        <v>996</v>
      </c>
      <c r="B404" t="s">
        <v>997</v>
      </c>
      <c r="C404" t="s">
        <v>211</v>
      </c>
      <c r="D404" t="s">
        <v>170</v>
      </c>
      <c r="E404" t="s">
        <v>171</v>
      </c>
      <c r="F404" t="s">
        <v>163</v>
      </c>
      <c r="G404" t="s">
        <v>164</v>
      </c>
      <c r="H404">
        <v>38</v>
      </c>
      <c r="I404" s="6">
        <v>43413</v>
      </c>
      <c r="J404" s="29">
        <v>223805</v>
      </c>
      <c r="K404" s="30">
        <v>0.36</v>
      </c>
      <c r="L404" t="s">
        <v>165</v>
      </c>
      <c r="M404" t="s">
        <v>173</v>
      </c>
    </row>
    <row r="405" spans="1:13" x14ac:dyDescent="0.3">
      <c r="A405" t="s">
        <v>998</v>
      </c>
      <c r="B405" t="s">
        <v>999</v>
      </c>
      <c r="C405" t="s">
        <v>169</v>
      </c>
      <c r="D405" t="s">
        <v>194</v>
      </c>
      <c r="E405" t="s">
        <v>187</v>
      </c>
      <c r="F405" t="s">
        <v>163</v>
      </c>
      <c r="G405" t="s">
        <v>172</v>
      </c>
      <c r="H405">
        <v>27</v>
      </c>
      <c r="I405" s="6">
        <v>44393</v>
      </c>
      <c r="J405" s="29">
        <v>161759</v>
      </c>
      <c r="K405" s="30">
        <v>0.16</v>
      </c>
      <c r="L405" t="s">
        <v>165</v>
      </c>
      <c r="M405" t="s">
        <v>191</v>
      </c>
    </row>
    <row r="406" spans="1:13" x14ac:dyDescent="0.3">
      <c r="A406" t="s">
        <v>1000</v>
      </c>
      <c r="B406" t="s">
        <v>1001</v>
      </c>
      <c r="C406" t="s">
        <v>176</v>
      </c>
      <c r="D406" t="s">
        <v>161</v>
      </c>
      <c r="E406" t="s">
        <v>162</v>
      </c>
      <c r="F406" t="s">
        <v>181</v>
      </c>
      <c r="G406" t="s">
        <v>164</v>
      </c>
      <c r="H406">
        <v>40</v>
      </c>
      <c r="I406" s="6">
        <v>43520</v>
      </c>
      <c r="J406" s="29">
        <v>95899</v>
      </c>
      <c r="K406" s="30">
        <v>0.1</v>
      </c>
      <c r="L406" t="s">
        <v>165</v>
      </c>
      <c r="M406" t="s">
        <v>220</v>
      </c>
    </row>
    <row r="407" spans="1:13" x14ac:dyDescent="0.3">
      <c r="A407" t="s">
        <v>1002</v>
      </c>
      <c r="B407" t="s">
        <v>1003</v>
      </c>
      <c r="C407" t="s">
        <v>180</v>
      </c>
      <c r="D407" t="s">
        <v>170</v>
      </c>
      <c r="E407" t="s">
        <v>187</v>
      </c>
      <c r="F407" t="s">
        <v>181</v>
      </c>
      <c r="G407" t="s">
        <v>182</v>
      </c>
      <c r="H407">
        <v>49</v>
      </c>
      <c r="I407" s="6">
        <v>43623</v>
      </c>
      <c r="J407" s="29">
        <v>80700</v>
      </c>
      <c r="K407" s="30">
        <v>0</v>
      </c>
      <c r="L407" t="s">
        <v>165</v>
      </c>
      <c r="M407" t="s">
        <v>220</v>
      </c>
    </row>
    <row r="408" spans="1:13" x14ac:dyDescent="0.3">
      <c r="A408" t="s">
        <v>1004</v>
      </c>
      <c r="B408" t="s">
        <v>1005</v>
      </c>
      <c r="C408" t="s">
        <v>235</v>
      </c>
      <c r="D408" t="s">
        <v>212</v>
      </c>
      <c r="E408" t="s">
        <v>187</v>
      </c>
      <c r="F408" t="s">
        <v>163</v>
      </c>
      <c r="G408" t="s">
        <v>172</v>
      </c>
      <c r="H408">
        <v>39</v>
      </c>
      <c r="I408" s="6">
        <v>42843</v>
      </c>
      <c r="J408" s="29">
        <v>58745</v>
      </c>
      <c r="K408" s="30">
        <v>0</v>
      </c>
      <c r="L408" t="s">
        <v>165</v>
      </c>
      <c r="M408" t="s">
        <v>195</v>
      </c>
    </row>
    <row r="409" spans="1:13" x14ac:dyDescent="0.3">
      <c r="A409" t="s">
        <v>1006</v>
      </c>
      <c r="B409" t="s">
        <v>1007</v>
      </c>
      <c r="C409" t="s">
        <v>245</v>
      </c>
      <c r="D409" t="s">
        <v>161</v>
      </c>
      <c r="E409" t="s">
        <v>187</v>
      </c>
      <c r="F409" t="s">
        <v>163</v>
      </c>
      <c r="G409" t="s">
        <v>182</v>
      </c>
      <c r="H409">
        <v>57</v>
      </c>
      <c r="I409" s="6">
        <v>33728</v>
      </c>
      <c r="J409" s="29">
        <v>76202</v>
      </c>
      <c r="K409" s="30">
        <v>0</v>
      </c>
      <c r="L409" t="s">
        <v>165</v>
      </c>
      <c r="M409" t="s">
        <v>195</v>
      </c>
    </row>
    <row r="410" spans="1:13" x14ac:dyDescent="0.3">
      <c r="A410" t="s">
        <v>1008</v>
      </c>
      <c r="B410" t="s">
        <v>1009</v>
      </c>
      <c r="C410" t="s">
        <v>211</v>
      </c>
      <c r="D410" t="s">
        <v>223</v>
      </c>
      <c r="E410" t="s">
        <v>171</v>
      </c>
      <c r="F410" t="s">
        <v>181</v>
      </c>
      <c r="G410" t="s">
        <v>164</v>
      </c>
      <c r="H410">
        <v>36</v>
      </c>
      <c r="I410" s="6">
        <v>43178</v>
      </c>
      <c r="J410" s="29">
        <v>195200</v>
      </c>
      <c r="K410" s="30">
        <v>0.36</v>
      </c>
      <c r="L410" t="s">
        <v>165</v>
      </c>
      <c r="M410" t="s">
        <v>195</v>
      </c>
    </row>
    <row r="411" spans="1:13" x14ac:dyDescent="0.3">
      <c r="A411" t="s">
        <v>1010</v>
      </c>
      <c r="B411" t="s">
        <v>1011</v>
      </c>
      <c r="C411" t="s">
        <v>301</v>
      </c>
      <c r="D411" t="s">
        <v>161</v>
      </c>
      <c r="E411" t="s">
        <v>177</v>
      </c>
      <c r="F411" t="s">
        <v>163</v>
      </c>
      <c r="G411" t="s">
        <v>172</v>
      </c>
      <c r="H411">
        <v>30</v>
      </c>
      <c r="I411" s="6">
        <v>43864</v>
      </c>
      <c r="J411" s="29">
        <v>94652</v>
      </c>
      <c r="K411" s="30">
        <v>0</v>
      </c>
      <c r="L411" t="s">
        <v>165</v>
      </c>
      <c r="M411" t="s">
        <v>166</v>
      </c>
    </row>
    <row r="412" spans="1:13" x14ac:dyDescent="0.3">
      <c r="A412" t="s">
        <v>1012</v>
      </c>
      <c r="B412" t="s">
        <v>1013</v>
      </c>
      <c r="C412" t="s">
        <v>245</v>
      </c>
      <c r="D412" t="s">
        <v>161</v>
      </c>
      <c r="E412" t="s">
        <v>177</v>
      </c>
      <c r="F412" t="s">
        <v>181</v>
      </c>
      <c r="G412" t="s">
        <v>164</v>
      </c>
      <c r="H412">
        <v>34</v>
      </c>
      <c r="I412" s="6">
        <v>42416</v>
      </c>
      <c r="J412" s="29">
        <v>63411</v>
      </c>
      <c r="K412" s="30">
        <v>0</v>
      </c>
      <c r="L412" t="s">
        <v>165</v>
      </c>
      <c r="M412" t="s">
        <v>191</v>
      </c>
    </row>
    <row r="413" spans="1:13" x14ac:dyDescent="0.3">
      <c r="A413" t="s">
        <v>1014</v>
      </c>
      <c r="B413" t="s">
        <v>1015</v>
      </c>
      <c r="C413" t="s">
        <v>203</v>
      </c>
      <c r="D413" t="s">
        <v>204</v>
      </c>
      <c r="E413" t="s">
        <v>177</v>
      </c>
      <c r="F413" t="s">
        <v>163</v>
      </c>
      <c r="G413" t="s">
        <v>164</v>
      </c>
      <c r="H413">
        <v>55</v>
      </c>
      <c r="I413" s="6">
        <v>44276</v>
      </c>
      <c r="J413" s="29">
        <v>95562</v>
      </c>
      <c r="K413" s="30">
        <v>0</v>
      </c>
      <c r="L413" t="s">
        <v>165</v>
      </c>
      <c r="M413" t="s">
        <v>173</v>
      </c>
    </row>
    <row r="414" spans="1:13" x14ac:dyDescent="0.3">
      <c r="A414" t="s">
        <v>1016</v>
      </c>
      <c r="B414" t="s">
        <v>1017</v>
      </c>
      <c r="C414" t="s">
        <v>180</v>
      </c>
      <c r="D414" t="s">
        <v>223</v>
      </c>
      <c r="E414" t="s">
        <v>162</v>
      </c>
      <c r="F414" t="s">
        <v>181</v>
      </c>
      <c r="G414" t="s">
        <v>172</v>
      </c>
      <c r="H414">
        <v>30</v>
      </c>
      <c r="I414" s="6">
        <v>43773</v>
      </c>
      <c r="J414" s="29">
        <v>96092</v>
      </c>
      <c r="K414" s="30">
        <v>0</v>
      </c>
      <c r="L414" t="s">
        <v>165</v>
      </c>
      <c r="M414" t="s">
        <v>195</v>
      </c>
    </row>
    <row r="415" spans="1:13" x14ac:dyDescent="0.3">
      <c r="A415" t="s">
        <v>1018</v>
      </c>
      <c r="B415" t="s">
        <v>1019</v>
      </c>
      <c r="C415" t="s">
        <v>211</v>
      </c>
      <c r="D415" t="s">
        <v>204</v>
      </c>
      <c r="E415" t="s">
        <v>177</v>
      </c>
      <c r="F415" t="s">
        <v>181</v>
      </c>
      <c r="G415" t="s">
        <v>182</v>
      </c>
      <c r="H415">
        <v>63</v>
      </c>
      <c r="I415" s="6">
        <v>41428</v>
      </c>
      <c r="J415" s="29">
        <v>254289</v>
      </c>
      <c r="K415" s="30">
        <v>0.39</v>
      </c>
      <c r="L415" t="s">
        <v>165</v>
      </c>
      <c r="M415" t="s">
        <v>173</v>
      </c>
    </row>
    <row r="416" spans="1:13" x14ac:dyDescent="0.3">
      <c r="A416" t="s">
        <v>1020</v>
      </c>
      <c r="B416" t="s">
        <v>1021</v>
      </c>
      <c r="C416" t="s">
        <v>176</v>
      </c>
      <c r="D416" t="s">
        <v>161</v>
      </c>
      <c r="E416" t="s">
        <v>162</v>
      </c>
      <c r="F416" t="s">
        <v>181</v>
      </c>
      <c r="G416" t="s">
        <v>172</v>
      </c>
      <c r="H416">
        <v>26</v>
      </c>
      <c r="I416" s="6">
        <v>43656</v>
      </c>
      <c r="J416" s="29">
        <v>69110</v>
      </c>
      <c r="K416" s="30">
        <v>0.05</v>
      </c>
      <c r="L416" t="s">
        <v>165</v>
      </c>
      <c r="M416" t="s">
        <v>173</v>
      </c>
    </row>
    <row r="417" spans="1:13" x14ac:dyDescent="0.3">
      <c r="A417" t="s">
        <v>1022</v>
      </c>
      <c r="B417" t="s">
        <v>1023</v>
      </c>
      <c r="C417" t="s">
        <v>211</v>
      </c>
      <c r="D417" t="s">
        <v>212</v>
      </c>
      <c r="E417" t="s">
        <v>171</v>
      </c>
      <c r="F417" t="s">
        <v>181</v>
      </c>
      <c r="G417" t="s">
        <v>172</v>
      </c>
      <c r="H417">
        <v>52</v>
      </c>
      <c r="I417" s="6">
        <v>37418</v>
      </c>
      <c r="J417" s="29">
        <v>236314</v>
      </c>
      <c r="K417" s="30">
        <v>0.34</v>
      </c>
      <c r="L417" t="s">
        <v>165</v>
      </c>
      <c r="M417" t="s">
        <v>191</v>
      </c>
    </row>
    <row r="418" spans="1:13" x14ac:dyDescent="0.3">
      <c r="A418" t="s">
        <v>1024</v>
      </c>
      <c r="B418" t="s">
        <v>1025</v>
      </c>
      <c r="C418" t="s">
        <v>190</v>
      </c>
      <c r="D418" t="s">
        <v>212</v>
      </c>
      <c r="E418" t="s">
        <v>187</v>
      </c>
      <c r="F418" t="s">
        <v>181</v>
      </c>
      <c r="G418" t="s">
        <v>217</v>
      </c>
      <c r="H418">
        <v>51</v>
      </c>
      <c r="I418" s="6">
        <v>39252</v>
      </c>
      <c r="J418" s="29">
        <v>45206</v>
      </c>
      <c r="K418" s="30">
        <v>0</v>
      </c>
      <c r="L418" t="s">
        <v>165</v>
      </c>
      <c r="M418" t="s">
        <v>220</v>
      </c>
    </row>
    <row r="419" spans="1:13" x14ac:dyDescent="0.3">
      <c r="A419" t="s">
        <v>1026</v>
      </c>
      <c r="B419" t="s">
        <v>1027</v>
      </c>
      <c r="C419" t="s">
        <v>211</v>
      </c>
      <c r="D419" t="s">
        <v>170</v>
      </c>
      <c r="E419" t="s">
        <v>162</v>
      </c>
      <c r="F419" t="s">
        <v>163</v>
      </c>
      <c r="G419" t="s">
        <v>182</v>
      </c>
      <c r="H419">
        <v>25</v>
      </c>
      <c r="I419" s="6">
        <v>44515</v>
      </c>
      <c r="J419" s="29">
        <v>210708</v>
      </c>
      <c r="K419" s="30">
        <v>0.33</v>
      </c>
      <c r="L419" t="s">
        <v>165</v>
      </c>
      <c r="M419" t="s">
        <v>173</v>
      </c>
    </row>
    <row r="420" spans="1:13" x14ac:dyDescent="0.3">
      <c r="A420" t="s">
        <v>1028</v>
      </c>
      <c r="B420" t="s">
        <v>1029</v>
      </c>
      <c r="C420" t="s">
        <v>355</v>
      </c>
      <c r="D420" t="s">
        <v>161</v>
      </c>
      <c r="E420" t="s">
        <v>187</v>
      </c>
      <c r="F420" t="s">
        <v>181</v>
      </c>
      <c r="G420" t="s">
        <v>217</v>
      </c>
      <c r="H420">
        <v>40</v>
      </c>
      <c r="I420" s="6">
        <v>44465</v>
      </c>
      <c r="J420" s="29">
        <v>87770</v>
      </c>
      <c r="K420" s="30">
        <v>0</v>
      </c>
      <c r="L420" t="s">
        <v>165</v>
      </c>
      <c r="M420" t="s">
        <v>195</v>
      </c>
    </row>
    <row r="421" spans="1:13" x14ac:dyDescent="0.3">
      <c r="A421" t="s">
        <v>1030</v>
      </c>
      <c r="B421" t="s">
        <v>1031</v>
      </c>
      <c r="C421" t="s">
        <v>186</v>
      </c>
      <c r="D421" t="s">
        <v>194</v>
      </c>
      <c r="E421" t="s">
        <v>187</v>
      </c>
      <c r="F421" t="s">
        <v>163</v>
      </c>
      <c r="G421" t="s">
        <v>172</v>
      </c>
      <c r="H421">
        <v>38</v>
      </c>
      <c r="I421" s="6">
        <v>42228</v>
      </c>
      <c r="J421" s="29">
        <v>106858</v>
      </c>
      <c r="K421" s="30">
        <v>0.05</v>
      </c>
      <c r="L421" t="s">
        <v>165</v>
      </c>
      <c r="M421" t="s">
        <v>166</v>
      </c>
    </row>
    <row r="422" spans="1:13" x14ac:dyDescent="0.3">
      <c r="A422" t="s">
        <v>1032</v>
      </c>
      <c r="B422" t="s">
        <v>1033</v>
      </c>
      <c r="C422" t="s">
        <v>169</v>
      </c>
      <c r="D422" t="s">
        <v>200</v>
      </c>
      <c r="E422" t="s">
        <v>187</v>
      </c>
      <c r="F422" t="s">
        <v>181</v>
      </c>
      <c r="G422" t="s">
        <v>172</v>
      </c>
      <c r="H422">
        <v>60</v>
      </c>
      <c r="I422" s="6">
        <v>42108</v>
      </c>
      <c r="J422" s="29">
        <v>155788</v>
      </c>
      <c r="K422" s="30">
        <v>0.17</v>
      </c>
      <c r="L422" t="s">
        <v>165</v>
      </c>
      <c r="M422" t="s">
        <v>166</v>
      </c>
    </row>
    <row r="423" spans="1:13" x14ac:dyDescent="0.3">
      <c r="A423" t="s">
        <v>1034</v>
      </c>
      <c r="B423" t="s">
        <v>1035</v>
      </c>
      <c r="C423" t="s">
        <v>203</v>
      </c>
      <c r="D423" t="s">
        <v>204</v>
      </c>
      <c r="E423" t="s">
        <v>187</v>
      </c>
      <c r="F423" t="s">
        <v>181</v>
      </c>
      <c r="G423" t="s">
        <v>182</v>
      </c>
      <c r="H423">
        <v>28</v>
      </c>
      <c r="I423" s="6">
        <v>44548</v>
      </c>
      <c r="J423" s="29">
        <v>95670</v>
      </c>
      <c r="K423" s="30">
        <v>0</v>
      </c>
      <c r="L423" t="s">
        <v>165</v>
      </c>
      <c r="M423" t="s">
        <v>183</v>
      </c>
    </row>
    <row r="424" spans="1:13" x14ac:dyDescent="0.3">
      <c r="A424" t="s">
        <v>1036</v>
      </c>
      <c r="B424" t="s">
        <v>1037</v>
      </c>
      <c r="C424" t="s">
        <v>325</v>
      </c>
      <c r="D424" t="s">
        <v>223</v>
      </c>
      <c r="E424" t="s">
        <v>162</v>
      </c>
      <c r="F424" t="s">
        <v>163</v>
      </c>
      <c r="G424" t="s">
        <v>164</v>
      </c>
      <c r="H424">
        <v>65</v>
      </c>
      <c r="I424" s="6">
        <v>36798</v>
      </c>
      <c r="J424" s="29">
        <v>67837</v>
      </c>
      <c r="K424" s="30">
        <v>0</v>
      </c>
      <c r="L424" t="s">
        <v>165</v>
      </c>
      <c r="M424" t="s">
        <v>195</v>
      </c>
    </row>
    <row r="425" spans="1:13" x14ac:dyDescent="0.3">
      <c r="A425" t="s">
        <v>1038</v>
      </c>
      <c r="B425" t="s">
        <v>1039</v>
      </c>
      <c r="C425" t="s">
        <v>180</v>
      </c>
      <c r="D425" t="s">
        <v>223</v>
      </c>
      <c r="E425" t="s">
        <v>187</v>
      </c>
      <c r="F425" t="s">
        <v>163</v>
      </c>
      <c r="G425" t="s">
        <v>217</v>
      </c>
      <c r="H425">
        <v>52</v>
      </c>
      <c r="I425" s="6">
        <v>34623</v>
      </c>
      <c r="J425" s="29">
        <v>93103</v>
      </c>
      <c r="K425" s="30">
        <v>0</v>
      </c>
      <c r="L425" t="s">
        <v>165</v>
      </c>
      <c r="M425" t="s">
        <v>183</v>
      </c>
    </row>
    <row r="426" spans="1:13" x14ac:dyDescent="0.3">
      <c r="A426" t="s">
        <v>1040</v>
      </c>
      <c r="B426" t="s">
        <v>1041</v>
      </c>
      <c r="C426" t="s">
        <v>203</v>
      </c>
      <c r="D426" t="s">
        <v>204</v>
      </c>
      <c r="E426" t="s">
        <v>187</v>
      </c>
      <c r="F426" t="s">
        <v>163</v>
      </c>
      <c r="G426" t="s">
        <v>172</v>
      </c>
      <c r="H426">
        <v>56</v>
      </c>
      <c r="I426" s="6">
        <v>42291</v>
      </c>
      <c r="J426" s="29">
        <v>76272</v>
      </c>
      <c r="K426" s="30">
        <v>0</v>
      </c>
      <c r="L426" t="s">
        <v>165</v>
      </c>
      <c r="M426" t="s">
        <v>191</v>
      </c>
    </row>
    <row r="427" spans="1:13" x14ac:dyDescent="0.3">
      <c r="A427" t="s">
        <v>1042</v>
      </c>
      <c r="B427" t="s">
        <v>1043</v>
      </c>
      <c r="C427" t="s">
        <v>235</v>
      </c>
      <c r="D427" t="s">
        <v>170</v>
      </c>
      <c r="E427" t="s">
        <v>177</v>
      </c>
      <c r="F427" t="s">
        <v>163</v>
      </c>
      <c r="G427" t="s">
        <v>182</v>
      </c>
      <c r="H427">
        <v>48</v>
      </c>
      <c r="I427" s="6">
        <v>37796</v>
      </c>
      <c r="J427" s="29">
        <v>55760</v>
      </c>
      <c r="K427" s="30">
        <v>0</v>
      </c>
      <c r="L427" t="s">
        <v>165</v>
      </c>
      <c r="M427" t="s">
        <v>195</v>
      </c>
    </row>
    <row r="428" spans="1:13" x14ac:dyDescent="0.3">
      <c r="A428" t="s">
        <v>1044</v>
      </c>
      <c r="B428" t="s">
        <v>1045</v>
      </c>
      <c r="C428" t="s">
        <v>211</v>
      </c>
      <c r="D428" t="s">
        <v>194</v>
      </c>
      <c r="E428" t="s">
        <v>187</v>
      </c>
      <c r="F428" t="s">
        <v>163</v>
      </c>
      <c r="G428" t="s">
        <v>172</v>
      </c>
      <c r="H428">
        <v>36</v>
      </c>
      <c r="I428" s="6">
        <v>43843</v>
      </c>
      <c r="J428" s="29">
        <v>253294</v>
      </c>
      <c r="K428" s="30">
        <v>0.4</v>
      </c>
      <c r="L428" t="s">
        <v>165</v>
      </c>
      <c r="M428" t="s">
        <v>191</v>
      </c>
    </row>
    <row r="429" spans="1:13" x14ac:dyDescent="0.3">
      <c r="A429" t="s">
        <v>1046</v>
      </c>
      <c r="B429" t="s">
        <v>1047</v>
      </c>
      <c r="C429" t="s">
        <v>235</v>
      </c>
      <c r="D429" t="s">
        <v>170</v>
      </c>
      <c r="E429" t="s">
        <v>187</v>
      </c>
      <c r="F429" t="s">
        <v>181</v>
      </c>
      <c r="G429" t="s">
        <v>172</v>
      </c>
      <c r="H429">
        <v>60</v>
      </c>
      <c r="I429" s="6">
        <v>39310</v>
      </c>
      <c r="J429" s="29">
        <v>58671</v>
      </c>
      <c r="K429" s="30">
        <v>0</v>
      </c>
      <c r="L429" t="s">
        <v>165</v>
      </c>
      <c r="M429" t="s">
        <v>220</v>
      </c>
    </row>
    <row r="430" spans="1:13" x14ac:dyDescent="0.3">
      <c r="A430" t="s">
        <v>1048</v>
      </c>
      <c r="B430" t="s">
        <v>1049</v>
      </c>
      <c r="C430" t="s">
        <v>325</v>
      </c>
      <c r="D430" t="s">
        <v>223</v>
      </c>
      <c r="E430" t="s">
        <v>162</v>
      </c>
      <c r="F430" t="s">
        <v>163</v>
      </c>
      <c r="G430" t="s">
        <v>182</v>
      </c>
      <c r="H430">
        <v>40</v>
      </c>
      <c r="I430" s="6">
        <v>43175</v>
      </c>
      <c r="J430" s="29">
        <v>55457</v>
      </c>
      <c r="K430" s="30">
        <v>0</v>
      </c>
      <c r="L430" t="s">
        <v>165</v>
      </c>
      <c r="M430" t="s">
        <v>220</v>
      </c>
    </row>
    <row r="431" spans="1:13" x14ac:dyDescent="0.3">
      <c r="A431" t="s">
        <v>1050</v>
      </c>
      <c r="B431" t="s">
        <v>1051</v>
      </c>
      <c r="C431" t="s">
        <v>325</v>
      </c>
      <c r="D431" t="s">
        <v>223</v>
      </c>
      <c r="E431" t="s">
        <v>177</v>
      </c>
      <c r="F431" t="s">
        <v>163</v>
      </c>
      <c r="G431" t="s">
        <v>182</v>
      </c>
      <c r="H431">
        <v>63</v>
      </c>
      <c r="I431" s="6">
        <v>43004</v>
      </c>
      <c r="J431" s="29">
        <v>72340</v>
      </c>
      <c r="K431" s="30">
        <v>0</v>
      </c>
      <c r="L431" t="s">
        <v>165</v>
      </c>
      <c r="M431" t="s">
        <v>183</v>
      </c>
    </row>
    <row r="432" spans="1:13" x14ac:dyDescent="0.3">
      <c r="A432" t="s">
        <v>1052</v>
      </c>
      <c r="B432" t="s">
        <v>1053</v>
      </c>
      <c r="C432" t="s">
        <v>186</v>
      </c>
      <c r="D432" t="s">
        <v>212</v>
      </c>
      <c r="E432" t="s">
        <v>187</v>
      </c>
      <c r="F432" t="s">
        <v>163</v>
      </c>
      <c r="G432" t="s">
        <v>172</v>
      </c>
      <c r="H432">
        <v>29</v>
      </c>
      <c r="I432" s="6">
        <v>42676</v>
      </c>
      <c r="J432" s="29">
        <v>122054</v>
      </c>
      <c r="K432" s="30">
        <v>0.06</v>
      </c>
      <c r="L432" t="s">
        <v>165</v>
      </c>
      <c r="M432" t="s">
        <v>183</v>
      </c>
    </row>
    <row r="433" spans="1:13" x14ac:dyDescent="0.3">
      <c r="A433" t="s">
        <v>1054</v>
      </c>
      <c r="B433" t="s">
        <v>1055</v>
      </c>
      <c r="C433" t="s">
        <v>245</v>
      </c>
      <c r="D433" t="s">
        <v>161</v>
      </c>
      <c r="E433" t="s">
        <v>187</v>
      </c>
      <c r="F433" t="s">
        <v>163</v>
      </c>
      <c r="G433" t="s">
        <v>172</v>
      </c>
      <c r="H433">
        <v>53</v>
      </c>
      <c r="I433" s="6">
        <v>35543</v>
      </c>
      <c r="J433" s="29">
        <v>78153</v>
      </c>
      <c r="K433" s="30">
        <v>0</v>
      </c>
      <c r="L433" t="s">
        <v>165</v>
      </c>
      <c r="M433" t="s">
        <v>191</v>
      </c>
    </row>
    <row r="434" spans="1:13" x14ac:dyDescent="0.3">
      <c r="A434" t="s">
        <v>1056</v>
      </c>
      <c r="B434" t="s">
        <v>1057</v>
      </c>
      <c r="C434" t="s">
        <v>186</v>
      </c>
      <c r="D434" t="s">
        <v>170</v>
      </c>
      <c r="E434" t="s">
        <v>177</v>
      </c>
      <c r="F434" t="s">
        <v>163</v>
      </c>
      <c r="G434" t="s">
        <v>172</v>
      </c>
      <c r="H434">
        <v>37</v>
      </c>
      <c r="I434" s="6">
        <v>43935</v>
      </c>
      <c r="J434" s="29">
        <v>103524</v>
      </c>
      <c r="K434" s="30">
        <v>0.09</v>
      </c>
      <c r="L434" t="s">
        <v>165</v>
      </c>
      <c r="M434" t="s">
        <v>183</v>
      </c>
    </row>
    <row r="435" spans="1:13" x14ac:dyDescent="0.3">
      <c r="A435" t="s">
        <v>1058</v>
      </c>
      <c r="B435" t="s">
        <v>1059</v>
      </c>
      <c r="C435" t="s">
        <v>186</v>
      </c>
      <c r="D435" t="s">
        <v>161</v>
      </c>
      <c r="E435" t="s">
        <v>187</v>
      </c>
      <c r="F435" t="s">
        <v>181</v>
      </c>
      <c r="G435" t="s">
        <v>172</v>
      </c>
      <c r="H435">
        <v>30</v>
      </c>
      <c r="I435" s="6">
        <v>42952</v>
      </c>
      <c r="J435" s="29">
        <v>119906</v>
      </c>
      <c r="K435" s="30">
        <v>0.05</v>
      </c>
      <c r="L435" t="s">
        <v>165</v>
      </c>
      <c r="M435" t="s">
        <v>220</v>
      </c>
    </row>
    <row r="436" spans="1:13" x14ac:dyDescent="0.3">
      <c r="A436" t="s">
        <v>1060</v>
      </c>
      <c r="B436" t="s">
        <v>1061</v>
      </c>
      <c r="C436" t="s">
        <v>190</v>
      </c>
      <c r="D436" t="s">
        <v>212</v>
      </c>
      <c r="E436" t="s">
        <v>171</v>
      </c>
      <c r="F436" t="s">
        <v>163</v>
      </c>
      <c r="G436" t="s">
        <v>172</v>
      </c>
      <c r="H436">
        <v>28</v>
      </c>
      <c r="I436" s="6">
        <v>43847</v>
      </c>
      <c r="J436" s="29">
        <v>45061</v>
      </c>
      <c r="K436" s="30">
        <v>0</v>
      </c>
      <c r="L436" t="s">
        <v>165</v>
      </c>
      <c r="M436" t="s">
        <v>191</v>
      </c>
    </row>
    <row r="437" spans="1:13" x14ac:dyDescent="0.3">
      <c r="A437" t="s">
        <v>1062</v>
      </c>
      <c r="B437" t="s">
        <v>1063</v>
      </c>
      <c r="C437" t="s">
        <v>721</v>
      </c>
      <c r="D437" t="s">
        <v>161</v>
      </c>
      <c r="E437" t="s">
        <v>187</v>
      </c>
      <c r="F437" t="s">
        <v>181</v>
      </c>
      <c r="G437" t="s">
        <v>182</v>
      </c>
      <c r="H437">
        <v>51</v>
      </c>
      <c r="I437" s="6">
        <v>37638</v>
      </c>
      <c r="J437" s="29">
        <v>91399</v>
      </c>
      <c r="K437" s="30">
        <v>0</v>
      </c>
      <c r="L437" t="s">
        <v>165</v>
      </c>
      <c r="M437" t="s">
        <v>166</v>
      </c>
    </row>
    <row r="438" spans="1:13" x14ac:dyDescent="0.3">
      <c r="A438" t="s">
        <v>1064</v>
      </c>
      <c r="B438" t="s">
        <v>1065</v>
      </c>
      <c r="C438" t="s">
        <v>240</v>
      </c>
      <c r="D438" t="s">
        <v>161</v>
      </c>
      <c r="E438" t="s">
        <v>162</v>
      </c>
      <c r="F438" t="s">
        <v>181</v>
      </c>
      <c r="G438" t="s">
        <v>217</v>
      </c>
      <c r="H438">
        <v>28</v>
      </c>
      <c r="I438" s="6">
        <v>43006</v>
      </c>
      <c r="J438" s="29">
        <v>97336</v>
      </c>
      <c r="K438" s="30">
        <v>0</v>
      </c>
      <c r="L438" t="s">
        <v>165</v>
      </c>
      <c r="M438" t="s">
        <v>195</v>
      </c>
    </row>
    <row r="439" spans="1:13" x14ac:dyDescent="0.3">
      <c r="A439" t="s">
        <v>996</v>
      </c>
      <c r="B439" t="s">
        <v>1066</v>
      </c>
      <c r="C439" t="s">
        <v>160</v>
      </c>
      <c r="D439" t="s">
        <v>194</v>
      </c>
      <c r="E439" t="s">
        <v>187</v>
      </c>
      <c r="F439" t="s">
        <v>163</v>
      </c>
      <c r="G439" t="s">
        <v>164</v>
      </c>
      <c r="H439">
        <v>31</v>
      </c>
      <c r="I439" s="6">
        <v>42755</v>
      </c>
      <c r="J439" s="29">
        <v>124629</v>
      </c>
      <c r="K439" s="30">
        <v>0.1</v>
      </c>
      <c r="L439" t="s">
        <v>165</v>
      </c>
      <c r="M439" t="s">
        <v>220</v>
      </c>
    </row>
    <row r="440" spans="1:13" x14ac:dyDescent="0.3">
      <c r="A440" t="s">
        <v>1067</v>
      </c>
      <c r="B440" t="s">
        <v>1068</v>
      </c>
      <c r="C440" t="s">
        <v>211</v>
      </c>
      <c r="D440" t="s">
        <v>200</v>
      </c>
      <c r="E440" t="s">
        <v>171</v>
      </c>
      <c r="F440" t="s">
        <v>163</v>
      </c>
      <c r="G440" t="s">
        <v>172</v>
      </c>
      <c r="H440">
        <v>28</v>
      </c>
      <c r="I440" s="6">
        <v>44402</v>
      </c>
      <c r="J440" s="29">
        <v>231850</v>
      </c>
      <c r="K440" s="30">
        <v>0.39</v>
      </c>
      <c r="L440" t="s">
        <v>165</v>
      </c>
      <c r="M440" t="s">
        <v>191</v>
      </c>
    </row>
    <row r="441" spans="1:13" x14ac:dyDescent="0.3">
      <c r="A441" t="s">
        <v>1069</v>
      </c>
      <c r="B441" t="s">
        <v>1070</v>
      </c>
      <c r="C441" t="s">
        <v>186</v>
      </c>
      <c r="D441" t="s">
        <v>194</v>
      </c>
      <c r="E441" t="s">
        <v>162</v>
      </c>
      <c r="F441" t="s">
        <v>181</v>
      </c>
      <c r="G441" t="s">
        <v>217</v>
      </c>
      <c r="H441">
        <v>34</v>
      </c>
      <c r="I441" s="6">
        <v>43255</v>
      </c>
      <c r="J441" s="29">
        <v>128329</v>
      </c>
      <c r="K441" s="30">
        <v>0.08</v>
      </c>
      <c r="L441" t="s">
        <v>165</v>
      </c>
      <c r="M441" t="s">
        <v>183</v>
      </c>
    </row>
    <row r="442" spans="1:13" x14ac:dyDescent="0.3">
      <c r="A442" t="s">
        <v>1071</v>
      </c>
      <c r="B442" t="s">
        <v>1072</v>
      </c>
      <c r="C442" t="s">
        <v>160</v>
      </c>
      <c r="D442" t="s">
        <v>212</v>
      </c>
      <c r="E442" t="s">
        <v>177</v>
      </c>
      <c r="F442" t="s">
        <v>181</v>
      </c>
      <c r="G442" t="s">
        <v>182</v>
      </c>
      <c r="H442">
        <v>60</v>
      </c>
      <c r="I442" s="6">
        <v>44403</v>
      </c>
      <c r="J442" s="29">
        <v>121480</v>
      </c>
      <c r="K442" s="30">
        <v>0.14000000000000001</v>
      </c>
      <c r="L442" t="s">
        <v>165</v>
      </c>
      <c r="M442" t="s">
        <v>183</v>
      </c>
    </row>
    <row r="443" spans="1:13" x14ac:dyDescent="0.3">
      <c r="A443" t="s">
        <v>1073</v>
      </c>
      <c r="B443" t="s">
        <v>1074</v>
      </c>
      <c r="C443" t="s">
        <v>169</v>
      </c>
      <c r="D443" t="s">
        <v>200</v>
      </c>
      <c r="E443" t="s">
        <v>171</v>
      </c>
      <c r="F443" t="s">
        <v>163</v>
      </c>
      <c r="G443" t="s">
        <v>172</v>
      </c>
      <c r="H443">
        <v>41</v>
      </c>
      <c r="I443" s="6">
        <v>40319</v>
      </c>
      <c r="J443" s="29">
        <v>153275</v>
      </c>
      <c r="K443" s="30">
        <v>0.24</v>
      </c>
      <c r="L443" t="s">
        <v>165</v>
      </c>
      <c r="M443" t="s">
        <v>220</v>
      </c>
    </row>
    <row r="444" spans="1:13" x14ac:dyDescent="0.3">
      <c r="A444" t="s">
        <v>1075</v>
      </c>
      <c r="B444" t="s">
        <v>1076</v>
      </c>
      <c r="C444" t="s">
        <v>180</v>
      </c>
      <c r="D444" t="s">
        <v>223</v>
      </c>
      <c r="E444" t="s">
        <v>162</v>
      </c>
      <c r="F444" t="s">
        <v>163</v>
      </c>
      <c r="G444" t="s">
        <v>182</v>
      </c>
      <c r="H444">
        <v>62</v>
      </c>
      <c r="I444" s="6">
        <v>43969</v>
      </c>
      <c r="J444" s="29">
        <v>97830</v>
      </c>
      <c r="K444" s="30">
        <v>0</v>
      </c>
      <c r="L444" t="s">
        <v>165</v>
      </c>
      <c r="M444" t="s">
        <v>195</v>
      </c>
    </row>
    <row r="445" spans="1:13" x14ac:dyDescent="0.3">
      <c r="A445" t="s">
        <v>1077</v>
      </c>
      <c r="B445" t="s">
        <v>1078</v>
      </c>
      <c r="C445" t="s">
        <v>211</v>
      </c>
      <c r="D445" t="s">
        <v>212</v>
      </c>
      <c r="E445" t="s">
        <v>187</v>
      </c>
      <c r="F445" t="s">
        <v>163</v>
      </c>
      <c r="G445" t="s">
        <v>217</v>
      </c>
      <c r="H445">
        <v>47</v>
      </c>
      <c r="I445" s="6">
        <v>36232</v>
      </c>
      <c r="J445" s="29">
        <v>239394</v>
      </c>
      <c r="K445" s="30">
        <v>0.32</v>
      </c>
      <c r="L445" t="s">
        <v>165</v>
      </c>
      <c r="M445" t="s">
        <v>195</v>
      </c>
    </row>
    <row r="446" spans="1:13" x14ac:dyDescent="0.3">
      <c r="A446" t="s">
        <v>1079</v>
      </c>
      <c r="B446" t="s">
        <v>1080</v>
      </c>
      <c r="C446" t="s">
        <v>190</v>
      </c>
      <c r="D446" t="s">
        <v>194</v>
      </c>
      <c r="E446" t="s">
        <v>177</v>
      </c>
      <c r="F446" t="s">
        <v>163</v>
      </c>
      <c r="G446" t="s">
        <v>217</v>
      </c>
      <c r="H446">
        <v>33</v>
      </c>
      <c r="I446" s="6">
        <v>43247</v>
      </c>
      <c r="J446" s="29">
        <v>45049</v>
      </c>
      <c r="K446" s="30">
        <v>0</v>
      </c>
      <c r="L446" t="s">
        <v>165</v>
      </c>
      <c r="M446" t="s">
        <v>166</v>
      </c>
    </row>
    <row r="447" spans="1:13" x14ac:dyDescent="0.3">
      <c r="A447" t="s">
        <v>1081</v>
      </c>
      <c r="B447" t="s">
        <v>1082</v>
      </c>
      <c r="C447" t="s">
        <v>211</v>
      </c>
      <c r="D447" t="s">
        <v>170</v>
      </c>
      <c r="E447" t="s">
        <v>187</v>
      </c>
      <c r="F447" t="s">
        <v>163</v>
      </c>
      <c r="G447" t="s">
        <v>182</v>
      </c>
      <c r="H447">
        <v>54</v>
      </c>
      <c r="I447" s="6">
        <v>39330</v>
      </c>
      <c r="J447" s="29">
        <v>183239</v>
      </c>
      <c r="K447" s="30">
        <v>0.32</v>
      </c>
      <c r="L447" t="s">
        <v>165</v>
      </c>
      <c r="M447" t="s">
        <v>166</v>
      </c>
    </row>
    <row r="448" spans="1:13" x14ac:dyDescent="0.3">
      <c r="A448" t="s">
        <v>1083</v>
      </c>
      <c r="B448" t="s">
        <v>1084</v>
      </c>
      <c r="C448" t="s">
        <v>190</v>
      </c>
      <c r="D448" t="s">
        <v>194</v>
      </c>
      <c r="E448" t="s">
        <v>177</v>
      </c>
      <c r="F448" t="s">
        <v>163</v>
      </c>
      <c r="G448" t="s">
        <v>172</v>
      </c>
      <c r="H448">
        <v>28</v>
      </c>
      <c r="I448" s="6">
        <v>43610</v>
      </c>
      <c r="J448" s="29">
        <v>45819</v>
      </c>
      <c r="K448" s="30">
        <v>0</v>
      </c>
      <c r="L448" t="s">
        <v>165</v>
      </c>
      <c r="M448" t="s">
        <v>191</v>
      </c>
    </row>
    <row r="449" spans="1:13" x14ac:dyDescent="0.3">
      <c r="A449" t="s">
        <v>1085</v>
      </c>
      <c r="B449" t="s">
        <v>1086</v>
      </c>
      <c r="C449" t="s">
        <v>190</v>
      </c>
      <c r="D449" t="s">
        <v>194</v>
      </c>
      <c r="E449" t="s">
        <v>162</v>
      </c>
      <c r="F449" t="s">
        <v>163</v>
      </c>
      <c r="G449" t="s">
        <v>182</v>
      </c>
      <c r="H449">
        <v>54</v>
      </c>
      <c r="I449" s="6">
        <v>39080</v>
      </c>
      <c r="J449" s="29">
        <v>55518</v>
      </c>
      <c r="K449" s="30">
        <v>0</v>
      </c>
      <c r="L449" t="s">
        <v>165</v>
      </c>
      <c r="M449" t="s">
        <v>220</v>
      </c>
    </row>
    <row r="450" spans="1:13" x14ac:dyDescent="0.3">
      <c r="A450" t="s">
        <v>1087</v>
      </c>
      <c r="B450" t="s">
        <v>1088</v>
      </c>
      <c r="C450" t="s">
        <v>186</v>
      </c>
      <c r="D450" t="s">
        <v>212</v>
      </c>
      <c r="E450" t="s">
        <v>162</v>
      </c>
      <c r="F450" t="s">
        <v>163</v>
      </c>
      <c r="G450" t="s">
        <v>164</v>
      </c>
      <c r="H450">
        <v>55</v>
      </c>
      <c r="I450" s="6">
        <v>33958</v>
      </c>
      <c r="J450" s="29">
        <v>113950</v>
      </c>
      <c r="K450" s="30">
        <v>0.09</v>
      </c>
      <c r="L450" t="s">
        <v>165</v>
      </c>
      <c r="M450" t="s">
        <v>191</v>
      </c>
    </row>
    <row r="451" spans="1:13" x14ac:dyDescent="0.3">
      <c r="A451" t="s">
        <v>1089</v>
      </c>
      <c r="B451" t="s">
        <v>1090</v>
      </c>
      <c r="C451" t="s">
        <v>211</v>
      </c>
      <c r="D451" t="s">
        <v>212</v>
      </c>
      <c r="E451" t="s">
        <v>171</v>
      </c>
      <c r="F451" t="s">
        <v>163</v>
      </c>
      <c r="G451" t="s">
        <v>182</v>
      </c>
      <c r="H451">
        <v>52</v>
      </c>
      <c r="I451" s="6">
        <v>35886</v>
      </c>
      <c r="J451" s="29">
        <v>182035</v>
      </c>
      <c r="K451" s="30">
        <v>0.3</v>
      </c>
      <c r="L451" t="s">
        <v>165</v>
      </c>
      <c r="M451" t="s">
        <v>173</v>
      </c>
    </row>
    <row r="452" spans="1:13" x14ac:dyDescent="0.3">
      <c r="A452" t="s">
        <v>1091</v>
      </c>
      <c r="B452" t="s">
        <v>1092</v>
      </c>
      <c r="C452" t="s">
        <v>325</v>
      </c>
      <c r="D452" t="s">
        <v>223</v>
      </c>
      <c r="E452" t="s">
        <v>187</v>
      </c>
      <c r="F452" t="s">
        <v>163</v>
      </c>
      <c r="G452" t="s">
        <v>164</v>
      </c>
      <c r="H452">
        <v>26</v>
      </c>
      <c r="I452" s="6">
        <v>43698</v>
      </c>
      <c r="J452" s="29">
        <v>66084</v>
      </c>
      <c r="K452" s="30">
        <v>0</v>
      </c>
      <c r="L452" t="s">
        <v>165</v>
      </c>
      <c r="M452" t="s">
        <v>166</v>
      </c>
    </row>
    <row r="453" spans="1:13" x14ac:dyDescent="0.3">
      <c r="A453" t="s">
        <v>1093</v>
      </c>
      <c r="B453" t="s">
        <v>1094</v>
      </c>
      <c r="C453" t="s">
        <v>335</v>
      </c>
      <c r="D453" t="s">
        <v>204</v>
      </c>
      <c r="E453" t="s">
        <v>162</v>
      </c>
      <c r="F453" t="s">
        <v>163</v>
      </c>
      <c r="G453" t="s">
        <v>182</v>
      </c>
      <c r="H453">
        <v>63</v>
      </c>
      <c r="I453" s="6">
        <v>43227</v>
      </c>
      <c r="J453" s="29">
        <v>67987</v>
      </c>
      <c r="K453" s="30">
        <v>0</v>
      </c>
      <c r="L453" t="s">
        <v>165</v>
      </c>
      <c r="M453" t="s">
        <v>191</v>
      </c>
    </row>
    <row r="454" spans="1:13" x14ac:dyDescent="0.3">
      <c r="A454" t="s">
        <v>1095</v>
      </c>
      <c r="B454" t="s">
        <v>1096</v>
      </c>
      <c r="C454" t="s">
        <v>235</v>
      </c>
      <c r="D454" t="s">
        <v>212</v>
      </c>
      <c r="E454" t="s">
        <v>177</v>
      </c>
      <c r="F454" t="s">
        <v>181</v>
      </c>
      <c r="G454" t="s">
        <v>172</v>
      </c>
      <c r="H454">
        <v>65</v>
      </c>
      <c r="I454" s="6">
        <v>38584</v>
      </c>
      <c r="J454" s="29">
        <v>59833</v>
      </c>
      <c r="K454" s="30">
        <v>0</v>
      </c>
      <c r="L454" t="s">
        <v>165</v>
      </c>
      <c r="M454" t="s">
        <v>220</v>
      </c>
    </row>
    <row r="455" spans="1:13" x14ac:dyDescent="0.3">
      <c r="A455" t="s">
        <v>1097</v>
      </c>
      <c r="B455" t="s">
        <v>1098</v>
      </c>
      <c r="C455" t="s">
        <v>160</v>
      </c>
      <c r="D455" t="s">
        <v>212</v>
      </c>
      <c r="E455" t="s">
        <v>171</v>
      </c>
      <c r="F455" t="s">
        <v>181</v>
      </c>
      <c r="G455" t="s">
        <v>182</v>
      </c>
      <c r="H455">
        <v>45</v>
      </c>
      <c r="I455" s="6">
        <v>38453</v>
      </c>
      <c r="J455" s="29">
        <v>128468</v>
      </c>
      <c r="K455" s="30">
        <v>0.11</v>
      </c>
      <c r="L455" t="s">
        <v>165</v>
      </c>
      <c r="M455" t="s">
        <v>173</v>
      </c>
    </row>
    <row r="456" spans="1:13" x14ac:dyDescent="0.3">
      <c r="A456" t="s">
        <v>531</v>
      </c>
      <c r="B456" t="s">
        <v>1099</v>
      </c>
      <c r="C456" t="s">
        <v>186</v>
      </c>
      <c r="D456" t="s">
        <v>223</v>
      </c>
      <c r="E456" t="s">
        <v>187</v>
      </c>
      <c r="F456" t="s">
        <v>181</v>
      </c>
      <c r="G456" t="s">
        <v>164</v>
      </c>
      <c r="H456">
        <v>42</v>
      </c>
      <c r="I456" s="6">
        <v>40692</v>
      </c>
      <c r="J456" s="29">
        <v>102440</v>
      </c>
      <c r="K456" s="30">
        <v>0.06</v>
      </c>
      <c r="L456" t="s">
        <v>165</v>
      </c>
      <c r="M456" t="s">
        <v>173</v>
      </c>
    </row>
    <row r="457" spans="1:13" x14ac:dyDescent="0.3">
      <c r="A457" t="s">
        <v>1100</v>
      </c>
      <c r="B457" t="s">
        <v>1101</v>
      </c>
      <c r="C457" t="s">
        <v>211</v>
      </c>
      <c r="D457" t="s">
        <v>161</v>
      </c>
      <c r="E457" t="s">
        <v>171</v>
      </c>
      <c r="F457" t="s">
        <v>181</v>
      </c>
      <c r="G457" t="s">
        <v>164</v>
      </c>
      <c r="H457">
        <v>59</v>
      </c>
      <c r="I457" s="6">
        <v>40542</v>
      </c>
      <c r="J457" s="29">
        <v>246619</v>
      </c>
      <c r="K457" s="30">
        <v>0.36</v>
      </c>
      <c r="L457" t="s">
        <v>165</v>
      </c>
      <c r="M457" t="s">
        <v>191</v>
      </c>
    </row>
    <row r="458" spans="1:13" x14ac:dyDescent="0.3">
      <c r="A458" t="s">
        <v>1102</v>
      </c>
      <c r="B458" t="s">
        <v>1103</v>
      </c>
      <c r="C458" t="s">
        <v>186</v>
      </c>
      <c r="D458" t="s">
        <v>200</v>
      </c>
      <c r="E458" t="s">
        <v>187</v>
      </c>
      <c r="F458" t="s">
        <v>163</v>
      </c>
      <c r="G458" t="s">
        <v>217</v>
      </c>
      <c r="H458">
        <v>42</v>
      </c>
      <c r="I458" s="6">
        <v>43058</v>
      </c>
      <c r="J458" s="29">
        <v>101143</v>
      </c>
      <c r="K458" s="30">
        <v>0.06</v>
      </c>
      <c r="L458" t="s">
        <v>165</v>
      </c>
      <c r="M458" t="s">
        <v>191</v>
      </c>
    </row>
    <row r="459" spans="1:13" x14ac:dyDescent="0.3">
      <c r="A459" t="s">
        <v>1104</v>
      </c>
      <c r="B459" t="s">
        <v>1105</v>
      </c>
      <c r="C459" t="s">
        <v>274</v>
      </c>
      <c r="D459" t="s">
        <v>204</v>
      </c>
      <c r="E459" t="s">
        <v>171</v>
      </c>
      <c r="F459" t="s">
        <v>181</v>
      </c>
      <c r="G459" t="s">
        <v>172</v>
      </c>
      <c r="H459">
        <v>45</v>
      </c>
      <c r="I459" s="6">
        <v>42329</v>
      </c>
      <c r="J459" s="29">
        <v>87292</v>
      </c>
      <c r="K459" s="30">
        <v>0</v>
      </c>
      <c r="L459" t="s">
        <v>165</v>
      </c>
      <c r="M459" t="s">
        <v>220</v>
      </c>
    </row>
    <row r="460" spans="1:13" x14ac:dyDescent="0.3">
      <c r="A460" t="s">
        <v>996</v>
      </c>
      <c r="B460" t="s">
        <v>1106</v>
      </c>
      <c r="C460" t="s">
        <v>378</v>
      </c>
      <c r="D460" t="s">
        <v>161</v>
      </c>
      <c r="E460" t="s">
        <v>187</v>
      </c>
      <c r="F460" t="s">
        <v>181</v>
      </c>
      <c r="G460" t="s">
        <v>172</v>
      </c>
      <c r="H460">
        <v>51</v>
      </c>
      <c r="I460" s="6">
        <v>41697</v>
      </c>
      <c r="J460" s="29">
        <v>53929</v>
      </c>
      <c r="K460" s="30">
        <v>0</v>
      </c>
      <c r="L460" t="s">
        <v>165</v>
      </c>
      <c r="M460" t="s">
        <v>191</v>
      </c>
    </row>
    <row r="461" spans="1:13" x14ac:dyDescent="0.3">
      <c r="A461" t="s">
        <v>1107</v>
      </c>
      <c r="B461" t="s">
        <v>1108</v>
      </c>
      <c r="C461" t="s">
        <v>211</v>
      </c>
      <c r="D461" t="s">
        <v>194</v>
      </c>
      <c r="E461" t="s">
        <v>177</v>
      </c>
      <c r="F461" t="s">
        <v>163</v>
      </c>
      <c r="G461" t="s">
        <v>182</v>
      </c>
      <c r="H461">
        <v>38</v>
      </c>
      <c r="I461" s="6">
        <v>41256</v>
      </c>
      <c r="J461" s="29">
        <v>191571</v>
      </c>
      <c r="K461" s="30">
        <v>0.32</v>
      </c>
      <c r="L461" t="s">
        <v>165</v>
      </c>
      <c r="M461" t="s">
        <v>195</v>
      </c>
    </row>
    <row r="462" spans="1:13" x14ac:dyDescent="0.3">
      <c r="A462" t="s">
        <v>1109</v>
      </c>
      <c r="B462" t="s">
        <v>1110</v>
      </c>
      <c r="C462" t="s">
        <v>160</v>
      </c>
      <c r="D462" t="s">
        <v>194</v>
      </c>
      <c r="E462" t="s">
        <v>187</v>
      </c>
      <c r="F462" t="s">
        <v>163</v>
      </c>
      <c r="G462" t="s">
        <v>172</v>
      </c>
      <c r="H462">
        <v>62</v>
      </c>
      <c r="I462" s="6">
        <v>39843</v>
      </c>
      <c r="J462" s="29">
        <v>150555</v>
      </c>
      <c r="K462" s="30">
        <v>0.13</v>
      </c>
      <c r="L462" t="s">
        <v>165</v>
      </c>
      <c r="M462" t="s">
        <v>183</v>
      </c>
    </row>
    <row r="463" spans="1:13" x14ac:dyDescent="0.3">
      <c r="A463" t="s">
        <v>1111</v>
      </c>
      <c r="B463" t="s">
        <v>1112</v>
      </c>
      <c r="C463" t="s">
        <v>211</v>
      </c>
      <c r="D463" t="s">
        <v>170</v>
      </c>
      <c r="E463" t="s">
        <v>162</v>
      </c>
      <c r="F463" t="s">
        <v>181</v>
      </c>
      <c r="G463" t="s">
        <v>182</v>
      </c>
      <c r="H463">
        <v>52</v>
      </c>
      <c r="I463" s="6">
        <v>35576</v>
      </c>
      <c r="J463" s="29">
        <v>216999</v>
      </c>
      <c r="K463" s="30">
        <v>0.37</v>
      </c>
      <c r="L463" t="s">
        <v>165</v>
      </c>
      <c r="M463" t="s">
        <v>191</v>
      </c>
    </row>
    <row r="464" spans="1:13" x14ac:dyDescent="0.3">
      <c r="A464" t="s">
        <v>1113</v>
      </c>
      <c r="B464" t="s">
        <v>1114</v>
      </c>
      <c r="C464" t="s">
        <v>232</v>
      </c>
      <c r="D464" t="s">
        <v>161</v>
      </c>
      <c r="E464" t="s">
        <v>171</v>
      </c>
      <c r="F464" t="s">
        <v>181</v>
      </c>
      <c r="G464" t="s">
        <v>172</v>
      </c>
      <c r="H464">
        <v>38</v>
      </c>
      <c r="I464" s="6">
        <v>42113</v>
      </c>
      <c r="J464" s="29">
        <v>48762</v>
      </c>
      <c r="K464" s="30">
        <v>0</v>
      </c>
      <c r="L464" t="s">
        <v>165</v>
      </c>
      <c r="M464" t="s">
        <v>166</v>
      </c>
    </row>
    <row r="465" spans="1:13" x14ac:dyDescent="0.3">
      <c r="A465" t="s">
        <v>1115</v>
      </c>
      <c r="B465" t="s">
        <v>1116</v>
      </c>
      <c r="C465" t="s">
        <v>169</v>
      </c>
      <c r="D465" t="s">
        <v>212</v>
      </c>
      <c r="E465" t="s">
        <v>171</v>
      </c>
      <c r="F465" t="s">
        <v>181</v>
      </c>
      <c r="G465" t="s">
        <v>172</v>
      </c>
      <c r="H465">
        <v>32</v>
      </c>
      <c r="I465" s="6">
        <v>42702</v>
      </c>
      <c r="J465" s="29">
        <v>177443</v>
      </c>
      <c r="K465" s="30">
        <v>0.16</v>
      </c>
      <c r="L465" t="s">
        <v>165</v>
      </c>
      <c r="M465" t="s">
        <v>166</v>
      </c>
    </row>
    <row r="466" spans="1:13" x14ac:dyDescent="0.3">
      <c r="A466" t="s">
        <v>1117</v>
      </c>
      <c r="B466" t="s">
        <v>1118</v>
      </c>
      <c r="C466" t="s">
        <v>240</v>
      </c>
      <c r="D466" t="s">
        <v>161</v>
      </c>
      <c r="E466" t="s">
        <v>162</v>
      </c>
      <c r="F466" t="s">
        <v>163</v>
      </c>
      <c r="G466" t="s">
        <v>182</v>
      </c>
      <c r="H466">
        <v>36</v>
      </c>
      <c r="I466" s="6">
        <v>42489</v>
      </c>
      <c r="J466" s="29">
        <v>75862</v>
      </c>
      <c r="K466" s="30">
        <v>0</v>
      </c>
      <c r="L466" t="s">
        <v>165</v>
      </c>
      <c r="M466" t="s">
        <v>195</v>
      </c>
    </row>
    <row r="467" spans="1:13" x14ac:dyDescent="0.3">
      <c r="A467" t="s">
        <v>1119</v>
      </c>
      <c r="B467" t="s">
        <v>1120</v>
      </c>
      <c r="C467" t="s">
        <v>328</v>
      </c>
      <c r="D467" t="s">
        <v>200</v>
      </c>
      <c r="E467" t="s">
        <v>162</v>
      </c>
      <c r="F467" t="s">
        <v>163</v>
      </c>
      <c r="G467" t="s">
        <v>182</v>
      </c>
      <c r="H467">
        <v>45</v>
      </c>
      <c r="I467" s="6">
        <v>43581</v>
      </c>
      <c r="J467" s="29">
        <v>90870</v>
      </c>
      <c r="K467" s="30">
        <v>0</v>
      </c>
      <c r="L467" t="s">
        <v>165</v>
      </c>
      <c r="M467" t="s">
        <v>173</v>
      </c>
    </row>
    <row r="468" spans="1:13" x14ac:dyDescent="0.3">
      <c r="A468" t="s">
        <v>1121</v>
      </c>
      <c r="B468" t="s">
        <v>1122</v>
      </c>
      <c r="C468" t="s">
        <v>286</v>
      </c>
      <c r="D468" t="s">
        <v>204</v>
      </c>
      <c r="E468" t="s">
        <v>187</v>
      </c>
      <c r="F468" t="s">
        <v>163</v>
      </c>
      <c r="G468" t="s">
        <v>182</v>
      </c>
      <c r="H468">
        <v>32</v>
      </c>
      <c r="I468" s="6">
        <v>41977</v>
      </c>
      <c r="J468" s="29">
        <v>99202</v>
      </c>
      <c r="K468" s="30">
        <v>0.11</v>
      </c>
      <c r="L468" t="s">
        <v>165</v>
      </c>
      <c r="M468" t="s">
        <v>183</v>
      </c>
    </row>
    <row r="469" spans="1:13" x14ac:dyDescent="0.3">
      <c r="A469" t="s">
        <v>1123</v>
      </c>
      <c r="B469" t="s">
        <v>1124</v>
      </c>
      <c r="C469" t="s">
        <v>595</v>
      </c>
      <c r="D469" t="s">
        <v>161</v>
      </c>
      <c r="E469" t="s">
        <v>187</v>
      </c>
      <c r="F469" t="s">
        <v>181</v>
      </c>
      <c r="G469" t="s">
        <v>172</v>
      </c>
      <c r="H469">
        <v>54</v>
      </c>
      <c r="I469" s="6">
        <v>33785</v>
      </c>
      <c r="J469" s="29">
        <v>63196</v>
      </c>
      <c r="K469" s="30">
        <v>0</v>
      </c>
      <c r="L469" t="s">
        <v>165</v>
      </c>
      <c r="M469" t="s">
        <v>173</v>
      </c>
    </row>
    <row r="470" spans="1:13" x14ac:dyDescent="0.3">
      <c r="A470" t="s">
        <v>1125</v>
      </c>
      <c r="B470" t="s">
        <v>1126</v>
      </c>
      <c r="C470" t="s">
        <v>211</v>
      </c>
      <c r="D470" t="s">
        <v>212</v>
      </c>
      <c r="E470" t="s">
        <v>187</v>
      </c>
      <c r="F470" t="s">
        <v>181</v>
      </c>
      <c r="G470" t="s">
        <v>182</v>
      </c>
      <c r="H470">
        <v>45</v>
      </c>
      <c r="I470" s="6">
        <v>42271</v>
      </c>
      <c r="J470" s="29">
        <v>202680</v>
      </c>
      <c r="K470" s="30">
        <v>0.32</v>
      </c>
      <c r="L470" t="s">
        <v>165</v>
      </c>
      <c r="M470" t="s">
        <v>183</v>
      </c>
    </row>
    <row r="471" spans="1:13" x14ac:dyDescent="0.3">
      <c r="A471" t="s">
        <v>385</v>
      </c>
      <c r="B471" t="s">
        <v>1127</v>
      </c>
      <c r="C471" t="s">
        <v>169</v>
      </c>
      <c r="D471" t="s">
        <v>223</v>
      </c>
      <c r="E471" t="s">
        <v>177</v>
      </c>
      <c r="F471" t="s">
        <v>163</v>
      </c>
      <c r="G471" t="s">
        <v>164</v>
      </c>
      <c r="H471">
        <v>61</v>
      </c>
      <c r="I471" s="6">
        <v>35661</v>
      </c>
      <c r="J471" s="29">
        <v>159567</v>
      </c>
      <c r="K471" s="30">
        <v>0.28000000000000003</v>
      </c>
      <c r="L471" t="s">
        <v>165</v>
      </c>
      <c r="M471" t="s">
        <v>183</v>
      </c>
    </row>
    <row r="472" spans="1:13" x14ac:dyDescent="0.3">
      <c r="A472" t="s">
        <v>1128</v>
      </c>
      <c r="B472" t="s">
        <v>1129</v>
      </c>
      <c r="C472" t="s">
        <v>211</v>
      </c>
      <c r="D472" t="s">
        <v>200</v>
      </c>
      <c r="E472" t="s">
        <v>187</v>
      </c>
      <c r="F472" t="s">
        <v>181</v>
      </c>
      <c r="G472" t="s">
        <v>217</v>
      </c>
      <c r="H472">
        <v>62</v>
      </c>
      <c r="I472" s="6">
        <v>37484</v>
      </c>
      <c r="J472" s="29">
        <v>234594</v>
      </c>
      <c r="K472" s="30">
        <v>0.33</v>
      </c>
      <c r="L472" t="s">
        <v>165</v>
      </c>
      <c r="M472" t="s">
        <v>166</v>
      </c>
    </row>
    <row r="473" spans="1:13" x14ac:dyDescent="0.3">
      <c r="A473" t="s">
        <v>1130</v>
      </c>
      <c r="B473" t="s">
        <v>1131</v>
      </c>
      <c r="C473" t="s">
        <v>378</v>
      </c>
      <c r="D473" t="s">
        <v>161</v>
      </c>
      <c r="E473" t="s">
        <v>171</v>
      </c>
      <c r="F473" t="s">
        <v>181</v>
      </c>
      <c r="G473" t="s">
        <v>172</v>
      </c>
      <c r="H473">
        <v>48</v>
      </c>
      <c r="I473" s="6">
        <v>37298</v>
      </c>
      <c r="J473" s="29">
        <v>43080</v>
      </c>
      <c r="K473" s="30">
        <v>0</v>
      </c>
      <c r="L473" t="s">
        <v>165</v>
      </c>
      <c r="M473" t="s">
        <v>195</v>
      </c>
    </row>
    <row r="474" spans="1:13" x14ac:dyDescent="0.3">
      <c r="A474" t="s">
        <v>1132</v>
      </c>
      <c r="B474" t="s">
        <v>1133</v>
      </c>
      <c r="C474" t="s">
        <v>186</v>
      </c>
      <c r="D474" t="s">
        <v>212</v>
      </c>
      <c r="E474" t="s">
        <v>177</v>
      </c>
      <c r="F474" t="s">
        <v>163</v>
      </c>
      <c r="G474" t="s">
        <v>217</v>
      </c>
      <c r="H474">
        <v>29</v>
      </c>
      <c r="I474" s="6">
        <v>44325</v>
      </c>
      <c r="J474" s="29">
        <v>129541</v>
      </c>
      <c r="K474" s="30">
        <v>0.08</v>
      </c>
      <c r="L474" t="s">
        <v>165</v>
      </c>
      <c r="M474" t="s">
        <v>183</v>
      </c>
    </row>
    <row r="475" spans="1:13" x14ac:dyDescent="0.3">
      <c r="A475" t="s">
        <v>1134</v>
      </c>
      <c r="B475" t="s">
        <v>1135</v>
      </c>
      <c r="C475" t="s">
        <v>169</v>
      </c>
      <c r="D475" t="s">
        <v>223</v>
      </c>
      <c r="E475" t="s">
        <v>162</v>
      </c>
      <c r="F475" t="s">
        <v>181</v>
      </c>
      <c r="G475" t="s">
        <v>217</v>
      </c>
      <c r="H475">
        <v>39</v>
      </c>
      <c r="I475" s="6">
        <v>41635</v>
      </c>
      <c r="J475" s="29">
        <v>165756</v>
      </c>
      <c r="K475" s="30">
        <v>0.28000000000000003</v>
      </c>
      <c r="L475" t="s">
        <v>165</v>
      </c>
      <c r="M475" t="s">
        <v>220</v>
      </c>
    </row>
    <row r="476" spans="1:13" x14ac:dyDescent="0.3">
      <c r="A476" t="s">
        <v>1136</v>
      </c>
      <c r="B476" t="s">
        <v>1137</v>
      </c>
      <c r="C476" t="s">
        <v>160</v>
      </c>
      <c r="D476" t="s">
        <v>170</v>
      </c>
      <c r="E476" t="s">
        <v>171</v>
      </c>
      <c r="F476" t="s">
        <v>181</v>
      </c>
      <c r="G476" t="s">
        <v>182</v>
      </c>
      <c r="H476">
        <v>44</v>
      </c>
      <c r="I476" s="6">
        <v>40274</v>
      </c>
      <c r="J476" s="29">
        <v>142878</v>
      </c>
      <c r="K476" s="30">
        <v>0.12</v>
      </c>
      <c r="L476" t="s">
        <v>165</v>
      </c>
      <c r="M476" t="s">
        <v>220</v>
      </c>
    </row>
    <row r="477" spans="1:13" x14ac:dyDescent="0.3">
      <c r="A477" t="s">
        <v>1138</v>
      </c>
      <c r="B477" t="s">
        <v>1139</v>
      </c>
      <c r="C477" t="s">
        <v>169</v>
      </c>
      <c r="D477" t="s">
        <v>204</v>
      </c>
      <c r="E477" t="s">
        <v>177</v>
      </c>
      <c r="F477" t="s">
        <v>181</v>
      </c>
      <c r="G477" t="s">
        <v>172</v>
      </c>
      <c r="H477">
        <v>52</v>
      </c>
      <c r="I477" s="6">
        <v>39018</v>
      </c>
      <c r="J477" s="29">
        <v>187992</v>
      </c>
      <c r="K477" s="30">
        <v>0.28000000000000003</v>
      </c>
      <c r="L477" t="s">
        <v>165</v>
      </c>
      <c r="M477" t="s">
        <v>191</v>
      </c>
    </row>
    <row r="478" spans="1:13" x14ac:dyDescent="0.3">
      <c r="A478" t="s">
        <v>1140</v>
      </c>
      <c r="B478" t="s">
        <v>1141</v>
      </c>
      <c r="C478" t="s">
        <v>468</v>
      </c>
      <c r="D478" t="s">
        <v>161</v>
      </c>
      <c r="E478" t="s">
        <v>162</v>
      </c>
      <c r="F478" t="s">
        <v>181</v>
      </c>
      <c r="G478" t="s">
        <v>172</v>
      </c>
      <c r="H478">
        <v>48</v>
      </c>
      <c r="I478" s="6">
        <v>38987</v>
      </c>
      <c r="J478" s="29">
        <v>76505</v>
      </c>
      <c r="K478" s="30">
        <v>0</v>
      </c>
      <c r="L478" t="s">
        <v>165</v>
      </c>
      <c r="M478" t="s">
        <v>166</v>
      </c>
    </row>
    <row r="479" spans="1:13" x14ac:dyDescent="0.3">
      <c r="A479" t="s">
        <v>297</v>
      </c>
      <c r="B479" t="s">
        <v>1142</v>
      </c>
      <c r="C479" t="s">
        <v>211</v>
      </c>
      <c r="D479" t="s">
        <v>194</v>
      </c>
      <c r="E479" t="s">
        <v>171</v>
      </c>
      <c r="F479" t="s">
        <v>181</v>
      </c>
      <c r="G479" t="s">
        <v>172</v>
      </c>
      <c r="H479">
        <v>41</v>
      </c>
      <c r="I479" s="6">
        <v>41503</v>
      </c>
      <c r="J479" s="29">
        <v>235619</v>
      </c>
      <c r="K479" s="30">
        <v>0.3</v>
      </c>
      <c r="L479" t="s">
        <v>165</v>
      </c>
      <c r="M479" t="s">
        <v>166</v>
      </c>
    </row>
    <row r="480" spans="1:13" x14ac:dyDescent="0.3">
      <c r="A480" t="s">
        <v>221</v>
      </c>
      <c r="B480" t="s">
        <v>1143</v>
      </c>
      <c r="C480" t="s">
        <v>322</v>
      </c>
      <c r="D480" t="s">
        <v>161</v>
      </c>
      <c r="E480" t="s">
        <v>162</v>
      </c>
      <c r="F480" t="s">
        <v>181</v>
      </c>
      <c r="G480" t="s">
        <v>217</v>
      </c>
      <c r="H480">
        <v>48</v>
      </c>
      <c r="I480" s="6">
        <v>38560</v>
      </c>
      <c r="J480" s="29">
        <v>68987</v>
      </c>
      <c r="K480" s="30">
        <v>0</v>
      </c>
      <c r="L480" t="s">
        <v>165</v>
      </c>
      <c r="M480" t="s">
        <v>173</v>
      </c>
    </row>
    <row r="481" spans="1:13" x14ac:dyDescent="0.3">
      <c r="A481" t="s">
        <v>1144</v>
      </c>
      <c r="B481" t="s">
        <v>1145</v>
      </c>
      <c r="C481" t="s">
        <v>169</v>
      </c>
      <c r="D481" t="s">
        <v>204</v>
      </c>
      <c r="E481" t="s">
        <v>171</v>
      </c>
      <c r="F481" t="s">
        <v>181</v>
      </c>
      <c r="G481" t="s">
        <v>172</v>
      </c>
      <c r="H481">
        <v>41</v>
      </c>
      <c r="I481" s="6">
        <v>39156</v>
      </c>
      <c r="J481" s="29">
        <v>155926</v>
      </c>
      <c r="K481" s="30">
        <v>0.24</v>
      </c>
      <c r="L481" t="s">
        <v>165</v>
      </c>
      <c r="M481" t="s">
        <v>220</v>
      </c>
    </row>
    <row r="482" spans="1:13" x14ac:dyDescent="0.3">
      <c r="A482" t="s">
        <v>1146</v>
      </c>
      <c r="B482" t="s">
        <v>1147</v>
      </c>
      <c r="C482" t="s">
        <v>180</v>
      </c>
      <c r="D482" t="s">
        <v>194</v>
      </c>
      <c r="E482" t="s">
        <v>171</v>
      </c>
      <c r="F482" t="s">
        <v>181</v>
      </c>
      <c r="G482" t="s">
        <v>182</v>
      </c>
      <c r="H482">
        <v>54</v>
      </c>
      <c r="I482" s="6">
        <v>42494</v>
      </c>
      <c r="J482" s="29">
        <v>93668</v>
      </c>
      <c r="K482" s="30">
        <v>0</v>
      </c>
      <c r="L482" t="s">
        <v>165</v>
      </c>
      <c r="M482" t="s">
        <v>173</v>
      </c>
    </row>
    <row r="483" spans="1:13" x14ac:dyDescent="0.3">
      <c r="A483" t="s">
        <v>1148</v>
      </c>
      <c r="B483" t="s">
        <v>1149</v>
      </c>
      <c r="C483" t="s">
        <v>265</v>
      </c>
      <c r="D483" t="s">
        <v>200</v>
      </c>
      <c r="E483" t="s">
        <v>162</v>
      </c>
      <c r="F483" t="s">
        <v>181</v>
      </c>
      <c r="G483" t="s">
        <v>172</v>
      </c>
      <c r="H483">
        <v>38</v>
      </c>
      <c r="I483" s="6">
        <v>43798</v>
      </c>
      <c r="J483" s="29">
        <v>69647</v>
      </c>
      <c r="K483" s="30">
        <v>0</v>
      </c>
      <c r="L483" t="s">
        <v>165</v>
      </c>
      <c r="M483" t="s">
        <v>191</v>
      </c>
    </row>
    <row r="484" spans="1:13" x14ac:dyDescent="0.3">
      <c r="A484" t="s">
        <v>1150</v>
      </c>
      <c r="B484" t="s">
        <v>1151</v>
      </c>
      <c r="C484" t="s">
        <v>355</v>
      </c>
      <c r="D484" t="s">
        <v>161</v>
      </c>
      <c r="E484" t="s">
        <v>187</v>
      </c>
      <c r="F484" t="s">
        <v>181</v>
      </c>
      <c r="G484" t="s">
        <v>182</v>
      </c>
      <c r="H484">
        <v>57</v>
      </c>
      <c r="I484" s="6">
        <v>37798</v>
      </c>
      <c r="J484" s="29">
        <v>63318</v>
      </c>
      <c r="K484" s="30">
        <v>0</v>
      </c>
      <c r="L484" t="s">
        <v>165</v>
      </c>
      <c r="M484" t="s">
        <v>220</v>
      </c>
    </row>
    <row r="485" spans="1:13" x14ac:dyDescent="0.3">
      <c r="A485" t="s">
        <v>1152</v>
      </c>
      <c r="B485" t="s">
        <v>1153</v>
      </c>
      <c r="C485" t="s">
        <v>240</v>
      </c>
      <c r="D485" t="s">
        <v>161</v>
      </c>
      <c r="E485" t="s">
        <v>162</v>
      </c>
      <c r="F485" t="s">
        <v>163</v>
      </c>
      <c r="G485" t="s">
        <v>172</v>
      </c>
      <c r="H485">
        <v>49</v>
      </c>
      <c r="I485" s="6">
        <v>41703</v>
      </c>
      <c r="J485" s="29">
        <v>88777</v>
      </c>
      <c r="K485" s="30">
        <v>0</v>
      </c>
      <c r="L485" t="s">
        <v>165</v>
      </c>
      <c r="M485" t="s">
        <v>173</v>
      </c>
    </row>
    <row r="486" spans="1:13" x14ac:dyDescent="0.3">
      <c r="A486" t="s">
        <v>1154</v>
      </c>
      <c r="B486" t="s">
        <v>1155</v>
      </c>
      <c r="C486" t="s">
        <v>260</v>
      </c>
      <c r="D486" t="s">
        <v>204</v>
      </c>
      <c r="E486" t="s">
        <v>162</v>
      </c>
      <c r="F486" t="s">
        <v>163</v>
      </c>
      <c r="G486" t="s">
        <v>182</v>
      </c>
      <c r="H486">
        <v>45</v>
      </c>
      <c r="I486" s="6">
        <v>42117</v>
      </c>
      <c r="J486" s="29">
        <v>60017</v>
      </c>
      <c r="K486" s="30">
        <v>0</v>
      </c>
      <c r="L486" t="s">
        <v>165</v>
      </c>
      <c r="M486" t="s">
        <v>173</v>
      </c>
    </row>
    <row r="487" spans="1:13" x14ac:dyDescent="0.3">
      <c r="A487" t="s">
        <v>1156</v>
      </c>
      <c r="B487" t="s">
        <v>1157</v>
      </c>
      <c r="C487" t="s">
        <v>186</v>
      </c>
      <c r="D487" t="s">
        <v>200</v>
      </c>
      <c r="E487" t="s">
        <v>177</v>
      </c>
      <c r="F487" t="s">
        <v>181</v>
      </c>
      <c r="G487" t="s">
        <v>172</v>
      </c>
      <c r="H487">
        <v>64</v>
      </c>
      <c r="I487" s="6">
        <v>33964</v>
      </c>
      <c r="J487" s="29">
        <v>104668</v>
      </c>
      <c r="K487" s="30">
        <v>0.08</v>
      </c>
      <c r="L487" t="s">
        <v>165</v>
      </c>
      <c r="M487" t="s">
        <v>220</v>
      </c>
    </row>
    <row r="488" spans="1:13" x14ac:dyDescent="0.3">
      <c r="A488" t="s">
        <v>1158</v>
      </c>
      <c r="B488" t="s">
        <v>1159</v>
      </c>
      <c r="C488" t="s">
        <v>180</v>
      </c>
      <c r="D488" t="s">
        <v>223</v>
      </c>
      <c r="E488" t="s">
        <v>177</v>
      </c>
      <c r="F488" t="s">
        <v>163</v>
      </c>
      <c r="G488" t="s">
        <v>172</v>
      </c>
      <c r="H488">
        <v>53</v>
      </c>
      <c r="I488" s="6">
        <v>42952</v>
      </c>
      <c r="J488" s="29">
        <v>89769</v>
      </c>
      <c r="K488" s="30">
        <v>0</v>
      </c>
      <c r="L488" t="s">
        <v>165</v>
      </c>
      <c r="M488" t="s">
        <v>166</v>
      </c>
    </row>
    <row r="489" spans="1:13" x14ac:dyDescent="0.3">
      <c r="A489" t="s">
        <v>1160</v>
      </c>
      <c r="B489" t="s">
        <v>1161</v>
      </c>
      <c r="C489" t="s">
        <v>186</v>
      </c>
      <c r="D489" t="s">
        <v>223</v>
      </c>
      <c r="E489" t="s">
        <v>187</v>
      </c>
      <c r="F489" t="s">
        <v>163</v>
      </c>
      <c r="G489" t="s">
        <v>182</v>
      </c>
      <c r="H489">
        <v>27</v>
      </c>
      <c r="I489" s="6">
        <v>43358</v>
      </c>
      <c r="J489" s="29">
        <v>127616</v>
      </c>
      <c r="K489" s="30">
        <v>7.0000000000000007E-2</v>
      </c>
      <c r="L489" t="s">
        <v>165</v>
      </c>
      <c r="M489" t="s">
        <v>220</v>
      </c>
    </row>
    <row r="490" spans="1:13" x14ac:dyDescent="0.3">
      <c r="A490" t="s">
        <v>513</v>
      </c>
      <c r="B490" t="s">
        <v>1162</v>
      </c>
      <c r="C490" t="s">
        <v>186</v>
      </c>
      <c r="D490" t="s">
        <v>200</v>
      </c>
      <c r="E490" t="s">
        <v>187</v>
      </c>
      <c r="F490" t="s">
        <v>181</v>
      </c>
      <c r="G490" t="s">
        <v>172</v>
      </c>
      <c r="H490">
        <v>45</v>
      </c>
      <c r="I490" s="6">
        <v>41099</v>
      </c>
      <c r="J490" s="29">
        <v>109883</v>
      </c>
      <c r="K490" s="30">
        <v>7.0000000000000007E-2</v>
      </c>
      <c r="L490" t="s">
        <v>165</v>
      </c>
      <c r="M490" t="s">
        <v>220</v>
      </c>
    </row>
    <row r="491" spans="1:13" x14ac:dyDescent="0.3">
      <c r="A491" t="s">
        <v>1163</v>
      </c>
      <c r="B491" t="s">
        <v>1164</v>
      </c>
      <c r="C491" t="s">
        <v>160</v>
      </c>
      <c r="D491" t="s">
        <v>161</v>
      </c>
      <c r="E491" t="s">
        <v>171</v>
      </c>
      <c r="F491" t="s">
        <v>163</v>
      </c>
      <c r="G491" t="s">
        <v>172</v>
      </c>
      <c r="H491">
        <v>43</v>
      </c>
      <c r="I491" s="6">
        <v>42090</v>
      </c>
      <c r="J491" s="29">
        <v>120321</v>
      </c>
      <c r="K491" s="30">
        <v>0.12</v>
      </c>
      <c r="L491" t="s">
        <v>165</v>
      </c>
      <c r="M491" t="s">
        <v>195</v>
      </c>
    </row>
    <row r="492" spans="1:13" x14ac:dyDescent="0.3">
      <c r="A492" t="s">
        <v>1165</v>
      </c>
      <c r="B492" t="s">
        <v>1166</v>
      </c>
      <c r="C492" t="s">
        <v>232</v>
      </c>
      <c r="D492" t="s">
        <v>161</v>
      </c>
      <c r="E492" t="s">
        <v>177</v>
      </c>
      <c r="F492" t="s">
        <v>163</v>
      </c>
      <c r="G492" t="s">
        <v>217</v>
      </c>
      <c r="H492">
        <v>61</v>
      </c>
      <c r="I492" s="6">
        <v>41861</v>
      </c>
      <c r="J492" s="29">
        <v>57446</v>
      </c>
      <c r="K492" s="30">
        <v>0</v>
      </c>
      <c r="L492" t="s">
        <v>165</v>
      </c>
      <c r="M492" t="s">
        <v>183</v>
      </c>
    </row>
    <row r="493" spans="1:13" x14ac:dyDescent="0.3">
      <c r="A493" t="s">
        <v>1167</v>
      </c>
      <c r="B493" t="s">
        <v>1168</v>
      </c>
      <c r="C493" t="s">
        <v>169</v>
      </c>
      <c r="D493" t="s">
        <v>194</v>
      </c>
      <c r="E493" t="s">
        <v>162</v>
      </c>
      <c r="F493" t="s">
        <v>163</v>
      </c>
      <c r="G493" t="s">
        <v>172</v>
      </c>
      <c r="H493">
        <v>42</v>
      </c>
      <c r="I493" s="6">
        <v>39968</v>
      </c>
      <c r="J493" s="29">
        <v>174099</v>
      </c>
      <c r="K493" s="30">
        <v>0.26</v>
      </c>
      <c r="L493" t="s">
        <v>165</v>
      </c>
      <c r="M493" t="s">
        <v>195</v>
      </c>
    </row>
    <row r="494" spans="1:13" x14ac:dyDescent="0.3">
      <c r="A494" t="s">
        <v>1169</v>
      </c>
      <c r="B494" t="s">
        <v>1170</v>
      </c>
      <c r="C494" t="s">
        <v>160</v>
      </c>
      <c r="D494" t="s">
        <v>170</v>
      </c>
      <c r="E494" t="s">
        <v>177</v>
      </c>
      <c r="F494" t="s">
        <v>181</v>
      </c>
      <c r="G494" t="s">
        <v>182</v>
      </c>
      <c r="H494">
        <v>63</v>
      </c>
      <c r="I494" s="6">
        <v>37295</v>
      </c>
      <c r="J494" s="29">
        <v>128703</v>
      </c>
      <c r="K494" s="30">
        <v>0.13</v>
      </c>
      <c r="L494" t="s">
        <v>165</v>
      </c>
      <c r="M494" t="s">
        <v>195</v>
      </c>
    </row>
    <row r="495" spans="1:13" x14ac:dyDescent="0.3">
      <c r="A495" t="s">
        <v>1171</v>
      </c>
      <c r="B495" t="s">
        <v>1172</v>
      </c>
      <c r="C495" t="s">
        <v>274</v>
      </c>
      <c r="D495" t="s">
        <v>204</v>
      </c>
      <c r="E495" t="s">
        <v>187</v>
      </c>
      <c r="F495" t="s">
        <v>163</v>
      </c>
      <c r="G495" t="s">
        <v>172</v>
      </c>
      <c r="H495">
        <v>32</v>
      </c>
      <c r="I495" s="6">
        <v>42317</v>
      </c>
      <c r="J495" s="29">
        <v>65247</v>
      </c>
      <c r="K495" s="30">
        <v>0</v>
      </c>
      <c r="L495" t="s">
        <v>165</v>
      </c>
      <c r="M495" t="s">
        <v>183</v>
      </c>
    </row>
    <row r="496" spans="1:13" x14ac:dyDescent="0.3">
      <c r="A496" t="s">
        <v>1173</v>
      </c>
      <c r="B496" t="s">
        <v>1174</v>
      </c>
      <c r="C496" t="s">
        <v>186</v>
      </c>
      <c r="D496" t="s">
        <v>200</v>
      </c>
      <c r="E496" t="s">
        <v>162</v>
      </c>
      <c r="F496" t="s">
        <v>163</v>
      </c>
      <c r="G496" t="s">
        <v>172</v>
      </c>
      <c r="H496">
        <v>33</v>
      </c>
      <c r="I496" s="6">
        <v>41071</v>
      </c>
      <c r="J496" s="29">
        <v>118253</v>
      </c>
      <c r="K496" s="30">
        <v>0.08</v>
      </c>
      <c r="L496" t="s">
        <v>165</v>
      </c>
      <c r="M496" t="s">
        <v>195</v>
      </c>
    </row>
    <row r="497" spans="1:13" x14ac:dyDescent="0.3">
      <c r="A497" t="s">
        <v>1175</v>
      </c>
      <c r="B497" t="s">
        <v>1176</v>
      </c>
      <c r="C497" t="s">
        <v>186</v>
      </c>
      <c r="D497" t="s">
        <v>200</v>
      </c>
      <c r="E497" t="s">
        <v>187</v>
      </c>
      <c r="F497" t="s">
        <v>181</v>
      </c>
      <c r="G497" t="s">
        <v>182</v>
      </c>
      <c r="H497">
        <v>41</v>
      </c>
      <c r="I497" s="6">
        <v>43502</v>
      </c>
      <c r="J497" s="29">
        <v>126950</v>
      </c>
      <c r="K497" s="30">
        <v>0.1</v>
      </c>
      <c r="L497" t="s">
        <v>165</v>
      </c>
      <c r="M497" t="s">
        <v>173</v>
      </c>
    </row>
    <row r="498" spans="1:13" x14ac:dyDescent="0.3">
      <c r="A498" t="s">
        <v>1177</v>
      </c>
      <c r="B498" t="s">
        <v>1178</v>
      </c>
      <c r="C498" t="s">
        <v>240</v>
      </c>
      <c r="D498" t="s">
        <v>161</v>
      </c>
      <c r="E498" t="s">
        <v>177</v>
      </c>
      <c r="F498" t="s">
        <v>163</v>
      </c>
      <c r="G498" t="s">
        <v>182</v>
      </c>
      <c r="H498">
        <v>36</v>
      </c>
      <c r="I498" s="6">
        <v>41964</v>
      </c>
      <c r="J498" s="29">
        <v>97500</v>
      </c>
      <c r="K498" s="30">
        <v>0</v>
      </c>
      <c r="L498" t="s">
        <v>165</v>
      </c>
      <c r="M498" t="s">
        <v>191</v>
      </c>
    </row>
    <row r="499" spans="1:13" x14ac:dyDescent="0.3">
      <c r="A499" t="s">
        <v>1179</v>
      </c>
      <c r="B499" t="s">
        <v>1180</v>
      </c>
      <c r="C499" t="s">
        <v>325</v>
      </c>
      <c r="D499" t="s">
        <v>223</v>
      </c>
      <c r="E499" t="s">
        <v>177</v>
      </c>
      <c r="F499" t="s">
        <v>163</v>
      </c>
      <c r="G499" t="s">
        <v>182</v>
      </c>
      <c r="H499">
        <v>37</v>
      </c>
      <c r="I499" s="6">
        <v>42318</v>
      </c>
      <c r="J499" s="29">
        <v>64204</v>
      </c>
      <c r="K499" s="30">
        <v>0</v>
      </c>
      <c r="L499" t="s">
        <v>165</v>
      </c>
      <c r="M499" t="s">
        <v>220</v>
      </c>
    </row>
    <row r="500" spans="1:13" x14ac:dyDescent="0.3">
      <c r="A500" t="s">
        <v>1181</v>
      </c>
      <c r="B500" t="s">
        <v>928</v>
      </c>
      <c r="C500" t="s">
        <v>421</v>
      </c>
      <c r="D500" t="s">
        <v>223</v>
      </c>
      <c r="E500" t="s">
        <v>171</v>
      </c>
      <c r="F500" t="s">
        <v>163</v>
      </c>
      <c r="G500" t="s">
        <v>164</v>
      </c>
      <c r="H500">
        <v>60</v>
      </c>
      <c r="I500" s="6">
        <v>35641</v>
      </c>
      <c r="J500" s="29">
        <v>71677</v>
      </c>
      <c r="K500" s="30">
        <v>0</v>
      </c>
      <c r="L500" t="s">
        <v>165</v>
      </c>
      <c r="M500" t="s">
        <v>220</v>
      </c>
    </row>
    <row r="501" spans="1:13" x14ac:dyDescent="0.3">
      <c r="A501" t="s">
        <v>1182</v>
      </c>
      <c r="B501" t="s">
        <v>1183</v>
      </c>
      <c r="C501" t="s">
        <v>232</v>
      </c>
      <c r="D501" t="s">
        <v>161</v>
      </c>
      <c r="E501" t="s">
        <v>171</v>
      </c>
      <c r="F501" t="s">
        <v>181</v>
      </c>
      <c r="G501" t="s">
        <v>182</v>
      </c>
      <c r="H501">
        <v>61</v>
      </c>
      <c r="I501" s="6">
        <v>36793</v>
      </c>
      <c r="J501" s="29">
        <v>40063</v>
      </c>
      <c r="K501" s="30">
        <v>0</v>
      </c>
      <c r="L501" t="s">
        <v>165</v>
      </c>
      <c r="M501" t="s">
        <v>191</v>
      </c>
    </row>
    <row r="502" spans="1:13" x14ac:dyDescent="0.3">
      <c r="A502" t="s">
        <v>1184</v>
      </c>
      <c r="B502" t="s">
        <v>1185</v>
      </c>
      <c r="C502" t="s">
        <v>232</v>
      </c>
      <c r="D502" t="s">
        <v>161</v>
      </c>
      <c r="E502" t="s">
        <v>177</v>
      </c>
      <c r="F502" t="s">
        <v>163</v>
      </c>
      <c r="G502" t="s">
        <v>172</v>
      </c>
      <c r="H502">
        <v>55</v>
      </c>
      <c r="I502" s="6">
        <v>38107</v>
      </c>
      <c r="J502" s="29">
        <v>40124</v>
      </c>
      <c r="K502" s="30">
        <v>0</v>
      </c>
      <c r="L502" t="s">
        <v>165</v>
      </c>
      <c r="M502" t="s">
        <v>195</v>
      </c>
    </row>
    <row r="503" spans="1:13" x14ac:dyDescent="0.3">
      <c r="A503" t="s">
        <v>1186</v>
      </c>
      <c r="B503" t="s">
        <v>1187</v>
      </c>
      <c r="C503" t="s">
        <v>277</v>
      </c>
      <c r="D503" t="s">
        <v>204</v>
      </c>
      <c r="E503" t="s">
        <v>177</v>
      </c>
      <c r="F503" t="s">
        <v>181</v>
      </c>
      <c r="G503" t="s">
        <v>182</v>
      </c>
      <c r="H503">
        <v>57</v>
      </c>
      <c r="I503" s="6">
        <v>43157</v>
      </c>
      <c r="J503" s="29">
        <v>103183</v>
      </c>
      <c r="K503" s="30">
        <v>0</v>
      </c>
      <c r="L503" t="s">
        <v>165</v>
      </c>
      <c r="M503" t="s">
        <v>195</v>
      </c>
    </row>
    <row r="504" spans="1:13" x14ac:dyDescent="0.3">
      <c r="A504" t="s">
        <v>1188</v>
      </c>
      <c r="B504" t="s">
        <v>1189</v>
      </c>
      <c r="C504" t="s">
        <v>355</v>
      </c>
      <c r="D504" t="s">
        <v>161</v>
      </c>
      <c r="E504" t="s">
        <v>187</v>
      </c>
      <c r="F504" t="s">
        <v>181</v>
      </c>
      <c r="G504" t="s">
        <v>182</v>
      </c>
      <c r="H504">
        <v>54</v>
      </c>
      <c r="I504" s="6">
        <v>35961</v>
      </c>
      <c r="J504" s="29">
        <v>95239</v>
      </c>
      <c r="K504" s="30">
        <v>0</v>
      </c>
      <c r="L504" t="s">
        <v>165</v>
      </c>
      <c r="M504" t="s">
        <v>183</v>
      </c>
    </row>
    <row r="505" spans="1:13" x14ac:dyDescent="0.3">
      <c r="A505" t="s">
        <v>1190</v>
      </c>
      <c r="B505" t="s">
        <v>985</v>
      </c>
      <c r="C505" t="s">
        <v>340</v>
      </c>
      <c r="D505" t="s">
        <v>204</v>
      </c>
      <c r="E505" t="s">
        <v>177</v>
      </c>
      <c r="F505" t="s">
        <v>163</v>
      </c>
      <c r="G505" t="s">
        <v>182</v>
      </c>
      <c r="H505">
        <v>29</v>
      </c>
      <c r="I505" s="6">
        <v>43778</v>
      </c>
      <c r="J505" s="29">
        <v>75012</v>
      </c>
      <c r="K505" s="30">
        <v>0</v>
      </c>
      <c r="L505" t="s">
        <v>165</v>
      </c>
      <c r="M505" t="s">
        <v>173</v>
      </c>
    </row>
    <row r="506" spans="1:13" x14ac:dyDescent="0.3">
      <c r="A506" t="s">
        <v>1191</v>
      </c>
      <c r="B506" t="s">
        <v>1192</v>
      </c>
      <c r="C506" t="s">
        <v>190</v>
      </c>
      <c r="D506" t="s">
        <v>212</v>
      </c>
      <c r="E506" t="s">
        <v>187</v>
      </c>
      <c r="F506" t="s">
        <v>163</v>
      </c>
      <c r="G506" t="s">
        <v>182</v>
      </c>
      <c r="H506">
        <v>39</v>
      </c>
      <c r="I506" s="6">
        <v>41849</v>
      </c>
      <c r="J506" s="29">
        <v>40897</v>
      </c>
      <c r="K506" s="30">
        <v>0</v>
      </c>
      <c r="L506" t="s">
        <v>165</v>
      </c>
      <c r="M506" t="s">
        <v>166</v>
      </c>
    </row>
    <row r="507" spans="1:13" x14ac:dyDescent="0.3">
      <c r="A507" t="s">
        <v>479</v>
      </c>
      <c r="B507" t="s">
        <v>1193</v>
      </c>
      <c r="C507" t="s">
        <v>328</v>
      </c>
      <c r="D507" t="s">
        <v>200</v>
      </c>
      <c r="E507" t="s">
        <v>187</v>
      </c>
      <c r="F507" t="s">
        <v>181</v>
      </c>
      <c r="G507" t="s">
        <v>172</v>
      </c>
      <c r="H507">
        <v>46</v>
      </c>
      <c r="I507" s="6">
        <v>39133</v>
      </c>
      <c r="J507" s="29">
        <v>75579</v>
      </c>
      <c r="K507" s="30">
        <v>0</v>
      </c>
      <c r="L507" t="s">
        <v>165</v>
      </c>
      <c r="M507" t="s">
        <v>166</v>
      </c>
    </row>
    <row r="508" spans="1:13" x14ac:dyDescent="0.3">
      <c r="A508" t="s">
        <v>1194</v>
      </c>
      <c r="B508" t="s">
        <v>1195</v>
      </c>
      <c r="C508" t="s">
        <v>235</v>
      </c>
      <c r="D508" t="s">
        <v>223</v>
      </c>
      <c r="E508" t="s">
        <v>162</v>
      </c>
      <c r="F508" t="s">
        <v>181</v>
      </c>
      <c r="G508" t="s">
        <v>172</v>
      </c>
      <c r="H508">
        <v>37</v>
      </c>
      <c r="I508" s="6">
        <v>40291</v>
      </c>
      <c r="J508" s="29">
        <v>57531</v>
      </c>
      <c r="K508" s="30">
        <v>0</v>
      </c>
      <c r="L508" t="s">
        <v>165</v>
      </c>
      <c r="M508" t="s">
        <v>173</v>
      </c>
    </row>
    <row r="509" spans="1:13" x14ac:dyDescent="0.3">
      <c r="A509" t="s">
        <v>1196</v>
      </c>
      <c r="B509" t="s">
        <v>1197</v>
      </c>
      <c r="C509" t="s">
        <v>190</v>
      </c>
      <c r="D509" t="s">
        <v>170</v>
      </c>
      <c r="E509" t="s">
        <v>162</v>
      </c>
      <c r="F509" t="s">
        <v>181</v>
      </c>
      <c r="G509" t="s">
        <v>182</v>
      </c>
      <c r="H509">
        <v>46</v>
      </c>
      <c r="I509" s="6">
        <v>40657</v>
      </c>
      <c r="J509" s="29">
        <v>55894</v>
      </c>
      <c r="K509" s="30">
        <v>0</v>
      </c>
      <c r="L509" t="s">
        <v>165</v>
      </c>
      <c r="M509" t="s">
        <v>166</v>
      </c>
    </row>
    <row r="510" spans="1:13" x14ac:dyDescent="0.3">
      <c r="A510" t="s">
        <v>1198</v>
      </c>
      <c r="B510" t="s">
        <v>1199</v>
      </c>
      <c r="C510" t="s">
        <v>274</v>
      </c>
      <c r="D510" t="s">
        <v>204</v>
      </c>
      <c r="E510" t="s">
        <v>177</v>
      </c>
      <c r="F510" t="s">
        <v>163</v>
      </c>
      <c r="G510" t="s">
        <v>182</v>
      </c>
      <c r="H510">
        <v>42</v>
      </c>
      <c r="I510" s="6">
        <v>41026</v>
      </c>
      <c r="J510" s="29">
        <v>72903</v>
      </c>
      <c r="K510" s="30">
        <v>0</v>
      </c>
      <c r="L510" t="s">
        <v>165</v>
      </c>
      <c r="M510" t="s">
        <v>183</v>
      </c>
    </row>
    <row r="511" spans="1:13" x14ac:dyDescent="0.3">
      <c r="A511" t="s">
        <v>1200</v>
      </c>
      <c r="B511" t="s">
        <v>1201</v>
      </c>
      <c r="C511" t="s">
        <v>186</v>
      </c>
      <c r="D511" t="s">
        <v>170</v>
      </c>
      <c r="E511" t="s">
        <v>171</v>
      </c>
      <c r="F511" t="s">
        <v>181</v>
      </c>
      <c r="G511" t="s">
        <v>172</v>
      </c>
      <c r="H511">
        <v>60</v>
      </c>
      <c r="I511" s="6">
        <v>40344</v>
      </c>
      <c r="J511" s="29">
        <v>106578</v>
      </c>
      <c r="K511" s="30">
        <v>0.09</v>
      </c>
      <c r="L511" t="s">
        <v>165</v>
      </c>
      <c r="M511" t="s">
        <v>191</v>
      </c>
    </row>
    <row r="512" spans="1:13" x14ac:dyDescent="0.3">
      <c r="A512" t="s">
        <v>1202</v>
      </c>
      <c r="B512" t="s">
        <v>1203</v>
      </c>
      <c r="C512" t="s">
        <v>328</v>
      </c>
      <c r="D512" t="s">
        <v>200</v>
      </c>
      <c r="E512" t="s">
        <v>162</v>
      </c>
      <c r="F512" t="s">
        <v>163</v>
      </c>
      <c r="G512" t="s">
        <v>217</v>
      </c>
      <c r="H512">
        <v>52</v>
      </c>
      <c r="I512" s="6">
        <v>36416</v>
      </c>
      <c r="J512" s="29">
        <v>92994</v>
      </c>
      <c r="K512" s="30">
        <v>0</v>
      </c>
      <c r="L512" t="s">
        <v>165</v>
      </c>
      <c r="M512" t="s">
        <v>173</v>
      </c>
    </row>
    <row r="513" spans="1:13" x14ac:dyDescent="0.3">
      <c r="A513" t="s">
        <v>358</v>
      </c>
      <c r="B513" t="s">
        <v>1204</v>
      </c>
      <c r="C513" t="s">
        <v>301</v>
      </c>
      <c r="D513" t="s">
        <v>161</v>
      </c>
      <c r="E513" t="s">
        <v>162</v>
      </c>
      <c r="F513" t="s">
        <v>181</v>
      </c>
      <c r="G513" t="s">
        <v>172</v>
      </c>
      <c r="H513">
        <v>48</v>
      </c>
      <c r="I513" s="6">
        <v>40435</v>
      </c>
      <c r="J513" s="29">
        <v>99335</v>
      </c>
      <c r="K513" s="30">
        <v>0</v>
      </c>
      <c r="L513" t="s">
        <v>165</v>
      </c>
      <c r="M513" t="s">
        <v>183</v>
      </c>
    </row>
    <row r="514" spans="1:13" x14ac:dyDescent="0.3">
      <c r="A514" t="s">
        <v>1205</v>
      </c>
      <c r="B514" t="s">
        <v>1206</v>
      </c>
      <c r="C514" t="s">
        <v>160</v>
      </c>
      <c r="D514" t="s">
        <v>200</v>
      </c>
      <c r="E514" t="s">
        <v>177</v>
      </c>
      <c r="F514" t="s">
        <v>181</v>
      </c>
      <c r="G514" t="s">
        <v>172</v>
      </c>
      <c r="H514">
        <v>42</v>
      </c>
      <c r="I514" s="6">
        <v>41382</v>
      </c>
      <c r="J514" s="29">
        <v>131179</v>
      </c>
      <c r="K514" s="30">
        <v>0.15</v>
      </c>
      <c r="L514" t="s">
        <v>165</v>
      </c>
      <c r="M514" t="s">
        <v>220</v>
      </c>
    </row>
    <row r="515" spans="1:13" x14ac:dyDescent="0.3">
      <c r="A515" t="s">
        <v>1207</v>
      </c>
      <c r="B515" t="s">
        <v>1208</v>
      </c>
      <c r="C515" t="s">
        <v>211</v>
      </c>
      <c r="D515" t="s">
        <v>194</v>
      </c>
      <c r="E515" t="s">
        <v>177</v>
      </c>
      <c r="F515" t="s">
        <v>181</v>
      </c>
      <c r="G515" t="s">
        <v>182</v>
      </c>
      <c r="H515">
        <v>64</v>
      </c>
      <c r="I515" s="6">
        <v>41362</v>
      </c>
      <c r="J515" s="29">
        <v>252325</v>
      </c>
      <c r="K515" s="30">
        <v>0.4</v>
      </c>
      <c r="L515" t="s">
        <v>165</v>
      </c>
      <c r="M515" t="s">
        <v>220</v>
      </c>
    </row>
    <row r="516" spans="1:13" x14ac:dyDescent="0.3">
      <c r="A516" t="s">
        <v>1209</v>
      </c>
      <c r="B516" t="s">
        <v>1210</v>
      </c>
      <c r="C516" t="s">
        <v>235</v>
      </c>
      <c r="D516" t="s">
        <v>170</v>
      </c>
      <c r="E516" t="s">
        <v>162</v>
      </c>
      <c r="F516" t="s">
        <v>163</v>
      </c>
      <c r="G516" t="s">
        <v>172</v>
      </c>
      <c r="H516">
        <v>30</v>
      </c>
      <c r="I516" s="6">
        <v>42068</v>
      </c>
      <c r="J516" s="29">
        <v>52697</v>
      </c>
      <c r="K516" s="30">
        <v>0</v>
      </c>
      <c r="L516" t="s">
        <v>165</v>
      </c>
      <c r="M516" t="s">
        <v>166</v>
      </c>
    </row>
    <row r="517" spans="1:13" x14ac:dyDescent="0.3">
      <c r="A517" t="s">
        <v>1211</v>
      </c>
      <c r="B517" t="s">
        <v>1212</v>
      </c>
      <c r="C517" t="s">
        <v>211</v>
      </c>
      <c r="D517" t="s">
        <v>194</v>
      </c>
      <c r="E517" t="s">
        <v>187</v>
      </c>
      <c r="F517" t="s">
        <v>163</v>
      </c>
      <c r="G517" t="s">
        <v>182</v>
      </c>
      <c r="H517">
        <v>47</v>
      </c>
      <c r="I517" s="6">
        <v>44556</v>
      </c>
      <c r="J517" s="29">
        <v>243568</v>
      </c>
      <c r="K517" s="30">
        <v>0.33</v>
      </c>
      <c r="L517" t="s">
        <v>165</v>
      </c>
      <c r="M517" t="s">
        <v>195</v>
      </c>
    </row>
    <row r="518" spans="1:13" x14ac:dyDescent="0.3">
      <c r="A518" t="s">
        <v>923</v>
      </c>
      <c r="B518" t="s">
        <v>1213</v>
      </c>
      <c r="C518" t="s">
        <v>169</v>
      </c>
      <c r="D518" t="s">
        <v>223</v>
      </c>
      <c r="E518" t="s">
        <v>162</v>
      </c>
      <c r="F518" t="s">
        <v>181</v>
      </c>
      <c r="G518" t="s">
        <v>182</v>
      </c>
      <c r="H518">
        <v>49</v>
      </c>
      <c r="I518" s="6">
        <v>37092</v>
      </c>
      <c r="J518" s="29">
        <v>199176</v>
      </c>
      <c r="K518" s="30">
        <v>0.24</v>
      </c>
      <c r="L518" t="s">
        <v>165</v>
      </c>
      <c r="M518" t="s">
        <v>183</v>
      </c>
    </row>
    <row r="519" spans="1:13" x14ac:dyDescent="0.3">
      <c r="A519" t="s">
        <v>256</v>
      </c>
      <c r="B519" t="s">
        <v>1214</v>
      </c>
      <c r="C519" t="s">
        <v>245</v>
      </c>
      <c r="D519" t="s">
        <v>161</v>
      </c>
      <c r="E519" t="s">
        <v>171</v>
      </c>
      <c r="F519" t="s">
        <v>163</v>
      </c>
      <c r="G519" t="s">
        <v>182</v>
      </c>
      <c r="H519">
        <v>56</v>
      </c>
      <c r="I519" s="6">
        <v>35238</v>
      </c>
      <c r="J519" s="29">
        <v>82806</v>
      </c>
      <c r="K519" s="30">
        <v>0</v>
      </c>
      <c r="L519" t="s">
        <v>165</v>
      </c>
      <c r="M519" t="s">
        <v>166</v>
      </c>
    </row>
    <row r="520" spans="1:13" x14ac:dyDescent="0.3">
      <c r="A520" t="s">
        <v>1215</v>
      </c>
      <c r="B520" t="s">
        <v>1216</v>
      </c>
      <c r="C520" t="s">
        <v>169</v>
      </c>
      <c r="D520" t="s">
        <v>212</v>
      </c>
      <c r="E520" t="s">
        <v>171</v>
      </c>
      <c r="F520" t="s">
        <v>163</v>
      </c>
      <c r="G520" t="s">
        <v>182</v>
      </c>
      <c r="H520">
        <v>53</v>
      </c>
      <c r="I520" s="6">
        <v>35601</v>
      </c>
      <c r="J520" s="29">
        <v>164399</v>
      </c>
      <c r="K520" s="30">
        <v>0.25</v>
      </c>
      <c r="L520" t="s">
        <v>165</v>
      </c>
      <c r="M520" t="s">
        <v>166</v>
      </c>
    </row>
    <row r="521" spans="1:13" x14ac:dyDescent="0.3">
      <c r="A521" t="s">
        <v>1217</v>
      </c>
      <c r="B521" t="s">
        <v>1218</v>
      </c>
      <c r="C521" t="s">
        <v>160</v>
      </c>
      <c r="D521" t="s">
        <v>200</v>
      </c>
      <c r="E521" t="s">
        <v>177</v>
      </c>
      <c r="F521" t="s">
        <v>163</v>
      </c>
      <c r="G521" t="s">
        <v>182</v>
      </c>
      <c r="H521">
        <v>32</v>
      </c>
      <c r="I521" s="6">
        <v>42839</v>
      </c>
      <c r="J521" s="29">
        <v>154956</v>
      </c>
      <c r="K521" s="30">
        <v>0.13</v>
      </c>
      <c r="L521" t="s">
        <v>165</v>
      </c>
      <c r="M521" t="s">
        <v>183</v>
      </c>
    </row>
    <row r="522" spans="1:13" x14ac:dyDescent="0.3">
      <c r="A522" t="s">
        <v>1219</v>
      </c>
      <c r="B522" t="s">
        <v>1220</v>
      </c>
      <c r="C522" t="s">
        <v>160</v>
      </c>
      <c r="D522" t="s">
        <v>212</v>
      </c>
      <c r="E522" t="s">
        <v>177</v>
      </c>
      <c r="F522" t="s">
        <v>181</v>
      </c>
      <c r="G522" t="s">
        <v>182</v>
      </c>
      <c r="H522">
        <v>32</v>
      </c>
      <c r="I522" s="6">
        <v>42764</v>
      </c>
      <c r="J522" s="29">
        <v>143970</v>
      </c>
      <c r="K522" s="30">
        <v>0.12</v>
      </c>
      <c r="L522" t="s">
        <v>165</v>
      </c>
      <c r="M522" t="s">
        <v>166</v>
      </c>
    </row>
    <row r="523" spans="1:13" x14ac:dyDescent="0.3">
      <c r="A523" t="s">
        <v>1221</v>
      </c>
      <c r="B523" t="s">
        <v>1222</v>
      </c>
      <c r="C523" t="s">
        <v>180</v>
      </c>
      <c r="D523" t="s">
        <v>194</v>
      </c>
      <c r="E523" t="s">
        <v>171</v>
      </c>
      <c r="F523" t="s">
        <v>163</v>
      </c>
      <c r="G523" t="s">
        <v>172</v>
      </c>
      <c r="H523">
        <v>38</v>
      </c>
      <c r="I523" s="6">
        <v>44036</v>
      </c>
      <c r="J523" s="29">
        <v>89390</v>
      </c>
      <c r="K523" s="30">
        <v>0</v>
      </c>
      <c r="L523" t="s">
        <v>165</v>
      </c>
      <c r="M523" t="s">
        <v>166</v>
      </c>
    </row>
    <row r="524" spans="1:13" x14ac:dyDescent="0.3">
      <c r="A524" t="s">
        <v>1223</v>
      </c>
      <c r="B524" t="s">
        <v>1224</v>
      </c>
      <c r="C524" t="s">
        <v>397</v>
      </c>
      <c r="D524" t="s">
        <v>161</v>
      </c>
      <c r="E524" t="s">
        <v>177</v>
      </c>
      <c r="F524" t="s">
        <v>181</v>
      </c>
      <c r="G524" t="s">
        <v>172</v>
      </c>
      <c r="H524">
        <v>41</v>
      </c>
      <c r="I524" s="6">
        <v>43013</v>
      </c>
      <c r="J524" s="29">
        <v>67468</v>
      </c>
      <c r="K524" s="30">
        <v>0</v>
      </c>
      <c r="L524" t="s">
        <v>165</v>
      </c>
      <c r="M524" t="s">
        <v>191</v>
      </c>
    </row>
    <row r="525" spans="1:13" x14ac:dyDescent="0.3">
      <c r="A525" t="s">
        <v>1225</v>
      </c>
      <c r="B525" t="s">
        <v>1226</v>
      </c>
      <c r="C525" t="s">
        <v>180</v>
      </c>
      <c r="D525" t="s">
        <v>170</v>
      </c>
      <c r="E525" t="s">
        <v>177</v>
      </c>
      <c r="F525" t="s">
        <v>163</v>
      </c>
      <c r="G525" t="s">
        <v>182</v>
      </c>
      <c r="H525">
        <v>35</v>
      </c>
      <c r="I525" s="6">
        <v>43542</v>
      </c>
      <c r="J525" s="29">
        <v>74779</v>
      </c>
      <c r="K525" s="30">
        <v>0</v>
      </c>
      <c r="L525" t="s">
        <v>165</v>
      </c>
      <c r="M525" t="s">
        <v>183</v>
      </c>
    </row>
    <row r="526" spans="1:13" x14ac:dyDescent="0.3">
      <c r="A526" t="s">
        <v>569</v>
      </c>
      <c r="B526" t="s">
        <v>1227</v>
      </c>
      <c r="C526" t="s">
        <v>322</v>
      </c>
      <c r="D526" t="s">
        <v>161</v>
      </c>
      <c r="E526" t="s">
        <v>187</v>
      </c>
      <c r="F526" t="s">
        <v>163</v>
      </c>
      <c r="G526" t="s">
        <v>182</v>
      </c>
      <c r="H526">
        <v>29</v>
      </c>
      <c r="I526" s="6">
        <v>43048</v>
      </c>
      <c r="J526" s="29">
        <v>63985</v>
      </c>
      <c r="K526" s="30">
        <v>0</v>
      </c>
      <c r="L526" t="s">
        <v>165</v>
      </c>
      <c r="M526" t="s">
        <v>191</v>
      </c>
    </row>
    <row r="527" spans="1:13" x14ac:dyDescent="0.3">
      <c r="A527" t="s">
        <v>1228</v>
      </c>
      <c r="B527" t="s">
        <v>1229</v>
      </c>
      <c r="C527" t="s">
        <v>595</v>
      </c>
      <c r="D527" t="s">
        <v>161</v>
      </c>
      <c r="E527" t="s">
        <v>177</v>
      </c>
      <c r="F527" t="s">
        <v>163</v>
      </c>
      <c r="G527" t="s">
        <v>172</v>
      </c>
      <c r="H527">
        <v>64</v>
      </c>
      <c r="I527" s="6">
        <v>38176</v>
      </c>
      <c r="J527" s="29">
        <v>77903</v>
      </c>
      <c r="K527" s="30">
        <v>0</v>
      </c>
      <c r="L527" t="s">
        <v>165</v>
      </c>
      <c r="M527" t="s">
        <v>166</v>
      </c>
    </row>
    <row r="528" spans="1:13" x14ac:dyDescent="0.3">
      <c r="A528" t="s">
        <v>1230</v>
      </c>
      <c r="B528" t="s">
        <v>1231</v>
      </c>
      <c r="C528" t="s">
        <v>169</v>
      </c>
      <c r="D528" t="s">
        <v>212</v>
      </c>
      <c r="E528" t="s">
        <v>187</v>
      </c>
      <c r="F528" t="s">
        <v>181</v>
      </c>
      <c r="G528" t="s">
        <v>172</v>
      </c>
      <c r="H528">
        <v>33</v>
      </c>
      <c r="I528" s="6">
        <v>42898</v>
      </c>
      <c r="J528" s="29">
        <v>164396</v>
      </c>
      <c r="K528" s="30">
        <v>0.28999999999999998</v>
      </c>
      <c r="L528" t="s">
        <v>165</v>
      </c>
      <c r="M528" t="s">
        <v>220</v>
      </c>
    </row>
    <row r="529" spans="1:13" x14ac:dyDescent="0.3">
      <c r="A529" t="s">
        <v>1232</v>
      </c>
      <c r="B529" t="s">
        <v>1233</v>
      </c>
      <c r="C529" t="s">
        <v>721</v>
      </c>
      <c r="D529" t="s">
        <v>161</v>
      </c>
      <c r="E529" t="s">
        <v>187</v>
      </c>
      <c r="F529" t="s">
        <v>181</v>
      </c>
      <c r="G529" t="s">
        <v>182</v>
      </c>
      <c r="H529">
        <v>29</v>
      </c>
      <c r="I529" s="6">
        <v>44375</v>
      </c>
      <c r="J529" s="29">
        <v>71234</v>
      </c>
      <c r="K529" s="30">
        <v>0</v>
      </c>
      <c r="L529" t="s">
        <v>165</v>
      </c>
      <c r="M529" t="s">
        <v>166</v>
      </c>
    </row>
    <row r="530" spans="1:13" x14ac:dyDescent="0.3">
      <c r="A530" t="s">
        <v>1234</v>
      </c>
      <c r="B530" t="s">
        <v>1235</v>
      </c>
      <c r="C530" t="s">
        <v>186</v>
      </c>
      <c r="D530" t="s">
        <v>200</v>
      </c>
      <c r="E530" t="s">
        <v>171</v>
      </c>
      <c r="F530" t="s">
        <v>163</v>
      </c>
      <c r="G530" t="s">
        <v>182</v>
      </c>
      <c r="H530">
        <v>32</v>
      </c>
      <c r="I530" s="6">
        <v>42738</v>
      </c>
      <c r="J530" s="29">
        <v>101870</v>
      </c>
      <c r="K530" s="30">
        <v>0.1</v>
      </c>
      <c r="L530" t="s">
        <v>165</v>
      </c>
      <c r="M530" t="s">
        <v>183</v>
      </c>
    </row>
    <row r="531" spans="1:13" x14ac:dyDescent="0.3">
      <c r="A531" t="s">
        <v>1236</v>
      </c>
      <c r="B531" t="s">
        <v>1237</v>
      </c>
      <c r="C531" t="s">
        <v>190</v>
      </c>
      <c r="D531" t="s">
        <v>170</v>
      </c>
      <c r="E531" t="s">
        <v>177</v>
      </c>
      <c r="F531" t="s">
        <v>181</v>
      </c>
      <c r="G531" t="s">
        <v>182</v>
      </c>
      <c r="H531">
        <v>56</v>
      </c>
      <c r="I531" s="6">
        <v>38847</v>
      </c>
      <c r="J531" s="29">
        <v>41561</v>
      </c>
      <c r="K531" s="30">
        <v>0</v>
      </c>
      <c r="L531" t="s">
        <v>165</v>
      </c>
      <c r="M531" t="s">
        <v>195</v>
      </c>
    </row>
    <row r="532" spans="1:13" x14ac:dyDescent="0.3">
      <c r="A532" t="s">
        <v>1238</v>
      </c>
      <c r="B532" t="s">
        <v>1239</v>
      </c>
      <c r="C532" t="s">
        <v>160</v>
      </c>
      <c r="D532" t="s">
        <v>223</v>
      </c>
      <c r="E532" t="s">
        <v>177</v>
      </c>
      <c r="F532" t="s">
        <v>163</v>
      </c>
      <c r="G532" t="s">
        <v>217</v>
      </c>
      <c r="H532">
        <v>49</v>
      </c>
      <c r="I532" s="6">
        <v>35157</v>
      </c>
      <c r="J532" s="29">
        <v>157057</v>
      </c>
      <c r="K532" s="30">
        <v>0.12</v>
      </c>
      <c r="L532" t="s">
        <v>165</v>
      </c>
      <c r="M532" t="s">
        <v>191</v>
      </c>
    </row>
    <row r="533" spans="1:13" x14ac:dyDescent="0.3">
      <c r="A533" t="s">
        <v>1240</v>
      </c>
      <c r="B533" t="s">
        <v>1241</v>
      </c>
      <c r="C533" t="s">
        <v>240</v>
      </c>
      <c r="D533" t="s">
        <v>161</v>
      </c>
      <c r="E533" t="s">
        <v>171</v>
      </c>
      <c r="F533" t="s">
        <v>163</v>
      </c>
      <c r="G533" t="s">
        <v>172</v>
      </c>
      <c r="H533">
        <v>61</v>
      </c>
      <c r="I533" s="6">
        <v>38392</v>
      </c>
      <c r="J533" s="29">
        <v>64462</v>
      </c>
      <c r="K533" s="30">
        <v>0</v>
      </c>
      <c r="L533" t="s">
        <v>165</v>
      </c>
      <c r="M533" t="s">
        <v>173</v>
      </c>
    </row>
    <row r="534" spans="1:13" x14ac:dyDescent="0.3">
      <c r="A534" t="s">
        <v>1242</v>
      </c>
      <c r="B534" t="s">
        <v>1243</v>
      </c>
      <c r="C534" t="s">
        <v>260</v>
      </c>
      <c r="D534" t="s">
        <v>204</v>
      </c>
      <c r="E534" t="s">
        <v>187</v>
      </c>
      <c r="F534" t="s">
        <v>163</v>
      </c>
      <c r="G534" t="s">
        <v>172</v>
      </c>
      <c r="H534">
        <v>41</v>
      </c>
      <c r="I534" s="6">
        <v>38632</v>
      </c>
      <c r="J534" s="29">
        <v>79352</v>
      </c>
      <c r="K534" s="30">
        <v>0</v>
      </c>
      <c r="L534" t="s">
        <v>165</v>
      </c>
      <c r="M534" t="s">
        <v>166</v>
      </c>
    </row>
    <row r="535" spans="1:13" x14ac:dyDescent="0.3">
      <c r="A535" t="s">
        <v>1244</v>
      </c>
      <c r="B535" t="s">
        <v>1245</v>
      </c>
      <c r="C535" t="s">
        <v>160</v>
      </c>
      <c r="D535" t="s">
        <v>212</v>
      </c>
      <c r="E535" t="s">
        <v>171</v>
      </c>
      <c r="F535" t="s">
        <v>163</v>
      </c>
      <c r="G535" t="s">
        <v>172</v>
      </c>
      <c r="H535">
        <v>55</v>
      </c>
      <c r="I535" s="6">
        <v>36977</v>
      </c>
      <c r="J535" s="29">
        <v>157812</v>
      </c>
      <c r="K535" s="30">
        <v>0.11</v>
      </c>
      <c r="L535" t="s">
        <v>165</v>
      </c>
      <c r="M535" t="s">
        <v>191</v>
      </c>
    </row>
    <row r="536" spans="1:13" x14ac:dyDescent="0.3">
      <c r="A536" t="s">
        <v>1246</v>
      </c>
      <c r="B536" t="s">
        <v>1247</v>
      </c>
      <c r="C536" t="s">
        <v>260</v>
      </c>
      <c r="D536" t="s">
        <v>204</v>
      </c>
      <c r="E536" t="s">
        <v>187</v>
      </c>
      <c r="F536" t="s">
        <v>181</v>
      </c>
      <c r="G536" t="s">
        <v>172</v>
      </c>
      <c r="H536">
        <v>27</v>
      </c>
      <c r="I536" s="6">
        <v>43354</v>
      </c>
      <c r="J536" s="29">
        <v>80745</v>
      </c>
      <c r="K536" s="30">
        <v>0</v>
      </c>
      <c r="L536" t="s">
        <v>165</v>
      </c>
      <c r="M536" t="s">
        <v>173</v>
      </c>
    </row>
    <row r="537" spans="1:13" x14ac:dyDescent="0.3">
      <c r="A537" t="s">
        <v>1248</v>
      </c>
      <c r="B537" t="s">
        <v>1249</v>
      </c>
      <c r="C537" t="s">
        <v>355</v>
      </c>
      <c r="D537" t="s">
        <v>161</v>
      </c>
      <c r="E537" t="s">
        <v>177</v>
      </c>
      <c r="F537" t="s">
        <v>163</v>
      </c>
      <c r="G537" t="s">
        <v>172</v>
      </c>
      <c r="H537">
        <v>57</v>
      </c>
      <c r="I537" s="6">
        <v>35113</v>
      </c>
      <c r="J537" s="29">
        <v>75354</v>
      </c>
      <c r="K537" s="30">
        <v>0</v>
      </c>
      <c r="L537" t="s">
        <v>165</v>
      </c>
      <c r="M537" t="s">
        <v>195</v>
      </c>
    </row>
    <row r="538" spans="1:13" x14ac:dyDescent="0.3">
      <c r="A538" t="s">
        <v>1250</v>
      </c>
      <c r="B538" t="s">
        <v>1251</v>
      </c>
      <c r="C538" t="s">
        <v>286</v>
      </c>
      <c r="D538" t="s">
        <v>204</v>
      </c>
      <c r="E538" t="s">
        <v>162</v>
      </c>
      <c r="F538" t="s">
        <v>181</v>
      </c>
      <c r="G538" t="s">
        <v>217</v>
      </c>
      <c r="H538">
        <v>56</v>
      </c>
      <c r="I538" s="6">
        <v>43363</v>
      </c>
      <c r="J538" s="29">
        <v>78938</v>
      </c>
      <c r="K538" s="30">
        <v>0.14000000000000001</v>
      </c>
      <c r="L538" t="s">
        <v>165</v>
      </c>
      <c r="M538" t="s">
        <v>183</v>
      </c>
    </row>
    <row r="539" spans="1:13" x14ac:dyDescent="0.3">
      <c r="A539" t="s">
        <v>1252</v>
      </c>
      <c r="B539" t="s">
        <v>1253</v>
      </c>
      <c r="C539" t="s">
        <v>280</v>
      </c>
      <c r="D539" t="s">
        <v>204</v>
      </c>
      <c r="E539" t="s">
        <v>187</v>
      </c>
      <c r="F539" t="s">
        <v>181</v>
      </c>
      <c r="G539" t="s">
        <v>217</v>
      </c>
      <c r="H539">
        <v>59</v>
      </c>
      <c r="I539" s="6">
        <v>39701</v>
      </c>
      <c r="J539" s="29">
        <v>96313</v>
      </c>
      <c r="K539" s="30">
        <v>0</v>
      </c>
      <c r="L539" t="s">
        <v>165</v>
      </c>
      <c r="M539" t="s">
        <v>195</v>
      </c>
    </row>
    <row r="540" spans="1:13" x14ac:dyDescent="0.3">
      <c r="A540" t="s">
        <v>1254</v>
      </c>
      <c r="B540" t="s">
        <v>1255</v>
      </c>
      <c r="C540" t="s">
        <v>169</v>
      </c>
      <c r="D540" t="s">
        <v>204</v>
      </c>
      <c r="E540" t="s">
        <v>171</v>
      </c>
      <c r="F540" t="s">
        <v>181</v>
      </c>
      <c r="G540" t="s">
        <v>172</v>
      </c>
      <c r="H540">
        <v>45</v>
      </c>
      <c r="I540" s="6">
        <v>40511</v>
      </c>
      <c r="J540" s="29">
        <v>153767</v>
      </c>
      <c r="K540" s="30">
        <v>0.27</v>
      </c>
      <c r="L540" t="s">
        <v>165</v>
      </c>
      <c r="M540" t="s">
        <v>183</v>
      </c>
    </row>
    <row r="541" spans="1:13" x14ac:dyDescent="0.3">
      <c r="A541" t="s">
        <v>1256</v>
      </c>
      <c r="B541" t="s">
        <v>1257</v>
      </c>
      <c r="C541" t="s">
        <v>186</v>
      </c>
      <c r="D541" t="s">
        <v>212</v>
      </c>
      <c r="E541" t="s">
        <v>162</v>
      </c>
      <c r="F541" t="s">
        <v>163</v>
      </c>
      <c r="G541" t="s">
        <v>164</v>
      </c>
      <c r="H541">
        <v>42</v>
      </c>
      <c r="I541" s="6">
        <v>42266</v>
      </c>
      <c r="J541" s="29">
        <v>103423</v>
      </c>
      <c r="K541" s="30">
        <v>0.06</v>
      </c>
      <c r="L541" t="s">
        <v>165</v>
      </c>
      <c r="M541" t="s">
        <v>220</v>
      </c>
    </row>
    <row r="542" spans="1:13" x14ac:dyDescent="0.3">
      <c r="A542" t="s">
        <v>1258</v>
      </c>
      <c r="B542" t="s">
        <v>1259</v>
      </c>
      <c r="C542" t="s">
        <v>186</v>
      </c>
      <c r="D542" t="s">
        <v>200</v>
      </c>
      <c r="E542" t="s">
        <v>171</v>
      </c>
      <c r="F542" t="s">
        <v>163</v>
      </c>
      <c r="G542" t="s">
        <v>164</v>
      </c>
      <c r="H542">
        <v>33</v>
      </c>
      <c r="I542" s="6">
        <v>41507</v>
      </c>
      <c r="J542" s="29">
        <v>105390</v>
      </c>
      <c r="K542" s="30">
        <v>0.06</v>
      </c>
      <c r="L542" t="s">
        <v>165</v>
      </c>
      <c r="M542" t="s">
        <v>220</v>
      </c>
    </row>
    <row r="543" spans="1:13" x14ac:dyDescent="0.3">
      <c r="A543" t="s">
        <v>1260</v>
      </c>
      <c r="B543" t="s">
        <v>1261</v>
      </c>
      <c r="C543" t="s">
        <v>595</v>
      </c>
      <c r="D543" t="s">
        <v>161</v>
      </c>
      <c r="E543" t="s">
        <v>171</v>
      </c>
      <c r="F543" t="s">
        <v>163</v>
      </c>
      <c r="G543" t="s">
        <v>172</v>
      </c>
      <c r="H543">
        <v>45</v>
      </c>
      <c r="I543" s="6">
        <v>43042</v>
      </c>
      <c r="J543" s="29">
        <v>66660</v>
      </c>
      <c r="K543" s="30">
        <v>0</v>
      </c>
      <c r="L543" t="s">
        <v>165</v>
      </c>
      <c r="M543" t="s">
        <v>195</v>
      </c>
    </row>
    <row r="544" spans="1:13" x14ac:dyDescent="0.3">
      <c r="A544" t="s">
        <v>1262</v>
      </c>
      <c r="B544" t="s">
        <v>1263</v>
      </c>
      <c r="C544" t="s">
        <v>186</v>
      </c>
      <c r="D544" t="s">
        <v>200</v>
      </c>
      <c r="E544" t="s">
        <v>171</v>
      </c>
      <c r="F544" t="s">
        <v>181</v>
      </c>
      <c r="G544" t="s">
        <v>217</v>
      </c>
      <c r="H544">
        <v>59</v>
      </c>
      <c r="I544" s="6">
        <v>42165</v>
      </c>
      <c r="J544" s="29">
        <v>101985</v>
      </c>
      <c r="K544" s="30">
        <v>7.0000000000000007E-2</v>
      </c>
      <c r="L544" t="s">
        <v>165</v>
      </c>
      <c r="M544" t="s">
        <v>191</v>
      </c>
    </row>
    <row r="545" spans="1:13" x14ac:dyDescent="0.3">
      <c r="A545" t="s">
        <v>1264</v>
      </c>
      <c r="B545" t="s">
        <v>1265</v>
      </c>
      <c r="C545" t="s">
        <v>211</v>
      </c>
      <c r="D545" t="s">
        <v>170</v>
      </c>
      <c r="E545" t="s">
        <v>187</v>
      </c>
      <c r="F545" t="s">
        <v>181</v>
      </c>
      <c r="G545" t="s">
        <v>217</v>
      </c>
      <c r="H545">
        <v>29</v>
      </c>
      <c r="I545" s="6">
        <v>43439</v>
      </c>
      <c r="J545" s="29">
        <v>199504</v>
      </c>
      <c r="K545" s="30">
        <v>0.3</v>
      </c>
      <c r="L545" t="s">
        <v>165</v>
      </c>
      <c r="M545" t="s">
        <v>195</v>
      </c>
    </row>
    <row r="546" spans="1:13" x14ac:dyDescent="0.3">
      <c r="A546" t="s">
        <v>1266</v>
      </c>
      <c r="B546" t="s">
        <v>1267</v>
      </c>
      <c r="C546" t="s">
        <v>180</v>
      </c>
      <c r="D546" t="s">
        <v>194</v>
      </c>
      <c r="E546" t="s">
        <v>171</v>
      </c>
      <c r="F546" t="s">
        <v>181</v>
      </c>
      <c r="G546" t="s">
        <v>217</v>
      </c>
      <c r="H546">
        <v>62</v>
      </c>
      <c r="I546" s="6">
        <v>40591</v>
      </c>
      <c r="J546" s="29">
        <v>94422</v>
      </c>
      <c r="K546" s="30">
        <v>0</v>
      </c>
      <c r="L546" t="s">
        <v>165</v>
      </c>
      <c r="M546" t="s">
        <v>183</v>
      </c>
    </row>
    <row r="547" spans="1:13" x14ac:dyDescent="0.3">
      <c r="A547" t="s">
        <v>1268</v>
      </c>
      <c r="B547" t="s">
        <v>1269</v>
      </c>
      <c r="C547" t="s">
        <v>169</v>
      </c>
      <c r="D547" t="s">
        <v>223</v>
      </c>
      <c r="E547" t="s">
        <v>187</v>
      </c>
      <c r="F547" t="s">
        <v>181</v>
      </c>
      <c r="G547" t="s">
        <v>182</v>
      </c>
      <c r="H547">
        <v>31</v>
      </c>
      <c r="I547" s="6">
        <v>42184</v>
      </c>
      <c r="J547" s="29">
        <v>191026</v>
      </c>
      <c r="K547" s="30">
        <v>0.16</v>
      </c>
      <c r="L547" t="s">
        <v>165</v>
      </c>
      <c r="M547" t="s">
        <v>220</v>
      </c>
    </row>
    <row r="548" spans="1:13" x14ac:dyDescent="0.3">
      <c r="A548" t="s">
        <v>1270</v>
      </c>
      <c r="B548" t="s">
        <v>1271</v>
      </c>
      <c r="C548" t="s">
        <v>283</v>
      </c>
      <c r="D548" t="s">
        <v>200</v>
      </c>
      <c r="E548" t="s">
        <v>162</v>
      </c>
      <c r="F548" t="s">
        <v>163</v>
      </c>
      <c r="G548" t="s">
        <v>172</v>
      </c>
      <c r="H548">
        <v>56</v>
      </c>
      <c r="I548" s="6">
        <v>40045</v>
      </c>
      <c r="J548" s="29">
        <v>52800</v>
      </c>
      <c r="K548" s="30">
        <v>0</v>
      </c>
      <c r="L548" t="s">
        <v>165</v>
      </c>
      <c r="M548" t="s">
        <v>183</v>
      </c>
    </row>
    <row r="549" spans="1:13" x14ac:dyDescent="0.3">
      <c r="A549" t="s">
        <v>1272</v>
      </c>
      <c r="B549" t="s">
        <v>1273</v>
      </c>
      <c r="C549" t="s">
        <v>280</v>
      </c>
      <c r="D549" t="s">
        <v>204</v>
      </c>
      <c r="E549" t="s">
        <v>171</v>
      </c>
      <c r="F549" t="s">
        <v>181</v>
      </c>
      <c r="G549" t="s">
        <v>172</v>
      </c>
      <c r="H549">
        <v>54</v>
      </c>
      <c r="I549" s="6">
        <v>40517</v>
      </c>
      <c r="J549" s="29">
        <v>113982</v>
      </c>
      <c r="K549" s="30">
        <v>0</v>
      </c>
      <c r="L549" t="s">
        <v>165</v>
      </c>
      <c r="M549" t="s">
        <v>166</v>
      </c>
    </row>
    <row r="550" spans="1:13" x14ac:dyDescent="0.3">
      <c r="A550" t="s">
        <v>1274</v>
      </c>
      <c r="B550" t="s">
        <v>1275</v>
      </c>
      <c r="C550" t="s">
        <v>160</v>
      </c>
      <c r="D550" t="s">
        <v>200</v>
      </c>
      <c r="E550" t="s">
        <v>187</v>
      </c>
      <c r="F550" t="s">
        <v>181</v>
      </c>
      <c r="G550" t="s">
        <v>182</v>
      </c>
      <c r="H550">
        <v>45</v>
      </c>
      <c r="I550" s="6">
        <v>40305</v>
      </c>
      <c r="J550" s="29">
        <v>145093</v>
      </c>
      <c r="K550" s="30">
        <v>0.12</v>
      </c>
      <c r="L550" t="s">
        <v>165</v>
      </c>
      <c r="M550" t="s">
        <v>173</v>
      </c>
    </row>
    <row r="551" spans="1:13" x14ac:dyDescent="0.3">
      <c r="A551" t="s">
        <v>1276</v>
      </c>
      <c r="B551" t="s">
        <v>1277</v>
      </c>
      <c r="C551" t="s">
        <v>721</v>
      </c>
      <c r="D551" t="s">
        <v>161</v>
      </c>
      <c r="E551" t="s">
        <v>171</v>
      </c>
      <c r="F551" t="s">
        <v>163</v>
      </c>
      <c r="G551" t="s">
        <v>172</v>
      </c>
      <c r="H551">
        <v>26</v>
      </c>
      <c r="I551" s="6">
        <v>44266</v>
      </c>
      <c r="J551" s="29">
        <v>74170</v>
      </c>
      <c r="K551" s="30">
        <v>0</v>
      </c>
      <c r="L551" t="s">
        <v>165</v>
      </c>
      <c r="M551" t="s">
        <v>195</v>
      </c>
    </row>
    <row r="552" spans="1:13" x14ac:dyDescent="0.3">
      <c r="A552" t="s">
        <v>1278</v>
      </c>
      <c r="B552" t="s">
        <v>1279</v>
      </c>
      <c r="C552" t="s">
        <v>274</v>
      </c>
      <c r="D552" t="s">
        <v>204</v>
      </c>
      <c r="E552" t="s">
        <v>162</v>
      </c>
      <c r="F552" t="s">
        <v>181</v>
      </c>
      <c r="G552" t="s">
        <v>172</v>
      </c>
      <c r="H552">
        <v>59</v>
      </c>
      <c r="I552" s="6">
        <v>35153</v>
      </c>
      <c r="J552" s="29">
        <v>62605</v>
      </c>
      <c r="K552" s="30">
        <v>0</v>
      </c>
      <c r="L552" t="s">
        <v>165</v>
      </c>
      <c r="M552" t="s">
        <v>195</v>
      </c>
    </row>
    <row r="553" spans="1:13" x14ac:dyDescent="0.3">
      <c r="A553" t="s">
        <v>1280</v>
      </c>
      <c r="B553" t="s">
        <v>1281</v>
      </c>
      <c r="C553" t="s">
        <v>186</v>
      </c>
      <c r="D553" t="s">
        <v>161</v>
      </c>
      <c r="E553" t="s">
        <v>171</v>
      </c>
      <c r="F553" t="s">
        <v>163</v>
      </c>
      <c r="G553" t="s">
        <v>172</v>
      </c>
      <c r="H553">
        <v>51</v>
      </c>
      <c r="I553" s="6">
        <v>43903</v>
      </c>
      <c r="J553" s="29">
        <v>107195</v>
      </c>
      <c r="K553" s="30">
        <v>0.09</v>
      </c>
      <c r="L553" t="s">
        <v>165</v>
      </c>
      <c r="M553" t="s">
        <v>195</v>
      </c>
    </row>
    <row r="554" spans="1:13" x14ac:dyDescent="0.3">
      <c r="A554" t="s">
        <v>1221</v>
      </c>
      <c r="B554" t="s">
        <v>1282</v>
      </c>
      <c r="C554" t="s">
        <v>160</v>
      </c>
      <c r="D554" t="s">
        <v>212</v>
      </c>
      <c r="E554" t="s">
        <v>171</v>
      </c>
      <c r="F554" t="s">
        <v>181</v>
      </c>
      <c r="G554" t="s">
        <v>172</v>
      </c>
      <c r="H554">
        <v>45</v>
      </c>
      <c r="I554" s="6">
        <v>43111</v>
      </c>
      <c r="J554" s="29">
        <v>127422</v>
      </c>
      <c r="K554" s="30">
        <v>0.15</v>
      </c>
      <c r="L554" t="s">
        <v>165</v>
      </c>
      <c r="M554" t="s">
        <v>220</v>
      </c>
    </row>
    <row r="555" spans="1:13" x14ac:dyDescent="0.3">
      <c r="A555" t="s">
        <v>1283</v>
      </c>
      <c r="B555" t="s">
        <v>1284</v>
      </c>
      <c r="C555" t="s">
        <v>169</v>
      </c>
      <c r="D555" t="s">
        <v>194</v>
      </c>
      <c r="E555" t="s">
        <v>162</v>
      </c>
      <c r="F555" t="s">
        <v>163</v>
      </c>
      <c r="G555" t="s">
        <v>172</v>
      </c>
      <c r="H555">
        <v>35</v>
      </c>
      <c r="I555" s="6">
        <v>42912</v>
      </c>
      <c r="J555" s="29">
        <v>161269</v>
      </c>
      <c r="K555" s="30">
        <v>0.27</v>
      </c>
      <c r="L555" t="s">
        <v>165</v>
      </c>
      <c r="M555" t="s">
        <v>191</v>
      </c>
    </row>
    <row r="556" spans="1:13" x14ac:dyDescent="0.3">
      <c r="A556" t="s">
        <v>1285</v>
      </c>
      <c r="B556" t="s">
        <v>1286</v>
      </c>
      <c r="C556" t="s">
        <v>240</v>
      </c>
      <c r="D556" t="s">
        <v>161</v>
      </c>
      <c r="E556" t="s">
        <v>171</v>
      </c>
      <c r="F556" t="s">
        <v>181</v>
      </c>
      <c r="G556" t="s">
        <v>172</v>
      </c>
      <c r="H556">
        <v>61</v>
      </c>
      <c r="I556" s="6">
        <v>43703</v>
      </c>
      <c r="J556" s="29">
        <v>75780</v>
      </c>
      <c r="K556" s="30">
        <v>0</v>
      </c>
      <c r="L556" t="s">
        <v>165</v>
      </c>
      <c r="M556" t="s">
        <v>166</v>
      </c>
    </row>
    <row r="557" spans="1:13" x14ac:dyDescent="0.3">
      <c r="A557" t="s">
        <v>1287</v>
      </c>
      <c r="B557" t="s">
        <v>1288</v>
      </c>
      <c r="C557" t="s">
        <v>286</v>
      </c>
      <c r="D557" t="s">
        <v>204</v>
      </c>
      <c r="E557" t="s">
        <v>162</v>
      </c>
      <c r="F557" t="s">
        <v>181</v>
      </c>
      <c r="G557" t="s">
        <v>182</v>
      </c>
      <c r="H557">
        <v>60</v>
      </c>
      <c r="I557" s="6">
        <v>43146</v>
      </c>
      <c r="J557" s="29">
        <v>106079</v>
      </c>
      <c r="K557" s="30">
        <v>0.14000000000000001</v>
      </c>
      <c r="L557" t="s">
        <v>165</v>
      </c>
      <c r="M557" t="s">
        <v>195</v>
      </c>
    </row>
    <row r="558" spans="1:13" x14ac:dyDescent="0.3">
      <c r="A558" t="s">
        <v>1289</v>
      </c>
      <c r="B558" t="s">
        <v>1290</v>
      </c>
      <c r="C558" t="s">
        <v>301</v>
      </c>
      <c r="D558" t="s">
        <v>161</v>
      </c>
      <c r="E558" t="s">
        <v>187</v>
      </c>
      <c r="F558" t="s">
        <v>181</v>
      </c>
      <c r="G558" t="s">
        <v>217</v>
      </c>
      <c r="H558">
        <v>30</v>
      </c>
      <c r="I558" s="6">
        <v>42777</v>
      </c>
      <c r="J558" s="29">
        <v>92058</v>
      </c>
      <c r="K558" s="30">
        <v>0</v>
      </c>
      <c r="L558" t="s">
        <v>165</v>
      </c>
      <c r="M558" t="s">
        <v>195</v>
      </c>
    </row>
    <row r="559" spans="1:13" x14ac:dyDescent="0.3">
      <c r="A559" t="s">
        <v>1291</v>
      </c>
      <c r="B559" t="s">
        <v>1292</v>
      </c>
      <c r="C559" t="s">
        <v>274</v>
      </c>
      <c r="D559" t="s">
        <v>204</v>
      </c>
      <c r="E559" t="s">
        <v>177</v>
      </c>
      <c r="F559" t="s">
        <v>181</v>
      </c>
      <c r="G559" t="s">
        <v>182</v>
      </c>
      <c r="H559">
        <v>64</v>
      </c>
      <c r="I559" s="6">
        <v>43527</v>
      </c>
      <c r="J559" s="29">
        <v>67114</v>
      </c>
      <c r="K559" s="30">
        <v>0</v>
      </c>
      <c r="L559" t="s">
        <v>165</v>
      </c>
      <c r="M559" t="s">
        <v>183</v>
      </c>
    </row>
    <row r="560" spans="1:13" x14ac:dyDescent="0.3">
      <c r="A560" t="s">
        <v>1293</v>
      </c>
      <c r="B560" t="s">
        <v>1294</v>
      </c>
      <c r="C560" t="s">
        <v>265</v>
      </c>
      <c r="D560" t="s">
        <v>200</v>
      </c>
      <c r="E560" t="s">
        <v>177</v>
      </c>
      <c r="F560" t="s">
        <v>163</v>
      </c>
      <c r="G560" t="s">
        <v>172</v>
      </c>
      <c r="H560">
        <v>61</v>
      </c>
      <c r="I560" s="6">
        <v>40683</v>
      </c>
      <c r="J560" s="29">
        <v>64937</v>
      </c>
      <c r="K560" s="30">
        <v>0</v>
      </c>
      <c r="L560" t="s">
        <v>165</v>
      </c>
      <c r="M560" t="s">
        <v>183</v>
      </c>
    </row>
    <row r="561" spans="1:13" x14ac:dyDescent="0.3">
      <c r="A561" t="s">
        <v>1295</v>
      </c>
      <c r="B561" t="s">
        <v>1296</v>
      </c>
      <c r="C561" t="s">
        <v>186</v>
      </c>
      <c r="D561" t="s">
        <v>212</v>
      </c>
      <c r="E561" t="s">
        <v>177</v>
      </c>
      <c r="F561" t="s">
        <v>163</v>
      </c>
      <c r="G561" t="s">
        <v>217</v>
      </c>
      <c r="H561">
        <v>65</v>
      </c>
      <c r="I561" s="6">
        <v>38967</v>
      </c>
      <c r="J561" s="29">
        <v>127626</v>
      </c>
      <c r="K561" s="30">
        <v>0.1</v>
      </c>
      <c r="L561" t="s">
        <v>165</v>
      </c>
      <c r="M561" t="s">
        <v>191</v>
      </c>
    </row>
    <row r="562" spans="1:13" x14ac:dyDescent="0.3">
      <c r="A562" t="s">
        <v>1297</v>
      </c>
      <c r="B562" t="s">
        <v>1298</v>
      </c>
      <c r="C562" t="s">
        <v>397</v>
      </c>
      <c r="D562" t="s">
        <v>161</v>
      </c>
      <c r="E562" t="s">
        <v>187</v>
      </c>
      <c r="F562" t="s">
        <v>181</v>
      </c>
      <c r="G562" t="s">
        <v>164</v>
      </c>
      <c r="H562">
        <v>61</v>
      </c>
      <c r="I562" s="6">
        <v>38013</v>
      </c>
      <c r="J562" s="29">
        <v>88478</v>
      </c>
      <c r="K562" s="30">
        <v>0</v>
      </c>
      <c r="L562" t="s">
        <v>165</v>
      </c>
      <c r="M562" t="s">
        <v>195</v>
      </c>
    </row>
    <row r="563" spans="1:13" x14ac:dyDescent="0.3">
      <c r="A563" t="s">
        <v>1299</v>
      </c>
      <c r="B563" t="s">
        <v>1300</v>
      </c>
      <c r="C563" t="s">
        <v>160</v>
      </c>
      <c r="D563" t="s">
        <v>223</v>
      </c>
      <c r="E563" t="s">
        <v>171</v>
      </c>
      <c r="F563" t="s">
        <v>163</v>
      </c>
      <c r="G563" t="s">
        <v>164</v>
      </c>
      <c r="H563">
        <v>30</v>
      </c>
      <c r="I563" s="6">
        <v>42960</v>
      </c>
      <c r="J563" s="29">
        <v>154624</v>
      </c>
      <c r="K563" s="30">
        <v>0.15</v>
      </c>
      <c r="L563" t="s">
        <v>165</v>
      </c>
      <c r="M563" t="s">
        <v>195</v>
      </c>
    </row>
    <row r="564" spans="1:13" x14ac:dyDescent="0.3">
      <c r="A564" t="s">
        <v>1301</v>
      </c>
      <c r="B564" t="s">
        <v>1302</v>
      </c>
      <c r="C564" t="s">
        <v>160</v>
      </c>
      <c r="D564" t="s">
        <v>223</v>
      </c>
      <c r="E564" t="s">
        <v>162</v>
      </c>
      <c r="F564" t="s">
        <v>181</v>
      </c>
      <c r="G564" t="s">
        <v>172</v>
      </c>
      <c r="H564">
        <v>53</v>
      </c>
      <c r="I564" s="6">
        <v>41931</v>
      </c>
      <c r="J564" s="29">
        <v>159538</v>
      </c>
      <c r="K564" s="30">
        <v>0.11</v>
      </c>
      <c r="L564" t="s">
        <v>165</v>
      </c>
      <c r="M564" t="s">
        <v>191</v>
      </c>
    </row>
    <row r="565" spans="1:13" x14ac:dyDescent="0.3">
      <c r="A565" t="s">
        <v>1303</v>
      </c>
      <c r="B565" t="s">
        <v>1304</v>
      </c>
      <c r="C565" t="s">
        <v>169</v>
      </c>
      <c r="D565" t="s">
        <v>212</v>
      </c>
      <c r="E565" t="s">
        <v>171</v>
      </c>
      <c r="F565" t="s">
        <v>181</v>
      </c>
      <c r="G565" t="s">
        <v>172</v>
      </c>
      <c r="H565">
        <v>25</v>
      </c>
      <c r="I565" s="6">
        <v>44058</v>
      </c>
      <c r="J565" s="29">
        <v>172007</v>
      </c>
      <c r="K565" s="30">
        <v>0.26</v>
      </c>
      <c r="L565" t="s">
        <v>165</v>
      </c>
      <c r="M565" t="s">
        <v>191</v>
      </c>
    </row>
    <row r="566" spans="1:13" x14ac:dyDescent="0.3">
      <c r="A566" t="s">
        <v>1305</v>
      </c>
      <c r="B566" t="s">
        <v>1306</v>
      </c>
      <c r="C566" t="s">
        <v>169</v>
      </c>
      <c r="D566" t="s">
        <v>170</v>
      </c>
      <c r="E566" t="s">
        <v>187</v>
      </c>
      <c r="F566" t="s">
        <v>181</v>
      </c>
      <c r="G566" t="s">
        <v>172</v>
      </c>
      <c r="H566">
        <v>41</v>
      </c>
      <c r="I566" s="6">
        <v>43600</v>
      </c>
      <c r="J566" s="29">
        <v>174415</v>
      </c>
      <c r="K566" s="30">
        <v>0.23</v>
      </c>
      <c r="L566" t="s">
        <v>165</v>
      </c>
      <c r="M566" t="s">
        <v>191</v>
      </c>
    </row>
    <row r="567" spans="1:13" x14ac:dyDescent="0.3">
      <c r="A567" t="s">
        <v>1307</v>
      </c>
      <c r="B567" t="s">
        <v>1308</v>
      </c>
      <c r="C567" t="s">
        <v>265</v>
      </c>
      <c r="D567" t="s">
        <v>200</v>
      </c>
      <c r="E567" t="s">
        <v>171</v>
      </c>
      <c r="F567" t="s">
        <v>181</v>
      </c>
      <c r="G567" t="s">
        <v>182</v>
      </c>
      <c r="H567">
        <v>25</v>
      </c>
      <c r="I567" s="6">
        <v>44217</v>
      </c>
      <c r="J567" s="29">
        <v>67299</v>
      </c>
      <c r="K567" s="30">
        <v>0</v>
      </c>
      <c r="L567" t="s">
        <v>165</v>
      </c>
      <c r="M567" t="s">
        <v>183</v>
      </c>
    </row>
    <row r="568" spans="1:13" x14ac:dyDescent="0.3">
      <c r="A568" t="s">
        <v>1309</v>
      </c>
      <c r="B568" t="s">
        <v>1310</v>
      </c>
      <c r="C568" t="s">
        <v>378</v>
      </c>
      <c r="D568" t="s">
        <v>161</v>
      </c>
      <c r="E568" t="s">
        <v>162</v>
      </c>
      <c r="F568" t="s">
        <v>163</v>
      </c>
      <c r="G568" t="s">
        <v>172</v>
      </c>
      <c r="H568">
        <v>52</v>
      </c>
      <c r="I568" s="6">
        <v>38406</v>
      </c>
      <c r="J568" s="29">
        <v>45286</v>
      </c>
      <c r="K568" s="30">
        <v>0</v>
      </c>
      <c r="L568" t="s">
        <v>165</v>
      </c>
      <c r="M568" t="s">
        <v>173</v>
      </c>
    </row>
    <row r="569" spans="1:13" x14ac:dyDescent="0.3">
      <c r="A569" t="s">
        <v>1311</v>
      </c>
      <c r="B569" t="s">
        <v>1312</v>
      </c>
      <c r="C569" t="s">
        <v>169</v>
      </c>
      <c r="D569" t="s">
        <v>212</v>
      </c>
      <c r="E569" t="s">
        <v>162</v>
      </c>
      <c r="F569" t="s">
        <v>181</v>
      </c>
      <c r="G569" t="s">
        <v>172</v>
      </c>
      <c r="H569">
        <v>48</v>
      </c>
      <c r="I569" s="6">
        <v>39302</v>
      </c>
      <c r="J569" s="29">
        <v>194723</v>
      </c>
      <c r="K569" s="30">
        <v>0.25</v>
      </c>
      <c r="L569" t="s">
        <v>165</v>
      </c>
      <c r="M569" t="s">
        <v>183</v>
      </c>
    </row>
    <row r="570" spans="1:13" x14ac:dyDescent="0.3">
      <c r="A570" t="s">
        <v>1313</v>
      </c>
      <c r="B570" t="s">
        <v>1314</v>
      </c>
      <c r="C570" t="s">
        <v>468</v>
      </c>
      <c r="D570" t="s">
        <v>161</v>
      </c>
      <c r="E570" t="s">
        <v>177</v>
      </c>
      <c r="F570" t="s">
        <v>163</v>
      </c>
      <c r="G570" t="s">
        <v>172</v>
      </c>
      <c r="H570">
        <v>36</v>
      </c>
      <c r="I570" s="6">
        <v>40413</v>
      </c>
      <c r="J570" s="29">
        <v>61310</v>
      </c>
      <c r="K570" s="30">
        <v>0</v>
      </c>
      <c r="L570" t="s">
        <v>165</v>
      </c>
      <c r="M570" t="s">
        <v>183</v>
      </c>
    </row>
    <row r="571" spans="1:13" x14ac:dyDescent="0.3">
      <c r="A571" t="s">
        <v>1315</v>
      </c>
      <c r="B571" t="s">
        <v>1316</v>
      </c>
      <c r="C571" t="s">
        <v>283</v>
      </c>
      <c r="D571" t="s">
        <v>200</v>
      </c>
      <c r="E571" t="s">
        <v>171</v>
      </c>
      <c r="F571" t="s">
        <v>163</v>
      </c>
      <c r="G571" t="s">
        <v>182</v>
      </c>
      <c r="H571">
        <v>31</v>
      </c>
      <c r="I571" s="6">
        <v>43171</v>
      </c>
      <c r="J571" s="29">
        <v>47913</v>
      </c>
      <c r="K571" s="30">
        <v>0</v>
      </c>
      <c r="L571" t="s">
        <v>165</v>
      </c>
      <c r="M571" t="s">
        <v>166</v>
      </c>
    </row>
    <row r="572" spans="1:13" x14ac:dyDescent="0.3">
      <c r="A572" t="s">
        <v>1317</v>
      </c>
      <c r="B572" t="s">
        <v>1318</v>
      </c>
      <c r="C572" t="s">
        <v>283</v>
      </c>
      <c r="D572" t="s">
        <v>200</v>
      </c>
      <c r="E572" t="s">
        <v>171</v>
      </c>
      <c r="F572" t="s">
        <v>163</v>
      </c>
      <c r="G572" t="s">
        <v>182</v>
      </c>
      <c r="H572">
        <v>53</v>
      </c>
      <c r="I572" s="6">
        <v>42985</v>
      </c>
      <c r="J572" s="29">
        <v>46727</v>
      </c>
      <c r="K572" s="30">
        <v>0</v>
      </c>
      <c r="L572" t="s">
        <v>165</v>
      </c>
      <c r="M572" t="s">
        <v>220</v>
      </c>
    </row>
    <row r="573" spans="1:13" x14ac:dyDescent="0.3">
      <c r="A573" t="s">
        <v>1319</v>
      </c>
      <c r="B573" t="s">
        <v>1320</v>
      </c>
      <c r="C573" t="s">
        <v>160</v>
      </c>
      <c r="D573" t="s">
        <v>200</v>
      </c>
      <c r="E573" t="s">
        <v>171</v>
      </c>
      <c r="F573" t="s">
        <v>181</v>
      </c>
      <c r="G573" t="s">
        <v>182</v>
      </c>
      <c r="H573">
        <v>27</v>
      </c>
      <c r="I573" s="6">
        <v>44302</v>
      </c>
      <c r="J573" s="29">
        <v>133400</v>
      </c>
      <c r="K573" s="30">
        <v>0.11</v>
      </c>
      <c r="L573" t="s">
        <v>165</v>
      </c>
      <c r="M573" t="s">
        <v>183</v>
      </c>
    </row>
    <row r="574" spans="1:13" x14ac:dyDescent="0.3">
      <c r="A574" t="s">
        <v>1321</v>
      </c>
      <c r="B574" t="s">
        <v>1322</v>
      </c>
      <c r="C574" t="s">
        <v>595</v>
      </c>
      <c r="D574" t="s">
        <v>161</v>
      </c>
      <c r="E574" t="s">
        <v>171</v>
      </c>
      <c r="F574" t="s">
        <v>163</v>
      </c>
      <c r="G574" t="s">
        <v>182</v>
      </c>
      <c r="H574">
        <v>39</v>
      </c>
      <c r="I574" s="6">
        <v>43943</v>
      </c>
      <c r="J574" s="29">
        <v>90535</v>
      </c>
      <c r="K574" s="30">
        <v>0</v>
      </c>
      <c r="L574" t="s">
        <v>165</v>
      </c>
      <c r="M574" t="s">
        <v>191</v>
      </c>
    </row>
    <row r="575" spans="1:13" x14ac:dyDescent="0.3">
      <c r="A575" t="s">
        <v>1319</v>
      </c>
      <c r="B575" t="s">
        <v>1323</v>
      </c>
      <c r="C575" t="s">
        <v>265</v>
      </c>
      <c r="D575" t="s">
        <v>200</v>
      </c>
      <c r="E575" t="s">
        <v>187</v>
      </c>
      <c r="F575" t="s">
        <v>163</v>
      </c>
      <c r="G575" t="s">
        <v>182</v>
      </c>
      <c r="H575">
        <v>44</v>
      </c>
      <c r="I575" s="6">
        <v>38771</v>
      </c>
      <c r="J575" s="29">
        <v>63705</v>
      </c>
      <c r="K575" s="30">
        <v>0</v>
      </c>
      <c r="L575" t="s">
        <v>165</v>
      </c>
      <c r="M575" t="s">
        <v>191</v>
      </c>
    </row>
    <row r="576" spans="1:13" x14ac:dyDescent="0.3">
      <c r="A576" t="s">
        <v>1324</v>
      </c>
      <c r="B576" t="s">
        <v>1325</v>
      </c>
      <c r="C576" t="s">
        <v>211</v>
      </c>
      <c r="D576" t="s">
        <v>223</v>
      </c>
      <c r="E576" t="s">
        <v>187</v>
      </c>
      <c r="F576" t="s">
        <v>181</v>
      </c>
      <c r="G576" t="s">
        <v>217</v>
      </c>
      <c r="H576">
        <v>48</v>
      </c>
      <c r="I576" s="6">
        <v>36584</v>
      </c>
      <c r="J576" s="29">
        <v>258081</v>
      </c>
      <c r="K576" s="30">
        <v>0.3</v>
      </c>
      <c r="L576" t="s">
        <v>165</v>
      </c>
      <c r="M576" t="s">
        <v>173</v>
      </c>
    </row>
    <row r="577" spans="1:13" x14ac:dyDescent="0.3">
      <c r="A577" t="s">
        <v>1326</v>
      </c>
      <c r="B577" t="s">
        <v>1327</v>
      </c>
      <c r="C577" t="s">
        <v>283</v>
      </c>
      <c r="D577" t="s">
        <v>200</v>
      </c>
      <c r="E577" t="s">
        <v>162</v>
      </c>
      <c r="F577" t="s">
        <v>181</v>
      </c>
      <c r="G577" t="s">
        <v>164</v>
      </c>
      <c r="H577">
        <v>48</v>
      </c>
      <c r="I577" s="6">
        <v>44095</v>
      </c>
      <c r="J577" s="29">
        <v>54654</v>
      </c>
      <c r="K577" s="30">
        <v>0</v>
      </c>
      <c r="L577" t="s">
        <v>165</v>
      </c>
      <c r="M577" t="s">
        <v>183</v>
      </c>
    </row>
    <row r="578" spans="1:13" x14ac:dyDescent="0.3">
      <c r="A578" t="s">
        <v>1328</v>
      </c>
      <c r="B578" t="s">
        <v>1329</v>
      </c>
      <c r="C578" t="s">
        <v>190</v>
      </c>
      <c r="D578" t="s">
        <v>223</v>
      </c>
      <c r="E578" t="s">
        <v>177</v>
      </c>
      <c r="F578" t="s">
        <v>181</v>
      </c>
      <c r="G578" t="s">
        <v>172</v>
      </c>
      <c r="H578">
        <v>54</v>
      </c>
      <c r="I578" s="6">
        <v>36062</v>
      </c>
      <c r="J578" s="29">
        <v>58006</v>
      </c>
      <c r="K578" s="30">
        <v>0</v>
      </c>
      <c r="L578" t="s">
        <v>165</v>
      </c>
      <c r="M578" t="s">
        <v>166</v>
      </c>
    </row>
    <row r="579" spans="1:13" x14ac:dyDescent="0.3">
      <c r="A579" t="s">
        <v>1278</v>
      </c>
      <c r="B579" t="s">
        <v>1330</v>
      </c>
      <c r="C579" t="s">
        <v>169</v>
      </c>
      <c r="D579" t="s">
        <v>200</v>
      </c>
      <c r="E579" t="s">
        <v>171</v>
      </c>
      <c r="F579" t="s">
        <v>163</v>
      </c>
      <c r="G579" t="s">
        <v>182</v>
      </c>
      <c r="H579">
        <v>38</v>
      </c>
      <c r="I579" s="6">
        <v>39232</v>
      </c>
      <c r="J579" s="29">
        <v>198562</v>
      </c>
      <c r="K579" s="30">
        <v>0.22</v>
      </c>
      <c r="L579" t="s">
        <v>165</v>
      </c>
      <c r="M579" t="s">
        <v>166</v>
      </c>
    </row>
    <row r="580" spans="1:13" x14ac:dyDescent="0.3">
      <c r="A580" t="s">
        <v>1331</v>
      </c>
      <c r="B580" t="s">
        <v>1332</v>
      </c>
      <c r="C580" t="s">
        <v>325</v>
      </c>
      <c r="D580" t="s">
        <v>223</v>
      </c>
      <c r="E580" t="s">
        <v>162</v>
      </c>
      <c r="F580" t="s">
        <v>163</v>
      </c>
      <c r="G580" t="s">
        <v>164</v>
      </c>
      <c r="H580">
        <v>40</v>
      </c>
      <c r="I580" s="6">
        <v>39960</v>
      </c>
      <c r="J580" s="29">
        <v>62411</v>
      </c>
      <c r="K580" s="30">
        <v>0</v>
      </c>
      <c r="L580" t="s">
        <v>165</v>
      </c>
      <c r="M580" t="s">
        <v>191</v>
      </c>
    </row>
    <row r="581" spans="1:13" x14ac:dyDescent="0.3">
      <c r="A581" t="s">
        <v>1333</v>
      </c>
      <c r="B581" t="s">
        <v>1334</v>
      </c>
      <c r="C581" t="s">
        <v>286</v>
      </c>
      <c r="D581" t="s">
        <v>204</v>
      </c>
      <c r="E581" t="s">
        <v>162</v>
      </c>
      <c r="F581" t="s">
        <v>181</v>
      </c>
      <c r="G581" t="s">
        <v>182</v>
      </c>
      <c r="H581">
        <v>57</v>
      </c>
      <c r="I581" s="6">
        <v>33612</v>
      </c>
      <c r="J581" s="29">
        <v>111299</v>
      </c>
      <c r="K581" s="30">
        <v>0.12</v>
      </c>
      <c r="L581" t="s">
        <v>165</v>
      </c>
      <c r="M581" t="s">
        <v>191</v>
      </c>
    </row>
    <row r="582" spans="1:13" x14ac:dyDescent="0.3">
      <c r="A582" t="s">
        <v>1335</v>
      </c>
      <c r="B582" t="s">
        <v>1336</v>
      </c>
      <c r="C582" t="s">
        <v>190</v>
      </c>
      <c r="D582" t="s">
        <v>212</v>
      </c>
      <c r="E582" t="s">
        <v>162</v>
      </c>
      <c r="F582" t="s">
        <v>163</v>
      </c>
      <c r="G582" t="s">
        <v>172</v>
      </c>
      <c r="H582">
        <v>43</v>
      </c>
      <c r="I582" s="6">
        <v>43659</v>
      </c>
      <c r="J582" s="29">
        <v>41545</v>
      </c>
      <c r="K582" s="30">
        <v>0</v>
      </c>
      <c r="L582" t="s">
        <v>165</v>
      </c>
      <c r="M582" t="s">
        <v>191</v>
      </c>
    </row>
    <row r="583" spans="1:13" x14ac:dyDescent="0.3">
      <c r="A583" t="s">
        <v>1337</v>
      </c>
      <c r="B583" t="s">
        <v>1338</v>
      </c>
      <c r="C583" t="s">
        <v>322</v>
      </c>
      <c r="D583" t="s">
        <v>161</v>
      </c>
      <c r="E583" t="s">
        <v>177</v>
      </c>
      <c r="F583" t="s">
        <v>181</v>
      </c>
      <c r="G583" t="s">
        <v>217</v>
      </c>
      <c r="H583">
        <v>26</v>
      </c>
      <c r="I583" s="6">
        <v>43569</v>
      </c>
      <c r="J583" s="29">
        <v>74467</v>
      </c>
      <c r="K583" s="30">
        <v>0</v>
      </c>
      <c r="L583" t="s">
        <v>165</v>
      </c>
      <c r="M583" t="s">
        <v>220</v>
      </c>
    </row>
    <row r="584" spans="1:13" x14ac:dyDescent="0.3">
      <c r="A584" t="s">
        <v>1339</v>
      </c>
      <c r="B584" t="s">
        <v>1340</v>
      </c>
      <c r="C584" t="s">
        <v>186</v>
      </c>
      <c r="D584" t="s">
        <v>194</v>
      </c>
      <c r="E584" t="s">
        <v>162</v>
      </c>
      <c r="F584" t="s">
        <v>181</v>
      </c>
      <c r="G584" t="s">
        <v>172</v>
      </c>
      <c r="H584">
        <v>44</v>
      </c>
      <c r="I584" s="6">
        <v>37296</v>
      </c>
      <c r="J584" s="29">
        <v>117545</v>
      </c>
      <c r="K584" s="30">
        <v>0.06</v>
      </c>
      <c r="L584" t="s">
        <v>165</v>
      </c>
      <c r="M584" t="s">
        <v>183</v>
      </c>
    </row>
    <row r="585" spans="1:13" x14ac:dyDescent="0.3">
      <c r="A585" t="s">
        <v>1341</v>
      </c>
      <c r="B585" t="s">
        <v>1342</v>
      </c>
      <c r="C585" t="s">
        <v>186</v>
      </c>
      <c r="D585" t="s">
        <v>200</v>
      </c>
      <c r="E585" t="s">
        <v>171</v>
      </c>
      <c r="F585" t="s">
        <v>181</v>
      </c>
      <c r="G585" t="s">
        <v>182</v>
      </c>
      <c r="H585">
        <v>50</v>
      </c>
      <c r="I585" s="6">
        <v>40983</v>
      </c>
      <c r="J585" s="29">
        <v>117226</v>
      </c>
      <c r="K585" s="30">
        <v>0.08</v>
      </c>
      <c r="L585" t="s">
        <v>165</v>
      </c>
      <c r="M585" t="s">
        <v>183</v>
      </c>
    </row>
    <row r="586" spans="1:13" x14ac:dyDescent="0.3">
      <c r="A586" t="s">
        <v>1343</v>
      </c>
      <c r="B586" t="s">
        <v>1344</v>
      </c>
      <c r="C586" t="s">
        <v>190</v>
      </c>
      <c r="D586" t="s">
        <v>194</v>
      </c>
      <c r="E586" t="s">
        <v>187</v>
      </c>
      <c r="F586" t="s">
        <v>163</v>
      </c>
      <c r="G586" t="s">
        <v>217</v>
      </c>
      <c r="H586">
        <v>26</v>
      </c>
      <c r="I586" s="6">
        <v>43489</v>
      </c>
      <c r="J586" s="29">
        <v>55767</v>
      </c>
      <c r="K586" s="30">
        <v>0</v>
      </c>
      <c r="L586" t="s">
        <v>165</v>
      </c>
      <c r="M586" t="s">
        <v>183</v>
      </c>
    </row>
    <row r="587" spans="1:13" x14ac:dyDescent="0.3">
      <c r="A587" t="s">
        <v>1345</v>
      </c>
      <c r="B587" t="s">
        <v>1346</v>
      </c>
      <c r="C587" t="s">
        <v>235</v>
      </c>
      <c r="D587" t="s">
        <v>223</v>
      </c>
      <c r="E587" t="s">
        <v>177</v>
      </c>
      <c r="F587" t="s">
        <v>163</v>
      </c>
      <c r="G587" t="s">
        <v>172</v>
      </c>
      <c r="H587">
        <v>29</v>
      </c>
      <c r="I587" s="6">
        <v>42691</v>
      </c>
      <c r="J587" s="29">
        <v>60930</v>
      </c>
      <c r="K587" s="30">
        <v>0</v>
      </c>
      <c r="L587" t="s">
        <v>165</v>
      </c>
      <c r="M587" t="s">
        <v>195</v>
      </c>
    </row>
    <row r="588" spans="1:13" x14ac:dyDescent="0.3">
      <c r="A588" t="s">
        <v>1347</v>
      </c>
      <c r="B588" t="s">
        <v>1348</v>
      </c>
      <c r="C588" t="s">
        <v>301</v>
      </c>
      <c r="D588" t="s">
        <v>161</v>
      </c>
      <c r="E588" t="s">
        <v>177</v>
      </c>
      <c r="F588" t="s">
        <v>163</v>
      </c>
      <c r="G588" t="s">
        <v>182</v>
      </c>
      <c r="H588">
        <v>33</v>
      </c>
      <c r="I588" s="6">
        <v>43029</v>
      </c>
      <c r="J588" s="29">
        <v>69332</v>
      </c>
      <c r="K588" s="30">
        <v>0</v>
      </c>
      <c r="L588" t="s">
        <v>165</v>
      </c>
      <c r="M588" t="s">
        <v>220</v>
      </c>
    </row>
    <row r="589" spans="1:13" x14ac:dyDescent="0.3">
      <c r="A589" t="s">
        <v>1349</v>
      </c>
      <c r="B589" t="s">
        <v>1350</v>
      </c>
      <c r="C589" t="s">
        <v>421</v>
      </c>
      <c r="D589" t="s">
        <v>223</v>
      </c>
      <c r="E589" t="s">
        <v>187</v>
      </c>
      <c r="F589" t="s">
        <v>181</v>
      </c>
      <c r="G589" t="s">
        <v>182</v>
      </c>
      <c r="H589">
        <v>38</v>
      </c>
      <c r="I589" s="6">
        <v>40875</v>
      </c>
      <c r="J589" s="29">
        <v>74010</v>
      </c>
      <c r="K589" s="30">
        <v>0</v>
      </c>
      <c r="L589" t="s">
        <v>165</v>
      </c>
      <c r="M589" t="s">
        <v>173</v>
      </c>
    </row>
    <row r="590" spans="1:13" x14ac:dyDescent="0.3">
      <c r="A590" t="s">
        <v>1351</v>
      </c>
      <c r="B590" t="s">
        <v>1352</v>
      </c>
      <c r="C590" t="s">
        <v>421</v>
      </c>
      <c r="D590" t="s">
        <v>223</v>
      </c>
      <c r="E590" t="s">
        <v>171</v>
      </c>
      <c r="F590" t="s">
        <v>181</v>
      </c>
      <c r="G590" t="s">
        <v>172</v>
      </c>
      <c r="H590">
        <v>32</v>
      </c>
      <c r="I590" s="6">
        <v>43864</v>
      </c>
      <c r="J590" s="29">
        <v>96598</v>
      </c>
      <c r="K590" s="30">
        <v>0</v>
      </c>
      <c r="L590" t="s">
        <v>165</v>
      </c>
      <c r="M590" t="s">
        <v>183</v>
      </c>
    </row>
    <row r="591" spans="1:13" x14ac:dyDescent="0.3">
      <c r="A591" t="s">
        <v>1266</v>
      </c>
      <c r="B591" t="s">
        <v>1353</v>
      </c>
      <c r="C591" t="s">
        <v>186</v>
      </c>
      <c r="D591" t="s">
        <v>223</v>
      </c>
      <c r="E591" t="s">
        <v>171</v>
      </c>
      <c r="F591" t="s">
        <v>163</v>
      </c>
      <c r="G591" t="s">
        <v>182</v>
      </c>
      <c r="H591">
        <v>64</v>
      </c>
      <c r="I591" s="6">
        <v>37762</v>
      </c>
      <c r="J591" s="29">
        <v>106444</v>
      </c>
      <c r="K591" s="30">
        <v>0.05</v>
      </c>
      <c r="L591" t="s">
        <v>165</v>
      </c>
      <c r="M591" t="s">
        <v>183</v>
      </c>
    </row>
    <row r="592" spans="1:13" x14ac:dyDescent="0.3">
      <c r="A592" t="s">
        <v>1354</v>
      </c>
      <c r="B592" t="s">
        <v>1355</v>
      </c>
      <c r="C592" t="s">
        <v>169</v>
      </c>
      <c r="D592" t="s">
        <v>170</v>
      </c>
      <c r="E592" t="s">
        <v>187</v>
      </c>
      <c r="F592" t="s">
        <v>181</v>
      </c>
      <c r="G592" t="s">
        <v>217</v>
      </c>
      <c r="H592">
        <v>31</v>
      </c>
      <c r="I592" s="6">
        <v>42957</v>
      </c>
      <c r="J592" s="29">
        <v>156931</v>
      </c>
      <c r="K592" s="30">
        <v>0.28000000000000003</v>
      </c>
      <c r="L592" t="s">
        <v>165</v>
      </c>
      <c r="M592" t="s">
        <v>166</v>
      </c>
    </row>
    <row r="593" spans="1:13" x14ac:dyDescent="0.3">
      <c r="A593" t="s">
        <v>1356</v>
      </c>
      <c r="B593" t="s">
        <v>1357</v>
      </c>
      <c r="C593" t="s">
        <v>240</v>
      </c>
      <c r="D593" t="s">
        <v>161</v>
      </c>
      <c r="E593" t="s">
        <v>162</v>
      </c>
      <c r="F593" t="s">
        <v>163</v>
      </c>
      <c r="G593" t="s">
        <v>172</v>
      </c>
      <c r="H593">
        <v>45</v>
      </c>
      <c r="I593" s="6">
        <v>39908</v>
      </c>
      <c r="J593" s="29">
        <v>64505</v>
      </c>
      <c r="K593" s="30">
        <v>0</v>
      </c>
      <c r="L593" t="s">
        <v>165</v>
      </c>
      <c r="M593" t="s">
        <v>191</v>
      </c>
    </row>
    <row r="594" spans="1:13" x14ac:dyDescent="0.3">
      <c r="A594" t="s">
        <v>1358</v>
      </c>
      <c r="B594" t="s">
        <v>1359</v>
      </c>
      <c r="C594" t="s">
        <v>160</v>
      </c>
      <c r="D594" t="s">
        <v>200</v>
      </c>
      <c r="E594" t="s">
        <v>171</v>
      </c>
      <c r="F594" t="s">
        <v>163</v>
      </c>
      <c r="G594" t="s">
        <v>164</v>
      </c>
      <c r="H594">
        <v>25</v>
      </c>
      <c r="I594" s="6">
        <v>44272</v>
      </c>
      <c r="J594" s="29">
        <v>155080</v>
      </c>
      <c r="K594" s="30">
        <v>0.1</v>
      </c>
      <c r="L594" t="s">
        <v>165</v>
      </c>
      <c r="M594" t="s">
        <v>195</v>
      </c>
    </row>
    <row r="595" spans="1:13" x14ac:dyDescent="0.3">
      <c r="A595" t="s">
        <v>1360</v>
      </c>
      <c r="B595" t="s">
        <v>1361</v>
      </c>
      <c r="C595" t="s">
        <v>180</v>
      </c>
      <c r="D595" t="s">
        <v>223</v>
      </c>
      <c r="E595" t="s">
        <v>171</v>
      </c>
      <c r="F595" t="s">
        <v>181</v>
      </c>
      <c r="G595" t="s">
        <v>172</v>
      </c>
      <c r="H595">
        <v>31</v>
      </c>
      <c r="I595" s="6">
        <v>43325</v>
      </c>
      <c r="J595" s="29">
        <v>81828</v>
      </c>
      <c r="K595" s="30">
        <v>0</v>
      </c>
      <c r="L595" t="s">
        <v>165</v>
      </c>
      <c r="M595" t="s">
        <v>191</v>
      </c>
    </row>
    <row r="596" spans="1:13" x14ac:dyDescent="0.3">
      <c r="A596" t="s">
        <v>1362</v>
      </c>
      <c r="B596" t="s">
        <v>1363</v>
      </c>
      <c r="C596" t="s">
        <v>160</v>
      </c>
      <c r="D596" t="s">
        <v>161</v>
      </c>
      <c r="E596" t="s">
        <v>177</v>
      </c>
      <c r="F596" t="s">
        <v>181</v>
      </c>
      <c r="G596" t="s">
        <v>182</v>
      </c>
      <c r="H596">
        <v>46</v>
      </c>
      <c r="I596" s="6">
        <v>43085</v>
      </c>
      <c r="J596" s="29">
        <v>136716</v>
      </c>
      <c r="K596" s="30">
        <v>0.12</v>
      </c>
      <c r="L596" t="s">
        <v>165</v>
      </c>
      <c r="M596" t="s">
        <v>195</v>
      </c>
    </row>
    <row r="597" spans="1:13" x14ac:dyDescent="0.3">
      <c r="A597" t="s">
        <v>1364</v>
      </c>
      <c r="B597" t="s">
        <v>1365</v>
      </c>
      <c r="C597" t="s">
        <v>160</v>
      </c>
      <c r="D597" t="s">
        <v>223</v>
      </c>
      <c r="E597" t="s">
        <v>171</v>
      </c>
      <c r="F597" t="s">
        <v>181</v>
      </c>
      <c r="G597" t="s">
        <v>217</v>
      </c>
      <c r="H597">
        <v>54</v>
      </c>
      <c r="I597" s="6">
        <v>40836</v>
      </c>
      <c r="J597" s="29">
        <v>122644</v>
      </c>
      <c r="K597" s="30">
        <v>0.12</v>
      </c>
      <c r="L597" t="s">
        <v>165</v>
      </c>
      <c r="M597" t="s">
        <v>195</v>
      </c>
    </row>
    <row r="598" spans="1:13" x14ac:dyDescent="0.3">
      <c r="A598" t="s">
        <v>1366</v>
      </c>
      <c r="B598" t="s">
        <v>1367</v>
      </c>
      <c r="C598" t="s">
        <v>186</v>
      </c>
      <c r="D598" t="s">
        <v>223</v>
      </c>
      <c r="E598" t="s">
        <v>162</v>
      </c>
      <c r="F598" t="s">
        <v>163</v>
      </c>
      <c r="G598" t="s">
        <v>182</v>
      </c>
      <c r="H598">
        <v>50</v>
      </c>
      <c r="I598" s="6">
        <v>36653</v>
      </c>
      <c r="J598" s="29">
        <v>106428</v>
      </c>
      <c r="K598" s="30">
        <v>7.0000000000000007E-2</v>
      </c>
      <c r="L598" t="s">
        <v>165</v>
      </c>
      <c r="M598" t="s">
        <v>173</v>
      </c>
    </row>
    <row r="599" spans="1:13" x14ac:dyDescent="0.3">
      <c r="A599" t="s">
        <v>1368</v>
      </c>
      <c r="B599" t="s">
        <v>1369</v>
      </c>
      <c r="C599" t="s">
        <v>211</v>
      </c>
      <c r="D599" t="s">
        <v>170</v>
      </c>
      <c r="E599" t="s">
        <v>187</v>
      </c>
      <c r="F599" t="s">
        <v>181</v>
      </c>
      <c r="G599" t="s">
        <v>172</v>
      </c>
      <c r="H599">
        <v>36</v>
      </c>
      <c r="I599" s="6">
        <v>39830</v>
      </c>
      <c r="J599" s="29">
        <v>238236</v>
      </c>
      <c r="K599" s="30">
        <v>0.31</v>
      </c>
      <c r="L599" t="s">
        <v>165</v>
      </c>
      <c r="M599" t="s">
        <v>166</v>
      </c>
    </row>
    <row r="600" spans="1:13" x14ac:dyDescent="0.3">
      <c r="A600" t="s">
        <v>1370</v>
      </c>
      <c r="B600" t="s">
        <v>1371</v>
      </c>
      <c r="C600" t="s">
        <v>169</v>
      </c>
      <c r="D600" t="s">
        <v>170</v>
      </c>
      <c r="E600" t="s">
        <v>187</v>
      </c>
      <c r="F600" t="s">
        <v>163</v>
      </c>
      <c r="G600" t="s">
        <v>172</v>
      </c>
      <c r="H600">
        <v>64</v>
      </c>
      <c r="I600" s="6">
        <v>41264</v>
      </c>
      <c r="J600" s="29">
        <v>153253</v>
      </c>
      <c r="K600" s="30">
        <v>0.24</v>
      </c>
      <c r="L600" t="s">
        <v>165</v>
      </c>
      <c r="M600" t="s">
        <v>195</v>
      </c>
    </row>
    <row r="601" spans="1:13" x14ac:dyDescent="0.3">
      <c r="A601" t="s">
        <v>1372</v>
      </c>
      <c r="B601" t="s">
        <v>1373</v>
      </c>
      <c r="C601" t="s">
        <v>186</v>
      </c>
      <c r="D601" t="s">
        <v>194</v>
      </c>
      <c r="E601" t="s">
        <v>177</v>
      </c>
      <c r="F601" t="s">
        <v>163</v>
      </c>
      <c r="G601" t="s">
        <v>172</v>
      </c>
      <c r="H601">
        <v>34</v>
      </c>
      <c r="I601" s="6">
        <v>41915</v>
      </c>
      <c r="J601" s="29">
        <v>103707</v>
      </c>
      <c r="K601" s="30">
        <v>0.09</v>
      </c>
      <c r="L601" t="s">
        <v>165</v>
      </c>
      <c r="M601" t="s">
        <v>220</v>
      </c>
    </row>
    <row r="602" spans="1:13" x14ac:dyDescent="0.3">
      <c r="A602" t="s">
        <v>1374</v>
      </c>
      <c r="B602" t="s">
        <v>1375</v>
      </c>
      <c r="C602" t="s">
        <v>211</v>
      </c>
      <c r="D602" t="s">
        <v>194</v>
      </c>
      <c r="E602" t="s">
        <v>171</v>
      </c>
      <c r="F602" t="s">
        <v>163</v>
      </c>
      <c r="G602" t="s">
        <v>172</v>
      </c>
      <c r="H602">
        <v>41</v>
      </c>
      <c r="I602" s="6">
        <v>41130</v>
      </c>
      <c r="J602" s="29">
        <v>245360</v>
      </c>
      <c r="K602" s="30">
        <v>0.37</v>
      </c>
      <c r="L602" t="s">
        <v>165</v>
      </c>
      <c r="M602" t="s">
        <v>195</v>
      </c>
    </row>
    <row r="603" spans="1:13" x14ac:dyDescent="0.3">
      <c r="A603" t="s">
        <v>1376</v>
      </c>
      <c r="B603" t="s">
        <v>1377</v>
      </c>
      <c r="C603" t="s">
        <v>340</v>
      </c>
      <c r="D603" t="s">
        <v>204</v>
      </c>
      <c r="E603" t="s">
        <v>171</v>
      </c>
      <c r="F603" t="s">
        <v>181</v>
      </c>
      <c r="G603" t="s">
        <v>182</v>
      </c>
      <c r="H603">
        <v>25</v>
      </c>
      <c r="I603" s="6">
        <v>44385</v>
      </c>
      <c r="J603" s="29">
        <v>67275</v>
      </c>
      <c r="K603" s="30">
        <v>0</v>
      </c>
      <c r="L603" t="s">
        <v>165</v>
      </c>
      <c r="M603" t="s">
        <v>220</v>
      </c>
    </row>
    <row r="604" spans="1:13" x14ac:dyDescent="0.3">
      <c r="A604" t="s">
        <v>1378</v>
      </c>
      <c r="B604" t="s">
        <v>1379</v>
      </c>
      <c r="C604" t="s">
        <v>186</v>
      </c>
      <c r="D604" t="s">
        <v>161</v>
      </c>
      <c r="E604" t="s">
        <v>177</v>
      </c>
      <c r="F604" t="s">
        <v>181</v>
      </c>
      <c r="G604" t="s">
        <v>182</v>
      </c>
      <c r="H604">
        <v>45</v>
      </c>
      <c r="I604" s="6">
        <v>42026</v>
      </c>
      <c r="J604" s="29">
        <v>101288</v>
      </c>
      <c r="K604" s="30">
        <v>0.1</v>
      </c>
      <c r="L604" t="s">
        <v>165</v>
      </c>
      <c r="M604" t="s">
        <v>183</v>
      </c>
    </row>
    <row r="605" spans="1:13" x14ac:dyDescent="0.3">
      <c r="A605" t="s">
        <v>1380</v>
      </c>
      <c r="B605" t="s">
        <v>1381</v>
      </c>
      <c r="C605" t="s">
        <v>301</v>
      </c>
      <c r="D605" t="s">
        <v>161</v>
      </c>
      <c r="E605" t="s">
        <v>177</v>
      </c>
      <c r="F605" t="s">
        <v>163</v>
      </c>
      <c r="G605" t="s">
        <v>164</v>
      </c>
      <c r="H605">
        <v>37</v>
      </c>
      <c r="I605" s="6">
        <v>42487</v>
      </c>
      <c r="J605" s="29">
        <v>91400</v>
      </c>
      <c r="K605" s="30">
        <v>0</v>
      </c>
      <c r="L605" t="s">
        <v>165</v>
      </c>
      <c r="M605" t="s">
        <v>173</v>
      </c>
    </row>
    <row r="606" spans="1:13" x14ac:dyDescent="0.3">
      <c r="A606" t="s">
        <v>1382</v>
      </c>
      <c r="B606" t="s">
        <v>1383</v>
      </c>
      <c r="C606" t="s">
        <v>160</v>
      </c>
      <c r="D606" t="s">
        <v>200</v>
      </c>
      <c r="E606" t="s">
        <v>162</v>
      </c>
      <c r="F606" t="s">
        <v>181</v>
      </c>
      <c r="G606" t="s">
        <v>164</v>
      </c>
      <c r="H606">
        <v>42</v>
      </c>
      <c r="I606" s="6">
        <v>37914</v>
      </c>
      <c r="J606" s="29">
        <v>135558</v>
      </c>
      <c r="K606" s="30">
        <v>0.14000000000000001</v>
      </c>
      <c r="L606" t="s">
        <v>165</v>
      </c>
      <c r="M606" t="s">
        <v>183</v>
      </c>
    </row>
    <row r="607" spans="1:13" x14ac:dyDescent="0.3">
      <c r="A607" t="s">
        <v>1384</v>
      </c>
      <c r="B607" t="s">
        <v>1013</v>
      </c>
      <c r="C607" t="s">
        <v>190</v>
      </c>
      <c r="D607" t="s">
        <v>194</v>
      </c>
      <c r="E607" t="s">
        <v>171</v>
      </c>
      <c r="F607" t="s">
        <v>181</v>
      </c>
      <c r="G607" t="s">
        <v>172</v>
      </c>
      <c r="H607">
        <v>49</v>
      </c>
      <c r="I607" s="6">
        <v>40894</v>
      </c>
      <c r="J607" s="29">
        <v>56878</v>
      </c>
      <c r="K607" s="30">
        <v>0</v>
      </c>
      <c r="L607" t="s">
        <v>165</v>
      </c>
      <c r="M607" t="s">
        <v>166</v>
      </c>
    </row>
    <row r="608" spans="1:13" x14ac:dyDescent="0.3">
      <c r="A608" t="s">
        <v>1385</v>
      </c>
      <c r="B608" t="s">
        <v>1386</v>
      </c>
      <c r="C608" t="s">
        <v>235</v>
      </c>
      <c r="D608" t="s">
        <v>223</v>
      </c>
      <c r="E608" t="s">
        <v>177</v>
      </c>
      <c r="F608" t="s">
        <v>181</v>
      </c>
      <c r="G608" t="s">
        <v>217</v>
      </c>
      <c r="H608">
        <v>39</v>
      </c>
      <c r="I608" s="6">
        <v>39229</v>
      </c>
      <c r="J608" s="29">
        <v>51234</v>
      </c>
      <c r="K608" s="30">
        <v>0</v>
      </c>
      <c r="L608" t="s">
        <v>165</v>
      </c>
      <c r="M608" t="s">
        <v>166</v>
      </c>
    </row>
    <row r="609" spans="1:13" x14ac:dyDescent="0.3">
      <c r="A609" t="s">
        <v>1016</v>
      </c>
      <c r="B609" t="s">
        <v>1387</v>
      </c>
      <c r="C609" t="s">
        <v>211</v>
      </c>
      <c r="D609" t="s">
        <v>200</v>
      </c>
      <c r="E609" t="s">
        <v>171</v>
      </c>
      <c r="F609" t="s">
        <v>181</v>
      </c>
      <c r="G609" t="s">
        <v>182</v>
      </c>
      <c r="H609">
        <v>31</v>
      </c>
      <c r="I609" s="6">
        <v>42018</v>
      </c>
      <c r="J609" s="29">
        <v>230025</v>
      </c>
      <c r="K609" s="30">
        <v>0.34</v>
      </c>
      <c r="L609" t="s">
        <v>165</v>
      </c>
      <c r="M609" t="s">
        <v>183</v>
      </c>
    </row>
    <row r="610" spans="1:13" x14ac:dyDescent="0.3">
      <c r="A610" t="s">
        <v>1388</v>
      </c>
      <c r="B610" t="s">
        <v>1389</v>
      </c>
      <c r="C610" t="s">
        <v>190</v>
      </c>
      <c r="D610" t="s">
        <v>194</v>
      </c>
      <c r="E610" t="s">
        <v>177</v>
      </c>
      <c r="F610" t="s">
        <v>181</v>
      </c>
      <c r="G610" t="s">
        <v>182</v>
      </c>
      <c r="H610">
        <v>29</v>
      </c>
      <c r="I610" s="6">
        <v>42602</v>
      </c>
      <c r="J610" s="29">
        <v>58703</v>
      </c>
      <c r="K610" s="30">
        <v>0</v>
      </c>
      <c r="L610" t="s">
        <v>165</v>
      </c>
      <c r="M610" t="s">
        <v>220</v>
      </c>
    </row>
    <row r="611" spans="1:13" x14ac:dyDescent="0.3">
      <c r="A611" t="s">
        <v>1390</v>
      </c>
      <c r="B611" t="s">
        <v>1391</v>
      </c>
      <c r="C611" t="s">
        <v>186</v>
      </c>
      <c r="D611" t="s">
        <v>170</v>
      </c>
      <c r="E611" t="s">
        <v>177</v>
      </c>
      <c r="F611" t="s">
        <v>181</v>
      </c>
      <c r="G611" t="s">
        <v>172</v>
      </c>
      <c r="H611">
        <v>32</v>
      </c>
      <c r="I611" s="6">
        <v>43936</v>
      </c>
      <c r="J611" s="29">
        <v>126671</v>
      </c>
      <c r="K611" s="30">
        <v>0.09</v>
      </c>
      <c r="L611" t="s">
        <v>165</v>
      </c>
      <c r="M611" t="s">
        <v>191</v>
      </c>
    </row>
    <row r="612" spans="1:13" x14ac:dyDescent="0.3">
      <c r="A612" t="s">
        <v>1392</v>
      </c>
      <c r="B612" t="s">
        <v>1393</v>
      </c>
      <c r="C612" t="s">
        <v>325</v>
      </c>
      <c r="D612" t="s">
        <v>223</v>
      </c>
      <c r="E612" t="s">
        <v>162</v>
      </c>
      <c r="F612" t="s">
        <v>163</v>
      </c>
      <c r="G612" t="s">
        <v>182</v>
      </c>
      <c r="H612">
        <v>33</v>
      </c>
      <c r="I612" s="6">
        <v>44218</v>
      </c>
      <c r="J612" s="29">
        <v>56405</v>
      </c>
      <c r="K612" s="30">
        <v>0</v>
      </c>
      <c r="L612" t="s">
        <v>165</v>
      </c>
      <c r="M612" t="s">
        <v>173</v>
      </c>
    </row>
    <row r="613" spans="1:13" x14ac:dyDescent="0.3">
      <c r="A613" t="s">
        <v>1394</v>
      </c>
      <c r="B613" t="s">
        <v>1395</v>
      </c>
      <c r="C613" t="s">
        <v>235</v>
      </c>
      <c r="D613" t="s">
        <v>170</v>
      </c>
      <c r="E613" t="s">
        <v>177</v>
      </c>
      <c r="F613" t="s">
        <v>181</v>
      </c>
      <c r="G613" t="s">
        <v>217</v>
      </c>
      <c r="H613">
        <v>39</v>
      </c>
      <c r="I613" s="6">
        <v>39708</v>
      </c>
      <c r="J613" s="29">
        <v>62861</v>
      </c>
      <c r="K613" s="30">
        <v>0</v>
      </c>
      <c r="L613" t="s">
        <v>165</v>
      </c>
      <c r="M613" t="s">
        <v>166</v>
      </c>
    </row>
    <row r="614" spans="1:13" x14ac:dyDescent="0.3">
      <c r="A614" t="s">
        <v>1396</v>
      </c>
      <c r="B614" t="s">
        <v>1397</v>
      </c>
      <c r="C614" t="s">
        <v>160</v>
      </c>
      <c r="D614" t="s">
        <v>161</v>
      </c>
      <c r="E614" t="s">
        <v>177</v>
      </c>
      <c r="F614" t="s">
        <v>163</v>
      </c>
      <c r="G614" t="s">
        <v>182</v>
      </c>
      <c r="H614">
        <v>53</v>
      </c>
      <c r="I614" s="6">
        <v>35532</v>
      </c>
      <c r="J614" s="29">
        <v>154388</v>
      </c>
      <c r="K614" s="30">
        <v>0.1</v>
      </c>
      <c r="L614" t="s">
        <v>165</v>
      </c>
      <c r="M614" t="s">
        <v>166</v>
      </c>
    </row>
    <row r="615" spans="1:13" x14ac:dyDescent="0.3">
      <c r="A615" t="s">
        <v>1398</v>
      </c>
      <c r="B615" t="s">
        <v>1399</v>
      </c>
      <c r="C615" t="s">
        <v>169</v>
      </c>
      <c r="D615" t="s">
        <v>200</v>
      </c>
      <c r="E615" t="s">
        <v>177</v>
      </c>
      <c r="F615" t="s">
        <v>163</v>
      </c>
      <c r="G615" t="s">
        <v>172</v>
      </c>
      <c r="H615">
        <v>54</v>
      </c>
      <c r="I615" s="6">
        <v>34603</v>
      </c>
      <c r="J615" s="29">
        <v>162978</v>
      </c>
      <c r="K615" s="30">
        <v>0.17</v>
      </c>
      <c r="L615" t="s">
        <v>165</v>
      </c>
      <c r="M615" t="s">
        <v>191</v>
      </c>
    </row>
    <row r="616" spans="1:13" x14ac:dyDescent="0.3">
      <c r="A616" t="s">
        <v>1400</v>
      </c>
      <c r="B616" t="s">
        <v>1401</v>
      </c>
      <c r="C616" t="s">
        <v>595</v>
      </c>
      <c r="D616" t="s">
        <v>161</v>
      </c>
      <c r="E616" t="s">
        <v>171</v>
      </c>
      <c r="F616" t="s">
        <v>181</v>
      </c>
      <c r="G616" t="s">
        <v>217</v>
      </c>
      <c r="H616">
        <v>55</v>
      </c>
      <c r="I616" s="6">
        <v>34290</v>
      </c>
      <c r="J616" s="29">
        <v>80170</v>
      </c>
      <c r="K616" s="30">
        <v>0</v>
      </c>
      <c r="L616" t="s">
        <v>165</v>
      </c>
      <c r="M616" t="s">
        <v>191</v>
      </c>
    </row>
    <row r="617" spans="1:13" x14ac:dyDescent="0.3">
      <c r="A617" t="s">
        <v>891</v>
      </c>
      <c r="B617" t="s">
        <v>1402</v>
      </c>
      <c r="C617" t="s">
        <v>180</v>
      </c>
      <c r="D617" t="s">
        <v>194</v>
      </c>
      <c r="E617" t="s">
        <v>177</v>
      </c>
      <c r="F617" t="s">
        <v>163</v>
      </c>
      <c r="G617" t="s">
        <v>182</v>
      </c>
      <c r="H617">
        <v>44</v>
      </c>
      <c r="I617" s="6">
        <v>44314</v>
      </c>
      <c r="J617" s="29">
        <v>98520</v>
      </c>
      <c r="K617" s="30">
        <v>0</v>
      </c>
      <c r="L617" t="s">
        <v>165</v>
      </c>
      <c r="M617" t="s">
        <v>191</v>
      </c>
    </row>
    <row r="618" spans="1:13" x14ac:dyDescent="0.3">
      <c r="A618" t="s">
        <v>1403</v>
      </c>
      <c r="B618" t="s">
        <v>1404</v>
      </c>
      <c r="C618" t="s">
        <v>186</v>
      </c>
      <c r="D618" t="s">
        <v>170</v>
      </c>
      <c r="E618" t="s">
        <v>177</v>
      </c>
      <c r="F618" t="s">
        <v>181</v>
      </c>
      <c r="G618" t="s">
        <v>182</v>
      </c>
      <c r="H618">
        <v>52</v>
      </c>
      <c r="I618" s="6">
        <v>36523</v>
      </c>
      <c r="J618" s="29">
        <v>116527</v>
      </c>
      <c r="K618" s="30">
        <v>7.0000000000000007E-2</v>
      </c>
      <c r="L618" t="s">
        <v>165</v>
      </c>
      <c r="M618" t="s">
        <v>183</v>
      </c>
    </row>
    <row r="619" spans="1:13" x14ac:dyDescent="0.3">
      <c r="A619" t="s">
        <v>1260</v>
      </c>
      <c r="B619" t="s">
        <v>1405</v>
      </c>
      <c r="C619" t="s">
        <v>169</v>
      </c>
      <c r="D619" t="s">
        <v>223</v>
      </c>
      <c r="E619" t="s">
        <v>162</v>
      </c>
      <c r="F619" t="s">
        <v>181</v>
      </c>
      <c r="G619" t="s">
        <v>182</v>
      </c>
      <c r="H619">
        <v>27</v>
      </c>
      <c r="I619" s="6">
        <v>43776</v>
      </c>
      <c r="J619" s="29">
        <v>174607</v>
      </c>
      <c r="K619" s="30">
        <v>0.28999999999999998</v>
      </c>
      <c r="L619" t="s">
        <v>165</v>
      </c>
      <c r="M619" t="s">
        <v>220</v>
      </c>
    </row>
    <row r="620" spans="1:13" x14ac:dyDescent="0.3">
      <c r="A620" t="s">
        <v>1406</v>
      </c>
      <c r="B620" t="s">
        <v>1407</v>
      </c>
      <c r="C620" t="s">
        <v>235</v>
      </c>
      <c r="D620" t="s">
        <v>194</v>
      </c>
      <c r="E620" t="s">
        <v>162</v>
      </c>
      <c r="F620" t="s">
        <v>181</v>
      </c>
      <c r="G620" t="s">
        <v>217</v>
      </c>
      <c r="H620">
        <v>58</v>
      </c>
      <c r="I620" s="6">
        <v>38819</v>
      </c>
      <c r="J620" s="29">
        <v>64202</v>
      </c>
      <c r="K620" s="30">
        <v>0</v>
      </c>
      <c r="L620" t="s">
        <v>165</v>
      </c>
      <c r="M620" t="s">
        <v>220</v>
      </c>
    </row>
    <row r="621" spans="1:13" x14ac:dyDescent="0.3">
      <c r="A621" t="s">
        <v>1408</v>
      </c>
      <c r="B621" t="s">
        <v>1409</v>
      </c>
      <c r="C621" t="s">
        <v>397</v>
      </c>
      <c r="D621" t="s">
        <v>161</v>
      </c>
      <c r="E621" t="s">
        <v>171</v>
      </c>
      <c r="F621" t="s">
        <v>163</v>
      </c>
      <c r="G621" t="s">
        <v>217</v>
      </c>
      <c r="H621">
        <v>36</v>
      </c>
      <c r="I621" s="6">
        <v>42677</v>
      </c>
      <c r="J621" s="29">
        <v>94618</v>
      </c>
      <c r="K621" s="30">
        <v>0</v>
      </c>
      <c r="L621" t="s">
        <v>165</v>
      </c>
      <c r="M621" t="s">
        <v>220</v>
      </c>
    </row>
    <row r="622" spans="1:13" x14ac:dyDescent="0.3">
      <c r="A622" t="s">
        <v>1410</v>
      </c>
      <c r="B622" t="s">
        <v>1411</v>
      </c>
      <c r="C622" t="s">
        <v>169</v>
      </c>
      <c r="D622" t="s">
        <v>212</v>
      </c>
      <c r="E622" t="s">
        <v>162</v>
      </c>
      <c r="F622" t="s">
        <v>181</v>
      </c>
      <c r="G622" t="s">
        <v>172</v>
      </c>
      <c r="H622">
        <v>26</v>
      </c>
      <c r="I622" s="6">
        <v>43753</v>
      </c>
      <c r="J622" s="29">
        <v>151556</v>
      </c>
      <c r="K622" s="30">
        <v>0.2</v>
      </c>
      <c r="L622" t="s">
        <v>165</v>
      </c>
      <c r="M622" t="s">
        <v>191</v>
      </c>
    </row>
    <row r="623" spans="1:13" x14ac:dyDescent="0.3">
      <c r="A623" t="s">
        <v>1412</v>
      </c>
      <c r="B623" t="s">
        <v>1413</v>
      </c>
      <c r="C623" t="s">
        <v>340</v>
      </c>
      <c r="D623" t="s">
        <v>204</v>
      </c>
      <c r="E623" t="s">
        <v>162</v>
      </c>
      <c r="F623" t="s">
        <v>163</v>
      </c>
      <c r="G623" t="s">
        <v>182</v>
      </c>
      <c r="H623">
        <v>37</v>
      </c>
      <c r="I623" s="6">
        <v>43898</v>
      </c>
      <c r="J623" s="29">
        <v>80659</v>
      </c>
      <c r="K623" s="30">
        <v>0</v>
      </c>
      <c r="L623" t="s">
        <v>165</v>
      </c>
      <c r="M623" t="s">
        <v>183</v>
      </c>
    </row>
    <row r="624" spans="1:13" x14ac:dyDescent="0.3">
      <c r="A624" t="s">
        <v>1414</v>
      </c>
      <c r="B624" t="s">
        <v>1415</v>
      </c>
      <c r="C624" t="s">
        <v>468</v>
      </c>
      <c r="D624" t="s">
        <v>161</v>
      </c>
      <c r="E624" t="s">
        <v>162</v>
      </c>
      <c r="F624" t="s">
        <v>163</v>
      </c>
      <c r="G624" t="s">
        <v>172</v>
      </c>
      <c r="H624">
        <v>58</v>
      </c>
      <c r="I624" s="6">
        <v>42486</v>
      </c>
      <c r="J624" s="29">
        <v>72045</v>
      </c>
      <c r="K624" s="30">
        <v>0</v>
      </c>
      <c r="L624" t="s">
        <v>165</v>
      </c>
      <c r="M624" t="s">
        <v>183</v>
      </c>
    </row>
    <row r="625" spans="1:13" x14ac:dyDescent="0.3">
      <c r="A625" t="s">
        <v>1416</v>
      </c>
      <c r="B625" t="s">
        <v>1417</v>
      </c>
      <c r="C625" t="s">
        <v>397</v>
      </c>
      <c r="D625" t="s">
        <v>161</v>
      </c>
      <c r="E625" t="s">
        <v>162</v>
      </c>
      <c r="F625" t="s">
        <v>181</v>
      </c>
      <c r="G625" t="s">
        <v>172</v>
      </c>
      <c r="H625">
        <v>61</v>
      </c>
      <c r="I625" s="6">
        <v>42437</v>
      </c>
      <c r="J625" s="29">
        <v>96566</v>
      </c>
      <c r="K625" s="30">
        <v>0</v>
      </c>
      <c r="L625" t="s">
        <v>165</v>
      </c>
      <c r="M625" t="s">
        <v>220</v>
      </c>
    </row>
    <row r="626" spans="1:13" x14ac:dyDescent="0.3">
      <c r="A626" t="s">
        <v>1418</v>
      </c>
      <c r="B626" t="s">
        <v>1419</v>
      </c>
      <c r="C626" t="s">
        <v>378</v>
      </c>
      <c r="D626" t="s">
        <v>161</v>
      </c>
      <c r="E626" t="s">
        <v>162</v>
      </c>
      <c r="F626" t="s">
        <v>181</v>
      </c>
      <c r="G626" t="s">
        <v>217</v>
      </c>
      <c r="H626">
        <v>45</v>
      </c>
      <c r="I626" s="6">
        <v>37126</v>
      </c>
      <c r="J626" s="29">
        <v>54994</v>
      </c>
      <c r="K626" s="30">
        <v>0</v>
      </c>
      <c r="L626" t="s">
        <v>165</v>
      </c>
      <c r="M626" t="s">
        <v>220</v>
      </c>
    </row>
    <row r="627" spans="1:13" x14ac:dyDescent="0.3">
      <c r="A627" t="s">
        <v>1420</v>
      </c>
      <c r="B627" t="s">
        <v>1421</v>
      </c>
      <c r="C627" t="s">
        <v>468</v>
      </c>
      <c r="D627" t="s">
        <v>161</v>
      </c>
      <c r="E627" t="s">
        <v>187</v>
      </c>
      <c r="F627" t="s">
        <v>163</v>
      </c>
      <c r="G627" t="s">
        <v>172</v>
      </c>
      <c r="H627">
        <v>40</v>
      </c>
      <c r="I627" s="6">
        <v>40944</v>
      </c>
      <c r="J627" s="29">
        <v>61523</v>
      </c>
      <c r="K627" s="30">
        <v>0</v>
      </c>
      <c r="L627" t="s">
        <v>165</v>
      </c>
      <c r="M627" t="s">
        <v>220</v>
      </c>
    </row>
    <row r="628" spans="1:13" x14ac:dyDescent="0.3">
      <c r="A628" t="s">
        <v>1422</v>
      </c>
      <c r="B628" t="s">
        <v>1423</v>
      </c>
      <c r="C628" t="s">
        <v>211</v>
      </c>
      <c r="D628" t="s">
        <v>200</v>
      </c>
      <c r="E628" t="s">
        <v>187</v>
      </c>
      <c r="F628" t="s">
        <v>181</v>
      </c>
      <c r="G628" t="s">
        <v>164</v>
      </c>
      <c r="H628">
        <v>45</v>
      </c>
      <c r="I628" s="6">
        <v>40524</v>
      </c>
      <c r="J628" s="29">
        <v>190512</v>
      </c>
      <c r="K628" s="30">
        <v>0.32</v>
      </c>
      <c r="L628" t="s">
        <v>165</v>
      </c>
      <c r="M628" t="s">
        <v>220</v>
      </c>
    </row>
    <row r="629" spans="1:13" x14ac:dyDescent="0.3">
      <c r="A629" t="s">
        <v>671</v>
      </c>
      <c r="B629" t="s">
        <v>1424</v>
      </c>
      <c r="C629" t="s">
        <v>186</v>
      </c>
      <c r="D629" t="s">
        <v>194</v>
      </c>
      <c r="E629" t="s">
        <v>177</v>
      </c>
      <c r="F629" t="s">
        <v>181</v>
      </c>
      <c r="G629" t="s">
        <v>172</v>
      </c>
      <c r="H629">
        <v>57</v>
      </c>
      <c r="I629" s="6">
        <v>43484</v>
      </c>
      <c r="J629" s="29">
        <v>101577</v>
      </c>
      <c r="K629" s="30">
        <v>0.05</v>
      </c>
      <c r="L629" t="s">
        <v>165</v>
      </c>
      <c r="M629" t="s">
        <v>173</v>
      </c>
    </row>
    <row r="630" spans="1:13" x14ac:dyDescent="0.3">
      <c r="A630" t="s">
        <v>1425</v>
      </c>
      <c r="B630" t="s">
        <v>1426</v>
      </c>
      <c r="C630" t="s">
        <v>186</v>
      </c>
      <c r="D630" t="s">
        <v>194</v>
      </c>
      <c r="E630" t="s">
        <v>177</v>
      </c>
      <c r="F630" t="s">
        <v>163</v>
      </c>
      <c r="G630" t="s">
        <v>217</v>
      </c>
      <c r="H630">
        <v>44</v>
      </c>
      <c r="I630" s="6">
        <v>38642</v>
      </c>
      <c r="J630" s="29">
        <v>105223</v>
      </c>
      <c r="K630" s="30">
        <v>0.1</v>
      </c>
      <c r="L630" t="s">
        <v>165</v>
      </c>
      <c r="M630" t="s">
        <v>183</v>
      </c>
    </row>
    <row r="631" spans="1:13" x14ac:dyDescent="0.3">
      <c r="A631" t="s">
        <v>1200</v>
      </c>
      <c r="B631" t="s">
        <v>1427</v>
      </c>
      <c r="C631" t="s">
        <v>721</v>
      </c>
      <c r="D631" t="s">
        <v>161</v>
      </c>
      <c r="E631" t="s">
        <v>187</v>
      </c>
      <c r="F631" t="s">
        <v>181</v>
      </c>
      <c r="G631" t="s">
        <v>217</v>
      </c>
      <c r="H631">
        <v>48</v>
      </c>
      <c r="I631" s="6">
        <v>39635</v>
      </c>
      <c r="J631" s="29">
        <v>94815</v>
      </c>
      <c r="K631" s="30">
        <v>0</v>
      </c>
      <c r="L631" t="s">
        <v>165</v>
      </c>
      <c r="M631" t="s">
        <v>173</v>
      </c>
    </row>
    <row r="632" spans="1:13" x14ac:dyDescent="0.3">
      <c r="A632" t="s">
        <v>1428</v>
      </c>
      <c r="B632" t="s">
        <v>1429</v>
      </c>
      <c r="C632" t="s">
        <v>180</v>
      </c>
      <c r="D632" t="s">
        <v>212</v>
      </c>
      <c r="E632" t="s">
        <v>171</v>
      </c>
      <c r="F632" t="s">
        <v>163</v>
      </c>
      <c r="G632" t="s">
        <v>217</v>
      </c>
      <c r="H632">
        <v>35</v>
      </c>
      <c r="I632" s="6">
        <v>42745</v>
      </c>
      <c r="J632" s="29">
        <v>80622</v>
      </c>
      <c r="K632" s="30">
        <v>0</v>
      </c>
      <c r="L632" t="s">
        <v>165</v>
      </c>
      <c r="M632" t="s">
        <v>195</v>
      </c>
    </row>
    <row r="633" spans="1:13" x14ac:dyDescent="0.3">
      <c r="A633" t="s">
        <v>236</v>
      </c>
      <c r="B633" t="s">
        <v>1430</v>
      </c>
      <c r="C633" t="s">
        <v>211</v>
      </c>
      <c r="D633" t="s">
        <v>161</v>
      </c>
      <c r="E633" t="s">
        <v>171</v>
      </c>
      <c r="F633" t="s">
        <v>163</v>
      </c>
      <c r="G633" t="s">
        <v>182</v>
      </c>
      <c r="H633">
        <v>57</v>
      </c>
      <c r="I633" s="6">
        <v>42685</v>
      </c>
      <c r="J633" s="29">
        <v>246589</v>
      </c>
      <c r="K633" s="30">
        <v>0.33</v>
      </c>
      <c r="L633" t="s">
        <v>165</v>
      </c>
      <c r="M633" t="s">
        <v>183</v>
      </c>
    </row>
    <row r="634" spans="1:13" x14ac:dyDescent="0.3">
      <c r="A634" t="s">
        <v>1431</v>
      </c>
      <c r="B634" t="s">
        <v>1432</v>
      </c>
      <c r="C634" t="s">
        <v>160</v>
      </c>
      <c r="D634" t="s">
        <v>161</v>
      </c>
      <c r="E634" t="s">
        <v>162</v>
      </c>
      <c r="F634" t="s">
        <v>163</v>
      </c>
      <c r="G634" t="s">
        <v>172</v>
      </c>
      <c r="H634">
        <v>46</v>
      </c>
      <c r="I634" s="6">
        <v>37265</v>
      </c>
      <c r="J634" s="29">
        <v>148035</v>
      </c>
      <c r="K634" s="30">
        <v>0.14000000000000001</v>
      </c>
      <c r="L634" t="s">
        <v>165</v>
      </c>
      <c r="M634" t="s">
        <v>183</v>
      </c>
    </row>
    <row r="635" spans="1:13" x14ac:dyDescent="0.3">
      <c r="A635" t="s">
        <v>299</v>
      </c>
      <c r="B635" t="s">
        <v>1433</v>
      </c>
      <c r="C635" t="s">
        <v>169</v>
      </c>
      <c r="D635" t="s">
        <v>170</v>
      </c>
      <c r="E635" t="s">
        <v>187</v>
      </c>
      <c r="F635" t="s">
        <v>181</v>
      </c>
      <c r="G635" t="s">
        <v>182</v>
      </c>
      <c r="H635">
        <v>60</v>
      </c>
      <c r="I635" s="6">
        <v>42891</v>
      </c>
      <c r="J635" s="29">
        <v>158898</v>
      </c>
      <c r="K635" s="30">
        <v>0.18</v>
      </c>
      <c r="L635" t="s">
        <v>165</v>
      </c>
      <c r="M635" t="s">
        <v>191</v>
      </c>
    </row>
    <row r="636" spans="1:13" x14ac:dyDescent="0.3">
      <c r="A636" t="s">
        <v>1434</v>
      </c>
      <c r="B636" t="s">
        <v>1435</v>
      </c>
      <c r="C636" t="s">
        <v>169</v>
      </c>
      <c r="D636" t="s">
        <v>223</v>
      </c>
      <c r="E636" t="s">
        <v>171</v>
      </c>
      <c r="F636" t="s">
        <v>163</v>
      </c>
      <c r="G636" t="s">
        <v>172</v>
      </c>
      <c r="H636">
        <v>39</v>
      </c>
      <c r="I636" s="6">
        <v>39201</v>
      </c>
      <c r="J636" s="29">
        <v>171487</v>
      </c>
      <c r="K636" s="30">
        <v>0.23</v>
      </c>
      <c r="L636" t="s">
        <v>165</v>
      </c>
      <c r="M636" t="s">
        <v>183</v>
      </c>
    </row>
    <row r="637" spans="1:13" x14ac:dyDescent="0.3">
      <c r="A637" t="s">
        <v>1436</v>
      </c>
      <c r="B637" t="s">
        <v>1437</v>
      </c>
      <c r="C637" t="s">
        <v>211</v>
      </c>
      <c r="D637" t="s">
        <v>223</v>
      </c>
      <c r="E637" t="s">
        <v>177</v>
      </c>
      <c r="F637" t="s">
        <v>163</v>
      </c>
      <c r="G637" t="s">
        <v>217</v>
      </c>
      <c r="H637">
        <v>43</v>
      </c>
      <c r="I637" s="6">
        <v>42603</v>
      </c>
      <c r="J637" s="29">
        <v>258498</v>
      </c>
      <c r="K637" s="30">
        <v>0.35</v>
      </c>
      <c r="L637" t="s">
        <v>165</v>
      </c>
      <c r="M637" t="s">
        <v>220</v>
      </c>
    </row>
    <row r="638" spans="1:13" x14ac:dyDescent="0.3">
      <c r="A638" t="s">
        <v>1438</v>
      </c>
      <c r="B638" t="s">
        <v>1439</v>
      </c>
      <c r="C638" t="s">
        <v>160</v>
      </c>
      <c r="D638" t="s">
        <v>161</v>
      </c>
      <c r="E638" t="s">
        <v>162</v>
      </c>
      <c r="F638" t="s">
        <v>181</v>
      </c>
      <c r="G638" t="s">
        <v>182</v>
      </c>
      <c r="H638">
        <v>37</v>
      </c>
      <c r="I638" s="6">
        <v>40511</v>
      </c>
      <c r="J638" s="29">
        <v>146961</v>
      </c>
      <c r="K638" s="30">
        <v>0.11</v>
      </c>
      <c r="L638" t="s">
        <v>165</v>
      </c>
      <c r="M638" t="s">
        <v>220</v>
      </c>
    </row>
    <row r="639" spans="1:13" x14ac:dyDescent="0.3">
      <c r="A639" t="s">
        <v>1440</v>
      </c>
      <c r="B639" t="s">
        <v>1441</v>
      </c>
      <c r="C639" t="s">
        <v>245</v>
      </c>
      <c r="D639" t="s">
        <v>161</v>
      </c>
      <c r="E639" t="s">
        <v>177</v>
      </c>
      <c r="F639" t="s">
        <v>181</v>
      </c>
      <c r="G639" t="s">
        <v>172</v>
      </c>
      <c r="H639">
        <v>30</v>
      </c>
      <c r="I639" s="6">
        <v>42169</v>
      </c>
      <c r="J639" s="29">
        <v>67489</v>
      </c>
      <c r="K639" s="30">
        <v>0</v>
      </c>
      <c r="L639" t="s">
        <v>165</v>
      </c>
      <c r="M639" t="s">
        <v>173</v>
      </c>
    </row>
    <row r="640" spans="1:13" x14ac:dyDescent="0.3">
      <c r="A640" t="s">
        <v>1442</v>
      </c>
      <c r="B640" t="s">
        <v>1443</v>
      </c>
      <c r="C640" t="s">
        <v>169</v>
      </c>
      <c r="D640" t="s">
        <v>161</v>
      </c>
      <c r="E640" t="s">
        <v>177</v>
      </c>
      <c r="F640" t="s">
        <v>163</v>
      </c>
      <c r="G640" t="s">
        <v>172</v>
      </c>
      <c r="H640">
        <v>46</v>
      </c>
      <c r="I640" s="6">
        <v>43379</v>
      </c>
      <c r="J640" s="29">
        <v>166259</v>
      </c>
      <c r="K640" s="30">
        <v>0.17</v>
      </c>
      <c r="L640" t="s">
        <v>165</v>
      </c>
      <c r="M640" t="s">
        <v>173</v>
      </c>
    </row>
    <row r="641" spans="1:13" x14ac:dyDescent="0.3">
      <c r="A641" t="s">
        <v>1444</v>
      </c>
      <c r="B641" t="s">
        <v>1445</v>
      </c>
      <c r="C641" t="s">
        <v>378</v>
      </c>
      <c r="D641" t="s">
        <v>161</v>
      </c>
      <c r="E641" t="s">
        <v>187</v>
      </c>
      <c r="F641" t="s">
        <v>163</v>
      </c>
      <c r="G641" t="s">
        <v>182</v>
      </c>
      <c r="H641">
        <v>55</v>
      </c>
      <c r="I641" s="6">
        <v>39820</v>
      </c>
      <c r="J641" s="29">
        <v>47032</v>
      </c>
      <c r="K641" s="30">
        <v>0</v>
      </c>
      <c r="L641" t="s">
        <v>165</v>
      </c>
      <c r="M641" t="s">
        <v>220</v>
      </c>
    </row>
    <row r="642" spans="1:13" x14ac:dyDescent="0.3">
      <c r="A642" t="s">
        <v>1446</v>
      </c>
      <c r="B642" t="s">
        <v>1447</v>
      </c>
      <c r="C642" t="s">
        <v>180</v>
      </c>
      <c r="D642" t="s">
        <v>212</v>
      </c>
      <c r="E642" t="s">
        <v>171</v>
      </c>
      <c r="F642" t="s">
        <v>181</v>
      </c>
      <c r="G642" t="s">
        <v>172</v>
      </c>
      <c r="H642">
        <v>33</v>
      </c>
      <c r="I642" s="6">
        <v>42631</v>
      </c>
      <c r="J642" s="29">
        <v>98427</v>
      </c>
      <c r="K642" s="30">
        <v>0</v>
      </c>
      <c r="L642" t="s">
        <v>165</v>
      </c>
      <c r="M642" t="s">
        <v>220</v>
      </c>
    </row>
    <row r="643" spans="1:13" x14ac:dyDescent="0.3">
      <c r="A643" t="s">
        <v>1448</v>
      </c>
      <c r="B643" t="s">
        <v>1449</v>
      </c>
      <c r="C643" t="s">
        <v>169</v>
      </c>
      <c r="D643" t="s">
        <v>212</v>
      </c>
      <c r="E643" t="s">
        <v>171</v>
      </c>
      <c r="F643" t="s">
        <v>181</v>
      </c>
      <c r="G643" t="s">
        <v>182</v>
      </c>
      <c r="H643">
        <v>31</v>
      </c>
      <c r="I643" s="6">
        <v>43626</v>
      </c>
      <c r="J643" s="29">
        <v>176710</v>
      </c>
      <c r="K643" s="30">
        <v>0.15</v>
      </c>
      <c r="L643" t="s">
        <v>165</v>
      </c>
      <c r="M643" t="s">
        <v>191</v>
      </c>
    </row>
    <row r="644" spans="1:13" x14ac:dyDescent="0.3">
      <c r="A644" t="s">
        <v>1450</v>
      </c>
      <c r="B644" t="s">
        <v>1451</v>
      </c>
      <c r="C644" t="s">
        <v>211</v>
      </c>
      <c r="D644" t="s">
        <v>194</v>
      </c>
      <c r="E644" t="s">
        <v>187</v>
      </c>
      <c r="F644" t="s">
        <v>163</v>
      </c>
      <c r="G644" t="s">
        <v>182</v>
      </c>
      <c r="H644">
        <v>63</v>
      </c>
      <c r="I644" s="6">
        <v>44038</v>
      </c>
      <c r="J644" s="29">
        <v>216195</v>
      </c>
      <c r="K644" s="30">
        <v>0.31</v>
      </c>
      <c r="L644" t="s">
        <v>165</v>
      </c>
      <c r="M644" t="s">
        <v>191</v>
      </c>
    </row>
    <row r="645" spans="1:13" x14ac:dyDescent="0.3">
      <c r="A645" t="s">
        <v>1452</v>
      </c>
      <c r="B645" t="s">
        <v>1453</v>
      </c>
      <c r="C645" t="s">
        <v>245</v>
      </c>
      <c r="D645" t="s">
        <v>161</v>
      </c>
      <c r="E645" t="s">
        <v>177</v>
      </c>
      <c r="F645" t="s">
        <v>181</v>
      </c>
      <c r="G645" t="s">
        <v>182</v>
      </c>
      <c r="H645">
        <v>59</v>
      </c>
      <c r="I645" s="6">
        <v>35763</v>
      </c>
      <c r="J645" s="29">
        <v>99975</v>
      </c>
      <c r="K645" s="30">
        <v>0</v>
      </c>
      <c r="L645" t="s">
        <v>1454</v>
      </c>
      <c r="M645" t="s">
        <v>1455</v>
      </c>
    </row>
    <row r="646" spans="1:13" x14ac:dyDescent="0.3">
      <c r="A646" t="s">
        <v>1456</v>
      </c>
      <c r="B646" t="s">
        <v>1457</v>
      </c>
      <c r="C646" t="s">
        <v>325</v>
      </c>
      <c r="D646" t="s">
        <v>223</v>
      </c>
      <c r="E646" t="s">
        <v>187</v>
      </c>
      <c r="F646" t="s">
        <v>181</v>
      </c>
      <c r="G646" t="s">
        <v>182</v>
      </c>
      <c r="H646">
        <v>57</v>
      </c>
      <c r="I646" s="6">
        <v>42759</v>
      </c>
      <c r="J646" s="29">
        <v>50994</v>
      </c>
      <c r="K646" s="30">
        <v>0</v>
      </c>
      <c r="L646" t="s">
        <v>1454</v>
      </c>
      <c r="M646" t="s">
        <v>1455</v>
      </c>
    </row>
    <row r="647" spans="1:13" x14ac:dyDescent="0.3">
      <c r="A647" t="s">
        <v>1458</v>
      </c>
      <c r="B647" t="s">
        <v>1459</v>
      </c>
      <c r="C647" t="s">
        <v>160</v>
      </c>
      <c r="D647" t="s">
        <v>170</v>
      </c>
      <c r="E647" t="s">
        <v>162</v>
      </c>
      <c r="F647" t="s">
        <v>163</v>
      </c>
      <c r="G647" t="s">
        <v>182</v>
      </c>
      <c r="H647">
        <v>51</v>
      </c>
      <c r="I647" s="6">
        <v>44357</v>
      </c>
      <c r="J647" s="29">
        <v>146742</v>
      </c>
      <c r="K647" s="30">
        <v>0.1</v>
      </c>
      <c r="L647" t="s">
        <v>1454</v>
      </c>
      <c r="M647" t="s">
        <v>1460</v>
      </c>
    </row>
    <row r="648" spans="1:13" x14ac:dyDescent="0.3">
      <c r="A648" t="s">
        <v>1461</v>
      </c>
      <c r="B648" t="s">
        <v>1462</v>
      </c>
      <c r="C648" t="s">
        <v>169</v>
      </c>
      <c r="D648" t="s">
        <v>223</v>
      </c>
      <c r="E648" t="s">
        <v>162</v>
      </c>
      <c r="F648" t="s">
        <v>181</v>
      </c>
      <c r="G648" t="s">
        <v>182</v>
      </c>
      <c r="H648">
        <v>45</v>
      </c>
      <c r="I648" s="6">
        <v>37446</v>
      </c>
      <c r="J648" s="29">
        <v>166331</v>
      </c>
      <c r="K648" s="30">
        <v>0.18</v>
      </c>
      <c r="L648" t="s">
        <v>1454</v>
      </c>
      <c r="M648" t="s">
        <v>1455</v>
      </c>
    </row>
    <row r="649" spans="1:13" x14ac:dyDescent="0.3">
      <c r="A649" t="s">
        <v>1463</v>
      </c>
      <c r="B649" t="s">
        <v>1464</v>
      </c>
      <c r="C649" t="s">
        <v>211</v>
      </c>
      <c r="D649" t="s">
        <v>223</v>
      </c>
      <c r="E649" t="s">
        <v>171</v>
      </c>
      <c r="F649" t="s">
        <v>181</v>
      </c>
      <c r="G649" t="s">
        <v>182</v>
      </c>
      <c r="H649">
        <v>44</v>
      </c>
      <c r="I649" s="6">
        <v>41700</v>
      </c>
      <c r="J649" s="29">
        <v>207172</v>
      </c>
      <c r="K649" s="30">
        <v>0.31</v>
      </c>
      <c r="L649" t="s">
        <v>1454</v>
      </c>
      <c r="M649" t="s">
        <v>1455</v>
      </c>
    </row>
    <row r="650" spans="1:13" x14ac:dyDescent="0.3">
      <c r="A650" t="s">
        <v>1465</v>
      </c>
      <c r="B650" t="s">
        <v>1466</v>
      </c>
      <c r="C650" t="s">
        <v>286</v>
      </c>
      <c r="D650" t="s">
        <v>204</v>
      </c>
      <c r="E650" t="s">
        <v>171</v>
      </c>
      <c r="F650" t="s">
        <v>181</v>
      </c>
      <c r="G650" t="s">
        <v>182</v>
      </c>
      <c r="H650">
        <v>64</v>
      </c>
      <c r="I650" s="6">
        <v>35403</v>
      </c>
      <c r="J650" s="29">
        <v>99354</v>
      </c>
      <c r="K650" s="30">
        <v>0.12</v>
      </c>
      <c r="L650" t="s">
        <v>1454</v>
      </c>
      <c r="M650" t="s">
        <v>1467</v>
      </c>
    </row>
    <row r="651" spans="1:13" x14ac:dyDescent="0.3">
      <c r="A651" t="s">
        <v>1468</v>
      </c>
      <c r="B651" t="s">
        <v>1469</v>
      </c>
      <c r="C651" t="s">
        <v>211</v>
      </c>
      <c r="D651" t="s">
        <v>161</v>
      </c>
      <c r="E651" t="s">
        <v>187</v>
      </c>
      <c r="F651" t="s">
        <v>181</v>
      </c>
      <c r="G651" t="s">
        <v>182</v>
      </c>
      <c r="H651">
        <v>63</v>
      </c>
      <c r="I651" s="6">
        <v>41040</v>
      </c>
      <c r="J651" s="29">
        <v>231141</v>
      </c>
      <c r="K651" s="30">
        <v>0.34</v>
      </c>
      <c r="L651" t="s">
        <v>1454</v>
      </c>
      <c r="M651" t="s">
        <v>1467</v>
      </c>
    </row>
    <row r="652" spans="1:13" x14ac:dyDescent="0.3">
      <c r="A652" t="s">
        <v>1470</v>
      </c>
      <c r="B652" t="s">
        <v>1471</v>
      </c>
      <c r="C652" t="s">
        <v>325</v>
      </c>
      <c r="D652" t="s">
        <v>223</v>
      </c>
      <c r="E652" t="s">
        <v>171</v>
      </c>
      <c r="F652" t="s">
        <v>181</v>
      </c>
      <c r="G652" t="s">
        <v>182</v>
      </c>
      <c r="H652">
        <v>30</v>
      </c>
      <c r="I652" s="6">
        <v>42642</v>
      </c>
      <c r="J652" s="29">
        <v>59100</v>
      </c>
      <c r="K652" s="30">
        <v>0</v>
      </c>
      <c r="L652" t="s">
        <v>1454</v>
      </c>
      <c r="M652" t="s">
        <v>1455</v>
      </c>
    </row>
    <row r="653" spans="1:13" x14ac:dyDescent="0.3">
      <c r="A653" t="s">
        <v>1472</v>
      </c>
      <c r="B653" t="s">
        <v>1473</v>
      </c>
      <c r="C653" t="s">
        <v>203</v>
      </c>
      <c r="D653" t="s">
        <v>204</v>
      </c>
      <c r="E653" t="s">
        <v>177</v>
      </c>
      <c r="F653" t="s">
        <v>163</v>
      </c>
      <c r="G653" t="s">
        <v>182</v>
      </c>
      <c r="H653">
        <v>34</v>
      </c>
      <c r="I653" s="6">
        <v>43815</v>
      </c>
      <c r="J653" s="29">
        <v>99989</v>
      </c>
      <c r="K653" s="30">
        <v>0</v>
      </c>
      <c r="L653" t="s">
        <v>1454</v>
      </c>
      <c r="M653" t="s">
        <v>1474</v>
      </c>
    </row>
    <row r="654" spans="1:13" x14ac:dyDescent="0.3">
      <c r="A654" t="s">
        <v>1475</v>
      </c>
      <c r="B654" t="s">
        <v>1476</v>
      </c>
      <c r="C654" t="s">
        <v>328</v>
      </c>
      <c r="D654" t="s">
        <v>200</v>
      </c>
      <c r="E654" t="s">
        <v>171</v>
      </c>
      <c r="F654" t="s">
        <v>181</v>
      </c>
      <c r="G654" t="s">
        <v>182</v>
      </c>
      <c r="H654">
        <v>30</v>
      </c>
      <c r="I654" s="6">
        <v>42884</v>
      </c>
      <c r="J654" s="29">
        <v>86317</v>
      </c>
      <c r="K654" s="30">
        <v>0</v>
      </c>
      <c r="L654" t="s">
        <v>1454</v>
      </c>
      <c r="M654" t="s">
        <v>1474</v>
      </c>
    </row>
    <row r="655" spans="1:13" x14ac:dyDescent="0.3">
      <c r="A655" t="s">
        <v>1477</v>
      </c>
      <c r="B655" t="s">
        <v>1478</v>
      </c>
      <c r="C655" t="s">
        <v>325</v>
      </c>
      <c r="D655" t="s">
        <v>223</v>
      </c>
      <c r="E655" t="s">
        <v>171</v>
      </c>
      <c r="F655" t="s">
        <v>181</v>
      </c>
      <c r="G655" t="s">
        <v>182</v>
      </c>
      <c r="H655">
        <v>37</v>
      </c>
      <c r="I655" s="6">
        <v>41592</v>
      </c>
      <c r="J655" s="29">
        <v>56037</v>
      </c>
      <c r="K655" s="30">
        <v>0</v>
      </c>
      <c r="L655" t="s">
        <v>1454</v>
      </c>
      <c r="M655" t="s">
        <v>1460</v>
      </c>
    </row>
    <row r="656" spans="1:13" x14ac:dyDescent="0.3">
      <c r="A656" t="s">
        <v>1479</v>
      </c>
      <c r="B656" t="s">
        <v>1480</v>
      </c>
      <c r="C656" t="s">
        <v>160</v>
      </c>
      <c r="D656" t="s">
        <v>161</v>
      </c>
      <c r="E656" t="s">
        <v>177</v>
      </c>
      <c r="F656" t="s">
        <v>163</v>
      </c>
      <c r="G656" t="s">
        <v>182</v>
      </c>
      <c r="H656">
        <v>25</v>
      </c>
      <c r="I656" s="6">
        <v>44379</v>
      </c>
      <c r="J656" s="29">
        <v>125633</v>
      </c>
      <c r="K656" s="30">
        <v>0.11</v>
      </c>
      <c r="L656" t="s">
        <v>1454</v>
      </c>
      <c r="M656" t="s">
        <v>1467</v>
      </c>
    </row>
    <row r="657" spans="1:13" x14ac:dyDescent="0.3">
      <c r="A657" t="s">
        <v>1481</v>
      </c>
      <c r="B657" t="s">
        <v>1482</v>
      </c>
      <c r="C657" t="s">
        <v>160</v>
      </c>
      <c r="D657" t="s">
        <v>212</v>
      </c>
      <c r="E657" t="s">
        <v>162</v>
      </c>
      <c r="F657" t="s">
        <v>181</v>
      </c>
      <c r="G657" t="s">
        <v>182</v>
      </c>
      <c r="H657">
        <v>45</v>
      </c>
      <c r="I657" s="6">
        <v>44266</v>
      </c>
      <c r="J657" s="29">
        <v>135062</v>
      </c>
      <c r="K657" s="30">
        <v>0.15</v>
      </c>
      <c r="L657" t="s">
        <v>1454</v>
      </c>
      <c r="M657" t="s">
        <v>1474</v>
      </c>
    </row>
    <row r="658" spans="1:13" x14ac:dyDescent="0.3">
      <c r="A658" t="s">
        <v>1483</v>
      </c>
      <c r="B658" t="s">
        <v>1484</v>
      </c>
      <c r="C658" t="s">
        <v>335</v>
      </c>
      <c r="D658" t="s">
        <v>204</v>
      </c>
      <c r="E658" t="s">
        <v>162</v>
      </c>
      <c r="F658" t="s">
        <v>163</v>
      </c>
      <c r="G658" t="s">
        <v>182</v>
      </c>
      <c r="H658">
        <v>30</v>
      </c>
      <c r="I658" s="6">
        <v>42877</v>
      </c>
      <c r="J658" s="29">
        <v>86858</v>
      </c>
      <c r="K658" s="30">
        <v>0</v>
      </c>
      <c r="L658" t="s">
        <v>1454</v>
      </c>
      <c r="M658" t="s">
        <v>1455</v>
      </c>
    </row>
    <row r="659" spans="1:13" x14ac:dyDescent="0.3">
      <c r="A659" t="s">
        <v>1485</v>
      </c>
      <c r="B659" t="s">
        <v>1486</v>
      </c>
      <c r="C659" t="s">
        <v>176</v>
      </c>
      <c r="D659" t="s">
        <v>161</v>
      </c>
      <c r="E659" t="s">
        <v>177</v>
      </c>
      <c r="F659" t="s">
        <v>181</v>
      </c>
      <c r="G659" t="s">
        <v>182</v>
      </c>
      <c r="H659">
        <v>40</v>
      </c>
      <c r="I659" s="6">
        <v>39265</v>
      </c>
      <c r="J659" s="29">
        <v>93971</v>
      </c>
      <c r="K659" s="30">
        <v>0.08</v>
      </c>
      <c r="L659" t="s">
        <v>1454</v>
      </c>
      <c r="M659" t="s">
        <v>1455</v>
      </c>
    </row>
    <row r="660" spans="1:13" x14ac:dyDescent="0.3">
      <c r="A660" t="s">
        <v>1487</v>
      </c>
      <c r="B660" t="s">
        <v>1488</v>
      </c>
      <c r="C660" t="s">
        <v>283</v>
      </c>
      <c r="D660" t="s">
        <v>200</v>
      </c>
      <c r="E660" t="s">
        <v>177</v>
      </c>
      <c r="F660" t="s">
        <v>163</v>
      </c>
      <c r="G660" t="s">
        <v>182</v>
      </c>
      <c r="H660">
        <v>45</v>
      </c>
      <c r="I660" s="6">
        <v>37972</v>
      </c>
      <c r="J660" s="29">
        <v>48345</v>
      </c>
      <c r="K660" s="30">
        <v>0</v>
      </c>
      <c r="L660" t="s">
        <v>1454</v>
      </c>
      <c r="M660" t="s">
        <v>1474</v>
      </c>
    </row>
    <row r="661" spans="1:13" x14ac:dyDescent="0.3">
      <c r="A661" t="s">
        <v>1489</v>
      </c>
      <c r="B661" t="s">
        <v>1490</v>
      </c>
      <c r="C661" t="s">
        <v>169</v>
      </c>
      <c r="D661" t="s">
        <v>200</v>
      </c>
      <c r="E661" t="s">
        <v>177</v>
      </c>
      <c r="F661" t="s">
        <v>181</v>
      </c>
      <c r="G661" t="s">
        <v>182</v>
      </c>
      <c r="H661">
        <v>42</v>
      </c>
      <c r="I661" s="6">
        <v>41655</v>
      </c>
      <c r="J661" s="29">
        <v>152214</v>
      </c>
      <c r="K661" s="30">
        <v>0.3</v>
      </c>
      <c r="L661" t="s">
        <v>1454</v>
      </c>
      <c r="M661" t="s">
        <v>1467</v>
      </c>
    </row>
    <row r="662" spans="1:13" x14ac:dyDescent="0.3">
      <c r="A662" t="s">
        <v>1081</v>
      </c>
      <c r="B662" t="s">
        <v>1491</v>
      </c>
      <c r="C662" t="s">
        <v>186</v>
      </c>
      <c r="D662" t="s">
        <v>212</v>
      </c>
      <c r="E662" t="s">
        <v>162</v>
      </c>
      <c r="F662" t="s">
        <v>181</v>
      </c>
      <c r="G662" t="s">
        <v>182</v>
      </c>
      <c r="H662">
        <v>27</v>
      </c>
      <c r="I662" s="6">
        <v>43368</v>
      </c>
      <c r="J662" s="29">
        <v>114441</v>
      </c>
      <c r="K662" s="30">
        <v>0.1</v>
      </c>
      <c r="L662" t="s">
        <v>1454</v>
      </c>
      <c r="M662" t="s">
        <v>1455</v>
      </c>
    </row>
    <row r="663" spans="1:13" x14ac:dyDescent="0.3">
      <c r="A663" t="s">
        <v>1492</v>
      </c>
      <c r="B663" t="s">
        <v>1493</v>
      </c>
      <c r="C663" t="s">
        <v>160</v>
      </c>
      <c r="D663" t="s">
        <v>170</v>
      </c>
      <c r="E663" t="s">
        <v>171</v>
      </c>
      <c r="F663" t="s">
        <v>163</v>
      </c>
      <c r="G663" t="s">
        <v>182</v>
      </c>
      <c r="H663">
        <v>33</v>
      </c>
      <c r="I663" s="6">
        <v>43211</v>
      </c>
      <c r="J663" s="29">
        <v>140402</v>
      </c>
      <c r="K663" s="30">
        <v>0.15</v>
      </c>
      <c r="L663" t="s">
        <v>1454</v>
      </c>
      <c r="M663" t="s">
        <v>1467</v>
      </c>
    </row>
    <row r="664" spans="1:13" x14ac:dyDescent="0.3">
      <c r="A664" t="s">
        <v>1494</v>
      </c>
      <c r="B664" t="s">
        <v>271</v>
      </c>
      <c r="C664" t="s">
        <v>211</v>
      </c>
      <c r="D664" t="s">
        <v>170</v>
      </c>
      <c r="E664" t="s">
        <v>171</v>
      </c>
      <c r="F664" t="s">
        <v>163</v>
      </c>
      <c r="G664" t="s">
        <v>182</v>
      </c>
      <c r="H664">
        <v>54</v>
      </c>
      <c r="I664" s="6">
        <v>40734</v>
      </c>
      <c r="J664" s="29">
        <v>247022</v>
      </c>
      <c r="K664" s="30">
        <v>0.3</v>
      </c>
      <c r="L664" t="s">
        <v>1454</v>
      </c>
      <c r="M664" t="s">
        <v>1467</v>
      </c>
    </row>
    <row r="665" spans="1:13" x14ac:dyDescent="0.3">
      <c r="A665" t="s">
        <v>1495</v>
      </c>
      <c r="B665" t="s">
        <v>1496</v>
      </c>
      <c r="C665" t="s">
        <v>176</v>
      </c>
      <c r="D665" t="s">
        <v>161</v>
      </c>
      <c r="E665" t="s">
        <v>162</v>
      </c>
      <c r="F665" t="s">
        <v>181</v>
      </c>
      <c r="G665" t="s">
        <v>182</v>
      </c>
      <c r="H665">
        <v>28</v>
      </c>
      <c r="I665" s="6">
        <v>43977</v>
      </c>
      <c r="J665" s="29">
        <v>67925</v>
      </c>
      <c r="K665" s="30">
        <v>0.08</v>
      </c>
      <c r="L665" t="s">
        <v>1454</v>
      </c>
      <c r="M665" t="s">
        <v>1460</v>
      </c>
    </row>
    <row r="666" spans="1:13" x14ac:dyDescent="0.3">
      <c r="A666" t="s">
        <v>1497</v>
      </c>
      <c r="B666" t="s">
        <v>1498</v>
      </c>
      <c r="C666" t="s">
        <v>169</v>
      </c>
      <c r="D666" t="s">
        <v>200</v>
      </c>
      <c r="E666" t="s">
        <v>187</v>
      </c>
      <c r="F666" t="s">
        <v>163</v>
      </c>
      <c r="G666" t="s">
        <v>182</v>
      </c>
      <c r="H666">
        <v>27</v>
      </c>
      <c r="I666" s="6">
        <v>44250</v>
      </c>
      <c r="J666" s="29">
        <v>199041</v>
      </c>
      <c r="K666" s="30">
        <v>0.16</v>
      </c>
      <c r="L666" t="s">
        <v>1454</v>
      </c>
      <c r="M666" t="s">
        <v>1467</v>
      </c>
    </row>
    <row r="667" spans="1:13" x14ac:dyDescent="0.3">
      <c r="A667" t="s">
        <v>1499</v>
      </c>
      <c r="B667" t="s">
        <v>1500</v>
      </c>
      <c r="C667" t="s">
        <v>421</v>
      </c>
      <c r="D667" t="s">
        <v>223</v>
      </c>
      <c r="E667" t="s">
        <v>187</v>
      </c>
      <c r="F667" t="s">
        <v>163</v>
      </c>
      <c r="G667" t="s">
        <v>182</v>
      </c>
      <c r="H667">
        <v>41</v>
      </c>
      <c r="I667" s="6">
        <v>38398</v>
      </c>
      <c r="J667" s="29">
        <v>95372</v>
      </c>
      <c r="K667" s="30">
        <v>0</v>
      </c>
      <c r="L667" t="s">
        <v>1454</v>
      </c>
      <c r="M667" t="s">
        <v>1460</v>
      </c>
    </row>
    <row r="668" spans="1:13" x14ac:dyDescent="0.3">
      <c r="A668" t="s">
        <v>1501</v>
      </c>
      <c r="B668" t="s">
        <v>1502</v>
      </c>
      <c r="C668" t="s">
        <v>169</v>
      </c>
      <c r="D668" t="s">
        <v>161</v>
      </c>
      <c r="E668" t="s">
        <v>162</v>
      </c>
      <c r="F668" t="s">
        <v>163</v>
      </c>
      <c r="G668" t="s">
        <v>182</v>
      </c>
      <c r="H668">
        <v>29</v>
      </c>
      <c r="I668" s="6">
        <v>44052</v>
      </c>
      <c r="J668" s="29">
        <v>161203</v>
      </c>
      <c r="K668" s="30">
        <v>0.15</v>
      </c>
      <c r="L668" t="s">
        <v>1454</v>
      </c>
      <c r="M668" t="s">
        <v>1474</v>
      </c>
    </row>
    <row r="669" spans="1:13" x14ac:dyDescent="0.3">
      <c r="A669" t="s">
        <v>1503</v>
      </c>
      <c r="B669" t="s">
        <v>1504</v>
      </c>
      <c r="C669" t="s">
        <v>186</v>
      </c>
      <c r="D669" t="s">
        <v>170</v>
      </c>
      <c r="E669" t="s">
        <v>187</v>
      </c>
      <c r="F669" t="s">
        <v>181</v>
      </c>
      <c r="G669" t="s">
        <v>182</v>
      </c>
      <c r="H669">
        <v>39</v>
      </c>
      <c r="I669" s="6">
        <v>40192</v>
      </c>
      <c r="J669" s="29">
        <v>103504</v>
      </c>
      <c r="K669" s="30">
        <v>7.0000000000000007E-2</v>
      </c>
      <c r="L669" t="s">
        <v>1454</v>
      </c>
      <c r="M669" t="s">
        <v>1474</v>
      </c>
    </row>
    <row r="670" spans="1:13" x14ac:dyDescent="0.3">
      <c r="A670" t="s">
        <v>903</v>
      </c>
      <c r="B670" t="s">
        <v>1505</v>
      </c>
      <c r="C670" t="s">
        <v>190</v>
      </c>
      <c r="D670" t="s">
        <v>170</v>
      </c>
      <c r="E670" t="s">
        <v>187</v>
      </c>
      <c r="F670" t="s">
        <v>163</v>
      </c>
      <c r="G670" t="s">
        <v>182</v>
      </c>
      <c r="H670">
        <v>52</v>
      </c>
      <c r="I670" s="6">
        <v>43515</v>
      </c>
      <c r="J670" s="29">
        <v>55859</v>
      </c>
      <c r="K670" s="30">
        <v>0</v>
      </c>
      <c r="L670" t="s">
        <v>1454</v>
      </c>
      <c r="M670" t="s">
        <v>1467</v>
      </c>
    </row>
    <row r="671" spans="1:13" x14ac:dyDescent="0.3">
      <c r="A671" t="s">
        <v>1506</v>
      </c>
      <c r="B671" t="s">
        <v>1507</v>
      </c>
      <c r="C671" t="s">
        <v>180</v>
      </c>
      <c r="D671" t="s">
        <v>212</v>
      </c>
      <c r="E671" t="s">
        <v>187</v>
      </c>
      <c r="F671" t="s">
        <v>163</v>
      </c>
      <c r="G671" t="s">
        <v>182</v>
      </c>
      <c r="H671">
        <v>39</v>
      </c>
      <c r="I671" s="6">
        <v>39391</v>
      </c>
      <c r="J671" s="29">
        <v>99017</v>
      </c>
      <c r="K671" s="30">
        <v>0</v>
      </c>
      <c r="L671" t="s">
        <v>1454</v>
      </c>
      <c r="M671" t="s">
        <v>1467</v>
      </c>
    </row>
    <row r="672" spans="1:13" x14ac:dyDescent="0.3">
      <c r="A672" t="s">
        <v>1508</v>
      </c>
      <c r="B672" t="s">
        <v>1509</v>
      </c>
      <c r="C672" t="s">
        <v>274</v>
      </c>
      <c r="D672" t="s">
        <v>204</v>
      </c>
      <c r="E672" t="s">
        <v>171</v>
      </c>
      <c r="F672" t="s">
        <v>181</v>
      </c>
      <c r="G672" t="s">
        <v>182</v>
      </c>
      <c r="H672">
        <v>27</v>
      </c>
      <c r="I672" s="6">
        <v>43937</v>
      </c>
      <c r="J672" s="29">
        <v>71864</v>
      </c>
      <c r="K672" s="30">
        <v>0</v>
      </c>
      <c r="L672" t="s">
        <v>1454</v>
      </c>
      <c r="M672" t="s">
        <v>1474</v>
      </c>
    </row>
    <row r="673" spans="1:13" x14ac:dyDescent="0.3">
      <c r="A673" t="s">
        <v>1510</v>
      </c>
      <c r="B673" t="s">
        <v>1511</v>
      </c>
      <c r="C673" t="s">
        <v>211</v>
      </c>
      <c r="D673" t="s">
        <v>170</v>
      </c>
      <c r="E673" t="s">
        <v>187</v>
      </c>
      <c r="F673" t="s">
        <v>163</v>
      </c>
      <c r="G673" t="s">
        <v>182</v>
      </c>
      <c r="H673">
        <v>37</v>
      </c>
      <c r="I673" s="6">
        <v>40883</v>
      </c>
      <c r="J673" s="29">
        <v>225558</v>
      </c>
      <c r="K673" s="30">
        <v>0.33</v>
      </c>
      <c r="L673" t="s">
        <v>1454</v>
      </c>
      <c r="M673" t="s">
        <v>1460</v>
      </c>
    </row>
    <row r="674" spans="1:13" x14ac:dyDescent="0.3">
      <c r="A674" t="s">
        <v>1512</v>
      </c>
      <c r="B674" t="s">
        <v>1513</v>
      </c>
      <c r="C674" t="s">
        <v>190</v>
      </c>
      <c r="D674" t="s">
        <v>223</v>
      </c>
      <c r="E674" t="s">
        <v>162</v>
      </c>
      <c r="F674" t="s">
        <v>163</v>
      </c>
      <c r="G674" t="s">
        <v>182</v>
      </c>
      <c r="H674">
        <v>30</v>
      </c>
      <c r="I674" s="6">
        <v>44241</v>
      </c>
      <c r="J674" s="29">
        <v>48340</v>
      </c>
      <c r="K674" s="30">
        <v>0</v>
      </c>
      <c r="L674" t="s">
        <v>1454</v>
      </c>
      <c r="M674" t="s">
        <v>1467</v>
      </c>
    </row>
    <row r="675" spans="1:13" x14ac:dyDescent="0.3">
      <c r="A675" t="s">
        <v>1514</v>
      </c>
      <c r="B675" t="s">
        <v>1515</v>
      </c>
      <c r="C675" t="s">
        <v>211</v>
      </c>
      <c r="D675" t="s">
        <v>200</v>
      </c>
      <c r="E675" t="s">
        <v>177</v>
      </c>
      <c r="F675" t="s">
        <v>163</v>
      </c>
      <c r="G675" t="s">
        <v>182</v>
      </c>
      <c r="H675">
        <v>49</v>
      </c>
      <c r="I675" s="6">
        <v>37680</v>
      </c>
      <c r="J675" s="29">
        <v>211291</v>
      </c>
      <c r="K675" s="30">
        <v>0.37</v>
      </c>
      <c r="L675" t="s">
        <v>1454</v>
      </c>
      <c r="M675" t="s">
        <v>1455</v>
      </c>
    </row>
    <row r="676" spans="1:13" x14ac:dyDescent="0.3">
      <c r="A676" t="s">
        <v>1516</v>
      </c>
      <c r="B676" t="s">
        <v>1517</v>
      </c>
      <c r="C676" t="s">
        <v>260</v>
      </c>
      <c r="D676" t="s">
        <v>204</v>
      </c>
      <c r="E676" t="s">
        <v>171</v>
      </c>
      <c r="F676" t="s">
        <v>181</v>
      </c>
      <c r="G676" t="s">
        <v>182</v>
      </c>
      <c r="H676">
        <v>61</v>
      </c>
      <c r="I676" s="6">
        <v>37582</v>
      </c>
      <c r="J676" s="29">
        <v>80950</v>
      </c>
      <c r="K676" s="30">
        <v>0</v>
      </c>
      <c r="L676" t="s">
        <v>1454</v>
      </c>
      <c r="M676" t="s">
        <v>1455</v>
      </c>
    </row>
    <row r="677" spans="1:13" x14ac:dyDescent="0.3">
      <c r="A677" t="s">
        <v>950</v>
      </c>
      <c r="B677" t="s">
        <v>1518</v>
      </c>
      <c r="C677" t="s">
        <v>277</v>
      </c>
      <c r="D677" t="s">
        <v>204</v>
      </c>
      <c r="E677" t="s">
        <v>162</v>
      </c>
      <c r="F677" t="s">
        <v>163</v>
      </c>
      <c r="G677" t="s">
        <v>182</v>
      </c>
      <c r="H677">
        <v>46</v>
      </c>
      <c r="I677" s="6">
        <v>44206</v>
      </c>
      <c r="J677" s="29">
        <v>86538</v>
      </c>
      <c r="K677" s="30">
        <v>0</v>
      </c>
      <c r="L677" t="s">
        <v>1454</v>
      </c>
      <c r="M677" t="s">
        <v>1474</v>
      </c>
    </row>
    <row r="678" spans="1:13" x14ac:dyDescent="0.3">
      <c r="A678" t="s">
        <v>1519</v>
      </c>
      <c r="B678" t="s">
        <v>1520</v>
      </c>
      <c r="C678" t="s">
        <v>211</v>
      </c>
      <c r="D678" t="s">
        <v>200</v>
      </c>
      <c r="E678" t="s">
        <v>187</v>
      </c>
      <c r="F678" t="s">
        <v>163</v>
      </c>
      <c r="G678" t="s">
        <v>182</v>
      </c>
      <c r="H678">
        <v>61</v>
      </c>
      <c r="I678" s="6">
        <v>42804</v>
      </c>
      <c r="J678" s="29">
        <v>196951</v>
      </c>
      <c r="K678" s="30">
        <v>0.33</v>
      </c>
      <c r="L678" t="s">
        <v>1454</v>
      </c>
      <c r="M678" t="s">
        <v>1467</v>
      </c>
    </row>
    <row r="679" spans="1:13" x14ac:dyDescent="0.3">
      <c r="A679" t="s">
        <v>1521</v>
      </c>
      <c r="B679" t="s">
        <v>1522</v>
      </c>
      <c r="C679" t="s">
        <v>322</v>
      </c>
      <c r="D679" t="s">
        <v>161</v>
      </c>
      <c r="E679" t="s">
        <v>171</v>
      </c>
      <c r="F679" t="s">
        <v>181</v>
      </c>
      <c r="G679" t="s">
        <v>182</v>
      </c>
      <c r="H679">
        <v>45</v>
      </c>
      <c r="I679" s="6">
        <v>38613</v>
      </c>
      <c r="J679" s="29">
        <v>67686</v>
      </c>
      <c r="K679" s="30">
        <v>0</v>
      </c>
      <c r="L679" t="s">
        <v>1454</v>
      </c>
      <c r="M679" t="s">
        <v>1467</v>
      </c>
    </row>
    <row r="680" spans="1:13" x14ac:dyDescent="0.3">
      <c r="A680" t="s">
        <v>1523</v>
      </c>
      <c r="B680" t="s">
        <v>1524</v>
      </c>
      <c r="C680" t="s">
        <v>186</v>
      </c>
      <c r="D680" t="s">
        <v>200</v>
      </c>
      <c r="E680" t="s">
        <v>177</v>
      </c>
      <c r="F680" t="s">
        <v>181</v>
      </c>
      <c r="G680" t="s">
        <v>182</v>
      </c>
      <c r="H680">
        <v>55</v>
      </c>
      <c r="I680" s="6">
        <v>35019</v>
      </c>
      <c r="J680" s="29">
        <v>125936</v>
      </c>
      <c r="K680" s="30">
        <v>0.08</v>
      </c>
      <c r="L680" t="s">
        <v>1454</v>
      </c>
      <c r="M680" t="s">
        <v>1455</v>
      </c>
    </row>
    <row r="681" spans="1:13" x14ac:dyDescent="0.3">
      <c r="A681" t="s">
        <v>304</v>
      </c>
      <c r="B681" t="s">
        <v>1525</v>
      </c>
      <c r="C681" t="s">
        <v>595</v>
      </c>
      <c r="D681" t="s">
        <v>161</v>
      </c>
      <c r="E681" t="s">
        <v>162</v>
      </c>
      <c r="F681" t="s">
        <v>181</v>
      </c>
      <c r="G681" t="s">
        <v>182</v>
      </c>
      <c r="H681">
        <v>54</v>
      </c>
      <c r="I681" s="6">
        <v>41468</v>
      </c>
      <c r="J681" s="29">
        <v>83639</v>
      </c>
      <c r="K681" s="30">
        <v>0</v>
      </c>
      <c r="L681" t="s">
        <v>1454</v>
      </c>
      <c r="M681" t="s">
        <v>1467</v>
      </c>
    </row>
    <row r="682" spans="1:13" x14ac:dyDescent="0.3">
      <c r="A682" t="s">
        <v>1526</v>
      </c>
      <c r="B682" t="s">
        <v>1527</v>
      </c>
      <c r="C682" t="s">
        <v>235</v>
      </c>
      <c r="D682" t="s">
        <v>170</v>
      </c>
      <c r="E682" t="s">
        <v>162</v>
      </c>
      <c r="F682" t="s">
        <v>181</v>
      </c>
      <c r="G682" t="s">
        <v>182</v>
      </c>
      <c r="H682">
        <v>55</v>
      </c>
      <c r="I682" s="6">
        <v>41714</v>
      </c>
      <c r="J682" s="29">
        <v>74552</v>
      </c>
      <c r="K682" s="30">
        <v>0</v>
      </c>
      <c r="L682" t="s">
        <v>1454</v>
      </c>
      <c r="M682" t="s">
        <v>1474</v>
      </c>
    </row>
    <row r="683" spans="1:13" x14ac:dyDescent="0.3">
      <c r="A683" t="s">
        <v>1528</v>
      </c>
      <c r="B683" t="s">
        <v>1529</v>
      </c>
      <c r="C683" t="s">
        <v>397</v>
      </c>
      <c r="D683" t="s">
        <v>161</v>
      </c>
      <c r="E683" t="s">
        <v>177</v>
      </c>
      <c r="F683" t="s">
        <v>181</v>
      </c>
      <c r="G683" t="s">
        <v>182</v>
      </c>
      <c r="H683">
        <v>33</v>
      </c>
      <c r="I683" s="6">
        <v>44036</v>
      </c>
      <c r="J683" s="29">
        <v>69453</v>
      </c>
      <c r="K683" s="30">
        <v>0</v>
      </c>
      <c r="L683" t="s">
        <v>1454</v>
      </c>
      <c r="M683" t="s">
        <v>1474</v>
      </c>
    </row>
    <row r="684" spans="1:13" x14ac:dyDescent="0.3">
      <c r="A684" t="s">
        <v>1530</v>
      </c>
      <c r="B684" t="s">
        <v>1531</v>
      </c>
      <c r="C684" t="s">
        <v>211</v>
      </c>
      <c r="D684" t="s">
        <v>212</v>
      </c>
      <c r="E684" t="s">
        <v>171</v>
      </c>
      <c r="F684" t="s">
        <v>181</v>
      </c>
      <c r="G684" t="s">
        <v>182</v>
      </c>
      <c r="H684">
        <v>40</v>
      </c>
      <c r="I684" s="6">
        <v>39872</v>
      </c>
      <c r="J684" s="29">
        <v>242919</v>
      </c>
      <c r="K684" s="30">
        <v>0.31</v>
      </c>
      <c r="L684" t="s">
        <v>1454</v>
      </c>
      <c r="M684" t="s">
        <v>1455</v>
      </c>
    </row>
    <row r="685" spans="1:13" x14ac:dyDescent="0.3">
      <c r="A685" t="s">
        <v>1532</v>
      </c>
      <c r="B685" t="s">
        <v>1533</v>
      </c>
      <c r="C685" t="s">
        <v>245</v>
      </c>
      <c r="D685" t="s">
        <v>161</v>
      </c>
      <c r="E685" t="s">
        <v>162</v>
      </c>
      <c r="F685" t="s">
        <v>181</v>
      </c>
      <c r="G685" t="s">
        <v>182</v>
      </c>
      <c r="H685">
        <v>46</v>
      </c>
      <c r="I685" s="6">
        <v>44495</v>
      </c>
      <c r="J685" s="29">
        <v>94790</v>
      </c>
      <c r="K685" s="30">
        <v>0</v>
      </c>
      <c r="L685" t="s">
        <v>1454</v>
      </c>
      <c r="M685" t="s">
        <v>1455</v>
      </c>
    </row>
    <row r="686" spans="1:13" x14ac:dyDescent="0.3">
      <c r="A686" t="s">
        <v>1534</v>
      </c>
      <c r="B686" t="s">
        <v>1535</v>
      </c>
      <c r="C686" t="s">
        <v>211</v>
      </c>
      <c r="D686" t="s">
        <v>170</v>
      </c>
      <c r="E686" t="s">
        <v>171</v>
      </c>
      <c r="F686" t="s">
        <v>163</v>
      </c>
      <c r="G686" t="s">
        <v>182</v>
      </c>
      <c r="H686">
        <v>43</v>
      </c>
      <c r="I686" s="6">
        <v>38564</v>
      </c>
      <c r="J686" s="29">
        <v>249686</v>
      </c>
      <c r="K686" s="30">
        <v>0.31</v>
      </c>
      <c r="L686" t="s">
        <v>1454</v>
      </c>
      <c r="M686" t="s">
        <v>1455</v>
      </c>
    </row>
    <row r="687" spans="1:13" x14ac:dyDescent="0.3">
      <c r="A687" t="s">
        <v>1536</v>
      </c>
      <c r="B687" t="s">
        <v>1537</v>
      </c>
      <c r="C687" t="s">
        <v>180</v>
      </c>
      <c r="D687" t="s">
        <v>212</v>
      </c>
      <c r="E687" t="s">
        <v>171</v>
      </c>
      <c r="F687" t="s">
        <v>163</v>
      </c>
      <c r="G687" t="s">
        <v>182</v>
      </c>
      <c r="H687">
        <v>47</v>
      </c>
      <c r="I687" s="6">
        <v>42928</v>
      </c>
      <c r="J687" s="29">
        <v>70996</v>
      </c>
      <c r="K687" s="30">
        <v>0</v>
      </c>
      <c r="L687" t="s">
        <v>1454</v>
      </c>
      <c r="M687" t="s">
        <v>1474</v>
      </c>
    </row>
    <row r="688" spans="1:13" x14ac:dyDescent="0.3">
      <c r="A688" t="s">
        <v>1538</v>
      </c>
      <c r="B688" t="s">
        <v>1539</v>
      </c>
      <c r="C688" t="s">
        <v>322</v>
      </c>
      <c r="D688" t="s">
        <v>161</v>
      </c>
      <c r="E688" t="s">
        <v>177</v>
      </c>
      <c r="F688" t="s">
        <v>163</v>
      </c>
      <c r="G688" t="s">
        <v>182</v>
      </c>
      <c r="H688">
        <v>50</v>
      </c>
      <c r="I688" s="6">
        <v>36914</v>
      </c>
      <c r="J688" s="29">
        <v>97537</v>
      </c>
      <c r="K688" s="30">
        <v>0</v>
      </c>
      <c r="L688" t="s">
        <v>1454</v>
      </c>
      <c r="M688" t="s">
        <v>1474</v>
      </c>
    </row>
    <row r="689" spans="1:13" x14ac:dyDescent="0.3">
      <c r="A689" t="s">
        <v>1540</v>
      </c>
      <c r="B689" t="s">
        <v>1541</v>
      </c>
      <c r="C689" t="s">
        <v>721</v>
      </c>
      <c r="D689" t="s">
        <v>161</v>
      </c>
      <c r="E689" t="s">
        <v>162</v>
      </c>
      <c r="F689" t="s">
        <v>181</v>
      </c>
      <c r="G689" t="s">
        <v>182</v>
      </c>
      <c r="H689">
        <v>31</v>
      </c>
      <c r="I689" s="6">
        <v>44086</v>
      </c>
      <c r="J689" s="29">
        <v>96567</v>
      </c>
      <c r="K689" s="30">
        <v>0</v>
      </c>
      <c r="L689" t="s">
        <v>1454</v>
      </c>
      <c r="M689" t="s">
        <v>1460</v>
      </c>
    </row>
    <row r="690" spans="1:13" x14ac:dyDescent="0.3">
      <c r="A690" t="s">
        <v>224</v>
      </c>
      <c r="B690" t="s">
        <v>1542</v>
      </c>
      <c r="C690" t="s">
        <v>378</v>
      </c>
      <c r="D690" t="s">
        <v>161</v>
      </c>
      <c r="E690" t="s">
        <v>171</v>
      </c>
      <c r="F690" t="s">
        <v>181</v>
      </c>
      <c r="G690" t="s">
        <v>182</v>
      </c>
      <c r="H690">
        <v>47</v>
      </c>
      <c r="I690" s="6">
        <v>36229</v>
      </c>
      <c r="J690" s="29">
        <v>49404</v>
      </c>
      <c r="K690" s="30">
        <v>0</v>
      </c>
      <c r="L690" t="s">
        <v>1454</v>
      </c>
      <c r="M690" t="s">
        <v>1467</v>
      </c>
    </row>
    <row r="691" spans="1:13" x14ac:dyDescent="0.3">
      <c r="A691" t="s">
        <v>1543</v>
      </c>
      <c r="B691" t="s">
        <v>1544</v>
      </c>
      <c r="C691" t="s">
        <v>325</v>
      </c>
      <c r="D691" t="s">
        <v>223</v>
      </c>
      <c r="E691" t="s">
        <v>177</v>
      </c>
      <c r="F691" t="s">
        <v>163</v>
      </c>
      <c r="G691" t="s">
        <v>182</v>
      </c>
      <c r="H691">
        <v>46</v>
      </c>
      <c r="I691" s="6">
        <v>38066</v>
      </c>
      <c r="J691" s="29">
        <v>73004</v>
      </c>
      <c r="K691" s="30">
        <v>0</v>
      </c>
      <c r="L691" t="s">
        <v>1454</v>
      </c>
      <c r="M691" t="s">
        <v>1467</v>
      </c>
    </row>
    <row r="692" spans="1:13" x14ac:dyDescent="0.3">
      <c r="A692" t="s">
        <v>1545</v>
      </c>
      <c r="B692" t="s">
        <v>1546</v>
      </c>
      <c r="C692" t="s">
        <v>286</v>
      </c>
      <c r="D692" t="s">
        <v>204</v>
      </c>
      <c r="E692" t="s">
        <v>187</v>
      </c>
      <c r="F692" t="s">
        <v>181</v>
      </c>
      <c r="G692" t="s">
        <v>182</v>
      </c>
      <c r="H692">
        <v>57</v>
      </c>
      <c r="I692" s="6">
        <v>36275</v>
      </c>
      <c r="J692" s="29">
        <v>95061</v>
      </c>
      <c r="K692" s="30">
        <v>0.1</v>
      </c>
      <c r="L692" t="s">
        <v>1454</v>
      </c>
      <c r="M692" t="s">
        <v>1460</v>
      </c>
    </row>
    <row r="693" spans="1:13" x14ac:dyDescent="0.3">
      <c r="A693" t="s">
        <v>1547</v>
      </c>
      <c r="B693" t="s">
        <v>1548</v>
      </c>
      <c r="C693" t="s">
        <v>186</v>
      </c>
      <c r="D693" t="s">
        <v>223</v>
      </c>
      <c r="E693" t="s">
        <v>187</v>
      </c>
      <c r="F693" t="s">
        <v>181</v>
      </c>
      <c r="G693" t="s">
        <v>182</v>
      </c>
      <c r="H693">
        <v>28</v>
      </c>
      <c r="I693" s="6">
        <v>44274</v>
      </c>
      <c r="J693" s="29">
        <v>127543</v>
      </c>
      <c r="K693" s="30">
        <v>0.06</v>
      </c>
      <c r="L693" t="s">
        <v>1454</v>
      </c>
      <c r="M693" t="s">
        <v>1460</v>
      </c>
    </row>
    <row r="694" spans="1:13" x14ac:dyDescent="0.3">
      <c r="A694" t="s">
        <v>1549</v>
      </c>
      <c r="B694" t="s">
        <v>1550</v>
      </c>
      <c r="C694" t="s">
        <v>211</v>
      </c>
      <c r="D694" t="s">
        <v>223</v>
      </c>
      <c r="E694" t="s">
        <v>177</v>
      </c>
      <c r="F694" t="s">
        <v>163</v>
      </c>
      <c r="G694" t="s">
        <v>182</v>
      </c>
      <c r="H694">
        <v>36</v>
      </c>
      <c r="I694" s="6">
        <v>41692</v>
      </c>
      <c r="J694" s="29">
        <v>218530</v>
      </c>
      <c r="K694" s="30">
        <v>0.3</v>
      </c>
      <c r="L694" t="s">
        <v>1454</v>
      </c>
      <c r="M694" t="s">
        <v>1460</v>
      </c>
    </row>
    <row r="695" spans="1:13" x14ac:dyDescent="0.3">
      <c r="A695" t="s">
        <v>1551</v>
      </c>
      <c r="B695" t="s">
        <v>1552</v>
      </c>
      <c r="C695" t="s">
        <v>186</v>
      </c>
      <c r="D695" t="s">
        <v>200</v>
      </c>
      <c r="E695" t="s">
        <v>162</v>
      </c>
      <c r="F695" t="s">
        <v>181</v>
      </c>
      <c r="G695" t="s">
        <v>182</v>
      </c>
      <c r="H695">
        <v>48</v>
      </c>
      <c r="I695" s="6">
        <v>38168</v>
      </c>
      <c r="J695" s="29">
        <v>120660</v>
      </c>
      <c r="K695" s="30">
        <v>7.0000000000000007E-2</v>
      </c>
      <c r="L695" t="s">
        <v>1454</v>
      </c>
      <c r="M695" t="s">
        <v>1474</v>
      </c>
    </row>
    <row r="696" spans="1:13" x14ac:dyDescent="0.3">
      <c r="A696" t="s">
        <v>1553</v>
      </c>
      <c r="B696" t="s">
        <v>1554</v>
      </c>
      <c r="C696" t="s">
        <v>186</v>
      </c>
      <c r="D696" t="s">
        <v>161</v>
      </c>
      <c r="E696" t="s">
        <v>187</v>
      </c>
      <c r="F696" t="s">
        <v>181</v>
      </c>
      <c r="G696" t="s">
        <v>182</v>
      </c>
      <c r="H696">
        <v>51</v>
      </c>
      <c r="I696" s="6">
        <v>34388</v>
      </c>
      <c r="J696" s="29">
        <v>122802</v>
      </c>
      <c r="K696" s="30">
        <v>0.05</v>
      </c>
      <c r="L696" t="s">
        <v>1454</v>
      </c>
      <c r="M696" t="s">
        <v>1460</v>
      </c>
    </row>
    <row r="697" spans="1:13" x14ac:dyDescent="0.3">
      <c r="A697" t="s">
        <v>1555</v>
      </c>
      <c r="B697" t="s">
        <v>1556</v>
      </c>
      <c r="C697" t="s">
        <v>451</v>
      </c>
      <c r="D697" t="s">
        <v>161</v>
      </c>
      <c r="E697" t="s">
        <v>177</v>
      </c>
      <c r="F697" t="s">
        <v>163</v>
      </c>
      <c r="G697" t="s">
        <v>182</v>
      </c>
      <c r="H697">
        <v>48</v>
      </c>
      <c r="I697" s="6">
        <v>37855</v>
      </c>
      <c r="J697" s="29">
        <v>82017</v>
      </c>
      <c r="K697" s="30">
        <v>0</v>
      </c>
      <c r="L697" t="s">
        <v>1454</v>
      </c>
      <c r="M697" t="s">
        <v>1467</v>
      </c>
    </row>
    <row r="698" spans="1:13" x14ac:dyDescent="0.3">
      <c r="A698" t="s">
        <v>1557</v>
      </c>
      <c r="B698" t="s">
        <v>1558</v>
      </c>
      <c r="C698" t="s">
        <v>421</v>
      </c>
      <c r="D698" t="s">
        <v>223</v>
      </c>
      <c r="E698" t="s">
        <v>187</v>
      </c>
      <c r="F698" t="s">
        <v>163</v>
      </c>
      <c r="G698" t="s">
        <v>182</v>
      </c>
      <c r="H698">
        <v>40</v>
      </c>
      <c r="I698" s="6">
        <v>40563</v>
      </c>
      <c r="J698" s="29">
        <v>96719</v>
      </c>
      <c r="K698" s="30">
        <v>0</v>
      </c>
      <c r="L698" t="s">
        <v>1454</v>
      </c>
      <c r="M698" t="s">
        <v>1474</v>
      </c>
    </row>
    <row r="699" spans="1:13" x14ac:dyDescent="0.3">
      <c r="A699" t="s">
        <v>1559</v>
      </c>
      <c r="B699" t="s">
        <v>1560</v>
      </c>
      <c r="C699" t="s">
        <v>186</v>
      </c>
      <c r="D699" t="s">
        <v>170</v>
      </c>
      <c r="E699" t="s">
        <v>177</v>
      </c>
      <c r="F699" t="s">
        <v>181</v>
      </c>
      <c r="G699" t="s">
        <v>182</v>
      </c>
      <c r="H699">
        <v>64</v>
      </c>
      <c r="I699" s="6">
        <v>35996</v>
      </c>
      <c r="J699" s="29">
        <v>122753</v>
      </c>
      <c r="K699" s="30">
        <v>0.09</v>
      </c>
      <c r="L699" t="s">
        <v>1454</v>
      </c>
      <c r="M699" t="s">
        <v>1455</v>
      </c>
    </row>
    <row r="700" spans="1:13" x14ac:dyDescent="0.3">
      <c r="A700" t="s">
        <v>1561</v>
      </c>
      <c r="B700" t="s">
        <v>1562</v>
      </c>
      <c r="C700" t="s">
        <v>190</v>
      </c>
      <c r="D700" t="s">
        <v>194</v>
      </c>
      <c r="E700" t="s">
        <v>187</v>
      </c>
      <c r="F700" t="s">
        <v>181</v>
      </c>
      <c r="G700" t="s">
        <v>182</v>
      </c>
      <c r="H700">
        <v>28</v>
      </c>
      <c r="I700" s="6">
        <v>42867</v>
      </c>
      <c r="J700" s="29">
        <v>52069</v>
      </c>
      <c r="K700" s="30">
        <v>0</v>
      </c>
      <c r="L700" t="s">
        <v>1454</v>
      </c>
      <c r="M700" t="s">
        <v>1455</v>
      </c>
    </row>
    <row r="701" spans="1:13" x14ac:dyDescent="0.3">
      <c r="A701" t="s">
        <v>1563</v>
      </c>
      <c r="B701" t="s">
        <v>1564</v>
      </c>
      <c r="C701" t="s">
        <v>265</v>
      </c>
      <c r="D701" t="s">
        <v>200</v>
      </c>
      <c r="E701" t="s">
        <v>162</v>
      </c>
      <c r="F701" t="s">
        <v>181</v>
      </c>
      <c r="G701" t="s">
        <v>182</v>
      </c>
      <c r="H701">
        <v>41</v>
      </c>
      <c r="I701" s="6">
        <v>39379</v>
      </c>
      <c r="J701" s="29">
        <v>51630</v>
      </c>
      <c r="K701" s="30">
        <v>0</v>
      </c>
      <c r="L701" t="s">
        <v>1454</v>
      </c>
      <c r="M701" t="s">
        <v>1467</v>
      </c>
    </row>
    <row r="702" spans="1:13" x14ac:dyDescent="0.3">
      <c r="A702" t="s">
        <v>1565</v>
      </c>
      <c r="B702" t="s">
        <v>1566</v>
      </c>
      <c r="C702" t="s">
        <v>160</v>
      </c>
      <c r="D702" t="s">
        <v>194</v>
      </c>
      <c r="E702" t="s">
        <v>177</v>
      </c>
      <c r="F702" t="s">
        <v>163</v>
      </c>
      <c r="G702" t="s">
        <v>182</v>
      </c>
      <c r="H702">
        <v>49</v>
      </c>
      <c r="I702" s="6">
        <v>36983</v>
      </c>
      <c r="J702" s="29">
        <v>129124</v>
      </c>
      <c r="K702" s="30">
        <v>0.12</v>
      </c>
      <c r="L702" t="s">
        <v>1454</v>
      </c>
      <c r="M702" t="s">
        <v>1460</v>
      </c>
    </row>
    <row r="703" spans="1:13" x14ac:dyDescent="0.3">
      <c r="A703" t="s">
        <v>1567</v>
      </c>
      <c r="B703" t="s">
        <v>1568</v>
      </c>
      <c r="C703" t="s">
        <v>378</v>
      </c>
      <c r="D703" t="s">
        <v>161</v>
      </c>
      <c r="E703" t="s">
        <v>162</v>
      </c>
      <c r="F703" t="s">
        <v>181</v>
      </c>
      <c r="G703" t="s">
        <v>182</v>
      </c>
      <c r="H703">
        <v>43</v>
      </c>
      <c r="I703" s="6">
        <v>43224</v>
      </c>
      <c r="J703" s="29">
        <v>59888</v>
      </c>
      <c r="K703" s="30">
        <v>0</v>
      </c>
      <c r="L703" t="s">
        <v>1454</v>
      </c>
      <c r="M703" t="s">
        <v>1467</v>
      </c>
    </row>
    <row r="704" spans="1:13" x14ac:dyDescent="0.3">
      <c r="A704" t="s">
        <v>1569</v>
      </c>
      <c r="B704" t="s">
        <v>1570</v>
      </c>
      <c r="C704" t="s">
        <v>211</v>
      </c>
      <c r="D704" t="s">
        <v>161</v>
      </c>
      <c r="E704" t="s">
        <v>162</v>
      </c>
      <c r="F704" t="s">
        <v>181</v>
      </c>
      <c r="G704" t="s">
        <v>182</v>
      </c>
      <c r="H704">
        <v>40</v>
      </c>
      <c r="I704" s="6">
        <v>44143</v>
      </c>
      <c r="J704" s="29">
        <v>234469</v>
      </c>
      <c r="K704" s="30">
        <v>0.31</v>
      </c>
      <c r="L704" t="s">
        <v>1454</v>
      </c>
      <c r="M704" t="s">
        <v>1474</v>
      </c>
    </row>
    <row r="705" spans="1:13" x14ac:dyDescent="0.3">
      <c r="A705" t="s">
        <v>1571</v>
      </c>
      <c r="B705" t="s">
        <v>1572</v>
      </c>
      <c r="C705" t="s">
        <v>235</v>
      </c>
      <c r="D705" t="s">
        <v>170</v>
      </c>
      <c r="E705" t="s">
        <v>187</v>
      </c>
      <c r="F705" t="s">
        <v>181</v>
      </c>
      <c r="G705" t="s">
        <v>182</v>
      </c>
      <c r="H705">
        <v>52</v>
      </c>
      <c r="I705" s="6">
        <v>42992</v>
      </c>
      <c r="J705" s="29">
        <v>74449</v>
      </c>
      <c r="K705" s="30">
        <v>0</v>
      </c>
      <c r="L705" t="s">
        <v>1454</v>
      </c>
      <c r="M705" t="s">
        <v>1467</v>
      </c>
    </row>
    <row r="706" spans="1:13" x14ac:dyDescent="0.3">
      <c r="A706" t="s">
        <v>1573</v>
      </c>
      <c r="B706" t="s">
        <v>1574</v>
      </c>
      <c r="C706" t="s">
        <v>211</v>
      </c>
      <c r="D706" t="s">
        <v>204</v>
      </c>
      <c r="E706" t="s">
        <v>171</v>
      </c>
      <c r="F706" t="s">
        <v>181</v>
      </c>
      <c r="G706" t="s">
        <v>182</v>
      </c>
      <c r="H706">
        <v>47</v>
      </c>
      <c r="I706" s="6">
        <v>41071</v>
      </c>
      <c r="J706" s="29">
        <v>222941</v>
      </c>
      <c r="K706" s="30">
        <v>0.39</v>
      </c>
      <c r="L706" t="s">
        <v>1454</v>
      </c>
      <c r="M706" t="s">
        <v>1467</v>
      </c>
    </row>
    <row r="707" spans="1:13" x14ac:dyDescent="0.3">
      <c r="A707" t="s">
        <v>1575</v>
      </c>
      <c r="B707" t="s">
        <v>1576</v>
      </c>
      <c r="C707" t="s">
        <v>190</v>
      </c>
      <c r="D707" t="s">
        <v>212</v>
      </c>
      <c r="E707" t="s">
        <v>177</v>
      </c>
      <c r="F707" t="s">
        <v>163</v>
      </c>
      <c r="G707" t="s">
        <v>182</v>
      </c>
      <c r="H707">
        <v>65</v>
      </c>
      <c r="I707" s="6">
        <v>41543</v>
      </c>
      <c r="J707" s="29">
        <v>50341</v>
      </c>
      <c r="K707" s="30">
        <v>0</v>
      </c>
      <c r="L707" t="s">
        <v>1454</v>
      </c>
      <c r="M707" t="s">
        <v>1467</v>
      </c>
    </row>
    <row r="708" spans="1:13" x14ac:dyDescent="0.3">
      <c r="A708" t="s">
        <v>1577</v>
      </c>
      <c r="B708" t="s">
        <v>1578</v>
      </c>
      <c r="C708" t="s">
        <v>190</v>
      </c>
      <c r="D708" t="s">
        <v>212</v>
      </c>
      <c r="E708" t="s">
        <v>162</v>
      </c>
      <c r="F708" t="s">
        <v>163</v>
      </c>
      <c r="G708" t="s">
        <v>182</v>
      </c>
      <c r="H708">
        <v>40</v>
      </c>
      <c r="I708" s="6">
        <v>44251</v>
      </c>
      <c r="J708" s="29">
        <v>46833</v>
      </c>
      <c r="K708" s="30">
        <v>0</v>
      </c>
      <c r="L708" t="s">
        <v>1454</v>
      </c>
      <c r="M708" t="s">
        <v>1474</v>
      </c>
    </row>
    <row r="709" spans="1:13" x14ac:dyDescent="0.3">
      <c r="A709" t="s">
        <v>1579</v>
      </c>
      <c r="B709" t="s">
        <v>1580</v>
      </c>
      <c r="C709" t="s">
        <v>169</v>
      </c>
      <c r="D709" t="s">
        <v>170</v>
      </c>
      <c r="E709" t="s">
        <v>162</v>
      </c>
      <c r="F709" t="s">
        <v>163</v>
      </c>
      <c r="G709" t="s">
        <v>182</v>
      </c>
      <c r="H709">
        <v>63</v>
      </c>
      <c r="I709" s="6">
        <v>36826</v>
      </c>
      <c r="J709" s="29">
        <v>155320</v>
      </c>
      <c r="K709" s="30">
        <v>0.17</v>
      </c>
      <c r="L709" t="s">
        <v>1454</v>
      </c>
      <c r="M709" t="s">
        <v>1455</v>
      </c>
    </row>
    <row r="710" spans="1:13" x14ac:dyDescent="0.3">
      <c r="A710" t="s">
        <v>1581</v>
      </c>
      <c r="B710" t="s">
        <v>1582</v>
      </c>
      <c r="C710" t="s">
        <v>180</v>
      </c>
      <c r="D710" t="s">
        <v>194</v>
      </c>
      <c r="E710" t="s">
        <v>177</v>
      </c>
      <c r="F710" t="s">
        <v>181</v>
      </c>
      <c r="G710" t="s">
        <v>182</v>
      </c>
      <c r="H710">
        <v>40</v>
      </c>
      <c r="I710" s="6">
        <v>42384</v>
      </c>
      <c r="J710" s="29">
        <v>89984</v>
      </c>
      <c r="K710" s="30">
        <v>0</v>
      </c>
      <c r="L710" t="s">
        <v>1454</v>
      </c>
      <c r="M710" t="s">
        <v>1474</v>
      </c>
    </row>
    <row r="711" spans="1:13" x14ac:dyDescent="0.3">
      <c r="A711" t="s">
        <v>1583</v>
      </c>
      <c r="B711" t="s">
        <v>1584</v>
      </c>
      <c r="C711" t="s">
        <v>286</v>
      </c>
      <c r="D711" t="s">
        <v>204</v>
      </c>
      <c r="E711" t="s">
        <v>171</v>
      </c>
      <c r="F711" t="s">
        <v>163</v>
      </c>
      <c r="G711" t="s">
        <v>182</v>
      </c>
      <c r="H711">
        <v>65</v>
      </c>
      <c r="I711" s="6">
        <v>38792</v>
      </c>
      <c r="J711" s="29">
        <v>83756</v>
      </c>
      <c r="K711" s="30">
        <v>0.14000000000000001</v>
      </c>
      <c r="L711" t="s">
        <v>1454</v>
      </c>
      <c r="M711" t="s">
        <v>1460</v>
      </c>
    </row>
    <row r="712" spans="1:13" x14ac:dyDescent="0.3">
      <c r="A712" t="s">
        <v>1585</v>
      </c>
      <c r="B712" t="s">
        <v>1586</v>
      </c>
      <c r="C712" t="s">
        <v>169</v>
      </c>
      <c r="D712" t="s">
        <v>200</v>
      </c>
      <c r="E712" t="s">
        <v>187</v>
      </c>
      <c r="F712" t="s">
        <v>163</v>
      </c>
      <c r="G712" t="s">
        <v>182</v>
      </c>
      <c r="H712">
        <v>57</v>
      </c>
      <c r="I712" s="6">
        <v>42667</v>
      </c>
      <c r="J712" s="29">
        <v>176324</v>
      </c>
      <c r="K712" s="30">
        <v>0.23</v>
      </c>
      <c r="L712" t="s">
        <v>1454</v>
      </c>
      <c r="M712" t="s">
        <v>1460</v>
      </c>
    </row>
    <row r="713" spans="1:13" x14ac:dyDescent="0.3">
      <c r="A713" t="s">
        <v>1587</v>
      </c>
      <c r="B713" t="s">
        <v>1588</v>
      </c>
      <c r="C713" t="s">
        <v>721</v>
      </c>
      <c r="D713" t="s">
        <v>161</v>
      </c>
      <c r="E713" t="s">
        <v>187</v>
      </c>
      <c r="F713" t="s">
        <v>163</v>
      </c>
      <c r="G713" t="s">
        <v>182</v>
      </c>
      <c r="H713">
        <v>45</v>
      </c>
      <c r="I713" s="6">
        <v>40418</v>
      </c>
      <c r="J713" s="29">
        <v>82162</v>
      </c>
      <c r="K713" s="30">
        <v>0</v>
      </c>
      <c r="L713" t="s">
        <v>1454</v>
      </c>
      <c r="M713" t="s">
        <v>1467</v>
      </c>
    </row>
    <row r="714" spans="1:13" x14ac:dyDescent="0.3">
      <c r="A714" t="s">
        <v>1589</v>
      </c>
      <c r="B714" t="s">
        <v>1590</v>
      </c>
      <c r="C714" t="s">
        <v>325</v>
      </c>
      <c r="D714" t="s">
        <v>223</v>
      </c>
      <c r="E714" t="s">
        <v>171</v>
      </c>
      <c r="F714" t="s">
        <v>163</v>
      </c>
      <c r="G714" t="s">
        <v>182</v>
      </c>
      <c r="H714">
        <v>47</v>
      </c>
      <c r="I714" s="6">
        <v>42195</v>
      </c>
      <c r="J714" s="29">
        <v>63880</v>
      </c>
      <c r="K714" s="30">
        <v>0</v>
      </c>
      <c r="L714" t="s">
        <v>1454</v>
      </c>
      <c r="M714" t="s">
        <v>1455</v>
      </c>
    </row>
    <row r="715" spans="1:13" x14ac:dyDescent="0.3">
      <c r="A715" t="s">
        <v>1591</v>
      </c>
      <c r="B715" t="s">
        <v>1592</v>
      </c>
      <c r="C715" t="s">
        <v>160</v>
      </c>
      <c r="D715" t="s">
        <v>212</v>
      </c>
      <c r="E715" t="s">
        <v>187</v>
      </c>
      <c r="F715" t="s">
        <v>163</v>
      </c>
      <c r="G715" t="s">
        <v>182</v>
      </c>
      <c r="H715">
        <v>59</v>
      </c>
      <c r="I715" s="6">
        <v>39689</v>
      </c>
      <c r="J715" s="29">
        <v>157969</v>
      </c>
      <c r="K715" s="30">
        <v>0.1</v>
      </c>
      <c r="L715" t="s">
        <v>1454</v>
      </c>
      <c r="M715" t="s">
        <v>1455</v>
      </c>
    </row>
    <row r="716" spans="1:13" x14ac:dyDescent="0.3">
      <c r="A716" t="s">
        <v>1593</v>
      </c>
      <c r="B716" t="s">
        <v>1594</v>
      </c>
      <c r="C716" t="s">
        <v>160</v>
      </c>
      <c r="D716" t="s">
        <v>223</v>
      </c>
      <c r="E716" t="s">
        <v>177</v>
      </c>
      <c r="F716" t="s">
        <v>181</v>
      </c>
      <c r="G716" t="s">
        <v>182</v>
      </c>
      <c r="H716">
        <v>45</v>
      </c>
      <c r="I716" s="6">
        <v>39332</v>
      </c>
      <c r="J716" s="29">
        <v>151027</v>
      </c>
      <c r="K716" s="30">
        <v>0.1</v>
      </c>
      <c r="L716" t="s">
        <v>1454</v>
      </c>
      <c r="M716" t="s">
        <v>1460</v>
      </c>
    </row>
    <row r="717" spans="1:13" x14ac:dyDescent="0.3">
      <c r="A717" t="s">
        <v>1595</v>
      </c>
      <c r="B717" t="s">
        <v>1596</v>
      </c>
      <c r="C717" t="s">
        <v>186</v>
      </c>
      <c r="D717" t="s">
        <v>212</v>
      </c>
      <c r="E717" t="s">
        <v>187</v>
      </c>
      <c r="F717" t="s">
        <v>181</v>
      </c>
      <c r="G717" t="s">
        <v>182</v>
      </c>
      <c r="H717">
        <v>28</v>
      </c>
      <c r="I717" s="6">
        <v>43863</v>
      </c>
      <c r="J717" s="29">
        <v>115417</v>
      </c>
      <c r="K717" s="30">
        <v>0.06</v>
      </c>
      <c r="L717" t="s">
        <v>1454</v>
      </c>
      <c r="M717" t="s">
        <v>1460</v>
      </c>
    </row>
    <row r="718" spans="1:13" x14ac:dyDescent="0.3">
      <c r="A718" t="s">
        <v>1597</v>
      </c>
      <c r="B718" t="s">
        <v>1598</v>
      </c>
      <c r="C718" t="s">
        <v>378</v>
      </c>
      <c r="D718" t="s">
        <v>161</v>
      </c>
      <c r="E718" t="s">
        <v>162</v>
      </c>
      <c r="F718" t="s">
        <v>163</v>
      </c>
      <c r="G718" t="s">
        <v>182</v>
      </c>
      <c r="H718">
        <v>28</v>
      </c>
      <c r="I718" s="6">
        <v>43763</v>
      </c>
      <c r="J718" s="29">
        <v>50111</v>
      </c>
      <c r="K718" s="30">
        <v>0</v>
      </c>
      <c r="L718" t="s">
        <v>1454</v>
      </c>
      <c r="M718" t="s">
        <v>1474</v>
      </c>
    </row>
    <row r="719" spans="1:13" x14ac:dyDescent="0.3">
      <c r="A719" t="s">
        <v>1599</v>
      </c>
      <c r="B719" t="s">
        <v>1600</v>
      </c>
      <c r="C719" t="s">
        <v>169</v>
      </c>
      <c r="D719" t="s">
        <v>200</v>
      </c>
      <c r="E719" t="s">
        <v>171</v>
      </c>
      <c r="F719" t="s">
        <v>181</v>
      </c>
      <c r="G719" t="s">
        <v>182</v>
      </c>
      <c r="H719">
        <v>39</v>
      </c>
      <c r="I719" s="6">
        <v>39049</v>
      </c>
      <c r="J719" s="29">
        <v>161690</v>
      </c>
      <c r="K719" s="30">
        <v>0.28999999999999998</v>
      </c>
      <c r="L719" t="s">
        <v>1454</v>
      </c>
      <c r="M719" t="s">
        <v>1467</v>
      </c>
    </row>
    <row r="720" spans="1:13" x14ac:dyDescent="0.3">
      <c r="A720" t="s">
        <v>1601</v>
      </c>
      <c r="B720" t="s">
        <v>1602</v>
      </c>
      <c r="C720" t="s">
        <v>340</v>
      </c>
      <c r="D720" t="s">
        <v>204</v>
      </c>
      <c r="E720" t="s">
        <v>171</v>
      </c>
      <c r="F720" t="s">
        <v>163</v>
      </c>
      <c r="G720" t="s">
        <v>182</v>
      </c>
      <c r="H720">
        <v>35</v>
      </c>
      <c r="I720" s="6">
        <v>42776</v>
      </c>
      <c r="J720" s="29">
        <v>60132</v>
      </c>
      <c r="K720" s="30">
        <v>0</v>
      </c>
      <c r="L720" t="s">
        <v>1454</v>
      </c>
      <c r="M720" t="s">
        <v>1455</v>
      </c>
    </row>
    <row r="721" spans="1:13" x14ac:dyDescent="0.3">
      <c r="A721" t="s">
        <v>1603</v>
      </c>
      <c r="B721" t="s">
        <v>1604</v>
      </c>
      <c r="C721" t="s">
        <v>451</v>
      </c>
      <c r="D721" t="s">
        <v>161</v>
      </c>
      <c r="E721" t="s">
        <v>171</v>
      </c>
      <c r="F721" t="s">
        <v>181</v>
      </c>
      <c r="G721" t="s">
        <v>182</v>
      </c>
      <c r="H721">
        <v>31</v>
      </c>
      <c r="I721" s="6">
        <v>42780</v>
      </c>
      <c r="J721" s="29">
        <v>95963</v>
      </c>
      <c r="K721" s="30">
        <v>0</v>
      </c>
      <c r="L721" t="s">
        <v>1454</v>
      </c>
      <c r="M721" t="s">
        <v>1474</v>
      </c>
    </row>
    <row r="722" spans="1:13" x14ac:dyDescent="0.3">
      <c r="A722" t="s">
        <v>1605</v>
      </c>
      <c r="B722" t="s">
        <v>1606</v>
      </c>
      <c r="C722" t="s">
        <v>169</v>
      </c>
      <c r="D722" t="s">
        <v>200</v>
      </c>
      <c r="E722" t="s">
        <v>162</v>
      </c>
      <c r="F722" t="s">
        <v>181</v>
      </c>
      <c r="G722" t="s">
        <v>182</v>
      </c>
      <c r="H722">
        <v>37</v>
      </c>
      <c r="I722" s="6">
        <v>41048</v>
      </c>
      <c r="J722" s="29">
        <v>160280</v>
      </c>
      <c r="K722" s="30">
        <v>0.19</v>
      </c>
      <c r="L722" t="s">
        <v>1454</v>
      </c>
      <c r="M722" t="s">
        <v>1467</v>
      </c>
    </row>
    <row r="723" spans="1:13" x14ac:dyDescent="0.3">
      <c r="A723" t="s">
        <v>1607</v>
      </c>
      <c r="B723" t="s">
        <v>1608</v>
      </c>
      <c r="C723" t="s">
        <v>451</v>
      </c>
      <c r="D723" t="s">
        <v>161</v>
      </c>
      <c r="E723" t="s">
        <v>177</v>
      </c>
      <c r="F723" t="s">
        <v>163</v>
      </c>
      <c r="G723" t="s">
        <v>182</v>
      </c>
      <c r="H723">
        <v>30</v>
      </c>
      <c r="I723" s="6">
        <v>43553</v>
      </c>
      <c r="J723" s="29">
        <v>86774</v>
      </c>
      <c r="K723" s="30">
        <v>0</v>
      </c>
      <c r="L723" t="s">
        <v>1454</v>
      </c>
      <c r="M723" t="s">
        <v>1474</v>
      </c>
    </row>
    <row r="724" spans="1:13" x14ac:dyDescent="0.3">
      <c r="A724" t="s">
        <v>1609</v>
      </c>
      <c r="B724" t="s">
        <v>1610</v>
      </c>
      <c r="C724" t="s">
        <v>160</v>
      </c>
      <c r="D724" t="s">
        <v>170</v>
      </c>
      <c r="E724" t="s">
        <v>187</v>
      </c>
      <c r="F724" t="s">
        <v>163</v>
      </c>
      <c r="G724" t="s">
        <v>182</v>
      </c>
      <c r="H724">
        <v>48</v>
      </c>
      <c r="I724" s="6">
        <v>37144</v>
      </c>
      <c r="J724" s="29">
        <v>125730</v>
      </c>
      <c r="K724" s="30">
        <v>0.11</v>
      </c>
      <c r="L724" t="s">
        <v>1454</v>
      </c>
      <c r="M724" t="s">
        <v>1455</v>
      </c>
    </row>
    <row r="725" spans="1:13" x14ac:dyDescent="0.3">
      <c r="A725" t="s">
        <v>1611</v>
      </c>
      <c r="B725" t="s">
        <v>1612</v>
      </c>
      <c r="C725" t="s">
        <v>211</v>
      </c>
      <c r="D725" t="s">
        <v>200</v>
      </c>
      <c r="E725" t="s">
        <v>177</v>
      </c>
      <c r="F725" t="s">
        <v>163</v>
      </c>
      <c r="G725" t="s">
        <v>182</v>
      </c>
      <c r="H725">
        <v>52</v>
      </c>
      <c r="I725" s="6">
        <v>41113</v>
      </c>
      <c r="J725" s="29">
        <v>187048</v>
      </c>
      <c r="K725" s="30">
        <v>0.32</v>
      </c>
      <c r="L725" t="s">
        <v>1454</v>
      </c>
      <c r="M725" t="s">
        <v>1474</v>
      </c>
    </row>
    <row r="726" spans="1:13" x14ac:dyDescent="0.3">
      <c r="A726" t="s">
        <v>1613</v>
      </c>
      <c r="B726" t="s">
        <v>1614</v>
      </c>
      <c r="C726" t="s">
        <v>186</v>
      </c>
      <c r="D726" t="s">
        <v>194</v>
      </c>
      <c r="E726" t="s">
        <v>171</v>
      </c>
      <c r="F726" t="s">
        <v>181</v>
      </c>
      <c r="G726" t="s">
        <v>182</v>
      </c>
      <c r="H726">
        <v>63</v>
      </c>
      <c r="I726" s="6">
        <v>42214</v>
      </c>
      <c r="J726" s="29">
        <v>103724</v>
      </c>
      <c r="K726" s="30">
        <v>0.05</v>
      </c>
      <c r="L726" t="s">
        <v>1454</v>
      </c>
      <c r="M726" t="s">
        <v>1460</v>
      </c>
    </row>
    <row r="727" spans="1:13" x14ac:dyDescent="0.3">
      <c r="A727" t="s">
        <v>1615</v>
      </c>
      <c r="B727" t="s">
        <v>1616</v>
      </c>
      <c r="C727" t="s">
        <v>240</v>
      </c>
      <c r="D727" t="s">
        <v>161</v>
      </c>
      <c r="E727" t="s">
        <v>187</v>
      </c>
      <c r="F727" t="s">
        <v>163</v>
      </c>
      <c r="G727" t="s">
        <v>182</v>
      </c>
      <c r="H727">
        <v>45</v>
      </c>
      <c r="I727" s="6">
        <v>41511</v>
      </c>
      <c r="J727" s="29">
        <v>99169</v>
      </c>
      <c r="K727" s="30">
        <v>0</v>
      </c>
      <c r="L727" t="s">
        <v>1454</v>
      </c>
      <c r="M727" t="s">
        <v>1467</v>
      </c>
    </row>
    <row r="728" spans="1:13" x14ac:dyDescent="0.3">
      <c r="A728" t="s">
        <v>1617</v>
      </c>
      <c r="B728" t="s">
        <v>1618</v>
      </c>
      <c r="C728" t="s">
        <v>160</v>
      </c>
      <c r="D728" t="s">
        <v>194</v>
      </c>
      <c r="E728" t="s">
        <v>162</v>
      </c>
      <c r="F728" t="s">
        <v>163</v>
      </c>
      <c r="G728" t="s">
        <v>182</v>
      </c>
      <c r="H728">
        <v>55</v>
      </c>
      <c r="I728" s="6">
        <v>38888</v>
      </c>
      <c r="J728" s="29">
        <v>142628</v>
      </c>
      <c r="K728" s="30">
        <v>0.12</v>
      </c>
      <c r="L728" t="s">
        <v>1454</v>
      </c>
      <c r="M728" t="s">
        <v>1455</v>
      </c>
    </row>
    <row r="729" spans="1:13" x14ac:dyDescent="0.3">
      <c r="A729" t="s">
        <v>1619</v>
      </c>
      <c r="B729" t="s">
        <v>1620</v>
      </c>
      <c r="C729" t="s">
        <v>160</v>
      </c>
      <c r="D729" t="s">
        <v>161</v>
      </c>
      <c r="E729" t="s">
        <v>162</v>
      </c>
      <c r="F729" t="s">
        <v>163</v>
      </c>
      <c r="G729" t="s">
        <v>182</v>
      </c>
      <c r="H729">
        <v>60</v>
      </c>
      <c r="I729" s="6">
        <v>40383</v>
      </c>
      <c r="J729" s="29">
        <v>126911</v>
      </c>
      <c r="K729" s="30">
        <v>0.1</v>
      </c>
      <c r="L729" t="s">
        <v>1454</v>
      </c>
      <c r="M729" t="s">
        <v>1460</v>
      </c>
    </row>
    <row r="730" spans="1:13" x14ac:dyDescent="0.3">
      <c r="A730" t="s">
        <v>1621</v>
      </c>
      <c r="B730" t="s">
        <v>1622</v>
      </c>
      <c r="C730" t="s">
        <v>211</v>
      </c>
      <c r="D730" t="s">
        <v>223</v>
      </c>
      <c r="E730" t="s">
        <v>162</v>
      </c>
      <c r="F730" t="s">
        <v>181</v>
      </c>
      <c r="G730" t="s">
        <v>182</v>
      </c>
      <c r="H730">
        <v>56</v>
      </c>
      <c r="I730" s="6">
        <v>38042</v>
      </c>
      <c r="J730" s="29">
        <v>216949</v>
      </c>
      <c r="K730" s="30">
        <v>0.32</v>
      </c>
      <c r="L730" t="s">
        <v>1454</v>
      </c>
      <c r="M730" t="s">
        <v>1460</v>
      </c>
    </row>
    <row r="731" spans="1:13" x14ac:dyDescent="0.3">
      <c r="A731" t="s">
        <v>1623</v>
      </c>
      <c r="B731" t="s">
        <v>1624</v>
      </c>
      <c r="C731" t="s">
        <v>180</v>
      </c>
      <c r="D731" t="s">
        <v>212</v>
      </c>
      <c r="E731" t="s">
        <v>187</v>
      </c>
      <c r="F731" t="s">
        <v>163</v>
      </c>
      <c r="G731" t="s">
        <v>182</v>
      </c>
      <c r="H731">
        <v>46</v>
      </c>
      <c r="I731" s="6">
        <v>37271</v>
      </c>
      <c r="J731" s="29">
        <v>86510</v>
      </c>
      <c r="K731" s="30">
        <v>0</v>
      </c>
      <c r="L731" t="s">
        <v>1454</v>
      </c>
      <c r="M731" t="s">
        <v>1467</v>
      </c>
    </row>
    <row r="732" spans="1:13" x14ac:dyDescent="0.3">
      <c r="A732" t="s">
        <v>1625</v>
      </c>
      <c r="B732" t="s">
        <v>1626</v>
      </c>
      <c r="C732" t="s">
        <v>245</v>
      </c>
      <c r="D732" t="s">
        <v>161</v>
      </c>
      <c r="E732" t="s">
        <v>171</v>
      </c>
      <c r="F732" t="s">
        <v>163</v>
      </c>
      <c r="G732" t="s">
        <v>182</v>
      </c>
      <c r="H732">
        <v>49</v>
      </c>
      <c r="I732" s="6">
        <v>40431</v>
      </c>
      <c r="J732" s="29">
        <v>72826</v>
      </c>
      <c r="K732" s="30">
        <v>0</v>
      </c>
      <c r="L732" t="s">
        <v>1454</v>
      </c>
      <c r="M732" t="s">
        <v>1467</v>
      </c>
    </row>
    <row r="733" spans="1:13" x14ac:dyDescent="0.3">
      <c r="A733" t="s">
        <v>1627</v>
      </c>
      <c r="B733" t="s">
        <v>1628</v>
      </c>
      <c r="C733" t="s">
        <v>169</v>
      </c>
      <c r="D733" t="s">
        <v>194</v>
      </c>
      <c r="E733" t="s">
        <v>177</v>
      </c>
      <c r="F733" t="s">
        <v>181</v>
      </c>
      <c r="G733" t="s">
        <v>182</v>
      </c>
      <c r="H733">
        <v>55</v>
      </c>
      <c r="I733" s="6">
        <v>40340</v>
      </c>
      <c r="J733" s="29">
        <v>187389</v>
      </c>
      <c r="K733" s="30">
        <v>0.25</v>
      </c>
      <c r="L733" t="s">
        <v>1454</v>
      </c>
      <c r="M733" t="s">
        <v>1474</v>
      </c>
    </row>
    <row r="734" spans="1:13" x14ac:dyDescent="0.3">
      <c r="A734" t="s">
        <v>1629</v>
      </c>
      <c r="B734" t="s">
        <v>1630</v>
      </c>
      <c r="C734" t="s">
        <v>180</v>
      </c>
      <c r="D734" t="s">
        <v>194</v>
      </c>
      <c r="E734" t="s">
        <v>162</v>
      </c>
      <c r="F734" t="s">
        <v>181</v>
      </c>
      <c r="G734" t="s">
        <v>182</v>
      </c>
      <c r="H734">
        <v>34</v>
      </c>
      <c r="I734" s="6">
        <v>40750</v>
      </c>
      <c r="J734" s="29">
        <v>97231</v>
      </c>
      <c r="K734" s="30">
        <v>0</v>
      </c>
      <c r="L734" t="s">
        <v>1454</v>
      </c>
      <c r="M734" t="s">
        <v>1467</v>
      </c>
    </row>
    <row r="735" spans="1:13" x14ac:dyDescent="0.3">
      <c r="A735" t="s">
        <v>1631</v>
      </c>
      <c r="B735" t="s">
        <v>1632</v>
      </c>
      <c r="C735" t="s">
        <v>169</v>
      </c>
      <c r="D735" t="s">
        <v>212</v>
      </c>
      <c r="E735" t="s">
        <v>162</v>
      </c>
      <c r="F735" t="s">
        <v>181</v>
      </c>
      <c r="G735" t="s">
        <v>182</v>
      </c>
      <c r="H735">
        <v>49</v>
      </c>
      <c r="I735" s="6">
        <v>36210</v>
      </c>
      <c r="J735" s="29">
        <v>191807</v>
      </c>
      <c r="K735" s="30">
        <v>0.21</v>
      </c>
      <c r="L735" t="s">
        <v>1454</v>
      </c>
      <c r="M735" t="s">
        <v>1455</v>
      </c>
    </row>
    <row r="736" spans="1:13" x14ac:dyDescent="0.3">
      <c r="A736" t="s">
        <v>1633</v>
      </c>
      <c r="B736" t="s">
        <v>1634</v>
      </c>
      <c r="C736" t="s">
        <v>245</v>
      </c>
      <c r="D736" t="s">
        <v>161</v>
      </c>
      <c r="E736" t="s">
        <v>171</v>
      </c>
      <c r="F736" t="s">
        <v>181</v>
      </c>
      <c r="G736" t="s">
        <v>182</v>
      </c>
      <c r="H736">
        <v>42</v>
      </c>
      <c r="I736" s="6">
        <v>41813</v>
      </c>
      <c r="J736" s="29">
        <v>64677</v>
      </c>
      <c r="K736" s="30">
        <v>0</v>
      </c>
      <c r="L736" t="s">
        <v>1454</v>
      </c>
      <c r="M736" t="s">
        <v>1455</v>
      </c>
    </row>
    <row r="737" spans="1:13" x14ac:dyDescent="0.3">
      <c r="A737" t="s">
        <v>1635</v>
      </c>
      <c r="B737" t="s">
        <v>1636</v>
      </c>
      <c r="C737" t="s">
        <v>397</v>
      </c>
      <c r="D737" t="s">
        <v>161</v>
      </c>
      <c r="E737" t="s">
        <v>162</v>
      </c>
      <c r="F737" t="s">
        <v>181</v>
      </c>
      <c r="G737" t="s">
        <v>182</v>
      </c>
      <c r="H737">
        <v>37</v>
      </c>
      <c r="I737" s="6">
        <v>42922</v>
      </c>
      <c r="J737" s="29">
        <v>96331</v>
      </c>
      <c r="K737" s="30">
        <v>0</v>
      </c>
      <c r="L737" t="s">
        <v>1454</v>
      </c>
      <c r="M737" t="s">
        <v>1460</v>
      </c>
    </row>
    <row r="738" spans="1:13" x14ac:dyDescent="0.3">
      <c r="A738" t="s">
        <v>1637</v>
      </c>
      <c r="B738" t="s">
        <v>1638</v>
      </c>
      <c r="C738" t="s">
        <v>180</v>
      </c>
      <c r="D738" t="s">
        <v>212</v>
      </c>
      <c r="E738" t="s">
        <v>177</v>
      </c>
      <c r="F738" t="s">
        <v>181</v>
      </c>
      <c r="G738" t="s">
        <v>182</v>
      </c>
      <c r="H738">
        <v>51</v>
      </c>
      <c r="I738" s="6">
        <v>41013</v>
      </c>
      <c r="J738" s="29">
        <v>82300</v>
      </c>
      <c r="K738" s="30">
        <v>0</v>
      </c>
      <c r="L738" t="s">
        <v>1454</v>
      </c>
      <c r="M738" t="s">
        <v>1474</v>
      </c>
    </row>
    <row r="739" spans="1:13" x14ac:dyDescent="0.3">
      <c r="A739" t="s">
        <v>1639</v>
      </c>
      <c r="B739" t="s">
        <v>1640</v>
      </c>
      <c r="C739" t="s">
        <v>211</v>
      </c>
      <c r="D739" t="s">
        <v>204</v>
      </c>
      <c r="E739" t="s">
        <v>177</v>
      </c>
      <c r="F739" t="s">
        <v>163</v>
      </c>
      <c r="G739" t="s">
        <v>182</v>
      </c>
      <c r="H739">
        <v>50</v>
      </c>
      <c r="I739" s="6">
        <v>39734</v>
      </c>
      <c r="J739" s="29">
        <v>181801</v>
      </c>
      <c r="K739" s="30">
        <v>0.4</v>
      </c>
      <c r="L739" t="s">
        <v>1454</v>
      </c>
      <c r="M739" t="s">
        <v>1455</v>
      </c>
    </row>
    <row r="740" spans="1:13" x14ac:dyDescent="0.3">
      <c r="A740" t="s">
        <v>1641</v>
      </c>
      <c r="B740" t="s">
        <v>1642</v>
      </c>
      <c r="C740" t="s">
        <v>211</v>
      </c>
      <c r="D740" t="s">
        <v>204</v>
      </c>
      <c r="E740" t="s">
        <v>177</v>
      </c>
      <c r="F740" t="s">
        <v>163</v>
      </c>
      <c r="G740" t="s">
        <v>182</v>
      </c>
      <c r="H740">
        <v>55</v>
      </c>
      <c r="I740" s="6">
        <v>43345</v>
      </c>
      <c r="J740" s="29">
        <v>221465</v>
      </c>
      <c r="K740" s="30">
        <v>0.34</v>
      </c>
      <c r="L740" t="s">
        <v>1454</v>
      </c>
      <c r="M740" t="s">
        <v>1474</v>
      </c>
    </row>
    <row r="741" spans="1:13" x14ac:dyDescent="0.3">
      <c r="A741" t="s">
        <v>1643</v>
      </c>
      <c r="B741" t="s">
        <v>1644</v>
      </c>
      <c r="C741" t="s">
        <v>160</v>
      </c>
      <c r="D741" t="s">
        <v>212</v>
      </c>
      <c r="E741" t="s">
        <v>171</v>
      </c>
      <c r="F741" t="s">
        <v>163</v>
      </c>
      <c r="G741" t="s">
        <v>182</v>
      </c>
      <c r="H741">
        <v>31</v>
      </c>
      <c r="I741" s="6">
        <v>43695</v>
      </c>
      <c r="J741" s="29">
        <v>126353</v>
      </c>
      <c r="K741" s="30">
        <v>0.12</v>
      </c>
      <c r="L741" t="s">
        <v>1454</v>
      </c>
      <c r="M741" t="s">
        <v>1460</v>
      </c>
    </row>
    <row r="742" spans="1:13" x14ac:dyDescent="0.3">
      <c r="A742" t="s">
        <v>1645</v>
      </c>
      <c r="B742" t="s">
        <v>1646</v>
      </c>
      <c r="C742" t="s">
        <v>169</v>
      </c>
      <c r="D742" t="s">
        <v>194</v>
      </c>
      <c r="E742" t="s">
        <v>171</v>
      </c>
      <c r="F742" t="s">
        <v>163</v>
      </c>
      <c r="G742" t="s">
        <v>182</v>
      </c>
      <c r="H742">
        <v>55</v>
      </c>
      <c r="I742" s="6">
        <v>40468</v>
      </c>
      <c r="J742" s="29">
        <v>188727</v>
      </c>
      <c r="K742" s="30">
        <v>0.23</v>
      </c>
      <c r="L742" t="s">
        <v>1454</v>
      </c>
      <c r="M742" t="s">
        <v>1474</v>
      </c>
    </row>
    <row r="743" spans="1:13" x14ac:dyDescent="0.3">
      <c r="A743" t="s">
        <v>1647</v>
      </c>
      <c r="B743" t="s">
        <v>1648</v>
      </c>
      <c r="C743" t="s">
        <v>232</v>
      </c>
      <c r="D743" t="s">
        <v>161</v>
      </c>
      <c r="E743" t="s">
        <v>171</v>
      </c>
      <c r="F743" t="s">
        <v>163</v>
      </c>
      <c r="G743" t="s">
        <v>182</v>
      </c>
      <c r="H743">
        <v>39</v>
      </c>
      <c r="I743" s="6">
        <v>44153</v>
      </c>
      <c r="J743" s="29">
        <v>48415</v>
      </c>
      <c r="K743" s="30">
        <v>0</v>
      </c>
      <c r="L743" t="s">
        <v>1454</v>
      </c>
      <c r="M743" t="s">
        <v>1460</v>
      </c>
    </row>
    <row r="744" spans="1:13" x14ac:dyDescent="0.3">
      <c r="A744" t="s">
        <v>897</v>
      </c>
      <c r="B744" t="s">
        <v>1649</v>
      </c>
      <c r="C744" t="s">
        <v>160</v>
      </c>
      <c r="D744" t="s">
        <v>212</v>
      </c>
      <c r="E744" t="s">
        <v>162</v>
      </c>
      <c r="F744" t="s">
        <v>181</v>
      </c>
      <c r="G744" t="s">
        <v>182</v>
      </c>
      <c r="H744">
        <v>45</v>
      </c>
      <c r="I744" s="6">
        <v>37014</v>
      </c>
      <c r="J744" s="29">
        <v>147752</v>
      </c>
      <c r="K744" s="30">
        <v>0.12</v>
      </c>
      <c r="L744" t="s">
        <v>1454</v>
      </c>
      <c r="M744" t="s">
        <v>1460</v>
      </c>
    </row>
    <row r="745" spans="1:13" x14ac:dyDescent="0.3">
      <c r="A745" t="s">
        <v>1650</v>
      </c>
      <c r="B745" t="s">
        <v>1651</v>
      </c>
      <c r="C745" t="s">
        <v>160</v>
      </c>
      <c r="D745" t="s">
        <v>212</v>
      </c>
      <c r="E745" t="s">
        <v>177</v>
      </c>
      <c r="F745" t="s">
        <v>163</v>
      </c>
      <c r="G745" t="s">
        <v>182</v>
      </c>
      <c r="H745">
        <v>25</v>
      </c>
      <c r="I745" s="6">
        <v>44453</v>
      </c>
      <c r="J745" s="29">
        <v>136810</v>
      </c>
      <c r="K745" s="30">
        <v>0.14000000000000001</v>
      </c>
      <c r="L745" t="s">
        <v>1454</v>
      </c>
      <c r="M745" t="s">
        <v>1455</v>
      </c>
    </row>
    <row r="746" spans="1:13" x14ac:dyDescent="0.3">
      <c r="A746" t="s">
        <v>1652</v>
      </c>
      <c r="B746" t="s">
        <v>1653</v>
      </c>
      <c r="C746" t="s">
        <v>283</v>
      </c>
      <c r="D746" t="s">
        <v>200</v>
      </c>
      <c r="E746" t="s">
        <v>162</v>
      </c>
      <c r="F746" t="s">
        <v>163</v>
      </c>
      <c r="G746" t="s">
        <v>182</v>
      </c>
      <c r="H746">
        <v>45</v>
      </c>
      <c r="I746" s="6">
        <v>36755</v>
      </c>
      <c r="J746" s="29">
        <v>55563</v>
      </c>
      <c r="K746" s="30">
        <v>0</v>
      </c>
      <c r="L746" t="s">
        <v>1454</v>
      </c>
      <c r="M746" t="s">
        <v>1474</v>
      </c>
    </row>
    <row r="747" spans="1:13" x14ac:dyDescent="0.3">
      <c r="A747" t="s">
        <v>1654</v>
      </c>
      <c r="B747" t="s">
        <v>1655</v>
      </c>
      <c r="C747" t="s">
        <v>169</v>
      </c>
      <c r="D747" t="s">
        <v>161</v>
      </c>
      <c r="E747" t="s">
        <v>162</v>
      </c>
      <c r="F747" t="s">
        <v>163</v>
      </c>
      <c r="G747" t="s">
        <v>182</v>
      </c>
      <c r="H747">
        <v>52</v>
      </c>
      <c r="I747" s="6">
        <v>35109</v>
      </c>
      <c r="J747" s="29">
        <v>159724</v>
      </c>
      <c r="K747" s="30">
        <v>0.23</v>
      </c>
      <c r="L747" t="s">
        <v>1454</v>
      </c>
      <c r="M747" t="s">
        <v>1467</v>
      </c>
    </row>
    <row r="748" spans="1:13" x14ac:dyDescent="0.3">
      <c r="A748" t="s">
        <v>1656</v>
      </c>
      <c r="B748" t="s">
        <v>1657</v>
      </c>
      <c r="C748" t="s">
        <v>176</v>
      </c>
      <c r="D748" t="s">
        <v>161</v>
      </c>
      <c r="E748" t="s">
        <v>171</v>
      </c>
      <c r="F748" t="s">
        <v>181</v>
      </c>
      <c r="G748" t="s">
        <v>182</v>
      </c>
      <c r="H748">
        <v>53</v>
      </c>
      <c r="I748" s="6">
        <v>39487</v>
      </c>
      <c r="J748" s="29">
        <v>84193</v>
      </c>
      <c r="K748" s="30">
        <v>0.09</v>
      </c>
      <c r="L748" t="s">
        <v>1454</v>
      </c>
      <c r="M748" t="s">
        <v>1460</v>
      </c>
    </row>
    <row r="749" spans="1:13" x14ac:dyDescent="0.3">
      <c r="A749" t="s">
        <v>1440</v>
      </c>
      <c r="B749" t="s">
        <v>1658</v>
      </c>
      <c r="C749" t="s">
        <v>211</v>
      </c>
      <c r="D749" t="s">
        <v>161</v>
      </c>
      <c r="E749" t="s">
        <v>162</v>
      </c>
      <c r="F749" t="s">
        <v>181</v>
      </c>
      <c r="G749" t="s">
        <v>182</v>
      </c>
      <c r="H749">
        <v>35</v>
      </c>
      <c r="I749" s="6">
        <v>42166</v>
      </c>
      <c r="J749" s="29">
        <v>234723</v>
      </c>
      <c r="K749" s="30">
        <v>0.36</v>
      </c>
      <c r="L749" t="s">
        <v>1454</v>
      </c>
      <c r="M749" t="s">
        <v>1460</v>
      </c>
    </row>
    <row r="750" spans="1:13" x14ac:dyDescent="0.3">
      <c r="A750" t="s">
        <v>1659</v>
      </c>
      <c r="B750" t="s">
        <v>1660</v>
      </c>
      <c r="C750" t="s">
        <v>190</v>
      </c>
      <c r="D750" t="s">
        <v>194</v>
      </c>
      <c r="E750" t="s">
        <v>187</v>
      </c>
      <c r="F750" t="s">
        <v>163</v>
      </c>
      <c r="G750" t="s">
        <v>182</v>
      </c>
      <c r="H750">
        <v>27</v>
      </c>
      <c r="I750" s="6">
        <v>43701</v>
      </c>
      <c r="J750" s="29">
        <v>50809</v>
      </c>
      <c r="K750" s="30">
        <v>0</v>
      </c>
      <c r="L750" t="s">
        <v>1454</v>
      </c>
      <c r="M750" t="s">
        <v>1455</v>
      </c>
    </row>
    <row r="751" spans="1:13" x14ac:dyDescent="0.3">
      <c r="A751" t="s">
        <v>1661</v>
      </c>
      <c r="B751" t="s">
        <v>1662</v>
      </c>
      <c r="C751" t="s">
        <v>301</v>
      </c>
      <c r="D751" t="s">
        <v>161</v>
      </c>
      <c r="E751" t="s">
        <v>187</v>
      </c>
      <c r="F751" t="s">
        <v>163</v>
      </c>
      <c r="G751" t="s">
        <v>182</v>
      </c>
      <c r="H751">
        <v>53</v>
      </c>
      <c r="I751" s="6">
        <v>40744</v>
      </c>
      <c r="J751" s="29">
        <v>86173</v>
      </c>
      <c r="K751" s="30">
        <v>0</v>
      </c>
      <c r="L751" t="s">
        <v>1454</v>
      </c>
      <c r="M751" t="s">
        <v>1455</v>
      </c>
    </row>
    <row r="752" spans="1:13" x14ac:dyDescent="0.3">
      <c r="A752" t="s">
        <v>1398</v>
      </c>
      <c r="B752" t="s">
        <v>1663</v>
      </c>
      <c r="C752" t="s">
        <v>325</v>
      </c>
      <c r="D752" t="s">
        <v>223</v>
      </c>
      <c r="E752" t="s">
        <v>177</v>
      </c>
      <c r="F752" t="s">
        <v>181</v>
      </c>
      <c r="G752" t="s">
        <v>182</v>
      </c>
      <c r="H752">
        <v>35</v>
      </c>
      <c r="I752" s="6">
        <v>41516</v>
      </c>
      <c r="J752" s="29">
        <v>59646</v>
      </c>
      <c r="K752" s="30">
        <v>0</v>
      </c>
      <c r="L752" t="s">
        <v>1454</v>
      </c>
      <c r="M752" t="s">
        <v>1460</v>
      </c>
    </row>
    <row r="753" spans="1:13" x14ac:dyDescent="0.3">
      <c r="A753" t="s">
        <v>986</v>
      </c>
      <c r="B753" t="s">
        <v>1664</v>
      </c>
      <c r="C753" t="s">
        <v>169</v>
      </c>
      <c r="D753" t="s">
        <v>204</v>
      </c>
      <c r="E753" t="s">
        <v>171</v>
      </c>
      <c r="F753" t="s">
        <v>181</v>
      </c>
      <c r="G753" t="s">
        <v>182</v>
      </c>
      <c r="H753">
        <v>64</v>
      </c>
      <c r="I753" s="6">
        <v>34940</v>
      </c>
      <c r="J753" s="29">
        <v>158787</v>
      </c>
      <c r="K753" s="30">
        <v>0.18</v>
      </c>
      <c r="L753" t="s">
        <v>1454</v>
      </c>
      <c r="M753" t="s">
        <v>1474</v>
      </c>
    </row>
    <row r="754" spans="1:13" x14ac:dyDescent="0.3">
      <c r="A754" t="s">
        <v>1665</v>
      </c>
      <c r="B754" t="s">
        <v>1666</v>
      </c>
      <c r="C754" t="s">
        <v>203</v>
      </c>
      <c r="D754" t="s">
        <v>204</v>
      </c>
      <c r="E754" t="s">
        <v>162</v>
      </c>
      <c r="F754" t="s">
        <v>181</v>
      </c>
      <c r="G754" t="s">
        <v>182</v>
      </c>
      <c r="H754">
        <v>55</v>
      </c>
      <c r="I754" s="6">
        <v>43219</v>
      </c>
      <c r="J754" s="29">
        <v>83378</v>
      </c>
      <c r="K754" s="30">
        <v>0</v>
      </c>
      <c r="L754" t="s">
        <v>1454</v>
      </c>
      <c r="M754" t="s">
        <v>1467</v>
      </c>
    </row>
    <row r="755" spans="1:13" x14ac:dyDescent="0.3">
      <c r="A755" t="s">
        <v>1667</v>
      </c>
      <c r="B755" t="s">
        <v>1668</v>
      </c>
      <c r="C755" t="s">
        <v>169</v>
      </c>
      <c r="D755" t="s">
        <v>212</v>
      </c>
      <c r="E755" t="s">
        <v>187</v>
      </c>
      <c r="F755" t="s">
        <v>181</v>
      </c>
      <c r="G755" t="s">
        <v>182</v>
      </c>
      <c r="H755">
        <v>45</v>
      </c>
      <c r="I755" s="6">
        <v>38332</v>
      </c>
      <c r="J755" s="29">
        <v>168846</v>
      </c>
      <c r="K755" s="30">
        <v>0.24</v>
      </c>
      <c r="L755" t="s">
        <v>1454</v>
      </c>
      <c r="M755" t="s">
        <v>1455</v>
      </c>
    </row>
    <row r="756" spans="1:13" x14ac:dyDescent="0.3">
      <c r="A756" t="s">
        <v>1512</v>
      </c>
      <c r="B756" t="s">
        <v>1669</v>
      </c>
      <c r="C756" t="s">
        <v>260</v>
      </c>
      <c r="D756" t="s">
        <v>204</v>
      </c>
      <c r="E756" t="s">
        <v>177</v>
      </c>
      <c r="F756" t="s">
        <v>163</v>
      </c>
      <c r="G756" t="s">
        <v>182</v>
      </c>
      <c r="H756">
        <v>50</v>
      </c>
      <c r="I756" s="6">
        <v>37446</v>
      </c>
      <c r="J756" s="29">
        <v>92209</v>
      </c>
      <c r="K756" s="30">
        <v>0</v>
      </c>
      <c r="L756" t="s">
        <v>1454</v>
      </c>
      <c r="M756" t="s">
        <v>1460</v>
      </c>
    </row>
    <row r="757" spans="1:13" x14ac:dyDescent="0.3">
      <c r="A757" t="s">
        <v>1670</v>
      </c>
      <c r="B757" t="s">
        <v>1671</v>
      </c>
      <c r="C757" t="s">
        <v>245</v>
      </c>
      <c r="D757" t="s">
        <v>161</v>
      </c>
      <c r="E757" t="s">
        <v>162</v>
      </c>
      <c r="F757" t="s">
        <v>181</v>
      </c>
      <c r="G757" t="s">
        <v>182</v>
      </c>
      <c r="H757">
        <v>37</v>
      </c>
      <c r="I757" s="6">
        <v>42405</v>
      </c>
      <c r="J757" s="29">
        <v>80055</v>
      </c>
      <c r="K757" s="30">
        <v>0</v>
      </c>
      <c r="L757" t="s">
        <v>1454</v>
      </c>
      <c r="M757" t="s">
        <v>1467</v>
      </c>
    </row>
    <row r="758" spans="1:13" x14ac:dyDescent="0.3">
      <c r="A758" t="s">
        <v>254</v>
      </c>
      <c r="B758" t="s">
        <v>1672</v>
      </c>
      <c r="C758" t="s">
        <v>328</v>
      </c>
      <c r="D758" t="s">
        <v>200</v>
      </c>
      <c r="E758" t="s">
        <v>162</v>
      </c>
      <c r="F758" t="s">
        <v>163</v>
      </c>
      <c r="G758" t="s">
        <v>182</v>
      </c>
      <c r="H758">
        <v>60</v>
      </c>
      <c r="I758" s="6">
        <v>38667</v>
      </c>
      <c r="J758" s="29">
        <v>78388</v>
      </c>
      <c r="K758" s="30">
        <v>0</v>
      </c>
      <c r="L758" t="s">
        <v>1454</v>
      </c>
      <c r="M758" t="s">
        <v>1455</v>
      </c>
    </row>
    <row r="759" spans="1:13" x14ac:dyDescent="0.3">
      <c r="A759" t="s">
        <v>636</v>
      </c>
      <c r="B759" t="s">
        <v>1673</v>
      </c>
      <c r="C759" t="s">
        <v>160</v>
      </c>
      <c r="D759" t="s">
        <v>212</v>
      </c>
      <c r="E759" t="s">
        <v>177</v>
      </c>
      <c r="F759" t="s">
        <v>181</v>
      </c>
      <c r="G759" t="s">
        <v>182</v>
      </c>
      <c r="H759">
        <v>63</v>
      </c>
      <c r="I759" s="6">
        <v>42064</v>
      </c>
      <c r="J759" s="29">
        <v>148321</v>
      </c>
      <c r="K759" s="30">
        <v>0.15</v>
      </c>
      <c r="L759" t="s">
        <v>1454</v>
      </c>
      <c r="M759" t="s">
        <v>1467</v>
      </c>
    </row>
    <row r="760" spans="1:13" x14ac:dyDescent="0.3">
      <c r="A760" t="s">
        <v>1674</v>
      </c>
      <c r="B760" t="s">
        <v>1675</v>
      </c>
      <c r="C760" t="s">
        <v>451</v>
      </c>
      <c r="D760" t="s">
        <v>161</v>
      </c>
      <c r="E760" t="s">
        <v>187</v>
      </c>
      <c r="F760" t="s">
        <v>163</v>
      </c>
      <c r="G760" t="s">
        <v>182</v>
      </c>
      <c r="H760">
        <v>60</v>
      </c>
      <c r="I760" s="6">
        <v>38027</v>
      </c>
      <c r="J760" s="29">
        <v>90258</v>
      </c>
      <c r="K760" s="30">
        <v>0</v>
      </c>
      <c r="L760" t="s">
        <v>1454</v>
      </c>
      <c r="M760" t="s">
        <v>1455</v>
      </c>
    </row>
    <row r="761" spans="1:13" x14ac:dyDescent="0.3">
      <c r="A761" t="s">
        <v>1676</v>
      </c>
      <c r="B761" t="s">
        <v>1677</v>
      </c>
      <c r="C761" t="s">
        <v>211</v>
      </c>
      <c r="D761" t="s">
        <v>212</v>
      </c>
      <c r="E761" t="s">
        <v>162</v>
      </c>
      <c r="F761" t="s">
        <v>181</v>
      </c>
      <c r="G761" t="s">
        <v>182</v>
      </c>
      <c r="H761">
        <v>39</v>
      </c>
      <c r="I761" s="6">
        <v>43804</v>
      </c>
      <c r="J761" s="29">
        <v>254057</v>
      </c>
      <c r="K761" s="30">
        <v>0.39</v>
      </c>
      <c r="L761" t="s">
        <v>1454</v>
      </c>
      <c r="M761" t="s">
        <v>1460</v>
      </c>
    </row>
    <row r="762" spans="1:13" x14ac:dyDescent="0.3">
      <c r="A762" t="s">
        <v>851</v>
      </c>
      <c r="B762" t="s">
        <v>1678</v>
      </c>
      <c r="C762" t="s">
        <v>169</v>
      </c>
      <c r="D762" t="s">
        <v>170</v>
      </c>
      <c r="E762" t="s">
        <v>187</v>
      </c>
      <c r="F762" t="s">
        <v>181</v>
      </c>
      <c r="G762" t="s">
        <v>182</v>
      </c>
      <c r="H762">
        <v>58</v>
      </c>
      <c r="I762" s="6">
        <v>39367</v>
      </c>
      <c r="J762" s="29">
        <v>162038</v>
      </c>
      <c r="K762" s="30">
        <v>0.24</v>
      </c>
      <c r="L762" t="s">
        <v>1454</v>
      </c>
      <c r="M762" t="s">
        <v>1455</v>
      </c>
    </row>
    <row r="763" spans="1:13" x14ac:dyDescent="0.3">
      <c r="A763" t="s">
        <v>1679</v>
      </c>
      <c r="B763" t="s">
        <v>1680</v>
      </c>
      <c r="C763" t="s">
        <v>397</v>
      </c>
      <c r="D763" t="s">
        <v>161</v>
      </c>
      <c r="E763" t="s">
        <v>177</v>
      </c>
      <c r="F763" t="s">
        <v>181</v>
      </c>
      <c r="G763" t="s">
        <v>182</v>
      </c>
      <c r="H763">
        <v>50</v>
      </c>
      <c r="I763" s="6">
        <v>36956</v>
      </c>
      <c r="J763" s="29">
        <v>73907</v>
      </c>
      <c r="K763" s="30">
        <v>0</v>
      </c>
      <c r="L763" t="s">
        <v>1454</v>
      </c>
      <c r="M763" t="s">
        <v>1460</v>
      </c>
    </row>
    <row r="764" spans="1:13" x14ac:dyDescent="0.3">
      <c r="A764" t="s">
        <v>1681</v>
      </c>
      <c r="B764" t="s">
        <v>1682</v>
      </c>
      <c r="C764" t="s">
        <v>190</v>
      </c>
      <c r="D764" t="s">
        <v>194</v>
      </c>
      <c r="E764" t="s">
        <v>187</v>
      </c>
      <c r="F764" t="s">
        <v>163</v>
      </c>
      <c r="G764" t="s">
        <v>182</v>
      </c>
      <c r="H764">
        <v>55</v>
      </c>
      <c r="I764" s="6">
        <v>40899</v>
      </c>
      <c r="J764" s="29">
        <v>54733</v>
      </c>
      <c r="K764" s="30">
        <v>0</v>
      </c>
      <c r="L764" t="s">
        <v>1454</v>
      </c>
      <c r="M764" t="s">
        <v>1455</v>
      </c>
    </row>
    <row r="765" spans="1:13" x14ac:dyDescent="0.3">
      <c r="A765" t="s">
        <v>1089</v>
      </c>
      <c r="B765" t="s">
        <v>1683</v>
      </c>
      <c r="C765" t="s">
        <v>180</v>
      </c>
      <c r="D765" t="s">
        <v>223</v>
      </c>
      <c r="E765" t="s">
        <v>171</v>
      </c>
      <c r="F765" t="s">
        <v>181</v>
      </c>
      <c r="G765" t="s">
        <v>182</v>
      </c>
      <c r="H765">
        <v>63</v>
      </c>
      <c r="I765" s="6">
        <v>43171</v>
      </c>
      <c r="J765" s="29">
        <v>73200</v>
      </c>
      <c r="K765" s="30">
        <v>0</v>
      </c>
      <c r="L765" t="s">
        <v>1454</v>
      </c>
      <c r="M765" t="s">
        <v>1460</v>
      </c>
    </row>
    <row r="766" spans="1:13" x14ac:dyDescent="0.3">
      <c r="A766" t="s">
        <v>1684</v>
      </c>
      <c r="B766" t="s">
        <v>562</v>
      </c>
      <c r="C766" t="s">
        <v>186</v>
      </c>
      <c r="D766" t="s">
        <v>170</v>
      </c>
      <c r="E766" t="s">
        <v>177</v>
      </c>
      <c r="F766" t="s">
        <v>181</v>
      </c>
      <c r="G766" t="s">
        <v>182</v>
      </c>
      <c r="H766">
        <v>50</v>
      </c>
      <c r="I766" s="6">
        <v>43239</v>
      </c>
      <c r="J766" s="29">
        <v>106437</v>
      </c>
      <c r="K766" s="30">
        <v>7.0000000000000007E-2</v>
      </c>
      <c r="L766" t="s">
        <v>1454</v>
      </c>
      <c r="M766" t="s">
        <v>1455</v>
      </c>
    </row>
    <row r="767" spans="1:13" x14ac:dyDescent="0.3">
      <c r="A767" t="s">
        <v>1685</v>
      </c>
      <c r="B767" t="s">
        <v>1686</v>
      </c>
      <c r="C767" t="s">
        <v>235</v>
      </c>
      <c r="D767" t="s">
        <v>212</v>
      </c>
      <c r="E767" t="s">
        <v>177</v>
      </c>
      <c r="F767" t="s">
        <v>181</v>
      </c>
      <c r="G767" t="s">
        <v>182</v>
      </c>
      <c r="H767">
        <v>52</v>
      </c>
      <c r="I767" s="6">
        <v>36303</v>
      </c>
      <c r="J767" s="29">
        <v>68807</v>
      </c>
      <c r="K767" s="30">
        <v>0</v>
      </c>
      <c r="L767" t="s">
        <v>1454</v>
      </c>
      <c r="M767" t="s">
        <v>1474</v>
      </c>
    </row>
    <row r="768" spans="1:13" x14ac:dyDescent="0.3">
      <c r="A768" t="s">
        <v>1687</v>
      </c>
      <c r="B768" t="s">
        <v>1688</v>
      </c>
      <c r="C768" t="s">
        <v>260</v>
      </c>
      <c r="D768" t="s">
        <v>204</v>
      </c>
      <c r="E768" t="s">
        <v>171</v>
      </c>
      <c r="F768" t="s">
        <v>181</v>
      </c>
      <c r="G768" t="s">
        <v>182</v>
      </c>
      <c r="H768">
        <v>29</v>
      </c>
      <c r="I768" s="6">
        <v>44515</v>
      </c>
      <c r="J768" s="29">
        <v>91782</v>
      </c>
      <c r="K768" s="30">
        <v>0</v>
      </c>
      <c r="L768" t="s">
        <v>1454</v>
      </c>
      <c r="M768" t="s">
        <v>1455</v>
      </c>
    </row>
    <row r="769" spans="1:13" x14ac:dyDescent="0.3">
      <c r="A769" t="s">
        <v>1689</v>
      </c>
      <c r="B769" t="s">
        <v>1690</v>
      </c>
      <c r="C769" t="s">
        <v>265</v>
      </c>
      <c r="D769" t="s">
        <v>200</v>
      </c>
      <c r="E769" t="s">
        <v>187</v>
      </c>
      <c r="F769" t="s">
        <v>181</v>
      </c>
      <c r="G769" t="s">
        <v>182</v>
      </c>
      <c r="H769">
        <v>31</v>
      </c>
      <c r="I769" s="6">
        <v>43002</v>
      </c>
      <c r="J769" s="29">
        <v>71755</v>
      </c>
      <c r="K769" s="30">
        <v>0</v>
      </c>
      <c r="L769" t="s">
        <v>1454</v>
      </c>
      <c r="M769" t="s">
        <v>1455</v>
      </c>
    </row>
    <row r="770" spans="1:13" x14ac:dyDescent="0.3">
      <c r="A770" t="s">
        <v>1691</v>
      </c>
      <c r="B770" t="s">
        <v>1692</v>
      </c>
      <c r="C770" t="s">
        <v>186</v>
      </c>
      <c r="D770" t="s">
        <v>194</v>
      </c>
      <c r="E770" t="s">
        <v>187</v>
      </c>
      <c r="F770" t="s">
        <v>163</v>
      </c>
      <c r="G770" t="s">
        <v>182</v>
      </c>
      <c r="H770">
        <v>52</v>
      </c>
      <c r="I770" s="6">
        <v>44519</v>
      </c>
      <c r="J770" s="29">
        <v>111006</v>
      </c>
      <c r="K770" s="30">
        <v>0.08</v>
      </c>
      <c r="L770" t="s">
        <v>1454</v>
      </c>
      <c r="M770" t="s">
        <v>1455</v>
      </c>
    </row>
    <row r="771" spans="1:13" x14ac:dyDescent="0.3">
      <c r="A771" t="s">
        <v>1693</v>
      </c>
      <c r="B771" t="s">
        <v>1694</v>
      </c>
      <c r="C771" t="s">
        <v>169</v>
      </c>
      <c r="D771" t="s">
        <v>161</v>
      </c>
      <c r="E771" t="s">
        <v>162</v>
      </c>
      <c r="F771" t="s">
        <v>181</v>
      </c>
      <c r="G771" t="s">
        <v>182</v>
      </c>
      <c r="H771">
        <v>55</v>
      </c>
      <c r="I771" s="6">
        <v>39154</v>
      </c>
      <c r="J771" s="29">
        <v>184648</v>
      </c>
      <c r="K771" s="30">
        <v>0.24</v>
      </c>
      <c r="L771" t="s">
        <v>1454</v>
      </c>
      <c r="M771" t="s">
        <v>1460</v>
      </c>
    </row>
    <row r="772" spans="1:13" x14ac:dyDescent="0.3">
      <c r="A772" t="s">
        <v>1695</v>
      </c>
      <c r="B772" t="s">
        <v>1696</v>
      </c>
      <c r="C772" t="s">
        <v>340</v>
      </c>
      <c r="D772" t="s">
        <v>204</v>
      </c>
      <c r="E772" t="s">
        <v>177</v>
      </c>
      <c r="F772" t="s">
        <v>181</v>
      </c>
      <c r="G772" t="s">
        <v>182</v>
      </c>
      <c r="H772">
        <v>60</v>
      </c>
      <c r="I772" s="6">
        <v>39944</v>
      </c>
      <c r="J772" s="29">
        <v>62239</v>
      </c>
      <c r="K772" s="30">
        <v>0</v>
      </c>
      <c r="L772" t="s">
        <v>1454</v>
      </c>
      <c r="M772" t="s">
        <v>1467</v>
      </c>
    </row>
    <row r="773" spans="1:13" x14ac:dyDescent="0.3">
      <c r="A773" t="s">
        <v>1697</v>
      </c>
      <c r="B773" t="s">
        <v>1698</v>
      </c>
      <c r="C773" t="s">
        <v>186</v>
      </c>
      <c r="D773" t="s">
        <v>194</v>
      </c>
      <c r="E773" t="s">
        <v>171</v>
      </c>
      <c r="F773" t="s">
        <v>181</v>
      </c>
      <c r="G773" t="s">
        <v>182</v>
      </c>
      <c r="H773">
        <v>34</v>
      </c>
      <c r="I773" s="6">
        <v>40952</v>
      </c>
      <c r="J773" s="29">
        <v>118708</v>
      </c>
      <c r="K773" s="30">
        <v>7.0000000000000007E-2</v>
      </c>
      <c r="L773" t="s">
        <v>1454</v>
      </c>
      <c r="M773" t="s">
        <v>1460</v>
      </c>
    </row>
    <row r="774" spans="1:13" x14ac:dyDescent="0.3">
      <c r="A774" t="s">
        <v>1699</v>
      </c>
      <c r="B774" t="s">
        <v>1700</v>
      </c>
      <c r="C774" t="s">
        <v>180</v>
      </c>
      <c r="D774" t="s">
        <v>194</v>
      </c>
      <c r="E774" t="s">
        <v>171</v>
      </c>
      <c r="F774" t="s">
        <v>163</v>
      </c>
      <c r="G774" t="s">
        <v>182</v>
      </c>
      <c r="H774">
        <v>45</v>
      </c>
      <c r="I774" s="6">
        <v>43999</v>
      </c>
      <c r="J774" s="29">
        <v>89841</v>
      </c>
      <c r="K774" s="30">
        <v>0</v>
      </c>
      <c r="L774" t="s">
        <v>1454</v>
      </c>
      <c r="M774" t="s">
        <v>1467</v>
      </c>
    </row>
    <row r="775" spans="1:13" x14ac:dyDescent="0.3">
      <c r="A775" t="s">
        <v>1701</v>
      </c>
      <c r="B775" t="s">
        <v>1702</v>
      </c>
      <c r="C775" t="s">
        <v>211</v>
      </c>
      <c r="D775" t="s">
        <v>212</v>
      </c>
      <c r="E775" t="s">
        <v>187</v>
      </c>
      <c r="F775" t="s">
        <v>181</v>
      </c>
      <c r="G775" t="s">
        <v>182</v>
      </c>
      <c r="H775">
        <v>41</v>
      </c>
      <c r="I775" s="6">
        <v>41916</v>
      </c>
      <c r="J775" s="29">
        <v>257194</v>
      </c>
      <c r="K775" s="30">
        <v>0.35</v>
      </c>
      <c r="L775" t="s">
        <v>1454</v>
      </c>
      <c r="M775" t="s">
        <v>1455</v>
      </c>
    </row>
    <row r="776" spans="1:13" x14ac:dyDescent="0.3">
      <c r="A776" t="s">
        <v>1703</v>
      </c>
      <c r="B776" t="s">
        <v>1704</v>
      </c>
      <c r="C776" t="s">
        <v>260</v>
      </c>
      <c r="D776" t="s">
        <v>204</v>
      </c>
      <c r="E776" t="s">
        <v>162</v>
      </c>
      <c r="F776" t="s">
        <v>181</v>
      </c>
      <c r="G776" t="s">
        <v>182</v>
      </c>
      <c r="H776">
        <v>55</v>
      </c>
      <c r="I776" s="6">
        <v>40663</v>
      </c>
      <c r="J776" s="29">
        <v>89419</v>
      </c>
      <c r="K776" s="30">
        <v>0</v>
      </c>
      <c r="L776" t="s">
        <v>1454</v>
      </c>
      <c r="M776" t="s">
        <v>1460</v>
      </c>
    </row>
    <row r="777" spans="1:13" x14ac:dyDescent="0.3">
      <c r="A777" t="s">
        <v>1705</v>
      </c>
      <c r="B777" t="s">
        <v>1706</v>
      </c>
      <c r="C777" t="s">
        <v>169</v>
      </c>
      <c r="D777" t="s">
        <v>170</v>
      </c>
      <c r="E777" t="s">
        <v>187</v>
      </c>
      <c r="F777" t="s">
        <v>163</v>
      </c>
      <c r="G777" t="s">
        <v>182</v>
      </c>
      <c r="H777">
        <v>53</v>
      </c>
      <c r="I777" s="6">
        <v>37304</v>
      </c>
      <c r="J777" s="29">
        <v>179494</v>
      </c>
      <c r="K777" s="30">
        <v>0.2</v>
      </c>
      <c r="L777" t="s">
        <v>1454</v>
      </c>
      <c r="M777" t="s">
        <v>1455</v>
      </c>
    </row>
    <row r="778" spans="1:13" x14ac:dyDescent="0.3">
      <c r="A778" t="s">
        <v>1707</v>
      </c>
      <c r="B778" t="s">
        <v>1708</v>
      </c>
      <c r="C778" t="s">
        <v>274</v>
      </c>
      <c r="D778" t="s">
        <v>204</v>
      </c>
      <c r="E778" t="s">
        <v>177</v>
      </c>
      <c r="F778" t="s">
        <v>181</v>
      </c>
      <c r="G778" t="s">
        <v>182</v>
      </c>
      <c r="H778">
        <v>60</v>
      </c>
      <c r="I778" s="6">
        <v>33890</v>
      </c>
      <c r="J778" s="29">
        <v>88213</v>
      </c>
      <c r="K778" s="30">
        <v>0</v>
      </c>
      <c r="L778" t="s">
        <v>1454</v>
      </c>
      <c r="M778" t="s">
        <v>1455</v>
      </c>
    </row>
    <row r="779" spans="1:13" x14ac:dyDescent="0.3">
      <c r="A779" t="s">
        <v>738</v>
      </c>
      <c r="B779" t="s">
        <v>1709</v>
      </c>
      <c r="C779" t="s">
        <v>169</v>
      </c>
      <c r="D779" t="s">
        <v>212</v>
      </c>
      <c r="E779" t="s">
        <v>187</v>
      </c>
      <c r="F779" t="s">
        <v>163</v>
      </c>
      <c r="G779" t="s">
        <v>182</v>
      </c>
      <c r="H779">
        <v>36</v>
      </c>
      <c r="I779" s="6">
        <v>40434</v>
      </c>
      <c r="J779" s="29">
        <v>157070</v>
      </c>
      <c r="K779" s="30">
        <v>0.28000000000000003</v>
      </c>
      <c r="L779" t="s">
        <v>1454</v>
      </c>
      <c r="M779" t="s">
        <v>1455</v>
      </c>
    </row>
    <row r="780" spans="1:13" x14ac:dyDescent="0.3">
      <c r="A780" t="s">
        <v>1710</v>
      </c>
      <c r="B780" t="s">
        <v>1711</v>
      </c>
      <c r="C780" t="s">
        <v>186</v>
      </c>
      <c r="D780" t="s">
        <v>212</v>
      </c>
      <c r="E780" t="s">
        <v>177</v>
      </c>
      <c r="F780" t="s">
        <v>163</v>
      </c>
      <c r="G780" t="s">
        <v>182</v>
      </c>
      <c r="H780">
        <v>64</v>
      </c>
      <c r="I780" s="6">
        <v>43729</v>
      </c>
      <c r="J780" s="29">
        <v>108780</v>
      </c>
      <c r="K780" s="30">
        <v>0.06</v>
      </c>
      <c r="L780" t="s">
        <v>1454</v>
      </c>
      <c r="M780" t="s">
        <v>1460</v>
      </c>
    </row>
    <row r="781" spans="1:13" x14ac:dyDescent="0.3">
      <c r="A781" t="s">
        <v>1712</v>
      </c>
      <c r="B781" t="s">
        <v>1713</v>
      </c>
      <c r="C781" t="s">
        <v>169</v>
      </c>
      <c r="D781" t="s">
        <v>204</v>
      </c>
      <c r="E781" t="s">
        <v>171</v>
      </c>
      <c r="F781" t="s">
        <v>163</v>
      </c>
      <c r="G781" t="s">
        <v>182</v>
      </c>
      <c r="H781">
        <v>46</v>
      </c>
      <c r="I781" s="6">
        <v>44125</v>
      </c>
      <c r="J781" s="29">
        <v>151853</v>
      </c>
      <c r="K781" s="30">
        <v>0.16</v>
      </c>
      <c r="L781" t="s">
        <v>1454</v>
      </c>
      <c r="M781" t="s">
        <v>1474</v>
      </c>
    </row>
    <row r="782" spans="1:13" x14ac:dyDescent="0.3">
      <c r="A782" t="s">
        <v>1714</v>
      </c>
      <c r="B782" t="s">
        <v>1715</v>
      </c>
      <c r="C782" t="s">
        <v>325</v>
      </c>
      <c r="D782" t="s">
        <v>223</v>
      </c>
      <c r="E782" t="s">
        <v>177</v>
      </c>
      <c r="F782" t="s">
        <v>163</v>
      </c>
      <c r="G782" t="s">
        <v>182</v>
      </c>
      <c r="H782">
        <v>62</v>
      </c>
      <c r="I782" s="6">
        <v>38977</v>
      </c>
      <c r="J782" s="29">
        <v>64669</v>
      </c>
      <c r="K782" s="30">
        <v>0</v>
      </c>
      <c r="L782" t="s">
        <v>1454</v>
      </c>
      <c r="M782" t="s">
        <v>1455</v>
      </c>
    </row>
    <row r="783" spans="1:13" x14ac:dyDescent="0.3">
      <c r="A783" t="s">
        <v>1716</v>
      </c>
      <c r="B783" t="s">
        <v>1717</v>
      </c>
      <c r="C783" t="s">
        <v>235</v>
      </c>
      <c r="D783" t="s">
        <v>212</v>
      </c>
      <c r="E783" t="s">
        <v>162</v>
      </c>
      <c r="F783" t="s">
        <v>181</v>
      </c>
      <c r="G783" t="s">
        <v>182</v>
      </c>
      <c r="H783">
        <v>65</v>
      </c>
      <c r="I783" s="6">
        <v>37181</v>
      </c>
      <c r="J783" s="29">
        <v>74631</v>
      </c>
      <c r="K783" s="30">
        <v>0</v>
      </c>
      <c r="L783" t="s">
        <v>1454</v>
      </c>
      <c r="M783" t="s">
        <v>1455</v>
      </c>
    </row>
    <row r="784" spans="1:13" x14ac:dyDescent="0.3">
      <c r="A784" t="s">
        <v>1718</v>
      </c>
      <c r="B784" t="s">
        <v>1719</v>
      </c>
      <c r="C784" t="s">
        <v>286</v>
      </c>
      <c r="D784" t="s">
        <v>204</v>
      </c>
      <c r="E784" t="s">
        <v>171</v>
      </c>
      <c r="F784" t="s">
        <v>181</v>
      </c>
      <c r="G784" t="s">
        <v>182</v>
      </c>
      <c r="H784">
        <v>46</v>
      </c>
      <c r="I784" s="6">
        <v>40836</v>
      </c>
      <c r="J784" s="29">
        <v>114250</v>
      </c>
      <c r="K784" s="30">
        <v>0.14000000000000001</v>
      </c>
      <c r="L784" t="s">
        <v>1454</v>
      </c>
      <c r="M784" t="s">
        <v>1474</v>
      </c>
    </row>
    <row r="785" spans="1:13" x14ac:dyDescent="0.3">
      <c r="A785" t="s">
        <v>1720</v>
      </c>
      <c r="B785" t="s">
        <v>1721</v>
      </c>
      <c r="C785" t="s">
        <v>186</v>
      </c>
      <c r="D785" t="s">
        <v>161</v>
      </c>
      <c r="E785" t="s">
        <v>187</v>
      </c>
      <c r="F785" t="s">
        <v>181</v>
      </c>
      <c r="G785" t="s">
        <v>182</v>
      </c>
      <c r="H785">
        <v>60</v>
      </c>
      <c r="I785" s="6">
        <v>36554</v>
      </c>
      <c r="J785" s="29">
        <v>109059</v>
      </c>
      <c r="K785" s="30">
        <v>7.0000000000000007E-2</v>
      </c>
      <c r="L785" t="s">
        <v>1454</v>
      </c>
      <c r="M785" t="s">
        <v>1474</v>
      </c>
    </row>
    <row r="786" spans="1:13" x14ac:dyDescent="0.3">
      <c r="A786" t="s">
        <v>1722</v>
      </c>
      <c r="B786" t="s">
        <v>1723</v>
      </c>
      <c r="C786" t="s">
        <v>169</v>
      </c>
      <c r="D786" t="s">
        <v>212</v>
      </c>
      <c r="E786" t="s">
        <v>187</v>
      </c>
      <c r="F786" t="s">
        <v>181</v>
      </c>
      <c r="G786" t="s">
        <v>182</v>
      </c>
      <c r="H786">
        <v>45</v>
      </c>
      <c r="I786" s="6">
        <v>39519</v>
      </c>
      <c r="J786" s="29">
        <v>186138</v>
      </c>
      <c r="K786" s="30">
        <v>0.28000000000000003</v>
      </c>
      <c r="L786" t="s">
        <v>1454</v>
      </c>
      <c r="M786" t="s">
        <v>1455</v>
      </c>
    </row>
    <row r="787" spans="1:13" x14ac:dyDescent="0.3">
      <c r="A787" t="s">
        <v>205</v>
      </c>
      <c r="B787" t="s">
        <v>1724</v>
      </c>
      <c r="C787" t="s">
        <v>160</v>
      </c>
      <c r="D787" t="s">
        <v>223</v>
      </c>
      <c r="E787" t="s">
        <v>177</v>
      </c>
      <c r="F787" t="s">
        <v>163</v>
      </c>
      <c r="G787" t="s">
        <v>182</v>
      </c>
      <c r="H787">
        <v>46</v>
      </c>
      <c r="I787" s="6">
        <v>38046</v>
      </c>
      <c r="J787" s="29">
        <v>158897</v>
      </c>
      <c r="K787" s="30">
        <v>0.1</v>
      </c>
      <c r="L787" t="s">
        <v>1454</v>
      </c>
      <c r="M787" t="s">
        <v>1455</v>
      </c>
    </row>
    <row r="788" spans="1:13" x14ac:dyDescent="0.3">
      <c r="A788" t="s">
        <v>1262</v>
      </c>
      <c r="B788" t="s">
        <v>1725</v>
      </c>
      <c r="C788" t="s">
        <v>180</v>
      </c>
      <c r="D788" t="s">
        <v>212</v>
      </c>
      <c r="E788" t="s">
        <v>187</v>
      </c>
      <c r="F788" t="s">
        <v>181</v>
      </c>
      <c r="G788" t="s">
        <v>182</v>
      </c>
      <c r="H788">
        <v>40</v>
      </c>
      <c r="I788" s="6">
        <v>41904</v>
      </c>
      <c r="J788" s="29">
        <v>73779</v>
      </c>
      <c r="K788" s="30">
        <v>0</v>
      </c>
      <c r="L788" t="s">
        <v>1454</v>
      </c>
      <c r="M788" t="s">
        <v>1455</v>
      </c>
    </row>
    <row r="789" spans="1:13" x14ac:dyDescent="0.3">
      <c r="A789" t="s">
        <v>1726</v>
      </c>
      <c r="B789" t="s">
        <v>1727</v>
      </c>
      <c r="C789" t="s">
        <v>186</v>
      </c>
      <c r="D789" t="s">
        <v>223</v>
      </c>
      <c r="E789" t="s">
        <v>171</v>
      </c>
      <c r="F789" t="s">
        <v>163</v>
      </c>
      <c r="G789" t="s">
        <v>182</v>
      </c>
      <c r="H789">
        <v>45</v>
      </c>
      <c r="I789" s="6">
        <v>40836</v>
      </c>
      <c r="J789" s="29">
        <v>123640</v>
      </c>
      <c r="K789" s="30">
        <v>7.0000000000000007E-2</v>
      </c>
      <c r="L789" t="s">
        <v>1454</v>
      </c>
      <c r="M789" t="s">
        <v>1460</v>
      </c>
    </row>
    <row r="790" spans="1:13" x14ac:dyDescent="0.3">
      <c r="A790" t="s">
        <v>1728</v>
      </c>
      <c r="B790" t="s">
        <v>1729</v>
      </c>
      <c r="C790" t="s">
        <v>169</v>
      </c>
      <c r="D790" t="s">
        <v>212</v>
      </c>
      <c r="E790" t="s">
        <v>177</v>
      </c>
      <c r="F790" t="s">
        <v>163</v>
      </c>
      <c r="G790" t="s">
        <v>182</v>
      </c>
      <c r="H790">
        <v>35</v>
      </c>
      <c r="I790" s="6">
        <v>42800</v>
      </c>
      <c r="J790" s="29">
        <v>171426</v>
      </c>
      <c r="K790" s="30">
        <v>0.15</v>
      </c>
      <c r="L790" t="s">
        <v>1454</v>
      </c>
      <c r="M790" t="s">
        <v>1467</v>
      </c>
    </row>
    <row r="791" spans="1:13" x14ac:dyDescent="0.3">
      <c r="A791" t="s">
        <v>1730</v>
      </c>
      <c r="B791" t="s">
        <v>1731</v>
      </c>
      <c r="C791" t="s">
        <v>235</v>
      </c>
      <c r="D791" t="s">
        <v>223</v>
      </c>
      <c r="E791" t="s">
        <v>171</v>
      </c>
      <c r="F791" t="s">
        <v>163</v>
      </c>
      <c r="G791" t="s">
        <v>182</v>
      </c>
      <c r="H791">
        <v>60</v>
      </c>
      <c r="I791" s="6">
        <v>41647</v>
      </c>
      <c r="J791" s="29">
        <v>51877</v>
      </c>
      <c r="K791" s="30">
        <v>0</v>
      </c>
      <c r="L791" t="s">
        <v>1454</v>
      </c>
      <c r="M791" t="s">
        <v>1467</v>
      </c>
    </row>
    <row r="792" spans="1:13" x14ac:dyDescent="0.3">
      <c r="A792" t="s">
        <v>1732</v>
      </c>
      <c r="B792" t="s">
        <v>1733</v>
      </c>
      <c r="C792" t="s">
        <v>180</v>
      </c>
      <c r="D792" t="s">
        <v>194</v>
      </c>
      <c r="E792" t="s">
        <v>177</v>
      </c>
      <c r="F792" t="s">
        <v>163</v>
      </c>
      <c r="G792" t="s">
        <v>182</v>
      </c>
      <c r="H792">
        <v>43</v>
      </c>
      <c r="I792" s="6">
        <v>41662</v>
      </c>
      <c r="J792" s="29">
        <v>92940</v>
      </c>
      <c r="K792" s="30">
        <v>0</v>
      </c>
      <c r="L792" t="s">
        <v>1454</v>
      </c>
      <c r="M792" t="s">
        <v>1474</v>
      </c>
    </row>
    <row r="793" spans="1:13" x14ac:dyDescent="0.3">
      <c r="A793" t="s">
        <v>1607</v>
      </c>
      <c r="B793" t="s">
        <v>1734</v>
      </c>
      <c r="C793" t="s">
        <v>186</v>
      </c>
      <c r="D793" t="s">
        <v>200</v>
      </c>
      <c r="E793" t="s">
        <v>171</v>
      </c>
      <c r="F793" t="s">
        <v>181</v>
      </c>
      <c r="G793" t="s">
        <v>182</v>
      </c>
      <c r="H793">
        <v>54</v>
      </c>
      <c r="I793" s="6">
        <v>35500</v>
      </c>
      <c r="J793" s="29">
        <v>128136</v>
      </c>
      <c r="K793" s="30">
        <v>0.05</v>
      </c>
      <c r="L793" t="s">
        <v>1454</v>
      </c>
      <c r="M793" t="s">
        <v>1467</v>
      </c>
    </row>
    <row r="794" spans="1:13" x14ac:dyDescent="0.3">
      <c r="A794" t="s">
        <v>1735</v>
      </c>
      <c r="B794" t="s">
        <v>1736</v>
      </c>
      <c r="C794" t="s">
        <v>235</v>
      </c>
      <c r="D794" t="s">
        <v>170</v>
      </c>
      <c r="E794" t="s">
        <v>177</v>
      </c>
      <c r="F794" t="s">
        <v>163</v>
      </c>
      <c r="G794" t="s">
        <v>182</v>
      </c>
      <c r="H794">
        <v>45</v>
      </c>
      <c r="I794" s="6">
        <v>42711</v>
      </c>
      <c r="J794" s="29">
        <v>71454</v>
      </c>
      <c r="K794" s="30">
        <v>0</v>
      </c>
      <c r="L794" t="s">
        <v>1454</v>
      </c>
      <c r="M794" t="s">
        <v>1460</v>
      </c>
    </row>
    <row r="795" spans="1:13" x14ac:dyDescent="0.3">
      <c r="A795" t="s">
        <v>1737</v>
      </c>
      <c r="B795" t="s">
        <v>1738</v>
      </c>
      <c r="C795" t="s">
        <v>235</v>
      </c>
      <c r="D795" t="s">
        <v>223</v>
      </c>
      <c r="E795" t="s">
        <v>171</v>
      </c>
      <c r="F795" t="s">
        <v>181</v>
      </c>
      <c r="G795" t="s">
        <v>182</v>
      </c>
      <c r="H795">
        <v>31</v>
      </c>
      <c r="I795" s="6">
        <v>43878</v>
      </c>
      <c r="J795" s="29">
        <v>67171</v>
      </c>
      <c r="K795" s="30">
        <v>0</v>
      </c>
      <c r="L795" t="s">
        <v>1454</v>
      </c>
      <c r="M795" t="s">
        <v>1455</v>
      </c>
    </row>
    <row r="796" spans="1:13" x14ac:dyDescent="0.3">
      <c r="A796" t="s">
        <v>1739</v>
      </c>
      <c r="B796" t="s">
        <v>1740</v>
      </c>
      <c r="C796" t="s">
        <v>235</v>
      </c>
      <c r="D796" t="s">
        <v>223</v>
      </c>
      <c r="E796" t="s">
        <v>162</v>
      </c>
      <c r="F796" t="s">
        <v>181</v>
      </c>
      <c r="G796" t="s">
        <v>182</v>
      </c>
      <c r="H796">
        <v>41</v>
      </c>
      <c r="I796" s="6">
        <v>40333</v>
      </c>
      <c r="J796" s="29">
        <v>72425</v>
      </c>
      <c r="K796" s="30">
        <v>0</v>
      </c>
      <c r="L796" t="s">
        <v>1454</v>
      </c>
      <c r="M796" t="s">
        <v>1467</v>
      </c>
    </row>
    <row r="797" spans="1:13" x14ac:dyDescent="0.3">
      <c r="A797" t="s">
        <v>1741</v>
      </c>
      <c r="B797" t="s">
        <v>1742</v>
      </c>
      <c r="C797" t="s">
        <v>169</v>
      </c>
      <c r="D797" t="s">
        <v>161</v>
      </c>
      <c r="E797" t="s">
        <v>177</v>
      </c>
      <c r="F797" t="s">
        <v>163</v>
      </c>
      <c r="G797" t="s">
        <v>182</v>
      </c>
      <c r="H797">
        <v>27</v>
      </c>
      <c r="I797" s="6">
        <v>43103</v>
      </c>
      <c r="J797" s="29">
        <v>167100</v>
      </c>
      <c r="K797" s="30">
        <v>0.2</v>
      </c>
      <c r="L797" t="s">
        <v>1454</v>
      </c>
      <c r="M797" t="s">
        <v>1474</v>
      </c>
    </row>
    <row r="798" spans="1:13" x14ac:dyDescent="0.3">
      <c r="A798" t="s">
        <v>1587</v>
      </c>
      <c r="B798" t="s">
        <v>1743</v>
      </c>
      <c r="C798" t="s">
        <v>190</v>
      </c>
      <c r="D798" t="s">
        <v>170</v>
      </c>
      <c r="E798" t="s">
        <v>171</v>
      </c>
      <c r="F798" t="s">
        <v>163</v>
      </c>
      <c r="G798" t="s">
        <v>182</v>
      </c>
      <c r="H798">
        <v>62</v>
      </c>
      <c r="I798" s="6">
        <v>37519</v>
      </c>
      <c r="J798" s="29">
        <v>49738</v>
      </c>
      <c r="K798" s="30">
        <v>0</v>
      </c>
      <c r="L798" t="s">
        <v>1454</v>
      </c>
      <c r="M798" t="s">
        <v>1467</v>
      </c>
    </row>
    <row r="799" spans="1:13" x14ac:dyDescent="0.3">
      <c r="A799" t="s">
        <v>1744</v>
      </c>
      <c r="B799" t="s">
        <v>1745</v>
      </c>
      <c r="C799" t="s">
        <v>169</v>
      </c>
      <c r="D799" t="s">
        <v>170</v>
      </c>
      <c r="E799" t="s">
        <v>162</v>
      </c>
      <c r="F799" t="s">
        <v>163</v>
      </c>
      <c r="G799" t="s">
        <v>182</v>
      </c>
      <c r="H799">
        <v>27</v>
      </c>
      <c r="I799" s="6">
        <v>43977</v>
      </c>
      <c r="J799" s="29">
        <v>153628</v>
      </c>
      <c r="K799" s="30">
        <v>0.28999999999999998</v>
      </c>
      <c r="L799" t="s">
        <v>1454</v>
      </c>
      <c r="M799" t="s">
        <v>1455</v>
      </c>
    </row>
    <row r="800" spans="1:13" x14ac:dyDescent="0.3">
      <c r="A800" t="s">
        <v>1746</v>
      </c>
      <c r="B800" t="s">
        <v>1747</v>
      </c>
      <c r="C800" t="s">
        <v>160</v>
      </c>
      <c r="D800" t="s">
        <v>223</v>
      </c>
      <c r="E800" t="s">
        <v>177</v>
      </c>
      <c r="F800" t="s">
        <v>181</v>
      </c>
      <c r="G800" t="s">
        <v>182</v>
      </c>
      <c r="H800">
        <v>25</v>
      </c>
      <c r="I800" s="6">
        <v>44362</v>
      </c>
      <c r="J800" s="29">
        <v>142731</v>
      </c>
      <c r="K800" s="30">
        <v>0.11</v>
      </c>
      <c r="L800" t="s">
        <v>1454</v>
      </c>
      <c r="M800" t="s">
        <v>1460</v>
      </c>
    </row>
    <row r="801" spans="1:13" x14ac:dyDescent="0.3">
      <c r="A801" t="s">
        <v>1748</v>
      </c>
      <c r="B801" t="s">
        <v>1749</v>
      </c>
      <c r="C801" t="s">
        <v>186</v>
      </c>
      <c r="D801" t="s">
        <v>212</v>
      </c>
      <c r="E801" t="s">
        <v>177</v>
      </c>
      <c r="F801" t="s">
        <v>163</v>
      </c>
      <c r="G801" t="s">
        <v>182</v>
      </c>
      <c r="H801">
        <v>50</v>
      </c>
      <c r="I801" s="6">
        <v>40979</v>
      </c>
      <c r="J801" s="29">
        <v>108134</v>
      </c>
      <c r="K801" s="30">
        <v>0.1</v>
      </c>
      <c r="L801" t="s">
        <v>1454</v>
      </c>
      <c r="M801" t="s">
        <v>1460</v>
      </c>
    </row>
    <row r="802" spans="1:13" x14ac:dyDescent="0.3">
      <c r="A802" t="s">
        <v>299</v>
      </c>
      <c r="B802" t="s">
        <v>1750</v>
      </c>
      <c r="C802" t="s">
        <v>169</v>
      </c>
      <c r="D802" t="s">
        <v>194</v>
      </c>
      <c r="E802" t="s">
        <v>171</v>
      </c>
      <c r="F802" t="s">
        <v>181</v>
      </c>
      <c r="G802" t="s">
        <v>182</v>
      </c>
      <c r="H802">
        <v>35</v>
      </c>
      <c r="I802" s="6">
        <v>42963</v>
      </c>
      <c r="J802" s="29">
        <v>181356</v>
      </c>
      <c r="K802" s="30">
        <v>0.23</v>
      </c>
      <c r="L802" t="s">
        <v>1454</v>
      </c>
      <c r="M802" t="s">
        <v>1467</v>
      </c>
    </row>
    <row r="803" spans="1:13" x14ac:dyDescent="0.3">
      <c r="A803" t="s">
        <v>1751</v>
      </c>
      <c r="B803" t="s">
        <v>1752</v>
      </c>
      <c r="C803" t="s">
        <v>169</v>
      </c>
      <c r="D803" t="s">
        <v>212</v>
      </c>
      <c r="E803" t="s">
        <v>171</v>
      </c>
      <c r="F803" t="s">
        <v>163</v>
      </c>
      <c r="G803" t="s">
        <v>182</v>
      </c>
      <c r="H803">
        <v>28</v>
      </c>
      <c r="I803" s="6">
        <v>43810</v>
      </c>
      <c r="J803" s="29">
        <v>182321</v>
      </c>
      <c r="K803" s="30">
        <v>0.28000000000000003</v>
      </c>
      <c r="L803" t="s">
        <v>1454</v>
      </c>
      <c r="M803" t="s">
        <v>1467</v>
      </c>
    </row>
    <row r="804" spans="1:13" x14ac:dyDescent="0.3">
      <c r="A804" t="s">
        <v>1753</v>
      </c>
      <c r="B804" t="s">
        <v>1754</v>
      </c>
      <c r="C804" t="s">
        <v>186</v>
      </c>
      <c r="D804" t="s">
        <v>170</v>
      </c>
      <c r="E804" t="s">
        <v>187</v>
      </c>
      <c r="F804" t="s">
        <v>181</v>
      </c>
      <c r="G804" t="s">
        <v>182</v>
      </c>
      <c r="H804">
        <v>52</v>
      </c>
      <c r="I804" s="6">
        <v>40091</v>
      </c>
      <c r="J804" s="29">
        <v>122890</v>
      </c>
      <c r="K804" s="30">
        <v>7.0000000000000007E-2</v>
      </c>
      <c r="L804" t="s">
        <v>1454</v>
      </c>
      <c r="M804" t="s">
        <v>1460</v>
      </c>
    </row>
    <row r="805" spans="1:13" x14ac:dyDescent="0.3">
      <c r="A805" t="s">
        <v>1755</v>
      </c>
      <c r="B805" t="s">
        <v>1756</v>
      </c>
      <c r="C805" t="s">
        <v>186</v>
      </c>
      <c r="D805" t="s">
        <v>200</v>
      </c>
      <c r="E805" t="s">
        <v>187</v>
      </c>
      <c r="F805" t="s">
        <v>181</v>
      </c>
      <c r="G805" t="s">
        <v>182</v>
      </c>
      <c r="H805">
        <v>48</v>
      </c>
      <c r="I805" s="6">
        <v>42201</v>
      </c>
      <c r="J805" s="29">
        <v>110565</v>
      </c>
      <c r="K805" s="30">
        <v>0.09</v>
      </c>
      <c r="L805" t="s">
        <v>1454</v>
      </c>
      <c r="M805" t="s">
        <v>1467</v>
      </c>
    </row>
    <row r="806" spans="1:13" x14ac:dyDescent="0.3">
      <c r="A806" t="s">
        <v>1757</v>
      </c>
      <c r="B806" t="s">
        <v>1758</v>
      </c>
      <c r="C806" t="s">
        <v>340</v>
      </c>
      <c r="D806" t="s">
        <v>204</v>
      </c>
      <c r="E806" t="s">
        <v>171</v>
      </c>
      <c r="F806" t="s">
        <v>163</v>
      </c>
      <c r="G806" t="s">
        <v>182</v>
      </c>
      <c r="H806">
        <v>51</v>
      </c>
      <c r="I806" s="6">
        <v>42777</v>
      </c>
      <c r="J806" s="29">
        <v>87036</v>
      </c>
      <c r="K806" s="30">
        <v>0</v>
      </c>
      <c r="L806" t="s">
        <v>1454</v>
      </c>
      <c r="M806" t="s">
        <v>1455</v>
      </c>
    </row>
    <row r="807" spans="1:13" x14ac:dyDescent="0.3">
      <c r="A807" t="s">
        <v>1759</v>
      </c>
      <c r="B807" t="s">
        <v>1760</v>
      </c>
      <c r="C807" t="s">
        <v>180</v>
      </c>
      <c r="D807" t="s">
        <v>212</v>
      </c>
      <c r="E807" t="s">
        <v>187</v>
      </c>
      <c r="F807" t="s">
        <v>181</v>
      </c>
      <c r="G807" t="s">
        <v>182</v>
      </c>
      <c r="H807">
        <v>45</v>
      </c>
      <c r="I807" s="6">
        <v>39347</v>
      </c>
      <c r="J807" s="29">
        <v>92293</v>
      </c>
      <c r="K807" s="30">
        <v>0</v>
      </c>
      <c r="L807" t="s">
        <v>1454</v>
      </c>
      <c r="M807" t="s">
        <v>1474</v>
      </c>
    </row>
    <row r="808" spans="1:13" x14ac:dyDescent="0.3">
      <c r="A808" t="s">
        <v>1761</v>
      </c>
      <c r="B808" t="s">
        <v>1762</v>
      </c>
      <c r="C808" t="s">
        <v>340</v>
      </c>
      <c r="D808" t="s">
        <v>204</v>
      </c>
      <c r="E808" t="s">
        <v>171</v>
      </c>
      <c r="F808" t="s">
        <v>163</v>
      </c>
      <c r="G808" t="s">
        <v>182</v>
      </c>
      <c r="H808">
        <v>48</v>
      </c>
      <c r="I808" s="6">
        <v>41032</v>
      </c>
      <c r="J808" s="29">
        <v>65340</v>
      </c>
      <c r="K808" s="30">
        <v>0</v>
      </c>
      <c r="L808" t="s">
        <v>1454</v>
      </c>
      <c r="M808" t="s">
        <v>1460</v>
      </c>
    </row>
    <row r="809" spans="1:13" x14ac:dyDescent="0.3">
      <c r="A809" t="s">
        <v>1763</v>
      </c>
      <c r="B809" t="s">
        <v>1764</v>
      </c>
      <c r="C809" t="s">
        <v>280</v>
      </c>
      <c r="D809" t="s">
        <v>204</v>
      </c>
      <c r="E809" t="s">
        <v>162</v>
      </c>
      <c r="F809" t="s">
        <v>163</v>
      </c>
      <c r="G809" t="s">
        <v>182</v>
      </c>
      <c r="H809">
        <v>40</v>
      </c>
      <c r="I809" s="6">
        <v>42622</v>
      </c>
      <c r="J809" s="29">
        <v>109680</v>
      </c>
      <c r="K809" s="30">
        <v>0</v>
      </c>
      <c r="L809" t="s">
        <v>1454</v>
      </c>
      <c r="M809" t="s">
        <v>1474</v>
      </c>
    </row>
    <row r="810" spans="1:13" x14ac:dyDescent="0.3">
      <c r="A810" t="s">
        <v>1765</v>
      </c>
      <c r="B810" t="s">
        <v>1766</v>
      </c>
      <c r="C810" t="s">
        <v>180</v>
      </c>
      <c r="D810" t="s">
        <v>212</v>
      </c>
      <c r="E810" t="s">
        <v>177</v>
      </c>
      <c r="F810" t="s">
        <v>181</v>
      </c>
      <c r="G810" t="s">
        <v>182</v>
      </c>
      <c r="H810">
        <v>63</v>
      </c>
      <c r="I810" s="6">
        <v>42778</v>
      </c>
      <c r="J810" s="29">
        <v>77629</v>
      </c>
      <c r="K810" s="30">
        <v>0</v>
      </c>
      <c r="L810" t="s">
        <v>1454</v>
      </c>
      <c r="M810" t="s">
        <v>1467</v>
      </c>
    </row>
    <row r="811" spans="1:13" x14ac:dyDescent="0.3">
      <c r="A811" t="s">
        <v>1767</v>
      </c>
      <c r="B811" t="s">
        <v>1768</v>
      </c>
      <c r="C811" t="s">
        <v>160</v>
      </c>
      <c r="D811" t="s">
        <v>200</v>
      </c>
      <c r="E811" t="s">
        <v>177</v>
      </c>
      <c r="F811" t="s">
        <v>181</v>
      </c>
      <c r="G811" t="s">
        <v>182</v>
      </c>
      <c r="H811">
        <v>62</v>
      </c>
      <c r="I811" s="6">
        <v>43061</v>
      </c>
      <c r="J811" s="29">
        <v>138808</v>
      </c>
      <c r="K811" s="30">
        <v>0.15</v>
      </c>
      <c r="L811" t="s">
        <v>1454</v>
      </c>
      <c r="M811" t="s">
        <v>1455</v>
      </c>
    </row>
    <row r="812" spans="1:13" x14ac:dyDescent="0.3">
      <c r="A812" t="s">
        <v>1403</v>
      </c>
      <c r="B812" t="s">
        <v>1769</v>
      </c>
      <c r="C812" t="s">
        <v>169</v>
      </c>
      <c r="D812" t="s">
        <v>194</v>
      </c>
      <c r="E812" t="s">
        <v>187</v>
      </c>
      <c r="F812" t="s">
        <v>163</v>
      </c>
      <c r="G812" t="s">
        <v>182</v>
      </c>
      <c r="H812">
        <v>60</v>
      </c>
      <c r="I812" s="6">
        <v>38121</v>
      </c>
      <c r="J812" s="29">
        <v>186378</v>
      </c>
      <c r="K812" s="30">
        <v>0.26</v>
      </c>
      <c r="L812" t="s">
        <v>1454</v>
      </c>
      <c r="M812" t="s">
        <v>1455</v>
      </c>
    </row>
    <row r="813" spans="1:13" x14ac:dyDescent="0.3">
      <c r="A813" t="s">
        <v>1770</v>
      </c>
      <c r="B813" t="s">
        <v>1771</v>
      </c>
      <c r="C813" t="s">
        <v>328</v>
      </c>
      <c r="D813" t="s">
        <v>200</v>
      </c>
      <c r="E813" t="s">
        <v>177</v>
      </c>
      <c r="F813" t="s">
        <v>163</v>
      </c>
      <c r="G813" t="s">
        <v>182</v>
      </c>
      <c r="H813">
        <v>63</v>
      </c>
      <c r="I813" s="6">
        <v>39204</v>
      </c>
      <c r="J813" s="29">
        <v>72805</v>
      </c>
      <c r="K813" s="30">
        <v>0</v>
      </c>
      <c r="L813" t="s">
        <v>1454</v>
      </c>
      <c r="M813" t="s">
        <v>1460</v>
      </c>
    </row>
    <row r="814" spans="1:13" x14ac:dyDescent="0.3">
      <c r="A814" t="s">
        <v>1772</v>
      </c>
      <c r="B814" t="s">
        <v>1773</v>
      </c>
      <c r="C814" t="s">
        <v>421</v>
      </c>
      <c r="D814" t="s">
        <v>223</v>
      </c>
      <c r="E814" t="s">
        <v>162</v>
      </c>
      <c r="F814" t="s">
        <v>163</v>
      </c>
      <c r="G814" t="s">
        <v>182</v>
      </c>
      <c r="H814">
        <v>46</v>
      </c>
      <c r="I814" s="6">
        <v>44213</v>
      </c>
      <c r="J814" s="29">
        <v>72131</v>
      </c>
      <c r="K814" s="30">
        <v>0</v>
      </c>
      <c r="L814" t="s">
        <v>1454</v>
      </c>
      <c r="M814" t="s">
        <v>1460</v>
      </c>
    </row>
    <row r="815" spans="1:13" x14ac:dyDescent="0.3">
      <c r="A815" t="s">
        <v>1774</v>
      </c>
      <c r="B815" t="s">
        <v>1775</v>
      </c>
      <c r="C815" t="s">
        <v>283</v>
      </c>
      <c r="D815" t="s">
        <v>200</v>
      </c>
      <c r="E815" t="s">
        <v>177</v>
      </c>
      <c r="F815" t="s">
        <v>163</v>
      </c>
      <c r="G815" t="s">
        <v>182</v>
      </c>
      <c r="H815">
        <v>25</v>
      </c>
      <c r="I815" s="6">
        <v>44270</v>
      </c>
      <c r="J815" s="29">
        <v>47974</v>
      </c>
      <c r="K815" s="30">
        <v>0</v>
      </c>
      <c r="L815" t="s">
        <v>1454</v>
      </c>
      <c r="M815" t="s">
        <v>1455</v>
      </c>
    </row>
    <row r="816" spans="1:13" x14ac:dyDescent="0.3">
      <c r="A816" t="s">
        <v>1776</v>
      </c>
      <c r="B816" t="s">
        <v>1777</v>
      </c>
      <c r="C816" t="s">
        <v>280</v>
      </c>
      <c r="D816" t="s">
        <v>204</v>
      </c>
      <c r="E816" t="s">
        <v>177</v>
      </c>
      <c r="F816" t="s">
        <v>163</v>
      </c>
      <c r="G816" t="s">
        <v>182</v>
      </c>
      <c r="H816">
        <v>45</v>
      </c>
      <c r="I816" s="6">
        <v>38057</v>
      </c>
      <c r="J816" s="29">
        <v>109422</v>
      </c>
      <c r="K816" s="30">
        <v>0</v>
      </c>
      <c r="L816" t="s">
        <v>1454</v>
      </c>
      <c r="M816" t="s">
        <v>1455</v>
      </c>
    </row>
    <row r="817" spans="1:13" x14ac:dyDescent="0.3">
      <c r="A817" t="s">
        <v>1335</v>
      </c>
      <c r="B817" t="s">
        <v>1778</v>
      </c>
      <c r="C817" t="s">
        <v>232</v>
      </c>
      <c r="D817" t="s">
        <v>161</v>
      </c>
      <c r="E817" t="s">
        <v>177</v>
      </c>
      <c r="F817" t="s">
        <v>181</v>
      </c>
      <c r="G817" t="s">
        <v>182</v>
      </c>
      <c r="H817">
        <v>25</v>
      </c>
      <c r="I817" s="6">
        <v>44213</v>
      </c>
      <c r="J817" s="29">
        <v>41844</v>
      </c>
      <c r="K817" s="30">
        <v>0</v>
      </c>
      <c r="L817" t="s">
        <v>1454</v>
      </c>
      <c r="M817" t="s">
        <v>1455</v>
      </c>
    </row>
    <row r="818" spans="1:13" x14ac:dyDescent="0.3">
      <c r="A818" t="s">
        <v>1779</v>
      </c>
      <c r="B818" t="s">
        <v>1780</v>
      </c>
      <c r="C818" t="s">
        <v>235</v>
      </c>
      <c r="D818" t="s">
        <v>194</v>
      </c>
      <c r="E818" t="s">
        <v>162</v>
      </c>
      <c r="F818" t="s">
        <v>181</v>
      </c>
      <c r="G818" t="s">
        <v>182</v>
      </c>
      <c r="H818">
        <v>43</v>
      </c>
      <c r="I818" s="6">
        <v>41680</v>
      </c>
      <c r="J818" s="29">
        <v>58875</v>
      </c>
      <c r="K818" s="30">
        <v>0</v>
      </c>
      <c r="L818" t="s">
        <v>1454</v>
      </c>
      <c r="M818" t="s">
        <v>1474</v>
      </c>
    </row>
    <row r="819" spans="1:13" x14ac:dyDescent="0.3">
      <c r="A819" t="s">
        <v>1781</v>
      </c>
      <c r="B819" t="s">
        <v>1782</v>
      </c>
      <c r="C819" t="s">
        <v>235</v>
      </c>
      <c r="D819" t="s">
        <v>223</v>
      </c>
      <c r="E819" t="s">
        <v>187</v>
      </c>
      <c r="F819" t="s">
        <v>163</v>
      </c>
      <c r="G819" t="s">
        <v>182</v>
      </c>
      <c r="H819">
        <v>42</v>
      </c>
      <c r="I819" s="6">
        <v>40307</v>
      </c>
      <c r="J819" s="29">
        <v>67743</v>
      </c>
      <c r="K819" s="30">
        <v>0</v>
      </c>
      <c r="L819" t="s">
        <v>1454</v>
      </c>
      <c r="M819" t="s">
        <v>1467</v>
      </c>
    </row>
    <row r="820" spans="1:13" x14ac:dyDescent="0.3">
      <c r="A820" t="s">
        <v>1783</v>
      </c>
      <c r="B820" t="s">
        <v>1784</v>
      </c>
      <c r="C820" t="s">
        <v>397</v>
      </c>
      <c r="D820" t="s">
        <v>161</v>
      </c>
      <c r="E820" t="s">
        <v>177</v>
      </c>
      <c r="F820" t="s">
        <v>163</v>
      </c>
      <c r="G820" t="s">
        <v>182</v>
      </c>
      <c r="H820">
        <v>33</v>
      </c>
      <c r="I820" s="6">
        <v>41819</v>
      </c>
      <c r="J820" s="29">
        <v>96366</v>
      </c>
      <c r="K820" s="30">
        <v>0</v>
      </c>
      <c r="L820" t="s">
        <v>1454</v>
      </c>
      <c r="M820" t="s">
        <v>1474</v>
      </c>
    </row>
    <row r="821" spans="1:13" x14ac:dyDescent="0.3">
      <c r="A821" t="s">
        <v>1785</v>
      </c>
      <c r="B821" t="s">
        <v>1786</v>
      </c>
      <c r="C821" t="s">
        <v>186</v>
      </c>
      <c r="D821" t="s">
        <v>170</v>
      </c>
      <c r="E821" t="s">
        <v>162</v>
      </c>
      <c r="F821" t="s">
        <v>163</v>
      </c>
      <c r="G821" t="s">
        <v>182</v>
      </c>
      <c r="H821">
        <v>37</v>
      </c>
      <c r="I821" s="6">
        <v>42605</v>
      </c>
      <c r="J821" s="29">
        <v>124928</v>
      </c>
      <c r="K821" s="30">
        <v>0.06</v>
      </c>
      <c r="L821" t="s">
        <v>1454</v>
      </c>
      <c r="M821" t="s">
        <v>1455</v>
      </c>
    </row>
    <row r="822" spans="1:13" x14ac:dyDescent="0.3">
      <c r="A822" t="s">
        <v>1787</v>
      </c>
      <c r="B822" t="s">
        <v>1788</v>
      </c>
      <c r="C822" t="s">
        <v>169</v>
      </c>
      <c r="D822" t="s">
        <v>170</v>
      </c>
      <c r="E822" t="s">
        <v>162</v>
      </c>
      <c r="F822" t="s">
        <v>163</v>
      </c>
      <c r="G822" t="s">
        <v>182</v>
      </c>
      <c r="H822">
        <v>25</v>
      </c>
      <c r="I822" s="6">
        <v>44303</v>
      </c>
      <c r="J822" s="29">
        <v>186870</v>
      </c>
      <c r="K822" s="30">
        <v>0.2</v>
      </c>
      <c r="L822" t="s">
        <v>1454</v>
      </c>
      <c r="M822" t="s">
        <v>1460</v>
      </c>
    </row>
    <row r="823" spans="1:13" x14ac:dyDescent="0.3">
      <c r="A823" t="s">
        <v>454</v>
      </c>
      <c r="B823" t="s">
        <v>1789</v>
      </c>
      <c r="C823" t="s">
        <v>190</v>
      </c>
      <c r="D823" t="s">
        <v>170</v>
      </c>
      <c r="E823" t="s">
        <v>187</v>
      </c>
      <c r="F823" t="s">
        <v>181</v>
      </c>
      <c r="G823" t="s">
        <v>182</v>
      </c>
      <c r="H823">
        <v>37</v>
      </c>
      <c r="I823" s="6">
        <v>42317</v>
      </c>
      <c r="J823" s="29">
        <v>45369</v>
      </c>
      <c r="K823" s="30">
        <v>0</v>
      </c>
      <c r="L823" t="s">
        <v>1454</v>
      </c>
      <c r="M823" t="s">
        <v>1467</v>
      </c>
    </row>
    <row r="824" spans="1:13" x14ac:dyDescent="0.3">
      <c r="A824" t="s">
        <v>1790</v>
      </c>
      <c r="B824" t="s">
        <v>1791</v>
      </c>
      <c r="C824" t="s">
        <v>180</v>
      </c>
      <c r="D824" t="s">
        <v>223</v>
      </c>
      <c r="E824" t="s">
        <v>171</v>
      </c>
      <c r="F824" t="s">
        <v>181</v>
      </c>
      <c r="G824" t="s">
        <v>182</v>
      </c>
      <c r="H824">
        <v>59</v>
      </c>
      <c r="I824" s="6">
        <v>35502</v>
      </c>
      <c r="J824" s="29">
        <v>83685</v>
      </c>
      <c r="K824" s="30">
        <v>0</v>
      </c>
      <c r="L824" t="s">
        <v>1454</v>
      </c>
      <c r="M824" t="s">
        <v>1467</v>
      </c>
    </row>
    <row r="825" spans="1:13" x14ac:dyDescent="0.3">
      <c r="A825" t="s">
        <v>1792</v>
      </c>
      <c r="B825" t="s">
        <v>1793</v>
      </c>
      <c r="C825" t="s">
        <v>176</v>
      </c>
      <c r="D825" t="s">
        <v>161</v>
      </c>
      <c r="E825" t="s">
        <v>171</v>
      </c>
      <c r="F825" t="s">
        <v>181</v>
      </c>
      <c r="G825" t="s">
        <v>182</v>
      </c>
      <c r="H825">
        <v>35</v>
      </c>
      <c r="I825" s="6">
        <v>42493</v>
      </c>
      <c r="J825" s="29">
        <v>73899</v>
      </c>
      <c r="K825" s="30">
        <v>0.05</v>
      </c>
      <c r="L825" t="s">
        <v>1454</v>
      </c>
      <c r="M825" t="s">
        <v>1474</v>
      </c>
    </row>
    <row r="826" spans="1:13" x14ac:dyDescent="0.3">
      <c r="A826" t="s">
        <v>1794</v>
      </c>
      <c r="B826" t="s">
        <v>1795</v>
      </c>
      <c r="C826" t="s">
        <v>186</v>
      </c>
      <c r="D826" t="s">
        <v>170</v>
      </c>
      <c r="E826" t="s">
        <v>187</v>
      </c>
      <c r="F826" t="s">
        <v>181</v>
      </c>
      <c r="G826" t="s">
        <v>182</v>
      </c>
      <c r="H826">
        <v>63</v>
      </c>
      <c r="I826" s="6">
        <v>38096</v>
      </c>
      <c r="J826" s="29">
        <v>122487</v>
      </c>
      <c r="K826" s="30">
        <v>0.08</v>
      </c>
      <c r="L826" t="s">
        <v>1454</v>
      </c>
      <c r="M826" t="s">
        <v>1460</v>
      </c>
    </row>
    <row r="827" spans="1:13" x14ac:dyDescent="0.3">
      <c r="A827" t="s">
        <v>1796</v>
      </c>
      <c r="B827" t="s">
        <v>1797</v>
      </c>
      <c r="C827" t="s">
        <v>186</v>
      </c>
      <c r="D827" t="s">
        <v>161</v>
      </c>
      <c r="E827" t="s">
        <v>162</v>
      </c>
      <c r="F827" t="s">
        <v>163</v>
      </c>
      <c r="G827" t="s">
        <v>182</v>
      </c>
      <c r="H827">
        <v>55</v>
      </c>
      <c r="I827" s="6">
        <v>38391</v>
      </c>
      <c r="J827" s="29">
        <v>115145</v>
      </c>
      <c r="K827" s="30">
        <v>0.05</v>
      </c>
      <c r="L827" t="s">
        <v>1454</v>
      </c>
      <c r="M827" t="s">
        <v>1455</v>
      </c>
    </row>
    <row r="828" spans="1:13" x14ac:dyDescent="0.3">
      <c r="A828" t="s">
        <v>1798</v>
      </c>
      <c r="B828" t="s">
        <v>1799</v>
      </c>
      <c r="C828" t="s">
        <v>160</v>
      </c>
      <c r="D828" t="s">
        <v>170</v>
      </c>
      <c r="E828" t="s">
        <v>171</v>
      </c>
      <c r="F828" t="s">
        <v>163</v>
      </c>
      <c r="G828" t="s">
        <v>182</v>
      </c>
      <c r="H828">
        <v>37</v>
      </c>
      <c r="I828" s="6">
        <v>40657</v>
      </c>
      <c r="J828" s="29">
        <v>131183</v>
      </c>
      <c r="K828" s="30">
        <v>0.14000000000000001</v>
      </c>
      <c r="L828" t="s">
        <v>1454</v>
      </c>
      <c r="M828" t="s">
        <v>1460</v>
      </c>
    </row>
    <row r="829" spans="1:13" x14ac:dyDescent="0.3">
      <c r="A829" t="s">
        <v>760</v>
      </c>
      <c r="B829" t="s">
        <v>1800</v>
      </c>
      <c r="C829" t="s">
        <v>245</v>
      </c>
      <c r="D829" t="s">
        <v>161</v>
      </c>
      <c r="E829" t="s">
        <v>177</v>
      </c>
      <c r="F829" t="s">
        <v>163</v>
      </c>
      <c r="G829" t="s">
        <v>182</v>
      </c>
      <c r="H829">
        <v>45</v>
      </c>
      <c r="I829" s="6">
        <v>37445</v>
      </c>
      <c r="J829" s="29">
        <v>92655</v>
      </c>
      <c r="K829" s="30">
        <v>0</v>
      </c>
      <c r="L829" t="s">
        <v>1454</v>
      </c>
      <c r="M829" t="s">
        <v>1474</v>
      </c>
    </row>
    <row r="830" spans="1:13" x14ac:dyDescent="0.3">
      <c r="A830" t="s">
        <v>1801</v>
      </c>
      <c r="B830" t="s">
        <v>1802</v>
      </c>
      <c r="C830" t="s">
        <v>203</v>
      </c>
      <c r="D830" t="s">
        <v>204</v>
      </c>
      <c r="E830" t="s">
        <v>187</v>
      </c>
      <c r="F830" t="s">
        <v>163</v>
      </c>
      <c r="G830" t="s">
        <v>182</v>
      </c>
      <c r="H830">
        <v>25</v>
      </c>
      <c r="I830" s="6">
        <v>44370</v>
      </c>
      <c r="J830" s="29">
        <v>86464</v>
      </c>
      <c r="K830" s="30">
        <v>0</v>
      </c>
      <c r="L830" t="s">
        <v>1454</v>
      </c>
      <c r="M830" t="s">
        <v>1460</v>
      </c>
    </row>
    <row r="831" spans="1:13" x14ac:dyDescent="0.3">
      <c r="A831" t="s">
        <v>1803</v>
      </c>
      <c r="B831" t="s">
        <v>1804</v>
      </c>
      <c r="C831" t="s">
        <v>301</v>
      </c>
      <c r="D831" t="s">
        <v>161</v>
      </c>
      <c r="E831" t="s">
        <v>177</v>
      </c>
      <c r="F831" t="s">
        <v>163</v>
      </c>
      <c r="G831" t="s">
        <v>182</v>
      </c>
      <c r="H831">
        <v>50</v>
      </c>
      <c r="I831" s="6">
        <v>44445</v>
      </c>
      <c r="J831" s="29">
        <v>83418</v>
      </c>
      <c r="K831" s="30">
        <v>0</v>
      </c>
      <c r="L831" t="s">
        <v>1454</v>
      </c>
      <c r="M831" t="s">
        <v>1460</v>
      </c>
    </row>
    <row r="832" spans="1:13" x14ac:dyDescent="0.3">
      <c r="A832" t="s">
        <v>345</v>
      </c>
      <c r="B832" t="s">
        <v>1805</v>
      </c>
      <c r="C832" t="s">
        <v>283</v>
      </c>
      <c r="D832" t="s">
        <v>200</v>
      </c>
      <c r="E832" t="s">
        <v>171</v>
      </c>
      <c r="F832" t="s">
        <v>181</v>
      </c>
      <c r="G832" t="s">
        <v>182</v>
      </c>
      <c r="H832">
        <v>58</v>
      </c>
      <c r="I832" s="6">
        <v>41810</v>
      </c>
      <c r="J832" s="29">
        <v>41728</v>
      </c>
      <c r="K832" s="30">
        <v>0</v>
      </c>
      <c r="L832" t="s">
        <v>1454</v>
      </c>
      <c r="M832" t="s">
        <v>1455</v>
      </c>
    </row>
    <row r="833" spans="1:13" x14ac:dyDescent="0.3">
      <c r="A833" t="s">
        <v>1806</v>
      </c>
      <c r="B833" t="s">
        <v>1807</v>
      </c>
      <c r="C833" t="s">
        <v>325</v>
      </c>
      <c r="D833" t="s">
        <v>223</v>
      </c>
      <c r="E833" t="s">
        <v>162</v>
      </c>
      <c r="F833" t="s">
        <v>163</v>
      </c>
      <c r="G833" t="s">
        <v>182</v>
      </c>
      <c r="H833">
        <v>54</v>
      </c>
      <c r="I833" s="6">
        <v>44271</v>
      </c>
      <c r="J833" s="29">
        <v>56239</v>
      </c>
      <c r="K833" s="30">
        <v>0</v>
      </c>
      <c r="L833" t="s">
        <v>1454</v>
      </c>
      <c r="M833" t="s">
        <v>1455</v>
      </c>
    </row>
    <row r="834" spans="1:13" x14ac:dyDescent="0.3">
      <c r="A834" t="s">
        <v>1339</v>
      </c>
      <c r="B834" t="s">
        <v>1808</v>
      </c>
      <c r="C834" t="s">
        <v>169</v>
      </c>
      <c r="D834" t="s">
        <v>212</v>
      </c>
      <c r="E834" t="s">
        <v>187</v>
      </c>
      <c r="F834" t="s">
        <v>181</v>
      </c>
      <c r="G834" t="s">
        <v>182</v>
      </c>
      <c r="H834">
        <v>49</v>
      </c>
      <c r="I834" s="6">
        <v>41816</v>
      </c>
      <c r="J834" s="29">
        <v>153961</v>
      </c>
      <c r="K834" s="30">
        <v>0.25</v>
      </c>
      <c r="L834" t="s">
        <v>1454</v>
      </c>
      <c r="M834" t="s">
        <v>1460</v>
      </c>
    </row>
    <row r="835" spans="1:13" x14ac:dyDescent="0.3">
      <c r="A835" t="s">
        <v>1716</v>
      </c>
      <c r="B835" t="s">
        <v>1809</v>
      </c>
      <c r="C835" t="s">
        <v>397</v>
      </c>
      <c r="D835" t="s">
        <v>161</v>
      </c>
      <c r="E835" t="s">
        <v>171</v>
      </c>
      <c r="F835" t="s">
        <v>163</v>
      </c>
      <c r="G835" t="s">
        <v>182</v>
      </c>
      <c r="H835">
        <v>45</v>
      </c>
      <c r="I835" s="6">
        <v>39069</v>
      </c>
      <c r="J835" s="29">
        <v>68337</v>
      </c>
      <c r="K835" s="30">
        <v>0</v>
      </c>
      <c r="L835" t="s">
        <v>1454</v>
      </c>
      <c r="M835" t="s">
        <v>1455</v>
      </c>
    </row>
    <row r="836" spans="1:13" x14ac:dyDescent="0.3">
      <c r="A836" t="s">
        <v>1810</v>
      </c>
      <c r="B836" t="s">
        <v>1811</v>
      </c>
      <c r="C836" t="s">
        <v>160</v>
      </c>
      <c r="D836" t="s">
        <v>200</v>
      </c>
      <c r="E836" t="s">
        <v>162</v>
      </c>
      <c r="F836" t="s">
        <v>163</v>
      </c>
      <c r="G836" t="s">
        <v>182</v>
      </c>
      <c r="H836">
        <v>37</v>
      </c>
      <c r="I836" s="6">
        <v>40560</v>
      </c>
      <c r="J836" s="29">
        <v>131353</v>
      </c>
      <c r="K836" s="30">
        <v>0.11</v>
      </c>
      <c r="L836" t="s">
        <v>1454</v>
      </c>
      <c r="M836" t="s">
        <v>1460</v>
      </c>
    </row>
    <row r="837" spans="1:13" x14ac:dyDescent="0.3">
      <c r="A837" t="s">
        <v>1812</v>
      </c>
      <c r="B837" t="s">
        <v>1813</v>
      </c>
      <c r="C837" t="s">
        <v>451</v>
      </c>
      <c r="D837" t="s">
        <v>161</v>
      </c>
      <c r="E837" t="s">
        <v>177</v>
      </c>
      <c r="F837" t="s">
        <v>181</v>
      </c>
      <c r="G837" t="s">
        <v>182</v>
      </c>
      <c r="H837">
        <v>45</v>
      </c>
      <c r="I837" s="6">
        <v>40253</v>
      </c>
      <c r="J837" s="29">
        <v>88182</v>
      </c>
      <c r="K837" s="30">
        <v>0</v>
      </c>
      <c r="L837" t="s">
        <v>1454</v>
      </c>
      <c r="M837" t="s">
        <v>1474</v>
      </c>
    </row>
    <row r="838" spans="1:13" x14ac:dyDescent="0.3">
      <c r="A838" t="s">
        <v>1814</v>
      </c>
      <c r="B838" t="s">
        <v>1815</v>
      </c>
      <c r="C838" t="s">
        <v>235</v>
      </c>
      <c r="D838" t="s">
        <v>223</v>
      </c>
      <c r="E838" t="s">
        <v>162</v>
      </c>
      <c r="F838" t="s">
        <v>163</v>
      </c>
      <c r="G838" t="s">
        <v>182</v>
      </c>
      <c r="H838">
        <v>45</v>
      </c>
      <c r="I838" s="6">
        <v>43557</v>
      </c>
      <c r="J838" s="29">
        <v>52621</v>
      </c>
      <c r="K838" s="30">
        <v>0</v>
      </c>
      <c r="L838" t="s">
        <v>1454</v>
      </c>
      <c r="M838" t="s">
        <v>1467</v>
      </c>
    </row>
    <row r="839" spans="1:13" x14ac:dyDescent="0.3">
      <c r="A839" t="s">
        <v>1816</v>
      </c>
      <c r="B839" t="s">
        <v>1817</v>
      </c>
      <c r="C839" t="s">
        <v>176</v>
      </c>
      <c r="D839" t="s">
        <v>161</v>
      </c>
      <c r="E839" t="s">
        <v>171</v>
      </c>
      <c r="F839" t="s">
        <v>163</v>
      </c>
      <c r="G839" t="s">
        <v>182</v>
      </c>
      <c r="H839">
        <v>48</v>
      </c>
      <c r="I839" s="6">
        <v>41749</v>
      </c>
      <c r="J839" s="29">
        <v>91679</v>
      </c>
      <c r="K839" s="30">
        <v>7.0000000000000007E-2</v>
      </c>
      <c r="L839" t="s">
        <v>1454</v>
      </c>
      <c r="M839" t="s">
        <v>1455</v>
      </c>
    </row>
    <row r="840" spans="1:13" x14ac:dyDescent="0.3">
      <c r="A840" t="s">
        <v>1818</v>
      </c>
      <c r="B840" t="s">
        <v>1819</v>
      </c>
      <c r="C840" t="s">
        <v>169</v>
      </c>
      <c r="D840" t="s">
        <v>223</v>
      </c>
      <c r="E840" t="s">
        <v>187</v>
      </c>
      <c r="F840" t="s">
        <v>181</v>
      </c>
      <c r="G840" t="s">
        <v>182</v>
      </c>
      <c r="H840">
        <v>58</v>
      </c>
      <c r="I840" s="6">
        <v>33682</v>
      </c>
      <c r="J840" s="29">
        <v>199848</v>
      </c>
      <c r="K840" s="30">
        <v>0.16</v>
      </c>
      <c r="L840" t="s">
        <v>1454</v>
      </c>
      <c r="M840" t="s">
        <v>1455</v>
      </c>
    </row>
    <row r="841" spans="1:13" x14ac:dyDescent="0.3">
      <c r="A841" t="s">
        <v>1820</v>
      </c>
      <c r="B841" t="s">
        <v>1821</v>
      </c>
      <c r="C841" t="s">
        <v>322</v>
      </c>
      <c r="D841" t="s">
        <v>161</v>
      </c>
      <c r="E841" t="s">
        <v>177</v>
      </c>
      <c r="F841" t="s">
        <v>181</v>
      </c>
      <c r="G841" t="s">
        <v>182</v>
      </c>
      <c r="H841">
        <v>34</v>
      </c>
      <c r="I841" s="6">
        <v>43414</v>
      </c>
      <c r="J841" s="29">
        <v>61944</v>
      </c>
      <c r="K841" s="30">
        <v>0</v>
      </c>
      <c r="L841" t="s">
        <v>1454</v>
      </c>
      <c r="M841" t="s">
        <v>1460</v>
      </c>
    </row>
    <row r="842" spans="1:13" x14ac:dyDescent="0.3">
      <c r="A842" t="s">
        <v>1822</v>
      </c>
      <c r="B842" t="s">
        <v>1823</v>
      </c>
      <c r="C842" t="s">
        <v>180</v>
      </c>
      <c r="D842" t="s">
        <v>194</v>
      </c>
      <c r="E842" t="s">
        <v>162</v>
      </c>
      <c r="F842" t="s">
        <v>181</v>
      </c>
      <c r="G842" t="s">
        <v>182</v>
      </c>
      <c r="H842">
        <v>50</v>
      </c>
      <c r="I842" s="6">
        <v>40109</v>
      </c>
      <c r="J842" s="29">
        <v>79447</v>
      </c>
      <c r="K842" s="30">
        <v>0</v>
      </c>
      <c r="L842" t="s">
        <v>1454</v>
      </c>
      <c r="M842" t="s">
        <v>1460</v>
      </c>
    </row>
    <row r="843" spans="1:13" x14ac:dyDescent="0.3">
      <c r="A843" t="s">
        <v>1824</v>
      </c>
      <c r="B843" t="s">
        <v>1825</v>
      </c>
      <c r="C843" t="s">
        <v>186</v>
      </c>
      <c r="D843" t="s">
        <v>223</v>
      </c>
      <c r="E843" t="s">
        <v>162</v>
      </c>
      <c r="F843" t="s">
        <v>181</v>
      </c>
      <c r="G843" t="s">
        <v>182</v>
      </c>
      <c r="H843">
        <v>49</v>
      </c>
      <c r="I843" s="6">
        <v>41131</v>
      </c>
      <c r="J843" s="29">
        <v>109850</v>
      </c>
      <c r="K843" s="30">
        <v>7.0000000000000007E-2</v>
      </c>
      <c r="L843" t="s">
        <v>1454</v>
      </c>
      <c r="M843" t="s">
        <v>1467</v>
      </c>
    </row>
    <row r="844" spans="1:13" x14ac:dyDescent="0.3">
      <c r="A844" t="s">
        <v>419</v>
      </c>
      <c r="B844" t="s">
        <v>1170</v>
      </c>
      <c r="C844" t="s">
        <v>355</v>
      </c>
      <c r="D844" t="s">
        <v>161</v>
      </c>
      <c r="E844" t="s">
        <v>162</v>
      </c>
      <c r="F844" t="s">
        <v>181</v>
      </c>
      <c r="G844" t="s">
        <v>182</v>
      </c>
      <c r="H844">
        <v>55</v>
      </c>
      <c r="I844" s="6">
        <v>42683</v>
      </c>
      <c r="J844" s="29">
        <v>87851</v>
      </c>
      <c r="K844" s="30">
        <v>0</v>
      </c>
      <c r="L844" t="s">
        <v>1454</v>
      </c>
      <c r="M844" t="s">
        <v>1455</v>
      </c>
    </row>
    <row r="845" spans="1:13" x14ac:dyDescent="0.3">
      <c r="A845" t="s">
        <v>1826</v>
      </c>
      <c r="B845" t="s">
        <v>1827</v>
      </c>
      <c r="C845" t="s">
        <v>180</v>
      </c>
      <c r="D845" t="s">
        <v>212</v>
      </c>
      <c r="E845" t="s">
        <v>171</v>
      </c>
      <c r="F845" t="s">
        <v>181</v>
      </c>
      <c r="G845" t="s">
        <v>182</v>
      </c>
      <c r="H845">
        <v>55</v>
      </c>
      <c r="I845" s="6">
        <v>38909</v>
      </c>
      <c r="J845" s="29">
        <v>93343</v>
      </c>
      <c r="K845" s="30">
        <v>0</v>
      </c>
      <c r="L845" t="s">
        <v>1454</v>
      </c>
      <c r="M845" t="s">
        <v>1455</v>
      </c>
    </row>
    <row r="846" spans="1:13" x14ac:dyDescent="0.3">
      <c r="A846" t="s">
        <v>509</v>
      </c>
      <c r="B846" t="s">
        <v>1612</v>
      </c>
      <c r="C846" t="s">
        <v>160</v>
      </c>
      <c r="D846" t="s">
        <v>170</v>
      </c>
      <c r="E846" t="s">
        <v>177</v>
      </c>
      <c r="F846" t="s">
        <v>163</v>
      </c>
      <c r="G846" t="s">
        <v>182</v>
      </c>
      <c r="H846">
        <v>42</v>
      </c>
      <c r="I846" s="6">
        <v>40620</v>
      </c>
      <c r="J846" s="29">
        <v>150034</v>
      </c>
      <c r="K846" s="30">
        <v>0.12</v>
      </c>
      <c r="L846" t="s">
        <v>1454</v>
      </c>
      <c r="M846" t="s">
        <v>1467</v>
      </c>
    </row>
    <row r="847" spans="1:13" x14ac:dyDescent="0.3">
      <c r="A847" t="s">
        <v>1828</v>
      </c>
      <c r="B847" t="s">
        <v>1829</v>
      </c>
      <c r="C847" t="s">
        <v>203</v>
      </c>
      <c r="D847" t="s">
        <v>204</v>
      </c>
      <c r="E847" t="s">
        <v>162</v>
      </c>
      <c r="F847" t="s">
        <v>163</v>
      </c>
      <c r="G847" t="s">
        <v>182</v>
      </c>
      <c r="H847">
        <v>59</v>
      </c>
      <c r="I847" s="6">
        <v>36990</v>
      </c>
      <c r="J847" s="29">
        <v>119699</v>
      </c>
      <c r="K847" s="30">
        <v>0</v>
      </c>
      <c r="L847" t="s">
        <v>1454</v>
      </c>
      <c r="M847" t="s">
        <v>1460</v>
      </c>
    </row>
    <row r="848" spans="1:13" x14ac:dyDescent="0.3">
      <c r="A848" t="s">
        <v>1830</v>
      </c>
      <c r="B848" t="s">
        <v>1831</v>
      </c>
      <c r="C848" t="s">
        <v>160</v>
      </c>
      <c r="D848" t="s">
        <v>212</v>
      </c>
      <c r="E848" t="s">
        <v>187</v>
      </c>
      <c r="F848" t="s">
        <v>163</v>
      </c>
      <c r="G848" t="s">
        <v>182</v>
      </c>
      <c r="H848">
        <v>65</v>
      </c>
      <c r="I848" s="6">
        <v>36823</v>
      </c>
      <c r="J848" s="29">
        <v>149417</v>
      </c>
      <c r="K848" s="30">
        <v>0.13</v>
      </c>
      <c r="L848" t="s">
        <v>1454</v>
      </c>
      <c r="M848" t="s">
        <v>1474</v>
      </c>
    </row>
    <row r="849" spans="1:13" x14ac:dyDescent="0.3">
      <c r="A849" t="s">
        <v>1832</v>
      </c>
      <c r="B849" t="s">
        <v>1833</v>
      </c>
      <c r="C849" t="s">
        <v>721</v>
      </c>
      <c r="D849" t="s">
        <v>161</v>
      </c>
      <c r="E849" t="s">
        <v>171</v>
      </c>
      <c r="F849" t="s">
        <v>181</v>
      </c>
      <c r="G849" t="s">
        <v>182</v>
      </c>
      <c r="H849">
        <v>34</v>
      </c>
      <c r="I849" s="6">
        <v>43728</v>
      </c>
      <c r="J849" s="29">
        <v>94735</v>
      </c>
      <c r="K849" s="30">
        <v>0</v>
      </c>
      <c r="L849" t="s">
        <v>1454</v>
      </c>
      <c r="M849" t="s">
        <v>1467</v>
      </c>
    </row>
    <row r="850" spans="1:13" x14ac:dyDescent="0.3">
      <c r="A850" t="s">
        <v>1834</v>
      </c>
      <c r="B850" t="s">
        <v>1835</v>
      </c>
      <c r="C850" t="s">
        <v>160</v>
      </c>
      <c r="D850" t="s">
        <v>200</v>
      </c>
      <c r="E850" t="s">
        <v>171</v>
      </c>
      <c r="F850" t="s">
        <v>163</v>
      </c>
      <c r="G850" t="s">
        <v>182</v>
      </c>
      <c r="H850">
        <v>36</v>
      </c>
      <c r="I850" s="6">
        <v>40248</v>
      </c>
      <c r="J850" s="29">
        <v>134006</v>
      </c>
      <c r="K850" s="30">
        <v>0.13</v>
      </c>
      <c r="L850" t="s">
        <v>1454</v>
      </c>
      <c r="M850" t="s">
        <v>1467</v>
      </c>
    </row>
    <row r="851" spans="1:13" x14ac:dyDescent="0.3">
      <c r="A851" t="s">
        <v>1836</v>
      </c>
      <c r="B851" t="s">
        <v>1837</v>
      </c>
      <c r="C851" t="s">
        <v>186</v>
      </c>
      <c r="D851" t="s">
        <v>170</v>
      </c>
      <c r="E851" t="s">
        <v>187</v>
      </c>
      <c r="F851" t="s">
        <v>163</v>
      </c>
      <c r="G851" t="s">
        <v>182</v>
      </c>
      <c r="H851">
        <v>61</v>
      </c>
      <c r="I851" s="6">
        <v>40092</v>
      </c>
      <c r="J851" s="29">
        <v>103096</v>
      </c>
      <c r="K851" s="30">
        <v>7.0000000000000007E-2</v>
      </c>
      <c r="L851" t="s">
        <v>1454</v>
      </c>
      <c r="M851" t="s">
        <v>1467</v>
      </c>
    </row>
    <row r="852" spans="1:13" x14ac:dyDescent="0.3">
      <c r="A852" t="s">
        <v>1838</v>
      </c>
      <c r="B852" t="s">
        <v>1839</v>
      </c>
      <c r="C852" t="s">
        <v>176</v>
      </c>
      <c r="D852" t="s">
        <v>161</v>
      </c>
      <c r="E852" t="s">
        <v>171</v>
      </c>
      <c r="F852" t="s">
        <v>163</v>
      </c>
      <c r="G852" t="s">
        <v>182</v>
      </c>
      <c r="H852">
        <v>36</v>
      </c>
      <c r="I852" s="6">
        <v>41972</v>
      </c>
      <c r="J852" s="29">
        <v>88730</v>
      </c>
      <c r="K852" s="30">
        <v>0.08</v>
      </c>
      <c r="L852" t="s">
        <v>1454</v>
      </c>
      <c r="M852" t="s">
        <v>1455</v>
      </c>
    </row>
    <row r="853" spans="1:13" x14ac:dyDescent="0.3">
      <c r="A853" t="s">
        <v>867</v>
      </c>
      <c r="B853" t="s">
        <v>1840</v>
      </c>
      <c r="C853" t="s">
        <v>235</v>
      </c>
      <c r="D853" t="s">
        <v>194</v>
      </c>
      <c r="E853" t="s">
        <v>187</v>
      </c>
      <c r="F853" t="s">
        <v>181</v>
      </c>
      <c r="G853" t="s">
        <v>182</v>
      </c>
      <c r="H853">
        <v>49</v>
      </c>
      <c r="I853" s="6">
        <v>43671</v>
      </c>
      <c r="J853" s="29">
        <v>50883</v>
      </c>
      <c r="K853" s="30">
        <v>0</v>
      </c>
      <c r="L853" t="s">
        <v>1454</v>
      </c>
      <c r="M853" t="s">
        <v>1455</v>
      </c>
    </row>
    <row r="854" spans="1:13" x14ac:dyDescent="0.3">
      <c r="A854" t="s">
        <v>1841</v>
      </c>
      <c r="B854" t="s">
        <v>1842</v>
      </c>
      <c r="C854" t="s">
        <v>169</v>
      </c>
      <c r="D854" t="s">
        <v>200</v>
      </c>
      <c r="E854" t="s">
        <v>171</v>
      </c>
      <c r="F854" t="s">
        <v>181</v>
      </c>
      <c r="G854" t="s">
        <v>182</v>
      </c>
      <c r="H854">
        <v>47</v>
      </c>
      <c r="I854" s="6">
        <v>43772</v>
      </c>
      <c r="J854" s="29">
        <v>195385</v>
      </c>
      <c r="K854" s="30">
        <v>0.21</v>
      </c>
      <c r="L854" t="s">
        <v>1454</v>
      </c>
      <c r="M854" t="s">
        <v>1474</v>
      </c>
    </row>
    <row r="855" spans="1:13" x14ac:dyDescent="0.3">
      <c r="A855" t="s">
        <v>1843</v>
      </c>
      <c r="B855" t="s">
        <v>1844</v>
      </c>
      <c r="C855" t="s">
        <v>160</v>
      </c>
      <c r="D855" t="s">
        <v>212</v>
      </c>
      <c r="E855" t="s">
        <v>171</v>
      </c>
      <c r="F855" t="s">
        <v>181</v>
      </c>
      <c r="G855" t="s">
        <v>182</v>
      </c>
      <c r="H855">
        <v>52</v>
      </c>
      <c r="I855" s="6">
        <v>43255</v>
      </c>
      <c r="J855" s="29">
        <v>154884</v>
      </c>
      <c r="K855" s="30">
        <v>0.1</v>
      </c>
      <c r="L855" t="s">
        <v>1454</v>
      </c>
      <c r="M855" t="s">
        <v>1460</v>
      </c>
    </row>
    <row r="856" spans="1:13" x14ac:dyDescent="0.3">
      <c r="A856" t="s">
        <v>1845</v>
      </c>
      <c r="B856" t="s">
        <v>1846</v>
      </c>
      <c r="C856" t="s">
        <v>203</v>
      </c>
      <c r="D856" t="s">
        <v>204</v>
      </c>
      <c r="E856" t="s">
        <v>171</v>
      </c>
      <c r="F856" t="s">
        <v>163</v>
      </c>
      <c r="G856" t="s">
        <v>182</v>
      </c>
      <c r="H856">
        <v>37</v>
      </c>
      <c r="I856" s="6">
        <v>41318</v>
      </c>
      <c r="J856" s="29">
        <v>124827</v>
      </c>
      <c r="K856" s="30">
        <v>0</v>
      </c>
      <c r="L856" t="s">
        <v>1454</v>
      </c>
      <c r="M856" t="s">
        <v>1467</v>
      </c>
    </row>
    <row r="857" spans="1:13" x14ac:dyDescent="0.3">
      <c r="A857" t="s">
        <v>1847</v>
      </c>
      <c r="B857" t="s">
        <v>1848</v>
      </c>
      <c r="C857" t="s">
        <v>186</v>
      </c>
      <c r="D857" t="s">
        <v>194</v>
      </c>
      <c r="E857" t="s">
        <v>171</v>
      </c>
      <c r="F857" t="s">
        <v>163</v>
      </c>
      <c r="G857" t="s">
        <v>182</v>
      </c>
      <c r="H857">
        <v>25</v>
      </c>
      <c r="I857" s="6">
        <v>44545</v>
      </c>
      <c r="J857" s="29">
        <v>114893</v>
      </c>
      <c r="K857" s="30">
        <v>0.06</v>
      </c>
      <c r="L857" t="s">
        <v>1454</v>
      </c>
      <c r="M857" t="s">
        <v>1474</v>
      </c>
    </row>
    <row r="858" spans="1:13" x14ac:dyDescent="0.3">
      <c r="A858" t="s">
        <v>1849</v>
      </c>
      <c r="B858" t="s">
        <v>1850</v>
      </c>
      <c r="C858" t="s">
        <v>186</v>
      </c>
      <c r="D858" t="s">
        <v>212</v>
      </c>
      <c r="E858" t="s">
        <v>171</v>
      </c>
      <c r="F858" t="s">
        <v>181</v>
      </c>
      <c r="G858" t="s">
        <v>182</v>
      </c>
      <c r="H858">
        <v>49</v>
      </c>
      <c r="I858" s="6">
        <v>43240</v>
      </c>
      <c r="J858" s="29">
        <v>119397</v>
      </c>
      <c r="K858" s="30">
        <v>0.09</v>
      </c>
      <c r="L858" t="s">
        <v>1454</v>
      </c>
      <c r="M858" t="s">
        <v>1467</v>
      </c>
    </row>
    <row r="859" spans="1:13" x14ac:dyDescent="0.3">
      <c r="A859" t="s">
        <v>1851</v>
      </c>
      <c r="B859" t="s">
        <v>1852</v>
      </c>
      <c r="C859" t="s">
        <v>169</v>
      </c>
      <c r="D859" t="s">
        <v>223</v>
      </c>
      <c r="E859" t="s">
        <v>187</v>
      </c>
      <c r="F859" t="s">
        <v>163</v>
      </c>
      <c r="G859" t="s">
        <v>182</v>
      </c>
      <c r="H859">
        <v>25</v>
      </c>
      <c r="I859" s="6">
        <v>44549</v>
      </c>
      <c r="J859" s="29">
        <v>150666</v>
      </c>
      <c r="K859" s="30">
        <v>0.23</v>
      </c>
      <c r="L859" t="s">
        <v>1454</v>
      </c>
      <c r="M859" t="s">
        <v>1474</v>
      </c>
    </row>
    <row r="860" spans="1:13" x14ac:dyDescent="0.3">
      <c r="A860" t="s">
        <v>1853</v>
      </c>
      <c r="B860" t="s">
        <v>1854</v>
      </c>
      <c r="C860" t="s">
        <v>274</v>
      </c>
      <c r="D860" t="s">
        <v>204</v>
      </c>
      <c r="E860" t="s">
        <v>187</v>
      </c>
      <c r="F860" t="s">
        <v>163</v>
      </c>
      <c r="G860" t="s">
        <v>182</v>
      </c>
      <c r="H860">
        <v>45</v>
      </c>
      <c r="I860" s="6">
        <v>40967</v>
      </c>
      <c r="J860" s="29">
        <v>89659</v>
      </c>
      <c r="K860" s="30">
        <v>0</v>
      </c>
      <c r="L860" t="s">
        <v>1454</v>
      </c>
      <c r="M860" t="s">
        <v>1467</v>
      </c>
    </row>
    <row r="861" spans="1:13" x14ac:dyDescent="0.3">
      <c r="A861" t="s">
        <v>1855</v>
      </c>
      <c r="B861" t="s">
        <v>1856</v>
      </c>
      <c r="C861" t="s">
        <v>190</v>
      </c>
      <c r="D861" t="s">
        <v>170</v>
      </c>
      <c r="E861" t="s">
        <v>171</v>
      </c>
      <c r="F861" t="s">
        <v>163</v>
      </c>
      <c r="G861" t="s">
        <v>182</v>
      </c>
      <c r="H861">
        <v>44</v>
      </c>
      <c r="I861" s="6">
        <v>40329</v>
      </c>
      <c r="J861" s="29">
        <v>47387</v>
      </c>
      <c r="K861" s="30">
        <v>0</v>
      </c>
      <c r="L861" t="s">
        <v>1454</v>
      </c>
      <c r="M861" t="s">
        <v>1474</v>
      </c>
    </row>
    <row r="862" spans="1:13" x14ac:dyDescent="0.3">
      <c r="A862" t="s">
        <v>1857</v>
      </c>
      <c r="B862" t="s">
        <v>1858</v>
      </c>
      <c r="C862" t="s">
        <v>180</v>
      </c>
      <c r="D862" t="s">
        <v>170</v>
      </c>
      <c r="E862" t="s">
        <v>171</v>
      </c>
      <c r="F862" t="s">
        <v>163</v>
      </c>
      <c r="G862" t="s">
        <v>182</v>
      </c>
      <c r="H862">
        <v>33</v>
      </c>
      <c r="I862" s="6">
        <v>40936</v>
      </c>
      <c r="J862" s="29">
        <v>95960</v>
      </c>
      <c r="K862" s="30">
        <v>0</v>
      </c>
      <c r="L862" t="s">
        <v>1454</v>
      </c>
      <c r="M862" t="s">
        <v>1474</v>
      </c>
    </row>
    <row r="863" spans="1:13" x14ac:dyDescent="0.3">
      <c r="A863" t="s">
        <v>1859</v>
      </c>
      <c r="B863" t="s">
        <v>1860</v>
      </c>
      <c r="C863" t="s">
        <v>160</v>
      </c>
      <c r="D863" t="s">
        <v>161</v>
      </c>
      <c r="E863" t="s">
        <v>177</v>
      </c>
      <c r="F863" t="s">
        <v>181</v>
      </c>
      <c r="G863" t="s">
        <v>217</v>
      </c>
      <c r="H863">
        <v>56</v>
      </c>
      <c r="I863" s="6">
        <v>40917</v>
      </c>
      <c r="J863" s="29">
        <v>146140</v>
      </c>
      <c r="K863" s="30">
        <v>0.1</v>
      </c>
      <c r="L863" t="s">
        <v>1861</v>
      </c>
      <c r="M863" t="s">
        <v>1862</v>
      </c>
    </row>
    <row r="864" spans="1:13" x14ac:dyDescent="0.3">
      <c r="A864" t="s">
        <v>1863</v>
      </c>
      <c r="B864" t="s">
        <v>1864</v>
      </c>
      <c r="C864" t="s">
        <v>169</v>
      </c>
      <c r="D864" t="s">
        <v>161</v>
      </c>
      <c r="E864" t="s">
        <v>162</v>
      </c>
      <c r="F864" t="s">
        <v>181</v>
      </c>
      <c r="G864" t="s">
        <v>217</v>
      </c>
      <c r="H864">
        <v>59</v>
      </c>
      <c r="I864" s="6">
        <v>37400</v>
      </c>
      <c r="J864" s="29">
        <v>172787</v>
      </c>
      <c r="K864" s="30">
        <v>0.28000000000000003</v>
      </c>
      <c r="L864" t="s">
        <v>1861</v>
      </c>
      <c r="M864" t="s">
        <v>1865</v>
      </c>
    </row>
    <row r="865" spans="1:13" x14ac:dyDescent="0.3">
      <c r="A865" t="s">
        <v>1866</v>
      </c>
      <c r="B865" t="s">
        <v>1867</v>
      </c>
      <c r="C865" t="s">
        <v>260</v>
      </c>
      <c r="D865" t="s">
        <v>204</v>
      </c>
      <c r="E865" t="s">
        <v>187</v>
      </c>
      <c r="F865" t="s">
        <v>163</v>
      </c>
      <c r="G865" t="s">
        <v>217</v>
      </c>
      <c r="H865">
        <v>56</v>
      </c>
      <c r="I865" s="6">
        <v>38388</v>
      </c>
      <c r="J865" s="29">
        <v>98581</v>
      </c>
      <c r="K865" s="30">
        <v>0</v>
      </c>
      <c r="L865" t="s">
        <v>1861</v>
      </c>
      <c r="M865" t="s">
        <v>1865</v>
      </c>
    </row>
    <row r="866" spans="1:13" x14ac:dyDescent="0.3">
      <c r="A866" t="s">
        <v>1868</v>
      </c>
      <c r="B866" t="s">
        <v>1869</v>
      </c>
      <c r="C866" t="s">
        <v>190</v>
      </c>
      <c r="D866" t="s">
        <v>170</v>
      </c>
      <c r="E866" t="s">
        <v>177</v>
      </c>
      <c r="F866" t="s">
        <v>181</v>
      </c>
      <c r="G866" t="s">
        <v>217</v>
      </c>
      <c r="H866">
        <v>65</v>
      </c>
      <c r="I866" s="6">
        <v>38123</v>
      </c>
      <c r="J866" s="29">
        <v>55499</v>
      </c>
      <c r="K866" s="30">
        <v>0</v>
      </c>
      <c r="L866" t="s">
        <v>1861</v>
      </c>
      <c r="M866" t="s">
        <v>1862</v>
      </c>
    </row>
    <row r="867" spans="1:13" x14ac:dyDescent="0.3">
      <c r="A867" t="s">
        <v>1870</v>
      </c>
      <c r="B867" t="s">
        <v>1871</v>
      </c>
      <c r="C867" t="s">
        <v>240</v>
      </c>
      <c r="D867" t="s">
        <v>161</v>
      </c>
      <c r="E867" t="s">
        <v>187</v>
      </c>
      <c r="F867" t="s">
        <v>163</v>
      </c>
      <c r="G867" t="s">
        <v>217</v>
      </c>
      <c r="H867">
        <v>57</v>
      </c>
      <c r="I867" s="6">
        <v>34337</v>
      </c>
      <c r="J867" s="29">
        <v>82872</v>
      </c>
      <c r="K867" s="30">
        <v>0</v>
      </c>
      <c r="L867" t="s">
        <v>1861</v>
      </c>
      <c r="M867" t="s">
        <v>1862</v>
      </c>
    </row>
    <row r="868" spans="1:13" x14ac:dyDescent="0.3">
      <c r="A868" t="s">
        <v>1872</v>
      </c>
      <c r="B868" t="s">
        <v>1873</v>
      </c>
      <c r="C868" t="s">
        <v>160</v>
      </c>
      <c r="D868" t="s">
        <v>161</v>
      </c>
      <c r="E868" t="s">
        <v>187</v>
      </c>
      <c r="F868" t="s">
        <v>163</v>
      </c>
      <c r="G868" t="s">
        <v>217</v>
      </c>
      <c r="H868">
        <v>55</v>
      </c>
      <c r="I868" s="6">
        <v>38945</v>
      </c>
      <c r="J868" s="29">
        <v>159044</v>
      </c>
      <c r="K868" s="30">
        <v>0.1</v>
      </c>
      <c r="L868" t="s">
        <v>1861</v>
      </c>
      <c r="M868" t="s">
        <v>1862</v>
      </c>
    </row>
    <row r="869" spans="1:13" x14ac:dyDescent="0.3">
      <c r="A869" t="s">
        <v>1874</v>
      </c>
      <c r="B869" t="s">
        <v>1875</v>
      </c>
      <c r="C869" t="s">
        <v>180</v>
      </c>
      <c r="D869" t="s">
        <v>194</v>
      </c>
      <c r="E869" t="s">
        <v>177</v>
      </c>
      <c r="F869" t="s">
        <v>163</v>
      </c>
      <c r="G869" t="s">
        <v>217</v>
      </c>
      <c r="H869">
        <v>44</v>
      </c>
      <c r="I869" s="6">
        <v>43467</v>
      </c>
      <c r="J869" s="29">
        <v>74691</v>
      </c>
      <c r="K869" s="30">
        <v>0</v>
      </c>
      <c r="L869" t="s">
        <v>1861</v>
      </c>
      <c r="M869" t="s">
        <v>1862</v>
      </c>
    </row>
    <row r="870" spans="1:13" x14ac:dyDescent="0.3">
      <c r="A870" t="s">
        <v>1876</v>
      </c>
      <c r="B870" t="s">
        <v>1877</v>
      </c>
      <c r="C870" t="s">
        <v>186</v>
      </c>
      <c r="D870" t="s">
        <v>194</v>
      </c>
      <c r="E870" t="s">
        <v>171</v>
      </c>
      <c r="F870" t="s">
        <v>163</v>
      </c>
      <c r="G870" t="s">
        <v>217</v>
      </c>
      <c r="H870">
        <v>38</v>
      </c>
      <c r="I870" s="6">
        <v>44516</v>
      </c>
      <c r="J870" s="29">
        <v>109812</v>
      </c>
      <c r="K870" s="30">
        <v>0.09</v>
      </c>
      <c r="L870" t="s">
        <v>1861</v>
      </c>
      <c r="M870" t="s">
        <v>1862</v>
      </c>
    </row>
    <row r="871" spans="1:13" x14ac:dyDescent="0.3">
      <c r="A871" t="s">
        <v>1878</v>
      </c>
      <c r="B871" t="s">
        <v>1879</v>
      </c>
      <c r="C871" t="s">
        <v>211</v>
      </c>
      <c r="D871" t="s">
        <v>212</v>
      </c>
      <c r="E871" t="s">
        <v>162</v>
      </c>
      <c r="F871" t="s">
        <v>181</v>
      </c>
      <c r="G871" t="s">
        <v>217</v>
      </c>
      <c r="H871">
        <v>57</v>
      </c>
      <c r="I871" s="6">
        <v>37828</v>
      </c>
      <c r="J871" s="29">
        <v>206624</v>
      </c>
      <c r="K871" s="30">
        <v>0.4</v>
      </c>
      <c r="L871" t="s">
        <v>1861</v>
      </c>
      <c r="M871" t="s">
        <v>1880</v>
      </c>
    </row>
    <row r="872" spans="1:13" x14ac:dyDescent="0.3">
      <c r="A872" t="s">
        <v>1881</v>
      </c>
      <c r="B872" t="s">
        <v>1882</v>
      </c>
      <c r="C872" t="s">
        <v>232</v>
      </c>
      <c r="D872" t="s">
        <v>161</v>
      </c>
      <c r="E872" t="s">
        <v>177</v>
      </c>
      <c r="F872" t="s">
        <v>181</v>
      </c>
      <c r="G872" t="s">
        <v>217</v>
      </c>
      <c r="H872">
        <v>36</v>
      </c>
      <c r="I872" s="6">
        <v>40535</v>
      </c>
      <c r="J872" s="29">
        <v>53215</v>
      </c>
      <c r="K872" s="30">
        <v>0</v>
      </c>
      <c r="L872" t="s">
        <v>1861</v>
      </c>
      <c r="M872" t="s">
        <v>1880</v>
      </c>
    </row>
    <row r="873" spans="1:13" x14ac:dyDescent="0.3">
      <c r="A873" t="s">
        <v>1883</v>
      </c>
      <c r="B873" t="s">
        <v>1884</v>
      </c>
      <c r="C873" t="s">
        <v>169</v>
      </c>
      <c r="D873" t="s">
        <v>204</v>
      </c>
      <c r="E873" t="s">
        <v>162</v>
      </c>
      <c r="F873" t="s">
        <v>163</v>
      </c>
      <c r="G873" t="s">
        <v>217</v>
      </c>
      <c r="H873">
        <v>30</v>
      </c>
      <c r="I873" s="6">
        <v>42512</v>
      </c>
      <c r="J873" s="29">
        <v>189702</v>
      </c>
      <c r="K873" s="30">
        <v>0.28000000000000003</v>
      </c>
      <c r="L873" t="s">
        <v>1861</v>
      </c>
      <c r="M873" t="s">
        <v>1862</v>
      </c>
    </row>
    <row r="874" spans="1:13" x14ac:dyDescent="0.3">
      <c r="A874" t="s">
        <v>1885</v>
      </c>
      <c r="B874" t="s">
        <v>1886</v>
      </c>
      <c r="C874" t="s">
        <v>301</v>
      </c>
      <c r="D874" t="s">
        <v>161</v>
      </c>
      <c r="E874" t="s">
        <v>187</v>
      </c>
      <c r="F874" t="s">
        <v>163</v>
      </c>
      <c r="G874" t="s">
        <v>217</v>
      </c>
      <c r="H874">
        <v>41</v>
      </c>
      <c r="I874" s="6">
        <v>39931</v>
      </c>
      <c r="J874" s="29">
        <v>69803</v>
      </c>
      <c r="K874" s="30">
        <v>0</v>
      </c>
      <c r="L874" t="s">
        <v>1861</v>
      </c>
      <c r="M874" t="s">
        <v>1862</v>
      </c>
    </row>
    <row r="875" spans="1:13" x14ac:dyDescent="0.3">
      <c r="A875" t="s">
        <v>409</v>
      </c>
      <c r="B875" t="s">
        <v>1887</v>
      </c>
      <c r="C875" t="s">
        <v>397</v>
      </c>
      <c r="D875" t="s">
        <v>161</v>
      </c>
      <c r="E875" t="s">
        <v>187</v>
      </c>
      <c r="F875" t="s">
        <v>163</v>
      </c>
      <c r="G875" t="s">
        <v>217</v>
      </c>
      <c r="H875">
        <v>48</v>
      </c>
      <c r="I875" s="6">
        <v>43650</v>
      </c>
      <c r="J875" s="29">
        <v>76588</v>
      </c>
      <c r="K875" s="30">
        <v>0</v>
      </c>
      <c r="L875" t="s">
        <v>1861</v>
      </c>
      <c r="M875" t="s">
        <v>1865</v>
      </c>
    </row>
    <row r="876" spans="1:13" x14ac:dyDescent="0.3">
      <c r="A876" t="s">
        <v>1888</v>
      </c>
      <c r="B876" t="s">
        <v>1889</v>
      </c>
      <c r="C876" t="s">
        <v>235</v>
      </c>
      <c r="D876" t="s">
        <v>170</v>
      </c>
      <c r="E876" t="s">
        <v>187</v>
      </c>
      <c r="F876" t="s">
        <v>163</v>
      </c>
      <c r="G876" t="s">
        <v>217</v>
      </c>
      <c r="H876">
        <v>26</v>
      </c>
      <c r="I876" s="6">
        <v>43578</v>
      </c>
      <c r="J876" s="29">
        <v>59817</v>
      </c>
      <c r="K876" s="30">
        <v>0</v>
      </c>
      <c r="L876" t="s">
        <v>1861</v>
      </c>
      <c r="M876" t="s">
        <v>1880</v>
      </c>
    </row>
    <row r="877" spans="1:13" x14ac:dyDescent="0.3">
      <c r="A877" t="s">
        <v>1890</v>
      </c>
      <c r="B877" t="s">
        <v>1891</v>
      </c>
      <c r="C877" t="s">
        <v>397</v>
      </c>
      <c r="D877" t="s">
        <v>161</v>
      </c>
      <c r="E877" t="s">
        <v>177</v>
      </c>
      <c r="F877" t="s">
        <v>163</v>
      </c>
      <c r="G877" t="s">
        <v>217</v>
      </c>
      <c r="H877">
        <v>32</v>
      </c>
      <c r="I877" s="6">
        <v>44474</v>
      </c>
      <c r="J877" s="29">
        <v>88072</v>
      </c>
      <c r="K877" s="30">
        <v>0</v>
      </c>
      <c r="L877" t="s">
        <v>1861</v>
      </c>
      <c r="M877" t="s">
        <v>1880</v>
      </c>
    </row>
    <row r="878" spans="1:13" x14ac:dyDescent="0.3">
      <c r="A878" t="s">
        <v>1892</v>
      </c>
      <c r="B878" t="s">
        <v>1893</v>
      </c>
      <c r="C878" t="s">
        <v>180</v>
      </c>
      <c r="D878" t="s">
        <v>170</v>
      </c>
      <c r="E878" t="s">
        <v>177</v>
      </c>
      <c r="F878" t="s">
        <v>163</v>
      </c>
      <c r="G878" t="s">
        <v>217</v>
      </c>
      <c r="H878">
        <v>60</v>
      </c>
      <c r="I878" s="6">
        <v>39137</v>
      </c>
      <c r="J878" s="29">
        <v>71699</v>
      </c>
      <c r="K878" s="30">
        <v>0</v>
      </c>
      <c r="L878" t="s">
        <v>1861</v>
      </c>
      <c r="M878" t="s">
        <v>1862</v>
      </c>
    </row>
    <row r="879" spans="1:13" x14ac:dyDescent="0.3">
      <c r="A879" t="s">
        <v>1894</v>
      </c>
      <c r="B879" t="s">
        <v>1895</v>
      </c>
      <c r="C879" t="s">
        <v>274</v>
      </c>
      <c r="D879" t="s">
        <v>204</v>
      </c>
      <c r="E879" t="s">
        <v>171</v>
      </c>
      <c r="F879" t="s">
        <v>181</v>
      </c>
      <c r="G879" t="s">
        <v>217</v>
      </c>
      <c r="H879">
        <v>46</v>
      </c>
      <c r="I879" s="6">
        <v>36331</v>
      </c>
      <c r="J879" s="29">
        <v>96997</v>
      </c>
      <c r="K879" s="30">
        <v>0</v>
      </c>
      <c r="L879" t="s">
        <v>1861</v>
      </c>
      <c r="M879" t="s">
        <v>1880</v>
      </c>
    </row>
    <row r="880" spans="1:13" x14ac:dyDescent="0.3">
      <c r="A880" t="s">
        <v>1896</v>
      </c>
      <c r="B880" t="s">
        <v>1897</v>
      </c>
      <c r="C880" t="s">
        <v>211</v>
      </c>
      <c r="D880" t="s">
        <v>204</v>
      </c>
      <c r="E880" t="s">
        <v>187</v>
      </c>
      <c r="F880" t="s">
        <v>163</v>
      </c>
      <c r="G880" t="s">
        <v>217</v>
      </c>
      <c r="H880">
        <v>28</v>
      </c>
      <c r="I880" s="6">
        <v>42922</v>
      </c>
      <c r="J880" s="29">
        <v>240488</v>
      </c>
      <c r="K880" s="30">
        <v>0.4</v>
      </c>
      <c r="L880" t="s">
        <v>1861</v>
      </c>
      <c r="M880" t="s">
        <v>1865</v>
      </c>
    </row>
    <row r="881" spans="1:13" x14ac:dyDescent="0.3">
      <c r="A881" t="s">
        <v>1898</v>
      </c>
      <c r="B881" t="s">
        <v>1899</v>
      </c>
      <c r="C881" t="s">
        <v>211</v>
      </c>
      <c r="D881" t="s">
        <v>223</v>
      </c>
      <c r="E881" t="s">
        <v>162</v>
      </c>
      <c r="F881" t="s">
        <v>181</v>
      </c>
      <c r="G881" t="s">
        <v>217</v>
      </c>
      <c r="H881">
        <v>39</v>
      </c>
      <c r="I881" s="6">
        <v>40778</v>
      </c>
      <c r="J881" s="29">
        <v>249506</v>
      </c>
      <c r="K881" s="30">
        <v>0.3</v>
      </c>
      <c r="L881" t="s">
        <v>1861</v>
      </c>
      <c r="M881" t="s">
        <v>1865</v>
      </c>
    </row>
    <row r="882" spans="1:13" x14ac:dyDescent="0.3">
      <c r="A882" t="s">
        <v>1900</v>
      </c>
      <c r="B882" t="s">
        <v>1901</v>
      </c>
      <c r="C882" t="s">
        <v>274</v>
      </c>
      <c r="D882" t="s">
        <v>204</v>
      </c>
      <c r="E882" t="s">
        <v>177</v>
      </c>
      <c r="F882" t="s">
        <v>181</v>
      </c>
      <c r="G882" t="s">
        <v>217</v>
      </c>
      <c r="H882">
        <v>45</v>
      </c>
      <c r="I882" s="6">
        <v>37313</v>
      </c>
      <c r="J882" s="29">
        <v>75819</v>
      </c>
      <c r="K882" s="30">
        <v>0</v>
      </c>
      <c r="L882" t="s">
        <v>1861</v>
      </c>
      <c r="M882" t="s">
        <v>1880</v>
      </c>
    </row>
    <row r="883" spans="1:13" x14ac:dyDescent="0.3">
      <c r="A883" t="s">
        <v>1902</v>
      </c>
      <c r="B883" t="s">
        <v>1903</v>
      </c>
      <c r="C883" t="s">
        <v>180</v>
      </c>
      <c r="D883" t="s">
        <v>223</v>
      </c>
      <c r="E883" t="s">
        <v>171</v>
      </c>
      <c r="F883" t="s">
        <v>181</v>
      </c>
      <c r="G883" t="s">
        <v>217</v>
      </c>
      <c r="H883">
        <v>61</v>
      </c>
      <c r="I883" s="6">
        <v>42858</v>
      </c>
      <c r="J883" s="29">
        <v>90855</v>
      </c>
      <c r="K883" s="30">
        <v>0</v>
      </c>
      <c r="L883" t="s">
        <v>1861</v>
      </c>
      <c r="M883" t="s">
        <v>1880</v>
      </c>
    </row>
    <row r="884" spans="1:13" x14ac:dyDescent="0.3">
      <c r="A884" t="s">
        <v>1904</v>
      </c>
      <c r="B884" t="s">
        <v>1905</v>
      </c>
      <c r="C884" t="s">
        <v>240</v>
      </c>
      <c r="D884" t="s">
        <v>161</v>
      </c>
      <c r="E884" t="s">
        <v>177</v>
      </c>
      <c r="F884" t="s">
        <v>181</v>
      </c>
      <c r="G884" t="s">
        <v>217</v>
      </c>
      <c r="H884">
        <v>47</v>
      </c>
      <c r="I884" s="6">
        <v>36233</v>
      </c>
      <c r="J884" s="29">
        <v>92897</v>
      </c>
      <c r="K884" s="30">
        <v>0</v>
      </c>
      <c r="L884" t="s">
        <v>1861</v>
      </c>
      <c r="M884" t="s">
        <v>1880</v>
      </c>
    </row>
    <row r="885" spans="1:13" x14ac:dyDescent="0.3">
      <c r="A885" t="s">
        <v>608</v>
      </c>
      <c r="B885" t="s">
        <v>1906</v>
      </c>
      <c r="C885" t="s">
        <v>328</v>
      </c>
      <c r="D885" t="s">
        <v>200</v>
      </c>
      <c r="E885" t="s">
        <v>177</v>
      </c>
      <c r="F885" t="s">
        <v>163</v>
      </c>
      <c r="G885" t="s">
        <v>217</v>
      </c>
      <c r="H885">
        <v>45</v>
      </c>
      <c r="I885" s="6">
        <v>39437</v>
      </c>
      <c r="J885" s="29">
        <v>93840</v>
      </c>
      <c r="K885" s="30">
        <v>0</v>
      </c>
      <c r="L885" t="s">
        <v>1861</v>
      </c>
      <c r="M885" t="s">
        <v>1862</v>
      </c>
    </row>
    <row r="886" spans="1:13" x14ac:dyDescent="0.3">
      <c r="A886" t="s">
        <v>1907</v>
      </c>
      <c r="B886" t="s">
        <v>1908</v>
      </c>
      <c r="C886" t="s">
        <v>721</v>
      </c>
      <c r="D886" t="s">
        <v>161</v>
      </c>
      <c r="E886" t="s">
        <v>162</v>
      </c>
      <c r="F886" t="s">
        <v>181</v>
      </c>
      <c r="G886" t="s">
        <v>217</v>
      </c>
      <c r="H886">
        <v>29</v>
      </c>
      <c r="I886" s="6">
        <v>43753</v>
      </c>
      <c r="J886" s="29">
        <v>66819</v>
      </c>
      <c r="K886" s="30">
        <v>0</v>
      </c>
      <c r="L886" t="s">
        <v>1861</v>
      </c>
      <c r="M886" t="s">
        <v>1865</v>
      </c>
    </row>
    <row r="887" spans="1:13" x14ac:dyDescent="0.3">
      <c r="A887" t="s">
        <v>1909</v>
      </c>
      <c r="B887" t="s">
        <v>1910</v>
      </c>
      <c r="C887" t="s">
        <v>190</v>
      </c>
      <c r="D887" t="s">
        <v>212</v>
      </c>
      <c r="E887" t="s">
        <v>171</v>
      </c>
      <c r="F887" t="s">
        <v>181</v>
      </c>
      <c r="G887" t="s">
        <v>217</v>
      </c>
      <c r="H887">
        <v>38</v>
      </c>
      <c r="I887" s="6">
        <v>42492</v>
      </c>
      <c r="J887" s="29">
        <v>50784</v>
      </c>
      <c r="K887" s="30">
        <v>0</v>
      </c>
      <c r="L887" t="s">
        <v>1861</v>
      </c>
      <c r="M887" t="s">
        <v>1865</v>
      </c>
    </row>
    <row r="888" spans="1:13" x14ac:dyDescent="0.3">
      <c r="A888" t="s">
        <v>663</v>
      </c>
      <c r="B888" t="s">
        <v>1911</v>
      </c>
      <c r="C888" t="s">
        <v>160</v>
      </c>
      <c r="D888" t="s">
        <v>200</v>
      </c>
      <c r="E888" t="s">
        <v>162</v>
      </c>
      <c r="F888" t="s">
        <v>181</v>
      </c>
      <c r="G888" t="s">
        <v>217</v>
      </c>
      <c r="H888">
        <v>29</v>
      </c>
      <c r="I888" s="6">
        <v>43594</v>
      </c>
      <c r="J888" s="29">
        <v>125828</v>
      </c>
      <c r="K888" s="30">
        <v>0.15</v>
      </c>
      <c r="L888" t="s">
        <v>1861</v>
      </c>
      <c r="M888" t="s">
        <v>1880</v>
      </c>
    </row>
    <row r="889" spans="1:13" x14ac:dyDescent="0.3">
      <c r="A889" t="s">
        <v>1912</v>
      </c>
      <c r="B889" t="s">
        <v>1913</v>
      </c>
      <c r="C889" t="s">
        <v>190</v>
      </c>
      <c r="D889" t="s">
        <v>212</v>
      </c>
      <c r="E889" t="s">
        <v>177</v>
      </c>
      <c r="F889" t="s">
        <v>181</v>
      </c>
      <c r="G889" t="s">
        <v>217</v>
      </c>
      <c r="H889">
        <v>30</v>
      </c>
      <c r="I889" s="6">
        <v>43272</v>
      </c>
      <c r="J889" s="29">
        <v>56154</v>
      </c>
      <c r="K889" s="30">
        <v>0</v>
      </c>
      <c r="L889" t="s">
        <v>1861</v>
      </c>
      <c r="M889" t="s">
        <v>1880</v>
      </c>
    </row>
    <row r="890" spans="1:13" x14ac:dyDescent="0.3">
      <c r="A890" t="s">
        <v>1914</v>
      </c>
      <c r="B890" t="s">
        <v>1915</v>
      </c>
      <c r="C890" t="s">
        <v>325</v>
      </c>
      <c r="D890" t="s">
        <v>223</v>
      </c>
      <c r="E890" t="s">
        <v>171</v>
      </c>
      <c r="F890" t="s">
        <v>163</v>
      </c>
      <c r="G890" t="s">
        <v>217</v>
      </c>
      <c r="H890">
        <v>45</v>
      </c>
      <c r="I890" s="6">
        <v>41769</v>
      </c>
      <c r="J890" s="29">
        <v>65047</v>
      </c>
      <c r="K890" s="30">
        <v>0</v>
      </c>
      <c r="L890" t="s">
        <v>1861</v>
      </c>
      <c r="M890" t="s">
        <v>1880</v>
      </c>
    </row>
    <row r="891" spans="1:13" x14ac:dyDescent="0.3">
      <c r="A891" t="s">
        <v>1916</v>
      </c>
      <c r="B891" t="s">
        <v>1917</v>
      </c>
      <c r="C891" t="s">
        <v>203</v>
      </c>
      <c r="D891" t="s">
        <v>204</v>
      </c>
      <c r="E891" t="s">
        <v>177</v>
      </c>
      <c r="F891" t="s">
        <v>181</v>
      </c>
      <c r="G891" t="s">
        <v>217</v>
      </c>
      <c r="H891">
        <v>40</v>
      </c>
      <c r="I891" s="6">
        <v>39506</v>
      </c>
      <c r="J891" s="29">
        <v>113987</v>
      </c>
      <c r="K891" s="30">
        <v>0</v>
      </c>
      <c r="L891" t="s">
        <v>1861</v>
      </c>
      <c r="M891" t="s">
        <v>1862</v>
      </c>
    </row>
    <row r="892" spans="1:13" x14ac:dyDescent="0.3">
      <c r="A892" t="s">
        <v>1918</v>
      </c>
      <c r="B892" t="s">
        <v>1919</v>
      </c>
      <c r="C892" t="s">
        <v>180</v>
      </c>
      <c r="D892" t="s">
        <v>170</v>
      </c>
      <c r="E892" t="s">
        <v>187</v>
      </c>
      <c r="F892" t="s">
        <v>181</v>
      </c>
      <c r="G892" t="s">
        <v>217</v>
      </c>
      <c r="H892">
        <v>46</v>
      </c>
      <c r="I892" s="6">
        <v>41294</v>
      </c>
      <c r="J892" s="29">
        <v>86061</v>
      </c>
      <c r="K892" s="30">
        <v>0</v>
      </c>
      <c r="L892" t="s">
        <v>1861</v>
      </c>
      <c r="M892" t="s">
        <v>1865</v>
      </c>
    </row>
    <row r="893" spans="1:13" x14ac:dyDescent="0.3">
      <c r="A893" t="s">
        <v>1920</v>
      </c>
      <c r="B893" t="s">
        <v>1921</v>
      </c>
      <c r="C893" t="s">
        <v>211</v>
      </c>
      <c r="D893" t="s">
        <v>194</v>
      </c>
      <c r="E893" t="s">
        <v>187</v>
      </c>
      <c r="F893" t="s">
        <v>163</v>
      </c>
      <c r="G893" t="s">
        <v>217</v>
      </c>
      <c r="H893">
        <v>33</v>
      </c>
      <c r="I893" s="6">
        <v>44181</v>
      </c>
      <c r="J893" s="29">
        <v>258426</v>
      </c>
      <c r="K893" s="30">
        <v>0.4</v>
      </c>
      <c r="L893" t="s">
        <v>1861</v>
      </c>
      <c r="M893" t="s">
        <v>1865</v>
      </c>
    </row>
    <row r="894" spans="1:13" x14ac:dyDescent="0.3">
      <c r="A894" t="s">
        <v>1922</v>
      </c>
      <c r="B894" t="s">
        <v>1923</v>
      </c>
      <c r="C894" t="s">
        <v>160</v>
      </c>
      <c r="D894" t="s">
        <v>223</v>
      </c>
      <c r="E894" t="s">
        <v>187</v>
      </c>
      <c r="F894" t="s">
        <v>181</v>
      </c>
      <c r="G894" t="s">
        <v>217</v>
      </c>
      <c r="H894">
        <v>55</v>
      </c>
      <c r="I894" s="6">
        <v>41594</v>
      </c>
      <c r="J894" s="29">
        <v>124129</v>
      </c>
      <c r="K894" s="30">
        <v>0.15</v>
      </c>
      <c r="L894" t="s">
        <v>1861</v>
      </c>
      <c r="M894" t="s">
        <v>1880</v>
      </c>
    </row>
    <row r="895" spans="1:13" x14ac:dyDescent="0.3">
      <c r="A895" t="s">
        <v>1924</v>
      </c>
      <c r="B895" t="s">
        <v>1925</v>
      </c>
      <c r="C895" t="s">
        <v>169</v>
      </c>
      <c r="D895" t="s">
        <v>204</v>
      </c>
      <c r="E895" t="s">
        <v>162</v>
      </c>
      <c r="F895" t="s">
        <v>181</v>
      </c>
      <c r="G895" t="s">
        <v>217</v>
      </c>
      <c r="H895">
        <v>31</v>
      </c>
      <c r="I895" s="6">
        <v>44069</v>
      </c>
      <c r="J895" s="29">
        <v>189290</v>
      </c>
      <c r="K895" s="30">
        <v>0.22</v>
      </c>
      <c r="L895" t="s">
        <v>1861</v>
      </c>
      <c r="M895" t="s">
        <v>1880</v>
      </c>
    </row>
    <row r="896" spans="1:13" x14ac:dyDescent="0.3">
      <c r="A896" t="s">
        <v>1926</v>
      </c>
      <c r="B896" t="s">
        <v>1927</v>
      </c>
      <c r="C896" t="s">
        <v>160</v>
      </c>
      <c r="D896" t="s">
        <v>170</v>
      </c>
      <c r="E896" t="s">
        <v>177</v>
      </c>
      <c r="F896" t="s">
        <v>163</v>
      </c>
      <c r="G896" t="s">
        <v>217</v>
      </c>
      <c r="H896">
        <v>37</v>
      </c>
      <c r="I896" s="6">
        <v>41329</v>
      </c>
      <c r="J896" s="29">
        <v>157474</v>
      </c>
      <c r="K896" s="30">
        <v>0.11</v>
      </c>
      <c r="L896" t="s">
        <v>1861</v>
      </c>
      <c r="M896" t="s">
        <v>1865</v>
      </c>
    </row>
    <row r="897" spans="1:13" x14ac:dyDescent="0.3">
      <c r="A897" t="s">
        <v>1928</v>
      </c>
      <c r="B897" t="s">
        <v>1929</v>
      </c>
      <c r="C897" t="s">
        <v>211</v>
      </c>
      <c r="D897" t="s">
        <v>170</v>
      </c>
      <c r="E897" t="s">
        <v>187</v>
      </c>
      <c r="F897" t="s">
        <v>181</v>
      </c>
      <c r="G897" t="s">
        <v>217</v>
      </c>
      <c r="H897">
        <v>50</v>
      </c>
      <c r="I897" s="6">
        <v>38004</v>
      </c>
      <c r="J897" s="29">
        <v>247939</v>
      </c>
      <c r="K897" s="30">
        <v>0.35</v>
      </c>
      <c r="L897" t="s">
        <v>1861</v>
      </c>
      <c r="M897" t="s">
        <v>1865</v>
      </c>
    </row>
    <row r="898" spans="1:13" x14ac:dyDescent="0.3">
      <c r="A898" t="s">
        <v>1930</v>
      </c>
      <c r="B898" t="s">
        <v>1931</v>
      </c>
      <c r="C898" t="s">
        <v>169</v>
      </c>
      <c r="D898" t="s">
        <v>204</v>
      </c>
      <c r="E898" t="s">
        <v>171</v>
      </c>
      <c r="F898" t="s">
        <v>181</v>
      </c>
      <c r="G898" t="s">
        <v>217</v>
      </c>
      <c r="H898">
        <v>64</v>
      </c>
      <c r="I898" s="6">
        <v>42972</v>
      </c>
      <c r="J898" s="29">
        <v>169509</v>
      </c>
      <c r="K898" s="30">
        <v>0.18</v>
      </c>
      <c r="L898" t="s">
        <v>1861</v>
      </c>
      <c r="M898" t="s">
        <v>1862</v>
      </c>
    </row>
    <row r="899" spans="1:13" x14ac:dyDescent="0.3">
      <c r="A899" t="s">
        <v>1932</v>
      </c>
      <c r="B899" t="s">
        <v>1933</v>
      </c>
      <c r="C899" t="s">
        <v>286</v>
      </c>
      <c r="D899" t="s">
        <v>204</v>
      </c>
      <c r="E899" t="s">
        <v>171</v>
      </c>
      <c r="F899" t="s">
        <v>163</v>
      </c>
      <c r="G899" t="s">
        <v>217</v>
      </c>
      <c r="H899">
        <v>45</v>
      </c>
      <c r="I899" s="6">
        <v>41712</v>
      </c>
      <c r="J899" s="29">
        <v>113873</v>
      </c>
      <c r="K899" s="30">
        <v>0.11</v>
      </c>
      <c r="L899" t="s">
        <v>1861</v>
      </c>
      <c r="M899" t="s">
        <v>1865</v>
      </c>
    </row>
    <row r="900" spans="1:13" x14ac:dyDescent="0.3">
      <c r="A900" t="s">
        <v>1934</v>
      </c>
      <c r="B900" t="s">
        <v>1935</v>
      </c>
      <c r="C900" t="s">
        <v>328</v>
      </c>
      <c r="D900" t="s">
        <v>200</v>
      </c>
      <c r="E900" t="s">
        <v>177</v>
      </c>
      <c r="F900" t="s">
        <v>181</v>
      </c>
      <c r="G900" t="s">
        <v>217</v>
      </c>
      <c r="H900">
        <v>48</v>
      </c>
      <c r="I900" s="6">
        <v>38454</v>
      </c>
      <c r="J900" s="29">
        <v>87158</v>
      </c>
      <c r="K900" s="30">
        <v>0</v>
      </c>
      <c r="L900" t="s">
        <v>1861</v>
      </c>
      <c r="M900" t="s">
        <v>1862</v>
      </c>
    </row>
    <row r="901" spans="1:13" x14ac:dyDescent="0.3">
      <c r="A901" t="s">
        <v>1936</v>
      </c>
      <c r="B901" t="s">
        <v>1937</v>
      </c>
      <c r="C901" t="s">
        <v>211</v>
      </c>
      <c r="D901" t="s">
        <v>170</v>
      </c>
      <c r="E901" t="s">
        <v>187</v>
      </c>
      <c r="F901" t="s">
        <v>163</v>
      </c>
      <c r="G901" t="s">
        <v>217</v>
      </c>
      <c r="H901">
        <v>27</v>
      </c>
      <c r="I901" s="6">
        <v>44545</v>
      </c>
      <c r="J901" s="29">
        <v>255369</v>
      </c>
      <c r="K901" s="30">
        <v>0.33</v>
      </c>
      <c r="L901" t="s">
        <v>1861</v>
      </c>
      <c r="M901" t="s">
        <v>1880</v>
      </c>
    </row>
    <row r="902" spans="1:13" x14ac:dyDescent="0.3">
      <c r="A902" t="s">
        <v>314</v>
      </c>
      <c r="B902" t="s">
        <v>1938</v>
      </c>
      <c r="C902" t="s">
        <v>176</v>
      </c>
      <c r="D902" t="s">
        <v>161</v>
      </c>
      <c r="E902" t="s">
        <v>177</v>
      </c>
      <c r="F902" t="s">
        <v>163</v>
      </c>
      <c r="G902" t="s">
        <v>217</v>
      </c>
      <c r="H902">
        <v>32</v>
      </c>
      <c r="I902" s="6">
        <v>43010</v>
      </c>
      <c r="J902" s="29">
        <v>61886</v>
      </c>
      <c r="K902" s="30">
        <v>0.09</v>
      </c>
      <c r="L902" t="s">
        <v>1861</v>
      </c>
      <c r="M902" t="s">
        <v>1865</v>
      </c>
    </row>
    <row r="903" spans="1:13" x14ac:dyDescent="0.3">
      <c r="A903" t="s">
        <v>1939</v>
      </c>
      <c r="B903" t="s">
        <v>1940</v>
      </c>
      <c r="C903" t="s">
        <v>180</v>
      </c>
      <c r="D903" t="s">
        <v>194</v>
      </c>
      <c r="E903" t="s">
        <v>177</v>
      </c>
      <c r="F903" t="s">
        <v>181</v>
      </c>
      <c r="G903" t="s">
        <v>217</v>
      </c>
      <c r="H903">
        <v>38</v>
      </c>
      <c r="I903" s="6">
        <v>39634</v>
      </c>
      <c r="J903" s="29">
        <v>78056</v>
      </c>
      <c r="K903" s="30">
        <v>0</v>
      </c>
      <c r="L903" t="s">
        <v>1861</v>
      </c>
      <c r="M903" t="s">
        <v>1880</v>
      </c>
    </row>
    <row r="904" spans="1:13" x14ac:dyDescent="0.3">
      <c r="A904" t="s">
        <v>1941</v>
      </c>
      <c r="B904" t="s">
        <v>1942</v>
      </c>
      <c r="C904" t="s">
        <v>190</v>
      </c>
      <c r="D904" t="s">
        <v>194</v>
      </c>
      <c r="E904" t="s">
        <v>162</v>
      </c>
      <c r="F904" t="s">
        <v>163</v>
      </c>
      <c r="G904" t="s">
        <v>217</v>
      </c>
      <c r="H904">
        <v>55</v>
      </c>
      <c r="I904" s="6">
        <v>35242</v>
      </c>
      <c r="J904" s="29">
        <v>48687</v>
      </c>
      <c r="K904" s="30">
        <v>0</v>
      </c>
      <c r="L904" t="s">
        <v>1861</v>
      </c>
      <c r="M904" t="s">
        <v>1865</v>
      </c>
    </row>
    <row r="905" spans="1:13" x14ac:dyDescent="0.3">
      <c r="A905" t="s">
        <v>1943</v>
      </c>
      <c r="B905" t="s">
        <v>1944</v>
      </c>
      <c r="C905" t="s">
        <v>160</v>
      </c>
      <c r="D905" t="s">
        <v>212</v>
      </c>
      <c r="E905" t="s">
        <v>177</v>
      </c>
      <c r="F905" t="s">
        <v>163</v>
      </c>
      <c r="G905" t="s">
        <v>217</v>
      </c>
      <c r="H905">
        <v>45</v>
      </c>
      <c r="I905" s="6">
        <v>38218</v>
      </c>
      <c r="J905" s="29">
        <v>121065</v>
      </c>
      <c r="K905" s="30">
        <v>0.15</v>
      </c>
      <c r="L905" t="s">
        <v>1861</v>
      </c>
      <c r="M905" t="s">
        <v>1865</v>
      </c>
    </row>
    <row r="906" spans="1:13" x14ac:dyDescent="0.3">
      <c r="A906" t="s">
        <v>1945</v>
      </c>
      <c r="B906" t="s">
        <v>1946</v>
      </c>
      <c r="C906" t="s">
        <v>277</v>
      </c>
      <c r="D906" t="s">
        <v>204</v>
      </c>
      <c r="E906" t="s">
        <v>162</v>
      </c>
      <c r="F906" t="s">
        <v>181</v>
      </c>
      <c r="G906" t="s">
        <v>217</v>
      </c>
      <c r="H906">
        <v>52</v>
      </c>
      <c r="I906" s="6">
        <v>44022</v>
      </c>
      <c r="J906" s="29">
        <v>88272</v>
      </c>
      <c r="K906" s="30">
        <v>0</v>
      </c>
      <c r="L906" t="s">
        <v>1861</v>
      </c>
      <c r="M906" t="s">
        <v>1880</v>
      </c>
    </row>
    <row r="907" spans="1:13" x14ac:dyDescent="0.3">
      <c r="A907" t="s">
        <v>1947</v>
      </c>
      <c r="B907" t="s">
        <v>1948</v>
      </c>
      <c r="C907" t="s">
        <v>265</v>
      </c>
      <c r="D907" t="s">
        <v>200</v>
      </c>
      <c r="E907" t="s">
        <v>187</v>
      </c>
      <c r="F907" t="s">
        <v>163</v>
      </c>
      <c r="G907" t="s">
        <v>217</v>
      </c>
      <c r="H907">
        <v>31</v>
      </c>
      <c r="I907" s="6">
        <v>44297</v>
      </c>
      <c r="J907" s="29">
        <v>72235</v>
      </c>
      <c r="K907" s="30">
        <v>0</v>
      </c>
      <c r="L907" t="s">
        <v>1861</v>
      </c>
      <c r="M907" t="s">
        <v>1862</v>
      </c>
    </row>
    <row r="908" spans="1:13" x14ac:dyDescent="0.3">
      <c r="A908" t="s">
        <v>1949</v>
      </c>
      <c r="B908" t="s">
        <v>1950</v>
      </c>
      <c r="C908" t="s">
        <v>160</v>
      </c>
      <c r="D908" t="s">
        <v>170</v>
      </c>
      <c r="E908" t="s">
        <v>162</v>
      </c>
      <c r="F908" t="s">
        <v>181</v>
      </c>
      <c r="G908" t="s">
        <v>217</v>
      </c>
      <c r="H908">
        <v>31</v>
      </c>
      <c r="I908" s="6">
        <v>42266</v>
      </c>
      <c r="J908" s="29">
        <v>145846</v>
      </c>
      <c r="K908" s="30">
        <v>0.15</v>
      </c>
      <c r="L908" t="s">
        <v>1861</v>
      </c>
      <c r="M908" t="s">
        <v>1862</v>
      </c>
    </row>
    <row r="909" spans="1:13" x14ac:dyDescent="0.3">
      <c r="A909" t="s">
        <v>1951</v>
      </c>
      <c r="B909" t="s">
        <v>1952</v>
      </c>
      <c r="C909" t="s">
        <v>186</v>
      </c>
      <c r="D909" t="s">
        <v>200</v>
      </c>
      <c r="E909" t="s">
        <v>187</v>
      </c>
      <c r="F909" t="s">
        <v>181</v>
      </c>
      <c r="G909" t="s">
        <v>217</v>
      </c>
      <c r="H909">
        <v>46</v>
      </c>
      <c r="I909" s="6">
        <v>40810</v>
      </c>
      <c r="J909" s="29">
        <v>102167</v>
      </c>
      <c r="K909" s="30">
        <v>0.06</v>
      </c>
      <c r="L909" t="s">
        <v>1861</v>
      </c>
      <c r="M909" t="s">
        <v>1865</v>
      </c>
    </row>
    <row r="910" spans="1:13" x14ac:dyDescent="0.3">
      <c r="A910" t="s">
        <v>1953</v>
      </c>
      <c r="B910" t="s">
        <v>1954</v>
      </c>
      <c r="C910" t="s">
        <v>186</v>
      </c>
      <c r="D910" t="s">
        <v>170</v>
      </c>
      <c r="E910" t="s">
        <v>171</v>
      </c>
      <c r="F910" t="s">
        <v>163</v>
      </c>
      <c r="G910" t="s">
        <v>217</v>
      </c>
      <c r="H910">
        <v>55</v>
      </c>
      <c r="I910" s="6">
        <v>40297</v>
      </c>
      <c r="J910" s="29">
        <v>111038</v>
      </c>
      <c r="K910" s="30">
        <v>0.05</v>
      </c>
      <c r="L910" t="s">
        <v>1861</v>
      </c>
      <c r="M910" t="s">
        <v>1880</v>
      </c>
    </row>
    <row r="911" spans="1:13" x14ac:dyDescent="0.3">
      <c r="A911" t="s">
        <v>1955</v>
      </c>
      <c r="B911" t="s">
        <v>1956</v>
      </c>
      <c r="C911" t="s">
        <v>180</v>
      </c>
      <c r="D911" t="s">
        <v>194</v>
      </c>
      <c r="E911" t="s">
        <v>162</v>
      </c>
      <c r="F911" t="s">
        <v>181</v>
      </c>
      <c r="G911" t="s">
        <v>217</v>
      </c>
      <c r="H911">
        <v>58</v>
      </c>
      <c r="I911" s="6">
        <v>34592</v>
      </c>
      <c r="J911" s="29">
        <v>98769</v>
      </c>
      <c r="K911" s="30">
        <v>0</v>
      </c>
      <c r="L911" t="s">
        <v>1861</v>
      </c>
      <c r="M911" t="s">
        <v>1865</v>
      </c>
    </row>
    <row r="912" spans="1:13" x14ac:dyDescent="0.3">
      <c r="A912" t="s">
        <v>1957</v>
      </c>
      <c r="B912" t="s">
        <v>1958</v>
      </c>
      <c r="C912" t="s">
        <v>325</v>
      </c>
      <c r="D912" t="s">
        <v>223</v>
      </c>
      <c r="E912" t="s">
        <v>162</v>
      </c>
      <c r="F912" t="s">
        <v>163</v>
      </c>
      <c r="G912" t="s">
        <v>217</v>
      </c>
      <c r="H912">
        <v>29</v>
      </c>
      <c r="I912" s="6">
        <v>43239</v>
      </c>
      <c r="J912" s="29">
        <v>65334</v>
      </c>
      <c r="K912" s="30">
        <v>0</v>
      </c>
      <c r="L912" t="s">
        <v>1861</v>
      </c>
      <c r="M912" t="s">
        <v>1865</v>
      </c>
    </row>
    <row r="913" spans="1:13" x14ac:dyDescent="0.3">
      <c r="A913" t="s">
        <v>1959</v>
      </c>
      <c r="B913" t="s">
        <v>1960</v>
      </c>
      <c r="C913" t="s">
        <v>169</v>
      </c>
      <c r="D913" t="s">
        <v>204</v>
      </c>
      <c r="E913" t="s">
        <v>162</v>
      </c>
      <c r="F913" t="s">
        <v>163</v>
      </c>
      <c r="G913" t="s">
        <v>217</v>
      </c>
      <c r="H913">
        <v>59</v>
      </c>
      <c r="I913" s="6">
        <v>37726</v>
      </c>
      <c r="J913" s="29">
        <v>150699</v>
      </c>
      <c r="K913" s="30">
        <v>0.28999999999999998</v>
      </c>
      <c r="L913" t="s">
        <v>1861</v>
      </c>
      <c r="M913" t="s">
        <v>1880</v>
      </c>
    </row>
    <row r="914" spans="1:13" x14ac:dyDescent="0.3">
      <c r="A914" t="s">
        <v>1961</v>
      </c>
      <c r="B914" t="s">
        <v>1962</v>
      </c>
      <c r="C914" t="s">
        <v>235</v>
      </c>
      <c r="D914" t="s">
        <v>223</v>
      </c>
      <c r="E914" t="s">
        <v>177</v>
      </c>
      <c r="F914" t="s">
        <v>163</v>
      </c>
      <c r="G914" t="s">
        <v>217</v>
      </c>
      <c r="H914">
        <v>56</v>
      </c>
      <c r="I914" s="6">
        <v>33770</v>
      </c>
      <c r="J914" s="29">
        <v>59591</v>
      </c>
      <c r="K914" s="30">
        <v>0</v>
      </c>
      <c r="L914" t="s">
        <v>1861</v>
      </c>
      <c r="M914" t="s">
        <v>1880</v>
      </c>
    </row>
    <row r="915" spans="1:13" x14ac:dyDescent="0.3">
      <c r="A915" t="s">
        <v>1963</v>
      </c>
      <c r="B915" t="s">
        <v>1964</v>
      </c>
      <c r="C915" t="s">
        <v>169</v>
      </c>
      <c r="D915" t="s">
        <v>204</v>
      </c>
      <c r="E915" t="s">
        <v>162</v>
      </c>
      <c r="F915" t="s">
        <v>163</v>
      </c>
      <c r="G915" t="s">
        <v>217</v>
      </c>
      <c r="H915">
        <v>37</v>
      </c>
      <c r="I915" s="6">
        <v>39528</v>
      </c>
      <c r="J915" s="29">
        <v>156277</v>
      </c>
      <c r="K915" s="30">
        <v>0.22</v>
      </c>
      <c r="L915" t="s">
        <v>1861</v>
      </c>
      <c r="M915" t="s">
        <v>1862</v>
      </c>
    </row>
    <row r="916" spans="1:13" x14ac:dyDescent="0.3">
      <c r="A916" t="s">
        <v>1965</v>
      </c>
      <c r="B916" t="s">
        <v>1966</v>
      </c>
      <c r="C916" t="s">
        <v>274</v>
      </c>
      <c r="D916" t="s">
        <v>204</v>
      </c>
      <c r="E916" t="s">
        <v>162</v>
      </c>
      <c r="F916" t="s">
        <v>163</v>
      </c>
      <c r="G916" t="s">
        <v>217</v>
      </c>
      <c r="H916">
        <v>30</v>
      </c>
      <c r="I916" s="6">
        <v>43086</v>
      </c>
      <c r="J916" s="29">
        <v>87744</v>
      </c>
      <c r="K916" s="30">
        <v>0</v>
      </c>
      <c r="L916" t="s">
        <v>1861</v>
      </c>
      <c r="M916" t="s">
        <v>1880</v>
      </c>
    </row>
    <row r="917" spans="1:13" x14ac:dyDescent="0.3">
      <c r="A917" t="s">
        <v>1967</v>
      </c>
      <c r="B917" t="s">
        <v>1968</v>
      </c>
      <c r="C917" t="s">
        <v>180</v>
      </c>
      <c r="D917" t="s">
        <v>212</v>
      </c>
      <c r="E917" t="s">
        <v>177</v>
      </c>
      <c r="F917" t="s">
        <v>163</v>
      </c>
      <c r="G917" t="s">
        <v>217</v>
      </c>
      <c r="H917">
        <v>33</v>
      </c>
      <c r="I917" s="6">
        <v>41756</v>
      </c>
      <c r="J917" s="29">
        <v>75869</v>
      </c>
      <c r="K917" s="30">
        <v>0</v>
      </c>
      <c r="L917" t="s">
        <v>1861</v>
      </c>
      <c r="M917" t="s">
        <v>1880</v>
      </c>
    </row>
    <row r="918" spans="1:13" x14ac:dyDescent="0.3">
      <c r="A918" t="s">
        <v>1969</v>
      </c>
      <c r="B918" t="s">
        <v>1970</v>
      </c>
      <c r="C918" t="s">
        <v>274</v>
      </c>
      <c r="D918" t="s">
        <v>204</v>
      </c>
      <c r="E918" t="s">
        <v>171</v>
      </c>
      <c r="F918" t="s">
        <v>163</v>
      </c>
      <c r="G918" t="s">
        <v>217</v>
      </c>
      <c r="H918">
        <v>36</v>
      </c>
      <c r="I918" s="6">
        <v>42443</v>
      </c>
      <c r="J918" s="29">
        <v>85870</v>
      </c>
      <c r="K918" s="30">
        <v>0</v>
      </c>
      <c r="L918" t="s">
        <v>1861</v>
      </c>
      <c r="M918" t="s">
        <v>1880</v>
      </c>
    </row>
    <row r="919" spans="1:13" x14ac:dyDescent="0.3">
      <c r="A919" t="s">
        <v>1971</v>
      </c>
      <c r="B919" t="s">
        <v>1972</v>
      </c>
      <c r="C919" t="s">
        <v>186</v>
      </c>
      <c r="D919" t="s">
        <v>223</v>
      </c>
      <c r="E919" t="s">
        <v>171</v>
      </c>
      <c r="F919" t="s">
        <v>163</v>
      </c>
      <c r="G919" t="s">
        <v>217</v>
      </c>
      <c r="H919">
        <v>38</v>
      </c>
      <c r="I919" s="6">
        <v>42999</v>
      </c>
      <c r="J919" s="29">
        <v>119647</v>
      </c>
      <c r="K919" s="30">
        <v>0.09</v>
      </c>
      <c r="L919" t="s">
        <v>1861</v>
      </c>
      <c r="M919" t="s">
        <v>1880</v>
      </c>
    </row>
    <row r="920" spans="1:13" x14ac:dyDescent="0.3">
      <c r="A920" t="s">
        <v>1973</v>
      </c>
      <c r="B920" t="s">
        <v>1974</v>
      </c>
      <c r="C920" t="s">
        <v>160</v>
      </c>
      <c r="D920" t="s">
        <v>161</v>
      </c>
      <c r="E920" t="s">
        <v>162</v>
      </c>
      <c r="F920" t="s">
        <v>163</v>
      </c>
      <c r="G920" t="s">
        <v>217</v>
      </c>
      <c r="H920">
        <v>49</v>
      </c>
      <c r="I920" s="6">
        <v>38000</v>
      </c>
      <c r="J920" s="29">
        <v>125086</v>
      </c>
      <c r="K920" s="30">
        <v>0.1</v>
      </c>
      <c r="L920" t="s">
        <v>1861</v>
      </c>
      <c r="M920" t="s">
        <v>1880</v>
      </c>
    </row>
    <row r="921" spans="1:13" x14ac:dyDescent="0.3">
      <c r="A921" t="s">
        <v>1975</v>
      </c>
      <c r="B921" t="s">
        <v>1976</v>
      </c>
      <c r="C921" t="s">
        <v>169</v>
      </c>
      <c r="D921" t="s">
        <v>204</v>
      </c>
      <c r="E921" t="s">
        <v>187</v>
      </c>
      <c r="F921" t="s">
        <v>181</v>
      </c>
      <c r="G921" t="s">
        <v>217</v>
      </c>
      <c r="H921">
        <v>46</v>
      </c>
      <c r="I921" s="6">
        <v>41839</v>
      </c>
      <c r="J921" s="29">
        <v>173629</v>
      </c>
      <c r="K921" s="30">
        <v>0.21</v>
      </c>
      <c r="L921" t="s">
        <v>1861</v>
      </c>
      <c r="M921" t="s">
        <v>1880</v>
      </c>
    </row>
    <row r="922" spans="1:13" x14ac:dyDescent="0.3">
      <c r="A922" t="s">
        <v>1977</v>
      </c>
      <c r="B922" t="s">
        <v>1978</v>
      </c>
      <c r="C922" t="s">
        <v>190</v>
      </c>
      <c r="D922" t="s">
        <v>194</v>
      </c>
      <c r="E922" t="s">
        <v>187</v>
      </c>
      <c r="F922" t="s">
        <v>163</v>
      </c>
      <c r="G922" t="s">
        <v>217</v>
      </c>
      <c r="H922">
        <v>56</v>
      </c>
      <c r="I922" s="6">
        <v>34802</v>
      </c>
      <c r="J922" s="29">
        <v>50857</v>
      </c>
      <c r="K922" s="30">
        <v>0</v>
      </c>
      <c r="L922" t="s">
        <v>1861</v>
      </c>
      <c r="M922" t="s">
        <v>1862</v>
      </c>
    </row>
    <row r="923" spans="1:13" x14ac:dyDescent="0.3">
      <c r="A923" t="s">
        <v>1979</v>
      </c>
      <c r="B923" t="s">
        <v>1980</v>
      </c>
      <c r="C923" t="s">
        <v>260</v>
      </c>
      <c r="D923" t="s">
        <v>204</v>
      </c>
      <c r="E923" t="s">
        <v>187</v>
      </c>
      <c r="F923" t="s">
        <v>181</v>
      </c>
      <c r="G923" t="s">
        <v>217</v>
      </c>
      <c r="H923">
        <v>46</v>
      </c>
      <c r="I923" s="6">
        <v>38464</v>
      </c>
      <c r="J923" s="29">
        <v>96639</v>
      </c>
      <c r="K923" s="30">
        <v>0</v>
      </c>
      <c r="L923" t="s">
        <v>1861</v>
      </c>
      <c r="M923" t="s">
        <v>1865</v>
      </c>
    </row>
    <row r="924" spans="1:13" x14ac:dyDescent="0.3">
      <c r="A924" t="s">
        <v>1981</v>
      </c>
      <c r="B924" t="s">
        <v>1982</v>
      </c>
      <c r="C924" t="s">
        <v>169</v>
      </c>
      <c r="D924" t="s">
        <v>170</v>
      </c>
      <c r="E924" t="s">
        <v>162</v>
      </c>
      <c r="F924" t="s">
        <v>163</v>
      </c>
      <c r="G924" t="s">
        <v>217</v>
      </c>
      <c r="H924">
        <v>65</v>
      </c>
      <c r="I924" s="6">
        <v>39728</v>
      </c>
      <c r="J924" s="29">
        <v>170221</v>
      </c>
      <c r="K924" s="30">
        <v>0.15</v>
      </c>
      <c r="L924" t="s">
        <v>1861</v>
      </c>
      <c r="M924" t="s">
        <v>1862</v>
      </c>
    </row>
    <row r="925" spans="1:13" x14ac:dyDescent="0.3">
      <c r="A925" t="s">
        <v>1983</v>
      </c>
      <c r="B925" t="s">
        <v>1984</v>
      </c>
      <c r="C925" t="s">
        <v>169</v>
      </c>
      <c r="D925" t="s">
        <v>204</v>
      </c>
      <c r="E925" t="s">
        <v>187</v>
      </c>
      <c r="F925" t="s">
        <v>181</v>
      </c>
      <c r="G925" t="s">
        <v>217</v>
      </c>
      <c r="H925">
        <v>45</v>
      </c>
      <c r="I925" s="6">
        <v>39185</v>
      </c>
      <c r="J925" s="29">
        <v>189680</v>
      </c>
      <c r="K925" s="30">
        <v>0.23</v>
      </c>
      <c r="L925" t="s">
        <v>1861</v>
      </c>
      <c r="M925" t="s">
        <v>1880</v>
      </c>
    </row>
    <row r="926" spans="1:13" x14ac:dyDescent="0.3">
      <c r="A926" t="s">
        <v>1985</v>
      </c>
      <c r="B926" t="s">
        <v>1986</v>
      </c>
      <c r="C926" t="s">
        <v>169</v>
      </c>
      <c r="D926" t="s">
        <v>204</v>
      </c>
      <c r="E926" t="s">
        <v>187</v>
      </c>
      <c r="F926" t="s">
        <v>181</v>
      </c>
      <c r="G926" t="s">
        <v>217</v>
      </c>
      <c r="H926">
        <v>48</v>
      </c>
      <c r="I926" s="6">
        <v>43809</v>
      </c>
      <c r="J926" s="29">
        <v>183113</v>
      </c>
      <c r="K926" s="30">
        <v>0.24</v>
      </c>
      <c r="L926" t="s">
        <v>1861</v>
      </c>
      <c r="M926" t="s">
        <v>1865</v>
      </c>
    </row>
    <row r="927" spans="1:13" x14ac:dyDescent="0.3">
      <c r="A927" t="s">
        <v>1987</v>
      </c>
      <c r="B927" t="s">
        <v>1988</v>
      </c>
      <c r="C927" t="s">
        <v>180</v>
      </c>
      <c r="D927" t="s">
        <v>212</v>
      </c>
      <c r="E927" t="s">
        <v>162</v>
      </c>
      <c r="F927" t="s">
        <v>181</v>
      </c>
      <c r="G927" t="s">
        <v>217</v>
      </c>
      <c r="H927">
        <v>42</v>
      </c>
      <c r="I927" s="6">
        <v>42101</v>
      </c>
      <c r="J927" s="29">
        <v>99697</v>
      </c>
      <c r="K927" s="30">
        <v>0</v>
      </c>
      <c r="L927" t="s">
        <v>1861</v>
      </c>
      <c r="M927" t="s">
        <v>1865</v>
      </c>
    </row>
    <row r="928" spans="1:13" x14ac:dyDescent="0.3">
      <c r="A928" t="s">
        <v>1989</v>
      </c>
      <c r="B928" t="s">
        <v>1990</v>
      </c>
      <c r="C928" t="s">
        <v>274</v>
      </c>
      <c r="D928" t="s">
        <v>204</v>
      </c>
      <c r="E928" t="s">
        <v>171</v>
      </c>
      <c r="F928" t="s">
        <v>163</v>
      </c>
      <c r="G928" t="s">
        <v>217</v>
      </c>
      <c r="H928">
        <v>59</v>
      </c>
      <c r="I928" s="6">
        <v>41898</v>
      </c>
      <c r="J928" s="29">
        <v>69578</v>
      </c>
      <c r="K928" s="30">
        <v>0</v>
      </c>
      <c r="L928" t="s">
        <v>1861</v>
      </c>
      <c r="M928" t="s">
        <v>1865</v>
      </c>
    </row>
    <row r="929" spans="1:13" x14ac:dyDescent="0.3">
      <c r="A929" t="s">
        <v>1991</v>
      </c>
      <c r="B929" t="s">
        <v>1992</v>
      </c>
      <c r="C929" t="s">
        <v>274</v>
      </c>
      <c r="D929" t="s">
        <v>204</v>
      </c>
      <c r="E929" t="s">
        <v>171</v>
      </c>
      <c r="F929" t="s">
        <v>163</v>
      </c>
      <c r="G929" t="s">
        <v>217</v>
      </c>
      <c r="H929">
        <v>42</v>
      </c>
      <c r="I929" s="6">
        <v>44232</v>
      </c>
      <c r="J929" s="29">
        <v>65507</v>
      </c>
      <c r="K929" s="30">
        <v>0</v>
      </c>
      <c r="L929" t="s">
        <v>1861</v>
      </c>
      <c r="M929" t="s">
        <v>1862</v>
      </c>
    </row>
    <row r="930" spans="1:13" x14ac:dyDescent="0.3">
      <c r="A930" t="s">
        <v>1993</v>
      </c>
      <c r="B930" t="s">
        <v>1994</v>
      </c>
      <c r="C930" t="s">
        <v>186</v>
      </c>
      <c r="D930" t="s">
        <v>170</v>
      </c>
      <c r="E930" t="s">
        <v>162</v>
      </c>
      <c r="F930" t="s">
        <v>181</v>
      </c>
      <c r="G930" t="s">
        <v>217</v>
      </c>
      <c r="H930">
        <v>54</v>
      </c>
      <c r="I930" s="6">
        <v>35913</v>
      </c>
      <c r="J930" s="29">
        <v>108268</v>
      </c>
      <c r="K930" s="30">
        <v>0.09</v>
      </c>
      <c r="L930" t="s">
        <v>1861</v>
      </c>
      <c r="M930" t="s">
        <v>1880</v>
      </c>
    </row>
    <row r="931" spans="1:13" x14ac:dyDescent="0.3">
      <c r="A931" t="s">
        <v>1083</v>
      </c>
      <c r="B931" t="s">
        <v>1995</v>
      </c>
      <c r="C931" t="s">
        <v>180</v>
      </c>
      <c r="D931" t="s">
        <v>223</v>
      </c>
      <c r="E931" t="s">
        <v>162</v>
      </c>
      <c r="F931" t="s">
        <v>181</v>
      </c>
      <c r="G931" t="s">
        <v>217</v>
      </c>
      <c r="H931">
        <v>58</v>
      </c>
      <c r="I931" s="6">
        <v>39930</v>
      </c>
      <c r="J931" s="29">
        <v>76802</v>
      </c>
      <c r="K931" s="30">
        <v>0</v>
      </c>
      <c r="L931" t="s">
        <v>1861</v>
      </c>
      <c r="M931" t="s">
        <v>1862</v>
      </c>
    </row>
    <row r="932" spans="1:13" x14ac:dyDescent="0.3">
      <c r="A932" t="s">
        <v>1996</v>
      </c>
      <c r="B932" t="s">
        <v>1997</v>
      </c>
      <c r="C932" t="s">
        <v>180</v>
      </c>
      <c r="D932" t="s">
        <v>170</v>
      </c>
      <c r="E932" t="s">
        <v>187</v>
      </c>
      <c r="F932" t="s">
        <v>181</v>
      </c>
      <c r="G932" t="s">
        <v>217</v>
      </c>
      <c r="H932">
        <v>34</v>
      </c>
      <c r="I932" s="6">
        <v>41886</v>
      </c>
      <c r="J932" s="29">
        <v>95499</v>
      </c>
      <c r="K932" s="30">
        <v>0</v>
      </c>
      <c r="L932" t="s">
        <v>1861</v>
      </c>
      <c r="M932" t="s">
        <v>1880</v>
      </c>
    </row>
    <row r="933" spans="1:13" x14ac:dyDescent="0.3">
      <c r="A933" t="s">
        <v>1998</v>
      </c>
      <c r="B933" t="s">
        <v>1999</v>
      </c>
      <c r="C933" t="s">
        <v>180</v>
      </c>
      <c r="D933" t="s">
        <v>194</v>
      </c>
      <c r="E933" t="s">
        <v>162</v>
      </c>
      <c r="F933" t="s">
        <v>163</v>
      </c>
      <c r="G933" t="s">
        <v>217</v>
      </c>
      <c r="H933">
        <v>53</v>
      </c>
      <c r="I933" s="6">
        <v>38344</v>
      </c>
      <c r="J933" s="29">
        <v>90212</v>
      </c>
      <c r="K933" s="30">
        <v>0</v>
      </c>
      <c r="L933" t="s">
        <v>1861</v>
      </c>
      <c r="M933" t="s">
        <v>1880</v>
      </c>
    </row>
    <row r="934" spans="1:13" x14ac:dyDescent="0.3">
      <c r="A934" t="s">
        <v>2000</v>
      </c>
      <c r="B934" t="s">
        <v>2001</v>
      </c>
      <c r="C934" t="s">
        <v>340</v>
      </c>
      <c r="D934" t="s">
        <v>204</v>
      </c>
      <c r="E934" t="s">
        <v>177</v>
      </c>
      <c r="F934" t="s">
        <v>163</v>
      </c>
      <c r="G934" t="s">
        <v>217</v>
      </c>
      <c r="H934">
        <v>30</v>
      </c>
      <c r="I934" s="6">
        <v>42516</v>
      </c>
      <c r="J934" s="29">
        <v>91134</v>
      </c>
      <c r="K934" s="30">
        <v>0</v>
      </c>
      <c r="L934" t="s">
        <v>1861</v>
      </c>
      <c r="M934" t="s">
        <v>1880</v>
      </c>
    </row>
    <row r="935" spans="1:13" x14ac:dyDescent="0.3">
      <c r="A935" t="s">
        <v>2002</v>
      </c>
      <c r="B935" t="s">
        <v>2003</v>
      </c>
      <c r="C935" t="s">
        <v>421</v>
      </c>
      <c r="D935" t="s">
        <v>223</v>
      </c>
      <c r="E935" t="s">
        <v>171</v>
      </c>
      <c r="F935" t="s">
        <v>163</v>
      </c>
      <c r="G935" t="s">
        <v>217</v>
      </c>
      <c r="H935">
        <v>26</v>
      </c>
      <c r="I935" s="6">
        <v>44236</v>
      </c>
      <c r="J935" s="29">
        <v>87427</v>
      </c>
      <c r="K935" s="30">
        <v>0</v>
      </c>
      <c r="L935" t="s">
        <v>1861</v>
      </c>
      <c r="M935" t="s">
        <v>1880</v>
      </c>
    </row>
    <row r="936" spans="1:13" x14ac:dyDescent="0.3">
      <c r="A936" t="s">
        <v>2004</v>
      </c>
      <c r="B936" t="s">
        <v>2005</v>
      </c>
      <c r="C936" t="s">
        <v>235</v>
      </c>
      <c r="D936" t="s">
        <v>170</v>
      </c>
      <c r="E936" t="s">
        <v>177</v>
      </c>
      <c r="F936" t="s">
        <v>181</v>
      </c>
      <c r="G936" t="s">
        <v>217</v>
      </c>
      <c r="H936">
        <v>46</v>
      </c>
      <c r="I936" s="6">
        <v>42129</v>
      </c>
      <c r="J936" s="29">
        <v>64364</v>
      </c>
      <c r="K936" s="30">
        <v>0</v>
      </c>
      <c r="L936" t="s">
        <v>1861</v>
      </c>
      <c r="M936" t="s">
        <v>1880</v>
      </c>
    </row>
    <row r="937" spans="1:13" x14ac:dyDescent="0.3">
      <c r="A937" t="s">
        <v>2006</v>
      </c>
      <c r="B937" t="s">
        <v>2007</v>
      </c>
      <c r="C937" t="s">
        <v>180</v>
      </c>
      <c r="D937" t="s">
        <v>223</v>
      </c>
      <c r="E937" t="s">
        <v>177</v>
      </c>
      <c r="F937" t="s">
        <v>163</v>
      </c>
      <c r="G937" t="s">
        <v>217</v>
      </c>
      <c r="H937">
        <v>33</v>
      </c>
      <c r="I937" s="6">
        <v>41043</v>
      </c>
      <c r="J937" s="29">
        <v>88343</v>
      </c>
      <c r="K937" s="30">
        <v>0</v>
      </c>
      <c r="L937" t="s">
        <v>1861</v>
      </c>
      <c r="M937" t="s">
        <v>1865</v>
      </c>
    </row>
    <row r="938" spans="1:13" x14ac:dyDescent="0.3">
      <c r="A938" t="s">
        <v>2008</v>
      </c>
      <c r="B938" t="s">
        <v>2009</v>
      </c>
      <c r="C938" t="s">
        <v>595</v>
      </c>
      <c r="D938" t="s">
        <v>161</v>
      </c>
      <c r="E938" t="s">
        <v>171</v>
      </c>
      <c r="F938" t="s">
        <v>181</v>
      </c>
      <c r="G938" t="s">
        <v>217</v>
      </c>
      <c r="H938">
        <v>57</v>
      </c>
      <c r="I938" s="6">
        <v>41830</v>
      </c>
      <c r="J938" s="29">
        <v>66649</v>
      </c>
      <c r="K938" s="30">
        <v>0</v>
      </c>
      <c r="L938" t="s">
        <v>1861</v>
      </c>
      <c r="M938" t="s">
        <v>1865</v>
      </c>
    </row>
    <row r="939" spans="1:13" x14ac:dyDescent="0.3">
      <c r="A939" t="s">
        <v>2010</v>
      </c>
      <c r="B939" t="s">
        <v>2011</v>
      </c>
      <c r="C939" t="s">
        <v>160</v>
      </c>
      <c r="D939" t="s">
        <v>170</v>
      </c>
      <c r="E939" t="s">
        <v>177</v>
      </c>
      <c r="F939" t="s">
        <v>181</v>
      </c>
      <c r="G939" t="s">
        <v>217</v>
      </c>
      <c r="H939">
        <v>46</v>
      </c>
      <c r="I939" s="6">
        <v>40378</v>
      </c>
      <c r="J939" s="29">
        <v>134881</v>
      </c>
      <c r="K939" s="30">
        <v>0.15</v>
      </c>
      <c r="L939" t="s">
        <v>1861</v>
      </c>
      <c r="M939" t="s">
        <v>1862</v>
      </c>
    </row>
    <row r="940" spans="1:13" x14ac:dyDescent="0.3">
      <c r="A940" t="s">
        <v>2012</v>
      </c>
      <c r="B940" t="s">
        <v>2013</v>
      </c>
      <c r="C940" t="s">
        <v>186</v>
      </c>
      <c r="D940" t="s">
        <v>200</v>
      </c>
      <c r="E940" t="s">
        <v>177</v>
      </c>
      <c r="F940" t="s">
        <v>181</v>
      </c>
      <c r="G940" t="s">
        <v>217</v>
      </c>
      <c r="H940">
        <v>34</v>
      </c>
      <c r="I940" s="6">
        <v>41499</v>
      </c>
      <c r="J940" s="29">
        <v>113909</v>
      </c>
      <c r="K940" s="30">
        <v>0.06</v>
      </c>
      <c r="L940" t="s">
        <v>1861</v>
      </c>
      <c r="M940" t="s">
        <v>1865</v>
      </c>
    </row>
    <row r="941" spans="1:13" x14ac:dyDescent="0.3">
      <c r="A941" t="s">
        <v>2014</v>
      </c>
      <c r="B941" t="s">
        <v>2015</v>
      </c>
      <c r="C941" t="s">
        <v>211</v>
      </c>
      <c r="D941" t="s">
        <v>161</v>
      </c>
      <c r="E941" t="s">
        <v>177</v>
      </c>
      <c r="F941" t="s">
        <v>181</v>
      </c>
      <c r="G941" t="s">
        <v>217</v>
      </c>
      <c r="H941">
        <v>51</v>
      </c>
      <c r="I941" s="6">
        <v>37091</v>
      </c>
      <c r="J941" s="29">
        <v>247874</v>
      </c>
      <c r="K941" s="30">
        <v>0.33</v>
      </c>
      <c r="L941" t="s">
        <v>1861</v>
      </c>
      <c r="M941" t="s">
        <v>1862</v>
      </c>
    </row>
    <row r="942" spans="1:13" x14ac:dyDescent="0.3">
      <c r="A942" t="s">
        <v>1311</v>
      </c>
      <c r="B942" t="s">
        <v>2016</v>
      </c>
      <c r="C942" t="s">
        <v>721</v>
      </c>
      <c r="D942" t="s">
        <v>161</v>
      </c>
      <c r="E942" t="s">
        <v>187</v>
      </c>
      <c r="F942" t="s">
        <v>181</v>
      </c>
      <c r="G942" t="s">
        <v>217</v>
      </c>
      <c r="H942">
        <v>49</v>
      </c>
      <c r="I942" s="6">
        <v>42545</v>
      </c>
      <c r="J942" s="29">
        <v>68426</v>
      </c>
      <c r="K942" s="30">
        <v>0</v>
      </c>
      <c r="L942" t="s">
        <v>1861</v>
      </c>
      <c r="M942" t="s">
        <v>1865</v>
      </c>
    </row>
    <row r="943" spans="1:13" x14ac:dyDescent="0.3">
      <c r="A943" t="s">
        <v>1888</v>
      </c>
      <c r="B943" t="s">
        <v>2017</v>
      </c>
      <c r="C943" t="s">
        <v>265</v>
      </c>
      <c r="D943" t="s">
        <v>200</v>
      </c>
      <c r="E943" t="s">
        <v>162</v>
      </c>
      <c r="F943" t="s">
        <v>163</v>
      </c>
      <c r="G943" t="s">
        <v>217</v>
      </c>
      <c r="H943">
        <v>52</v>
      </c>
      <c r="I943" s="6">
        <v>44304</v>
      </c>
      <c r="J943" s="29">
        <v>50548</v>
      </c>
      <c r="K943" s="30">
        <v>0</v>
      </c>
      <c r="L943" t="s">
        <v>1861</v>
      </c>
      <c r="M943" t="s">
        <v>1880</v>
      </c>
    </row>
    <row r="944" spans="1:13" x14ac:dyDescent="0.3">
      <c r="A944" t="s">
        <v>2018</v>
      </c>
      <c r="B944" t="s">
        <v>2019</v>
      </c>
      <c r="C944" t="s">
        <v>235</v>
      </c>
      <c r="D944" t="s">
        <v>212</v>
      </c>
      <c r="E944" t="s">
        <v>162</v>
      </c>
      <c r="F944" t="s">
        <v>181</v>
      </c>
      <c r="G944" t="s">
        <v>217</v>
      </c>
      <c r="H944">
        <v>61</v>
      </c>
      <c r="I944" s="6">
        <v>39568</v>
      </c>
      <c r="J944" s="29">
        <v>69352</v>
      </c>
      <c r="K944" s="30">
        <v>0</v>
      </c>
      <c r="L944" t="s">
        <v>1861</v>
      </c>
      <c r="M944" t="s">
        <v>1865</v>
      </c>
    </row>
    <row r="945" spans="1:13" x14ac:dyDescent="0.3">
      <c r="A945" t="s">
        <v>2020</v>
      </c>
      <c r="B945" t="s">
        <v>2021</v>
      </c>
      <c r="C945" t="s">
        <v>260</v>
      </c>
      <c r="D945" t="s">
        <v>204</v>
      </c>
      <c r="E945" t="s">
        <v>171</v>
      </c>
      <c r="F945" t="s">
        <v>181</v>
      </c>
      <c r="G945" t="s">
        <v>217</v>
      </c>
      <c r="H945">
        <v>54</v>
      </c>
      <c r="I945" s="6">
        <v>41028</v>
      </c>
      <c r="J945" s="29">
        <v>96441</v>
      </c>
      <c r="K945" s="30">
        <v>0</v>
      </c>
      <c r="L945" t="s">
        <v>1861</v>
      </c>
      <c r="M945" t="s">
        <v>1880</v>
      </c>
    </row>
    <row r="946" spans="1:13" x14ac:dyDescent="0.3">
      <c r="A946" t="s">
        <v>2022</v>
      </c>
      <c r="B946" t="s">
        <v>2023</v>
      </c>
      <c r="C946" t="s">
        <v>176</v>
      </c>
      <c r="D946" t="s">
        <v>161</v>
      </c>
      <c r="E946" t="s">
        <v>187</v>
      </c>
      <c r="F946" t="s">
        <v>181</v>
      </c>
      <c r="G946" t="s">
        <v>217</v>
      </c>
      <c r="H946">
        <v>36</v>
      </c>
      <c r="I946" s="6">
        <v>44192</v>
      </c>
      <c r="J946" s="29">
        <v>70165</v>
      </c>
      <c r="K946" s="30">
        <v>7.0000000000000007E-2</v>
      </c>
      <c r="L946" t="s">
        <v>1861</v>
      </c>
      <c r="M946" t="s">
        <v>1862</v>
      </c>
    </row>
    <row r="947" spans="1:13" x14ac:dyDescent="0.3">
      <c r="A947" t="s">
        <v>2024</v>
      </c>
      <c r="B947" t="s">
        <v>2025</v>
      </c>
      <c r="C947" t="s">
        <v>235</v>
      </c>
      <c r="D947" t="s">
        <v>223</v>
      </c>
      <c r="E947" t="s">
        <v>187</v>
      </c>
      <c r="F947" t="s">
        <v>163</v>
      </c>
      <c r="G947" t="s">
        <v>217</v>
      </c>
      <c r="H947">
        <v>34</v>
      </c>
      <c r="I947" s="6">
        <v>41066</v>
      </c>
      <c r="J947" s="29">
        <v>72126</v>
      </c>
      <c r="K947" s="30">
        <v>0</v>
      </c>
      <c r="L947" t="s">
        <v>1861</v>
      </c>
      <c r="M947" t="s">
        <v>1862</v>
      </c>
    </row>
    <row r="948" spans="1:13" x14ac:dyDescent="0.3">
      <c r="A948" t="s">
        <v>2026</v>
      </c>
      <c r="B948" t="s">
        <v>2027</v>
      </c>
      <c r="C948" t="s">
        <v>160</v>
      </c>
      <c r="D948" t="s">
        <v>200</v>
      </c>
      <c r="E948" t="s">
        <v>187</v>
      </c>
      <c r="F948" t="s">
        <v>163</v>
      </c>
      <c r="G948" t="s">
        <v>217</v>
      </c>
      <c r="H948">
        <v>29</v>
      </c>
      <c r="I948" s="6">
        <v>44025</v>
      </c>
      <c r="J948" s="29">
        <v>141555</v>
      </c>
      <c r="K948" s="30">
        <v>0.11</v>
      </c>
      <c r="L948" t="s">
        <v>1861</v>
      </c>
      <c r="M948" t="s">
        <v>1862</v>
      </c>
    </row>
    <row r="949" spans="1:13" x14ac:dyDescent="0.3">
      <c r="A949" t="s">
        <v>2028</v>
      </c>
      <c r="B949" t="s">
        <v>2029</v>
      </c>
      <c r="C949" t="s">
        <v>328</v>
      </c>
      <c r="D949" t="s">
        <v>200</v>
      </c>
      <c r="E949" t="s">
        <v>162</v>
      </c>
      <c r="F949" t="s">
        <v>181</v>
      </c>
      <c r="G949" t="s">
        <v>217</v>
      </c>
      <c r="H949">
        <v>32</v>
      </c>
      <c r="I949" s="6">
        <v>44295</v>
      </c>
      <c r="J949" s="29">
        <v>70980</v>
      </c>
      <c r="K949" s="30">
        <v>0</v>
      </c>
      <c r="L949" t="s">
        <v>1861</v>
      </c>
      <c r="M949" t="s">
        <v>1865</v>
      </c>
    </row>
    <row r="950" spans="1:13" x14ac:dyDescent="0.3">
      <c r="A950" t="s">
        <v>2030</v>
      </c>
      <c r="B950" t="s">
        <v>2031</v>
      </c>
      <c r="C950" t="s">
        <v>190</v>
      </c>
      <c r="D950" t="s">
        <v>194</v>
      </c>
      <c r="E950" t="s">
        <v>177</v>
      </c>
      <c r="F950" t="s">
        <v>181</v>
      </c>
      <c r="G950" t="s">
        <v>217</v>
      </c>
      <c r="H950">
        <v>58</v>
      </c>
      <c r="I950" s="6">
        <v>40287</v>
      </c>
      <c r="J950" s="29">
        <v>56350</v>
      </c>
      <c r="K950" s="30">
        <v>0</v>
      </c>
      <c r="L950" t="s">
        <v>1861</v>
      </c>
      <c r="M950" t="s">
        <v>1865</v>
      </c>
    </row>
    <row r="951" spans="1:13" x14ac:dyDescent="0.3">
      <c r="A951" t="s">
        <v>2032</v>
      </c>
      <c r="B951" t="s">
        <v>2033</v>
      </c>
      <c r="C951" t="s">
        <v>160</v>
      </c>
      <c r="D951" t="s">
        <v>170</v>
      </c>
      <c r="E951" t="s">
        <v>187</v>
      </c>
      <c r="F951" t="s">
        <v>181</v>
      </c>
      <c r="G951" t="s">
        <v>217</v>
      </c>
      <c r="H951">
        <v>44</v>
      </c>
      <c r="I951" s="6">
        <v>39305</v>
      </c>
      <c r="J951" s="29">
        <v>126277</v>
      </c>
      <c r="K951" s="30">
        <v>0.13</v>
      </c>
      <c r="L951" t="s">
        <v>1861</v>
      </c>
      <c r="M951" t="s">
        <v>1862</v>
      </c>
    </row>
    <row r="952" spans="1:13" x14ac:dyDescent="0.3">
      <c r="A952" t="s">
        <v>2034</v>
      </c>
      <c r="B952" t="s">
        <v>2035</v>
      </c>
      <c r="C952" t="s">
        <v>180</v>
      </c>
      <c r="D952" t="s">
        <v>223</v>
      </c>
      <c r="E952" t="s">
        <v>177</v>
      </c>
      <c r="F952" t="s">
        <v>163</v>
      </c>
      <c r="G952" t="s">
        <v>217</v>
      </c>
      <c r="H952">
        <v>57</v>
      </c>
      <c r="I952" s="6">
        <v>39357</v>
      </c>
      <c r="J952" s="29">
        <v>98150</v>
      </c>
      <c r="K952" s="30">
        <v>0</v>
      </c>
      <c r="L952" t="s">
        <v>1861</v>
      </c>
      <c r="M952" t="s">
        <v>1865</v>
      </c>
    </row>
    <row r="953" spans="1:13" x14ac:dyDescent="0.3">
      <c r="A953" t="s">
        <v>2036</v>
      </c>
      <c r="B953" t="s">
        <v>2037</v>
      </c>
      <c r="C953" t="s">
        <v>378</v>
      </c>
      <c r="D953" t="s">
        <v>161</v>
      </c>
      <c r="E953" t="s">
        <v>177</v>
      </c>
      <c r="F953" t="s">
        <v>163</v>
      </c>
      <c r="G953" t="s">
        <v>217</v>
      </c>
      <c r="H953">
        <v>53</v>
      </c>
      <c r="I953" s="6">
        <v>38214</v>
      </c>
      <c r="J953" s="29">
        <v>44735</v>
      </c>
      <c r="K953" s="30">
        <v>0</v>
      </c>
      <c r="L953" t="s">
        <v>1861</v>
      </c>
      <c r="M953" t="s">
        <v>1862</v>
      </c>
    </row>
    <row r="954" spans="1:13" x14ac:dyDescent="0.3">
      <c r="A954" t="s">
        <v>513</v>
      </c>
      <c r="B954" t="s">
        <v>2038</v>
      </c>
      <c r="C954" t="s">
        <v>286</v>
      </c>
      <c r="D954" t="s">
        <v>204</v>
      </c>
      <c r="E954" t="s">
        <v>162</v>
      </c>
      <c r="F954" t="s">
        <v>163</v>
      </c>
      <c r="G954" t="s">
        <v>217</v>
      </c>
      <c r="H954">
        <v>37</v>
      </c>
      <c r="I954" s="6">
        <v>43461</v>
      </c>
      <c r="J954" s="29">
        <v>87359</v>
      </c>
      <c r="K954" s="30">
        <v>0.11</v>
      </c>
      <c r="L954" t="s">
        <v>1861</v>
      </c>
      <c r="M954" t="s">
        <v>1865</v>
      </c>
    </row>
    <row r="955" spans="1:13" x14ac:dyDescent="0.3">
      <c r="A955" t="s">
        <v>1256</v>
      </c>
      <c r="B955" t="s">
        <v>2039</v>
      </c>
      <c r="C955" t="s">
        <v>160</v>
      </c>
      <c r="D955" t="s">
        <v>194</v>
      </c>
      <c r="E955" t="s">
        <v>171</v>
      </c>
      <c r="F955" t="s">
        <v>163</v>
      </c>
      <c r="G955" t="s">
        <v>217</v>
      </c>
      <c r="H955">
        <v>28</v>
      </c>
      <c r="I955" s="6">
        <v>43652</v>
      </c>
      <c r="J955" s="29">
        <v>152036</v>
      </c>
      <c r="K955" s="30">
        <v>0.15</v>
      </c>
      <c r="L955" t="s">
        <v>1861</v>
      </c>
      <c r="M955" t="s">
        <v>1865</v>
      </c>
    </row>
    <row r="956" spans="1:13" x14ac:dyDescent="0.3">
      <c r="A956" t="s">
        <v>2040</v>
      </c>
      <c r="B956" t="s">
        <v>2041</v>
      </c>
      <c r="C956" t="s">
        <v>328</v>
      </c>
      <c r="D956" t="s">
        <v>200</v>
      </c>
      <c r="E956" t="s">
        <v>171</v>
      </c>
      <c r="F956" t="s">
        <v>163</v>
      </c>
      <c r="G956" t="s">
        <v>217</v>
      </c>
      <c r="H956">
        <v>45</v>
      </c>
      <c r="I956" s="6">
        <v>43581</v>
      </c>
      <c r="J956" s="29">
        <v>74891</v>
      </c>
      <c r="K956" s="30">
        <v>0</v>
      </c>
      <c r="L956" t="s">
        <v>1861</v>
      </c>
      <c r="M956" t="s">
        <v>1865</v>
      </c>
    </row>
    <row r="957" spans="1:13" x14ac:dyDescent="0.3">
      <c r="A957" t="s">
        <v>2042</v>
      </c>
      <c r="B957" t="s">
        <v>2043</v>
      </c>
      <c r="C957" t="s">
        <v>211</v>
      </c>
      <c r="D957" t="s">
        <v>212</v>
      </c>
      <c r="E957" t="s">
        <v>171</v>
      </c>
      <c r="F957" t="s">
        <v>181</v>
      </c>
      <c r="G957" t="s">
        <v>217</v>
      </c>
      <c r="H957">
        <v>44</v>
      </c>
      <c r="I957" s="6">
        <v>44283</v>
      </c>
      <c r="J957" s="29">
        <v>186033</v>
      </c>
      <c r="K957" s="30">
        <v>0.34</v>
      </c>
      <c r="L957" t="s">
        <v>1861</v>
      </c>
      <c r="M957" t="s">
        <v>1880</v>
      </c>
    </row>
    <row r="958" spans="1:13" x14ac:dyDescent="0.3">
      <c r="A958" t="s">
        <v>2044</v>
      </c>
      <c r="B958" t="s">
        <v>2045</v>
      </c>
      <c r="C958" t="s">
        <v>160</v>
      </c>
      <c r="D958" t="s">
        <v>212</v>
      </c>
      <c r="E958" t="s">
        <v>171</v>
      </c>
      <c r="F958" t="s">
        <v>163</v>
      </c>
      <c r="G958" t="s">
        <v>217</v>
      </c>
      <c r="H958">
        <v>29</v>
      </c>
      <c r="I958" s="6">
        <v>43966</v>
      </c>
      <c r="J958" s="29">
        <v>137106</v>
      </c>
      <c r="K958" s="30">
        <v>0.12</v>
      </c>
      <c r="L958" t="s">
        <v>1861</v>
      </c>
      <c r="M958" t="s">
        <v>1880</v>
      </c>
    </row>
    <row r="959" spans="1:13" x14ac:dyDescent="0.3">
      <c r="A959" t="s">
        <v>2046</v>
      </c>
      <c r="B959" t="s">
        <v>2047</v>
      </c>
      <c r="C959" t="s">
        <v>595</v>
      </c>
      <c r="D959" t="s">
        <v>161</v>
      </c>
      <c r="E959" t="s">
        <v>171</v>
      </c>
      <c r="F959" t="s">
        <v>163</v>
      </c>
      <c r="G959" t="s">
        <v>217</v>
      </c>
      <c r="H959">
        <v>43</v>
      </c>
      <c r="I959" s="6">
        <v>40290</v>
      </c>
      <c r="J959" s="29">
        <v>76912</v>
      </c>
      <c r="K959" s="30">
        <v>0</v>
      </c>
      <c r="L959" t="s">
        <v>1861</v>
      </c>
      <c r="M959" t="s">
        <v>1880</v>
      </c>
    </row>
    <row r="960" spans="1:13" x14ac:dyDescent="0.3">
      <c r="A960" t="s">
        <v>1266</v>
      </c>
      <c r="B960" t="s">
        <v>2048</v>
      </c>
      <c r="C960" t="s">
        <v>283</v>
      </c>
      <c r="D960" t="s">
        <v>200</v>
      </c>
      <c r="E960" t="s">
        <v>177</v>
      </c>
      <c r="F960" t="s">
        <v>163</v>
      </c>
      <c r="G960" t="s">
        <v>217</v>
      </c>
      <c r="H960">
        <v>45</v>
      </c>
      <c r="I960" s="6">
        <v>38639</v>
      </c>
      <c r="J960" s="29">
        <v>51404</v>
      </c>
      <c r="K960" s="30">
        <v>0</v>
      </c>
      <c r="L960" t="s">
        <v>1861</v>
      </c>
      <c r="M960" t="s">
        <v>1862</v>
      </c>
    </row>
    <row r="961" spans="1:13" x14ac:dyDescent="0.3">
      <c r="A961" t="s">
        <v>2049</v>
      </c>
      <c r="B961" t="s">
        <v>2050</v>
      </c>
      <c r="C961" t="s">
        <v>176</v>
      </c>
      <c r="D961" t="s">
        <v>161</v>
      </c>
      <c r="E961" t="s">
        <v>177</v>
      </c>
      <c r="F961" t="s">
        <v>163</v>
      </c>
      <c r="G961" t="s">
        <v>217</v>
      </c>
      <c r="H961">
        <v>46</v>
      </c>
      <c r="I961" s="6">
        <v>42849</v>
      </c>
      <c r="J961" s="29">
        <v>77461</v>
      </c>
      <c r="K961" s="30">
        <v>0.09</v>
      </c>
      <c r="L961" t="s">
        <v>1861</v>
      </c>
      <c r="M961" t="s">
        <v>1880</v>
      </c>
    </row>
    <row r="962" spans="1:13" x14ac:dyDescent="0.3">
      <c r="A962" t="s">
        <v>2051</v>
      </c>
      <c r="B962" t="s">
        <v>2052</v>
      </c>
      <c r="C962" t="s">
        <v>340</v>
      </c>
      <c r="D962" t="s">
        <v>204</v>
      </c>
      <c r="E962" t="s">
        <v>171</v>
      </c>
      <c r="F962" t="s">
        <v>181</v>
      </c>
      <c r="G962" t="s">
        <v>217</v>
      </c>
      <c r="H962">
        <v>54</v>
      </c>
      <c r="I962" s="6">
        <v>41237</v>
      </c>
      <c r="J962" s="29">
        <v>94407</v>
      </c>
      <c r="K962" s="30">
        <v>0</v>
      </c>
      <c r="L962" t="s">
        <v>1861</v>
      </c>
      <c r="M962" t="s">
        <v>1880</v>
      </c>
    </row>
    <row r="963" spans="1:13" x14ac:dyDescent="0.3">
      <c r="A963" t="s">
        <v>1238</v>
      </c>
      <c r="B963" t="s">
        <v>2053</v>
      </c>
      <c r="C963" t="s">
        <v>211</v>
      </c>
      <c r="D963" t="s">
        <v>200</v>
      </c>
      <c r="E963" t="s">
        <v>171</v>
      </c>
      <c r="F963" t="s">
        <v>163</v>
      </c>
      <c r="G963" t="s">
        <v>217</v>
      </c>
      <c r="H963">
        <v>45</v>
      </c>
      <c r="I963" s="6">
        <v>43521</v>
      </c>
      <c r="J963" s="29">
        <v>249801</v>
      </c>
      <c r="K963" s="30">
        <v>0.39</v>
      </c>
      <c r="L963" t="s">
        <v>1861</v>
      </c>
      <c r="M963" t="s">
        <v>1880</v>
      </c>
    </row>
    <row r="964" spans="1:13" x14ac:dyDescent="0.3">
      <c r="A964" t="s">
        <v>2054</v>
      </c>
      <c r="B964" t="s">
        <v>2055</v>
      </c>
      <c r="C964" t="s">
        <v>451</v>
      </c>
      <c r="D964" t="s">
        <v>161</v>
      </c>
      <c r="E964" t="s">
        <v>187</v>
      </c>
      <c r="F964" t="s">
        <v>181</v>
      </c>
      <c r="G964" t="s">
        <v>217</v>
      </c>
      <c r="H964">
        <v>39</v>
      </c>
      <c r="I964" s="6">
        <v>42664</v>
      </c>
      <c r="J964" s="29">
        <v>84297</v>
      </c>
      <c r="K964" s="30">
        <v>0</v>
      </c>
      <c r="L964" t="s">
        <v>1861</v>
      </c>
      <c r="M964" t="s">
        <v>1862</v>
      </c>
    </row>
    <row r="965" spans="1:13" x14ac:dyDescent="0.3">
      <c r="A965" t="s">
        <v>2056</v>
      </c>
      <c r="B965" t="s">
        <v>2057</v>
      </c>
      <c r="C965" t="s">
        <v>180</v>
      </c>
      <c r="D965" t="s">
        <v>223</v>
      </c>
      <c r="E965" t="s">
        <v>171</v>
      </c>
      <c r="F965" t="s">
        <v>163</v>
      </c>
      <c r="G965" t="s">
        <v>217</v>
      </c>
      <c r="H965">
        <v>53</v>
      </c>
      <c r="I965" s="6">
        <v>42744</v>
      </c>
      <c r="J965" s="29">
        <v>75769</v>
      </c>
      <c r="K965" s="30">
        <v>0</v>
      </c>
      <c r="L965" t="s">
        <v>1861</v>
      </c>
      <c r="M965" t="s">
        <v>1862</v>
      </c>
    </row>
    <row r="966" spans="1:13" x14ac:dyDescent="0.3">
      <c r="A966" t="s">
        <v>2058</v>
      </c>
      <c r="B966" t="s">
        <v>2059</v>
      </c>
      <c r="C966" t="s">
        <v>169</v>
      </c>
      <c r="D966" t="s">
        <v>204</v>
      </c>
      <c r="E966" t="s">
        <v>171</v>
      </c>
      <c r="F966" t="s">
        <v>181</v>
      </c>
      <c r="G966" t="s">
        <v>217</v>
      </c>
      <c r="H966">
        <v>40</v>
      </c>
      <c r="I966" s="6">
        <v>43868</v>
      </c>
      <c r="J966" s="29">
        <v>187187</v>
      </c>
      <c r="K966" s="30">
        <v>0.18</v>
      </c>
      <c r="L966" t="s">
        <v>1861</v>
      </c>
      <c r="M966" t="s">
        <v>1862</v>
      </c>
    </row>
    <row r="967" spans="1:13" x14ac:dyDescent="0.3">
      <c r="A967" t="s">
        <v>2060</v>
      </c>
      <c r="B967" t="s">
        <v>2061</v>
      </c>
      <c r="C967" t="s">
        <v>160</v>
      </c>
      <c r="D967" t="s">
        <v>223</v>
      </c>
      <c r="E967" t="s">
        <v>171</v>
      </c>
      <c r="F967" t="s">
        <v>163</v>
      </c>
      <c r="G967" t="s">
        <v>217</v>
      </c>
      <c r="H967">
        <v>45</v>
      </c>
      <c r="I967" s="6">
        <v>43305</v>
      </c>
      <c r="J967" s="29">
        <v>148991</v>
      </c>
      <c r="K967" s="30">
        <v>0.12</v>
      </c>
      <c r="L967" t="s">
        <v>1861</v>
      </c>
      <c r="M967" t="s">
        <v>1880</v>
      </c>
    </row>
    <row r="968" spans="1:13" x14ac:dyDescent="0.3">
      <c r="A968" t="s">
        <v>2062</v>
      </c>
      <c r="B968" t="s">
        <v>2063</v>
      </c>
      <c r="C968" t="s">
        <v>274</v>
      </c>
      <c r="D968" t="s">
        <v>204</v>
      </c>
      <c r="E968" t="s">
        <v>171</v>
      </c>
      <c r="F968" t="s">
        <v>163</v>
      </c>
      <c r="G968" t="s">
        <v>217</v>
      </c>
      <c r="H968">
        <v>52</v>
      </c>
      <c r="I968" s="6">
        <v>39532</v>
      </c>
      <c r="J968" s="29">
        <v>97398</v>
      </c>
      <c r="K968" s="30">
        <v>0</v>
      </c>
      <c r="L968" t="s">
        <v>1861</v>
      </c>
      <c r="M968" t="s">
        <v>1862</v>
      </c>
    </row>
    <row r="969" spans="1:13" x14ac:dyDescent="0.3">
      <c r="A969" t="s">
        <v>2064</v>
      </c>
      <c r="B969" t="s">
        <v>2065</v>
      </c>
      <c r="C969" t="s">
        <v>260</v>
      </c>
      <c r="D969" t="s">
        <v>204</v>
      </c>
      <c r="E969" t="s">
        <v>162</v>
      </c>
      <c r="F969" t="s">
        <v>181</v>
      </c>
      <c r="G969" t="s">
        <v>217</v>
      </c>
      <c r="H969">
        <v>27</v>
      </c>
      <c r="I969" s="6">
        <v>43371</v>
      </c>
      <c r="J969" s="29">
        <v>64247</v>
      </c>
      <c r="K969" s="30">
        <v>0</v>
      </c>
      <c r="L969" t="s">
        <v>1861</v>
      </c>
      <c r="M969" t="s">
        <v>1865</v>
      </c>
    </row>
    <row r="970" spans="1:13" x14ac:dyDescent="0.3">
      <c r="A970" t="s">
        <v>2066</v>
      </c>
      <c r="B970" t="s">
        <v>2067</v>
      </c>
      <c r="C970" t="s">
        <v>186</v>
      </c>
      <c r="D970" t="s">
        <v>170</v>
      </c>
      <c r="E970" t="s">
        <v>171</v>
      </c>
      <c r="F970" t="s">
        <v>163</v>
      </c>
      <c r="G970" t="s">
        <v>217</v>
      </c>
      <c r="H970">
        <v>51</v>
      </c>
      <c r="I970" s="6">
        <v>41439</v>
      </c>
      <c r="J970" s="29">
        <v>108221</v>
      </c>
      <c r="K970" s="30">
        <v>0.05</v>
      </c>
      <c r="L970" t="s">
        <v>1861</v>
      </c>
      <c r="M970" t="s">
        <v>1862</v>
      </c>
    </row>
    <row r="971" spans="1:13" x14ac:dyDescent="0.3">
      <c r="A971" t="s">
        <v>2068</v>
      </c>
      <c r="B971" t="s">
        <v>2069</v>
      </c>
      <c r="C971" t="s">
        <v>160</v>
      </c>
      <c r="D971" t="s">
        <v>200</v>
      </c>
      <c r="E971" t="s">
        <v>177</v>
      </c>
      <c r="F971" t="s">
        <v>181</v>
      </c>
      <c r="G971" t="s">
        <v>217</v>
      </c>
      <c r="H971">
        <v>41</v>
      </c>
      <c r="I971" s="6">
        <v>42365</v>
      </c>
      <c r="J971" s="29">
        <v>129903</v>
      </c>
      <c r="K971" s="30">
        <v>0.13</v>
      </c>
      <c r="L971" t="s">
        <v>1861</v>
      </c>
      <c r="M971" t="s">
        <v>1880</v>
      </c>
    </row>
    <row r="972" spans="1:13" x14ac:dyDescent="0.3">
      <c r="A972" t="s">
        <v>1158</v>
      </c>
      <c r="B972" t="s">
        <v>2070</v>
      </c>
      <c r="C972" t="s">
        <v>280</v>
      </c>
      <c r="D972" t="s">
        <v>204</v>
      </c>
      <c r="E972" t="s">
        <v>171</v>
      </c>
      <c r="F972" t="s">
        <v>163</v>
      </c>
      <c r="G972" t="s">
        <v>217</v>
      </c>
      <c r="H972">
        <v>29</v>
      </c>
      <c r="I972" s="6">
        <v>44099</v>
      </c>
      <c r="J972" s="29">
        <v>123588</v>
      </c>
      <c r="K972" s="30">
        <v>0</v>
      </c>
      <c r="L972" t="s">
        <v>1861</v>
      </c>
      <c r="M972" t="s">
        <v>1880</v>
      </c>
    </row>
    <row r="973" spans="1:13" x14ac:dyDescent="0.3">
      <c r="A973" t="s">
        <v>2071</v>
      </c>
      <c r="B973" t="s">
        <v>2072</v>
      </c>
      <c r="C973" t="s">
        <v>169</v>
      </c>
      <c r="D973" t="s">
        <v>223</v>
      </c>
      <c r="E973" t="s">
        <v>187</v>
      </c>
      <c r="F973" t="s">
        <v>181</v>
      </c>
      <c r="G973" t="s">
        <v>217</v>
      </c>
      <c r="H973">
        <v>52</v>
      </c>
      <c r="I973" s="6">
        <v>44099</v>
      </c>
      <c r="J973" s="29">
        <v>163143</v>
      </c>
      <c r="K973" s="30">
        <v>0.28000000000000003</v>
      </c>
      <c r="L973" t="s">
        <v>1861</v>
      </c>
      <c r="M973" t="s">
        <v>1880</v>
      </c>
    </row>
    <row r="974" spans="1:13" x14ac:dyDescent="0.3">
      <c r="A974" t="s">
        <v>2073</v>
      </c>
      <c r="B974" t="s">
        <v>2074</v>
      </c>
      <c r="C974" t="s">
        <v>286</v>
      </c>
      <c r="D974" t="s">
        <v>204</v>
      </c>
      <c r="E974" t="s">
        <v>177</v>
      </c>
      <c r="F974" t="s">
        <v>163</v>
      </c>
      <c r="G974" t="s">
        <v>217</v>
      </c>
      <c r="H974">
        <v>49</v>
      </c>
      <c r="I974" s="6">
        <v>42441</v>
      </c>
      <c r="J974" s="29">
        <v>100810</v>
      </c>
      <c r="K974" s="30">
        <v>0.12</v>
      </c>
      <c r="L974" t="s">
        <v>1861</v>
      </c>
      <c r="M974" t="s">
        <v>1865</v>
      </c>
    </row>
    <row r="975" spans="1:13" x14ac:dyDescent="0.3">
      <c r="A975" t="s">
        <v>2075</v>
      </c>
      <c r="B975" t="s">
        <v>2076</v>
      </c>
      <c r="C975" t="s">
        <v>378</v>
      </c>
      <c r="D975" t="s">
        <v>161</v>
      </c>
      <c r="E975" t="s">
        <v>162</v>
      </c>
      <c r="F975" t="s">
        <v>181</v>
      </c>
      <c r="G975" t="s">
        <v>217</v>
      </c>
      <c r="H975">
        <v>64</v>
      </c>
      <c r="I975" s="6">
        <v>44009</v>
      </c>
      <c r="J975" s="29">
        <v>40316</v>
      </c>
      <c r="K975" s="30">
        <v>0</v>
      </c>
      <c r="L975" t="s">
        <v>1861</v>
      </c>
      <c r="M975" t="s">
        <v>1862</v>
      </c>
    </row>
    <row r="976" spans="1:13" x14ac:dyDescent="0.3">
      <c r="A976" t="s">
        <v>2077</v>
      </c>
      <c r="B976" t="s">
        <v>2078</v>
      </c>
      <c r="C976" t="s">
        <v>301</v>
      </c>
      <c r="D976" t="s">
        <v>161</v>
      </c>
      <c r="E976" t="s">
        <v>177</v>
      </c>
      <c r="F976" t="s">
        <v>163</v>
      </c>
      <c r="G976" t="s">
        <v>217</v>
      </c>
      <c r="H976">
        <v>43</v>
      </c>
      <c r="I976" s="6">
        <v>39885</v>
      </c>
      <c r="J976" s="29">
        <v>62335</v>
      </c>
      <c r="K976" s="30">
        <v>0</v>
      </c>
      <c r="L976" t="s">
        <v>1861</v>
      </c>
      <c r="M976" t="s">
        <v>1862</v>
      </c>
    </row>
    <row r="977" spans="1:13" x14ac:dyDescent="0.3">
      <c r="A977" t="s">
        <v>2079</v>
      </c>
      <c r="B977" t="s">
        <v>2080</v>
      </c>
      <c r="C977" t="s">
        <v>203</v>
      </c>
      <c r="D977" t="s">
        <v>204</v>
      </c>
      <c r="E977" t="s">
        <v>187</v>
      </c>
      <c r="F977" t="s">
        <v>163</v>
      </c>
      <c r="G977" t="s">
        <v>217</v>
      </c>
      <c r="H977">
        <v>29</v>
      </c>
      <c r="I977" s="6">
        <v>43114</v>
      </c>
      <c r="J977" s="29">
        <v>80516</v>
      </c>
      <c r="K977" s="30">
        <v>0</v>
      </c>
      <c r="L977" t="s">
        <v>1861</v>
      </c>
      <c r="M977" t="s">
        <v>1880</v>
      </c>
    </row>
    <row r="978" spans="1:13" x14ac:dyDescent="0.3">
      <c r="A978" t="s">
        <v>2081</v>
      </c>
      <c r="B978" t="s">
        <v>2082</v>
      </c>
      <c r="C978" t="s">
        <v>160</v>
      </c>
      <c r="D978" t="s">
        <v>223</v>
      </c>
      <c r="E978" t="s">
        <v>187</v>
      </c>
      <c r="F978" t="s">
        <v>163</v>
      </c>
      <c r="G978" t="s">
        <v>217</v>
      </c>
      <c r="H978">
        <v>52</v>
      </c>
      <c r="I978" s="6">
        <v>38995</v>
      </c>
      <c r="J978" s="29">
        <v>147966</v>
      </c>
      <c r="K978" s="30">
        <v>0.11</v>
      </c>
      <c r="L978" t="s">
        <v>1861</v>
      </c>
      <c r="M978" t="s">
        <v>1865</v>
      </c>
    </row>
    <row r="979" spans="1:13" x14ac:dyDescent="0.3">
      <c r="A979" t="s">
        <v>2083</v>
      </c>
      <c r="B979" t="s">
        <v>2084</v>
      </c>
      <c r="C979" t="s">
        <v>211</v>
      </c>
      <c r="D979" t="s">
        <v>161</v>
      </c>
      <c r="E979" t="s">
        <v>162</v>
      </c>
      <c r="F979" t="s">
        <v>181</v>
      </c>
      <c r="G979" t="s">
        <v>217</v>
      </c>
      <c r="H979">
        <v>42</v>
      </c>
      <c r="I979" s="6">
        <v>40511</v>
      </c>
      <c r="J979" s="29">
        <v>186725</v>
      </c>
      <c r="K979" s="30">
        <v>0.32</v>
      </c>
      <c r="L979" t="s">
        <v>1861</v>
      </c>
      <c r="M979" t="s">
        <v>1862</v>
      </c>
    </row>
    <row r="980" spans="1:13" x14ac:dyDescent="0.3">
      <c r="A980" t="s">
        <v>427</v>
      </c>
      <c r="B980" t="s">
        <v>2085</v>
      </c>
      <c r="C980" t="s">
        <v>190</v>
      </c>
      <c r="D980" t="s">
        <v>223</v>
      </c>
      <c r="E980" t="s">
        <v>177</v>
      </c>
      <c r="F980" t="s">
        <v>181</v>
      </c>
      <c r="G980" t="s">
        <v>217</v>
      </c>
      <c r="H980">
        <v>26</v>
      </c>
      <c r="I980" s="6">
        <v>44257</v>
      </c>
      <c r="J980" s="29">
        <v>44732</v>
      </c>
      <c r="K980" s="30">
        <v>0</v>
      </c>
      <c r="L980" t="s">
        <v>1861</v>
      </c>
      <c r="M980" t="s">
        <v>1865</v>
      </c>
    </row>
    <row r="981" spans="1:13" x14ac:dyDescent="0.3">
      <c r="A981" t="s">
        <v>2086</v>
      </c>
      <c r="B981" t="s">
        <v>2087</v>
      </c>
      <c r="C981" t="s">
        <v>211</v>
      </c>
      <c r="D981" t="s">
        <v>212</v>
      </c>
      <c r="E981" t="s">
        <v>187</v>
      </c>
      <c r="F981" t="s">
        <v>163</v>
      </c>
      <c r="G981" t="s">
        <v>217</v>
      </c>
      <c r="H981">
        <v>32</v>
      </c>
      <c r="I981" s="6">
        <v>41675</v>
      </c>
      <c r="J981" s="29">
        <v>203445</v>
      </c>
      <c r="K981" s="30">
        <v>0.34</v>
      </c>
      <c r="L981" t="s">
        <v>1861</v>
      </c>
      <c r="M981" t="s">
        <v>1862</v>
      </c>
    </row>
    <row r="982" spans="1:13" x14ac:dyDescent="0.3">
      <c r="A982" t="s">
        <v>2088</v>
      </c>
      <c r="B982" t="s">
        <v>2089</v>
      </c>
      <c r="C982" t="s">
        <v>235</v>
      </c>
      <c r="D982" t="s">
        <v>170</v>
      </c>
      <c r="E982" t="s">
        <v>162</v>
      </c>
      <c r="F982" t="s">
        <v>163</v>
      </c>
      <c r="G982" t="s">
        <v>217</v>
      </c>
      <c r="H982">
        <v>25</v>
      </c>
      <c r="I982" s="6">
        <v>44024</v>
      </c>
      <c r="J982" s="29">
        <v>56565</v>
      </c>
      <c r="K982" s="30">
        <v>0</v>
      </c>
      <c r="L982" t="s">
        <v>1861</v>
      </c>
      <c r="M982" t="s">
        <v>1880</v>
      </c>
    </row>
    <row r="983" spans="1:13" x14ac:dyDescent="0.3">
      <c r="A983" t="s">
        <v>2090</v>
      </c>
      <c r="B983" t="s">
        <v>2091</v>
      </c>
      <c r="C983" t="s">
        <v>180</v>
      </c>
      <c r="D983" t="s">
        <v>223</v>
      </c>
      <c r="E983" t="s">
        <v>177</v>
      </c>
      <c r="F983" t="s">
        <v>181</v>
      </c>
      <c r="G983" t="s">
        <v>217</v>
      </c>
      <c r="H983">
        <v>51</v>
      </c>
      <c r="I983" s="6">
        <v>35852</v>
      </c>
      <c r="J983" s="29">
        <v>71111</v>
      </c>
      <c r="K983" s="30">
        <v>0</v>
      </c>
      <c r="L983" t="s">
        <v>1861</v>
      </c>
      <c r="M983" t="s">
        <v>1865</v>
      </c>
    </row>
    <row r="984" spans="1:13" x14ac:dyDescent="0.3">
      <c r="A984" t="s">
        <v>1044</v>
      </c>
      <c r="B984" t="s">
        <v>2092</v>
      </c>
      <c r="C984" t="s">
        <v>203</v>
      </c>
      <c r="D984" t="s">
        <v>204</v>
      </c>
      <c r="E984" t="s">
        <v>187</v>
      </c>
      <c r="F984" t="s">
        <v>163</v>
      </c>
      <c r="G984" t="s">
        <v>217</v>
      </c>
      <c r="H984">
        <v>47</v>
      </c>
      <c r="I984" s="6">
        <v>43375</v>
      </c>
      <c r="J984" s="29">
        <v>111404</v>
      </c>
      <c r="K984" s="30">
        <v>0</v>
      </c>
      <c r="L984" t="s">
        <v>1861</v>
      </c>
      <c r="M984" t="s">
        <v>1865</v>
      </c>
    </row>
    <row r="985" spans="1:13" x14ac:dyDescent="0.3">
      <c r="A985" t="s">
        <v>2093</v>
      </c>
      <c r="B985" t="s">
        <v>2094</v>
      </c>
      <c r="C985" t="s">
        <v>211</v>
      </c>
      <c r="D985" t="s">
        <v>212</v>
      </c>
      <c r="E985" t="s">
        <v>177</v>
      </c>
      <c r="F985" t="s">
        <v>163</v>
      </c>
      <c r="G985" t="s">
        <v>217</v>
      </c>
      <c r="H985">
        <v>37</v>
      </c>
      <c r="I985" s="6">
        <v>40745</v>
      </c>
      <c r="J985" s="29">
        <v>219474</v>
      </c>
      <c r="K985" s="30">
        <v>0.36</v>
      </c>
      <c r="L985" t="s">
        <v>1861</v>
      </c>
      <c r="M985" t="s">
        <v>1862</v>
      </c>
    </row>
    <row r="986" spans="1:13" x14ac:dyDescent="0.3">
      <c r="A986" t="s">
        <v>2095</v>
      </c>
      <c r="B986" t="s">
        <v>2096</v>
      </c>
      <c r="C986" t="s">
        <v>397</v>
      </c>
      <c r="D986" t="s">
        <v>161</v>
      </c>
      <c r="E986" t="s">
        <v>171</v>
      </c>
      <c r="F986" t="s">
        <v>163</v>
      </c>
      <c r="G986" t="s">
        <v>217</v>
      </c>
      <c r="H986">
        <v>36</v>
      </c>
      <c r="I986" s="6">
        <v>44217</v>
      </c>
      <c r="J986" s="29">
        <v>90333</v>
      </c>
      <c r="K986" s="30">
        <v>0</v>
      </c>
      <c r="L986" t="s">
        <v>1861</v>
      </c>
      <c r="M986" t="s">
        <v>1865</v>
      </c>
    </row>
    <row r="987" spans="1:13" x14ac:dyDescent="0.3">
      <c r="A987" t="s">
        <v>2097</v>
      </c>
      <c r="B987" t="s">
        <v>2098</v>
      </c>
      <c r="C987" t="s">
        <v>283</v>
      </c>
      <c r="D987" t="s">
        <v>200</v>
      </c>
      <c r="E987" t="s">
        <v>162</v>
      </c>
      <c r="F987" t="s">
        <v>163</v>
      </c>
      <c r="G987" t="s">
        <v>217</v>
      </c>
      <c r="H987">
        <v>62</v>
      </c>
      <c r="I987" s="6">
        <v>41748</v>
      </c>
      <c r="J987" s="29">
        <v>45295</v>
      </c>
      <c r="K987" s="30">
        <v>0</v>
      </c>
      <c r="L987" t="s">
        <v>1861</v>
      </c>
      <c r="M987" t="s">
        <v>1880</v>
      </c>
    </row>
    <row r="988" spans="1:13" x14ac:dyDescent="0.3">
      <c r="A988" t="s">
        <v>2099</v>
      </c>
      <c r="B988" t="s">
        <v>2100</v>
      </c>
      <c r="C988" t="s">
        <v>169</v>
      </c>
      <c r="D988" t="s">
        <v>223</v>
      </c>
      <c r="E988" t="s">
        <v>171</v>
      </c>
      <c r="F988" t="s">
        <v>163</v>
      </c>
      <c r="G988" t="s">
        <v>217</v>
      </c>
      <c r="H988">
        <v>27</v>
      </c>
      <c r="I988" s="6">
        <v>43397</v>
      </c>
      <c r="J988" s="29">
        <v>154973</v>
      </c>
      <c r="K988" s="30">
        <v>0.28999999999999998</v>
      </c>
      <c r="L988" t="s">
        <v>1861</v>
      </c>
      <c r="M988" t="s">
        <v>1880</v>
      </c>
    </row>
    <row r="989" spans="1:13" x14ac:dyDescent="0.3">
      <c r="A989" t="s">
        <v>2101</v>
      </c>
      <c r="B989" t="s">
        <v>2102</v>
      </c>
      <c r="C989" t="s">
        <v>169</v>
      </c>
      <c r="D989" t="s">
        <v>200</v>
      </c>
      <c r="E989" t="s">
        <v>171</v>
      </c>
      <c r="F989" t="s">
        <v>163</v>
      </c>
      <c r="G989" t="s">
        <v>217</v>
      </c>
      <c r="H989">
        <v>40</v>
      </c>
      <c r="I989" s="6">
        <v>44094</v>
      </c>
      <c r="J989" s="29">
        <v>198176</v>
      </c>
      <c r="K989" s="30">
        <v>0.17</v>
      </c>
      <c r="L989" t="s">
        <v>1861</v>
      </c>
      <c r="M989" t="s">
        <v>1862</v>
      </c>
    </row>
    <row r="990" spans="1:13" x14ac:dyDescent="0.3">
      <c r="A990" t="s">
        <v>2103</v>
      </c>
      <c r="B990" t="s">
        <v>2104</v>
      </c>
      <c r="C990" t="s">
        <v>235</v>
      </c>
      <c r="D990" t="s">
        <v>170</v>
      </c>
      <c r="E990" t="s">
        <v>162</v>
      </c>
      <c r="F990" t="s">
        <v>163</v>
      </c>
      <c r="G990" t="s">
        <v>217</v>
      </c>
      <c r="H990">
        <v>45</v>
      </c>
      <c r="I990" s="6">
        <v>41127</v>
      </c>
      <c r="J990" s="29">
        <v>58586</v>
      </c>
      <c r="K990" s="30">
        <v>0</v>
      </c>
      <c r="L990" t="s">
        <v>1861</v>
      </c>
      <c r="M990" t="s">
        <v>1880</v>
      </c>
    </row>
    <row r="991" spans="1:13" x14ac:dyDescent="0.3">
      <c r="A991" t="s">
        <v>2105</v>
      </c>
      <c r="B991" t="s">
        <v>2106</v>
      </c>
      <c r="C991" t="s">
        <v>169</v>
      </c>
      <c r="D991" t="s">
        <v>212</v>
      </c>
      <c r="E991" t="s">
        <v>162</v>
      </c>
      <c r="F991" t="s">
        <v>163</v>
      </c>
      <c r="G991" t="s">
        <v>217</v>
      </c>
      <c r="H991">
        <v>43</v>
      </c>
      <c r="I991" s="6">
        <v>41928</v>
      </c>
      <c r="J991" s="29">
        <v>171360</v>
      </c>
      <c r="K991" s="30">
        <v>0.23</v>
      </c>
      <c r="L991" t="s">
        <v>1861</v>
      </c>
      <c r="M991" t="s">
        <v>1862</v>
      </c>
    </row>
    <row r="992" spans="1:13" x14ac:dyDescent="0.3">
      <c r="A992" t="s">
        <v>2107</v>
      </c>
      <c r="B992" t="s">
        <v>2108</v>
      </c>
      <c r="C992" t="s">
        <v>286</v>
      </c>
      <c r="D992" t="s">
        <v>204</v>
      </c>
      <c r="E992" t="s">
        <v>171</v>
      </c>
      <c r="F992" t="s">
        <v>181</v>
      </c>
      <c r="G992" t="s">
        <v>217</v>
      </c>
      <c r="H992">
        <v>32</v>
      </c>
      <c r="I992" s="6">
        <v>44478</v>
      </c>
      <c r="J992" s="29">
        <v>102298</v>
      </c>
      <c r="K992" s="30">
        <v>0.13</v>
      </c>
      <c r="L992" t="s">
        <v>1861</v>
      </c>
      <c r="M992" t="s">
        <v>1865</v>
      </c>
    </row>
    <row r="993" spans="1:13" x14ac:dyDescent="0.3">
      <c r="A993" t="s">
        <v>2109</v>
      </c>
      <c r="B993" t="s">
        <v>2110</v>
      </c>
      <c r="C993" t="s">
        <v>160</v>
      </c>
      <c r="D993" t="s">
        <v>223</v>
      </c>
      <c r="E993" t="s">
        <v>187</v>
      </c>
      <c r="F993" t="s">
        <v>163</v>
      </c>
      <c r="G993" t="s">
        <v>217</v>
      </c>
      <c r="H993">
        <v>27</v>
      </c>
      <c r="I993" s="6">
        <v>43721</v>
      </c>
      <c r="J993" s="29">
        <v>133297</v>
      </c>
      <c r="K993" s="30">
        <v>0.13</v>
      </c>
      <c r="L993" t="s">
        <v>1861</v>
      </c>
      <c r="M993" t="s">
        <v>1865</v>
      </c>
    </row>
    <row r="994" spans="1:13" x14ac:dyDescent="0.3">
      <c r="A994" t="s">
        <v>2111</v>
      </c>
      <c r="B994" t="s">
        <v>2112</v>
      </c>
      <c r="C994" t="s">
        <v>186</v>
      </c>
      <c r="D994" t="s">
        <v>223</v>
      </c>
      <c r="E994" t="s">
        <v>187</v>
      </c>
      <c r="F994" t="s">
        <v>181</v>
      </c>
      <c r="G994" t="s">
        <v>217</v>
      </c>
      <c r="H994">
        <v>50</v>
      </c>
      <c r="I994" s="6">
        <v>41024</v>
      </c>
      <c r="J994" s="29">
        <v>113269</v>
      </c>
      <c r="K994" s="30">
        <v>0.09</v>
      </c>
      <c r="L994" t="s">
        <v>1861</v>
      </c>
      <c r="M994" t="s">
        <v>1880</v>
      </c>
    </row>
    <row r="995" spans="1:13" x14ac:dyDescent="0.3">
      <c r="A995" t="s">
        <v>323</v>
      </c>
      <c r="B995" t="s">
        <v>2113</v>
      </c>
      <c r="C995" t="s">
        <v>169</v>
      </c>
      <c r="D995" t="s">
        <v>200</v>
      </c>
      <c r="E995" t="s">
        <v>171</v>
      </c>
      <c r="F995" t="s">
        <v>163</v>
      </c>
      <c r="G995" t="s">
        <v>217</v>
      </c>
      <c r="H995">
        <v>52</v>
      </c>
      <c r="I995" s="6">
        <v>34209</v>
      </c>
      <c r="J995" s="29">
        <v>177443</v>
      </c>
      <c r="K995" s="30">
        <v>0.25</v>
      </c>
      <c r="L995" t="s">
        <v>1861</v>
      </c>
      <c r="M995" t="s">
        <v>1880</v>
      </c>
    </row>
    <row r="996" spans="1:13" x14ac:dyDescent="0.3">
      <c r="A996" t="s">
        <v>2114</v>
      </c>
      <c r="B996" t="s">
        <v>2115</v>
      </c>
      <c r="C996" t="s">
        <v>211</v>
      </c>
      <c r="D996" t="s">
        <v>200</v>
      </c>
      <c r="E996" t="s">
        <v>187</v>
      </c>
      <c r="F996" t="s">
        <v>181</v>
      </c>
      <c r="G996" t="s">
        <v>217</v>
      </c>
      <c r="H996">
        <v>44</v>
      </c>
      <c r="I996" s="6">
        <v>39335</v>
      </c>
      <c r="J996" s="29">
        <v>181247</v>
      </c>
      <c r="K996" s="30">
        <v>0.33</v>
      </c>
      <c r="L996" t="s">
        <v>1861</v>
      </c>
      <c r="M996" t="s">
        <v>1880</v>
      </c>
    </row>
    <row r="997" spans="1:13" x14ac:dyDescent="0.3">
      <c r="A997" t="s">
        <v>2116</v>
      </c>
      <c r="B997" t="s">
        <v>2117</v>
      </c>
      <c r="C997" t="s">
        <v>160</v>
      </c>
      <c r="D997" t="s">
        <v>161</v>
      </c>
      <c r="E997" t="s">
        <v>171</v>
      </c>
      <c r="F997" t="s">
        <v>181</v>
      </c>
      <c r="G997" t="s">
        <v>217</v>
      </c>
      <c r="H997">
        <v>33</v>
      </c>
      <c r="I997" s="6">
        <v>41267</v>
      </c>
      <c r="J997" s="29">
        <v>132544</v>
      </c>
      <c r="K997" s="30">
        <v>0.1</v>
      </c>
      <c r="L997" t="s">
        <v>1861</v>
      </c>
      <c r="M997" t="s">
        <v>1865</v>
      </c>
    </row>
    <row r="998" spans="1:13" x14ac:dyDescent="0.3">
      <c r="A998" t="s">
        <v>2118</v>
      </c>
      <c r="B998" t="s">
        <v>2119</v>
      </c>
      <c r="C998" t="s">
        <v>169</v>
      </c>
      <c r="D998" t="s">
        <v>200</v>
      </c>
      <c r="E998" t="s">
        <v>187</v>
      </c>
      <c r="F998" t="s">
        <v>163</v>
      </c>
      <c r="G998" t="s">
        <v>217</v>
      </c>
      <c r="H998">
        <v>53</v>
      </c>
      <c r="I998" s="6">
        <v>38919</v>
      </c>
      <c r="J998" s="29">
        <v>151246</v>
      </c>
      <c r="K998" s="30">
        <v>0.21</v>
      </c>
      <c r="L998" t="s">
        <v>1861</v>
      </c>
      <c r="M998" t="s">
        <v>1880</v>
      </c>
    </row>
    <row r="999" spans="1:13" x14ac:dyDescent="0.3">
      <c r="A999" t="s">
        <v>2120</v>
      </c>
      <c r="B999" t="s">
        <v>2121</v>
      </c>
      <c r="C999" t="s">
        <v>378</v>
      </c>
      <c r="D999" t="s">
        <v>161</v>
      </c>
      <c r="E999" t="s">
        <v>171</v>
      </c>
      <c r="F999" t="s">
        <v>181</v>
      </c>
      <c r="G999" t="s">
        <v>217</v>
      </c>
      <c r="H999">
        <v>29</v>
      </c>
      <c r="I999" s="6">
        <v>42509</v>
      </c>
      <c r="J999" s="29">
        <v>52693</v>
      </c>
      <c r="K999" s="30">
        <v>0</v>
      </c>
      <c r="L999" t="s">
        <v>1861</v>
      </c>
      <c r="M999" t="s">
        <v>1865</v>
      </c>
    </row>
    <row r="1000" spans="1:13" x14ac:dyDescent="0.3">
      <c r="A1000" t="s">
        <v>2122</v>
      </c>
      <c r="B1000" t="s">
        <v>2123</v>
      </c>
      <c r="C1000" t="s">
        <v>235</v>
      </c>
      <c r="D1000" t="s">
        <v>212</v>
      </c>
      <c r="E1000" t="s">
        <v>177</v>
      </c>
      <c r="F1000" t="s">
        <v>181</v>
      </c>
      <c r="G1000" t="s">
        <v>217</v>
      </c>
      <c r="H1000">
        <v>47</v>
      </c>
      <c r="I1000" s="6">
        <v>38684</v>
      </c>
      <c r="J1000" s="29">
        <v>62749</v>
      </c>
      <c r="K1000" s="30">
        <v>0</v>
      </c>
      <c r="L1000" t="s">
        <v>1861</v>
      </c>
      <c r="M1000" t="s">
        <v>1862</v>
      </c>
    </row>
    <row r="1001" spans="1:13" x14ac:dyDescent="0.3">
      <c r="A1001" t="s">
        <v>2124</v>
      </c>
      <c r="B1001" t="s">
        <v>2125</v>
      </c>
      <c r="C1001" t="s">
        <v>328</v>
      </c>
      <c r="D1001" t="s">
        <v>200</v>
      </c>
      <c r="E1001" t="s">
        <v>162</v>
      </c>
      <c r="F1001" t="s">
        <v>181</v>
      </c>
      <c r="G1001" t="s">
        <v>217</v>
      </c>
      <c r="H1001">
        <v>48</v>
      </c>
      <c r="I1001" s="6">
        <v>35907</v>
      </c>
      <c r="J1001" s="29">
        <v>85369</v>
      </c>
      <c r="K1001" s="30">
        <v>0</v>
      </c>
      <c r="L1001" t="s">
        <v>1861</v>
      </c>
      <c r="M1001" t="s">
        <v>1862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835B-6ED2-4B41-8CE2-BA8AE210F552}">
  <sheetPr codeName="Sheet20"/>
  <dimension ref="A3:I15"/>
  <sheetViews>
    <sheetView workbookViewId="0">
      <selection activeCell="K18" sqref="K18"/>
    </sheetView>
  </sheetViews>
  <sheetFormatPr defaultRowHeight="14.4" x14ac:dyDescent="0.3"/>
  <cols>
    <col min="1" max="1" width="25.88671875" bestFit="1" customWidth="1"/>
    <col min="2" max="2" width="15.5546875" bestFit="1" customWidth="1"/>
    <col min="3" max="4" width="12" bestFit="1" customWidth="1"/>
    <col min="5" max="5" width="16.109375" bestFit="1" customWidth="1"/>
    <col min="6" max="9" width="12" bestFit="1" customWidth="1"/>
    <col min="10" max="10" width="10.6640625" bestFit="1" customWidth="1"/>
    <col min="11" max="11" width="22.44140625" bestFit="1" customWidth="1"/>
    <col min="12" max="12" width="10.6640625" bestFit="1" customWidth="1"/>
    <col min="13" max="13" width="22.44140625" bestFit="1" customWidth="1"/>
    <col min="14" max="14" width="10.6640625" bestFit="1" customWidth="1"/>
    <col min="15" max="15" width="22.44140625" bestFit="1" customWidth="1"/>
    <col min="16" max="16" width="15.44140625" bestFit="1" customWidth="1"/>
    <col min="17" max="17" width="27.21875" bestFit="1" customWidth="1"/>
  </cols>
  <sheetData>
    <row r="3" spans="1:9" x14ac:dyDescent="0.3">
      <c r="A3" s="37" t="s">
        <v>2154</v>
      </c>
      <c r="B3" s="37" t="s">
        <v>2151</v>
      </c>
    </row>
    <row r="4" spans="1:9" x14ac:dyDescent="0.3">
      <c r="A4" s="37" t="s">
        <v>2153</v>
      </c>
      <c r="B4" t="s">
        <v>194</v>
      </c>
      <c r="C4" t="s">
        <v>204</v>
      </c>
      <c r="D4" t="s">
        <v>170</v>
      </c>
      <c r="E4" t="s">
        <v>200</v>
      </c>
      <c r="F4" t="s">
        <v>161</v>
      </c>
      <c r="G4" t="s">
        <v>212</v>
      </c>
      <c r="H4" t="s">
        <v>223</v>
      </c>
      <c r="I4" t="s">
        <v>2152</v>
      </c>
    </row>
    <row r="5" spans="1:9" x14ac:dyDescent="0.3">
      <c r="A5" s="38" t="s">
        <v>163</v>
      </c>
      <c r="B5">
        <v>43.943396226415096</v>
      </c>
      <c r="C5">
        <v>43.762500000000003</v>
      </c>
      <c r="D5">
        <v>44.449275362318843</v>
      </c>
      <c r="E5">
        <v>45.140625</v>
      </c>
      <c r="F5">
        <v>44.991596638655459</v>
      </c>
      <c r="G5">
        <v>42.964912280701753</v>
      </c>
      <c r="H5">
        <v>44.039473684210527</v>
      </c>
      <c r="I5">
        <v>44.277992277992276</v>
      </c>
    </row>
    <row r="6" spans="1:9" x14ac:dyDescent="0.3">
      <c r="A6" s="39" t="s">
        <v>187</v>
      </c>
      <c r="B6">
        <v>45.277777777777779</v>
      </c>
      <c r="C6">
        <v>43.15</v>
      </c>
      <c r="D6">
        <v>45.631578947368418</v>
      </c>
      <c r="E6">
        <v>42</v>
      </c>
      <c r="F6">
        <v>47.3</v>
      </c>
      <c r="G6">
        <v>41.428571428571431</v>
      </c>
      <c r="H6">
        <v>38.266666666666666</v>
      </c>
      <c r="I6">
        <v>43.649572649572647</v>
      </c>
    </row>
    <row r="7" spans="1:9" x14ac:dyDescent="0.3">
      <c r="A7" s="39" t="s">
        <v>177</v>
      </c>
      <c r="B7">
        <v>42.714285714285715</v>
      </c>
      <c r="C7">
        <v>43</v>
      </c>
      <c r="D7">
        <v>45.153846153846153</v>
      </c>
      <c r="E7">
        <v>46.5</v>
      </c>
      <c r="F7">
        <v>43.04081632653061</v>
      </c>
      <c r="G7">
        <v>46.3125</v>
      </c>
      <c r="H7">
        <v>46.391304347826086</v>
      </c>
      <c r="I7">
        <v>44.486486486486484</v>
      </c>
    </row>
    <row r="8" spans="1:9" x14ac:dyDescent="0.3">
      <c r="A8" s="39" t="s">
        <v>162</v>
      </c>
      <c r="B8">
        <v>48.5</v>
      </c>
      <c r="C8">
        <v>44</v>
      </c>
      <c r="D8">
        <v>42.1875</v>
      </c>
      <c r="E8">
        <v>51</v>
      </c>
      <c r="F8">
        <v>48.952380952380949</v>
      </c>
      <c r="G8">
        <v>40.636363636363633</v>
      </c>
      <c r="H8">
        <v>44.823529411764703</v>
      </c>
      <c r="I8">
        <v>45.678260869565214</v>
      </c>
    </row>
    <row r="9" spans="1:9" x14ac:dyDescent="0.3">
      <c r="A9" s="39" t="s">
        <v>171</v>
      </c>
      <c r="B9">
        <v>40.615384615384613</v>
      </c>
      <c r="C9">
        <v>44.722222222222221</v>
      </c>
      <c r="D9">
        <v>44.666666666666664</v>
      </c>
      <c r="E9">
        <v>41.25</v>
      </c>
      <c r="F9">
        <v>43.827586206896555</v>
      </c>
      <c r="G9">
        <v>42.5625</v>
      </c>
      <c r="H9">
        <v>44.952380952380949</v>
      </c>
      <c r="I9">
        <v>43.420289855072461</v>
      </c>
    </row>
    <row r="10" spans="1:9" x14ac:dyDescent="0.3">
      <c r="A10" s="38" t="s">
        <v>181</v>
      </c>
      <c r="B10">
        <v>43.302325581395351</v>
      </c>
      <c r="C10">
        <v>47.628205128205131</v>
      </c>
      <c r="D10">
        <v>46.431372549019606</v>
      </c>
      <c r="E10">
        <v>43.73770491803279</v>
      </c>
      <c r="F10">
        <v>43.713114754098363</v>
      </c>
      <c r="G10">
        <v>43.444444444444443</v>
      </c>
      <c r="H10">
        <v>43.171875</v>
      </c>
      <c r="I10">
        <v>44.49377593360996</v>
      </c>
    </row>
    <row r="11" spans="1:9" x14ac:dyDescent="0.3">
      <c r="A11" s="39" t="s">
        <v>187</v>
      </c>
      <c r="B11">
        <v>36.666666666666664</v>
      </c>
      <c r="C11">
        <v>46.333333333333336</v>
      </c>
      <c r="D11">
        <v>44.4</v>
      </c>
      <c r="E11">
        <v>46.266666666666666</v>
      </c>
      <c r="F11">
        <v>46.03125</v>
      </c>
      <c r="G11">
        <v>43.823529411764703</v>
      </c>
      <c r="H11">
        <v>45</v>
      </c>
      <c r="I11">
        <v>45.125</v>
      </c>
    </row>
    <row r="12" spans="1:9" x14ac:dyDescent="0.3">
      <c r="A12" s="39" t="s">
        <v>177</v>
      </c>
      <c r="B12">
        <v>42.357142857142854</v>
      </c>
      <c r="C12">
        <v>50.055555555555557</v>
      </c>
      <c r="D12">
        <v>49.2</v>
      </c>
      <c r="E12">
        <v>45.411764705882355</v>
      </c>
      <c r="F12">
        <v>41.212121212121211</v>
      </c>
      <c r="G12">
        <v>46.214285714285715</v>
      </c>
      <c r="H12">
        <v>38.200000000000003</v>
      </c>
      <c r="I12">
        <v>44.570247933884296</v>
      </c>
    </row>
    <row r="13" spans="1:9" x14ac:dyDescent="0.3">
      <c r="A13" s="39" t="s">
        <v>162</v>
      </c>
      <c r="B13">
        <v>47.1</v>
      </c>
      <c r="C13">
        <v>51.25</v>
      </c>
      <c r="D13">
        <v>47</v>
      </c>
      <c r="E13">
        <v>40.692307692307693</v>
      </c>
      <c r="F13">
        <v>43</v>
      </c>
      <c r="G13">
        <v>43.6875</v>
      </c>
      <c r="H13">
        <v>44.125</v>
      </c>
      <c r="I13">
        <v>44.824561403508774</v>
      </c>
    </row>
    <row r="14" spans="1:9" x14ac:dyDescent="0.3">
      <c r="A14" s="39" t="s">
        <v>171</v>
      </c>
      <c r="B14">
        <v>43</v>
      </c>
      <c r="C14">
        <v>44.793103448275865</v>
      </c>
      <c r="D14">
        <v>45.571428571428569</v>
      </c>
      <c r="E14">
        <v>42.0625</v>
      </c>
      <c r="F14">
        <v>45.130434782608695</v>
      </c>
      <c r="G14">
        <v>40.375</v>
      </c>
      <c r="H14">
        <v>43.25</v>
      </c>
      <c r="I14">
        <v>43.527559055118111</v>
      </c>
    </row>
    <row r="15" spans="1:9" x14ac:dyDescent="0.3">
      <c r="A15" s="38" t="s">
        <v>2152</v>
      </c>
      <c r="B15">
        <v>43.65625</v>
      </c>
      <c r="C15">
        <v>45.670886075949369</v>
      </c>
      <c r="D15">
        <v>45.291666666666664</v>
      </c>
      <c r="E15">
        <v>44.456000000000003</v>
      </c>
      <c r="F15">
        <v>44.344398340248965</v>
      </c>
      <c r="G15">
        <v>43.216666666666669</v>
      </c>
      <c r="H15">
        <v>43.642857142857146</v>
      </c>
      <c r="I15">
        <v>44.381999999999998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8359F-377B-4AFE-AC7A-9D6885E29CBF}">
  <sheetPr codeName="Sheet21"/>
  <dimension ref="A1:B4"/>
  <sheetViews>
    <sheetView workbookViewId="0">
      <selection activeCell="S24" sqref="S24"/>
    </sheetView>
  </sheetViews>
  <sheetFormatPr defaultRowHeight="14.4" x14ac:dyDescent="0.3"/>
  <cols>
    <col min="1" max="1" width="12.5546875" bestFit="1" customWidth="1"/>
    <col min="2" max="2" width="13.88671875" bestFit="1" customWidth="1"/>
  </cols>
  <sheetData>
    <row r="1" spans="1:2" x14ac:dyDescent="0.3">
      <c r="A1" s="37" t="s">
        <v>2153</v>
      </c>
      <c r="B1" t="s">
        <v>2154</v>
      </c>
    </row>
    <row r="2" spans="1:2" x14ac:dyDescent="0.3">
      <c r="A2" s="38" t="s">
        <v>163</v>
      </c>
      <c r="B2">
        <v>44.580838323353291</v>
      </c>
    </row>
    <row r="3" spans="1:2" x14ac:dyDescent="0.3">
      <c r="A3" s="38" t="s">
        <v>181</v>
      </c>
      <c r="B3">
        <v>43.783171521035598</v>
      </c>
    </row>
    <row r="4" spans="1:2" x14ac:dyDescent="0.3">
      <c r="A4" s="38" t="s">
        <v>2152</v>
      </c>
      <c r="B4">
        <v>44.197511664074653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4E277-A52A-4D6D-B5A4-5AA5BE80994E}">
  <sheetPr codeName="Sheet22"/>
  <dimension ref="A1:B199"/>
  <sheetViews>
    <sheetView topLeftCell="A173" workbookViewId="0">
      <selection activeCell="Q182" sqref="Q182"/>
    </sheetView>
  </sheetViews>
  <sheetFormatPr defaultRowHeight="14.4" x14ac:dyDescent="0.3"/>
  <cols>
    <col min="1" max="1" width="37.5546875" bestFit="1" customWidth="1"/>
    <col min="2" max="2" width="16.6640625" bestFit="1" customWidth="1"/>
  </cols>
  <sheetData>
    <row r="1" spans="1:2" x14ac:dyDescent="0.3">
      <c r="A1" s="41" t="s">
        <v>2153</v>
      </c>
      <c r="B1" s="41" t="s">
        <v>2155</v>
      </c>
    </row>
    <row r="2" spans="1:2" x14ac:dyDescent="0.3">
      <c r="A2" s="40" t="s">
        <v>2156</v>
      </c>
      <c r="B2" s="40">
        <v>824.55708100000004</v>
      </c>
    </row>
    <row r="3" spans="1:2" x14ac:dyDescent="0.3">
      <c r="A3" s="40" t="s">
        <v>2157</v>
      </c>
      <c r="B3" s="40">
        <v>70.137409520000006</v>
      </c>
    </row>
    <row r="4" spans="1:2" x14ac:dyDescent="0.3">
      <c r="A4" s="40" t="s">
        <v>2158</v>
      </c>
      <c r="B4" s="40">
        <v>947.54183809999995</v>
      </c>
    </row>
    <row r="5" spans="1:2" x14ac:dyDescent="0.3">
      <c r="A5" s="40" t="s">
        <v>2159</v>
      </c>
      <c r="B5" s="40">
        <v>647.22903810000003</v>
      </c>
    </row>
    <row r="6" spans="1:2" x14ac:dyDescent="0.3">
      <c r="A6" s="40" t="s">
        <v>2160</v>
      </c>
      <c r="B6" s="40">
        <v>2.1262333330000001</v>
      </c>
    </row>
    <row r="7" spans="1:2" x14ac:dyDescent="0.3">
      <c r="A7" s="40" t="s">
        <v>2161</v>
      </c>
      <c r="B7" s="40">
        <v>994.0292048</v>
      </c>
    </row>
    <row r="8" spans="1:2" x14ac:dyDescent="0.3">
      <c r="A8" s="40" t="s">
        <v>2162</v>
      </c>
      <c r="B8" s="40">
        <v>65.203480949999999</v>
      </c>
    </row>
    <row r="9" spans="1:2" x14ac:dyDescent="0.3">
      <c r="A9" s="40" t="s">
        <v>2163</v>
      </c>
      <c r="B9" s="40">
        <v>2.3552571430000002</v>
      </c>
    </row>
    <row r="10" spans="1:2" x14ac:dyDescent="0.3">
      <c r="A10" s="40" t="s">
        <v>2164</v>
      </c>
      <c r="B10" s="40">
        <v>563.62628099999995</v>
      </c>
    </row>
    <row r="11" spans="1:2" x14ac:dyDescent="0.3">
      <c r="A11" s="40" t="s">
        <v>2165</v>
      </c>
      <c r="B11" s="40">
        <v>201.9601476</v>
      </c>
    </row>
    <row r="12" spans="1:2" x14ac:dyDescent="0.3">
      <c r="A12" s="40" t="s">
        <v>2166</v>
      </c>
      <c r="B12" s="40">
        <v>226.296719</v>
      </c>
    </row>
    <row r="13" spans="1:2" x14ac:dyDescent="0.3">
      <c r="A13" s="40" t="s">
        <v>2167</v>
      </c>
      <c r="B13" s="40">
        <v>8.6067571429999994</v>
      </c>
    </row>
    <row r="14" spans="1:2" x14ac:dyDescent="0.3">
      <c r="A14" s="40" t="s">
        <v>2168</v>
      </c>
      <c r="B14" s="40">
        <v>41.606400000000001</v>
      </c>
    </row>
    <row r="15" spans="1:2" x14ac:dyDescent="0.3">
      <c r="A15" s="40" t="s">
        <v>2169</v>
      </c>
      <c r="B15" s="40">
        <v>3750.610205</v>
      </c>
    </row>
    <row r="16" spans="1:2" x14ac:dyDescent="0.3">
      <c r="A16" s="40" t="s">
        <v>2170</v>
      </c>
      <c r="B16" s="40">
        <v>6.5359619049999997</v>
      </c>
    </row>
    <row r="17" spans="1:2" x14ac:dyDescent="0.3">
      <c r="A17" s="40" t="s">
        <v>2171</v>
      </c>
      <c r="B17" s="40">
        <v>209.0039524</v>
      </c>
    </row>
    <row r="18" spans="1:2" x14ac:dyDescent="0.3">
      <c r="A18" s="40" t="s">
        <v>2172</v>
      </c>
      <c r="B18" s="40">
        <v>263.64245240000002</v>
      </c>
    </row>
    <row r="19" spans="1:2" x14ac:dyDescent="0.3">
      <c r="A19" s="40" t="s">
        <v>2173</v>
      </c>
      <c r="B19" s="40">
        <v>8.4798476189999992</v>
      </c>
    </row>
    <row r="20" spans="1:2" x14ac:dyDescent="0.3">
      <c r="A20" s="40" t="s">
        <v>2174</v>
      </c>
      <c r="B20" s="40">
        <v>248.0861524</v>
      </c>
    </row>
    <row r="21" spans="1:2" x14ac:dyDescent="0.3">
      <c r="A21" s="40" t="s">
        <v>2175</v>
      </c>
      <c r="B21" s="40">
        <v>18.183842859999999</v>
      </c>
    </row>
    <row r="22" spans="1:2" x14ac:dyDescent="0.3">
      <c r="A22" s="40" t="s">
        <v>2176</v>
      </c>
      <c r="B22" s="40">
        <v>258.13442379999998</v>
      </c>
    </row>
    <row r="23" spans="1:2" x14ac:dyDescent="0.3">
      <c r="A23" s="40" t="s">
        <v>2177</v>
      </c>
      <c r="B23" s="40">
        <v>81.240290479999999</v>
      </c>
    </row>
    <row r="24" spans="1:2" x14ac:dyDescent="0.3">
      <c r="A24" s="40" t="s">
        <v>2178</v>
      </c>
      <c r="B24" s="40">
        <v>48.94747143</v>
      </c>
    </row>
    <row r="25" spans="1:2" x14ac:dyDescent="0.3">
      <c r="A25" s="40" t="s">
        <v>1861</v>
      </c>
      <c r="B25" s="40">
        <v>4771.9531619999998</v>
      </c>
    </row>
    <row r="26" spans="1:2" x14ac:dyDescent="0.3">
      <c r="A26" s="40" t="s">
        <v>2179</v>
      </c>
      <c r="B26" s="40">
        <v>10.17699524</v>
      </c>
    </row>
    <row r="27" spans="1:2" x14ac:dyDescent="0.3">
      <c r="A27" s="40" t="s">
        <v>2180</v>
      </c>
      <c r="B27" s="40">
        <v>167.18493810000001</v>
      </c>
    </row>
    <row r="28" spans="1:2" x14ac:dyDescent="0.3">
      <c r="A28" s="40" t="s">
        <v>2181</v>
      </c>
      <c r="B28" s="40">
        <v>424.17823329999999</v>
      </c>
    </row>
    <row r="29" spans="1:2" x14ac:dyDescent="0.3">
      <c r="A29" s="40" t="s">
        <v>2182</v>
      </c>
      <c r="B29" s="40">
        <v>236.83169050000001</v>
      </c>
    </row>
    <row r="30" spans="1:2" x14ac:dyDescent="0.3">
      <c r="A30" s="40" t="s">
        <v>2183</v>
      </c>
      <c r="B30" s="40">
        <v>12.44478571</v>
      </c>
    </row>
    <row r="31" spans="1:2" x14ac:dyDescent="0.3">
      <c r="A31" s="40" t="s">
        <v>2184</v>
      </c>
      <c r="B31" s="40">
        <v>554.41893809999999</v>
      </c>
    </row>
    <row r="32" spans="1:2" x14ac:dyDescent="0.3">
      <c r="A32" s="40" t="s">
        <v>2185</v>
      </c>
      <c r="B32" s="40">
        <v>357.57596189999998</v>
      </c>
    </row>
    <row r="33" spans="1:2" x14ac:dyDescent="0.3">
      <c r="A33" s="40" t="s">
        <v>2186</v>
      </c>
      <c r="B33" s="40">
        <v>548.11382379999998</v>
      </c>
    </row>
    <row r="34" spans="1:2" x14ac:dyDescent="0.3">
      <c r="A34" s="40" t="s">
        <v>2187</v>
      </c>
      <c r="B34" s="40">
        <v>846.04447140000002</v>
      </c>
    </row>
    <row r="35" spans="1:2" x14ac:dyDescent="0.3">
      <c r="A35" s="40" t="s">
        <v>2188</v>
      </c>
      <c r="B35" s="40">
        <v>330.53091430000001</v>
      </c>
    </row>
    <row r="36" spans="1:2" x14ac:dyDescent="0.3">
      <c r="A36" s="40" t="s">
        <v>2189</v>
      </c>
      <c r="B36" s="40">
        <v>3.8893333330000002</v>
      </c>
    </row>
    <row r="37" spans="1:2" x14ac:dyDescent="0.3">
      <c r="A37" s="40" t="s">
        <v>2190</v>
      </c>
      <c r="B37" s="40">
        <v>420.50131429999999</v>
      </c>
    </row>
    <row r="38" spans="1:2" x14ac:dyDescent="0.3">
      <c r="A38" s="40" t="s">
        <v>2191</v>
      </c>
      <c r="B38" s="40">
        <v>158.81138569999999</v>
      </c>
    </row>
    <row r="39" spans="1:2" x14ac:dyDescent="0.3">
      <c r="A39" s="40" t="s">
        <v>2192</v>
      </c>
      <c r="B39" s="40">
        <v>13.55637143</v>
      </c>
    </row>
    <row r="40" spans="1:2" x14ac:dyDescent="0.3">
      <c r="A40" s="40" t="s">
        <v>2193</v>
      </c>
      <c r="B40" s="40">
        <v>559.48659999999995</v>
      </c>
    </row>
    <row r="41" spans="1:2" x14ac:dyDescent="0.3">
      <c r="A41" s="40" t="s">
        <v>2194</v>
      </c>
      <c r="B41" s="40">
        <v>1108.9659429999999</v>
      </c>
    </row>
    <row r="42" spans="1:2" x14ac:dyDescent="0.3">
      <c r="A42" s="40" t="s">
        <v>2195</v>
      </c>
      <c r="B42" s="40">
        <v>18.46925238</v>
      </c>
    </row>
    <row r="43" spans="1:2" x14ac:dyDescent="0.3">
      <c r="A43" s="40" t="s">
        <v>2196</v>
      </c>
      <c r="B43" s="40">
        <v>114.2534905</v>
      </c>
    </row>
    <row r="44" spans="1:2" x14ac:dyDescent="0.3">
      <c r="A44" s="40" t="s">
        <v>2197</v>
      </c>
      <c r="B44" s="40">
        <v>114.79582859999999</v>
      </c>
    </row>
    <row r="45" spans="1:2" x14ac:dyDescent="0.3">
      <c r="A45" s="40" t="s">
        <v>2198</v>
      </c>
      <c r="B45" s="40">
        <v>97.123728569999997</v>
      </c>
    </row>
    <row r="46" spans="1:2" x14ac:dyDescent="0.3">
      <c r="A46" s="40" t="s">
        <v>2199</v>
      </c>
      <c r="B46" s="40">
        <v>267.36883330000001</v>
      </c>
    </row>
    <row r="47" spans="1:2" x14ac:dyDescent="0.3">
      <c r="A47" s="40" t="s">
        <v>2200</v>
      </c>
      <c r="B47" s="40">
        <v>3.4515952379999999</v>
      </c>
    </row>
    <row r="48" spans="1:2" x14ac:dyDescent="0.3">
      <c r="A48" s="40" t="s">
        <v>2201</v>
      </c>
      <c r="B48" s="40">
        <v>27.544795239999999</v>
      </c>
    </row>
    <row r="49" spans="1:2" x14ac:dyDescent="0.3">
      <c r="A49" s="40" t="s">
        <v>2202</v>
      </c>
      <c r="B49" s="40">
        <v>248.2464143</v>
      </c>
    </row>
    <row r="50" spans="1:2" x14ac:dyDescent="0.3">
      <c r="A50" s="40" t="s">
        <v>2203</v>
      </c>
      <c r="B50" s="40">
        <v>584.69504759999995</v>
      </c>
    </row>
    <row r="51" spans="1:2" x14ac:dyDescent="0.3">
      <c r="A51" s="40" t="s">
        <v>2204</v>
      </c>
      <c r="B51" s="40">
        <v>1787.1824859999999</v>
      </c>
    </row>
    <row r="52" spans="1:2" x14ac:dyDescent="0.3">
      <c r="A52" s="40" t="s">
        <v>2205</v>
      </c>
      <c r="B52" s="40">
        <v>134.2017333</v>
      </c>
    </row>
    <row r="53" spans="1:2" x14ac:dyDescent="0.3">
      <c r="A53" s="40" t="s">
        <v>2206</v>
      </c>
      <c r="B53" s="40">
        <v>22.85559524</v>
      </c>
    </row>
    <row r="54" spans="1:2" x14ac:dyDescent="0.3">
      <c r="A54" s="40" t="s">
        <v>2207</v>
      </c>
      <c r="B54" s="40">
        <v>243.72274759999999</v>
      </c>
    </row>
    <row r="55" spans="1:2" x14ac:dyDescent="0.3">
      <c r="A55" s="40" t="s">
        <v>2208</v>
      </c>
      <c r="B55" s="40">
        <v>384.57850480000002</v>
      </c>
    </row>
    <row r="56" spans="1:2" x14ac:dyDescent="0.3">
      <c r="A56" s="40" t="s">
        <v>2209</v>
      </c>
      <c r="B56" s="40">
        <v>2200.9111760000001</v>
      </c>
    </row>
    <row r="57" spans="1:2" x14ac:dyDescent="0.3">
      <c r="A57" s="40" t="s">
        <v>2210</v>
      </c>
      <c r="B57" s="40">
        <v>141.49171430000001</v>
      </c>
    </row>
    <row r="58" spans="1:2" x14ac:dyDescent="0.3">
      <c r="A58" s="40" t="s">
        <v>2211</v>
      </c>
      <c r="B58" s="40">
        <v>30.136933330000002</v>
      </c>
    </row>
    <row r="59" spans="1:2" x14ac:dyDescent="0.3">
      <c r="A59" s="40" t="s">
        <v>2212</v>
      </c>
      <c r="B59" s="40">
        <v>79.407219049999995</v>
      </c>
    </row>
    <row r="60" spans="1:2" x14ac:dyDescent="0.3">
      <c r="A60" s="40" t="s">
        <v>2213</v>
      </c>
      <c r="B60" s="40">
        <v>29.469861900000001</v>
      </c>
    </row>
    <row r="61" spans="1:2" x14ac:dyDescent="0.3">
      <c r="A61" s="40" t="s">
        <v>2214</v>
      </c>
      <c r="B61" s="40">
        <v>25.248461899999999</v>
      </c>
    </row>
    <row r="62" spans="1:2" x14ac:dyDescent="0.3">
      <c r="A62" s="40" t="s">
        <v>2215</v>
      </c>
      <c r="B62" s="40">
        <v>2370.5784480000002</v>
      </c>
    </row>
    <row r="63" spans="1:2" x14ac:dyDescent="0.3">
      <c r="A63" s="40" t="s">
        <v>2216</v>
      </c>
      <c r="B63" s="40">
        <v>21.096276190000001</v>
      </c>
    </row>
    <row r="64" spans="1:2" x14ac:dyDescent="0.3">
      <c r="A64" s="40" t="s">
        <v>2217</v>
      </c>
      <c r="B64" s="40">
        <v>127.9493476</v>
      </c>
    </row>
    <row r="65" spans="1:2" x14ac:dyDescent="0.3">
      <c r="A65" s="40" t="s">
        <v>2218</v>
      </c>
      <c r="B65" s="40">
        <v>1480.52071</v>
      </c>
    </row>
    <row r="66" spans="1:2" x14ac:dyDescent="0.3">
      <c r="A66" s="40" t="s">
        <v>2219</v>
      </c>
      <c r="B66" s="40">
        <v>6.127080952</v>
      </c>
    </row>
    <row r="67" spans="1:2" x14ac:dyDescent="0.3">
      <c r="A67" s="40" t="s">
        <v>2220</v>
      </c>
      <c r="B67" s="40">
        <v>6.60247619</v>
      </c>
    </row>
    <row r="68" spans="1:2" x14ac:dyDescent="0.3">
      <c r="A68" s="40" t="s">
        <v>2221</v>
      </c>
      <c r="B68" s="40">
        <v>46.183361900000001</v>
      </c>
    </row>
    <row r="69" spans="1:2" x14ac:dyDescent="0.3">
      <c r="A69" s="40" t="s">
        <v>2222</v>
      </c>
      <c r="B69" s="40">
        <v>48.688623810000003</v>
      </c>
    </row>
    <row r="70" spans="1:2" x14ac:dyDescent="0.3">
      <c r="A70" s="40" t="s">
        <v>2223</v>
      </c>
      <c r="B70" s="40">
        <v>91.72812381</v>
      </c>
    </row>
    <row r="71" spans="1:2" x14ac:dyDescent="0.3">
      <c r="A71" s="40" t="s">
        <v>2224</v>
      </c>
      <c r="B71" s="40">
        <v>1917.0891429999999</v>
      </c>
    </row>
    <row r="72" spans="1:2" x14ac:dyDescent="0.3">
      <c r="A72" s="40" t="s">
        <v>2225</v>
      </c>
      <c r="B72" s="40">
        <v>664.65353330000005</v>
      </c>
    </row>
    <row r="73" spans="1:2" x14ac:dyDescent="0.3">
      <c r="A73" s="40" t="s">
        <v>2226</v>
      </c>
      <c r="B73" s="40">
        <v>249.6064476</v>
      </c>
    </row>
    <row r="74" spans="1:2" x14ac:dyDescent="0.3">
      <c r="A74" s="40" t="s">
        <v>2227</v>
      </c>
      <c r="B74" s="40">
        <v>2.6231952380000001</v>
      </c>
    </row>
    <row r="75" spans="1:2" x14ac:dyDescent="0.3">
      <c r="A75" s="40" t="s">
        <v>2228</v>
      </c>
      <c r="B75" s="40">
        <v>8.8646142860000001</v>
      </c>
    </row>
    <row r="76" spans="1:2" x14ac:dyDescent="0.3">
      <c r="A76" s="40" t="s">
        <v>2229</v>
      </c>
      <c r="B76" s="40">
        <v>3.9128142860000001</v>
      </c>
    </row>
    <row r="77" spans="1:2" x14ac:dyDescent="0.3">
      <c r="A77" s="40" t="s">
        <v>2230</v>
      </c>
      <c r="B77" s="40">
        <v>376.99623810000003</v>
      </c>
    </row>
    <row r="78" spans="1:2" x14ac:dyDescent="0.3">
      <c r="A78" s="40" t="s">
        <v>2231</v>
      </c>
      <c r="B78" s="40">
        <v>259.53231899999997</v>
      </c>
    </row>
    <row r="79" spans="1:2" x14ac:dyDescent="0.3">
      <c r="A79" s="40" t="s">
        <v>2232</v>
      </c>
      <c r="B79" s="40">
        <v>39.813933329999998</v>
      </c>
    </row>
    <row r="80" spans="1:2" x14ac:dyDescent="0.3">
      <c r="A80" s="40" t="s">
        <v>2233</v>
      </c>
      <c r="B80" s="40">
        <v>18.203642859999999</v>
      </c>
    </row>
    <row r="81" spans="1:2" x14ac:dyDescent="0.3">
      <c r="A81" s="40" t="s">
        <v>2234</v>
      </c>
      <c r="B81" s="40">
        <v>249.45776190000001</v>
      </c>
    </row>
    <row r="82" spans="1:2" x14ac:dyDescent="0.3">
      <c r="A82" s="40" t="s">
        <v>2235</v>
      </c>
      <c r="B82" s="40">
        <v>214.757419</v>
      </c>
    </row>
    <row r="83" spans="1:2" x14ac:dyDescent="0.3">
      <c r="A83" s="40" t="s">
        <v>2236</v>
      </c>
      <c r="B83" s="40">
        <v>221.6846238</v>
      </c>
    </row>
    <row r="84" spans="1:2" x14ac:dyDescent="0.3">
      <c r="A84" s="40" t="s">
        <v>2237</v>
      </c>
      <c r="B84" s="40">
        <v>7.8898428569999997</v>
      </c>
    </row>
    <row r="85" spans="1:2" x14ac:dyDescent="0.3">
      <c r="A85" s="40" t="s">
        <v>2238</v>
      </c>
      <c r="B85" s="40">
        <v>6152.6208049999996</v>
      </c>
    </row>
    <row r="86" spans="1:2" x14ac:dyDescent="0.3">
      <c r="A86" s="40" t="s">
        <v>2239</v>
      </c>
      <c r="B86" s="40">
        <v>1880.056652</v>
      </c>
    </row>
    <row r="87" spans="1:2" x14ac:dyDescent="0.3">
      <c r="A87" s="40" t="s">
        <v>2240</v>
      </c>
      <c r="B87" s="40">
        <v>836.33229519999998</v>
      </c>
    </row>
    <row r="88" spans="1:2" x14ac:dyDescent="0.3">
      <c r="A88" s="40" t="s">
        <v>2241</v>
      </c>
      <c r="B88" s="40">
        <v>110.45629049999999</v>
      </c>
    </row>
    <row r="89" spans="1:2" x14ac:dyDescent="0.3">
      <c r="A89" s="40" t="s">
        <v>2242</v>
      </c>
      <c r="B89" s="40">
        <v>187.10835710000001</v>
      </c>
    </row>
    <row r="90" spans="1:2" x14ac:dyDescent="0.3">
      <c r="A90" s="40" t="s">
        <v>2243</v>
      </c>
      <c r="B90" s="40">
        <v>1391.595767</v>
      </c>
    </row>
    <row r="91" spans="1:2" x14ac:dyDescent="0.3">
      <c r="A91" s="40" t="s">
        <v>2244</v>
      </c>
      <c r="B91" s="40">
        <v>68.190399999999997</v>
      </c>
    </row>
    <row r="92" spans="1:2" x14ac:dyDescent="0.3">
      <c r="A92" s="40" t="s">
        <v>2245</v>
      </c>
      <c r="B92" s="40">
        <v>2976.981252</v>
      </c>
    </row>
    <row r="93" spans="1:2" x14ac:dyDescent="0.3">
      <c r="A93" s="40" t="s">
        <v>2246</v>
      </c>
      <c r="B93" s="40">
        <v>215.23071899999999</v>
      </c>
    </row>
    <row r="94" spans="1:2" x14ac:dyDescent="0.3">
      <c r="A94" s="40" t="s">
        <v>2247</v>
      </c>
      <c r="B94" s="40">
        <v>401.5977714</v>
      </c>
    </row>
    <row r="95" spans="1:2" x14ac:dyDescent="0.3">
      <c r="A95" s="40" t="s">
        <v>2248</v>
      </c>
      <c r="B95" s="40">
        <v>1118.5302380000001</v>
      </c>
    </row>
    <row r="96" spans="1:2" x14ac:dyDescent="0.3">
      <c r="A96" s="40" t="s">
        <v>2249</v>
      </c>
      <c r="B96" s="40">
        <v>2.5801666669999999</v>
      </c>
    </row>
    <row r="97" spans="1:2" x14ac:dyDescent="0.3">
      <c r="A97" s="40" t="s">
        <v>2250</v>
      </c>
      <c r="B97" s="40">
        <v>103.8330857</v>
      </c>
    </row>
    <row r="98" spans="1:2" x14ac:dyDescent="0.3">
      <c r="A98" s="40" t="s">
        <v>2251</v>
      </c>
      <c r="B98" s="40">
        <v>139.14347620000001</v>
      </c>
    </row>
    <row r="99" spans="1:2" x14ac:dyDescent="0.3">
      <c r="A99" s="40" t="s">
        <v>2252</v>
      </c>
      <c r="B99" s="40">
        <v>43.911266670000003</v>
      </c>
    </row>
    <row r="100" spans="1:2" x14ac:dyDescent="0.3">
      <c r="A100" s="40" t="s">
        <v>2253</v>
      </c>
      <c r="B100" s="40">
        <v>148.02314759999999</v>
      </c>
    </row>
    <row r="101" spans="1:2" x14ac:dyDescent="0.3">
      <c r="A101" s="40" t="s">
        <v>2254</v>
      </c>
      <c r="B101" s="40">
        <v>47.977061900000002</v>
      </c>
    </row>
    <row r="102" spans="1:2" x14ac:dyDescent="0.3">
      <c r="A102" s="40" t="s">
        <v>2255</v>
      </c>
      <c r="B102" s="40">
        <v>105.50960480000001</v>
      </c>
    </row>
    <row r="103" spans="1:2" x14ac:dyDescent="0.3">
      <c r="A103" s="40" t="s">
        <v>2256</v>
      </c>
      <c r="B103" s="40">
        <v>155.38024290000001</v>
      </c>
    </row>
    <row r="104" spans="1:2" x14ac:dyDescent="0.3">
      <c r="A104" s="40" t="s">
        <v>2257</v>
      </c>
      <c r="B104" s="40">
        <v>64.638761900000006</v>
      </c>
    </row>
    <row r="105" spans="1:2" x14ac:dyDescent="0.3">
      <c r="A105" s="40" t="s">
        <v>2258</v>
      </c>
      <c r="B105" s="40">
        <v>13.401757140000001</v>
      </c>
    </row>
    <row r="106" spans="1:2" x14ac:dyDescent="0.3">
      <c r="A106" s="40" t="s">
        <v>2259</v>
      </c>
      <c r="B106" s="40">
        <v>569.0684</v>
      </c>
    </row>
    <row r="107" spans="1:2" x14ac:dyDescent="0.3">
      <c r="A107" s="40" t="s">
        <v>2260</v>
      </c>
      <c r="B107" s="40">
        <v>388.03623329999999</v>
      </c>
    </row>
    <row r="108" spans="1:2" x14ac:dyDescent="0.3">
      <c r="A108" s="40" t="s">
        <v>2261</v>
      </c>
      <c r="B108" s="40">
        <v>737.67082860000005</v>
      </c>
    </row>
    <row r="109" spans="1:2" x14ac:dyDescent="0.3">
      <c r="A109" s="40" t="s">
        <v>2262</v>
      </c>
      <c r="B109" s="40">
        <v>12.63197143</v>
      </c>
    </row>
    <row r="110" spans="1:2" x14ac:dyDescent="0.3">
      <c r="A110" s="40" t="s">
        <v>2263</v>
      </c>
      <c r="B110" s="40">
        <v>410.98966189999999</v>
      </c>
    </row>
    <row r="111" spans="1:2" x14ac:dyDescent="0.3">
      <c r="A111" s="40" t="s">
        <v>2264</v>
      </c>
      <c r="B111" s="40">
        <v>10.22220476</v>
      </c>
    </row>
    <row r="112" spans="1:2" x14ac:dyDescent="0.3">
      <c r="A112" s="40" t="s">
        <v>2265</v>
      </c>
      <c r="B112" s="40">
        <v>8.4097571430000002</v>
      </c>
    </row>
    <row r="113" spans="1:2" x14ac:dyDescent="0.3">
      <c r="A113" s="40" t="s">
        <v>2266</v>
      </c>
      <c r="B113" s="40">
        <v>95.360976190000002</v>
      </c>
    </row>
    <row r="114" spans="1:2" x14ac:dyDescent="0.3">
      <c r="A114" s="40" t="s">
        <v>2267</v>
      </c>
      <c r="B114" s="40">
        <v>29.67787143</v>
      </c>
    </row>
    <row r="115" spans="1:2" x14ac:dyDescent="0.3">
      <c r="A115" s="40" t="s">
        <v>2268</v>
      </c>
      <c r="B115" s="40">
        <v>5.5394857139999996</v>
      </c>
    </row>
    <row r="116" spans="1:2" x14ac:dyDescent="0.3">
      <c r="A116" s="40" t="s">
        <v>2269</v>
      </c>
      <c r="B116" s="40">
        <v>243.49540949999999</v>
      </c>
    </row>
    <row r="117" spans="1:2" x14ac:dyDescent="0.3">
      <c r="A117" s="40" t="s">
        <v>2270</v>
      </c>
      <c r="B117" s="40">
        <v>2818.3708430000001</v>
      </c>
    </row>
    <row r="118" spans="1:2" x14ac:dyDescent="0.3">
      <c r="A118" s="40" t="s">
        <v>2271</v>
      </c>
      <c r="B118" s="40">
        <v>12.56820476</v>
      </c>
    </row>
    <row r="119" spans="1:2" x14ac:dyDescent="0.3">
      <c r="A119" s="40" t="s">
        <v>2272</v>
      </c>
      <c r="B119" s="40">
        <v>69.925095240000005</v>
      </c>
    </row>
    <row r="120" spans="1:2" x14ac:dyDescent="0.3">
      <c r="A120" s="40" t="s">
        <v>2273</v>
      </c>
      <c r="B120" s="40">
        <v>14.74740476</v>
      </c>
    </row>
    <row r="121" spans="1:2" x14ac:dyDescent="0.3">
      <c r="A121" s="40" t="s">
        <v>2274</v>
      </c>
      <c r="B121" s="40">
        <v>811.01654759999997</v>
      </c>
    </row>
    <row r="122" spans="1:2" x14ac:dyDescent="0.3">
      <c r="A122" s="40" t="s">
        <v>2275</v>
      </c>
      <c r="B122" s="40">
        <v>617.32041900000002</v>
      </c>
    </row>
    <row r="123" spans="1:2" x14ac:dyDescent="0.3">
      <c r="A123" s="40" t="s">
        <v>2276</v>
      </c>
      <c r="B123" s="40">
        <v>1202.6836330000001</v>
      </c>
    </row>
    <row r="124" spans="1:2" x14ac:dyDescent="0.3">
      <c r="A124" s="40" t="s">
        <v>2277</v>
      </c>
      <c r="B124" s="40">
        <v>52.996361899999997</v>
      </c>
    </row>
    <row r="125" spans="1:2" x14ac:dyDescent="0.3">
      <c r="A125" s="40" t="s">
        <v>2278</v>
      </c>
      <c r="B125" s="40">
        <v>608.5328667</v>
      </c>
    </row>
    <row r="126" spans="1:2" x14ac:dyDescent="0.3">
      <c r="A126" s="40" t="s">
        <v>2279</v>
      </c>
      <c r="B126" s="40">
        <v>400.2124857</v>
      </c>
    </row>
    <row r="127" spans="1:2" x14ac:dyDescent="0.3">
      <c r="A127" s="40" t="s">
        <v>2280</v>
      </c>
      <c r="B127" s="40">
        <v>6.4502380949999996</v>
      </c>
    </row>
    <row r="128" spans="1:2" x14ac:dyDescent="0.3">
      <c r="A128" s="40" t="s">
        <v>2281</v>
      </c>
      <c r="B128" s="40">
        <v>107.3032714</v>
      </c>
    </row>
    <row r="129" spans="1:2" x14ac:dyDescent="0.3">
      <c r="A129" s="40" t="s">
        <v>2282</v>
      </c>
      <c r="B129" s="40">
        <v>145.107181</v>
      </c>
    </row>
    <row r="130" spans="1:2" x14ac:dyDescent="0.3">
      <c r="A130" s="40" t="s">
        <v>2283</v>
      </c>
      <c r="B130" s="40">
        <v>470.90922380000001</v>
      </c>
    </row>
    <row r="131" spans="1:2" x14ac:dyDescent="0.3">
      <c r="A131" s="40" t="s">
        <v>2284</v>
      </c>
      <c r="B131" s="40">
        <v>4319.2402860000002</v>
      </c>
    </row>
    <row r="132" spans="1:2" x14ac:dyDescent="0.3">
      <c r="A132" s="40" t="s">
        <v>2285</v>
      </c>
      <c r="B132" s="40">
        <v>49.494114289999999</v>
      </c>
    </row>
    <row r="133" spans="1:2" x14ac:dyDescent="0.3">
      <c r="A133" s="40" t="s">
        <v>2286</v>
      </c>
      <c r="B133" s="40">
        <v>123.4182524</v>
      </c>
    </row>
    <row r="134" spans="1:2" x14ac:dyDescent="0.3">
      <c r="A134" s="40" t="s">
        <v>2287</v>
      </c>
      <c r="B134" s="40">
        <v>272.19776669999999</v>
      </c>
    </row>
    <row r="135" spans="1:2" x14ac:dyDescent="0.3">
      <c r="A135" s="40" t="s">
        <v>2288</v>
      </c>
      <c r="B135" s="40">
        <v>125.20780480000001</v>
      </c>
    </row>
    <row r="136" spans="1:2" x14ac:dyDescent="0.3">
      <c r="A136" s="40" t="s">
        <v>2289</v>
      </c>
      <c r="B136" s="40">
        <v>4844.6306709999999</v>
      </c>
    </row>
    <row r="137" spans="1:2" x14ac:dyDescent="0.3">
      <c r="A137" s="40" t="s">
        <v>2290</v>
      </c>
      <c r="B137" s="40">
        <v>94.088714289999999</v>
      </c>
    </row>
    <row r="138" spans="1:2" x14ac:dyDescent="0.3">
      <c r="A138" s="40" t="s">
        <v>2291</v>
      </c>
      <c r="B138" s="40">
        <v>195.0461286</v>
      </c>
    </row>
    <row r="139" spans="1:2" x14ac:dyDescent="0.3">
      <c r="A139" s="40" t="s">
        <v>2292</v>
      </c>
      <c r="B139" s="40">
        <v>160.96466670000001</v>
      </c>
    </row>
    <row r="140" spans="1:2" x14ac:dyDescent="0.3">
      <c r="A140" s="40" t="s">
        <v>2293</v>
      </c>
      <c r="B140" s="40">
        <v>722.1225048</v>
      </c>
    </row>
    <row r="141" spans="1:2" x14ac:dyDescent="0.3">
      <c r="A141" s="40" t="s">
        <v>2294</v>
      </c>
      <c r="B141" s="40">
        <v>2425.6145809999998</v>
      </c>
    </row>
    <row r="142" spans="1:2" x14ac:dyDescent="0.3">
      <c r="A142" s="40" t="s">
        <v>2295</v>
      </c>
      <c r="B142" s="40">
        <v>878.42784759999995</v>
      </c>
    </row>
    <row r="143" spans="1:2" x14ac:dyDescent="0.3">
      <c r="A143" s="40" t="s">
        <v>2296</v>
      </c>
      <c r="B143" s="40">
        <v>16.13415238</v>
      </c>
    </row>
    <row r="144" spans="1:2" x14ac:dyDescent="0.3">
      <c r="A144" s="40" t="s">
        <v>2297</v>
      </c>
      <c r="B144" s="40">
        <v>235.21150950000001</v>
      </c>
    </row>
    <row r="145" spans="1:2" x14ac:dyDescent="0.3">
      <c r="A145" s="40" t="s">
        <v>2298</v>
      </c>
      <c r="B145" s="40">
        <v>76.144638099999995</v>
      </c>
    </row>
    <row r="146" spans="1:2" x14ac:dyDescent="0.3">
      <c r="A146" s="40" t="s">
        <v>2299</v>
      </c>
      <c r="B146" s="40">
        <v>88.498985709999999</v>
      </c>
    </row>
    <row r="147" spans="1:2" x14ac:dyDescent="0.3">
      <c r="A147" s="40" t="s">
        <v>2300</v>
      </c>
      <c r="B147" s="40">
        <v>19.8227619</v>
      </c>
    </row>
    <row r="148" spans="1:2" x14ac:dyDescent="0.3">
      <c r="A148" s="40" t="s">
        <v>2301</v>
      </c>
      <c r="B148" s="40">
        <v>1206.2797619999999</v>
      </c>
    </row>
    <row r="149" spans="1:2" x14ac:dyDescent="0.3">
      <c r="A149" s="40" t="s">
        <v>2302</v>
      </c>
      <c r="B149" s="40">
        <v>93.065504759999996</v>
      </c>
    </row>
    <row r="150" spans="1:2" x14ac:dyDescent="0.3">
      <c r="A150" s="40" t="s">
        <v>2303</v>
      </c>
      <c r="B150" s="40">
        <v>461.89375710000002</v>
      </c>
    </row>
    <row r="151" spans="1:2" x14ac:dyDescent="0.3">
      <c r="A151" s="40" t="s">
        <v>2304</v>
      </c>
      <c r="B151" s="40">
        <v>3194.490933</v>
      </c>
    </row>
    <row r="152" spans="1:2" x14ac:dyDescent="0.3">
      <c r="A152" s="40" t="s">
        <v>2305</v>
      </c>
      <c r="B152" s="40">
        <v>263.52598569999998</v>
      </c>
    </row>
    <row r="153" spans="1:2" x14ac:dyDescent="0.3">
      <c r="A153" s="40" t="s">
        <v>2306</v>
      </c>
      <c r="B153" s="40">
        <v>4.1899142859999996</v>
      </c>
    </row>
    <row r="154" spans="1:2" x14ac:dyDescent="0.3">
      <c r="A154" s="40" t="s">
        <v>2307</v>
      </c>
      <c r="B154" s="40">
        <v>2.6455761899999999</v>
      </c>
    </row>
    <row r="155" spans="1:2" x14ac:dyDescent="0.3">
      <c r="A155" s="40" t="s">
        <v>2308</v>
      </c>
      <c r="B155" s="40">
        <v>4.7304380950000002</v>
      </c>
    </row>
    <row r="156" spans="1:2" x14ac:dyDescent="0.3">
      <c r="A156" s="40" t="s">
        <v>2309</v>
      </c>
      <c r="B156" s="40">
        <v>4.7096190480000004</v>
      </c>
    </row>
    <row r="157" spans="1:2" x14ac:dyDescent="0.3">
      <c r="A157" s="40" t="s">
        <v>2310</v>
      </c>
      <c r="B157" s="40">
        <v>843.21510479999995</v>
      </c>
    </row>
    <row r="158" spans="1:2" x14ac:dyDescent="0.3">
      <c r="A158" s="40" t="s">
        <v>2311</v>
      </c>
      <c r="B158" s="40">
        <v>334.23336189999998</v>
      </c>
    </row>
    <row r="159" spans="1:2" x14ac:dyDescent="0.3">
      <c r="A159" s="40" t="s">
        <v>2312</v>
      </c>
      <c r="B159" s="40">
        <v>207.3558524</v>
      </c>
    </row>
    <row r="160" spans="1:2" x14ac:dyDescent="0.3">
      <c r="A160" s="40" t="s">
        <v>2313</v>
      </c>
      <c r="B160" s="40">
        <v>2.318509524</v>
      </c>
    </row>
    <row r="161" spans="1:2" x14ac:dyDescent="0.3">
      <c r="A161" s="40" t="s">
        <v>2314</v>
      </c>
      <c r="B161" s="40">
        <v>168.52876670000001</v>
      </c>
    </row>
    <row r="162" spans="1:2" x14ac:dyDescent="0.3">
      <c r="A162" s="40" t="s">
        <v>2315</v>
      </c>
      <c r="B162" s="40">
        <v>137.66150949999999</v>
      </c>
    </row>
    <row r="163" spans="1:2" x14ac:dyDescent="0.3">
      <c r="A163" s="40" t="s">
        <v>2316</v>
      </c>
      <c r="B163" s="40">
        <v>125.66344290000001</v>
      </c>
    </row>
    <row r="164" spans="1:2" x14ac:dyDescent="0.3">
      <c r="A164" s="40" t="s">
        <v>2317</v>
      </c>
      <c r="B164" s="40">
        <v>48.88467619</v>
      </c>
    </row>
    <row r="165" spans="1:2" x14ac:dyDescent="0.3">
      <c r="A165" s="40" t="s">
        <v>2318</v>
      </c>
      <c r="B165" s="40">
        <v>14.43665238</v>
      </c>
    </row>
    <row r="166" spans="1:2" x14ac:dyDescent="0.3">
      <c r="A166" s="40" t="s">
        <v>2319</v>
      </c>
      <c r="B166" s="40">
        <v>324.66709049999997</v>
      </c>
    </row>
    <row r="167" spans="1:2" x14ac:dyDescent="0.3">
      <c r="A167" s="40" t="s">
        <v>2320</v>
      </c>
      <c r="B167" s="40">
        <v>1096.823762</v>
      </c>
    </row>
    <row r="168" spans="1:2" x14ac:dyDescent="0.3">
      <c r="A168" s="40" t="s">
        <v>2321</v>
      </c>
      <c r="B168" s="40">
        <v>478.7804524</v>
      </c>
    </row>
    <row r="169" spans="1:2" x14ac:dyDescent="0.3">
      <c r="A169" s="40" t="s">
        <v>2322</v>
      </c>
      <c r="B169" s="40">
        <v>108.6313</v>
      </c>
    </row>
    <row r="170" spans="1:2" x14ac:dyDescent="0.3">
      <c r="A170" s="40" t="s">
        <v>2323</v>
      </c>
      <c r="B170" s="40">
        <v>915.95088569999996</v>
      </c>
    </row>
    <row r="171" spans="1:2" x14ac:dyDescent="0.3">
      <c r="A171" s="40" t="s">
        <v>2324</v>
      </c>
      <c r="B171" s="40">
        <v>13.31748571</v>
      </c>
    </row>
    <row r="172" spans="1:2" x14ac:dyDescent="0.3">
      <c r="A172" s="40" t="s">
        <v>2325</v>
      </c>
      <c r="B172" s="40">
        <v>231.29765710000001</v>
      </c>
    </row>
    <row r="173" spans="1:2" x14ac:dyDescent="0.3">
      <c r="A173" s="40" t="s">
        <v>2326</v>
      </c>
      <c r="B173" s="40">
        <v>193.77528570000001</v>
      </c>
    </row>
    <row r="174" spans="1:2" x14ac:dyDescent="0.3">
      <c r="A174" s="40" t="s">
        <v>2327</v>
      </c>
      <c r="B174" s="40">
        <v>450.13</v>
      </c>
    </row>
    <row r="175" spans="1:2" x14ac:dyDescent="0.3">
      <c r="A175" s="40" t="s">
        <v>2328</v>
      </c>
      <c r="B175" s="40">
        <v>201.3779476</v>
      </c>
    </row>
    <row r="176" spans="1:2" x14ac:dyDescent="0.3">
      <c r="A176" s="40" t="s">
        <v>2329</v>
      </c>
      <c r="B176" s="40">
        <v>1593.7362760000001</v>
      </c>
    </row>
    <row r="177" spans="1:2" x14ac:dyDescent="0.3">
      <c r="A177" s="40" t="s">
        <v>2330</v>
      </c>
      <c r="B177" s="40">
        <v>28.613119050000002</v>
      </c>
    </row>
    <row r="178" spans="1:2" x14ac:dyDescent="0.3">
      <c r="A178" s="40" t="s">
        <v>2331</v>
      </c>
      <c r="B178" s="40">
        <v>171.2555524</v>
      </c>
    </row>
    <row r="179" spans="1:2" x14ac:dyDescent="0.3">
      <c r="A179" s="40" t="s">
        <v>2332</v>
      </c>
      <c r="B179" s="40">
        <v>2.4416380950000001</v>
      </c>
    </row>
    <row r="180" spans="1:2" x14ac:dyDescent="0.3">
      <c r="A180" s="40" t="s">
        <v>2333</v>
      </c>
      <c r="B180" s="40">
        <v>32.130257139999998</v>
      </c>
    </row>
    <row r="181" spans="1:2" x14ac:dyDescent="0.3">
      <c r="A181" s="40" t="s">
        <v>2334</v>
      </c>
      <c r="B181" s="40">
        <v>263.39803330000001</v>
      </c>
    </row>
    <row r="182" spans="1:2" x14ac:dyDescent="0.3">
      <c r="A182" s="40" t="s">
        <v>2335</v>
      </c>
      <c r="B182" s="40">
        <v>1825.93929</v>
      </c>
    </row>
    <row r="183" spans="1:2" x14ac:dyDescent="0.3">
      <c r="A183" s="40" t="s">
        <v>2336</v>
      </c>
      <c r="B183" s="40">
        <v>129.2504429</v>
      </c>
    </row>
    <row r="184" spans="1:2" x14ac:dyDescent="0.3">
      <c r="A184" s="40" t="s">
        <v>2337</v>
      </c>
      <c r="B184" s="40">
        <v>887.07489050000004</v>
      </c>
    </row>
    <row r="185" spans="1:2" x14ac:dyDescent="0.3">
      <c r="A185" s="40" t="s">
        <v>2338</v>
      </c>
      <c r="B185" s="40">
        <v>990.03351429999998</v>
      </c>
    </row>
    <row r="186" spans="1:2" x14ac:dyDescent="0.3">
      <c r="A186" s="40" t="s">
        <v>2339</v>
      </c>
      <c r="B186" s="40">
        <v>314.65617140000001</v>
      </c>
    </row>
    <row r="187" spans="1:2" x14ac:dyDescent="0.3">
      <c r="A187" s="40" t="s">
        <v>2340</v>
      </c>
      <c r="B187" s="40">
        <v>1538.960495</v>
      </c>
    </row>
    <row r="188" spans="1:2" x14ac:dyDescent="0.3">
      <c r="A188" s="40" t="s">
        <v>2341</v>
      </c>
      <c r="B188" s="40">
        <v>1209.9614240000001</v>
      </c>
    </row>
    <row r="189" spans="1:2" x14ac:dyDescent="0.3">
      <c r="A189" s="40" t="s">
        <v>2342</v>
      </c>
      <c r="B189" s="40">
        <v>7522.5695480000004</v>
      </c>
    </row>
    <row r="190" spans="1:2" x14ac:dyDescent="0.3">
      <c r="A190" s="40" t="s">
        <v>2343</v>
      </c>
      <c r="B190" s="40">
        <v>2.3874095240000002</v>
      </c>
    </row>
    <row r="191" spans="1:2" x14ac:dyDescent="0.3">
      <c r="A191" s="40" t="s">
        <v>2344</v>
      </c>
      <c r="B191" s="40">
        <v>78.277109519999996</v>
      </c>
    </row>
    <row r="192" spans="1:2" x14ac:dyDescent="0.3">
      <c r="A192" s="40" t="s">
        <v>2345</v>
      </c>
      <c r="B192" s="40">
        <v>728.34982860000002</v>
      </c>
    </row>
    <row r="193" spans="1:2" x14ac:dyDescent="0.3">
      <c r="A193" s="40" t="s">
        <v>2346</v>
      </c>
      <c r="B193" s="40">
        <v>6.4661142859999998</v>
      </c>
    </row>
    <row r="194" spans="1:2" x14ac:dyDescent="0.3">
      <c r="A194" s="40" t="s">
        <v>2347</v>
      </c>
      <c r="B194" s="40">
        <v>693.53389519999996</v>
      </c>
    </row>
    <row r="195" spans="1:2" x14ac:dyDescent="0.3">
      <c r="A195" s="40" t="s">
        <v>2348</v>
      </c>
      <c r="B195" s="40">
        <v>2188.089919</v>
      </c>
    </row>
    <row r="196" spans="1:2" x14ac:dyDescent="0.3">
      <c r="A196" s="40" t="s">
        <v>2349</v>
      </c>
      <c r="B196" s="40">
        <v>627.76766190000001</v>
      </c>
    </row>
    <row r="197" spans="1:2" x14ac:dyDescent="0.3">
      <c r="A197" s="40" t="s">
        <v>2350</v>
      </c>
      <c r="B197" s="40">
        <v>369.15061429999997</v>
      </c>
    </row>
    <row r="198" spans="1:2" x14ac:dyDescent="0.3">
      <c r="A198" s="40" t="s">
        <v>2351</v>
      </c>
      <c r="B198" s="40">
        <v>310.09675240000001</v>
      </c>
    </row>
    <row r="199" spans="1:2" x14ac:dyDescent="0.3">
      <c r="A199" s="40" t="s">
        <v>2152</v>
      </c>
      <c r="B199" s="40">
        <v>549.78605570000002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0F09A-D346-4CBD-BAB9-71868985E06F}">
  <sheetPr codeName="Sheet28"/>
  <dimension ref="A1:I50"/>
  <sheetViews>
    <sheetView workbookViewId="0">
      <pane xSplit="1" ySplit="1" topLeftCell="B2" activePane="bottomRight" state="frozen"/>
      <selection pane="topRight" activeCell="B1" sqref="B1"/>
      <selection pane="bottomLeft" activeCell="A2" sqref="A2"/>
      <selection pane="bottomRight" activeCell="I2" sqref="I2"/>
    </sheetView>
  </sheetViews>
  <sheetFormatPr defaultRowHeight="14.4" x14ac:dyDescent="0.3"/>
  <cols>
    <col min="1" max="1" width="5.77734375" customWidth="1"/>
    <col min="2" max="2" width="21.33203125" customWidth="1"/>
    <col min="3" max="3" width="6.6640625" customWidth="1"/>
    <col min="4" max="4" width="31.88671875" customWidth="1"/>
    <col min="5" max="5" width="13.21875" style="48" customWidth="1"/>
    <col min="6" max="6" width="19.77734375" customWidth="1"/>
    <col min="7" max="7" width="16.6640625" customWidth="1"/>
    <col min="8" max="8" width="21" customWidth="1"/>
    <col min="9" max="9" width="15.77734375" customWidth="1"/>
  </cols>
  <sheetData>
    <row r="1" spans="1:9" x14ac:dyDescent="0.3">
      <c r="A1" s="42" t="s">
        <v>2352</v>
      </c>
      <c r="B1" s="42" t="s">
        <v>2353</v>
      </c>
      <c r="C1" s="42" t="s">
        <v>152</v>
      </c>
      <c r="D1" s="42" t="s">
        <v>2354</v>
      </c>
      <c r="E1" s="46" t="s">
        <v>2355</v>
      </c>
      <c r="F1" s="42" t="s">
        <v>2356</v>
      </c>
      <c r="G1" s="42" t="s">
        <v>148</v>
      </c>
      <c r="H1" s="42" t="s">
        <v>186</v>
      </c>
      <c r="I1" s="42" t="s">
        <v>2423</v>
      </c>
    </row>
    <row r="2" spans="1:9" x14ac:dyDescent="0.3">
      <c r="A2" s="43">
        <v>101</v>
      </c>
      <c r="B2" s="44" t="s">
        <v>2360</v>
      </c>
      <c r="C2" s="44">
        <v>28</v>
      </c>
      <c r="D2" s="44" t="s">
        <v>2450</v>
      </c>
      <c r="E2" s="47">
        <v>50000</v>
      </c>
      <c r="F2" s="45">
        <v>44621</v>
      </c>
      <c r="G2" s="44" t="s">
        <v>223</v>
      </c>
      <c r="H2" s="44" t="s">
        <v>2357</v>
      </c>
      <c r="I2">
        <f ca="1">IFERROR(DATEDIF(F2,TODAY(),"y"),0)</f>
        <v>2</v>
      </c>
    </row>
    <row r="3" spans="1:9" x14ac:dyDescent="0.3">
      <c r="A3" s="43">
        <v>102</v>
      </c>
      <c r="B3" s="44" t="s">
        <v>2424</v>
      </c>
      <c r="C3" s="44">
        <v>35</v>
      </c>
      <c r="D3" s="44" t="s">
        <v>2368</v>
      </c>
      <c r="E3" s="47" t="s">
        <v>2422</v>
      </c>
      <c r="F3" s="45">
        <v>44027</v>
      </c>
      <c r="G3" s="44" t="s">
        <v>2358</v>
      </c>
      <c r="H3" s="44" t="s">
        <v>2359</v>
      </c>
      <c r="I3">
        <f t="shared" ref="I3:I50" ca="1" si="0">IFERROR(DATEDIF(F3,TODAY(),"y"),0)</f>
        <v>4</v>
      </c>
    </row>
    <row r="4" spans="1:9" x14ac:dyDescent="0.3">
      <c r="A4" s="43">
        <v>103</v>
      </c>
      <c r="B4" s="44" t="s">
        <v>2360</v>
      </c>
      <c r="C4" s="44">
        <v>28</v>
      </c>
      <c r="D4" s="44" t="s">
        <v>2422</v>
      </c>
      <c r="E4" s="47">
        <v>48000</v>
      </c>
      <c r="F4" s="45">
        <v>44621</v>
      </c>
      <c r="G4" s="44" t="s">
        <v>223</v>
      </c>
      <c r="H4" s="44" t="s">
        <v>2357</v>
      </c>
      <c r="I4">
        <f t="shared" ca="1" si="0"/>
        <v>2</v>
      </c>
    </row>
    <row r="5" spans="1:9" x14ac:dyDescent="0.3">
      <c r="A5" s="43">
        <v>104</v>
      </c>
      <c r="B5" s="44" t="s">
        <v>2361</v>
      </c>
      <c r="C5" s="44" t="s">
        <v>2422</v>
      </c>
      <c r="D5" s="44" t="s">
        <v>2453</v>
      </c>
      <c r="E5" s="47">
        <v>60000</v>
      </c>
      <c r="F5" s="45">
        <v>44520</v>
      </c>
      <c r="G5" s="44" t="s">
        <v>212</v>
      </c>
      <c r="H5" s="44" t="s">
        <v>2362</v>
      </c>
      <c r="I5">
        <f t="shared" ca="1" si="0"/>
        <v>2</v>
      </c>
    </row>
    <row r="6" spans="1:9" x14ac:dyDescent="0.3">
      <c r="A6" s="43">
        <v>105</v>
      </c>
      <c r="B6" s="44" t="s">
        <v>2375</v>
      </c>
      <c r="C6" s="44">
        <v>45</v>
      </c>
      <c r="D6" s="44" t="s">
        <v>2363</v>
      </c>
      <c r="E6" s="47">
        <v>80000</v>
      </c>
      <c r="F6" s="45">
        <v>43506</v>
      </c>
      <c r="G6" s="44" t="s">
        <v>161</v>
      </c>
      <c r="H6" s="44" t="s">
        <v>2364</v>
      </c>
      <c r="I6">
        <f t="shared" ca="1" si="0"/>
        <v>5</v>
      </c>
    </row>
    <row r="7" spans="1:9" x14ac:dyDescent="0.3">
      <c r="A7" s="43">
        <v>106</v>
      </c>
      <c r="B7" s="44" t="s">
        <v>2425</v>
      </c>
      <c r="C7" s="44">
        <v>31</v>
      </c>
      <c r="D7" s="44" t="s">
        <v>2365</v>
      </c>
      <c r="E7" s="47" t="s">
        <v>2422</v>
      </c>
      <c r="F7" s="44" t="s">
        <v>2422</v>
      </c>
      <c r="G7" s="44" t="s">
        <v>2358</v>
      </c>
      <c r="H7" s="44" t="s">
        <v>2359</v>
      </c>
      <c r="I7">
        <f t="shared" ca="1" si="0"/>
        <v>0</v>
      </c>
    </row>
    <row r="8" spans="1:9" x14ac:dyDescent="0.3">
      <c r="A8" s="43">
        <v>107</v>
      </c>
      <c r="B8" s="44" t="s">
        <v>2366</v>
      </c>
      <c r="C8" s="44">
        <v>29</v>
      </c>
      <c r="D8" s="44" t="s">
        <v>2367</v>
      </c>
      <c r="E8" s="47">
        <v>62000</v>
      </c>
      <c r="F8" s="45">
        <v>43983</v>
      </c>
      <c r="G8" s="44" t="s">
        <v>223</v>
      </c>
      <c r="H8" s="44" t="s">
        <v>2357</v>
      </c>
      <c r="I8">
        <f t="shared" ca="1" si="0"/>
        <v>4</v>
      </c>
    </row>
    <row r="9" spans="1:9" x14ac:dyDescent="0.3">
      <c r="A9" s="43">
        <v>108</v>
      </c>
      <c r="B9" s="44" t="s">
        <v>2424</v>
      </c>
      <c r="C9" s="44">
        <v>35</v>
      </c>
      <c r="D9" s="44" t="s">
        <v>2368</v>
      </c>
      <c r="E9" s="47">
        <v>56000</v>
      </c>
      <c r="F9" s="45">
        <v>44027</v>
      </c>
      <c r="G9" s="44" t="s">
        <v>2358</v>
      </c>
      <c r="H9" s="44" t="s">
        <v>2359</v>
      </c>
      <c r="I9">
        <f t="shared" ca="1" si="0"/>
        <v>4</v>
      </c>
    </row>
    <row r="10" spans="1:9" x14ac:dyDescent="0.3">
      <c r="A10" s="43">
        <v>109</v>
      </c>
      <c r="B10" s="44" t="s">
        <v>2426</v>
      </c>
      <c r="C10" s="44" t="s">
        <v>2422</v>
      </c>
      <c r="D10" s="44" t="s">
        <v>2369</v>
      </c>
      <c r="E10" s="47" t="s">
        <v>2422</v>
      </c>
      <c r="F10" s="45">
        <v>44826</v>
      </c>
      <c r="G10" s="44" t="s">
        <v>212</v>
      </c>
      <c r="H10" s="44" t="s">
        <v>2362</v>
      </c>
      <c r="I10">
        <f t="shared" ca="1" si="0"/>
        <v>1</v>
      </c>
    </row>
    <row r="11" spans="1:9" x14ac:dyDescent="0.3">
      <c r="A11" s="43">
        <v>110</v>
      </c>
      <c r="B11" s="44" t="s">
        <v>2422</v>
      </c>
      <c r="C11" s="44">
        <v>38</v>
      </c>
      <c r="D11" s="44" t="s">
        <v>2370</v>
      </c>
      <c r="E11" s="47">
        <v>75000</v>
      </c>
      <c r="F11" s="45">
        <v>44328</v>
      </c>
      <c r="G11" s="44" t="s">
        <v>170</v>
      </c>
      <c r="H11" s="44" t="s">
        <v>2371</v>
      </c>
      <c r="I11">
        <f t="shared" ca="1" si="0"/>
        <v>3</v>
      </c>
    </row>
    <row r="12" spans="1:9" x14ac:dyDescent="0.3">
      <c r="A12" s="43">
        <v>111</v>
      </c>
      <c r="B12" s="44" t="s">
        <v>2372</v>
      </c>
      <c r="C12" s="44">
        <v>25</v>
      </c>
      <c r="D12" s="44" t="s">
        <v>2373</v>
      </c>
      <c r="E12" s="47">
        <v>40000</v>
      </c>
      <c r="F12" s="45">
        <v>44623</v>
      </c>
      <c r="G12" s="44" t="s">
        <v>223</v>
      </c>
      <c r="H12" s="44" t="s">
        <v>2357</v>
      </c>
      <c r="I12">
        <f t="shared" ca="1" si="0"/>
        <v>2</v>
      </c>
    </row>
    <row r="13" spans="1:9" x14ac:dyDescent="0.3">
      <c r="A13" s="43">
        <v>112</v>
      </c>
      <c r="B13" s="44" t="s">
        <v>2427</v>
      </c>
      <c r="C13" s="44">
        <v>32</v>
      </c>
      <c r="D13" s="44" t="s">
        <v>2374</v>
      </c>
      <c r="E13" s="47" t="s">
        <v>2422</v>
      </c>
      <c r="F13" s="45">
        <v>44122</v>
      </c>
      <c r="G13" s="44" t="s">
        <v>161</v>
      </c>
      <c r="H13" s="44" t="s">
        <v>2375</v>
      </c>
      <c r="I13">
        <f t="shared" ca="1" si="0"/>
        <v>3</v>
      </c>
    </row>
    <row r="14" spans="1:9" x14ac:dyDescent="0.3">
      <c r="A14" s="43">
        <v>113</v>
      </c>
      <c r="B14" s="44" t="s">
        <v>2428</v>
      </c>
      <c r="C14" s="44" t="s">
        <v>2422</v>
      </c>
      <c r="D14" s="44" t="s">
        <v>2376</v>
      </c>
      <c r="E14" s="47">
        <v>69000</v>
      </c>
      <c r="F14" s="45">
        <v>44555</v>
      </c>
      <c r="G14" s="44" t="s">
        <v>2358</v>
      </c>
      <c r="H14" s="44" t="s">
        <v>2359</v>
      </c>
      <c r="I14">
        <f t="shared" ca="1" si="0"/>
        <v>2</v>
      </c>
    </row>
    <row r="15" spans="1:9" x14ac:dyDescent="0.3">
      <c r="A15" s="43">
        <v>114</v>
      </c>
      <c r="B15" s="44" t="s">
        <v>2377</v>
      </c>
      <c r="C15" s="44">
        <v>33</v>
      </c>
      <c r="D15" s="44" t="s">
        <v>2378</v>
      </c>
      <c r="E15" s="47">
        <v>62000</v>
      </c>
      <c r="F15" s="44" t="s">
        <v>2422</v>
      </c>
      <c r="G15" s="44" t="s">
        <v>212</v>
      </c>
      <c r="H15" s="44" t="s">
        <v>2362</v>
      </c>
      <c r="I15">
        <f t="shared" ca="1" si="0"/>
        <v>0</v>
      </c>
    </row>
    <row r="16" spans="1:9" x14ac:dyDescent="0.3">
      <c r="A16" s="43">
        <v>115</v>
      </c>
      <c r="B16" s="44" t="s">
        <v>2362</v>
      </c>
      <c r="C16" s="44">
        <v>40</v>
      </c>
      <c r="D16" s="44" t="s">
        <v>2451</v>
      </c>
      <c r="E16" s="47">
        <v>85000</v>
      </c>
      <c r="F16" s="45">
        <v>43323</v>
      </c>
      <c r="G16" s="44" t="s">
        <v>212</v>
      </c>
      <c r="H16" s="44" t="s">
        <v>2364</v>
      </c>
      <c r="I16">
        <f t="shared" ca="1" si="0"/>
        <v>6</v>
      </c>
    </row>
    <row r="17" spans="1:9" x14ac:dyDescent="0.3">
      <c r="A17" s="43">
        <v>116</v>
      </c>
      <c r="B17" s="44" t="s">
        <v>2379</v>
      </c>
      <c r="C17" s="44">
        <v>29</v>
      </c>
      <c r="D17" s="44" t="s">
        <v>2380</v>
      </c>
      <c r="E17" s="47">
        <v>54000</v>
      </c>
      <c r="F17" s="45">
        <v>44831</v>
      </c>
      <c r="G17" s="44" t="s">
        <v>170</v>
      </c>
      <c r="H17" s="44" t="s">
        <v>2371</v>
      </c>
      <c r="I17">
        <f t="shared" ca="1" si="0"/>
        <v>1</v>
      </c>
    </row>
    <row r="18" spans="1:9" x14ac:dyDescent="0.3">
      <c r="A18" s="43">
        <v>117</v>
      </c>
      <c r="B18" s="44" t="s">
        <v>2359</v>
      </c>
      <c r="C18" s="44">
        <v>50</v>
      </c>
      <c r="D18" s="44" t="s">
        <v>2381</v>
      </c>
      <c r="E18" s="47" t="s">
        <v>2422</v>
      </c>
      <c r="F18" s="45">
        <v>42928</v>
      </c>
      <c r="G18" s="44" t="s">
        <v>2358</v>
      </c>
      <c r="H18" s="44" t="s">
        <v>2364</v>
      </c>
      <c r="I18">
        <f t="shared" ca="1" si="0"/>
        <v>7</v>
      </c>
    </row>
    <row r="19" spans="1:9" x14ac:dyDescent="0.3">
      <c r="A19" s="43">
        <v>118</v>
      </c>
      <c r="B19" s="44" t="s">
        <v>2429</v>
      </c>
      <c r="C19" s="44">
        <v>31</v>
      </c>
      <c r="D19" s="44" t="s">
        <v>2382</v>
      </c>
      <c r="E19" s="47">
        <v>62000</v>
      </c>
      <c r="F19" s="45">
        <v>44140</v>
      </c>
      <c r="G19" s="44" t="s">
        <v>161</v>
      </c>
      <c r="H19" s="44" t="s">
        <v>2375</v>
      </c>
      <c r="I19">
        <f t="shared" ca="1" si="0"/>
        <v>3</v>
      </c>
    </row>
    <row r="20" spans="1:9" x14ac:dyDescent="0.3">
      <c r="A20" s="43">
        <v>119</v>
      </c>
      <c r="B20" s="44" t="s">
        <v>2430</v>
      </c>
      <c r="C20" s="44">
        <v>28</v>
      </c>
      <c r="D20" s="44" t="s">
        <v>2383</v>
      </c>
      <c r="E20" s="47">
        <v>67000</v>
      </c>
      <c r="F20" s="45">
        <v>44202</v>
      </c>
      <c r="G20" s="44" t="s">
        <v>170</v>
      </c>
      <c r="H20" s="44" t="s">
        <v>2371</v>
      </c>
      <c r="I20">
        <f t="shared" ca="1" si="0"/>
        <v>3</v>
      </c>
    </row>
    <row r="21" spans="1:9" x14ac:dyDescent="0.3">
      <c r="A21" s="43">
        <v>120</v>
      </c>
      <c r="B21" s="44" t="s">
        <v>2422</v>
      </c>
      <c r="C21" s="44" t="s">
        <v>2422</v>
      </c>
      <c r="D21" s="44" t="s">
        <v>2384</v>
      </c>
      <c r="E21" s="47">
        <v>72000</v>
      </c>
      <c r="F21" s="45">
        <v>44544</v>
      </c>
      <c r="G21" s="44" t="s">
        <v>223</v>
      </c>
      <c r="H21" s="44" t="s">
        <v>2357</v>
      </c>
      <c r="I21">
        <f t="shared" ca="1" si="0"/>
        <v>2</v>
      </c>
    </row>
    <row r="22" spans="1:9" x14ac:dyDescent="0.3">
      <c r="A22" s="43">
        <v>121</v>
      </c>
      <c r="B22" s="44" t="s">
        <v>2371</v>
      </c>
      <c r="C22" s="44">
        <v>44</v>
      </c>
      <c r="D22" s="44" t="s">
        <v>2385</v>
      </c>
      <c r="E22" s="47">
        <v>90000</v>
      </c>
      <c r="F22" s="45">
        <v>43250</v>
      </c>
      <c r="G22" s="44" t="s">
        <v>170</v>
      </c>
      <c r="H22" s="44" t="s">
        <v>2364</v>
      </c>
      <c r="I22">
        <f t="shared" ca="1" si="0"/>
        <v>6</v>
      </c>
    </row>
    <row r="23" spans="1:9" x14ac:dyDescent="0.3">
      <c r="A23" s="43">
        <v>122</v>
      </c>
      <c r="B23" s="44" t="s">
        <v>2386</v>
      </c>
      <c r="C23" s="44">
        <v>26</v>
      </c>
      <c r="D23" s="44" t="s">
        <v>2387</v>
      </c>
      <c r="E23" s="47" t="s">
        <v>2422</v>
      </c>
      <c r="F23" s="45">
        <v>44380</v>
      </c>
      <c r="G23" s="44" t="s">
        <v>223</v>
      </c>
      <c r="H23" s="44" t="s">
        <v>2357</v>
      </c>
      <c r="I23">
        <f t="shared" ca="1" si="0"/>
        <v>3</v>
      </c>
    </row>
    <row r="24" spans="1:9" x14ac:dyDescent="0.3">
      <c r="A24" s="43">
        <v>123</v>
      </c>
      <c r="B24" s="44" t="s">
        <v>2431</v>
      </c>
      <c r="C24" s="44">
        <v>41</v>
      </c>
      <c r="D24" s="44" t="s">
        <v>2388</v>
      </c>
      <c r="E24" s="47">
        <v>82000</v>
      </c>
      <c r="F24" s="45">
        <v>43693</v>
      </c>
      <c r="G24" s="44" t="s">
        <v>212</v>
      </c>
      <c r="H24" s="44" t="s">
        <v>2362</v>
      </c>
      <c r="I24">
        <f t="shared" ca="1" si="0"/>
        <v>5</v>
      </c>
    </row>
    <row r="25" spans="1:9" x14ac:dyDescent="0.3">
      <c r="A25" s="43">
        <v>124</v>
      </c>
      <c r="B25" s="44" t="s">
        <v>2389</v>
      </c>
      <c r="C25" s="44" t="s">
        <v>2422</v>
      </c>
      <c r="D25" s="44" t="s">
        <v>2452</v>
      </c>
      <c r="E25" s="47">
        <v>65000</v>
      </c>
      <c r="F25" s="44" t="s">
        <v>2422</v>
      </c>
      <c r="G25" s="44" t="s">
        <v>161</v>
      </c>
      <c r="H25" s="44" t="s">
        <v>2375</v>
      </c>
      <c r="I25">
        <f t="shared" ca="1" si="0"/>
        <v>0</v>
      </c>
    </row>
    <row r="26" spans="1:9" x14ac:dyDescent="0.3">
      <c r="A26" s="43">
        <v>125</v>
      </c>
      <c r="B26" s="44" t="s">
        <v>2432</v>
      </c>
      <c r="C26" s="44">
        <v>34</v>
      </c>
      <c r="D26" s="44" t="s">
        <v>2390</v>
      </c>
      <c r="E26" s="47">
        <v>71000</v>
      </c>
      <c r="F26" s="45">
        <v>43943</v>
      </c>
      <c r="G26" s="44" t="s">
        <v>2358</v>
      </c>
      <c r="H26" s="44" t="s">
        <v>2359</v>
      </c>
      <c r="I26">
        <f t="shared" ca="1" si="0"/>
        <v>4</v>
      </c>
    </row>
    <row r="27" spans="1:9" x14ac:dyDescent="0.3">
      <c r="A27" s="43">
        <v>126</v>
      </c>
      <c r="B27" s="44" t="s">
        <v>2391</v>
      </c>
      <c r="C27" s="44">
        <v>36</v>
      </c>
      <c r="D27" s="44" t="s">
        <v>2392</v>
      </c>
      <c r="E27" s="47" t="s">
        <v>2422</v>
      </c>
      <c r="F27" s="45">
        <v>44876</v>
      </c>
      <c r="G27" s="44" t="s">
        <v>223</v>
      </c>
      <c r="H27" s="44" t="s">
        <v>2357</v>
      </c>
      <c r="I27">
        <f t="shared" ca="1" si="0"/>
        <v>1</v>
      </c>
    </row>
    <row r="28" spans="1:9" x14ac:dyDescent="0.3">
      <c r="A28" s="43">
        <v>127</v>
      </c>
      <c r="B28" s="44" t="s">
        <v>2433</v>
      </c>
      <c r="C28" s="44">
        <v>29</v>
      </c>
      <c r="D28" s="44" t="s">
        <v>2393</v>
      </c>
      <c r="E28" s="47">
        <v>63000</v>
      </c>
      <c r="F28" s="45">
        <v>44362</v>
      </c>
      <c r="G28" s="44" t="s">
        <v>212</v>
      </c>
      <c r="H28" s="44" t="s">
        <v>2362</v>
      </c>
      <c r="I28">
        <f t="shared" ca="1" si="0"/>
        <v>3</v>
      </c>
    </row>
    <row r="29" spans="1:9" x14ac:dyDescent="0.3">
      <c r="A29" s="43">
        <v>128</v>
      </c>
      <c r="B29" s="44" t="s">
        <v>2434</v>
      </c>
      <c r="C29" s="44">
        <v>27</v>
      </c>
      <c r="D29" s="44" t="s">
        <v>2394</v>
      </c>
      <c r="E29" s="47">
        <v>50000</v>
      </c>
      <c r="F29" s="45">
        <v>44075</v>
      </c>
      <c r="G29" s="44" t="s">
        <v>161</v>
      </c>
      <c r="H29" s="44" t="s">
        <v>2375</v>
      </c>
      <c r="I29">
        <f t="shared" ca="1" si="0"/>
        <v>4</v>
      </c>
    </row>
    <row r="30" spans="1:9" x14ac:dyDescent="0.3">
      <c r="A30" s="43">
        <v>129</v>
      </c>
      <c r="B30" s="44" t="s">
        <v>2395</v>
      </c>
      <c r="C30" s="44">
        <v>33</v>
      </c>
      <c r="D30" s="44" t="s">
        <v>2396</v>
      </c>
      <c r="E30" s="47">
        <v>60000</v>
      </c>
      <c r="F30" s="44" t="s">
        <v>2422</v>
      </c>
      <c r="G30" s="44" t="s">
        <v>170</v>
      </c>
      <c r="H30" s="44" t="s">
        <v>2371</v>
      </c>
      <c r="I30">
        <f t="shared" ca="1" si="0"/>
        <v>0</v>
      </c>
    </row>
    <row r="31" spans="1:9" x14ac:dyDescent="0.3">
      <c r="A31" s="43">
        <v>130</v>
      </c>
      <c r="B31" s="44" t="s">
        <v>2397</v>
      </c>
      <c r="C31" s="44">
        <v>29</v>
      </c>
      <c r="D31" s="44" t="s">
        <v>2398</v>
      </c>
      <c r="E31" s="47">
        <v>59000</v>
      </c>
      <c r="F31" s="45">
        <v>44601</v>
      </c>
      <c r="G31" s="44" t="s">
        <v>2358</v>
      </c>
      <c r="H31" s="44" t="s">
        <v>2359</v>
      </c>
      <c r="I31">
        <f t="shared" ca="1" si="0"/>
        <v>2</v>
      </c>
    </row>
    <row r="32" spans="1:9" x14ac:dyDescent="0.3">
      <c r="A32" s="43">
        <v>131</v>
      </c>
      <c r="B32" s="44" t="s">
        <v>2435</v>
      </c>
      <c r="C32" s="44">
        <v>42</v>
      </c>
      <c r="D32" s="44" t="s">
        <v>2399</v>
      </c>
      <c r="E32" s="47">
        <v>85000</v>
      </c>
      <c r="F32" s="45">
        <v>43377</v>
      </c>
      <c r="G32" s="44" t="s">
        <v>161</v>
      </c>
      <c r="H32" s="44" t="s">
        <v>2375</v>
      </c>
      <c r="I32">
        <f t="shared" ca="1" si="0"/>
        <v>5</v>
      </c>
    </row>
    <row r="33" spans="1:9" x14ac:dyDescent="0.3">
      <c r="A33" s="43">
        <v>132</v>
      </c>
      <c r="B33" s="44" t="s">
        <v>2400</v>
      </c>
      <c r="C33" s="44" t="s">
        <v>2422</v>
      </c>
      <c r="D33" s="44" t="s">
        <v>2401</v>
      </c>
      <c r="E33" s="47">
        <v>58000</v>
      </c>
      <c r="F33" s="45">
        <v>44456</v>
      </c>
      <c r="G33" s="44" t="s">
        <v>223</v>
      </c>
      <c r="H33" s="44" t="s">
        <v>2357</v>
      </c>
      <c r="I33">
        <f t="shared" ca="1" si="0"/>
        <v>2</v>
      </c>
    </row>
    <row r="34" spans="1:9" x14ac:dyDescent="0.3">
      <c r="A34" s="43">
        <v>133</v>
      </c>
      <c r="B34" s="44" t="s">
        <v>2436</v>
      </c>
      <c r="C34" s="44">
        <v>38</v>
      </c>
      <c r="D34" s="44" t="s">
        <v>2402</v>
      </c>
      <c r="E34" s="47" t="s">
        <v>2422</v>
      </c>
      <c r="F34" s="44" t="s">
        <v>2422</v>
      </c>
      <c r="G34" s="44" t="s">
        <v>212</v>
      </c>
      <c r="H34" s="44" t="s">
        <v>2362</v>
      </c>
      <c r="I34">
        <f t="shared" ca="1" si="0"/>
        <v>0</v>
      </c>
    </row>
    <row r="35" spans="1:9" x14ac:dyDescent="0.3">
      <c r="A35" s="43">
        <v>134</v>
      </c>
      <c r="B35" s="44" t="s">
        <v>2437</v>
      </c>
      <c r="C35" s="44">
        <v>25</v>
      </c>
      <c r="D35" s="44" t="s">
        <v>2403</v>
      </c>
      <c r="E35" s="47">
        <v>45000</v>
      </c>
      <c r="F35" s="45">
        <v>44649</v>
      </c>
      <c r="G35" s="44" t="s">
        <v>170</v>
      </c>
      <c r="H35" s="44" t="s">
        <v>2371</v>
      </c>
      <c r="I35">
        <f t="shared" ca="1" si="0"/>
        <v>2</v>
      </c>
    </row>
    <row r="36" spans="1:9" x14ac:dyDescent="0.3">
      <c r="A36" s="43">
        <v>135</v>
      </c>
      <c r="B36" s="44" t="s">
        <v>2438</v>
      </c>
      <c r="C36" s="44">
        <v>30</v>
      </c>
      <c r="D36" s="44" t="s">
        <v>2404</v>
      </c>
      <c r="E36" s="47">
        <v>67000</v>
      </c>
      <c r="F36" s="45">
        <v>44026</v>
      </c>
      <c r="G36" s="44" t="s">
        <v>2358</v>
      </c>
      <c r="H36" s="44" t="s">
        <v>2359</v>
      </c>
      <c r="I36">
        <f t="shared" ca="1" si="0"/>
        <v>4</v>
      </c>
    </row>
    <row r="37" spans="1:9" x14ac:dyDescent="0.3">
      <c r="A37" s="43">
        <v>136</v>
      </c>
      <c r="B37" s="44" t="s">
        <v>2439</v>
      </c>
      <c r="C37" s="44">
        <v>28</v>
      </c>
      <c r="D37" s="44" t="s">
        <v>2405</v>
      </c>
      <c r="E37" s="47">
        <v>62000</v>
      </c>
      <c r="F37" s="45">
        <v>44428</v>
      </c>
      <c r="G37" s="44" t="s">
        <v>161</v>
      </c>
      <c r="H37" s="44" t="s">
        <v>2375</v>
      </c>
      <c r="I37">
        <f t="shared" ca="1" si="0"/>
        <v>3</v>
      </c>
    </row>
    <row r="38" spans="1:9" x14ac:dyDescent="0.3">
      <c r="A38" s="43">
        <v>137</v>
      </c>
      <c r="B38" s="44" t="s">
        <v>2406</v>
      </c>
      <c r="C38" s="44">
        <v>40</v>
      </c>
      <c r="D38" s="44" t="s">
        <v>2407</v>
      </c>
      <c r="E38" s="47">
        <v>70000</v>
      </c>
      <c r="F38" s="44" t="s">
        <v>2422</v>
      </c>
      <c r="G38" s="44" t="s">
        <v>223</v>
      </c>
      <c r="H38" s="44" t="s">
        <v>2357</v>
      </c>
      <c r="I38">
        <f t="shared" ca="1" si="0"/>
        <v>0</v>
      </c>
    </row>
    <row r="39" spans="1:9" x14ac:dyDescent="0.3">
      <c r="A39" s="43">
        <v>138</v>
      </c>
      <c r="B39" s="44" t="s">
        <v>2440</v>
      </c>
      <c r="C39" s="44">
        <v>27</v>
      </c>
      <c r="D39" s="44" t="s">
        <v>2408</v>
      </c>
      <c r="E39" s="47">
        <v>55000</v>
      </c>
      <c r="F39" s="45">
        <v>44093</v>
      </c>
      <c r="G39" s="44" t="s">
        <v>212</v>
      </c>
      <c r="H39" s="44" t="s">
        <v>2362</v>
      </c>
      <c r="I39">
        <f t="shared" ca="1" si="0"/>
        <v>3</v>
      </c>
    </row>
    <row r="40" spans="1:9" x14ac:dyDescent="0.3">
      <c r="A40" s="43">
        <v>139</v>
      </c>
      <c r="B40" s="44" t="s">
        <v>2441</v>
      </c>
      <c r="C40" s="44" t="s">
        <v>2422</v>
      </c>
      <c r="D40" s="44" t="s">
        <v>2409</v>
      </c>
      <c r="E40" s="47" t="s">
        <v>2422</v>
      </c>
      <c r="F40" s="45">
        <v>44839</v>
      </c>
      <c r="G40" s="44" t="s">
        <v>170</v>
      </c>
      <c r="H40" s="44" t="s">
        <v>2371</v>
      </c>
      <c r="I40">
        <f t="shared" ca="1" si="0"/>
        <v>1</v>
      </c>
    </row>
    <row r="41" spans="1:9" x14ac:dyDescent="0.3">
      <c r="A41" s="43">
        <v>140</v>
      </c>
      <c r="B41" s="44" t="s">
        <v>2442</v>
      </c>
      <c r="C41" s="44">
        <v>34</v>
      </c>
      <c r="D41" s="44" t="s">
        <v>2410</v>
      </c>
      <c r="E41" s="47">
        <v>68000</v>
      </c>
      <c r="F41" s="45">
        <v>44229</v>
      </c>
      <c r="G41" s="44" t="s">
        <v>2358</v>
      </c>
      <c r="H41" s="44" t="s">
        <v>2359</v>
      </c>
      <c r="I41">
        <f t="shared" ca="1" si="0"/>
        <v>3</v>
      </c>
    </row>
    <row r="42" spans="1:9" x14ac:dyDescent="0.3">
      <c r="A42" s="43">
        <v>141</v>
      </c>
      <c r="B42" s="44" t="s">
        <v>2411</v>
      </c>
      <c r="C42" s="44">
        <v>37</v>
      </c>
      <c r="D42" s="44" t="s">
        <v>2412</v>
      </c>
      <c r="E42" s="47">
        <v>72000</v>
      </c>
      <c r="F42" s="45">
        <v>43964</v>
      </c>
      <c r="G42" s="44" t="s">
        <v>161</v>
      </c>
      <c r="H42" s="44" t="s">
        <v>2375</v>
      </c>
      <c r="I42">
        <f t="shared" ca="1" si="0"/>
        <v>4</v>
      </c>
    </row>
    <row r="43" spans="1:9" x14ac:dyDescent="0.3">
      <c r="A43" s="43">
        <v>142</v>
      </c>
      <c r="B43" s="44" t="s">
        <v>2443</v>
      </c>
      <c r="C43" s="44">
        <v>28</v>
      </c>
      <c r="D43" s="44" t="s">
        <v>2413</v>
      </c>
      <c r="E43" s="47">
        <v>59000</v>
      </c>
      <c r="F43" s="45">
        <v>44512</v>
      </c>
      <c r="G43" s="44" t="s">
        <v>223</v>
      </c>
      <c r="H43" s="44" t="s">
        <v>2357</v>
      </c>
      <c r="I43">
        <f t="shared" ca="1" si="0"/>
        <v>2</v>
      </c>
    </row>
    <row r="44" spans="1:9" x14ac:dyDescent="0.3">
      <c r="A44" s="43">
        <v>143</v>
      </c>
      <c r="B44" s="44" t="s">
        <v>2444</v>
      </c>
      <c r="C44" s="44">
        <v>35</v>
      </c>
      <c r="D44" s="44" t="s">
        <v>2414</v>
      </c>
      <c r="E44" s="47">
        <v>64000</v>
      </c>
      <c r="F44" s="45">
        <v>44012</v>
      </c>
      <c r="G44" s="44" t="s">
        <v>170</v>
      </c>
      <c r="H44" s="44" t="s">
        <v>2371</v>
      </c>
      <c r="I44">
        <f t="shared" ca="1" si="0"/>
        <v>4</v>
      </c>
    </row>
    <row r="45" spans="1:9" x14ac:dyDescent="0.3">
      <c r="A45" s="43">
        <v>144</v>
      </c>
      <c r="B45" s="44" t="s">
        <v>2445</v>
      </c>
      <c r="C45" s="44" t="s">
        <v>2422</v>
      </c>
      <c r="D45" s="44" t="s">
        <v>2415</v>
      </c>
      <c r="E45" s="47" t="s">
        <v>2422</v>
      </c>
      <c r="F45" s="45">
        <v>44794</v>
      </c>
      <c r="G45" s="44" t="s">
        <v>212</v>
      </c>
      <c r="H45" s="44" t="s">
        <v>2362</v>
      </c>
      <c r="I45">
        <f t="shared" ca="1" si="0"/>
        <v>2</v>
      </c>
    </row>
    <row r="46" spans="1:9" x14ac:dyDescent="0.3">
      <c r="A46" s="43">
        <v>145</v>
      </c>
      <c r="B46" s="44" t="s">
        <v>2446</v>
      </c>
      <c r="C46" s="44">
        <v>39</v>
      </c>
      <c r="D46" s="44" t="s">
        <v>2416</v>
      </c>
      <c r="E46" s="47">
        <v>77000</v>
      </c>
      <c r="F46" s="45">
        <v>43480</v>
      </c>
      <c r="G46" s="44" t="s">
        <v>2358</v>
      </c>
      <c r="H46" s="44" t="s">
        <v>2359</v>
      </c>
      <c r="I46">
        <f t="shared" ca="1" si="0"/>
        <v>5</v>
      </c>
    </row>
    <row r="47" spans="1:9" x14ac:dyDescent="0.3">
      <c r="A47" s="43">
        <v>146</v>
      </c>
      <c r="B47" s="44" t="s">
        <v>2447</v>
      </c>
      <c r="C47" s="44">
        <v>28</v>
      </c>
      <c r="D47" s="44" t="s">
        <v>2417</v>
      </c>
      <c r="E47" s="47">
        <v>57000</v>
      </c>
      <c r="F47" s="44" t="s">
        <v>2422</v>
      </c>
      <c r="G47" s="44" t="s">
        <v>161</v>
      </c>
      <c r="H47" s="44" t="s">
        <v>2375</v>
      </c>
      <c r="I47">
        <f t="shared" ca="1" si="0"/>
        <v>0</v>
      </c>
    </row>
    <row r="48" spans="1:9" x14ac:dyDescent="0.3">
      <c r="A48" s="43">
        <v>147</v>
      </c>
      <c r="B48" s="44" t="s">
        <v>2448</v>
      </c>
      <c r="C48" s="44">
        <v>31</v>
      </c>
      <c r="D48" s="44" t="s">
        <v>2418</v>
      </c>
      <c r="E48" s="47">
        <v>63000</v>
      </c>
      <c r="F48" s="45">
        <v>44293</v>
      </c>
      <c r="G48" s="44" t="s">
        <v>223</v>
      </c>
      <c r="H48" s="44" t="s">
        <v>2357</v>
      </c>
      <c r="I48">
        <f t="shared" ca="1" si="0"/>
        <v>3</v>
      </c>
    </row>
    <row r="49" spans="1:9" x14ac:dyDescent="0.3">
      <c r="A49" s="43">
        <v>148</v>
      </c>
      <c r="B49" s="44" t="s">
        <v>2449</v>
      </c>
      <c r="C49" s="44">
        <v>32</v>
      </c>
      <c r="D49" s="44" t="s">
        <v>2419</v>
      </c>
      <c r="E49" s="47" t="s">
        <v>2422</v>
      </c>
      <c r="F49" s="45">
        <v>44400</v>
      </c>
      <c r="G49" s="44" t="s">
        <v>212</v>
      </c>
      <c r="H49" s="44" t="s">
        <v>2362</v>
      </c>
      <c r="I49">
        <f t="shared" ca="1" si="0"/>
        <v>3</v>
      </c>
    </row>
    <row r="50" spans="1:9" x14ac:dyDescent="0.3">
      <c r="A50" s="43">
        <v>149</v>
      </c>
      <c r="B50" s="44" t="s">
        <v>2420</v>
      </c>
      <c r="C50" s="44">
        <v>45</v>
      </c>
      <c r="D50" s="44" t="s">
        <v>2421</v>
      </c>
      <c r="E50" s="47">
        <v>80000</v>
      </c>
      <c r="F50" s="45">
        <v>43862</v>
      </c>
      <c r="G50" s="44" t="s">
        <v>161</v>
      </c>
      <c r="H50" s="44" t="s">
        <v>2375</v>
      </c>
      <c r="I50">
        <f t="shared" ca="1" si="0"/>
        <v>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BF436-54E2-4F1C-9458-64C841E6426C}">
  <sheetPr codeName="Sheet29"/>
  <dimension ref="F2:F19"/>
  <sheetViews>
    <sheetView workbookViewId="0">
      <selection activeCell="J20" sqref="J20"/>
    </sheetView>
  </sheetViews>
  <sheetFormatPr defaultRowHeight="14.4" x14ac:dyDescent="0.3"/>
  <sheetData>
    <row r="2" spans="6:6" x14ac:dyDescent="0.3">
      <c r="F2" s="58" t="s">
        <v>2566</v>
      </c>
    </row>
    <row r="4" spans="6:6" x14ac:dyDescent="0.3">
      <c r="F4">
        <v>25</v>
      </c>
    </row>
    <row r="5" spans="6:6" x14ac:dyDescent="0.3">
      <c r="F5">
        <v>34</v>
      </c>
    </row>
    <row r="6" spans="6:6" x14ac:dyDescent="0.3">
      <c r="F6">
        <v>46</v>
      </c>
    </row>
    <row r="7" spans="6:6" x14ac:dyDescent="0.3">
      <c r="F7">
        <v>32</v>
      </c>
    </row>
    <row r="8" spans="6:6" x14ac:dyDescent="0.3">
      <c r="F8">
        <v>37</v>
      </c>
    </row>
    <row r="9" spans="6:6" x14ac:dyDescent="0.3">
      <c r="F9">
        <v>25</v>
      </c>
    </row>
    <row r="10" spans="6:6" x14ac:dyDescent="0.3">
      <c r="F10">
        <v>28</v>
      </c>
    </row>
    <row r="11" spans="6:6" x14ac:dyDescent="0.3">
      <c r="F11">
        <v>45</v>
      </c>
    </row>
    <row r="12" spans="6:6" x14ac:dyDescent="0.3">
      <c r="F12">
        <v>26</v>
      </c>
    </row>
    <row r="13" spans="6:6" x14ac:dyDescent="0.3">
      <c r="F13">
        <v>25</v>
      </c>
    </row>
    <row r="14" spans="6:6" x14ac:dyDescent="0.3">
      <c r="F14">
        <v>39</v>
      </c>
    </row>
    <row r="15" spans="6:6" x14ac:dyDescent="0.3">
      <c r="F15">
        <v>30</v>
      </c>
    </row>
    <row r="16" spans="6:6" x14ac:dyDescent="0.3">
      <c r="F16">
        <v>35</v>
      </c>
    </row>
    <row r="17" spans="6:6" x14ac:dyDescent="0.3">
      <c r="F17">
        <v>33</v>
      </c>
    </row>
    <row r="18" spans="6:6" x14ac:dyDescent="0.3">
      <c r="F18">
        <v>35</v>
      </c>
    </row>
    <row r="19" spans="6:6" x14ac:dyDescent="0.3">
      <c r="F19">
        <v>49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86795-96F7-4975-B0FA-3CB144F09E4F}">
  <sheetPr codeName="Sheet30"/>
  <dimension ref="A1:D26"/>
  <sheetViews>
    <sheetView workbookViewId="0">
      <selection activeCell="J13" sqref="J13"/>
    </sheetView>
  </sheetViews>
  <sheetFormatPr defaultRowHeight="14.4" x14ac:dyDescent="0.3"/>
  <cols>
    <col min="1" max="1" width="17.21875" customWidth="1"/>
    <col min="2" max="2" width="38.44140625" customWidth="1"/>
    <col min="3" max="3" width="17.44140625" customWidth="1"/>
    <col min="4" max="4" width="17.21875" customWidth="1"/>
    <col min="9" max="9" width="22.88671875" customWidth="1"/>
  </cols>
  <sheetData>
    <row r="1" spans="1:4" ht="21" x14ac:dyDescent="0.3">
      <c r="A1" s="52" t="s">
        <v>2457</v>
      </c>
      <c r="B1" s="52" t="s">
        <v>2458</v>
      </c>
      <c r="C1" s="52" t="s">
        <v>2459</v>
      </c>
      <c r="D1" s="52" t="s">
        <v>2460</v>
      </c>
    </row>
    <row r="2" spans="1:4" ht="21" x14ac:dyDescent="0.3">
      <c r="A2" s="53" t="s">
        <v>2461</v>
      </c>
      <c r="B2" s="54" t="s">
        <v>2462</v>
      </c>
      <c r="C2" s="54">
        <v>50000</v>
      </c>
      <c r="D2" s="54" t="s">
        <v>2463</v>
      </c>
    </row>
    <row r="3" spans="1:4" ht="21" x14ac:dyDescent="0.3">
      <c r="A3" s="53" t="s">
        <v>2464</v>
      </c>
      <c r="B3" s="54" t="s">
        <v>2465</v>
      </c>
      <c r="C3" s="54">
        <v>15000</v>
      </c>
      <c r="D3" s="54" t="s">
        <v>2463</v>
      </c>
    </row>
    <row r="4" spans="1:4" ht="21" x14ac:dyDescent="0.3">
      <c r="A4" s="53" t="s">
        <v>2466</v>
      </c>
      <c r="B4" s="54" t="s">
        <v>2467</v>
      </c>
      <c r="C4" s="54">
        <v>25000</v>
      </c>
      <c r="D4" s="54" t="s">
        <v>2468</v>
      </c>
    </row>
    <row r="5" spans="1:4" ht="21" x14ac:dyDescent="0.3">
      <c r="A5" s="53" t="s">
        <v>2469</v>
      </c>
      <c r="B5" s="54" t="s">
        <v>2470</v>
      </c>
      <c r="C5" s="54">
        <v>30000</v>
      </c>
      <c r="D5" s="54" t="s">
        <v>2468</v>
      </c>
    </row>
    <row r="6" spans="1:4" ht="21" x14ac:dyDescent="0.3">
      <c r="A6" s="53" t="s">
        <v>2471</v>
      </c>
      <c r="B6" s="54" t="s">
        <v>2472</v>
      </c>
      <c r="C6" s="54">
        <v>2000</v>
      </c>
      <c r="D6" s="54" t="s">
        <v>2463</v>
      </c>
    </row>
    <row r="7" spans="1:4" ht="21" x14ac:dyDescent="0.3">
      <c r="A7" s="53" t="s">
        <v>2473</v>
      </c>
      <c r="B7" s="54" t="s">
        <v>2474</v>
      </c>
      <c r="C7" s="54">
        <v>35000</v>
      </c>
      <c r="D7" s="54" t="s">
        <v>2468</v>
      </c>
    </row>
    <row r="8" spans="1:4" ht="21" x14ac:dyDescent="0.3">
      <c r="A8" s="53" t="s">
        <v>2475</v>
      </c>
      <c r="B8" s="54" t="s">
        <v>2476</v>
      </c>
      <c r="C8" s="54">
        <v>40000</v>
      </c>
      <c r="D8" s="54" t="s">
        <v>2463</v>
      </c>
    </row>
    <row r="9" spans="1:4" ht="21" x14ac:dyDescent="0.3">
      <c r="A9" s="53" t="s">
        <v>2477</v>
      </c>
      <c r="B9" s="54" t="s">
        <v>2478</v>
      </c>
      <c r="C9" s="54">
        <v>8000</v>
      </c>
      <c r="D9" s="54" t="s">
        <v>2468</v>
      </c>
    </row>
    <row r="10" spans="1:4" ht="21" x14ac:dyDescent="0.3">
      <c r="A10" s="53" t="s">
        <v>2479</v>
      </c>
      <c r="B10" s="54" t="s">
        <v>2480</v>
      </c>
      <c r="C10" s="54">
        <v>1500</v>
      </c>
      <c r="D10" s="54" t="s">
        <v>2463</v>
      </c>
    </row>
    <row r="11" spans="1:4" ht="21" x14ac:dyDescent="0.3">
      <c r="A11" s="53" t="s">
        <v>2481</v>
      </c>
      <c r="B11" s="54" t="s">
        <v>2482</v>
      </c>
      <c r="C11" s="54">
        <v>6000</v>
      </c>
      <c r="D11" s="54" t="s">
        <v>2463</v>
      </c>
    </row>
    <row r="12" spans="1:4" ht="21" x14ac:dyDescent="0.3">
      <c r="A12" s="53" t="s">
        <v>2483</v>
      </c>
      <c r="B12" s="54" t="s">
        <v>2484</v>
      </c>
      <c r="C12" s="54">
        <v>5000</v>
      </c>
      <c r="D12" s="54" t="s">
        <v>2468</v>
      </c>
    </row>
    <row r="13" spans="1:4" ht="21" x14ac:dyDescent="0.3">
      <c r="A13" s="53" t="s">
        <v>2485</v>
      </c>
      <c r="B13" s="54" t="s">
        <v>2486</v>
      </c>
      <c r="C13" s="54">
        <v>2000</v>
      </c>
      <c r="D13" s="54" t="s">
        <v>2468</v>
      </c>
    </row>
    <row r="14" spans="1:4" ht="21" x14ac:dyDescent="0.3">
      <c r="A14" s="53" t="s">
        <v>2487</v>
      </c>
      <c r="B14" s="54" t="s">
        <v>2488</v>
      </c>
      <c r="C14" s="54">
        <v>3500</v>
      </c>
      <c r="D14" s="54" t="s">
        <v>2468</v>
      </c>
    </row>
    <row r="15" spans="1:4" ht="21" x14ac:dyDescent="0.3">
      <c r="A15" s="53" t="s">
        <v>2489</v>
      </c>
      <c r="B15" s="54" t="s">
        <v>2490</v>
      </c>
      <c r="C15" s="54">
        <v>7000</v>
      </c>
      <c r="D15" s="54" t="s">
        <v>2463</v>
      </c>
    </row>
    <row r="16" spans="1:4" ht="21" x14ac:dyDescent="0.3">
      <c r="A16" s="53" t="s">
        <v>2491</v>
      </c>
      <c r="B16" s="54" t="s">
        <v>2492</v>
      </c>
      <c r="C16" s="54">
        <v>25000</v>
      </c>
      <c r="D16" s="54" t="s">
        <v>2463</v>
      </c>
    </row>
    <row r="17" spans="1:4" ht="21" x14ac:dyDescent="0.3">
      <c r="A17" s="53" t="s">
        <v>2493</v>
      </c>
      <c r="B17" s="54" t="s">
        <v>2494</v>
      </c>
      <c r="C17" s="54">
        <v>1500</v>
      </c>
      <c r="D17" s="54" t="s">
        <v>2468</v>
      </c>
    </row>
    <row r="18" spans="1:4" ht="21" x14ac:dyDescent="0.3">
      <c r="A18" s="53" t="s">
        <v>2495</v>
      </c>
      <c r="B18" s="54" t="s">
        <v>2496</v>
      </c>
      <c r="C18" s="54">
        <v>1200</v>
      </c>
      <c r="D18" s="54" t="s">
        <v>2468</v>
      </c>
    </row>
    <row r="19" spans="1:4" ht="21" x14ac:dyDescent="0.3">
      <c r="A19" s="53" t="s">
        <v>2497</v>
      </c>
      <c r="B19" s="54" t="s">
        <v>2498</v>
      </c>
      <c r="C19" s="54">
        <v>18000</v>
      </c>
      <c r="D19" s="54" t="s">
        <v>2468</v>
      </c>
    </row>
    <row r="20" spans="1:4" ht="21" x14ac:dyDescent="0.3">
      <c r="A20" s="53" t="s">
        <v>2499</v>
      </c>
      <c r="B20" s="54" t="s">
        <v>2500</v>
      </c>
      <c r="C20" s="54">
        <v>30000</v>
      </c>
      <c r="D20" s="54" t="s">
        <v>2463</v>
      </c>
    </row>
    <row r="21" spans="1:4" ht="21" x14ac:dyDescent="0.3">
      <c r="A21" s="53" t="s">
        <v>2501</v>
      </c>
      <c r="B21" s="54" t="s">
        <v>2502</v>
      </c>
      <c r="C21" s="54">
        <v>25000</v>
      </c>
      <c r="D21" s="54" t="s">
        <v>2463</v>
      </c>
    </row>
    <row r="22" spans="1:4" ht="21" x14ac:dyDescent="0.3">
      <c r="A22" s="53" t="s">
        <v>2503</v>
      </c>
      <c r="B22" s="54" t="s">
        <v>2504</v>
      </c>
      <c r="C22" s="54">
        <v>3500</v>
      </c>
      <c r="D22" s="54" t="s">
        <v>2463</v>
      </c>
    </row>
    <row r="23" spans="1:4" ht="21" x14ac:dyDescent="0.3">
      <c r="A23" s="53" t="s">
        <v>2505</v>
      </c>
      <c r="B23" s="54" t="s">
        <v>2506</v>
      </c>
      <c r="C23" s="54">
        <v>1500</v>
      </c>
      <c r="D23" s="54" t="s">
        <v>2468</v>
      </c>
    </row>
    <row r="24" spans="1:4" ht="21" x14ac:dyDescent="0.3">
      <c r="A24" s="53" t="s">
        <v>2507</v>
      </c>
      <c r="B24" s="54" t="s">
        <v>2508</v>
      </c>
      <c r="C24" s="54">
        <v>1800</v>
      </c>
      <c r="D24" s="54" t="s">
        <v>2468</v>
      </c>
    </row>
    <row r="25" spans="1:4" ht="21" x14ac:dyDescent="0.3">
      <c r="A25" s="53" t="s">
        <v>2509</v>
      </c>
      <c r="B25" s="54" t="s">
        <v>2510</v>
      </c>
      <c r="C25" s="54">
        <v>4000</v>
      </c>
      <c r="D25" s="54" t="s">
        <v>2463</v>
      </c>
    </row>
    <row r="26" spans="1:4" ht="21" x14ac:dyDescent="0.3">
      <c r="A26" s="53" t="s">
        <v>2511</v>
      </c>
      <c r="B26" s="54" t="s">
        <v>2512</v>
      </c>
      <c r="C26" s="54">
        <v>2500</v>
      </c>
      <c r="D26" s="54" t="s">
        <v>2468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6DFFA-A641-4F05-8ED7-CC1D7688EB8B}">
  <sheetPr codeName="Sheet31"/>
  <dimension ref="A1:E26"/>
  <sheetViews>
    <sheetView workbookViewId="0">
      <selection activeCell="H12" sqref="H12"/>
    </sheetView>
  </sheetViews>
  <sheetFormatPr defaultRowHeight="14.4" x14ac:dyDescent="0.3"/>
  <cols>
    <col min="1" max="2" width="18.77734375" customWidth="1"/>
    <col min="3" max="3" width="27.77734375" customWidth="1"/>
    <col min="4" max="4" width="15.5546875" customWidth="1"/>
    <col min="5" max="5" width="15.77734375" customWidth="1"/>
    <col min="11" max="11" width="21.44140625" customWidth="1"/>
  </cols>
  <sheetData>
    <row r="1" spans="1:5" ht="18" x14ac:dyDescent="0.3">
      <c r="A1" s="55" t="s">
        <v>2513</v>
      </c>
      <c r="B1" s="55" t="s">
        <v>2457</v>
      </c>
      <c r="C1" s="55" t="s">
        <v>2514</v>
      </c>
      <c r="D1" s="55" t="s">
        <v>2457</v>
      </c>
      <c r="E1" s="55" t="s">
        <v>2515</v>
      </c>
    </row>
    <row r="2" spans="1:5" ht="18" x14ac:dyDescent="0.3">
      <c r="A2" s="56" t="s">
        <v>2516</v>
      </c>
      <c r="B2" s="57" t="s">
        <v>2464</v>
      </c>
      <c r="C2" s="57" t="s">
        <v>2517</v>
      </c>
      <c r="D2" s="57" t="s">
        <v>2464</v>
      </c>
      <c r="E2" s="57">
        <v>2</v>
      </c>
    </row>
    <row r="3" spans="1:5" ht="18" x14ac:dyDescent="0.3">
      <c r="A3" s="56" t="s">
        <v>2518</v>
      </c>
      <c r="B3" s="57" t="s">
        <v>2471</v>
      </c>
      <c r="C3" s="57" t="s">
        <v>2519</v>
      </c>
      <c r="D3" s="57" t="s">
        <v>2471</v>
      </c>
      <c r="E3" s="57">
        <v>1</v>
      </c>
    </row>
    <row r="4" spans="1:5" ht="18" x14ac:dyDescent="0.3">
      <c r="A4" s="56" t="s">
        <v>2520</v>
      </c>
      <c r="B4" s="57" t="s">
        <v>2466</v>
      </c>
      <c r="C4" s="57" t="s">
        <v>2521</v>
      </c>
      <c r="D4" s="57" t="s">
        <v>2466</v>
      </c>
      <c r="E4" s="57">
        <v>1</v>
      </c>
    </row>
    <row r="5" spans="1:5" ht="18" x14ac:dyDescent="0.3">
      <c r="A5" s="56" t="s">
        <v>2522</v>
      </c>
      <c r="B5" s="57" t="s">
        <v>2461</v>
      </c>
      <c r="C5" s="57" t="s">
        <v>2523</v>
      </c>
      <c r="D5" s="57" t="s">
        <v>2461</v>
      </c>
      <c r="E5" s="57">
        <v>3</v>
      </c>
    </row>
    <row r="6" spans="1:5" ht="18" x14ac:dyDescent="0.3">
      <c r="A6" s="56" t="s">
        <v>2524</v>
      </c>
      <c r="B6" s="57" t="s">
        <v>2469</v>
      </c>
      <c r="C6" s="57" t="s">
        <v>2525</v>
      </c>
      <c r="D6" s="57" t="s">
        <v>2469</v>
      </c>
      <c r="E6" s="57">
        <v>2</v>
      </c>
    </row>
    <row r="7" spans="1:5" ht="18" x14ac:dyDescent="0.3">
      <c r="A7" s="56" t="s">
        <v>2526</v>
      </c>
      <c r="B7" s="57" t="s">
        <v>2475</v>
      </c>
      <c r="C7" s="57" t="s">
        <v>2527</v>
      </c>
      <c r="D7" s="57" t="s">
        <v>2475</v>
      </c>
      <c r="E7" s="57">
        <v>1</v>
      </c>
    </row>
    <row r="8" spans="1:5" ht="18" x14ac:dyDescent="0.3">
      <c r="A8" s="56" t="s">
        <v>2528</v>
      </c>
      <c r="B8" s="57" t="s">
        <v>2477</v>
      </c>
      <c r="C8" s="57" t="s">
        <v>2529</v>
      </c>
      <c r="D8" s="57" t="s">
        <v>2477</v>
      </c>
      <c r="E8" s="57">
        <v>2</v>
      </c>
    </row>
    <row r="9" spans="1:5" ht="18" x14ac:dyDescent="0.3">
      <c r="A9" s="56" t="s">
        <v>2530</v>
      </c>
      <c r="B9" s="57" t="s">
        <v>2479</v>
      </c>
      <c r="C9" s="57" t="s">
        <v>2531</v>
      </c>
      <c r="D9" s="57" t="s">
        <v>2479</v>
      </c>
      <c r="E9" s="57">
        <v>4</v>
      </c>
    </row>
    <row r="10" spans="1:5" ht="18" x14ac:dyDescent="0.3">
      <c r="A10" s="56" t="s">
        <v>2532</v>
      </c>
      <c r="B10" s="57" t="s">
        <v>2481</v>
      </c>
      <c r="C10" s="57" t="s">
        <v>2533</v>
      </c>
      <c r="D10" s="57" t="s">
        <v>2481</v>
      </c>
      <c r="E10" s="57">
        <v>1</v>
      </c>
    </row>
    <row r="11" spans="1:5" ht="18" x14ac:dyDescent="0.3">
      <c r="A11" s="56" t="s">
        <v>2534</v>
      </c>
      <c r="B11" s="57" t="s">
        <v>2473</v>
      </c>
      <c r="C11" s="57" t="s">
        <v>2535</v>
      </c>
      <c r="D11" s="57" t="s">
        <v>2473</v>
      </c>
      <c r="E11" s="57">
        <v>1</v>
      </c>
    </row>
    <row r="12" spans="1:5" ht="18" x14ac:dyDescent="0.3">
      <c r="A12" s="56" t="s">
        <v>2536</v>
      </c>
      <c r="B12" s="57" t="s">
        <v>2485</v>
      </c>
      <c r="C12" s="57" t="s">
        <v>2537</v>
      </c>
      <c r="D12" s="57" t="s">
        <v>2485</v>
      </c>
      <c r="E12" s="57">
        <v>3</v>
      </c>
    </row>
    <row r="13" spans="1:5" ht="18" x14ac:dyDescent="0.3">
      <c r="A13" s="56" t="s">
        <v>2538</v>
      </c>
      <c r="B13" s="57" t="s">
        <v>2489</v>
      </c>
      <c r="C13" s="57" t="s">
        <v>2539</v>
      </c>
      <c r="D13" s="57" t="s">
        <v>2489</v>
      </c>
      <c r="E13" s="57">
        <v>2</v>
      </c>
    </row>
    <row r="14" spans="1:5" ht="18" x14ac:dyDescent="0.3">
      <c r="A14" s="56" t="s">
        <v>2540</v>
      </c>
      <c r="B14" s="57" t="s">
        <v>2491</v>
      </c>
      <c r="C14" s="57" t="s">
        <v>2541</v>
      </c>
      <c r="D14" s="57" t="s">
        <v>2491</v>
      </c>
      <c r="E14" s="57">
        <v>1</v>
      </c>
    </row>
    <row r="15" spans="1:5" ht="18" x14ac:dyDescent="0.3">
      <c r="A15" s="56" t="s">
        <v>2542</v>
      </c>
      <c r="B15" s="57" t="s">
        <v>2497</v>
      </c>
      <c r="C15" s="57" t="s">
        <v>2543</v>
      </c>
      <c r="D15" s="57" t="s">
        <v>2497</v>
      </c>
      <c r="E15" s="57">
        <v>1</v>
      </c>
    </row>
    <row r="16" spans="1:5" ht="18" x14ac:dyDescent="0.3">
      <c r="A16" s="56" t="s">
        <v>2544</v>
      </c>
      <c r="B16" s="57" t="s">
        <v>2499</v>
      </c>
      <c r="C16" s="57" t="s">
        <v>2545</v>
      </c>
      <c r="D16" s="57" t="s">
        <v>2499</v>
      </c>
      <c r="E16" s="57">
        <v>1</v>
      </c>
    </row>
    <row r="17" spans="1:5" ht="18" x14ac:dyDescent="0.3">
      <c r="A17" s="56" t="s">
        <v>2546</v>
      </c>
      <c r="B17" s="57" t="s">
        <v>2503</v>
      </c>
      <c r="C17" s="57" t="s">
        <v>2547</v>
      </c>
      <c r="D17" s="57" t="s">
        <v>2503</v>
      </c>
      <c r="E17" s="57">
        <v>3</v>
      </c>
    </row>
    <row r="18" spans="1:5" ht="18" x14ac:dyDescent="0.3">
      <c r="A18" s="56" t="s">
        <v>2548</v>
      </c>
      <c r="B18" s="57" t="s">
        <v>2501</v>
      </c>
      <c r="C18" s="57" t="s">
        <v>2549</v>
      </c>
      <c r="D18" s="57" t="s">
        <v>2501</v>
      </c>
      <c r="E18" s="57">
        <v>2</v>
      </c>
    </row>
    <row r="19" spans="1:5" ht="18" x14ac:dyDescent="0.3">
      <c r="A19" s="56" t="s">
        <v>2550</v>
      </c>
      <c r="B19" s="57" t="s">
        <v>2507</v>
      </c>
      <c r="C19" s="57" t="s">
        <v>2551</v>
      </c>
      <c r="D19" s="57" t="s">
        <v>2507</v>
      </c>
      <c r="E19" s="57">
        <v>1</v>
      </c>
    </row>
    <row r="20" spans="1:5" ht="18" x14ac:dyDescent="0.3">
      <c r="A20" s="56" t="s">
        <v>2552</v>
      </c>
      <c r="B20" s="57" t="s">
        <v>2505</v>
      </c>
      <c r="C20" s="57" t="s">
        <v>2553</v>
      </c>
      <c r="D20" s="57" t="s">
        <v>2505</v>
      </c>
      <c r="E20" s="57">
        <v>2</v>
      </c>
    </row>
    <row r="21" spans="1:5" ht="18" x14ac:dyDescent="0.3">
      <c r="A21" s="56" t="s">
        <v>2554</v>
      </c>
      <c r="B21" s="57" t="s">
        <v>2487</v>
      </c>
      <c r="C21" s="57" t="s">
        <v>2555</v>
      </c>
      <c r="D21" s="57" t="s">
        <v>2487</v>
      </c>
      <c r="E21" s="57">
        <v>1</v>
      </c>
    </row>
    <row r="22" spans="1:5" ht="18" x14ac:dyDescent="0.3">
      <c r="A22" s="56" t="s">
        <v>2556</v>
      </c>
      <c r="B22" s="57" t="s">
        <v>2509</v>
      </c>
      <c r="C22" s="57" t="s">
        <v>2557</v>
      </c>
      <c r="D22" s="57" t="s">
        <v>2509</v>
      </c>
      <c r="E22" s="57">
        <v>1</v>
      </c>
    </row>
    <row r="23" spans="1:5" ht="18" x14ac:dyDescent="0.3">
      <c r="A23" s="56" t="s">
        <v>2558</v>
      </c>
      <c r="B23" s="57" t="s">
        <v>2511</v>
      </c>
      <c r="C23" s="57" t="s">
        <v>2559</v>
      </c>
      <c r="D23" s="57" t="s">
        <v>2511</v>
      </c>
      <c r="E23" s="57">
        <v>2</v>
      </c>
    </row>
    <row r="24" spans="1:5" ht="18" x14ac:dyDescent="0.3">
      <c r="A24" s="56" t="s">
        <v>2560</v>
      </c>
      <c r="B24" s="57" t="s">
        <v>2483</v>
      </c>
      <c r="C24" s="57" t="s">
        <v>2561</v>
      </c>
      <c r="D24" s="57" t="s">
        <v>2483</v>
      </c>
      <c r="E24" s="57">
        <v>1</v>
      </c>
    </row>
    <row r="25" spans="1:5" ht="18" x14ac:dyDescent="0.3">
      <c r="A25" s="56" t="s">
        <v>2562</v>
      </c>
      <c r="B25" s="57" t="s">
        <v>2495</v>
      </c>
      <c r="C25" s="57" t="s">
        <v>2563</v>
      </c>
      <c r="D25" s="57" t="s">
        <v>2495</v>
      </c>
      <c r="E25" s="57">
        <v>2</v>
      </c>
    </row>
    <row r="26" spans="1:5" ht="18" x14ac:dyDescent="0.3">
      <c r="A26" s="56" t="s">
        <v>2564</v>
      </c>
      <c r="B26" s="57" t="s">
        <v>2477</v>
      </c>
      <c r="C26" s="57" t="s">
        <v>2565</v>
      </c>
      <c r="D26" s="57" t="s">
        <v>2477</v>
      </c>
      <c r="E26" s="57">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722EA-834B-4DED-8599-04443E7C7173}">
  <sheetPr codeName="Sheet32"/>
  <dimension ref="A1:L28"/>
  <sheetViews>
    <sheetView workbookViewId="0">
      <pane ySplit="1" topLeftCell="A2" activePane="bottomLeft" state="frozen"/>
      <selection pane="bottomLeft" activeCell="M17" sqref="M17"/>
    </sheetView>
  </sheetViews>
  <sheetFormatPr defaultRowHeight="14.4" x14ac:dyDescent="0.3"/>
  <cols>
    <col min="1" max="1" width="9.21875" customWidth="1"/>
    <col min="2" max="2" width="18.5546875" customWidth="1"/>
    <col min="3" max="4" width="27" style="59" customWidth="1"/>
    <col min="5" max="5" width="29.21875" customWidth="1"/>
    <col min="6" max="6" width="18.6640625" customWidth="1"/>
    <col min="7" max="7" width="13.77734375" customWidth="1"/>
    <col min="8" max="8" width="21.77734375" customWidth="1"/>
    <col min="9" max="10" width="8.88671875" customWidth="1"/>
  </cols>
  <sheetData>
    <row r="1" spans="1:12" x14ac:dyDescent="0.3">
      <c r="A1" s="70" t="s">
        <v>2567</v>
      </c>
      <c r="B1" s="71" t="s">
        <v>2353</v>
      </c>
      <c r="C1" s="72" t="s">
        <v>2354</v>
      </c>
      <c r="D1" s="72" t="s">
        <v>2753</v>
      </c>
      <c r="E1" s="73" t="s">
        <v>2568</v>
      </c>
      <c r="F1" s="73" t="s">
        <v>157</v>
      </c>
      <c r="G1" s="74" t="s">
        <v>2655</v>
      </c>
      <c r="H1" s="74" t="s">
        <v>2656</v>
      </c>
    </row>
    <row r="2" spans="1:12" x14ac:dyDescent="0.3">
      <c r="A2" s="68">
        <v>1</v>
      </c>
      <c r="B2" s="68" t="s">
        <v>2602</v>
      </c>
      <c r="C2" s="75" t="s">
        <v>2600</v>
      </c>
      <c r="D2" s="75" t="s">
        <v>2754</v>
      </c>
      <c r="E2" s="68" t="s">
        <v>2629</v>
      </c>
      <c r="F2" s="76" t="s">
        <v>2594</v>
      </c>
      <c r="G2" s="68" t="s">
        <v>2595</v>
      </c>
      <c r="H2" s="68">
        <v>400001</v>
      </c>
    </row>
    <row r="3" spans="1:12" x14ac:dyDescent="0.3">
      <c r="A3" s="68">
        <v>2</v>
      </c>
      <c r="B3" s="68" t="s">
        <v>2603</v>
      </c>
      <c r="C3" s="77" t="s">
        <v>2569</v>
      </c>
      <c r="D3" s="75" t="s">
        <v>2755</v>
      </c>
      <c r="E3" s="68" t="s">
        <v>2630</v>
      </c>
      <c r="F3" s="76" t="s">
        <v>2596</v>
      </c>
      <c r="G3" s="68" t="s">
        <v>2596</v>
      </c>
      <c r="H3" s="68">
        <v>110001</v>
      </c>
    </row>
    <row r="4" spans="1:12" x14ac:dyDescent="0.3">
      <c r="A4" s="68">
        <v>3</v>
      </c>
      <c r="B4" s="68" t="s">
        <v>2604</v>
      </c>
      <c r="C4" s="77" t="s">
        <v>2570</v>
      </c>
      <c r="D4" s="75" t="s">
        <v>2756</v>
      </c>
      <c r="E4" s="68" t="s">
        <v>2631</v>
      </c>
      <c r="F4" s="76" t="s">
        <v>2597</v>
      </c>
      <c r="G4" s="68" t="s">
        <v>2598</v>
      </c>
      <c r="H4" s="68">
        <v>560001</v>
      </c>
    </row>
    <row r="5" spans="1:12" x14ac:dyDescent="0.3">
      <c r="A5" s="68">
        <v>4</v>
      </c>
      <c r="B5" s="68" t="s">
        <v>2605</v>
      </c>
      <c r="C5" s="77" t="s">
        <v>2571</v>
      </c>
      <c r="D5" s="75" t="s">
        <v>2757</v>
      </c>
      <c r="E5" s="68" t="s">
        <v>2632</v>
      </c>
      <c r="F5" s="76" t="s">
        <v>2599</v>
      </c>
      <c r="G5" s="68" t="s">
        <v>2633</v>
      </c>
      <c r="H5" s="68">
        <v>600001</v>
      </c>
    </row>
    <row r="6" spans="1:12" x14ac:dyDescent="0.3">
      <c r="A6" s="68">
        <v>5</v>
      </c>
      <c r="B6" s="68" t="s">
        <v>2606</v>
      </c>
      <c r="C6" s="75" t="s">
        <v>2601</v>
      </c>
      <c r="D6" s="75" t="s">
        <v>2758</v>
      </c>
      <c r="E6" s="68" t="s">
        <v>2634</v>
      </c>
      <c r="F6" s="76" t="s">
        <v>2594</v>
      </c>
      <c r="G6" s="68" t="s">
        <v>2595</v>
      </c>
      <c r="H6" s="68">
        <v>400002</v>
      </c>
    </row>
    <row r="7" spans="1:12" x14ac:dyDescent="0.3">
      <c r="A7" s="68">
        <v>6</v>
      </c>
      <c r="B7" s="68" t="s">
        <v>2607</v>
      </c>
      <c r="C7" s="77" t="s">
        <v>2572</v>
      </c>
      <c r="D7" s="75" t="s">
        <v>2759</v>
      </c>
      <c r="E7" s="68" t="s">
        <v>2635</v>
      </c>
      <c r="F7" s="76" t="s">
        <v>2596</v>
      </c>
      <c r="G7" s="68" t="s">
        <v>2596</v>
      </c>
      <c r="H7" s="68">
        <v>110002</v>
      </c>
    </row>
    <row r="8" spans="1:12" x14ac:dyDescent="0.3">
      <c r="A8" s="68">
        <v>7</v>
      </c>
      <c r="B8" s="68" t="s">
        <v>2608</v>
      </c>
      <c r="C8" s="77" t="s">
        <v>2573</v>
      </c>
      <c r="D8" s="75" t="s">
        <v>2760</v>
      </c>
      <c r="E8" s="68" t="s">
        <v>2636</v>
      </c>
      <c r="F8" s="76" t="s">
        <v>2597</v>
      </c>
      <c r="G8" s="68" t="s">
        <v>2598</v>
      </c>
      <c r="H8" s="68">
        <v>560002</v>
      </c>
    </row>
    <row r="9" spans="1:12" x14ac:dyDescent="0.3">
      <c r="A9" s="68">
        <v>8</v>
      </c>
      <c r="B9" s="68" t="s">
        <v>2609</v>
      </c>
      <c r="C9" s="77" t="s">
        <v>2574</v>
      </c>
      <c r="D9" s="75" t="s">
        <v>2761</v>
      </c>
      <c r="E9" s="68" t="s">
        <v>2637</v>
      </c>
      <c r="F9" s="76" t="s">
        <v>2599</v>
      </c>
      <c r="G9" s="68" t="s">
        <v>2633</v>
      </c>
      <c r="H9" s="68">
        <v>600002</v>
      </c>
    </row>
    <row r="10" spans="1:12" x14ac:dyDescent="0.3">
      <c r="A10" s="68">
        <v>9</v>
      </c>
      <c r="B10" s="68" t="s">
        <v>2610</v>
      </c>
      <c r="C10" s="77" t="s">
        <v>2575</v>
      </c>
      <c r="D10" s="75" t="s">
        <v>2762</v>
      </c>
      <c r="E10" s="68" t="s">
        <v>2638</v>
      </c>
      <c r="F10" s="76" t="s">
        <v>2594</v>
      </c>
      <c r="G10" s="68" t="s">
        <v>2595</v>
      </c>
      <c r="H10" s="68">
        <v>400003</v>
      </c>
    </row>
    <row r="11" spans="1:12" x14ac:dyDescent="0.3">
      <c r="A11" s="68">
        <v>10</v>
      </c>
      <c r="B11" s="68" t="s">
        <v>2611</v>
      </c>
      <c r="C11" s="77" t="s">
        <v>2576</v>
      </c>
      <c r="D11" s="75" t="s">
        <v>2763</v>
      </c>
      <c r="E11" s="68" t="s">
        <v>2639</v>
      </c>
      <c r="F11" s="76" t="s">
        <v>2596</v>
      </c>
      <c r="G11" s="68" t="s">
        <v>2596</v>
      </c>
      <c r="H11" s="68">
        <v>110003</v>
      </c>
      <c r="L11" t="s">
        <v>38</v>
      </c>
    </row>
    <row r="12" spans="1:12" x14ac:dyDescent="0.3">
      <c r="A12" s="68">
        <v>11</v>
      </c>
      <c r="B12" s="68" t="s">
        <v>2612</v>
      </c>
      <c r="C12" s="77" t="s">
        <v>2577</v>
      </c>
      <c r="D12" s="75" t="s">
        <v>2764</v>
      </c>
      <c r="E12" s="68" t="s">
        <v>2640</v>
      </c>
      <c r="F12" s="76" t="s">
        <v>2597</v>
      </c>
      <c r="G12" s="68" t="s">
        <v>2598</v>
      </c>
      <c r="H12" s="68">
        <v>560003</v>
      </c>
    </row>
    <row r="13" spans="1:12" x14ac:dyDescent="0.3">
      <c r="A13" s="68">
        <v>12</v>
      </c>
      <c r="B13" s="68" t="s">
        <v>2613</v>
      </c>
      <c r="C13" s="77" t="s">
        <v>2578</v>
      </c>
      <c r="D13" s="75" t="s">
        <v>2765</v>
      </c>
      <c r="E13" s="68" t="s">
        <v>2641</v>
      </c>
      <c r="F13" s="76" t="s">
        <v>2599</v>
      </c>
      <c r="G13" s="68" t="s">
        <v>2633</v>
      </c>
      <c r="H13" s="68">
        <v>600003</v>
      </c>
    </row>
    <row r="14" spans="1:12" x14ac:dyDescent="0.3">
      <c r="A14" s="68">
        <v>13</v>
      </c>
      <c r="B14" s="68" t="s">
        <v>2614</v>
      </c>
      <c r="C14" s="77" t="s">
        <v>2579</v>
      </c>
      <c r="D14" s="75" t="s">
        <v>2766</v>
      </c>
      <c r="E14" s="68" t="s">
        <v>2642</v>
      </c>
      <c r="F14" s="76" t="s">
        <v>2594</v>
      </c>
      <c r="G14" s="68" t="s">
        <v>2595</v>
      </c>
      <c r="H14" s="68">
        <v>400004</v>
      </c>
    </row>
    <row r="15" spans="1:12" x14ac:dyDescent="0.3">
      <c r="A15" s="68">
        <v>14</v>
      </c>
      <c r="B15" s="68" t="s">
        <v>2615</v>
      </c>
      <c r="C15" s="77" t="s">
        <v>2580</v>
      </c>
      <c r="D15" s="75" t="s">
        <v>2767</v>
      </c>
      <c r="E15" s="68" t="s">
        <v>2643</v>
      </c>
      <c r="F15" s="76" t="s">
        <v>2596</v>
      </c>
      <c r="G15" s="68" t="s">
        <v>2596</v>
      </c>
      <c r="H15" s="68">
        <v>110004</v>
      </c>
    </row>
    <row r="16" spans="1:12" x14ac:dyDescent="0.3">
      <c r="A16" s="68">
        <v>15</v>
      </c>
      <c r="B16" s="68" t="s">
        <v>2616</v>
      </c>
      <c r="C16" s="77" t="s">
        <v>2581</v>
      </c>
      <c r="D16" s="75" t="s">
        <v>2768</v>
      </c>
      <c r="E16" s="68" t="s">
        <v>2629</v>
      </c>
      <c r="F16" s="76" t="s">
        <v>2597</v>
      </c>
      <c r="G16" s="68" t="s">
        <v>2598</v>
      </c>
      <c r="H16" s="68">
        <v>560004</v>
      </c>
    </row>
    <row r="17" spans="1:8" x14ac:dyDescent="0.3">
      <c r="A17" s="68">
        <v>16</v>
      </c>
      <c r="B17" s="68" t="s">
        <v>2617</v>
      </c>
      <c r="C17" s="77" t="s">
        <v>2582</v>
      </c>
      <c r="D17" s="75" t="s">
        <v>2769</v>
      </c>
      <c r="E17" s="68" t="s">
        <v>2644</v>
      </c>
      <c r="F17" s="76" t="s">
        <v>2599</v>
      </c>
      <c r="G17" s="68" t="s">
        <v>2633</v>
      </c>
      <c r="H17" s="68">
        <v>600004</v>
      </c>
    </row>
    <row r="18" spans="1:8" x14ac:dyDescent="0.3">
      <c r="A18" s="68">
        <v>17</v>
      </c>
      <c r="B18" s="68" t="s">
        <v>2618</v>
      </c>
      <c r="C18" s="77" t="s">
        <v>2583</v>
      </c>
      <c r="D18" s="75" t="s">
        <v>2770</v>
      </c>
      <c r="E18" s="68" t="s">
        <v>2645</v>
      </c>
      <c r="F18" s="76" t="s">
        <v>2594</v>
      </c>
      <c r="G18" s="68" t="s">
        <v>2595</v>
      </c>
      <c r="H18" s="68">
        <v>400005</v>
      </c>
    </row>
    <row r="19" spans="1:8" x14ac:dyDescent="0.3">
      <c r="A19" s="68">
        <v>18</v>
      </c>
      <c r="B19" s="68" t="s">
        <v>2619</v>
      </c>
      <c r="C19" s="77" t="s">
        <v>2584</v>
      </c>
      <c r="D19" s="75" t="s">
        <v>2771</v>
      </c>
      <c r="E19" s="68" t="s">
        <v>2646</v>
      </c>
      <c r="F19" s="76" t="s">
        <v>2596</v>
      </c>
      <c r="G19" s="68" t="s">
        <v>2596</v>
      </c>
      <c r="H19" s="68">
        <v>110005</v>
      </c>
    </row>
    <row r="20" spans="1:8" x14ac:dyDescent="0.3">
      <c r="A20" s="68">
        <v>19</v>
      </c>
      <c r="B20" s="68" t="s">
        <v>2620</v>
      </c>
      <c r="C20" s="77" t="s">
        <v>2585</v>
      </c>
      <c r="D20" s="75" t="s">
        <v>2772</v>
      </c>
      <c r="E20" s="68" t="s">
        <v>2647</v>
      </c>
      <c r="F20" s="76" t="s">
        <v>2597</v>
      </c>
      <c r="G20" s="68" t="s">
        <v>2598</v>
      </c>
      <c r="H20" s="68">
        <v>560005</v>
      </c>
    </row>
    <row r="21" spans="1:8" x14ac:dyDescent="0.3">
      <c r="A21" s="68">
        <v>20</v>
      </c>
      <c r="B21" s="68" t="s">
        <v>2621</v>
      </c>
      <c r="C21" s="77" t="s">
        <v>2586</v>
      </c>
      <c r="D21" s="75" t="s">
        <v>2773</v>
      </c>
      <c r="E21" s="68" t="s">
        <v>2648</v>
      </c>
      <c r="F21" s="76" t="s">
        <v>2599</v>
      </c>
      <c r="G21" s="68" t="s">
        <v>2633</v>
      </c>
      <c r="H21" s="68">
        <v>600005</v>
      </c>
    </row>
    <row r="22" spans="1:8" x14ac:dyDescent="0.3">
      <c r="A22" s="68">
        <v>21</v>
      </c>
      <c r="B22" s="68" t="s">
        <v>2622</v>
      </c>
      <c r="C22" s="77" t="s">
        <v>2587</v>
      </c>
      <c r="D22" s="75" t="s">
        <v>2774</v>
      </c>
      <c r="E22" s="68" t="s">
        <v>2636</v>
      </c>
      <c r="F22" s="76" t="s">
        <v>2594</v>
      </c>
      <c r="G22" s="68" t="s">
        <v>2595</v>
      </c>
      <c r="H22" s="68">
        <v>400006</v>
      </c>
    </row>
    <row r="23" spans="1:8" x14ac:dyDescent="0.3">
      <c r="A23" s="68">
        <v>22</v>
      </c>
      <c r="B23" s="68" t="s">
        <v>2623</v>
      </c>
      <c r="C23" s="77" t="s">
        <v>2588</v>
      </c>
      <c r="D23" s="75" t="s">
        <v>2767</v>
      </c>
      <c r="E23" s="68" t="s">
        <v>2649</v>
      </c>
      <c r="F23" s="76" t="s">
        <v>2596</v>
      </c>
      <c r="G23" s="68" t="s">
        <v>2596</v>
      </c>
      <c r="H23" s="68">
        <v>110006</v>
      </c>
    </row>
    <row r="24" spans="1:8" x14ac:dyDescent="0.3">
      <c r="A24" s="68">
        <v>23</v>
      </c>
      <c r="B24" s="68" t="s">
        <v>2624</v>
      </c>
      <c r="C24" s="77" t="s">
        <v>2589</v>
      </c>
      <c r="D24" s="75" t="s">
        <v>2775</v>
      </c>
      <c r="E24" s="68" t="s">
        <v>2650</v>
      </c>
      <c r="F24" s="76" t="s">
        <v>2597</v>
      </c>
      <c r="G24" s="68" t="s">
        <v>2598</v>
      </c>
      <c r="H24" s="68">
        <v>560006</v>
      </c>
    </row>
    <row r="25" spans="1:8" x14ac:dyDescent="0.3">
      <c r="A25" s="68">
        <v>24</v>
      </c>
      <c r="B25" s="68" t="s">
        <v>2625</v>
      </c>
      <c r="C25" s="77" t="s">
        <v>2590</v>
      </c>
      <c r="D25" s="75" t="s">
        <v>2766</v>
      </c>
      <c r="E25" s="68" t="s">
        <v>2651</v>
      </c>
      <c r="F25" s="76" t="s">
        <v>2599</v>
      </c>
      <c r="G25" s="68" t="s">
        <v>2633</v>
      </c>
      <c r="H25" s="68">
        <v>600006</v>
      </c>
    </row>
    <row r="26" spans="1:8" x14ac:dyDescent="0.3">
      <c r="A26" s="68">
        <v>25</v>
      </c>
      <c r="B26" s="68" t="s">
        <v>2626</v>
      </c>
      <c r="C26" s="77" t="s">
        <v>2591</v>
      </c>
      <c r="D26" s="75" t="s">
        <v>2768</v>
      </c>
      <c r="E26" s="68" t="s">
        <v>2652</v>
      </c>
      <c r="F26" s="76" t="s">
        <v>2594</v>
      </c>
      <c r="G26" s="68" t="s">
        <v>2595</v>
      </c>
      <c r="H26" s="68">
        <v>400007</v>
      </c>
    </row>
    <row r="27" spans="1:8" x14ac:dyDescent="0.3">
      <c r="A27" s="68">
        <v>26</v>
      </c>
      <c r="B27" s="68" t="s">
        <v>2627</v>
      </c>
      <c r="C27" s="77" t="s">
        <v>2592</v>
      </c>
      <c r="D27" s="75" t="s">
        <v>2769</v>
      </c>
      <c r="E27" s="68" t="s">
        <v>2653</v>
      </c>
      <c r="F27" s="76" t="s">
        <v>2596</v>
      </c>
      <c r="G27" s="68" t="s">
        <v>2596</v>
      </c>
      <c r="H27" s="68">
        <v>110007</v>
      </c>
    </row>
    <row r="28" spans="1:8" x14ac:dyDescent="0.3">
      <c r="A28" s="68">
        <v>27</v>
      </c>
      <c r="B28" s="68" t="s">
        <v>2628</v>
      </c>
      <c r="C28" s="77" t="s">
        <v>2593</v>
      </c>
      <c r="D28" s="75" t="s">
        <v>2770</v>
      </c>
      <c r="E28" s="68" t="s">
        <v>2654</v>
      </c>
      <c r="F28" s="76" t="s">
        <v>2597</v>
      </c>
      <c r="G28" s="68" t="s">
        <v>2598</v>
      </c>
      <c r="H28" s="68">
        <v>560007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4600-A859-4605-BCF3-65C44A2C2863}">
  <sheetPr codeName="Sheet33"/>
  <dimension ref="A1:U29"/>
  <sheetViews>
    <sheetView topLeftCell="D1" workbookViewId="0">
      <selection activeCell="J13" sqref="J13"/>
    </sheetView>
  </sheetViews>
  <sheetFormatPr defaultRowHeight="14.4" x14ac:dyDescent="0.3"/>
  <cols>
    <col min="1" max="1" width="13.44140625" customWidth="1"/>
    <col min="2" max="2" width="16.21875" customWidth="1"/>
    <col min="3" max="3" width="13.77734375" customWidth="1"/>
    <col min="4" max="4" width="15.33203125" customWidth="1"/>
    <col min="5" max="5" width="8.88671875" customWidth="1"/>
    <col min="6" max="6" width="11.88671875" customWidth="1"/>
    <col min="7" max="7" width="13.44140625" customWidth="1"/>
    <col min="8" max="8" width="9.21875" customWidth="1"/>
    <col min="13" max="13" width="16.21875" customWidth="1"/>
    <col min="14" max="14" width="11.88671875" customWidth="1"/>
    <col min="17" max="17" width="11.33203125" customWidth="1"/>
    <col min="18" max="18" width="14.88671875" bestFit="1" customWidth="1"/>
    <col min="20" max="20" width="10.77734375" customWidth="1"/>
    <col min="24" max="24" width="12.5546875" bestFit="1" customWidth="1"/>
    <col min="25" max="25" width="14.88671875" bestFit="1" customWidth="1"/>
  </cols>
  <sheetData>
    <row r="1" spans="1:21" ht="28.8" x14ac:dyDescent="0.3">
      <c r="A1" s="61" t="s">
        <v>2657</v>
      </c>
      <c r="B1" s="61" t="s">
        <v>2658</v>
      </c>
      <c r="C1" s="61" t="s">
        <v>2659</v>
      </c>
      <c r="D1" s="61" t="s">
        <v>2660</v>
      </c>
      <c r="E1" s="61" t="s">
        <v>2661</v>
      </c>
      <c r="F1" s="61" t="s">
        <v>2662</v>
      </c>
      <c r="G1" s="61" t="s">
        <v>2663</v>
      </c>
      <c r="H1" s="61" t="s">
        <v>2664</v>
      </c>
      <c r="M1" s="61" t="s">
        <v>2658</v>
      </c>
      <c r="N1" s="61" t="s">
        <v>2662</v>
      </c>
      <c r="Q1" s="61" t="s">
        <v>2661</v>
      </c>
      <c r="T1" s="62" t="s">
        <v>2658</v>
      </c>
    </row>
    <row r="2" spans="1:21" x14ac:dyDescent="0.3">
      <c r="A2" s="60" t="s">
        <v>2681</v>
      </c>
      <c r="B2" s="60" t="s">
        <v>2676</v>
      </c>
      <c r="C2" s="60" t="s">
        <v>2678</v>
      </c>
      <c r="D2" s="60" t="s">
        <v>2671</v>
      </c>
      <c r="E2" s="60">
        <v>170</v>
      </c>
      <c r="F2" s="60">
        <v>5100</v>
      </c>
      <c r="G2" s="60">
        <v>350</v>
      </c>
      <c r="H2" s="60">
        <v>210</v>
      </c>
      <c r="M2" s="60" t="s">
        <v>2676</v>
      </c>
      <c r="N2" s="60">
        <v>5100</v>
      </c>
      <c r="Q2" t="s">
        <v>95</v>
      </c>
    </row>
    <row r="3" spans="1:21" x14ac:dyDescent="0.3">
      <c r="A3" s="60" t="s">
        <v>2703</v>
      </c>
      <c r="B3" s="60" t="s">
        <v>2670</v>
      </c>
      <c r="C3" s="60" t="s">
        <v>2702</v>
      </c>
      <c r="D3" s="60" t="s">
        <v>2671</v>
      </c>
      <c r="E3" s="60">
        <v>170</v>
      </c>
      <c r="F3" s="60">
        <v>5100</v>
      </c>
      <c r="G3" s="60">
        <v>350</v>
      </c>
      <c r="H3" s="60">
        <v>200</v>
      </c>
      <c r="M3" s="60" t="s">
        <v>2670</v>
      </c>
      <c r="N3" s="60">
        <v>5100</v>
      </c>
      <c r="T3" t="s">
        <v>2670</v>
      </c>
    </row>
    <row r="4" spans="1:21" x14ac:dyDescent="0.3">
      <c r="A4" s="60" t="s">
        <v>2695</v>
      </c>
      <c r="B4" s="60" t="s">
        <v>2676</v>
      </c>
      <c r="C4" s="60" t="s">
        <v>2692</v>
      </c>
      <c r="D4" s="60" t="s">
        <v>2671</v>
      </c>
      <c r="E4" s="60">
        <v>160</v>
      </c>
      <c r="F4" s="60">
        <v>4800</v>
      </c>
      <c r="G4" s="60">
        <v>300</v>
      </c>
      <c r="H4" s="60">
        <v>220</v>
      </c>
      <c r="M4" s="60" t="s">
        <v>2676</v>
      </c>
      <c r="N4" s="60">
        <v>4800</v>
      </c>
      <c r="Q4" s="61" t="s">
        <v>2661</v>
      </c>
      <c r="T4" t="s">
        <v>2673</v>
      </c>
    </row>
    <row r="5" spans="1:21" x14ac:dyDescent="0.3">
      <c r="A5" s="60" t="s">
        <v>2669</v>
      </c>
      <c r="B5" s="60" t="s">
        <v>2670</v>
      </c>
      <c r="C5" s="60" t="s">
        <v>2667</v>
      </c>
      <c r="D5" s="60" t="s">
        <v>2671</v>
      </c>
      <c r="E5" s="60">
        <v>160</v>
      </c>
      <c r="F5" s="60">
        <v>4800</v>
      </c>
      <c r="G5" s="60">
        <v>400</v>
      </c>
      <c r="H5" s="60">
        <v>200</v>
      </c>
      <c r="M5" s="60" t="s">
        <v>2670</v>
      </c>
      <c r="N5" s="60">
        <v>4800</v>
      </c>
      <c r="Q5" s="60">
        <v>170</v>
      </c>
      <c r="T5" t="s">
        <v>2666</v>
      </c>
    </row>
    <row r="6" spans="1:21" x14ac:dyDescent="0.3">
      <c r="A6" s="60" t="s">
        <v>2700</v>
      </c>
      <c r="B6" s="60" t="s">
        <v>2676</v>
      </c>
      <c r="C6" s="60" t="s">
        <v>2697</v>
      </c>
      <c r="D6" s="60" t="s">
        <v>2674</v>
      </c>
      <c r="E6" s="60">
        <v>155</v>
      </c>
      <c r="F6" s="60">
        <v>4650</v>
      </c>
      <c r="G6" s="60">
        <v>320</v>
      </c>
      <c r="H6" s="60">
        <v>210</v>
      </c>
      <c r="M6" s="60" t="s">
        <v>2676</v>
      </c>
      <c r="N6" s="60">
        <v>4650</v>
      </c>
      <c r="Q6" s="60">
        <v>170</v>
      </c>
      <c r="T6" t="s">
        <v>2676</v>
      </c>
    </row>
    <row r="7" spans="1:21" x14ac:dyDescent="0.3">
      <c r="A7" s="60" t="s">
        <v>2689</v>
      </c>
      <c r="B7" s="60" t="s">
        <v>2670</v>
      </c>
      <c r="C7" s="60" t="s">
        <v>2688</v>
      </c>
      <c r="D7" s="60" t="s">
        <v>2671</v>
      </c>
      <c r="E7" s="60">
        <v>155</v>
      </c>
      <c r="F7" s="60">
        <v>4650</v>
      </c>
      <c r="G7" s="60">
        <v>320</v>
      </c>
      <c r="H7" s="60">
        <v>180</v>
      </c>
      <c r="M7" s="60" t="s">
        <v>2670</v>
      </c>
      <c r="N7" s="60">
        <v>4650</v>
      </c>
      <c r="Q7" s="60">
        <v>160</v>
      </c>
    </row>
    <row r="8" spans="1:21" x14ac:dyDescent="0.3">
      <c r="A8" s="60" t="s">
        <v>2691</v>
      </c>
      <c r="B8" s="60" t="s">
        <v>2666</v>
      </c>
      <c r="C8" s="60" t="s">
        <v>2692</v>
      </c>
      <c r="D8" s="60" t="s">
        <v>2671</v>
      </c>
      <c r="E8" s="60">
        <v>145</v>
      </c>
      <c r="F8" s="60">
        <v>4350</v>
      </c>
      <c r="G8" s="60">
        <v>340</v>
      </c>
      <c r="H8" s="60">
        <v>190</v>
      </c>
      <c r="M8" s="60" t="s">
        <v>2666</v>
      </c>
      <c r="N8" s="60">
        <v>4350</v>
      </c>
      <c r="Q8" s="60">
        <v>160</v>
      </c>
    </row>
    <row r="9" spans="1:21" x14ac:dyDescent="0.3">
      <c r="A9" s="60" t="s">
        <v>2686</v>
      </c>
      <c r="B9" s="60" t="s">
        <v>2676</v>
      </c>
      <c r="C9" s="60" t="s">
        <v>2683</v>
      </c>
      <c r="D9" s="60" t="s">
        <v>2674</v>
      </c>
      <c r="E9" s="60">
        <v>140</v>
      </c>
      <c r="F9" s="60">
        <v>4200</v>
      </c>
      <c r="G9" s="60">
        <v>280</v>
      </c>
      <c r="H9" s="60">
        <v>200</v>
      </c>
      <c r="M9" s="60" t="s">
        <v>2676</v>
      </c>
      <c r="N9" s="60">
        <v>4200</v>
      </c>
      <c r="Q9" s="60">
        <v>155</v>
      </c>
    </row>
    <row r="10" spans="1:21" x14ac:dyDescent="0.3">
      <c r="A10" s="60" t="s">
        <v>2677</v>
      </c>
      <c r="B10" s="60" t="s">
        <v>2666</v>
      </c>
      <c r="C10" s="60" t="s">
        <v>2678</v>
      </c>
      <c r="D10" s="60" t="s">
        <v>2671</v>
      </c>
      <c r="E10" s="60">
        <v>140</v>
      </c>
      <c r="F10" s="60">
        <v>4200</v>
      </c>
      <c r="G10" s="60">
        <v>300</v>
      </c>
      <c r="H10" s="60">
        <v>180</v>
      </c>
      <c r="M10" s="60" t="s">
        <v>2666</v>
      </c>
      <c r="N10" s="60">
        <v>4200</v>
      </c>
      <c r="Q10" s="60">
        <v>155</v>
      </c>
      <c r="T10" s="83" t="s">
        <v>2776</v>
      </c>
      <c r="U10" s="83"/>
    </row>
    <row r="11" spans="1:21" x14ac:dyDescent="0.3">
      <c r="A11" s="60" t="s">
        <v>2685</v>
      </c>
      <c r="B11" s="60" t="s">
        <v>2673</v>
      </c>
      <c r="C11" s="60" t="s">
        <v>2683</v>
      </c>
      <c r="D11" s="60" t="s">
        <v>2671</v>
      </c>
      <c r="E11" s="60">
        <v>135</v>
      </c>
      <c r="F11" s="60">
        <v>4050</v>
      </c>
      <c r="G11" s="60">
        <v>310</v>
      </c>
      <c r="H11" s="60">
        <v>160</v>
      </c>
      <c r="M11" s="60" t="s">
        <v>2673</v>
      </c>
      <c r="N11" s="60">
        <v>4050</v>
      </c>
      <c r="T11" s="83"/>
      <c r="U11" s="83"/>
    </row>
    <row r="12" spans="1:21" x14ac:dyDescent="0.3">
      <c r="A12" s="60" t="s">
        <v>2699</v>
      </c>
      <c r="B12" s="60" t="s">
        <v>2673</v>
      </c>
      <c r="C12" s="60" t="s">
        <v>2697</v>
      </c>
      <c r="D12" s="60" t="s">
        <v>2671</v>
      </c>
      <c r="E12" s="60">
        <v>125</v>
      </c>
      <c r="F12" s="60">
        <v>3750</v>
      </c>
      <c r="G12" s="60">
        <v>270</v>
      </c>
      <c r="H12" s="60">
        <v>170</v>
      </c>
      <c r="M12" s="60" t="s">
        <v>2673</v>
      </c>
      <c r="N12" s="60">
        <v>3750</v>
      </c>
    </row>
    <row r="13" spans="1:21" x14ac:dyDescent="0.3">
      <c r="A13" s="60" t="s">
        <v>2704</v>
      </c>
      <c r="B13" s="60" t="s">
        <v>2673</v>
      </c>
      <c r="C13" s="60" t="s">
        <v>2702</v>
      </c>
      <c r="D13" s="60" t="s">
        <v>2674</v>
      </c>
      <c r="E13" s="60">
        <v>125</v>
      </c>
      <c r="F13" s="60">
        <v>3750</v>
      </c>
      <c r="G13" s="60">
        <v>230</v>
      </c>
      <c r="H13" s="60">
        <v>150</v>
      </c>
      <c r="M13" s="60" t="s">
        <v>2673</v>
      </c>
      <c r="N13" s="60">
        <v>3750</v>
      </c>
      <c r="T13" s="61" t="s">
        <v>2660</v>
      </c>
      <c r="U13" s="69" t="s">
        <v>2777</v>
      </c>
    </row>
    <row r="14" spans="1:21" x14ac:dyDescent="0.3">
      <c r="A14" s="60" t="s">
        <v>2693</v>
      </c>
      <c r="B14" s="60" t="s">
        <v>2670</v>
      </c>
      <c r="C14" s="60" t="s">
        <v>2692</v>
      </c>
      <c r="D14" s="60" t="s">
        <v>2674</v>
      </c>
      <c r="E14" s="60">
        <v>120</v>
      </c>
      <c r="F14" s="60">
        <v>3600</v>
      </c>
      <c r="G14" s="60">
        <v>270</v>
      </c>
      <c r="H14" s="60">
        <v>160</v>
      </c>
      <c r="M14" s="60" t="s">
        <v>2670</v>
      </c>
      <c r="N14" s="60">
        <v>3600</v>
      </c>
      <c r="T14" s="60" t="s">
        <v>2671</v>
      </c>
      <c r="U14" s="68">
        <f>AVERAGEIF(D2:D29,T14,E2:E29)</f>
        <v>151.11111111111111</v>
      </c>
    </row>
    <row r="15" spans="1:21" x14ac:dyDescent="0.3">
      <c r="A15" s="60" t="s">
        <v>2696</v>
      </c>
      <c r="B15" s="60" t="s">
        <v>2666</v>
      </c>
      <c r="C15" s="60" t="s">
        <v>2697</v>
      </c>
      <c r="D15" s="60" t="s">
        <v>2674</v>
      </c>
      <c r="E15" s="60">
        <v>105</v>
      </c>
      <c r="F15" s="60">
        <v>3150</v>
      </c>
      <c r="G15" s="60">
        <v>190</v>
      </c>
      <c r="H15" s="60">
        <v>140</v>
      </c>
      <c r="M15" s="60" t="s">
        <v>2666</v>
      </c>
      <c r="N15" s="60">
        <v>3150</v>
      </c>
      <c r="Q15" s="81" t="s">
        <v>2707</v>
      </c>
      <c r="R15" s="82"/>
      <c r="T15" s="60" t="s">
        <v>2674</v>
      </c>
      <c r="U15" s="68">
        <f t="shared" ref="U15:U16" si="0">AVERAGEIF(D3:D30,T15,E3:E30)</f>
        <v>114.44444444444444</v>
      </c>
    </row>
    <row r="16" spans="1:21" x14ac:dyDescent="0.3">
      <c r="A16" s="60" t="s">
        <v>2690</v>
      </c>
      <c r="B16" s="60" t="s">
        <v>2673</v>
      </c>
      <c r="C16" s="60" t="s">
        <v>2688</v>
      </c>
      <c r="D16" s="60" t="s">
        <v>2674</v>
      </c>
      <c r="E16" s="60">
        <v>100</v>
      </c>
      <c r="F16" s="60">
        <v>3000</v>
      </c>
      <c r="G16" s="60">
        <v>200</v>
      </c>
      <c r="H16" s="60">
        <v>140</v>
      </c>
      <c r="M16" s="60" t="s">
        <v>2673</v>
      </c>
      <c r="N16" s="60">
        <v>3000</v>
      </c>
      <c r="T16" s="60" t="s">
        <v>2668</v>
      </c>
      <c r="U16" s="68">
        <f t="shared" si="0"/>
        <v>127</v>
      </c>
    </row>
    <row r="17" spans="1:18" x14ac:dyDescent="0.3">
      <c r="A17" s="60" t="s">
        <v>2701</v>
      </c>
      <c r="B17" s="60" t="s">
        <v>2666</v>
      </c>
      <c r="C17" s="60" t="s">
        <v>2702</v>
      </c>
      <c r="D17" s="60" t="s">
        <v>2668</v>
      </c>
      <c r="E17" s="60">
        <v>150</v>
      </c>
      <c r="F17" s="60">
        <v>3000</v>
      </c>
      <c r="G17" s="60">
        <v>220</v>
      </c>
      <c r="H17" s="60">
        <v>160</v>
      </c>
      <c r="M17" s="60" t="s">
        <v>2666</v>
      </c>
      <c r="N17" s="60">
        <v>3000</v>
      </c>
      <c r="Q17" s="37" t="s">
        <v>2153</v>
      </c>
      <c r="R17" t="s">
        <v>2706</v>
      </c>
    </row>
    <row r="18" spans="1:18" x14ac:dyDescent="0.3">
      <c r="A18" s="60" t="s">
        <v>2679</v>
      </c>
      <c r="B18" s="60" t="s">
        <v>2670</v>
      </c>
      <c r="C18" s="60" t="s">
        <v>2678</v>
      </c>
      <c r="D18" s="60" t="s">
        <v>2674</v>
      </c>
      <c r="E18" s="60">
        <v>100</v>
      </c>
      <c r="F18" s="60">
        <v>3000</v>
      </c>
      <c r="G18" s="60">
        <v>250</v>
      </c>
      <c r="H18" s="60">
        <v>130</v>
      </c>
      <c r="M18" s="60" t="s">
        <v>2670</v>
      </c>
      <c r="N18" s="60">
        <v>3000</v>
      </c>
      <c r="Q18" s="38" t="s">
        <v>2670</v>
      </c>
      <c r="R18">
        <v>26250</v>
      </c>
    </row>
    <row r="19" spans="1:18" x14ac:dyDescent="0.3">
      <c r="A19" s="60" t="s">
        <v>2682</v>
      </c>
      <c r="B19" s="60" t="s">
        <v>2666</v>
      </c>
      <c r="C19" s="60" t="s">
        <v>2683</v>
      </c>
      <c r="D19" s="60" t="s">
        <v>2674</v>
      </c>
      <c r="E19" s="60">
        <v>95</v>
      </c>
      <c r="F19" s="60">
        <v>2850</v>
      </c>
      <c r="G19" s="60">
        <v>160</v>
      </c>
      <c r="H19" s="60">
        <v>130</v>
      </c>
      <c r="M19" s="60" t="s">
        <v>2666</v>
      </c>
      <c r="N19" s="60">
        <v>2850</v>
      </c>
      <c r="Q19" s="38" t="s">
        <v>2666</v>
      </c>
      <c r="R19">
        <v>22750</v>
      </c>
    </row>
    <row r="20" spans="1:18" x14ac:dyDescent="0.3">
      <c r="A20" s="60" t="s">
        <v>2705</v>
      </c>
      <c r="B20" s="60" t="s">
        <v>2676</v>
      </c>
      <c r="C20" s="60" t="s">
        <v>2702</v>
      </c>
      <c r="D20" s="60" t="s">
        <v>2668</v>
      </c>
      <c r="E20" s="60">
        <v>140</v>
      </c>
      <c r="F20" s="60">
        <v>2800</v>
      </c>
      <c r="G20" s="60">
        <v>210</v>
      </c>
      <c r="H20" s="60">
        <v>140</v>
      </c>
      <c r="M20" s="60" t="s">
        <v>2676</v>
      </c>
      <c r="N20" s="60">
        <v>2800</v>
      </c>
      <c r="Q20" s="38" t="s">
        <v>2676</v>
      </c>
      <c r="R20">
        <v>26650</v>
      </c>
    </row>
    <row r="21" spans="1:18" x14ac:dyDescent="0.3">
      <c r="A21" s="60" t="s">
        <v>2687</v>
      </c>
      <c r="B21" s="60" t="s">
        <v>2666</v>
      </c>
      <c r="C21" s="60" t="s">
        <v>2688</v>
      </c>
      <c r="D21" s="60" t="s">
        <v>2668</v>
      </c>
      <c r="E21" s="60">
        <v>140</v>
      </c>
      <c r="F21" s="60">
        <v>2800</v>
      </c>
      <c r="G21" s="60">
        <v>210</v>
      </c>
      <c r="H21" s="60">
        <v>150</v>
      </c>
      <c r="M21" s="60" t="s">
        <v>2666</v>
      </c>
      <c r="N21" s="60">
        <v>2800</v>
      </c>
      <c r="Q21" s="38" t="s">
        <v>2673</v>
      </c>
      <c r="R21">
        <v>21450</v>
      </c>
    </row>
    <row r="22" spans="1:18" x14ac:dyDescent="0.3">
      <c r="A22" s="60" t="s">
        <v>2672</v>
      </c>
      <c r="B22" s="60" t="s">
        <v>2673</v>
      </c>
      <c r="C22" s="60" t="s">
        <v>2667</v>
      </c>
      <c r="D22" s="60" t="s">
        <v>2674</v>
      </c>
      <c r="E22" s="60">
        <v>90</v>
      </c>
      <c r="F22" s="60">
        <v>2700</v>
      </c>
      <c r="G22" s="60">
        <v>150</v>
      </c>
      <c r="H22" s="60">
        <v>120</v>
      </c>
      <c r="M22" s="60" t="s">
        <v>2673</v>
      </c>
      <c r="N22" s="60">
        <v>2700</v>
      </c>
      <c r="Q22" s="38" t="s">
        <v>2152</v>
      </c>
      <c r="R22">
        <v>97100</v>
      </c>
    </row>
    <row r="23" spans="1:18" x14ac:dyDescent="0.3">
      <c r="A23" s="60" t="s">
        <v>2675</v>
      </c>
      <c r="B23" s="60" t="s">
        <v>2676</v>
      </c>
      <c r="C23" s="60" t="s">
        <v>2667</v>
      </c>
      <c r="D23" s="60" t="s">
        <v>2668</v>
      </c>
      <c r="E23" s="60">
        <v>130</v>
      </c>
      <c r="F23" s="60">
        <v>2600</v>
      </c>
      <c r="G23" s="60">
        <v>180</v>
      </c>
      <c r="H23" s="60">
        <v>140</v>
      </c>
      <c r="M23" s="60" t="s">
        <v>2676</v>
      </c>
      <c r="N23" s="60">
        <v>2600</v>
      </c>
    </row>
    <row r="24" spans="1:18" x14ac:dyDescent="0.3">
      <c r="A24" s="60" t="s">
        <v>2698</v>
      </c>
      <c r="B24" s="60" t="s">
        <v>2670</v>
      </c>
      <c r="C24" s="60" t="s">
        <v>2697</v>
      </c>
      <c r="D24" s="60" t="s">
        <v>2668</v>
      </c>
      <c r="E24" s="60">
        <v>130</v>
      </c>
      <c r="F24" s="60">
        <v>2600</v>
      </c>
      <c r="G24" s="60">
        <v>200</v>
      </c>
      <c r="H24" s="60">
        <v>150</v>
      </c>
      <c r="M24" s="60" t="s">
        <v>2670</v>
      </c>
      <c r="N24" s="60">
        <v>2600</v>
      </c>
    </row>
    <row r="25" spans="1:18" x14ac:dyDescent="0.3">
      <c r="A25" s="60" t="s">
        <v>2669</v>
      </c>
      <c r="B25" s="60" t="s">
        <v>2676</v>
      </c>
      <c r="C25" s="60" t="s">
        <v>2688</v>
      </c>
      <c r="D25" s="60" t="s">
        <v>2668</v>
      </c>
      <c r="E25" s="60">
        <v>125</v>
      </c>
      <c r="F25" s="60">
        <v>2500</v>
      </c>
      <c r="G25" s="60">
        <v>190</v>
      </c>
      <c r="H25" s="60">
        <v>130</v>
      </c>
      <c r="M25" s="60" t="s">
        <v>2676</v>
      </c>
      <c r="N25" s="60">
        <v>2500</v>
      </c>
    </row>
    <row r="26" spans="1:18" x14ac:dyDescent="0.3">
      <c r="A26" s="60" t="s">
        <v>2684</v>
      </c>
      <c r="B26" s="60" t="s">
        <v>2670</v>
      </c>
      <c r="C26" s="60" t="s">
        <v>2683</v>
      </c>
      <c r="D26" s="60" t="s">
        <v>2668</v>
      </c>
      <c r="E26" s="60">
        <v>125</v>
      </c>
      <c r="F26" s="60">
        <v>2500</v>
      </c>
      <c r="G26" s="60">
        <v>190</v>
      </c>
      <c r="H26" s="60">
        <v>120</v>
      </c>
      <c r="M26" s="60" t="s">
        <v>2670</v>
      </c>
      <c r="N26" s="60">
        <v>2500</v>
      </c>
    </row>
    <row r="27" spans="1:18" x14ac:dyDescent="0.3">
      <c r="A27" s="60" t="s">
        <v>2665</v>
      </c>
      <c r="B27" s="60" t="s">
        <v>2666</v>
      </c>
      <c r="C27" s="60" t="s">
        <v>2667</v>
      </c>
      <c r="D27" s="60" t="s">
        <v>2668</v>
      </c>
      <c r="E27" s="60">
        <v>120</v>
      </c>
      <c r="F27" s="60">
        <v>2400</v>
      </c>
      <c r="G27" s="60">
        <v>200</v>
      </c>
      <c r="H27" s="60">
        <v>100</v>
      </c>
      <c r="M27" s="60" t="s">
        <v>2666</v>
      </c>
      <c r="N27" s="60">
        <v>2400</v>
      </c>
    </row>
    <row r="28" spans="1:18" x14ac:dyDescent="0.3">
      <c r="A28" s="60" t="s">
        <v>2680</v>
      </c>
      <c r="B28" s="60" t="s">
        <v>2673</v>
      </c>
      <c r="C28" s="60" t="s">
        <v>2678</v>
      </c>
      <c r="D28" s="60" t="s">
        <v>2668</v>
      </c>
      <c r="E28" s="60">
        <v>110</v>
      </c>
      <c r="F28" s="60">
        <v>2200</v>
      </c>
      <c r="G28" s="60">
        <v>200</v>
      </c>
      <c r="H28" s="60">
        <v>110</v>
      </c>
      <c r="M28" s="60" t="s">
        <v>2673</v>
      </c>
      <c r="N28" s="60">
        <v>2200</v>
      </c>
    </row>
    <row r="29" spans="1:18" x14ac:dyDescent="0.3">
      <c r="A29" s="60" t="s">
        <v>2694</v>
      </c>
      <c r="B29" s="60" t="s">
        <v>2673</v>
      </c>
      <c r="C29" s="60" t="s">
        <v>2692</v>
      </c>
      <c r="D29" s="60" t="s">
        <v>2668</v>
      </c>
      <c r="E29" s="60">
        <v>100</v>
      </c>
      <c r="F29" s="60">
        <v>2000</v>
      </c>
      <c r="G29" s="60">
        <v>180</v>
      </c>
      <c r="H29" s="60">
        <v>120</v>
      </c>
      <c r="M29" s="60" t="s">
        <v>2673</v>
      </c>
      <c r="N29" s="60">
        <v>2000</v>
      </c>
    </row>
  </sheetData>
  <sortState xmlns:xlrd2="http://schemas.microsoft.com/office/spreadsheetml/2017/richdata2" ref="M2:N30">
    <sortCondition descending="1" ref="N1:N30"/>
  </sortState>
  <mergeCells count="2">
    <mergeCell ref="Q15:R15"/>
    <mergeCell ref="T10:U11"/>
  </mergeCells>
  <conditionalFormatting sqref="F4:F1048576">
    <cfRule type="cellIs" dxfId="2" priority="3" operator="greaterThan">
      <formula>5000</formula>
    </cfRule>
  </conditionalFormatting>
  <conditionalFormatting sqref="N2:N1048576">
    <cfRule type="cellIs" dxfId="1" priority="1" operator="greaterThan">
      <formula>5000</formula>
    </cfRule>
  </conditionalFormatting>
  <dataValidations count="3">
    <dataValidation type="list" allowBlank="1" showInputMessage="1" showErrorMessage="1" sqref="T2:T7" xr:uid="{ACB0D4A8-D1DE-4B51-90FD-DC1465414F28}">
      <formula1>$B$2:$B$29</formula1>
    </dataValidation>
    <dataValidation type="list" allowBlank="1" showInputMessage="1" showErrorMessage="1" sqref="K7" xr:uid="{9493B51A-D52D-4905-AF63-DB0733A0F12D}">
      <formula1>$B:$B</formula1>
    </dataValidation>
    <dataValidation type="list" allowBlank="1" showInputMessage="1" showErrorMessage="1" sqref="B1:B1048576" xr:uid="{4F5D8CAE-8DE4-4F5A-A079-12ACD07B2CE7}">
      <formula1>$T$3:$T$6</formula1>
    </dataValidation>
  </dataValidations>
  <pageMargins left="0.7" right="0.7" top="0.75" bottom="0.75" header="0.3" footer="0.3"/>
  <ignoredErrors>
    <ignoredError sqref="U15:U16"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EA5AB-2514-4E04-B62D-F5CA9098F87A}">
  <sheetPr codeName="Sheet34"/>
  <dimension ref="A1:N61"/>
  <sheetViews>
    <sheetView topLeftCell="B1" workbookViewId="0">
      <selection activeCell="K19" sqref="K19"/>
    </sheetView>
  </sheetViews>
  <sheetFormatPr defaultRowHeight="14.4" x14ac:dyDescent="0.3"/>
  <cols>
    <col min="1" max="1" width="12.44140625" customWidth="1"/>
    <col min="2" max="2" width="12.5546875" bestFit="1" customWidth="1"/>
    <col min="3" max="3" width="23.21875" bestFit="1" customWidth="1"/>
    <col min="4" max="4" width="20.33203125" bestFit="1" customWidth="1"/>
    <col min="5" max="5" width="13.88671875" customWidth="1"/>
    <col min="6" max="6" width="13.44140625" customWidth="1"/>
    <col min="7" max="7" width="14.21875" customWidth="1"/>
    <col min="8" max="8" width="15" customWidth="1"/>
    <col min="13" max="13" width="14.5546875" customWidth="1"/>
    <col min="14" max="14" width="16" customWidth="1"/>
  </cols>
  <sheetData>
    <row r="1" spans="1:14" ht="28.8" x14ac:dyDescent="0.3">
      <c r="A1" s="64" t="s">
        <v>2460</v>
      </c>
      <c r="B1" s="64" t="s">
        <v>2708</v>
      </c>
      <c r="C1" s="64" t="s">
        <v>2709</v>
      </c>
      <c r="D1" s="64" t="s">
        <v>2710</v>
      </c>
      <c r="E1" s="64" t="s">
        <v>148</v>
      </c>
      <c r="F1" s="64" t="s">
        <v>2711</v>
      </c>
      <c r="G1" s="64" t="s">
        <v>2712</v>
      </c>
      <c r="H1" s="64" t="s">
        <v>2713</v>
      </c>
      <c r="M1" s="64" t="s">
        <v>2708</v>
      </c>
      <c r="N1" s="64" t="s">
        <v>2709</v>
      </c>
    </row>
    <row r="2" spans="1:14" x14ac:dyDescent="0.3">
      <c r="A2" s="60" t="s">
        <v>212</v>
      </c>
      <c r="B2" s="60">
        <v>50000</v>
      </c>
      <c r="C2" s="66">
        <v>52000</v>
      </c>
      <c r="D2" s="60">
        <v>-2000</v>
      </c>
      <c r="E2" s="60" t="s">
        <v>223</v>
      </c>
      <c r="F2" s="60" t="s">
        <v>2596</v>
      </c>
      <c r="G2" s="65">
        <v>45505</v>
      </c>
      <c r="H2" s="60" t="s">
        <v>2699</v>
      </c>
      <c r="J2" s="63"/>
      <c r="M2" s="60">
        <v>50000</v>
      </c>
      <c r="N2" s="66">
        <v>52000</v>
      </c>
    </row>
    <row r="3" spans="1:14" x14ac:dyDescent="0.3">
      <c r="A3" s="60" t="s">
        <v>161</v>
      </c>
      <c r="B3" s="60">
        <v>30000</v>
      </c>
      <c r="C3" s="60">
        <v>29000</v>
      </c>
      <c r="D3" s="60">
        <v>1000</v>
      </c>
      <c r="E3" s="60" t="s">
        <v>161</v>
      </c>
      <c r="F3" s="60" t="s">
        <v>2594</v>
      </c>
      <c r="G3" s="65">
        <v>45506</v>
      </c>
      <c r="H3" s="60" t="s">
        <v>2669</v>
      </c>
      <c r="M3" s="60">
        <v>30000</v>
      </c>
      <c r="N3" s="60">
        <v>29000</v>
      </c>
    </row>
    <row r="4" spans="1:14" x14ac:dyDescent="0.3">
      <c r="A4" s="60" t="s">
        <v>2358</v>
      </c>
      <c r="B4" s="60">
        <v>20000</v>
      </c>
      <c r="C4" s="66">
        <v>21000</v>
      </c>
      <c r="D4" s="60">
        <v>-1000</v>
      </c>
      <c r="E4" s="60" t="s">
        <v>2358</v>
      </c>
      <c r="F4" s="60" t="s">
        <v>2597</v>
      </c>
      <c r="G4" s="65">
        <v>45507</v>
      </c>
      <c r="H4" s="60" t="s">
        <v>2675</v>
      </c>
      <c r="M4" s="60">
        <v>20000</v>
      </c>
      <c r="N4" s="66">
        <v>21000</v>
      </c>
    </row>
    <row r="5" spans="1:14" x14ac:dyDescent="0.3">
      <c r="A5" s="60" t="s">
        <v>2714</v>
      </c>
      <c r="B5" s="60">
        <v>40000</v>
      </c>
      <c r="C5" s="60">
        <v>39000</v>
      </c>
      <c r="D5" s="60">
        <v>1000</v>
      </c>
      <c r="E5" s="60" t="s">
        <v>2714</v>
      </c>
      <c r="F5" s="60" t="s">
        <v>2599</v>
      </c>
      <c r="G5" s="65">
        <v>45508</v>
      </c>
      <c r="H5" s="60" t="s">
        <v>2677</v>
      </c>
      <c r="M5" s="60">
        <v>40000</v>
      </c>
      <c r="N5" s="60">
        <v>39000</v>
      </c>
    </row>
    <row r="6" spans="1:14" x14ac:dyDescent="0.3">
      <c r="A6" s="60" t="s">
        <v>223</v>
      </c>
      <c r="B6" s="60">
        <v>60000</v>
      </c>
      <c r="C6" s="66">
        <v>62000</v>
      </c>
      <c r="D6" s="60">
        <v>-2000</v>
      </c>
      <c r="E6" s="60" t="s">
        <v>223</v>
      </c>
      <c r="F6" s="60" t="s">
        <v>2596</v>
      </c>
      <c r="G6" s="65">
        <v>45509</v>
      </c>
      <c r="H6" s="60" t="s">
        <v>2672</v>
      </c>
      <c r="J6" s="84" t="s">
        <v>102</v>
      </c>
      <c r="K6" s="84"/>
      <c r="M6" s="60">
        <v>60000</v>
      </c>
      <c r="N6" s="66">
        <v>62000</v>
      </c>
    </row>
    <row r="7" spans="1:14" x14ac:dyDescent="0.3">
      <c r="A7" s="60" t="s">
        <v>170</v>
      </c>
      <c r="B7" s="60">
        <v>25000</v>
      </c>
      <c r="C7" s="60">
        <v>24000</v>
      </c>
      <c r="D7" s="60">
        <v>1000</v>
      </c>
      <c r="E7" s="60" t="s">
        <v>170</v>
      </c>
      <c r="F7" s="60" t="s">
        <v>2594</v>
      </c>
      <c r="G7" s="65">
        <v>45510</v>
      </c>
      <c r="H7" s="60" t="s">
        <v>2669</v>
      </c>
      <c r="J7" s="84"/>
      <c r="K7" s="84"/>
      <c r="M7" s="60">
        <v>25000</v>
      </c>
      <c r="N7" s="60">
        <v>24000</v>
      </c>
    </row>
    <row r="8" spans="1:14" x14ac:dyDescent="0.3">
      <c r="A8" s="60" t="s">
        <v>2715</v>
      </c>
      <c r="B8" s="60">
        <v>45000</v>
      </c>
      <c r="C8" s="66">
        <v>47000</v>
      </c>
      <c r="D8" s="60">
        <v>-2000</v>
      </c>
      <c r="E8" s="60" t="s">
        <v>2715</v>
      </c>
      <c r="F8" s="60" t="s">
        <v>2597</v>
      </c>
      <c r="G8" s="65">
        <v>45511</v>
      </c>
      <c r="H8" s="60" t="s">
        <v>2699</v>
      </c>
      <c r="J8">
        <f>SUMIF(D2:D25,"&lt;0",C2:C25)</f>
        <v>454000</v>
      </c>
      <c r="M8" s="60">
        <v>45000</v>
      </c>
      <c r="N8" s="66">
        <v>47000</v>
      </c>
    </row>
    <row r="9" spans="1:14" x14ac:dyDescent="0.3">
      <c r="A9" s="60" t="s">
        <v>2716</v>
      </c>
      <c r="B9" s="60">
        <v>35000</v>
      </c>
      <c r="C9" s="60">
        <v>34000</v>
      </c>
      <c r="D9" s="60">
        <v>1000</v>
      </c>
      <c r="E9" s="60" t="s">
        <v>2716</v>
      </c>
      <c r="F9" s="60" t="s">
        <v>2599</v>
      </c>
      <c r="G9" s="65">
        <v>45512</v>
      </c>
      <c r="H9" s="60" t="s">
        <v>2675</v>
      </c>
      <c r="M9" s="60">
        <v>35000</v>
      </c>
      <c r="N9" s="60">
        <v>34000</v>
      </c>
    </row>
    <row r="10" spans="1:14" x14ac:dyDescent="0.3">
      <c r="A10" s="60" t="s">
        <v>212</v>
      </c>
      <c r="B10" s="60">
        <v>55000</v>
      </c>
      <c r="C10" s="60">
        <v>54000</v>
      </c>
      <c r="D10" s="60">
        <v>1000</v>
      </c>
      <c r="E10" s="60" t="s">
        <v>223</v>
      </c>
      <c r="F10" s="60" t="s">
        <v>2596</v>
      </c>
      <c r="G10" s="65">
        <v>45513</v>
      </c>
      <c r="H10" s="60" t="s">
        <v>2669</v>
      </c>
      <c r="M10" s="60">
        <v>55000</v>
      </c>
      <c r="N10" s="60">
        <v>54000</v>
      </c>
    </row>
    <row r="11" spans="1:14" x14ac:dyDescent="0.3">
      <c r="A11" s="60" t="s">
        <v>161</v>
      </c>
      <c r="B11" s="60">
        <v>31000</v>
      </c>
      <c r="C11" s="66">
        <v>32000</v>
      </c>
      <c r="D11" s="60">
        <v>-1000</v>
      </c>
      <c r="E11" s="60" t="s">
        <v>161</v>
      </c>
      <c r="F11" s="60" t="s">
        <v>2594</v>
      </c>
      <c r="G11" s="65">
        <v>45514</v>
      </c>
      <c r="H11" s="60" t="s">
        <v>2677</v>
      </c>
      <c r="M11" s="60">
        <v>31000</v>
      </c>
      <c r="N11" s="66">
        <v>32000</v>
      </c>
    </row>
    <row r="12" spans="1:14" x14ac:dyDescent="0.3">
      <c r="A12" s="60" t="s">
        <v>2358</v>
      </c>
      <c r="B12" s="60">
        <v>22000</v>
      </c>
      <c r="C12" s="66">
        <v>23000</v>
      </c>
      <c r="D12" s="60">
        <v>-1000</v>
      </c>
      <c r="E12" s="60" t="s">
        <v>2358</v>
      </c>
      <c r="F12" s="60" t="s">
        <v>2597</v>
      </c>
      <c r="G12" s="65">
        <v>45515</v>
      </c>
      <c r="H12" s="60" t="s">
        <v>2675</v>
      </c>
      <c r="M12" s="60">
        <v>22000</v>
      </c>
      <c r="N12" s="66">
        <v>23000</v>
      </c>
    </row>
    <row r="13" spans="1:14" x14ac:dyDescent="0.3">
      <c r="A13" s="60" t="s">
        <v>2714</v>
      </c>
      <c r="B13" s="60">
        <v>41000</v>
      </c>
      <c r="C13" s="60">
        <v>40000</v>
      </c>
      <c r="D13" s="60">
        <v>1000</v>
      </c>
      <c r="E13" s="60" t="s">
        <v>2714</v>
      </c>
      <c r="F13" s="60" t="s">
        <v>2599</v>
      </c>
      <c r="G13" s="65">
        <v>45516</v>
      </c>
      <c r="H13" s="60" t="s">
        <v>2699</v>
      </c>
      <c r="M13" s="60">
        <v>41000</v>
      </c>
      <c r="N13" s="60">
        <v>40000</v>
      </c>
    </row>
    <row r="14" spans="1:14" x14ac:dyDescent="0.3">
      <c r="A14" s="60" t="s">
        <v>223</v>
      </c>
      <c r="B14" s="60">
        <v>61000</v>
      </c>
      <c r="C14" s="60">
        <v>60000</v>
      </c>
      <c r="D14" s="60">
        <v>1000</v>
      </c>
      <c r="E14" s="60" t="s">
        <v>223</v>
      </c>
      <c r="F14" s="60" t="s">
        <v>2596</v>
      </c>
      <c r="G14" s="65">
        <v>45517</v>
      </c>
      <c r="H14" s="60" t="s">
        <v>2669</v>
      </c>
      <c r="M14" s="60">
        <v>61000</v>
      </c>
      <c r="N14" s="60">
        <v>60000</v>
      </c>
    </row>
    <row r="15" spans="1:14" x14ac:dyDescent="0.3">
      <c r="A15" s="60" t="s">
        <v>170</v>
      </c>
      <c r="B15" s="60">
        <v>26000</v>
      </c>
      <c r="C15" s="60">
        <v>25000</v>
      </c>
      <c r="D15" s="60">
        <v>1000</v>
      </c>
      <c r="E15" s="60" t="s">
        <v>170</v>
      </c>
      <c r="F15" s="60" t="s">
        <v>2594</v>
      </c>
      <c r="G15" s="65">
        <v>45518</v>
      </c>
      <c r="H15" s="60" t="s">
        <v>2699</v>
      </c>
      <c r="M15" s="60">
        <v>26000</v>
      </c>
      <c r="N15" s="60">
        <v>25000</v>
      </c>
    </row>
    <row r="16" spans="1:14" x14ac:dyDescent="0.3">
      <c r="A16" s="60" t="s">
        <v>2715</v>
      </c>
      <c r="B16" s="60">
        <v>46000</v>
      </c>
      <c r="C16" s="66">
        <v>48000</v>
      </c>
      <c r="D16" s="60">
        <v>-2000</v>
      </c>
      <c r="E16" s="60" t="s">
        <v>2715</v>
      </c>
      <c r="F16" s="60" t="s">
        <v>2597</v>
      </c>
      <c r="G16" s="65">
        <v>45519</v>
      </c>
      <c r="H16" s="60" t="s">
        <v>2675</v>
      </c>
      <c r="M16" s="60">
        <v>46000</v>
      </c>
      <c r="N16" s="66">
        <v>48000</v>
      </c>
    </row>
    <row r="17" spans="1:14" x14ac:dyDescent="0.3">
      <c r="A17" s="60" t="s">
        <v>2716</v>
      </c>
      <c r="B17" s="60">
        <v>36000</v>
      </c>
      <c r="C17" s="60">
        <v>35000</v>
      </c>
      <c r="D17" s="60">
        <v>1000</v>
      </c>
      <c r="E17" s="60" t="s">
        <v>2716</v>
      </c>
      <c r="F17" s="60" t="s">
        <v>2599</v>
      </c>
      <c r="G17" s="65">
        <v>45520</v>
      </c>
      <c r="H17" s="60" t="s">
        <v>2669</v>
      </c>
      <c r="M17" s="60">
        <v>36000</v>
      </c>
      <c r="N17" s="60">
        <v>35000</v>
      </c>
    </row>
    <row r="18" spans="1:14" x14ac:dyDescent="0.3">
      <c r="A18" s="60" t="s">
        <v>212</v>
      </c>
      <c r="B18" s="60">
        <v>56000</v>
      </c>
      <c r="C18" s="60">
        <v>55000</v>
      </c>
      <c r="D18" s="60">
        <v>1000</v>
      </c>
      <c r="E18" s="60" t="s">
        <v>223</v>
      </c>
      <c r="F18" s="60" t="s">
        <v>2596</v>
      </c>
      <c r="G18" s="65">
        <v>45521</v>
      </c>
      <c r="H18" s="60" t="s">
        <v>2677</v>
      </c>
      <c r="M18" s="60">
        <v>56000</v>
      </c>
      <c r="N18" s="60">
        <v>55000</v>
      </c>
    </row>
    <row r="19" spans="1:14" x14ac:dyDescent="0.3">
      <c r="A19" s="60" t="s">
        <v>161</v>
      </c>
      <c r="B19" s="60">
        <v>32000</v>
      </c>
      <c r="C19" s="66">
        <v>33000</v>
      </c>
      <c r="D19" s="60">
        <v>-1000</v>
      </c>
      <c r="E19" s="60" t="s">
        <v>161</v>
      </c>
      <c r="F19" s="60" t="s">
        <v>2594</v>
      </c>
      <c r="G19" s="65">
        <v>45522</v>
      </c>
      <c r="H19" s="60" t="s">
        <v>2699</v>
      </c>
      <c r="M19" s="60">
        <v>32000</v>
      </c>
      <c r="N19" s="66">
        <v>33000</v>
      </c>
    </row>
    <row r="20" spans="1:14" x14ac:dyDescent="0.3">
      <c r="A20" s="60" t="s">
        <v>2358</v>
      </c>
      <c r="B20" s="60">
        <v>23000</v>
      </c>
      <c r="C20" s="66">
        <v>24000</v>
      </c>
      <c r="D20" s="60">
        <v>-1000</v>
      </c>
      <c r="E20" s="60" t="s">
        <v>2358</v>
      </c>
      <c r="F20" s="60" t="s">
        <v>2597</v>
      </c>
      <c r="G20" s="65">
        <v>45523</v>
      </c>
      <c r="H20" s="60" t="s">
        <v>2669</v>
      </c>
      <c r="M20" s="60">
        <v>23000</v>
      </c>
      <c r="N20" s="66">
        <v>24000</v>
      </c>
    </row>
    <row r="21" spans="1:14" x14ac:dyDescent="0.3">
      <c r="A21" s="60" t="s">
        <v>2714</v>
      </c>
      <c r="B21" s="60">
        <v>42000</v>
      </c>
      <c r="C21" s="60">
        <v>41000</v>
      </c>
      <c r="D21" s="60">
        <v>1000</v>
      </c>
      <c r="E21" s="60" t="s">
        <v>2714</v>
      </c>
      <c r="F21" s="60" t="s">
        <v>2599</v>
      </c>
      <c r="G21" s="65">
        <v>45524</v>
      </c>
      <c r="H21" s="60" t="s">
        <v>2675</v>
      </c>
      <c r="M21" s="60">
        <v>42000</v>
      </c>
      <c r="N21" s="60">
        <v>41000</v>
      </c>
    </row>
    <row r="22" spans="1:14" x14ac:dyDescent="0.3">
      <c r="A22" s="60" t="s">
        <v>223</v>
      </c>
      <c r="B22" s="60">
        <v>62000</v>
      </c>
      <c r="C22" s="66">
        <v>63000</v>
      </c>
      <c r="D22" s="60">
        <v>-1000</v>
      </c>
      <c r="E22" s="60" t="s">
        <v>223</v>
      </c>
      <c r="F22" s="60" t="s">
        <v>2596</v>
      </c>
      <c r="G22" s="65">
        <v>45525</v>
      </c>
      <c r="H22" s="60" t="s">
        <v>2677</v>
      </c>
      <c r="M22" s="60">
        <v>62000</v>
      </c>
      <c r="N22" s="66">
        <v>63000</v>
      </c>
    </row>
    <row r="23" spans="1:14" x14ac:dyDescent="0.3">
      <c r="A23" s="60" t="s">
        <v>170</v>
      </c>
      <c r="B23" s="60">
        <v>27000</v>
      </c>
      <c r="C23" s="60">
        <v>26000</v>
      </c>
      <c r="D23" s="60">
        <v>1000</v>
      </c>
      <c r="E23" s="60" t="s">
        <v>170</v>
      </c>
      <c r="F23" s="60" t="s">
        <v>2594</v>
      </c>
      <c r="G23" s="65">
        <v>45526</v>
      </c>
      <c r="H23" s="60" t="s">
        <v>2669</v>
      </c>
      <c r="M23" s="60">
        <v>27000</v>
      </c>
      <c r="N23" s="60">
        <v>26000</v>
      </c>
    </row>
    <row r="24" spans="1:14" x14ac:dyDescent="0.3">
      <c r="A24" s="60" t="s">
        <v>2715</v>
      </c>
      <c r="B24" s="60">
        <v>47000</v>
      </c>
      <c r="C24" s="66">
        <v>49000</v>
      </c>
      <c r="D24" s="60">
        <v>-2000</v>
      </c>
      <c r="E24" s="60" t="s">
        <v>2715</v>
      </c>
      <c r="F24" s="60" t="s">
        <v>2597</v>
      </c>
      <c r="G24" s="65">
        <v>45527</v>
      </c>
      <c r="H24" s="60" t="s">
        <v>2699</v>
      </c>
      <c r="M24" s="60">
        <v>47000</v>
      </c>
      <c r="N24" s="66">
        <v>49000</v>
      </c>
    </row>
    <row r="25" spans="1:14" x14ac:dyDescent="0.3">
      <c r="A25" s="60" t="s">
        <v>2716</v>
      </c>
      <c r="B25" s="60">
        <v>37000</v>
      </c>
      <c r="C25" s="60">
        <v>36000</v>
      </c>
      <c r="D25" s="60">
        <v>1000</v>
      </c>
      <c r="E25" s="60" t="s">
        <v>2716</v>
      </c>
      <c r="F25" s="60" t="s">
        <v>2599</v>
      </c>
      <c r="G25" s="65">
        <v>45528</v>
      </c>
      <c r="H25" s="60" t="s">
        <v>2675</v>
      </c>
      <c r="M25" s="60">
        <v>37000</v>
      </c>
      <c r="N25" s="60">
        <v>36000</v>
      </c>
    </row>
    <row r="30" spans="1:14" x14ac:dyDescent="0.3">
      <c r="B30" s="37" t="s">
        <v>2153</v>
      </c>
      <c r="C30" t="s">
        <v>2717</v>
      </c>
      <c r="D30" t="s">
        <v>2718</v>
      </c>
    </row>
    <row r="31" spans="1:14" x14ac:dyDescent="0.3">
      <c r="B31" s="38" t="s">
        <v>170</v>
      </c>
      <c r="C31">
        <v>78000</v>
      </c>
      <c r="D31">
        <v>75000</v>
      </c>
    </row>
    <row r="32" spans="1:14" x14ac:dyDescent="0.3">
      <c r="B32" s="38" t="s">
        <v>2358</v>
      </c>
      <c r="C32">
        <v>65000</v>
      </c>
      <c r="D32">
        <v>68000</v>
      </c>
    </row>
    <row r="33" spans="2:4" x14ac:dyDescent="0.3">
      <c r="B33" s="38" t="s">
        <v>161</v>
      </c>
      <c r="C33">
        <v>93000</v>
      </c>
      <c r="D33">
        <v>94000</v>
      </c>
    </row>
    <row r="34" spans="2:4" x14ac:dyDescent="0.3">
      <c r="B34" s="38" t="s">
        <v>2716</v>
      </c>
      <c r="C34">
        <v>108000</v>
      </c>
      <c r="D34">
        <v>105000</v>
      </c>
    </row>
    <row r="35" spans="2:4" x14ac:dyDescent="0.3">
      <c r="B35" s="38" t="s">
        <v>212</v>
      </c>
      <c r="C35">
        <v>161000</v>
      </c>
      <c r="D35">
        <v>161000</v>
      </c>
    </row>
    <row r="36" spans="2:4" x14ac:dyDescent="0.3">
      <c r="B36" s="38" t="s">
        <v>2714</v>
      </c>
      <c r="C36">
        <v>123000</v>
      </c>
      <c r="D36">
        <v>120000</v>
      </c>
    </row>
    <row r="37" spans="2:4" x14ac:dyDescent="0.3">
      <c r="B37" s="38" t="s">
        <v>2715</v>
      </c>
      <c r="C37">
        <v>138000</v>
      </c>
      <c r="D37">
        <v>144000</v>
      </c>
    </row>
    <row r="38" spans="2:4" x14ac:dyDescent="0.3">
      <c r="B38" s="38" t="s">
        <v>223</v>
      </c>
      <c r="C38">
        <v>183000</v>
      </c>
      <c r="D38">
        <v>185000</v>
      </c>
    </row>
    <row r="39" spans="2:4" x14ac:dyDescent="0.3">
      <c r="B39" s="38" t="s">
        <v>2152</v>
      </c>
      <c r="C39">
        <v>949000</v>
      </c>
      <c r="D39">
        <v>952000</v>
      </c>
    </row>
    <row r="52" spans="2:4" x14ac:dyDescent="0.3">
      <c r="B52" s="37" t="s">
        <v>2153</v>
      </c>
      <c r="C52" t="s">
        <v>2717</v>
      </c>
      <c r="D52" t="s">
        <v>2718</v>
      </c>
    </row>
    <row r="53" spans="2:4" x14ac:dyDescent="0.3">
      <c r="B53" s="38" t="s">
        <v>170</v>
      </c>
      <c r="C53">
        <v>78000</v>
      </c>
      <c r="D53">
        <v>75000</v>
      </c>
    </row>
    <row r="54" spans="2:4" x14ac:dyDescent="0.3">
      <c r="B54" s="38" t="s">
        <v>2358</v>
      </c>
      <c r="C54">
        <v>65000</v>
      </c>
      <c r="D54">
        <v>68000</v>
      </c>
    </row>
    <row r="55" spans="2:4" x14ac:dyDescent="0.3">
      <c r="B55" s="38" t="s">
        <v>161</v>
      </c>
      <c r="C55">
        <v>93000</v>
      </c>
      <c r="D55">
        <v>94000</v>
      </c>
    </row>
    <row r="56" spans="2:4" x14ac:dyDescent="0.3">
      <c r="B56" s="38" t="s">
        <v>2716</v>
      </c>
      <c r="C56">
        <v>108000</v>
      </c>
      <c r="D56">
        <v>105000</v>
      </c>
    </row>
    <row r="57" spans="2:4" x14ac:dyDescent="0.3">
      <c r="B57" s="38" t="s">
        <v>212</v>
      </c>
      <c r="C57">
        <v>161000</v>
      </c>
      <c r="D57">
        <v>161000</v>
      </c>
    </row>
    <row r="58" spans="2:4" x14ac:dyDescent="0.3">
      <c r="B58" s="38" t="s">
        <v>2714</v>
      </c>
      <c r="C58">
        <v>123000</v>
      </c>
      <c r="D58">
        <v>120000</v>
      </c>
    </row>
    <row r="59" spans="2:4" x14ac:dyDescent="0.3">
      <c r="B59" s="38" t="s">
        <v>2715</v>
      </c>
      <c r="C59">
        <v>138000</v>
      </c>
      <c r="D59">
        <v>144000</v>
      </c>
    </row>
    <row r="60" spans="2:4" x14ac:dyDescent="0.3">
      <c r="B60" s="38" t="s">
        <v>223</v>
      </c>
      <c r="C60">
        <v>183000</v>
      </c>
      <c r="D60">
        <v>185000</v>
      </c>
    </row>
    <row r="61" spans="2:4" x14ac:dyDescent="0.3">
      <c r="B61" s="38" t="s">
        <v>2152</v>
      </c>
      <c r="C61">
        <v>949000</v>
      </c>
      <c r="D61">
        <v>952000</v>
      </c>
    </row>
  </sheetData>
  <mergeCells count="1">
    <mergeCell ref="J6:K7"/>
  </mergeCells>
  <conditionalFormatting sqref="D1:D1048576">
    <cfRule type="cellIs" dxfId="0" priority="1" operator="lessThan">
      <formula>0</formula>
    </cfRule>
  </conditionalFormatting>
  <pageMargins left="0.7" right="0.7" top="0.75" bottom="0.75" header="0.3" footer="0.3"/>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63751-5168-4D67-BE63-583F300CDAA8}">
  <sheetPr codeName="Sheet35"/>
  <dimension ref="A1:P31"/>
  <sheetViews>
    <sheetView tabSelected="1" topLeftCell="D1" workbookViewId="0">
      <selection activeCell="L5" sqref="L5"/>
    </sheetView>
  </sheetViews>
  <sheetFormatPr defaultRowHeight="14.4" x14ac:dyDescent="0.3"/>
  <cols>
    <col min="1" max="1" width="19.109375" customWidth="1"/>
    <col min="2" max="2" width="15.44140625" customWidth="1"/>
    <col min="3" max="3" width="16.77734375" customWidth="1"/>
    <col min="4" max="4" width="15.33203125" customWidth="1"/>
    <col min="5" max="5" width="11.6640625" customWidth="1"/>
    <col min="6" max="6" width="10.44140625" customWidth="1"/>
    <col min="7" max="7" width="11.5546875" customWidth="1"/>
    <col min="8" max="8" width="14.21875" bestFit="1" customWidth="1"/>
    <col min="9" max="9" width="19.33203125" customWidth="1"/>
    <col min="11" max="11" width="13.77734375" bestFit="1" customWidth="1"/>
    <col min="12" max="12" width="15.5546875" bestFit="1" customWidth="1"/>
    <col min="13" max="14" width="10.77734375" bestFit="1" customWidth="1"/>
  </cols>
  <sheetData>
    <row r="1" spans="1:13" x14ac:dyDescent="0.3">
      <c r="A1" s="64" t="s">
        <v>2719</v>
      </c>
      <c r="B1" s="64" t="s">
        <v>2720</v>
      </c>
      <c r="C1" s="64" t="s">
        <v>2721</v>
      </c>
      <c r="D1" s="64" t="s">
        <v>148</v>
      </c>
      <c r="E1" s="64" t="s">
        <v>2711</v>
      </c>
      <c r="F1" s="64" t="s">
        <v>2722</v>
      </c>
      <c r="G1" s="64" t="s">
        <v>186</v>
      </c>
      <c r="H1" s="64" t="s">
        <v>2723</v>
      </c>
      <c r="I1" s="64" t="s">
        <v>2752</v>
      </c>
    </row>
    <row r="2" spans="1:13" x14ac:dyDescent="0.3">
      <c r="A2" s="60" t="s">
        <v>2603</v>
      </c>
      <c r="B2" s="65">
        <v>45505</v>
      </c>
      <c r="C2" s="60" t="s">
        <v>2724</v>
      </c>
      <c r="D2" s="60" t="s">
        <v>223</v>
      </c>
      <c r="E2" s="60" t="s">
        <v>2596</v>
      </c>
      <c r="F2" s="60" t="s">
        <v>2725</v>
      </c>
      <c r="G2" s="60" t="s">
        <v>2672</v>
      </c>
      <c r="H2" s="60">
        <v>2</v>
      </c>
      <c r="I2" s="68">
        <f>NETWORKDAYS(B2,"31-08-2024")</f>
        <v>22</v>
      </c>
    </row>
    <row r="3" spans="1:13" x14ac:dyDescent="0.3">
      <c r="A3" s="60" t="s">
        <v>2605</v>
      </c>
      <c r="B3" s="65">
        <v>45505</v>
      </c>
      <c r="C3" s="60" t="s">
        <v>2726</v>
      </c>
      <c r="D3" s="60" t="s">
        <v>2358</v>
      </c>
      <c r="E3" s="60" t="s">
        <v>2594</v>
      </c>
      <c r="F3" s="60" t="s">
        <v>2727</v>
      </c>
      <c r="G3" s="60" t="s">
        <v>2669</v>
      </c>
      <c r="H3" s="60">
        <v>0</v>
      </c>
      <c r="I3" s="68">
        <f t="shared" ref="I3:I30" si="0">NETWORKDAYS(B3,"31-08-2024")</f>
        <v>22</v>
      </c>
    </row>
    <row r="4" spans="1:13" x14ac:dyDescent="0.3">
      <c r="A4" s="60" t="s">
        <v>2728</v>
      </c>
      <c r="B4" s="65">
        <v>45506</v>
      </c>
      <c r="C4" s="60" t="s">
        <v>2724</v>
      </c>
      <c r="D4" s="60" t="s">
        <v>170</v>
      </c>
      <c r="E4" s="60" t="s">
        <v>2597</v>
      </c>
      <c r="F4" s="60" t="s">
        <v>2725</v>
      </c>
      <c r="G4" s="60" t="s">
        <v>2677</v>
      </c>
      <c r="H4" s="60">
        <v>1</v>
      </c>
      <c r="I4" s="68">
        <f t="shared" si="0"/>
        <v>21</v>
      </c>
    </row>
    <row r="5" spans="1:13" x14ac:dyDescent="0.3">
      <c r="A5" s="60" t="s">
        <v>2729</v>
      </c>
      <c r="B5" s="65">
        <v>45506</v>
      </c>
      <c r="C5" s="60" t="s">
        <v>2724</v>
      </c>
      <c r="D5" s="60" t="s">
        <v>161</v>
      </c>
      <c r="E5" s="60" t="s">
        <v>2599</v>
      </c>
      <c r="F5" s="60" t="s">
        <v>2730</v>
      </c>
      <c r="G5" s="60" t="s">
        <v>2690</v>
      </c>
      <c r="H5" s="60">
        <v>0</v>
      </c>
      <c r="I5" s="68">
        <f t="shared" si="0"/>
        <v>21</v>
      </c>
    </row>
    <row r="6" spans="1:13" x14ac:dyDescent="0.3">
      <c r="A6" s="60" t="s">
        <v>2731</v>
      </c>
      <c r="B6" s="65">
        <v>45507</v>
      </c>
      <c r="C6" s="60" t="s">
        <v>2726</v>
      </c>
      <c r="D6" s="60" t="s">
        <v>2358</v>
      </c>
      <c r="E6" s="60" t="s">
        <v>2596</v>
      </c>
      <c r="F6" s="60" t="s">
        <v>2725</v>
      </c>
      <c r="G6" s="60" t="s">
        <v>2675</v>
      </c>
      <c r="H6" s="60">
        <v>0</v>
      </c>
      <c r="I6" s="68">
        <f t="shared" si="0"/>
        <v>20</v>
      </c>
    </row>
    <row r="7" spans="1:13" x14ac:dyDescent="0.3">
      <c r="A7" s="60" t="s">
        <v>2609</v>
      </c>
      <c r="B7" s="65">
        <v>45507</v>
      </c>
      <c r="C7" s="60" t="s">
        <v>2724</v>
      </c>
      <c r="D7" s="60" t="s">
        <v>223</v>
      </c>
      <c r="E7" s="60" t="s">
        <v>2594</v>
      </c>
      <c r="F7" s="60" t="s">
        <v>2727</v>
      </c>
      <c r="G7" s="60" t="s">
        <v>2669</v>
      </c>
      <c r="H7" s="60">
        <v>3</v>
      </c>
      <c r="I7" s="68">
        <f t="shared" si="0"/>
        <v>20</v>
      </c>
      <c r="L7" t="s">
        <v>38</v>
      </c>
    </row>
    <row r="8" spans="1:13" x14ac:dyDescent="0.3">
      <c r="A8" s="60" t="s">
        <v>2732</v>
      </c>
      <c r="B8" s="65">
        <v>45508</v>
      </c>
      <c r="C8" s="60" t="s">
        <v>2724</v>
      </c>
      <c r="D8" s="60" t="s">
        <v>170</v>
      </c>
      <c r="E8" s="60" t="s">
        <v>2597</v>
      </c>
      <c r="F8" s="60" t="s">
        <v>2725</v>
      </c>
      <c r="G8" s="60" t="s">
        <v>2677</v>
      </c>
      <c r="H8" s="60">
        <v>1</v>
      </c>
      <c r="I8" s="68">
        <f t="shared" si="0"/>
        <v>20</v>
      </c>
    </row>
    <row r="9" spans="1:13" x14ac:dyDescent="0.3">
      <c r="A9" s="60" t="s">
        <v>2545</v>
      </c>
      <c r="B9" s="65">
        <v>45508</v>
      </c>
      <c r="C9" s="60" t="s">
        <v>2724</v>
      </c>
      <c r="D9" s="60" t="s">
        <v>161</v>
      </c>
      <c r="E9" s="60" t="s">
        <v>2599</v>
      </c>
      <c r="F9" s="60" t="s">
        <v>2730</v>
      </c>
      <c r="G9" s="60" t="s">
        <v>2690</v>
      </c>
      <c r="H9" s="60">
        <v>2</v>
      </c>
      <c r="I9" s="68">
        <f t="shared" si="0"/>
        <v>20</v>
      </c>
      <c r="L9" s="37" t="s">
        <v>2151</v>
      </c>
    </row>
    <row r="10" spans="1:13" x14ac:dyDescent="0.3">
      <c r="A10" s="60" t="s">
        <v>2733</v>
      </c>
      <c r="B10" s="65">
        <v>45509</v>
      </c>
      <c r="C10" s="60" t="s">
        <v>2726</v>
      </c>
      <c r="D10" s="60" t="s">
        <v>223</v>
      </c>
      <c r="E10" s="60" t="s">
        <v>2596</v>
      </c>
      <c r="F10" s="60" t="s">
        <v>2725</v>
      </c>
      <c r="G10" s="60" t="s">
        <v>2672</v>
      </c>
      <c r="H10" s="60">
        <v>0</v>
      </c>
      <c r="I10" s="68">
        <f t="shared" si="0"/>
        <v>20</v>
      </c>
      <c r="K10" s="37" t="s">
        <v>2153</v>
      </c>
      <c r="L10" t="s">
        <v>2724</v>
      </c>
      <c r="M10" t="s">
        <v>2152</v>
      </c>
    </row>
    <row r="11" spans="1:13" x14ac:dyDescent="0.3">
      <c r="A11" s="60" t="s">
        <v>2557</v>
      </c>
      <c r="B11" s="65">
        <v>45509</v>
      </c>
      <c r="C11" s="60" t="s">
        <v>2724</v>
      </c>
      <c r="D11" s="60" t="s">
        <v>2358</v>
      </c>
      <c r="E11" s="60" t="s">
        <v>2594</v>
      </c>
      <c r="F11" s="60" t="s">
        <v>2727</v>
      </c>
      <c r="G11" s="60" t="s">
        <v>2669</v>
      </c>
      <c r="H11" s="60">
        <v>0</v>
      </c>
      <c r="I11" s="68">
        <f t="shared" si="0"/>
        <v>20</v>
      </c>
      <c r="K11" s="38" t="s">
        <v>2609</v>
      </c>
    </row>
    <row r="12" spans="1:13" x14ac:dyDescent="0.3">
      <c r="A12" s="60" t="s">
        <v>2734</v>
      </c>
      <c r="B12" s="65">
        <v>45510</v>
      </c>
      <c r="C12" s="60" t="s">
        <v>2724</v>
      </c>
      <c r="D12" s="60" t="s">
        <v>170</v>
      </c>
      <c r="E12" s="60" t="s">
        <v>2597</v>
      </c>
      <c r="F12" s="60" t="s">
        <v>2725</v>
      </c>
      <c r="G12" s="60" t="s">
        <v>2677</v>
      </c>
      <c r="H12" s="60">
        <v>2</v>
      </c>
      <c r="I12" s="68">
        <f t="shared" si="0"/>
        <v>19</v>
      </c>
      <c r="K12" s="38" t="s">
        <v>2742</v>
      </c>
    </row>
    <row r="13" spans="1:13" x14ac:dyDescent="0.3">
      <c r="A13" s="60" t="s">
        <v>2735</v>
      </c>
      <c r="B13" s="65">
        <v>45510</v>
      </c>
      <c r="C13" s="60" t="s">
        <v>2726</v>
      </c>
      <c r="D13" s="60" t="s">
        <v>161</v>
      </c>
      <c r="E13" s="60" t="s">
        <v>2599</v>
      </c>
      <c r="F13" s="60" t="s">
        <v>2730</v>
      </c>
      <c r="G13" s="60" t="s">
        <v>2690</v>
      </c>
      <c r="H13" s="60">
        <v>0</v>
      </c>
      <c r="I13" s="68">
        <f t="shared" si="0"/>
        <v>19</v>
      </c>
      <c r="K13" s="38" t="s">
        <v>2728</v>
      </c>
    </row>
    <row r="14" spans="1:13" x14ac:dyDescent="0.3">
      <c r="A14" s="60" t="s">
        <v>2736</v>
      </c>
      <c r="B14" s="65">
        <v>45511</v>
      </c>
      <c r="C14" s="60" t="s">
        <v>2724</v>
      </c>
      <c r="D14" s="60" t="s">
        <v>223</v>
      </c>
      <c r="E14" s="60" t="s">
        <v>2596</v>
      </c>
      <c r="F14" s="60" t="s">
        <v>2725</v>
      </c>
      <c r="G14" s="60" t="s">
        <v>2672</v>
      </c>
      <c r="H14" s="60">
        <v>1</v>
      </c>
      <c r="I14" s="68">
        <f t="shared" si="0"/>
        <v>18</v>
      </c>
      <c r="K14" s="38" t="s">
        <v>2614</v>
      </c>
    </row>
    <row r="15" spans="1:13" x14ac:dyDescent="0.3">
      <c r="A15" s="60" t="s">
        <v>2737</v>
      </c>
      <c r="B15" s="65">
        <v>45511</v>
      </c>
      <c r="C15" s="60" t="s">
        <v>2724</v>
      </c>
      <c r="D15" s="60" t="s">
        <v>2358</v>
      </c>
      <c r="E15" s="60" t="s">
        <v>2594</v>
      </c>
      <c r="F15" s="60" t="s">
        <v>2727</v>
      </c>
      <c r="G15" s="60" t="s">
        <v>2669</v>
      </c>
      <c r="H15" s="60">
        <v>2</v>
      </c>
      <c r="I15" s="68">
        <f t="shared" si="0"/>
        <v>18</v>
      </c>
      <c r="K15" s="38" t="s">
        <v>2557</v>
      </c>
    </row>
    <row r="16" spans="1:13" x14ac:dyDescent="0.3">
      <c r="A16" s="60" t="s">
        <v>2738</v>
      </c>
      <c r="B16" s="65">
        <v>45512</v>
      </c>
      <c r="C16" s="60" t="s">
        <v>2726</v>
      </c>
      <c r="D16" s="60" t="s">
        <v>170</v>
      </c>
      <c r="E16" s="60" t="s">
        <v>2597</v>
      </c>
      <c r="F16" s="60" t="s">
        <v>2725</v>
      </c>
      <c r="G16" s="60" t="s">
        <v>2677</v>
      </c>
      <c r="H16" s="60">
        <v>0</v>
      </c>
      <c r="I16" s="68">
        <f t="shared" si="0"/>
        <v>17</v>
      </c>
      <c r="K16" s="38" t="s">
        <v>2736</v>
      </c>
    </row>
    <row r="17" spans="1:16" x14ac:dyDescent="0.3">
      <c r="A17" s="60" t="s">
        <v>2739</v>
      </c>
      <c r="B17" s="65">
        <v>45512</v>
      </c>
      <c r="C17" s="60" t="s">
        <v>2724</v>
      </c>
      <c r="D17" s="60" t="s">
        <v>161</v>
      </c>
      <c r="E17" s="60" t="s">
        <v>2599</v>
      </c>
      <c r="F17" s="60" t="s">
        <v>2730</v>
      </c>
      <c r="G17" s="60" t="s">
        <v>2690</v>
      </c>
      <c r="H17" s="60">
        <v>3</v>
      </c>
      <c r="I17" s="68">
        <f t="shared" si="0"/>
        <v>17</v>
      </c>
      <c r="K17" s="38" t="s">
        <v>2734</v>
      </c>
    </row>
    <row r="18" spans="1:16" x14ac:dyDescent="0.3">
      <c r="A18" s="60" t="s">
        <v>2614</v>
      </c>
      <c r="B18" s="65">
        <v>45513</v>
      </c>
      <c r="C18" s="60" t="s">
        <v>2724</v>
      </c>
      <c r="D18" s="60" t="s">
        <v>223</v>
      </c>
      <c r="E18" s="60" t="s">
        <v>2596</v>
      </c>
      <c r="F18" s="60" t="s">
        <v>2725</v>
      </c>
      <c r="G18" s="60" t="s">
        <v>2672</v>
      </c>
      <c r="H18" s="60">
        <v>0</v>
      </c>
      <c r="I18" s="68">
        <f t="shared" si="0"/>
        <v>16</v>
      </c>
      <c r="K18" s="38" t="s">
        <v>2745</v>
      </c>
    </row>
    <row r="19" spans="1:16" x14ac:dyDescent="0.3">
      <c r="A19" s="60" t="s">
        <v>2740</v>
      </c>
      <c r="B19" s="65">
        <v>45513</v>
      </c>
      <c r="C19" s="60" t="s">
        <v>2726</v>
      </c>
      <c r="D19" s="60" t="s">
        <v>2358</v>
      </c>
      <c r="E19" s="60" t="s">
        <v>2594</v>
      </c>
      <c r="F19" s="60" t="s">
        <v>2727</v>
      </c>
      <c r="G19" s="60" t="s">
        <v>2669</v>
      </c>
      <c r="H19" s="60">
        <v>0</v>
      </c>
      <c r="I19" s="68">
        <f t="shared" si="0"/>
        <v>16</v>
      </c>
      <c r="K19" s="38" t="s">
        <v>2747</v>
      </c>
    </row>
    <row r="20" spans="1:16" x14ac:dyDescent="0.3">
      <c r="A20" s="60" t="s">
        <v>2741</v>
      </c>
      <c r="B20" s="65">
        <v>45514</v>
      </c>
      <c r="C20" s="60" t="s">
        <v>2724</v>
      </c>
      <c r="D20" s="60" t="s">
        <v>170</v>
      </c>
      <c r="E20" s="60" t="s">
        <v>2597</v>
      </c>
      <c r="F20" s="60" t="s">
        <v>2725</v>
      </c>
      <c r="G20" s="60" t="s">
        <v>2677</v>
      </c>
      <c r="H20" s="60">
        <v>1</v>
      </c>
      <c r="I20" s="68">
        <f t="shared" si="0"/>
        <v>15</v>
      </c>
      <c r="K20" s="38" t="s">
        <v>2729</v>
      </c>
    </row>
    <row r="21" spans="1:16" x14ac:dyDescent="0.3">
      <c r="A21" s="60" t="s">
        <v>2742</v>
      </c>
      <c r="B21" s="65">
        <v>45514</v>
      </c>
      <c r="C21" s="60" t="s">
        <v>2724</v>
      </c>
      <c r="D21" s="60" t="s">
        <v>161</v>
      </c>
      <c r="E21" s="60" t="s">
        <v>2599</v>
      </c>
      <c r="F21" s="60" t="s">
        <v>2730</v>
      </c>
      <c r="G21" s="60" t="s">
        <v>2690</v>
      </c>
      <c r="H21" s="60">
        <v>2</v>
      </c>
      <c r="I21" s="68">
        <f t="shared" si="0"/>
        <v>15</v>
      </c>
      <c r="K21" s="38" t="s">
        <v>2732</v>
      </c>
    </row>
    <row r="22" spans="1:16" x14ac:dyDescent="0.3">
      <c r="A22" s="60" t="s">
        <v>2743</v>
      </c>
      <c r="B22" s="65">
        <v>45515</v>
      </c>
      <c r="C22" s="60" t="s">
        <v>2726</v>
      </c>
      <c r="D22" s="60" t="s">
        <v>223</v>
      </c>
      <c r="E22" s="60" t="s">
        <v>2596</v>
      </c>
      <c r="F22" s="60" t="s">
        <v>2725</v>
      </c>
      <c r="G22" s="60" t="s">
        <v>2672</v>
      </c>
      <c r="H22" s="60">
        <v>0</v>
      </c>
      <c r="I22" s="68">
        <f t="shared" si="0"/>
        <v>15</v>
      </c>
      <c r="K22" s="38" t="s">
        <v>2603</v>
      </c>
    </row>
    <row r="23" spans="1:16" x14ac:dyDescent="0.3">
      <c r="A23" s="60" t="s">
        <v>2744</v>
      </c>
      <c r="B23" s="65">
        <v>45515</v>
      </c>
      <c r="C23" s="60" t="s">
        <v>2724</v>
      </c>
      <c r="D23" s="60" t="s">
        <v>2358</v>
      </c>
      <c r="E23" s="60" t="s">
        <v>2594</v>
      </c>
      <c r="F23" s="60" t="s">
        <v>2727</v>
      </c>
      <c r="G23" s="60" t="s">
        <v>2669</v>
      </c>
      <c r="H23" s="60">
        <v>1</v>
      </c>
      <c r="I23" s="68">
        <f t="shared" si="0"/>
        <v>15</v>
      </c>
      <c r="K23" s="38" t="s">
        <v>2744</v>
      </c>
    </row>
    <row r="24" spans="1:16" x14ac:dyDescent="0.3">
      <c r="A24" s="60" t="s">
        <v>2745</v>
      </c>
      <c r="B24" s="65">
        <v>45516</v>
      </c>
      <c r="C24" s="60" t="s">
        <v>2724</v>
      </c>
      <c r="D24" s="60" t="s">
        <v>170</v>
      </c>
      <c r="E24" s="60" t="s">
        <v>2597</v>
      </c>
      <c r="F24" s="60" t="s">
        <v>2725</v>
      </c>
      <c r="G24" s="60" t="s">
        <v>2677</v>
      </c>
      <c r="H24" s="60">
        <v>3</v>
      </c>
      <c r="I24" s="68">
        <f t="shared" si="0"/>
        <v>15</v>
      </c>
      <c r="K24" s="38" t="s">
        <v>2741</v>
      </c>
    </row>
    <row r="25" spans="1:16" x14ac:dyDescent="0.3">
      <c r="A25" s="60" t="s">
        <v>2746</v>
      </c>
      <c r="B25" s="65">
        <v>45516</v>
      </c>
      <c r="C25" s="60" t="s">
        <v>2726</v>
      </c>
      <c r="D25" s="60" t="s">
        <v>161</v>
      </c>
      <c r="E25" s="60" t="s">
        <v>2599</v>
      </c>
      <c r="F25" s="60" t="s">
        <v>2730</v>
      </c>
      <c r="G25" s="60" t="s">
        <v>2690</v>
      </c>
      <c r="H25" s="60">
        <v>0</v>
      </c>
      <c r="I25" s="68">
        <f t="shared" si="0"/>
        <v>15</v>
      </c>
      <c r="K25" s="38" t="s">
        <v>2751</v>
      </c>
    </row>
    <row r="26" spans="1:16" x14ac:dyDescent="0.3">
      <c r="A26" s="60" t="s">
        <v>2747</v>
      </c>
      <c r="B26" s="65">
        <v>45517</v>
      </c>
      <c r="C26" s="60" t="s">
        <v>2724</v>
      </c>
      <c r="D26" s="60" t="s">
        <v>223</v>
      </c>
      <c r="E26" s="60" t="s">
        <v>2596</v>
      </c>
      <c r="F26" s="60" t="s">
        <v>2725</v>
      </c>
      <c r="G26" s="60" t="s">
        <v>2672</v>
      </c>
      <c r="H26" s="60">
        <v>2</v>
      </c>
      <c r="I26" s="68">
        <f t="shared" si="0"/>
        <v>14</v>
      </c>
      <c r="K26" s="38" t="s">
        <v>2737</v>
      </c>
    </row>
    <row r="27" spans="1:16" x14ac:dyDescent="0.3">
      <c r="A27" s="60" t="s">
        <v>2748</v>
      </c>
      <c r="B27" s="65">
        <v>45517</v>
      </c>
      <c r="C27" s="60" t="s">
        <v>2724</v>
      </c>
      <c r="D27" s="60" t="s">
        <v>2358</v>
      </c>
      <c r="E27" s="60" t="s">
        <v>2594</v>
      </c>
      <c r="F27" s="60" t="s">
        <v>2727</v>
      </c>
      <c r="G27" s="60" t="s">
        <v>2669</v>
      </c>
      <c r="H27" s="60">
        <v>1</v>
      </c>
      <c r="I27" s="68">
        <f t="shared" si="0"/>
        <v>14</v>
      </c>
      <c r="K27" s="38" t="s">
        <v>2750</v>
      </c>
    </row>
    <row r="28" spans="1:16" x14ac:dyDescent="0.3">
      <c r="A28" s="60" t="s">
        <v>2749</v>
      </c>
      <c r="B28" s="65">
        <v>45518</v>
      </c>
      <c r="C28" s="60" t="s">
        <v>2726</v>
      </c>
      <c r="D28" s="60" t="s">
        <v>170</v>
      </c>
      <c r="E28" s="60" t="s">
        <v>2597</v>
      </c>
      <c r="F28" s="60" t="s">
        <v>2725</v>
      </c>
      <c r="G28" s="60" t="s">
        <v>2677</v>
      </c>
      <c r="H28" s="60">
        <v>0</v>
      </c>
      <c r="I28" s="68">
        <f t="shared" si="0"/>
        <v>13</v>
      </c>
      <c r="K28" s="38" t="s">
        <v>2739</v>
      </c>
      <c r="P28" t="s">
        <v>38</v>
      </c>
    </row>
    <row r="29" spans="1:16" x14ac:dyDescent="0.3">
      <c r="A29" s="60" t="s">
        <v>2750</v>
      </c>
      <c r="B29" s="65">
        <v>45518</v>
      </c>
      <c r="C29" s="60" t="s">
        <v>2724</v>
      </c>
      <c r="D29" s="60" t="s">
        <v>161</v>
      </c>
      <c r="E29" s="60" t="s">
        <v>2599</v>
      </c>
      <c r="F29" s="60" t="s">
        <v>2730</v>
      </c>
      <c r="G29" s="60" t="s">
        <v>2690</v>
      </c>
      <c r="H29" s="60">
        <v>2</v>
      </c>
      <c r="I29" s="68">
        <f t="shared" si="0"/>
        <v>13</v>
      </c>
      <c r="K29" s="38" t="s">
        <v>2545</v>
      </c>
    </row>
    <row r="30" spans="1:16" x14ac:dyDescent="0.3">
      <c r="A30" s="60" t="s">
        <v>2751</v>
      </c>
      <c r="B30" s="65">
        <v>45519</v>
      </c>
      <c r="C30" s="60" t="s">
        <v>2724</v>
      </c>
      <c r="D30" s="60" t="s">
        <v>223</v>
      </c>
      <c r="E30" s="60" t="s">
        <v>2596</v>
      </c>
      <c r="F30" s="60" t="s">
        <v>2725</v>
      </c>
      <c r="G30" s="60" t="s">
        <v>2672</v>
      </c>
      <c r="H30" s="60">
        <v>1</v>
      </c>
      <c r="I30" s="68">
        <f t="shared" si="0"/>
        <v>12</v>
      </c>
      <c r="K30" s="38" t="s">
        <v>2748</v>
      </c>
    </row>
    <row r="31" spans="1:16" x14ac:dyDescent="0.3">
      <c r="K31" s="38" t="s">
        <v>2152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679E-C8C5-4D0B-9397-C7B5B3BB78EB}">
  <sheetPr codeName="Sheet36"/>
  <dimension ref="A1:A28"/>
  <sheetViews>
    <sheetView workbookViewId="0">
      <selection sqref="A1:A28"/>
    </sheetView>
  </sheetViews>
  <sheetFormatPr defaultRowHeight="14.4" x14ac:dyDescent="0.3"/>
  <cols>
    <col min="1" max="1" width="37.33203125" customWidth="1"/>
  </cols>
  <sheetData>
    <row r="1" spans="1:1" ht="28.8" x14ac:dyDescent="0.3">
      <c r="A1" s="67" t="s">
        <v>2753</v>
      </c>
    </row>
    <row r="2" spans="1:1" x14ac:dyDescent="0.3">
      <c r="A2" s="44">
        <v>9876543210</v>
      </c>
    </row>
    <row r="3" spans="1:1" x14ac:dyDescent="0.3">
      <c r="A3" s="44">
        <v>9765432109</v>
      </c>
    </row>
    <row r="4" spans="1:1" x14ac:dyDescent="0.3">
      <c r="A4" s="44">
        <v>9876543211</v>
      </c>
    </row>
    <row r="5" spans="1:1" x14ac:dyDescent="0.3">
      <c r="A5" s="44">
        <v>9678432108</v>
      </c>
    </row>
    <row r="6" spans="1:1" x14ac:dyDescent="0.3">
      <c r="A6" s="44">
        <v>9546210789</v>
      </c>
    </row>
    <row r="7" spans="1:1" x14ac:dyDescent="0.3">
      <c r="A7" s="44">
        <v>9456123098</v>
      </c>
    </row>
    <row r="8" spans="1:1" x14ac:dyDescent="0.3">
      <c r="A8" s="44">
        <v>9432108765</v>
      </c>
    </row>
    <row r="9" spans="1:1" x14ac:dyDescent="0.3">
      <c r="A9" s="44">
        <v>9321098765</v>
      </c>
    </row>
    <row r="10" spans="1:1" x14ac:dyDescent="0.3">
      <c r="A10" s="44">
        <v>9213456789</v>
      </c>
    </row>
    <row r="11" spans="1:1" x14ac:dyDescent="0.3">
      <c r="A11" s="44">
        <v>9308765432</v>
      </c>
    </row>
    <row r="12" spans="1:1" x14ac:dyDescent="0.3">
      <c r="A12" s="44">
        <v>9214567890</v>
      </c>
    </row>
    <row r="13" spans="1:1" x14ac:dyDescent="0.3">
      <c r="A13" s="44">
        <v>9203456789</v>
      </c>
    </row>
    <row r="14" spans="1:1" x14ac:dyDescent="0.3">
      <c r="A14" s="44">
        <v>9345678901</v>
      </c>
    </row>
    <row r="15" spans="1:1" x14ac:dyDescent="0.3">
      <c r="A15" s="44">
        <v>9123456789</v>
      </c>
    </row>
    <row r="16" spans="1:1" x14ac:dyDescent="0.3">
      <c r="A16" s="44">
        <v>9456789012</v>
      </c>
    </row>
    <row r="17" spans="1:1" x14ac:dyDescent="0.3">
      <c r="A17" s="44">
        <v>9567890123</v>
      </c>
    </row>
    <row r="18" spans="1:1" x14ac:dyDescent="0.3">
      <c r="A18" s="44">
        <v>9678901234</v>
      </c>
    </row>
    <row r="19" spans="1:1" x14ac:dyDescent="0.3">
      <c r="A19" s="44">
        <v>9789012345</v>
      </c>
    </row>
    <row r="20" spans="1:1" x14ac:dyDescent="0.3">
      <c r="A20" s="44">
        <v>9890123456</v>
      </c>
    </row>
    <row r="21" spans="1:1" x14ac:dyDescent="0.3">
      <c r="A21" s="44">
        <v>9901234567</v>
      </c>
    </row>
    <row r="22" spans="1:1" x14ac:dyDescent="0.3">
      <c r="A22" s="44">
        <v>9412345678</v>
      </c>
    </row>
    <row r="23" spans="1:1" x14ac:dyDescent="0.3">
      <c r="A23" s="44">
        <v>9123456789</v>
      </c>
    </row>
    <row r="24" spans="1:1" x14ac:dyDescent="0.3">
      <c r="A24" s="44">
        <v>9234567890</v>
      </c>
    </row>
    <row r="25" spans="1:1" x14ac:dyDescent="0.3">
      <c r="A25" s="44">
        <v>9345678901</v>
      </c>
    </row>
    <row r="26" spans="1:1" x14ac:dyDescent="0.3">
      <c r="A26" s="44">
        <v>9456789012</v>
      </c>
    </row>
    <row r="27" spans="1:1" x14ac:dyDescent="0.3">
      <c r="A27" s="44">
        <v>9567890123</v>
      </c>
    </row>
    <row r="28" spans="1:1" x14ac:dyDescent="0.3">
      <c r="A28" s="44">
        <v>9678901234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C86B4-4E05-4F8D-8985-07A7DFF585A7}">
  <sheetPr codeName="Sheet37"/>
  <dimension ref="A1"/>
  <sheetViews>
    <sheetView workbookViewId="0"/>
  </sheetViews>
  <sheetFormatPr defaultRowHeight="14.4" x14ac:dyDescent="0.3"/>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A936C-808A-428F-921B-51975F4A5FCB}">
  <sheetPr codeName="Sheet38"/>
  <dimension ref="A1"/>
  <sheetViews>
    <sheetView workbookViewId="0"/>
  </sheetViews>
  <sheetFormatPr defaultRowHeight="14.4" x14ac:dyDescent="0.3"/>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79056-1B5C-4394-8F68-F5C39EB97B1D}">
  <sheetPr codeName="Sheet39"/>
  <dimension ref="A1"/>
  <sheetViews>
    <sheetView workbookViewId="0"/>
  </sheetViews>
  <sheetFormatPr defaultRowHeight="14.4" x14ac:dyDescent="0.3"/>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54524-89D1-4A3B-A037-8E43DD81FC58}">
  <sheetPr codeName="Sheet40"/>
  <dimension ref="A1"/>
  <sheetViews>
    <sheetView workbookViewId="0"/>
  </sheetViews>
  <sheetFormatPr defaultRowHeight="14.4" x14ac:dyDescent="0.3"/>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227F0-162F-449A-AC1C-CEB7806C43F8}">
  <sheetPr codeName="Sheet41"/>
  <dimension ref="A1"/>
  <sheetViews>
    <sheetView workbookViewId="0"/>
  </sheetViews>
  <sheetFormatPr defaultRowHeight="14.4" x14ac:dyDescent="0.3"/>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7C7F-F2C0-4ADC-A727-15DF74B0A95F}">
  <sheetPr codeName="Sheet42"/>
  <dimension ref="A1"/>
  <sheetViews>
    <sheetView workbookViewId="0"/>
  </sheetViews>
  <sheetFormatPr defaultRowHeight="14.4" x14ac:dyDescent="0.3"/>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3F460-6514-4AE1-AC34-D3CED513A2ED}">
  <sheetPr codeName="Sheet43"/>
  <dimension ref="A1"/>
  <sheetViews>
    <sheetView workbookViewId="0"/>
  </sheetViews>
  <sheetFormatPr defaultRowHeight="14.4" x14ac:dyDescent="0.3"/>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3B66D-8F0A-454E-8F64-DE7A1FFA912A}">
  <sheetPr codeName="Sheet44"/>
  <dimension ref="A1"/>
  <sheetViews>
    <sheetView workbookViewId="0"/>
  </sheetViews>
  <sheetFormatPr defaultRowHeight="14.4" x14ac:dyDescent="0.3"/>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26D9B-5417-4CE8-846C-1084B7A18017}">
  <sheetPr codeName="Sheet45"/>
  <dimension ref="A1"/>
  <sheetViews>
    <sheetView workbookViewId="0"/>
  </sheetViews>
  <sheetFormatPr defaultRowHeight="14.4" x14ac:dyDescent="0.3"/>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3F09-7C72-4EDF-89DE-348F127E2D7F}">
  <sheetPr codeName="Sheet46"/>
  <dimension ref="A1"/>
  <sheetViews>
    <sheetView workbookViewId="0"/>
  </sheetViews>
  <sheetFormatPr defaultRowHeight="14.4" x14ac:dyDescent="0.3"/>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4A82A-DEE5-42DC-B2C0-F6B74B305C58}">
  <sheetPr codeName="Sheet47"/>
  <dimension ref="A1"/>
  <sheetViews>
    <sheetView workbookViewId="0"/>
  </sheetViews>
  <sheetFormatPr defaultRowHeight="14.4" x14ac:dyDescent="0.3"/>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8F3C8-BFC5-44A9-9C7E-A5BEDC99D740}">
  <sheetPr codeName="Sheet48"/>
  <dimension ref="A1"/>
  <sheetViews>
    <sheetView workbookViewId="0"/>
  </sheetViews>
  <sheetFormatPr defaultRowHeight="14.4" x14ac:dyDescent="0.3"/>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48AEA-B92C-44E2-A278-85E8276C96EB}">
  <sheetPr codeName="Sheet49"/>
  <dimension ref="A1"/>
  <sheetViews>
    <sheetView workbookViewId="0"/>
  </sheetViews>
  <sheetFormatPr defaultRowHeight="14.4" x14ac:dyDescent="0.3"/>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8358C-1239-4C0E-8EC8-BD11844093FC}">
  <sheetPr codeName="Sheet50"/>
  <dimension ref="A1"/>
  <sheetViews>
    <sheetView workbookViewId="0"/>
  </sheetViews>
  <sheetFormatPr defaultRowHeight="14.4" x14ac:dyDescent="0.3"/>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F954A-C28C-4B45-9E31-D8C69211A884}">
  <sheetPr codeName="Sheet51"/>
  <dimension ref="A1"/>
  <sheetViews>
    <sheetView workbookViewId="0"/>
  </sheetViews>
  <sheetFormatPr defaultRowHeight="14.4" x14ac:dyDescent="0.3"/>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6DB36-70FF-4513-BE34-EA7937E6D706}">
  <sheetPr codeName="Sheet52"/>
  <dimension ref="A1"/>
  <sheetViews>
    <sheetView workbookViewId="0"/>
  </sheetViews>
  <sheetFormatPr defaultRowHeight="14.4" x14ac:dyDescent="0.3"/>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AF8C8-29B2-4A68-A5A0-793E2A7B6A30}">
  <sheetPr codeName="Sheet53"/>
  <dimension ref="A1"/>
  <sheetViews>
    <sheetView workbookViewId="0"/>
  </sheetViews>
  <sheetFormatPr defaultRowHeight="14.4" x14ac:dyDescent="0.3"/>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58404-1F3A-4082-A850-B03ADCBFA2EA}">
  <sheetPr codeName="Sheet54"/>
  <dimension ref="A1"/>
  <sheetViews>
    <sheetView workbookViewId="0"/>
  </sheetViews>
  <sheetFormatPr defaultRowHeight="14.4" x14ac:dyDescent="0.3"/>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FE727-5445-4E60-9D63-81590516BB4A}">
  <sheetPr codeName="Sheet55"/>
  <dimension ref="A1"/>
  <sheetViews>
    <sheetView workbookViewId="0"/>
  </sheetViews>
  <sheetFormatPr defaultRowHeight="14.4" x14ac:dyDescent="0.3"/>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930BF-26C9-48D4-B626-CE82762CA0AF}">
  <sheetPr codeName="Sheet56"/>
  <dimension ref="A1"/>
  <sheetViews>
    <sheetView workbookViewId="0"/>
  </sheetViews>
  <sheetFormatPr defaultRowHeight="14.4" x14ac:dyDescent="0.3"/>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F25B2-5E90-488A-8EED-741976E1C924}">
  <sheetPr codeName="Sheet57"/>
  <dimension ref="A1"/>
  <sheetViews>
    <sheetView workbookViewId="0"/>
  </sheetViews>
  <sheetFormatPr defaultRowHeight="14.4" x14ac:dyDescent="0.3"/>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6B8B5-42C4-4E42-8A0C-BE1F068E048D}">
  <sheetPr codeName="Sheet58"/>
  <dimension ref="A1"/>
  <sheetViews>
    <sheetView workbookViewId="0"/>
  </sheetViews>
  <sheetFormatPr defaultRowHeight="14.4" x14ac:dyDescent="0.3"/>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E073-AFB4-4393-B4CA-F9528E5B5970}">
  <sheetPr codeName="Sheet59"/>
  <dimension ref="A1"/>
  <sheetViews>
    <sheetView workbookViewId="0"/>
  </sheetViews>
  <sheetFormatPr defaultRowHeight="14.4" x14ac:dyDescent="0.3"/>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74133-EE3F-45A8-9BC8-EC81AB67C783}">
  <sheetPr codeName="Sheet60"/>
  <dimension ref="A1"/>
  <sheetViews>
    <sheetView workbookViewId="0"/>
  </sheetViews>
  <sheetFormatPr defaultRowHeight="14.4" x14ac:dyDescent="0.3"/>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AB92D-4013-4B90-9ADC-F3BA268C56C3}">
  <sheetPr codeName="Sheet61"/>
  <dimension ref="A1"/>
  <sheetViews>
    <sheetView workbookViewId="0"/>
  </sheetViews>
  <sheetFormatPr defaultRowHeight="14.4" x14ac:dyDescent="0.3"/>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320B9-0AE2-4352-9113-C9BB87E0223D}">
  <sheetPr codeName="Sheet62"/>
  <dimension ref="A1"/>
  <sheetViews>
    <sheetView workbookViewId="0"/>
  </sheetViews>
  <sheetFormatPr defaultRowHeight="14.4" x14ac:dyDescent="0.3"/>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3D16C-E47B-486B-883E-4319644A4095}">
  <sheetPr codeName="Sheet63"/>
  <dimension ref="A1"/>
  <sheetViews>
    <sheetView workbookViewId="0"/>
  </sheetViews>
  <sheetFormatPr defaultRowHeight="14.4" x14ac:dyDescent="0.3"/>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D5242-6947-4090-BE3C-74233DD8B5E6}">
  <sheetPr codeName="Sheet64"/>
  <dimension ref="A1"/>
  <sheetViews>
    <sheetView workbookViewId="0"/>
  </sheetViews>
  <sheetFormatPr defaultRowHeight="14.4" x14ac:dyDescent="0.3"/>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509B2-30D7-49F9-8436-CD5B4408D010}">
  <sheetPr codeName="Sheet65"/>
  <dimension ref="A1"/>
  <sheetViews>
    <sheetView workbookViewId="0"/>
  </sheetViews>
  <sheetFormatPr defaultRowHeight="14.4" x14ac:dyDescent="0.3"/>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373A7-995B-4925-A8C6-0225083C293F}">
  <sheetPr codeName="Sheet66"/>
  <dimension ref="A1"/>
  <sheetViews>
    <sheetView workbookViewId="0"/>
  </sheetViews>
  <sheetFormatPr defaultRowHeight="14.4" x14ac:dyDescent="0.3"/>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82111-6A88-4EF2-B80E-599E61E09A06}">
  <sheetPr codeName="Sheet67"/>
  <dimension ref="A1"/>
  <sheetViews>
    <sheetView workbookViewId="0"/>
  </sheetViews>
  <sheetFormatPr defaultRowHeight="14.4" x14ac:dyDescent="0.3"/>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7C607-1E4A-4E29-A63B-2EC32CDA7EAC}">
  <sheetPr codeName="Sheet68"/>
  <dimension ref="A1"/>
  <sheetViews>
    <sheetView workbookViewId="0"/>
  </sheetViews>
  <sheetFormatPr defaultRowHeight="14.4" x14ac:dyDescent="0.3"/>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4640F-958E-4B36-A9C8-58AA7DFD411F}">
  <sheetPr codeName="Sheet69"/>
  <dimension ref="A1"/>
  <sheetViews>
    <sheetView workbookViewId="0"/>
  </sheetViews>
  <sheetFormatPr defaultRowHeight="14.4" x14ac:dyDescent="0.3"/>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56A12-DB9A-41B3-8538-1CB060EF16A2}">
  <sheetPr codeName="Sheet70"/>
  <dimension ref="A1"/>
  <sheetViews>
    <sheetView workbookViewId="0"/>
  </sheetViews>
  <sheetFormatPr defaultRowHeight="14.4" x14ac:dyDescent="0.3"/>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F0E7-78B6-4AE6-8FD4-30AD59D175B5}">
  <sheetPr codeName="Sheet71"/>
  <dimension ref="A1"/>
  <sheetViews>
    <sheetView workbookViewId="0"/>
  </sheetViews>
  <sheetFormatPr defaultRowHeight="14.4" x14ac:dyDescent="0.3"/>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B910A-2611-432F-B2B3-83CDD2F5E372}">
  <sheetPr codeName="Sheet72"/>
  <dimension ref="A1"/>
  <sheetViews>
    <sheetView workbookViewId="0"/>
  </sheetViews>
  <sheetFormatPr defaultRowHeight="14.4" x14ac:dyDescent="0.3"/>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F93A3-7157-477F-983D-C59B04559B5E}">
  <sheetPr codeName="Sheet73"/>
  <dimension ref="A1"/>
  <sheetViews>
    <sheetView workbookViewId="0"/>
  </sheetViews>
  <sheetFormatPr defaultRowHeight="14.4" x14ac:dyDescent="0.3"/>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0DC49-70F5-48A2-952A-A49D96D17642}">
  <sheetPr codeName="Sheet74"/>
  <dimension ref="A1"/>
  <sheetViews>
    <sheetView workbookViewId="0"/>
  </sheetViews>
  <sheetFormatPr defaultRowHeight="14.4" x14ac:dyDescent="0.3"/>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A7883-D0A2-4082-AAF4-83C4A835F395}">
  <sheetPr codeName="Sheet75"/>
  <dimension ref="A1"/>
  <sheetViews>
    <sheetView workbookViewId="0"/>
  </sheetViews>
  <sheetFormatPr defaultRowHeight="14.4" x14ac:dyDescent="0.3"/>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A386E-241E-42B8-A88F-80B339416B95}">
  <sheetPr codeName="Sheet76"/>
  <dimension ref="A1"/>
  <sheetViews>
    <sheetView workbookViewId="0"/>
  </sheetViews>
  <sheetFormatPr defaultRowHeight="14.4" x14ac:dyDescent="0.3"/>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13618-7A58-40A7-BCD8-E1B1D6527292}">
  <sheetPr codeName="Sheet77"/>
  <dimension ref="A1"/>
  <sheetViews>
    <sheetView workbookViewId="0"/>
  </sheetViews>
  <sheetFormatPr defaultRowHeight="14.4" x14ac:dyDescent="0.3"/>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24710-FFF7-4111-BAA3-BFACE270E334}">
  <sheetPr codeName="Sheet78"/>
  <dimension ref="A1"/>
  <sheetViews>
    <sheetView workbookViewId="0"/>
  </sheetViews>
  <sheetFormatPr defaultRowHeight="14.4" x14ac:dyDescent="0.3"/>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17F1E-F59D-4D26-A4EC-4F231A02F1B7}">
  <sheetPr codeName="Sheet79"/>
  <dimension ref="A1"/>
  <sheetViews>
    <sheetView workbookViewId="0"/>
  </sheetViews>
  <sheetFormatPr defaultRowHeight="14.4" x14ac:dyDescent="0.3"/>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5958-F516-4BBE-ADD7-4BEF1FE71C45}">
  <sheetPr codeName="Sheet80"/>
  <dimension ref="A1"/>
  <sheetViews>
    <sheetView workbookViewId="0"/>
  </sheetViews>
  <sheetFormatPr defaultRowHeight="14.4" x14ac:dyDescent="0.3"/>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105E3-11A0-4074-AE86-503ABACA5FC8}">
  <sheetPr codeName="Sheet81"/>
  <dimension ref="A1"/>
  <sheetViews>
    <sheetView workbookViewId="0"/>
  </sheetViews>
  <sheetFormatPr defaultRowHeight="14.4" x14ac:dyDescent="0.3"/>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B622A-5FC8-4172-AE74-51358CD9C670}">
  <sheetPr codeName="Sheet82"/>
  <dimension ref="A1"/>
  <sheetViews>
    <sheetView workbookViewId="0"/>
  </sheetViews>
  <sheetFormatPr defaultRowHeight="14.4" x14ac:dyDescent="0.3"/>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85B8C-B782-43A3-9992-006A680B9D0B}">
  <sheetPr codeName="Sheet83"/>
  <dimension ref="A1"/>
  <sheetViews>
    <sheetView workbookViewId="0"/>
  </sheetViews>
  <sheetFormatPr defaultRowHeight="14.4" x14ac:dyDescent="0.3"/>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AC4D0-3D0A-412E-B95F-2604B1F52C19}">
  <sheetPr codeName="Sheet84"/>
  <dimension ref="A1"/>
  <sheetViews>
    <sheetView workbookViewId="0"/>
  </sheetViews>
  <sheetFormatPr defaultRowHeight="14.4" x14ac:dyDescent="0.3"/>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9E90B-327C-41C9-AD25-9042AC3C1FAE}">
  <sheetPr codeName="Sheet85"/>
  <dimension ref="A1"/>
  <sheetViews>
    <sheetView workbookViewId="0"/>
  </sheetViews>
  <sheetFormatPr defaultRowHeight="14.4" x14ac:dyDescent="0.3"/>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D9DE8-2917-493F-8767-D7BE2A570DF7}">
  <sheetPr codeName="Sheet86"/>
  <dimension ref="A1"/>
  <sheetViews>
    <sheetView workbookViewId="0"/>
  </sheetViews>
  <sheetFormatPr defaultRowHeight="14.4" x14ac:dyDescent="0.3"/>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E22B0-9DB1-40A3-9829-58269DC02F8D}">
  <sheetPr codeName="Sheet87"/>
  <dimension ref="A1"/>
  <sheetViews>
    <sheetView workbookViewId="0"/>
  </sheetViews>
  <sheetFormatPr defaultRowHeight="14.4" x14ac:dyDescent="0.3"/>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D9F7-DE08-496D-8D65-E3449D960864}">
  <sheetPr codeName="Sheet88"/>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83</vt:i4>
      </vt:variant>
      <vt:variant>
        <vt:lpstr>Named Ranges</vt:lpstr>
      </vt:variant>
      <vt:variant>
        <vt:i4>6</vt:i4>
      </vt:variant>
    </vt:vector>
  </HeadingPairs>
  <TitlesOfParts>
    <vt:vector size="89" baseType="lpstr">
      <vt:lpstr>DAY 1</vt:lpstr>
      <vt:lpstr>DAY 2</vt:lpstr>
      <vt:lpstr>DAY 2a</vt:lpstr>
      <vt:lpstr>DAY 2b</vt:lpstr>
      <vt:lpstr>DAY 3</vt:lpstr>
      <vt:lpstr>DAY 3a</vt:lpstr>
      <vt:lpstr>DAY 4</vt:lpstr>
      <vt:lpstr>DAY 4a</vt:lpstr>
      <vt:lpstr>DAY 5</vt:lpstr>
      <vt:lpstr>DAY 5a</vt:lpstr>
      <vt:lpstr>DAY 6 V-LOOKUP</vt:lpstr>
      <vt:lpstr>DAY 6 H-LOOKUP</vt:lpstr>
      <vt:lpstr>DAY 7</vt:lpstr>
      <vt:lpstr>DAY 8 X-LOOKUP</vt:lpstr>
      <vt:lpstr>DAY 10 ADVANCE EXCEL</vt:lpstr>
      <vt:lpstr>DAY 11 CHARTS</vt:lpstr>
      <vt:lpstr>DAY 11</vt:lpstr>
      <vt:lpstr>DAY 12 PIE CHART</vt:lpstr>
      <vt:lpstr>DAY 12 PIVOT</vt:lpstr>
      <vt:lpstr>PIVOT TABLE</vt:lpstr>
      <vt:lpstr>PIVOT CHART</vt:lpstr>
      <vt:lpstr>MAP</vt:lpstr>
      <vt:lpstr>TASK</vt:lpstr>
      <vt:lpstr>DSCP ANALYSIS</vt:lpstr>
      <vt:lpstr>Products</vt:lpstr>
      <vt:lpstr>Sales</vt:lpstr>
      <vt:lpstr>SCENARIO 4</vt:lpstr>
      <vt:lpstr>SCENARIO 1</vt:lpstr>
      <vt:lpstr>SCENARIO 3</vt:lpstr>
      <vt:lpstr>SCENARIO 2</vt:lpstr>
      <vt:lpstr>Sheet57</vt:lpstr>
      <vt:lpstr>Sheet56</vt:lpstr>
      <vt:lpstr>Sheet55</vt:lpstr>
      <vt:lpstr>Sheet54</vt:lpstr>
      <vt:lpstr>Sheet53</vt:lpstr>
      <vt:lpstr>Sheet52</vt:lpstr>
      <vt:lpstr>Sheet51</vt:lpstr>
      <vt:lpstr>Sheet50</vt:lpstr>
      <vt:lpstr>Sheet49</vt:lpstr>
      <vt:lpstr>Sheet48</vt:lpstr>
      <vt:lpstr>Sheet47</vt:lpstr>
      <vt:lpstr>Sheet46</vt:lpstr>
      <vt:lpstr>Sheet45</vt:lpstr>
      <vt:lpstr>Sheet44</vt:lpstr>
      <vt:lpstr>Sheet43</vt:lpstr>
      <vt:lpstr>Sheet42</vt:lpstr>
      <vt:lpstr>Sheet41</vt:lpstr>
      <vt:lpstr>Sheet40</vt:lpstr>
      <vt:lpstr>Sheet39</vt:lpstr>
      <vt:lpstr>Sheet38</vt:lpstr>
      <vt:lpstr>Sheet37</vt:lpstr>
      <vt:lpstr>Sheet36</vt:lpstr>
      <vt:lpstr>Sheet35</vt:lpstr>
      <vt:lpstr>Sheet34</vt:lpstr>
      <vt:lpstr>Sheet33</vt:lpstr>
      <vt:lpstr>Sheet32</vt:lpstr>
      <vt:lpstr>Sheet31</vt:lpstr>
      <vt:lpstr>Sheet30</vt:lpstr>
      <vt:lpstr>Sheet29</vt:lpstr>
      <vt:lpstr>Sheet28</vt:lpstr>
      <vt:lpstr>Sheet27</vt:lpstr>
      <vt:lpstr>Sheet26</vt:lpstr>
      <vt:lpstr>Sheet25</vt:lpstr>
      <vt:lpstr>Sheet24</vt:lpstr>
      <vt:lpstr>Sheet23</vt:lpstr>
      <vt:lpstr>Sheet22</vt:lpstr>
      <vt:lpstr>Sheet21</vt:lpstr>
      <vt:lpstr>Sheet20</vt:lpstr>
      <vt:lpstr>Sheet19</vt:lpstr>
      <vt:lpstr>Sheet18</vt:lpstr>
      <vt:lpstr>Sheet17</vt:lpstr>
      <vt:lpstr>Sheet16</vt:lpstr>
      <vt:lpstr>Sheet15</vt:lpstr>
      <vt:lpstr>Sheet14</vt:lpstr>
      <vt:lpstr>Sheet13</vt:lpstr>
      <vt:lpstr>Sheet12</vt:lpstr>
      <vt:lpstr>Sheet11</vt:lpstr>
      <vt:lpstr>Sheet10</vt:lpstr>
      <vt:lpstr>Sheet9</vt:lpstr>
      <vt:lpstr>Sheet8</vt:lpstr>
      <vt:lpstr>Sheet7</vt:lpstr>
      <vt:lpstr>Sheet6</vt:lpstr>
      <vt:lpstr>Sheet5</vt:lpstr>
      <vt:lpstr>Products!Criteria</vt:lpstr>
      <vt:lpstr>Sales!Criteria</vt:lpstr>
      <vt:lpstr>'DAY 10 ADVANCE EXCEL'!Extract</vt:lpstr>
      <vt:lpstr>Products!Extract</vt:lpstr>
      <vt:lpstr>Sales!Extract</vt:lpstr>
      <vt:lpstr>'SCENARIO 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Angad Rakshak</dc:creator>
  <cp:lastModifiedBy>Angad Rakshak</cp:lastModifiedBy>
  <dcterms:created xsi:type="dcterms:W3CDTF">2015-06-05T18:17:20Z</dcterms:created>
  <dcterms:modified xsi:type="dcterms:W3CDTF">2024-09-12T12:16:38Z</dcterms:modified>
</cp:coreProperties>
</file>