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5849AA1-08E3-409B-9D69-7B4A78E2399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he Problem" sheetId="2" r:id="rId1"/>
    <sheet name="Assumption" sheetId="4" r:id="rId2"/>
    <sheet name="IS &amp; BS" sheetId="1" r:id="rId3"/>
    <sheet name="CF" sheetId="3" r:id="rId4"/>
  </sheets>
  <calcPr calcId="191029" iterate="1" iterateCount="15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4" i="3" l="1"/>
  <c r="I35" i="3" s="1"/>
  <c r="H34" i="3"/>
  <c r="H35" i="3" s="1"/>
  <c r="G34" i="3"/>
  <c r="G35" i="3" s="1"/>
  <c r="F34" i="3"/>
  <c r="F35" i="3" s="1"/>
  <c r="I33" i="3"/>
  <c r="H33" i="3"/>
  <c r="G33" i="3"/>
  <c r="F33" i="3"/>
  <c r="I26" i="3"/>
  <c r="H26" i="3"/>
  <c r="G26" i="3"/>
  <c r="F26" i="3"/>
  <c r="I25" i="3"/>
  <c r="H25" i="3"/>
  <c r="G25" i="3"/>
  <c r="F25" i="3"/>
  <c r="I20" i="3"/>
  <c r="H20" i="3"/>
  <c r="G20" i="3"/>
  <c r="F20" i="3"/>
  <c r="I19" i="3"/>
  <c r="I21" i="3" s="1"/>
  <c r="H19" i="3"/>
  <c r="H21" i="3" s="1"/>
  <c r="G19" i="3"/>
  <c r="G21" i="3" s="1"/>
  <c r="F19" i="3"/>
  <c r="F21" i="3" s="1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92" i="1"/>
  <c r="H92" i="1"/>
  <c r="G92" i="1"/>
  <c r="F92" i="1"/>
  <c r="I91" i="1"/>
  <c r="H91" i="1"/>
  <c r="G91" i="1"/>
  <c r="F91" i="1"/>
  <c r="I83" i="1"/>
  <c r="H83" i="1"/>
  <c r="G83" i="1"/>
  <c r="F83" i="1"/>
  <c r="I82" i="1"/>
  <c r="H82" i="1"/>
  <c r="G82" i="1"/>
  <c r="F82" i="1"/>
  <c r="I77" i="1"/>
  <c r="H77" i="1"/>
  <c r="G77" i="1"/>
  <c r="F77" i="1"/>
  <c r="G50" i="1"/>
  <c r="H50" i="1"/>
  <c r="I50" i="1"/>
  <c r="F50" i="1"/>
  <c r="G49" i="1"/>
  <c r="H49" i="1"/>
  <c r="I49" i="1"/>
  <c r="F49" i="1"/>
  <c r="I45" i="1"/>
  <c r="H45" i="1"/>
  <c r="G45" i="1"/>
  <c r="F45" i="1"/>
  <c r="G43" i="1"/>
  <c r="H43" i="1"/>
  <c r="I43" i="1"/>
  <c r="F43" i="1"/>
  <c r="F40" i="1"/>
  <c r="I38" i="1"/>
  <c r="H38" i="1"/>
  <c r="G38" i="1"/>
  <c r="F38" i="1"/>
  <c r="G37" i="1"/>
  <c r="H37" i="1" s="1"/>
  <c r="I37" i="1" s="1"/>
  <c r="F37" i="1"/>
  <c r="G33" i="1"/>
  <c r="H33" i="1" s="1"/>
  <c r="I33" i="1" s="1"/>
  <c r="F33" i="1"/>
  <c r="F11" i="1"/>
  <c r="F13" i="1" s="1"/>
  <c r="H31" i="1"/>
  <c r="H40" i="1" s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I31" i="1" s="1"/>
  <c r="I40" i="1" s="1"/>
  <c r="H27" i="1"/>
  <c r="I15" i="1" s="1"/>
  <c r="G27" i="1"/>
  <c r="G31" i="1" s="1"/>
  <c r="G40" i="1" s="1"/>
  <c r="F27" i="1"/>
  <c r="H15" i="1"/>
  <c r="G15" i="1"/>
  <c r="F15" i="1"/>
  <c r="G12" i="1"/>
  <c r="H12" i="1"/>
  <c r="I12" i="1"/>
  <c r="F12" i="1"/>
  <c r="G11" i="1"/>
  <c r="G13" i="1" s="1"/>
  <c r="G10" i="1"/>
  <c r="H10" i="1"/>
  <c r="I10" i="1"/>
  <c r="F10" i="1"/>
  <c r="I7" i="1"/>
  <c r="H7" i="1"/>
  <c r="G7" i="1"/>
  <c r="F7" i="1"/>
  <c r="F8" i="1" s="1"/>
  <c r="I8" i="1"/>
  <c r="H8" i="1"/>
  <c r="G8" i="1"/>
  <c r="F6" i="1"/>
  <c r="G6" i="1" s="1"/>
  <c r="H6" i="1" s="1"/>
  <c r="I6" i="1" s="1"/>
  <c r="F34" i="1" l="1"/>
  <c r="H11" i="1"/>
  <c r="H13" i="1" s="1"/>
  <c r="E92" i="1"/>
  <c r="D92" i="1"/>
  <c r="C92" i="1"/>
  <c r="B92" i="1"/>
  <c r="C91" i="1"/>
  <c r="D91" i="1"/>
  <c r="E91" i="1"/>
  <c r="B91" i="1"/>
  <c r="D82" i="1"/>
  <c r="E82" i="1"/>
  <c r="C82" i="1"/>
  <c r="D81" i="1"/>
  <c r="C70" i="1"/>
  <c r="C81" i="1" s="1"/>
  <c r="D70" i="1"/>
  <c r="E70" i="1"/>
  <c r="E81" i="1" s="1"/>
  <c r="B70" i="1"/>
  <c r="I11" i="1" l="1"/>
  <c r="I13" i="1" s="1"/>
  <c r="F35" i="1"/>
  <c r="G34" i="1"/>
  <c r="D33" i="3"/>
  <c r="E33" i="3"/>
  <c r="D34" i="3"/>
  <c r="D35" i="3" s="1"/>
  <c r="E34" i="3"/>
  <c r="C34" i="3"/>
  <c r="C35" i="3" s="1"/>
  <c r="C33" i="3"/>
  <c r="D27" i="3"/>
  <c r="E27" i="3"/>
  <c r="C27" i="3"/>
  <c r="D26" i="3"/>
  <c r="E26" i="3"/>
  <c r="C26" i="3"/>
  <c r="D25" i="3"/>
  <c r="E25" i="3"/>
  <c r="C25" i="3"/>
  <c r="D24" i="3"/>
  <c r="E24" i="3"/>
  <c r="C24" i="3"/>
  <c r="D19" i="3"/>
  <c r="D21" i="3" s="1"/>
  <c r="E19" i="3"/>
  <c r="D20" i="3"/>
  <c r="E20" i="3"/>
  <c r="C20" i="3"/>
  <c r="C19" i="3"/>
  <c r="D15" i="3"/>
  <c r="E15" i="3"/>
  <c r="C15" i="3"/>
  <c r="D14" i="3"/>
  <c r="E14" i="3"/>
  <c r="C14" i="3"/>
  <c r="D13" i="3"/>
  <c r="E13" i="3"/>
  <c r="C13" i="3"/>
  <c r="D12" i="3"/>
  <c r="E12" i="3"/>
  <c r="C12" i="3"/>
  <c r="D10" i="3"/>
  <c r="E10" i="3"/>
  <c r="D11" i="3"/>
  <c r="E11" i="3"/>
  <c r="C11" i="3"/>
  <c r="D9" i="3"/>
  <c r="E9" i="3"/>
  <c r="C10" i="3"/>
  <c r="C9" i="3"/>
  <c r="D8" i="3"/>
  <c r="E8" i="3"/>
  <c r="C8" i="3"/>
  <c r="B55" i="1"/>
  <c r="E46" i="1"/>
  <c r="E88" i="1" s="1"/>
  <c r="D46" i="1"/>
  <c r="D88" i="1" s="1"/>
  <c r="C46" i="1"/>
  <c r="B46" i="1"/>
  <c r="B35" i="1"/>
  <c r="B38" i="1" s="1"/>
  <c r="C34" i="1"/>
  <c r="D34" i="1" s="1"/>
  <c r="E31" i="1"/>
  <c r="D31" i="1"/>
  <c r="C31" i="1"/>
  <c r="C87" i="1" s="1"/>
  <c r="B31" i="1"/>
  <c r="E8" i="1"/>
  <c r="E13" i="1" s="1"/>
  <c r="D8" i="1"/>
  <c r="D13" i="1" s="1"/>
  <c r="C8" i="1"/>
  <c r="C13" i="1" s="1"/>
  <c r="B8" i="1"/>
  <c r="B13" i="1" s="1"/>
  <c r="D28" i="3" l="1"/>
  <c r="E35" i="3"/>
  <c r="H34" i="1"/>
  <c r="G35" i="1"/>
  <c r="B77" i="1"/>
  <c r="B101" i="1"/>
  <c r="B100" i="1"/>
  <c r="C101" i="1"/>
  <c r="C100" i="1"/>
  <c r="C83" i="1"/>
  <c r="C77" i="1"/>
  <c r="D77" i="1"/>
  <c r="D100" i="1"/>
  <c r="D83" i="1"/>
  <c r="D101" i="1"/>
  <c r="D87" i="1"/>
  <c r="B51" i="1"/>
  <c r="B57" i="1" s="1"/>
  <c r="B88" i="1"/>
  <c r="B72" i="1"/>
  <c r="B97" i="1"/>
  <c r="B96" i="1"/>
  <c r="B95" i="1"/>
  <c r="C28" i="3"/>
  <c r="B40" i="1"/>
  <c r="B87" i="1"/>
  <c r="E100" i="1"/>
  <c r="E83" i="1"/>
  <c r="E101" i="1"/>
  <c r="E77" i="1"/>
  <c r="E87" i="1"/>
  <c r="C51" i="1"/>
  <c r="C88" i="1"/>
  <c r="C21" i="3"/>
  <c r="E21" i="3"/>
  <c r="E28" i="3"/>
  <c r="E34" i="1"/>
  <c r="E35" i="1" s="1"/>
  <c r="E38" i="1" s="1"/>
  <c r="D35" i="1"/>
  <c r="D38" i="1" s="1"/>
  <c r="D40" i="1" s="1"/>
  <c r="C17" i="1"/>
  <c r="C20" i="1" s="1"/>
  <c r="E17" i="1"/>
  <c r="E20" i="1" s="1"/>
  <c r="B17" i="1"/>
  <c r="B20" i="1" s="1"/>
  <c r="D17" i="1"/>
  <c r="D20" i="1" s="1"/>
  <c r="C35" i="1"/>
  <c r="C38" i="1" s="1"/>
  <c r="C40" i="1" s="1"/>
  <c r="D51" i="1"/>
  <c r="E40" i="1"/>
  <c r="E51" i="1"/>
  <c r="I34" i="1" l="1"/>
  <c r="I35" i="1" s="1"/>
  <c r="H35" i="1"/>
  <c r="E7" i="3"/>
  <c r="E16" i="3" s="1"/>
  <c r="E30" i="3" s="1"/>
  <c r="E73" i="1"/>
  <c r="E69" i="1"/>
  <c r="E80" i="1" s="1"/>
  <c r="E84" i="1"/>
  <c r="B69" i="1"/>
  <c r="B71" i="1" s="1"/>
  <c r="B73" i="1"/>
  <c r="C7" i="3"/>
  <c r="C16" i="3" s="1"/>
  <c r="C30" i="3" s="1"/>
  <c r="C84" i="1"/>
  <c r="C73" i="1"/>
  <c r="C69" i="1"/>
  <c r="C80" i="1" s="1"/>
  <c r="D7" i="3"/>
  <c r="D16" i="3" s="1"/>
  <c r="D30" i="3" s="1"/>
  <c r="D73" i="1"/>
  <c r="D84" i="1"/>
  <c r="D69" i="1"/>
  <c r="C23" i="1"/>
  <c r="C54" i="1" s="1"/>
  <c r="E23" i="1"/>
  <c r="B23" i="1"/>
  <c r="D23" i="1"/>
  <c r="D80" i="1" l="1"/>
  <c r="C55" i="1"/>
  <c r="D54" i="1"/>
  <c r="C97" i="1" l="1"/>
  <c r="C96" i="1"/>
  <c r="C95" i="1"/>
  <c r="C72" i="1"/>
  <c r="C76" i="1"/>
  <c r="C57" i="1"/>
  <c r="E54" i="1"/>
  <c r="E55" i="1" s="1"/>
  <c r="D55" i="1"/>
  <c r="E96" i="1" l="1"/>
  <c r="E97" i="1"/>
  <c r="E95" i="1"/>
  <c r="E72" i="1"/>
  <c r="D97" i="1"/>
  <c r="D95" i="1"/>
  <c r="D72" i="1"/>
  <c r="D96" i="1"/>
  <c r="E76" i="1"/>
  <c r="D76" i="1"/>
  <c r="E57" i="1"/>
  <c r="D57" i="1"/>
  <c r="F7" i="3" l="1"/>
  <c r="G7" i="3"/>
  <c r="H7" i="3"/>
  <c r="I7" i="3"/>
  <c r="F16" i="3"/>
  <c r="G16" i="3"/>
  <c r="H16" i="3"/>
  <c r="I16" i="3"/>
  <c r="F24" i="3"/>
  <c r="G24" i="3"/>
  <c r="H24" i="3"/>
  <c r="I24" i="3"/>
  <c r="F27" i="3"/>
  <c r="G27" i="3"/>
  <c r="H27" i="3"/>
  <c r="I27" i="3"/>
  <c r="F28" i="3"/>
  <c r="G28" i="3"/>
  <c r="H28" i="3"/>
  <c r="I28" i="3"/>
  <c r="F30" i="3"/>
  <c r="G30" i="3"/>
  <c r="H30" i="3"/>
  <c r="I30" i="3"/>
  <c r="F16" i="1"/>
  <c r="G16" i="1"/>
  <c r="H16" i="1"/>
  <c r="I16" i="1"/>
  <c r="F17" i="1"/>
  <c r="G17" i="1"/>
  <c r="H17" i="1"/>
  <c r="I17" i="1"/>
  <c r="F19" i="1"/>
  <c r="G19" i="1"/>
  <c r="H19" i="1"/>
  <c r="I19" i="1"/>
  <c r="F20" i="1"/>
  <c r="G20" i="1"/>
  <c r="H20" i="1"/>
  <c r="I20" i="1"/>
  <c r="F22" i="1"/>
  <c r="G22" i="1"/>
  <c r="H22" i="1"/>
  <c r="I22" i="1"/>
  <c r="F23" i="1"/>
  <c r="G23" i="1"/>
  <c r="H23" i="1"/>
  <c r="I23" i="1"/>
  <c r="F44" i="1"/>
  <c r="G44" i="1"/>
  <c r="H44" i="1"/>
  <c r="I44" i="1"/>
  <c r="F46" i="1"/>
  <c r="G46" i="1"/>
  <c r="H46" i="1"/>
  <c r="I46" i="1"/>
  <c r="F51" i="1"/>
  <c r="G51" i="1"/>
  <c r="H51" i="1"/>
  <c r="I51" i="1"/>
  <c r="F54" i="1"/>
  <c r="G54" i="1"/>
  <c r="H54" i="1"/>
  <c r="I54" i="1"/>
  <c r="F55" i="1"/>
  <c r="G55" i="1"/>
  <c r="H55" i="1"/>
  <c r="I55" i="1"/>
  <c r="F57" i="1"/>
  <c r="G57" i="1"/>
  <c r="H57" i="1"/>
  <c r="I57" i="1"/>
  <c r="F59" i="1"/>
  <c r="G59" i="1"/>
  <c r="H59" i="1"/>
  <c r="I59" i="1"/>
  <c r="F64" i="1"/>
  <c r="G64" i="1"/>
  <c r="H64" i="1"/>
  <c r="I64" i="1"/>
  <c r="F69" i="1"/>
  <c r="G69" i="1"/>
  <c r="H69" i="1"/>
  <c r="I69" i="1"/>
  <c r="F70" i="1"/>
  <c r="G70" i="1"/>
  <c r="H70" i="1"/>
  <c r="I70" i="1"/>
  <c r="F72" i="1"/>
  <c r="G72" i="1"/>
  <c r="H72" i="1"/>
  <c r="I72" i="1"/>
  <c r="F73" i="1"/>
  <c r="G73" i="1"/>
  <c r="H73" i="1"/>
  <c r="I73" i="1"/>
  <c r="F76" i="1"/>
  <c r="G76" i="1"/>
  <c r="H76" i="1"/>
  <c r="I76" i="1"/>
  <c r="F80" i="1"/>
  <c r="G80" i="1"/>
  <c r="H80" i="1"/>
  <c r="I80" i="1"/>
  <c r="F81" i="1"/>
  <c r="G81" i="1"/>
  <c r="H81" i="1"/>
  <c r="I81" i="1"/>
  <c r="F84" i="1"/>
  <c r="G84" i="1"/>
  <c r="H84" i="1"/>
  <c r="I84" i="1"/>
  <c r="F87" i="1"/>
  <c r="G87" i="1"/>
  <c r="H87" i="1"/>
  <c r="I87" i="1"/>
  <c r="F88" i="1"/>
  <c r="G88" i="1"/>
  <c r="H88" i="1"/>
  <c r="I88" i="1"/>
  <c r="F95" i="1"/>
  <c r="G95" i="1"/>
  <c r="H95" i="1"/>
  <c r="I95" i="1"/>
  <c r="F96" i="1"/>
  <c r="G96" i="1"/>
  <c r="H96" i="1"/>
  <c r="I96" i="1"/>
  <c r="F97" i="1"/>
  <c r="G97" i="1"/>
  <c r="H97" i="1"/>
  <c r="I97" i="1"/>
  <c r="F100" i="1"/>
  <c r="G100" i="1"/>
  <c r="H100" i="1"/>
  <c r="I100" i="1"/>
  <c r="F101" i="1"/>
  <c r="G101" i="1"/>
  <c r="H101" i="1"/>
  <c r="I101" i="1"/>
</calcChain>
</file>

<file path=xl/sharedStrings.xml><?xml version="1.0" encoding="utf-8"?>
<sst xmlns="http://schemas.openxmlformats.org/spreadsheetml/2006/main" count="180" uniqueCount="156">
  <si>
    <t>Historical Income Statements and Balance Sheets</t>
  </si>
  <si>
    <t>Income Statements</t>
  </si>
  <si>
    <t>Sales</t>
  </si>
  <si>
    <t>Cost of Sales</t>
  </si>
  <si>
    <t xml:space="preserve">  Gross Operating Income</t>
  </si>
  <si>
    <t>SG&amp;A, Expense</t>
  </si>
  <si>
    <t>Depreciation</t>
  </si>
  <si>
    <t>Other net (Income)Expense</t>
  </si>
  <si>
    <t xml:space="preserve">  EBIT</t>
  </si>
  <si>
    <t>Interest(income)</t>
  </si>
  <si>
    <t>Interest Expense</t>
  </si>
  <si>
    <t xml:space="preserve">  Pre-Tax Income</t>
  </si>
  <si>
    <t>Income Taxes</t>
  </si>
  <si>
    <t xml:space="preserve">  Net Income</t>
  </si>
  <si>
    <t>Dividends</t>
  </si>
  <si>
    <t xml:space="preserve">  Addition to Retained Earnings</t>
  </si>
  <si>
    <t>Blance Sheet</t>
  </si>
  <si>
    <t>Asset</t>
  </si>
  <si>
    <t>Cash and Marketable Securities</t>
  </si>
  <si>
    <t>Accounts Receivable</t>
  </si>
  <si>
    <t>Inventories</t>
  </si>
  <si>
    <t>Other Current Asset</t>
  </si>
  <si>
    <t xml:space="preserve">  Total Current Assets</t>
  </si>
  <si>
    <t>PP&amp;E, Gross</t>
  </si>
  <si>
    <t>Accumulated Depreciation</t>
  </si>
  <si>
    <t xml:space="preserve">  PP&amp;E, Net</t>
  </si>
  <si>
    <t>Other Non-Current Assets</t>
  </si>
  <si>
    <t xml:space="preserve">  Total Non-Current Assets</t>
  </si>
  <si>
    <t xml:space="preserve">  Total Assets</t>
  </si>
  <si>
    <t>Liabilities and Shareholders' Equity</t>
  </si>
  <si>
    <t>Accounts Payble</t>
  </si>
  <si>
    <t>Short Term Debt</t>
  </si>
  <si>
    <t>Other Current Liabilities</t>
  </si>
  <si>
    <t xml:space="preserve">  Total Current Liabilities</t>
  </si>
  <si>
    <t>Long-term Debt</t>
  </si>
  <si>
    <t>Deffered Income Taxes</t>
  </si>
  <si>
    <t>Other Non-Current Liabilities</t>
  </si>
  <si>
    <t xml:space="preserve">  Total Liabilities</t>
  </si>
  <si>
    <t>Paid-in Capital</t>
  </si>
  <si>
    <t>Retained Earnings</t>
  </si>
  <si>
    <t xml:space="preserve">  Total Shareholders' Equity</t>
  </si>
  <si>
    <t xml:space="preserve">  Total Liabilities and Shareholders' Equity</t>
  </si>
  <si>
    <t>The Problem</t>
  </si>
  <si>
    <t>Statements of Cash Flows</t>
  </si>
  <si>
    <t>Year Ending Dec.31</t>
  </si>
  <si>
    <t>Cash Flows from Operations</t>
  </si>
  <si>
    <t>Net Income</t>
  </si>
  <si>
    <t>Depreciation Expense</t>
  </si>
  <si>
    <t xml:space="preserve">  Total Cash Flows from Operations</t>
  </si>
  <si>
    <t>Cash Flows From Investing</t>
  </si>
  <si>
    <t>(Additions to) Property, Plant &amp; Equipment</t>
  </si>
  <si>
    <t>(Investment) in Other Non-Current Assets</t>
  </si>
  <si>
    <t xml:space="preserve">  Total Cash Flows from Investing</t>
  </si>
  <si>
    <t>Cash Flows from Financing</t>
  </si>
  <si>
    <t>From Issuance/(Repayment) of Short-Term Debt</t>
  </si>
  <si>
    <t>From Issuance/(Repayment) of Long-Term Debt</t>
  </si>
  <si>
    <t>From Sale/(Repurchase) of Equity</t>
  </si>
  <si>
    <t>Cash Dividends Paid to Shareholders</t>
  </si>
  <si>
    <t xml:space="preserve">  Total Cash Flows from Financing</t>
  </si>
  <si>
    <t xml:space="preserve">  Net Change in Cash &amp; Marketable Securities</t>
  </si>
  <si>
    <t>Beginning Cash &amp; Marketable Securities</t>
  </si>
  <si>
    <t>Ending Cash &amp; Marketable Securities</t>
  </si>
  <si>
    <t>Decrease/(Increase) in AR</t>
  </si>
  <si>
    <t>Decrease/(Increase) in Inventories</t>
  </si>
  <si>
    <t>Decrease/(Increase) in Other Current Assets</t>
  </si>
  <si>
    <t>Increase/(Decrease) in AP</t>
  </si>
  <si>
    <t>Increase/(Decrease) in Other Current Liabilities</t>
  </si>
  <si>
    <t>Increase/(Decrease) in Deferred Income Taxes</t>
  </si>
  <si>
    <t>Increase/(Decrease) in Other Non-Current Liabilities</t>
  </si>
  <si>
    <t>Financial Indicators</t>
  </si>
  <si>
    <t>Valuation Ratios</t>
  </si>
  <si>
    <t>EPS</t>
  </si>
  <si>
    <t>Dvidend per Share</t>
  </si>
  <si>
    <t>P/E Ratio</t>
  </si>
  <si>
    <t>P/B (price to book) Ratio</t>
  </si>
  <si>
    <t>Dividend Payout Ratio</t>
  </si>
  <si>
    <t>Profitability Ratios</t>
  </si>
  <si>
    <t>Return on Equity (ROE)</t>
  </si>
  <si>
    <t>Return on Sales (ROS)</t>
  </si>
  <si>
    <t>Growth Rates</t>
  </si>
  <si>
    <t>EPS Growth Rate</t>
  </si>
  <si>
    <t>Dividend Growth Rate</t>
  </si>
  <si>
    <t>Sales Growth Rate</t>
  </si>
  <si>
    <t>EBIT Growth Rate</t>
  </si>
  <si>
    <t>Net Income Growth Rate</t>
  </si>
  <si>
    <t>Lquidity Ratios</t>
  </si>
  <si>
    <t>Current Ratio</t>
  </si>
  <si>
    <t>Quick Ratio</t>
  </si>
  <si>
    <t>Operating Efficiency Ratios</t>
  </si>
  <si>
    <t>Inventory Turnover Ratio</t>
  </si>
  <si>
    <t>Receivable Turnover Ratio</t>
  </si>
  <si>
    <t>Leverage Ratios</t>
  </si>
  <si>
    <t>Total Debt to Total Capitalization</t>
  </si>
  <si>
    <t>Long-Term Debt to Total Capitalization</t>
  </si>
  <si>
    <t>Total Debt to Equity</t>
  </si>
  <si>
    <t>Coverage Ratios</t>
  </si>
  <si>
    <t>Times Interest Earned (TIE)</t>
  </si>
  <si>
    <t>Cash Coverage Ratio</t>
  </si>
  <si>
    <t>Other Data</t>
  </si>
  <si>
    <t>Stock price (year-end)</t>
  </si>
  <si>
    <t>Average number of shares outstanding (million)</t>
  </si>
  <si>
    <t>Assumptions for Forecasting Model</t>
  </si>
  <si>
    <t>Assumption</t>
  </si>
  <si>
    <t>Income Statement</t>
  </si>
  <si>
    <t>COGS</t>
  </si>
  <si>
    <t>Dpreciation</t>
  </si>
  <si>
    <t>Other Net (Income)/Expense</t>
  </si>
  <si>
    <t>Interest Income</t>
  </si>
  <si>
    <t>Balance Sheet</t>
  </si>
  <si>
    <t>Assets</t>
  </si>
  <si>
    <t>Account Receivable</t>
  </si>
  <si>
    <t>Other Current Assets</t>
  </si>
  <si>
    <t>Property, Plant and Equipment, Gross</t>
  </si>
  <si>
    <t>Property, Plant and Equipment, Net</t>
  </si>
  <si>
    <t>Accounts Payable</t>
  </si>
  <si>
    <t>Short-Term Debt</t>
  </si>
  <si>
    <t>Long-Term Debt</t>
  </si>
  <si>
    <t>Deferred Income Taxes</t>
  </si>
  <si>
    <t>Paid-In Capital</t>
  </si>
  <si>
    <t>Other Assumptions</t>
  </si>
  <si>
    <t>Interest on Short-Term Debt</t>
  </si>
  <si>
    <t>Interest on Long-Term Debt</t>
  </si>
  <si>
    <t>Interest on Cash &amp; Marketable Securities</t>
  </si>
  <si>
    <t>Number of Shares Outstanding</t>
  </si>
  <si>
    <t>Will grow at 5%, based on input from management</t>
  </si>
  <si>
    <t>52% of sales, little better than historical average</t>
  </si>
  <si>
    <t>29 of sales, based on expected worsening</t>
  </si>
  <si>
    <t>8% of Gross PP&amp;E, baed on analysis of depreciation schedules</t>
  </si>
  <si>
    <t>-0.7% of sales, based on historical average</t>
  </si>
  <si>
    <t>Calculate based on average balance and interest rate specified later</t>
  </si>
  <si>
    <t>For STD calculate based on average balance and interest rate</t>
  </si>
  <si>
    <t>For LTD interest expense will remain unchanged at $13.5 million</t>
  </si>
  <si>
    <t>35% of pre-tax income</t>
  </si>
  <si>
    <t>2.1% of sales, based on historical average</t>
  </si>
  <si>
    <t>8.4% of sales, based on historical average</t>
  </si>
  <si>
    <t>8.8% of sales, based on historical average</t>
  </si>
  <si>
    <t>7.6% of sales, based on historical average</t>
  </si>
  <si>
    <t>Will grow at 11% per year, based on discussion with management</t>
  </si>
  <si>
    <t>Calculated from other items</t>
  </si>
  <si>
    <t>6.1% of sales, same as historical average</t>
  </si>
  <si>
    <t>Use to balance the balance sheet (plug)</t>
  </si>
  <si>
    <t>8.3% of sales, same as 2008</t>
  </si>
  <si>
    <t>Will remain unchanged</t>
  </si>
  <si>
    <t>1.4% of sales, based on historical average</t>
  </si>
  <si>
    <t>Will grow at 10% per year, based on discussion with management</t>
  </si>
  <si>
    <t>40%, based on discussion with management</t>
  </si>
  <si>
    <t>7%, based on economic forecast</t>
  </si>
  <si>
    <t>Rates embedded in existing debt, annual expense %13.5 million</t>
  </si>
  <si>
    <t>6%, based on economic forecast</t>
  </si>
  <si>
    <t>Will decline to 16 in 2003 and then improve to 18, 20, and 22 in the following years</t>
  </si>
  <si>
    <t>Forecast Period</t>
  </si>
  <si>
    <t>Forecasting</t>
  </si>
  <si>
    <t>Discretionary Funding Need (DFN)</t>
  </si>
  <si>
    <t>The "Check" row doesn't match Row30, because the balance sheet isn't balanced</t>
  </si>
  <si>
    <t>Modify the model so that I will automatically balance the balance sheet by adjusting the short-term debt, that is, using shert-term debt as the plug. Keep all other assumptions the same.</t>
  </si>
  <si>
    <t>Make sure Excel's iteration is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</si>
</sst>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164" formatCode="&quot;$&quot;#,##0.0_);[Red]\(&quot;$&quot;#,##0.0\)"/>
    <numFmt numFmtId="165" formatCode="0.0%"/>
    <numFmt numFmtId="166" formatCode="0.0"/>
    <numFmt numFmtId="167" formatCode="#,##0.0_ ;[Red]\-#,##0.0\ "/>
    <numFmt numFmtId="168" formatCode="#,##0.00_ ;[Red]\-#,##0.00\ "/>
    <numFmt numFmtId="169" formatCode="#,##0.0;[Red]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Georgia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ck">
        <color auto="1"/>
      </right>
      <top/>
      <bottom/>
      <diagonal/>
    </border>
    <border>
      <left style="thin">
        <color theme="0"/>
      </left>
      <right style="thick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ck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ck">
        <color auto="1"/>
      </right>
      <top/>
      <bottom style="thin">
        <color theme="0"/>
      </bottom>
      <diagonal/>
    </border>
    <border>
      <left style="thin">
        <color theme="0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 style="thin">
        <color theme="0"/>
      </left>
      <right style="thick">
        <color auto="1"/>
      </right>
      <top style="thin">
        <color theme="0"/>
      </top>
      <bottom/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rgb="FF00B0F0"/>
      </left>
      <right/>
      <top style="thick">
        <color rgb="FF00B0F0"/>
      </top>
      <bottom style="thick">
        <color rgb="FF00B0F0"/>
      </bottom>
      <diagonal/>
    </border>
    <border>
      <left/>
      <right/>
      <top style="thick">
        <color rgb="FF00B0F0"/>
      </top>
      <bottom style="thick">
        <color rgb="FF00B0F0"/>
      </bottom>
      <diagonal/>
    </border>
    <border>
      <left/>
      <right style="thick">
        <color rgb="FF00B0F0"/>
      </right>
      <top style="thick">
        <color rgb="FF00B0F0"/>
      </top>
      <bottom style="thick">
        <color rgb="FF00B0F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6" xfId="0" applyNumberFormat="1" applyBorder="1"/>
    <xf numFmtId="0" fontId="1" fillId="0" borderId="5" xfId="0" applyFon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5" fontId="0" fillId="0" borderId="1" xfId="0" applyNumberFormat="1" applyBorder="1"/>
    <xf numFmtId="8" fontId="0" fillId="0" borderId="1" xfId="0" applyNumberFormat="1" applyBorder="1"/>
    <xf numFmtId="0" fontId="0" fillId="0" borderId="0" xfId="0"/>
    <xf numFmtId="0" fontId="1" fillId="0" borderId="0" xfId="0" applyFont="1"/>
    <xf numFmtId="0" fontId="0" fillId="0" borderId="9" xfId="0" applyBorder="1"/>
    <xf numFmtId="164" fontId="0" fillId="0" borderId="9" xfId="0" applyNumberFormat="1" applyFont="1" applyBorder="1"/>
    <xf numFmtId="9" fontId="0" fillId="0" borderId="1" xfId="0" applyNumberFormat="1" applyBorder="1"/>
    <xf numFmtId="0" fontId="0" fillId="0" borderId="6" xfId="0" applyBorder="1"/>
    <xf numFmtId="167" fontId="0" fillId="0" borderId="1" xfId="0" applyNumberFormat="1" applyBorder="1"/>
    <xf numFmtId="168" fontId="0" fillId="0" borderId="1" xfId="0" applyNumberFormat="1" applyBorder="1"/>
    <xf numFmtId="166" fontId="0" fillId="0" borderId="1" xfId="0" applyNumberFormat="1" applyBorder="1"/>
    <xf numFmtId="169" fontId="0" fillId="0" borderId="1" xfId="0" applyNumberFormat="1" applyBorder="1"/>
    <xf numFmtId="0" fontId="0" fillId="0" borderId="0" xfId="0" quotePrefix="1"/>
    <xf numFmtId="0" fontId="0" fillId="3" borderId="1" xfId="0" applyFill="1" applyBorder="1"/>
    <xf numFmtId="0" fontId="1" fillId="0" borderId="11" xfId="0" applyFont="1" applyBorder="1"/>
    <xf numFmtId="0" fontId="0" fillId="0" borderId="4" xfId="0" applyBorder="1"/>
    <xf numFmtId="0" fontId="1" fillId="0" borderId="13" xfId="0" applyFon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10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0" fillId="0" borderId="10" xfId="0" applyBorder="1"/>
    <xf numFmtId="168" fontId="0" fillId="0" borderId="10" xfId="0" applyNumberFormat="1" applyBorder="1"/>
    <xf numFmtId="167" fontId="0" fillId="0" borderId="10" xfId="0" applyNumberFormat="1" applyBorder="1"/>
    <xf numFmtId="0" fontId="0" fillId="0" borderId="14" xfId="0" applyBorder="1"/>
    <xf numFmtId="8" fontId="0" fillId="0" borderId="10" xfId="0" applyNumberFormat="1" applyBorder="1"/>
    <xf numFmtId="166" fontId="0" fillId="0" borderId="10" xfId="0" applyNumberFormat="1" applyBorder="1"/>
    <xf numFmtId="9" fontId="0" fillId="0" borderId="10" xfId="0" applyNumberFormat="1" applyBorder="1"/>
    <xf numFmtId="165" fontId="0" fillId="0" borderId="10" xfId="0" applyNumberFormat="1" applyBorder="1"/>
    <xf numFmtId="169" fontId="0" fillId="0" borderId="10" xfId="0" applyNumberFormat="1" applyBorder="1"/>
    <xf numFmtId="165" fontId="0" fillId="4" borderId="1" xfId="0" applyNumberFormat="1" applyFill="1" applyBorder="1"/>
    <xf numFmtId="166" fontId="0" fillId="4" borderId="1" xfId="0" applyNumberFormat="1" applyFill="1" applyBorder="1"/>
    <xf numFmtId="0" fontId="0" fillId="0" borderId="0" xfId="0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17" xfId="0" applyNumberFormat="1" applyFont="1" applyBorder="1"/>
    <xf numFmtId="164" fontId="0" fillId="0" borderId="18" xfId="0" applyNumberFormat="1" applyFont="1" applyBorder="1"/>
    <xf numFmtId="164" fontId="0" fillId="0" borderId="19" xfId="0" applyNumberFormat="1" applyFon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quotePrefix="1" applyBorder="1"/>
    <xf numFmtId="164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53E2-084C-4CF2-983A-93F7A1102A3E}">
  <dimension ref="A1:F5"/>
  <sheetViews>
    <sheetView tabSelected="1" workbookViewId="0">
      <selection activeCell="A5" sqref="A5"/>
    </sheetView>
  </sheetViews>
  <sheetFormatPr defaultRowHeight="14.4" x14ac:dyDescent="0.3"/>
  <cols>
    <col min="1" max="1" width="61.6640625" customWidth="1"/>
  </cols>
  <sheetData>
    <row r="1" spans="1:6" x14ac:dyDescent="0.3">
      <c r="A1" s="1" t="s">
        <v>42</v>
      </c>
    </row>
    <row r="3" spans="1:6" ht="42" x14ac:dyDescent="0.3">
      <c r="A3" s="3" t="s">
        <v>154</v>
      </c>
      <c r="B3" s="4"/>
      <c r="C3" s="4"/>
      <c r="D3" s="4"/>
      <c r="E3" s="4"/>
      <c r="F3" s="4"/>
    </row>
    <row r="4" spans="1:6" x14ac:dyDescent="0.3">
      <c r="A4" s="4"/>
      <c r="B4" s="4"/>
      <c r="C4" s="4"/>
      <c r="D4" s="4"/>
      <c r="E4" s="4"/>
      <c r="F4" s="4"/>
    </row>
    <row r="5" spans="1:6" x14ac:dyDescent="0.3">
      <c r="A5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C7E-CC45-473D-992B-66795983D1EE}">
  <dimension ref="A1:B42"/>
  <sheetViews>
    <sheetView topLeftCell="A13" workbookViewId="0">
      <selection activeCell="B33" sqref="B33"/>
    </sheetView>
  </sheetViews>
  <sheetFormatPr defaultRowHeight="14.4" x14ac:dyDescent="0.3"/>
  <cols>
    <col min="1" max="1" width="37.6640625" style="15" bestFit="1" customWidth="1"/>
    <col min="2" max="2" width="11" style="15" bestFit="1" customWidth="1"/>
  </cols>
  <sheetData>
    <row r="1" spans="1:2" x14ac:dyDescent="0.3">
      <c r="A1" s="16" t="s">
        <v>101</v>
      </c>
    </row>
    <row r="3" spans="1:2" x14ac:dyDescent="0.3">
      <c r="B3" s="16" t="s">
        <v>102</v>
      </c>
    </row>
    <row r="4" spans="1:2" x14ac:dyDescent="0.3">
      <c r="A4" s="16" t="s">
        <v>103</v>
      </c>
    </row>
    <row r="5" spans="1:2" x14ac:dyDescent="0.3">
      <c r="A5" s="15" t="s">
        <v>2</v>
      </c>
      <c r="B5" s="15" t="s">
        <v>124</v>
      </c>
    </row>
    <row r="6" spans="1:2" x14ac:dyDescent="0.3">
      <c r="A6" s="15" t="s">
        <v>104</v>
      </c>
      <c r="B6" s="15" t="s">
        <v>125</v>
      </c>
    </row>
    <row r="7" spans="1:2" x14ac:dyDescent="0.3">
      <c r="A7" s="15" t="s">
        <v>5</v>
      </c>
      <c r="B7" s="15" t="s">
        <v>126</v>
      </c>
    </row>
    <row r="8" spans="1:2" x14ac:dyDescent="0.3">
      <c r="A8" s="15" t="s">
        <v>105</v>
      </c>
      <c r="B8" s="15" t="s">
        <v>127</v>
      </c>
    </row>
    <row r="9" spans="1:2" x14ac:dyDescent="0.3">
      <c r="A9" s="15" t="s">
        <v>106</v>
      </c>
      <c r="B9" s="25" t="s">
        <v>128</v>
      </c>
    </row>
    <row r="10" spans="1:2" x14ac:dyDescent="0.3">
      <c r="A10" s="15" t="s">
        <v>107</v>
      </c>
      <c r="B10" s="15" t="s">
        <v>129</v>
      </c>
    </row>
    <row r="11" spans="1:2" x14ac:dyDescent="0.3">
      <c r="A11" s="15" t="s">
        <v>10</v>
      </c>
      <c r="B11" s="15" t="s">
        <v>130</v>
      </c>
    </row>
    <row r="12" spans="1:2" x14ac:dyDescent="0.3">
      <c r="B12" s="15" t="s">
        <v>131</v>
      </c>
    </row>
    <row r="13" spans="1:2" x14ac:dyDescent="0.3">
      <c r="A13" s="15" t="s">
        <v>12</v>
      </c>
      <c r="B13" s="15" t="s">
        <v>132</v>
      </c>
    </row>
    <row r="15" spans="1:2" x14ac:dyDescent="0.3">
      <c r="A15" s="16" t="s">
        <v>108</v>
      </c>
    </row>
    <row r="16" spans="1:2" x14ac:dyDescent="0.3">
      <c r="A16" s="16" t="s">
        <v>109</v>
      </c>
    </row>
    <row r="17" spans="1:2" x14ac:dyDescent="0.3">
      <c r="A17" s="15" t="s">
        <v>18</v>
      </c>
      <c r="B17" s="15" t="s">
        <v>133</v>
      </c>
    </row>
    <row r="18" spans="1:2" x14ac:dyDescent="0.3">
      <c r="A18" s="15" t="s">
        <v>110</v>
      </c>
      <c r="B18" s="15" t="s">
        <v>134</v>
      </c>
    </row>
    <row r="19" spans="1:2" x14ac:dyDescent="0.3">
      <c r="A19" s="15" t="s">
        <v>20</v>
      </c>
      <c r="B19" s="15" t="s">
        <v>135</v>
      </c>
    </row>
    <row r="20" spans="1:2" x14ac:dyDescent="0.3">
      <c r="A20" s="15" t="s">
        <v>111</v>
      </c>
      <c r="B20" s="15" t="s">
        <v>136</v>
      </c>
    </row>
    <row r="21" spans="1:2" x14ac:dyDescent="0.3">
      <c r="A21" s="15" t="s">
        <v>112</v>
      </c>
      <c r="B21" s="15" t="s">
        <v>137</v>
      </c>
    </row>
    <row r="22" spans="1:2" x14ac:dyDescent="0.3">
      <c r="A22" s="15" t="s">
        <v>24</v>
      </c>
      <c r="B22" s="15" t="s">
        <v>138</v>
      </c>
    </row>
    <row r="23" spans="1:2" x14ac:dyDescent="0.3">
      <c r="A23" s="15" t="s">
        <v>113</v>
      </c>
      <c r="B23" s="15" t="s">
        <v>138</v>
      </c>
    </row>
    <row r="24" spans="1:2" x14ac:dyDescent="0.3">
      <c r="A24" s="15" t="s">
        <v>26</v>
      </c>
      <c r="B24" s="15" t="s">
        <v>144</v>
      </c>
    </row>
    <row r="26" spans="1:2" x14ac:dyDescent="0.3">
      <c r="A26" s="16" t="s">
        <v>29</v>
      </c>
    </row>
    <row r="27" spans="1:2" x14ac:dyDescent="0.3">
      <c r="A27" s="15" t="s">
        <v>114</v>
      </c>
      <c r="B27" s="15" t="s">
        <v>139</v>
      </c>
    </row>
    <row r="28" spans="1:2" x14ac:dyDescent="0.3">
      <c r="A28" s="15" t="s">
        <v>115</v>
      </c>
      <c r="B28" s="15" t="s">
        <v>140</v>
      </c>
    </row>
    <row r="29" spans="1:2" x14ac:dyDescent="0.3">
      <c r="A29" s="15" t="s">
        <v>32</v>
      </c>
      <c r="B29" s="15" t="s">
        <v>141</v>
      </c>
    </row>
    <row r="30" spans="1:2" x14ac:dyDescent="0.3">
      <c r="A30" s="15" t="s">
        <v>116</v>
      </c>
      <c r="B30" s="15" t="s">
        <v>142</v>
      </c>
    </row>
    <row r="31" spans="1:2" x14ac:dyDescent="0.3">
      <c r="A31" s="15" t="s">
        <v>117</v>
      </c>
      <c r="B31" s="15" t="s">
        <v>143</v>
      </c>
    </row>
    <row r="32" spans="1:2" x14ac:dyDescent="0.3">
      <c r="A32" s="15" t="s">
        <v>36</v>
      </c>
      <c r="B32" s="15" t="s">
        <v>136</v>
      </c>
    </row>
    <row r="33" spans="1:2" x14ac:dyDescent="0.3">
      <c r="A33" s="15" t="s">
        <v>118</v>
      </c>
      <c r="B33" s="15" t="s">
        <v>142</v>
      </c>
    </row>
    <row r="34" spans="1:2" x14ac:dyDescent="0.3">
      <c r="A34" s="15" t="s">
        <v>39</v>
      </c>
      <c r="B34" s="15" t="s">
        <v>138</v>
      </c>
    </row>
    <row r="36" spans="1:2" x14ac:dyDescent="0.3">
      <c r="A36" s="16" t="s">
        <v>119</v>
      </c>
    </row>
    <row r="37" spans="1:2" x14ac:dyDescent="0.3">
      <c r="A37" s="15" t="s">
        <v>75</v>
      </c>
      <c r="B37" s="15" t="s">
        <v>145</v>
      </c>
    </row>
    <row r="38" spans="1:2" x14ac:dyDescent="0.3">
      <c r="A38" s="15" t="s">
        <v>120</v>
      </c>
      <c r="B38" s="15" t="s">
        <v>146</v>
      </c>
    </row>
    <row r="39" spans="1:2" x14ac:dyDescent="0.3">
      <c r="A39" s="15" t="s">
        <v>121</v>
      </c>
      <c r="B39" s="15" t="s">
        <v>147</v>
      </c>
    </row>
    <row r="40" spans="1:2" x14ac:dyDescent="0.3">
      <c r="A40" s="15" t="s">
        <v>122</v>
      </c>
      <c r="B40" s="15" t="s">
        <v>148</v>
      </c>
    </row>
    <row r="41" spans="1:2" x14ac:dyDescent="0.3">
      <c r="A41" s="15" t="s">
        <v>123</v>
      </c>
      <c r="B41" s="15" t="s">
        <v>142</v>
      </c>
    </row>
    <row r="42" spans="1:2" x14ac:dyDescent="0.3">
      <c r="A42" s="15" t="s">
        <v>73</v>
      </c>
      <c r="B42" s="15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workbookViewId="0">
      <pane ySplit="5" topLeftCell="A38" activePane="bottomLeft" state="frozenSplit"/>
      <selection pane="bottomLeft" activeCell="F44" sqref="F44:I44"/>
    </sheetView>
  </sheetViews>
  <sheetFormatPr defaultRowHeight="14.4" x14ac:dyDescent="0.3"/>
  <cols>
    <col min="1" max="1" width="41.88671875" style="6" bestFit="1" customWidth="1"/>
    <col min="2" max="5" width="11.21875" style="6" customWidth="1"/>
    <col min="6" max="9" width="11.5546875" style="6" customWidth="1"/>
    <col min="10" max="10" width="11.6640625" style="6" customWidth="1"/>
    <col min="11" max="16384" width="8.88671875" style="6"/>
  </cols>
  <sheetData>
    <row r="1" spans="1:10" x14ac:dyDescent="0.3">
      <c r="A1" s="5" t="s">
        <v>0</v>
      </c>
    </row>
    <row r="3" spans="1:10" x14ac:dyDescent="0.3">
      <c r="A3" s="5" t="s">
        <v>1</v>
      </c>
    </row>
    <row r="4" spans="1:10" x14ac:dyDescent="0.3">
      <c r="B4" s="55" t="s">
        <v>44</v>
      </c>
      <c r="C4" s="56"/>
      <c r="D4" s="56"/>
      <c r="E4" s="57"/>
      <c r="F4" s="56" t="s">
        <v>150</v>
      </c>
      <c r="G4" s="56"/>
      <c r="H4" s="56"/>
      <c r="I4" s="58"/>
      <c r="J4" s="26" t="s">
        <v>151</v>
      </c>
    </row>
    <row r="5" spans="1:10" ht="15" thickBot="1" x14ac:dyDescent="0.35">
      <c r="B5" s="9">
        <v>2005</v>
      </c>
      <c r="C5" s="9">
        <v>2006</v>
      </c>
      <c r="D5" s="9">
        <v>2007</v>
      </c>
      <c r="E5" s="29">
        <v>2008</v>
      </c>
      <c r="F5" s="27">
        <v>2009</v>
      </c>
      <c r="G5" s="9">
        <v>2010</v>
      </c>
      <c r="H5" s="9">
        <v>2011</v>
      </c>
      <c r="I5" s="9">
        <v>2012</v>
      </c>
    </row>
    <row r="6" spans="1:10" x14ac:dyDescent="0.3">
      <c r="A6" s="6" t="s">
        <v>2</v>
      </c>
      <c r="B6" s="8">
        <v>1234.9000000000001</v>
      </c>
      <c r="C6" s="8">
        <v>1251.7</v>
      </c>
      <c r="D6" s="8">
        <v>1300.4000000000001</v>
      </c>
      <c r="E6" s="30">
        <v>1334.4</v>
      </c>
      <c r="F6" s="8">
        <f>E6*($J6+1)</f>
        <v>1401.1200000000001</v>
      </c>
      <c r="G6" s="8">
        <f t="shared" ref="G6:I6" si="0">F6*($J6+1)</f>
        <v>1471.1760000000002</v>
      </c>
      <c r="H6" s="8">
        <f t="shared" si="0"/>
        <v>1544.7348000000002</v>
      </c>
      <c r="I6" s="8">
        <f t="shared" si="0"/>
        <v>1621.9715400000002</v>
      </c>
      <c r="J6" s="13">
        <v>0.05</v>
      </c>
    </row>
    <row r="7" spans="1:10" ht="15" thickBot="1" x14ac:dyDescent="0.35">
      <c r="A7" s="6" t="s">
        <v>3</v>
      </c>
      <c r="B7" s="10">
        <v>679.1</v>
      </c>
      <c r="C7" s="10">
        <v>659</v>
      </c>
      <c r="D7" s="10">
        <v>681.3</v>
      </c>
      <c r="E7" s="31">
        <v>667</v>
      </c>
      <c r="F7" s="10">
        <f>F$6*$J7</f>
        <v>728.58240000000012</v>
      </c>
      <c r="G7" s="10">
        <f t="shared" ref="G7:I7" si="1">G$6*$J7</f>
        <v>765.01152000000013</v>
      </c>
      <c r="H7" s="10">
        <f t="shared" si="1"/>
        <v>803.26209600000016</v>
      </c>
      <c r="I7" s="10">
        <f t="shared" si="1"/>
        <v>843.4252008000002</v>
      </c>
      <c r="J7" s="13">
        <v>0.52</v>
      </c>
    </row>
    <row r="8" spans="1:10" x14ac:dyDescent="0.3">
      <c r="A8" s="5" t="s">
        <v>4</v>
      </c>
      <c r="B8" s="8">
        <f>B6-B7</f>
        <v>555.80000000000007</v>
      </c>
      <c r="C8" s="8">
        <f t="shared" ref="C8:I8" si="2">C6-C7</f>
        <v>592.70000000000005</v>
      </c>
      <c r="D8" s="8">
        <f t="shared" si="2"/>
        <v>619.10000000000014</v>
      </c>
      <c r="E8" s="30">
        <f t="shared" si="2"/>
        <v>667.40000000000009</v>
      </c>
      <c r="F8" s="8">
        <f t="shared" si="2"/>
        <v>672.5376</v>
      </c>
      <c r="G8" s="8">
        <f t="shared" si="2"/>
        <v>706.16448000000003</v>
      </c>
      <c r="H8" s="8">
        <f t="shared" si="2"/>
        <v>741.47270400000002</v>
      </c>
      <c r="I8" s="8">
        <f t="shared" si="2"/>
        <v>778.54633920000003</v>
      </c>
      <c r="J8" s="13"/>
    </row>
    <row r="9" spans="1:10" x14ac:dyDescent="0.3">
      <c r="B9" s="7"/>
      <c r="C9" s="7"/>
      <c r="D9" s="7"/>
      <c r="E9" s="32"/>
      <c r="F9" s="28"/>
      <c r="J9" s="13"/>
    </row>
    <row r="10" spans="1:10" x14ac:dyDescent="0.3">
      <c r="A10" s="6" t="s">
        <v>5</v>
      </c>
      <c r="B10" s="7">
        <v>339.7</v>
      </c>
      <c r="C10" s="7">
        <v>348.6</v>
      </c>
      <c r="D10" s="7">
        <v>351.2</v>
      </c>
      <c r="E10" s="32">
        <v>373.3</v>
      </c>
      <c r="F10" s="7">
        <f>F$6*$J10</f>
        <v>406.32479999999998</v>
      </c>
      <c r="G10" s="7">
        <f t="shared" ref="G10:I10" si="3">G$6*$J10</f>
        <v>426.64104000000003</v>
      </c>
      <c r="H10" s="7">
        <f t="shared" si="3"/>
        <v>447.97309200000001</v>
      </c>
      <c r="I10" s="7">
        <f t="shared" si="3"/>
        <v>470.37174660000005</v>
      </c>
      <c r="J10" s="13">
        <v>0.28999999999999998</v>
      </c>
    </row>
    <row r="11" spans="1:10" x14ac:dyDescent="0.3">
      <c r="A11" s="6" t="s">
        <v>6</v>
      </c>
      <c r="B11" s="7">
        <v>47.5</v>
      </c>
      <c r="C11" s="7">
        <v>52</v>
      </c>
      <c r="D11" s="7">
        <v>55.9</v>
      </c>
      <c r="E11" s="32">
        <v>75.2</v>
      </c>
      <c r="F11" s="7">
        <f>F$33*$J11</f>
        <v>81.083280000000016</v>
      </c>
      <c r="G11" s="7">
        <f t="shared" ref="G11:I11" si="4">G$33*$J11</f>
        <v>90.002440800000031</v>
      </c>
      <c r="H11" s="7">
        <f t="shared" si="4"/>
        <v>99.90270928800004</v>
      </c>
      <c r="I11" s="7">
        <f t="shared" si="4"/>
        <v>110.89200730968005</v>
      </c>
      <c r="J11" s="13">
        <v>0.08</v>
      </c>
    </row>
    <row r="12" spans="1:10" ht="15" thickBot="1" x14ac:dyDescent="0.35">
      <c r="A12" s="6" t="s">
        <v>7</v>
      </c>
      <c r="B12" s="10">
        <v>-11.8</v>
      </c>
      <c r="C12" s="10">
        <v>-7.6</v>
      </c>
      <c r="D12" s="10">
        <v>-7</v>
      </c>
      <c r="E12" s="31">
        <v>-8.1999999999999993</v>
      </c>
      <c r="F12" s="10">
        <f>F$6*$J12</f>
        <v>-9.8078400000000006</v>
      </c>
      <c r="G12" s="10">
        <f t="shared" ref="G12:I12" si="5">G$6*$J12</f>
        <v>-10.298232</v>
      </c>
      <c r="H12" s="10">
        <f t="shared" si="5"/>
        <v>-10.813143600000002</v>
      </c>
      <c r="I12" s="10">
        <f t="shared" si="5"/>
        <v>-11.353800780000002</v>
      </c>
      <c r="J12" s="13">
        <v>-7.0000000000000001E-3</v>
      </c>
    </row>
    <row r="13" spans="1:10" x14ac:dyDescent="0.3">
      <c r="A13" s="5" t="s">
        <v>8</v>
      </c>
      <c r="B13" s="8">
        <f>B8-SUM(B10:B12)</f>
        <v>180.40000000000009</v>
      </c>
      <c r="C13" s="8">
        <f t="shared" ref="C13:I13" si="6">C8-SUM(C10:C12)</f>
        <v>199.70000000000005</v>
      </c>
      <c r="D13" s="8">
        <f t="shared" si="6"/>
        <v>219.00000000000017</v>
      </c>
      <c r="E13" s="30">
        <f t="shared" si="6"/>
        <v>227.10000000000008</v>
      </c>
      <c r="F13" s="8">
        <f t="shared" si="6"/>
        <v>194.93736000000001</v>
      </c>
      <c r="G13" s="8">
        <f t="shared" si="6"/>
        <v>199.81923119999999</v>
      </c>
      <c r="H13" s="8">
        <f t="shared" si="6"/>
        <v>204.41004631199996</v>
      </c>
      <c r="I13" s="8">
        <f t="shared" si="6"/>
        <v>208.63638607031999</v>
      </c>
      <c r="J13" s="13"/>
    </row>
    <row r="14" spans="1:10" x14ac:dyDescent="0.3">
      <c r="B14" s="7"/>
      <c r="C14" s="7"/>
      <c r="D14" s="7"/>
      <c r="E14" s="32"/>
      <c r="F14" s="28"/>
      <c r="J14" s="13"/>
    </row>
    <row r="15" spans="1:10" x14ac:dyDescent="0.3">
      <c r="A15" s="6" t="s">
        <v>9</v>
      </c>
      <c r="B15" s="7">
        <v>-1.3</v>
      </c>
      <c r="C15" s="7">
        <v>-1.4</v>
      </c>
      <c r="D15" s="7">
        <v>-1.7</v>
      </c>
      <c r="E15" s="32">
        <v>-2</v>
      </c>
      <c r="F15" s="7">
        <f>-$J$15*(F27+E27)/2</f>
        <v>-1.7347056000000001</v>
      </c>
      <c r="G15" s="7">
        <f t="shared" ref="G15:I15" si="7">-$J$15*(G27+F27)/2</f>
        <v>-1.8095464800000001</v>
      </c>
      <c r="H15" s="7">
        <f t="shared" si="7"/>
        <v>-1.9000238040000001</v>
      </c>
      <c r="I15" s="7">
        <f t="shared" si="7"/>
        <v>-1.9950249942000002</v>
      </c>
      <c r="J15" s="44">
        <v>0.06</v>
      </c>
    </row>
    <row r="16" spans="1:10" ht="15" thickBot="1" x14ac:dyDescent="0.35">
      <c r="A16" s="6" t="s">
        <v>10</v>
      </c>
      <c r="B16" s="10">
        <v>16.2</v>
      </c>
      <c r="C16" s="10">
        <v>15.1</v>
      </c>
      <c r="D16" s="10">
        <v>20.5</v>
      </c>
      <c r="E16" s="31">
        <v>23.7</v>
      </c>
      <c r="F16" s="10">
        <f ca="1">13.5+$J$16*(F44+E44)/2</f>
        <v>20.575220261124066</v>
      </c>
      <c r="G16" s="10">
        <f t="shared" ref="G16:I16" ca="1" si="8">13.5+$J$16*(G44+F44)/2</f>
        <v>20.04544910522787</v>
      </c>
      <c r="H16" s="10">
        <f t="shared" ca="1" si="8"/>
        <v>20.48222016209516</v>
      </c>
      <c r="I16" s="10">
        <f t="shared" ca="1" si="8"/>
        <v>21.366401203517366</v>
      </c>
      <c r="J16" s="44">
        <v>7.0000000000000007E-2</v>
      </c>
    </row>
    <row r="17" spans="1:10" x14ac:dyDescent="0.3">
      <c r="A17" s="5" t="s">
        <v>11</v>
      </c>
      <c r="B17" s="8">
        <f>B13-SUM(B15:B16)</f>
        <v>165.50000000000009</v>
      </c>
      <c r="C17" s="8">
        <f t="shared" ref="C17:I17" si="9">C13-SUM(C15:C16)</f>
        <v>186.00000000000006</v>
      </c>
      <c r="D17" s="8">
        <f t="shared" si="9"/>
        <v>200.20000000000016</v>
      </c>
      <c r="E17" s="30">
        <f t="shared" si="9"/>
        <v>205.40000000000009</v>
      </c>
      <c r="F17" s="8">
        <f t="shared" ca="1" si="9"/>
        <v>176.09684533887594</v>
      </c>
      <c r="G17" s="8">
        <f t="shared" ca="1" si="9"/>
        <v>181.58332857477211</v>
      </c>
      <c r="H17" s="8">
        <f t="shared" ca="1" si="9"/>
        <v>185.8278499539048</v>
      </c>
      <c r="I17" s="8">
        <f t="shared" ca="1" si="9"/>
        <v>189.26500986100262</v>
      </c>
      <c r="J17" s="13"/>
    </row>
    <row r="18" spans="1:10" x14ac:dyDescent="0.3">
      <c r="B18" s="7"/>
      <c r="C18" s="7"/>
      <c r="D18" s="7"/>
      <c r="E18" s="32"/>
      <c r="F18" s="28"/>
      <c r="J18" s="13"/>
    </row>
    <row r="19" spans="1:10" ht="15" thickBot="1" x14ac:dyDescent="0.35">
      <c r="A19" s="6" t="s">
        <v>12</v>
      </c>
      <c r="B19" s="10">
        <v>56.8</v>
      </c>
      <c r="C19" s="10">
        <v>64.2</v>
      </c>
      <c r="D19" s="10">
        <v>67.5</v>
      </c>
      <c r="E19" s="31">
        <v>72.599999999999994</v>
      </c>
      <c r="F19" s="10">
        <f ca="1">$J$19*F17</f>
        <v>61.633895868606572</v>
      </c>
      <c r="G19" s="10">
        <f t="shared" ref="G19:I19" ca="1" si="10">$J$19*G17</f>
        <v>63.554165001170233</v>
      </c>
      <c r="H19" s="10">
        <f t="shared" ca="1" si="10"/>
        <v>65.039747483866677</v>
      </c>
      <c r="I19" s="10">
        <f t="shared" ca="1" si="10"/>
        <v>66.242753451350922</v>
      </c>
      <c r="J19" s="13">
        <v>0.35</v>
      </c>
    </row>
    <row r="20" spans="1:10" ht="15" thickBot="1" x14ac:dyDescent="0.35">
      <c r="A20" s="5" t="s">
        <v>13</v>
      </c>
      <c r="B20" s="11">
        <f>B17-B19</f>
        <v>108.70000000000009</v>
      </c>
      <c r="C20" s="11">
        <f t="shared" ref="C20:I20" si="11">C17-C19</f>
        <v>121.80000000000005</v>
      </c>
      <c r="D20" s="11">
        <f t="shared" si="11"/>
        <v>132.70000000000016</v>
      </c>
      <c r="E20" s="33">
        <f t="shared" si="11"/>
        <v>132.8000000000001</v>
      </c>
      <c r="F20" s="11">
        <f t="shared" ca="1" si="11"/>
        <v>114.46294947026936</v>
      </c>
      <c r="G20" s="11">
        <f t="shared" ca="1" si="11"/>
        <v>118.02916357360188</v>
      </c>
      <c r="H20" s="11">
        <f t="shared" ca="1" si="11"/>
        <v>120.78810247003813</v>
      </c>
      <c r="I20" s="11">
        <f t="shared" ca="1" si="11"/>
        <v>123.0222564096517</v>
      </c>
      <c r="J20" s="13"/>
    </row>
    <row r="21" spans="1:10" ht="15" thickTop="1" x14ac:dyDescent="0.3">
      <c r="B21" s="8"/>
      <c r="C21" s="8"/>
      <c r="D21" s="8"/>
      <c r="E21" s="30"/>
      <c r="F21" s="28"/>
      <c r="J21" s="13"/>
    </row>
    <row r="22" spans="1:10" x14ac:dyDescent="0.3">
      <c r="A22" s="6" t="s">
        <v>14</v>
      </c>
      <c r="B22" s="7">
        <v>38.299999999999997</v>
      </c>
      <c r="C22" s="7">
        <v>38.700000000000003</v>
      </c>
      <c r="D22" s="7">
        <v>39.799999999999997</v>
      </c>
      <c r="E22" s="32">
        <v>40.1</v>
      </c>
      <c r="F22" s="7">
        <f ca="1">$J$22*F20</f>
        <v>45.785179788107747</v>
      </c>
      <c r="G22" s="7">
        <f t="shared" ref="G22:I22" ca="1" si="12">$J$22*G20</f>
        <v>47.211665429440757</v>
      </c>
      <c r="H22" s="7">
        <f t="shared" ca="1" si="12"/>
        <v>48.315240988015255</v>
      </c>
      <c r="I22" s="7">
        <f t="shared" ca="1" si="12"/>
        <v>49.208902563860683</v>
      </c>
      <c r="J22" s="13">
        <v>0.4</v>
      </c>
    </row>
    <row r="23" spans="1:10" x14ac:dyDescent="0.3">
      <c r="A23" s="6" t="s">
        <v>15</v>
      </c>
      <c r="B23" s="7">
        <f>B20-B22</f>
        <v>70.400000000000091</v>
      </c>
      <c r="C23" s="7">
        <f t="shared" ref="C23:I23" si="13">C20-C22</f>
        <v>83.100000000000051</v>
      </c>
      <c r="D23" s="7">
        <f t="shared" si="13"/>
        <v>92.900000000000162</v>
      </c>
      <c r="E23" s="32">
        <f t="shared" si="13"/>
        <v>92.700000000000102</v>
      </c>
      <c r="F23" s="7">
        <f t="shared" ca="1" si="13"/>
        <v>68.677769682161625</v>
      </c>
      <c r="G23" s="7">
        <f t="shared" ca="1" si="13"/>
        <v>70.817498144161121</v>
      </c>
      <c r="H23" s="7">
        <f t="shared" ca="1" si="13"/>
        <v>72.472861482022864</v>
      </c>
      <c r="I23" s="7">
        <f t="shared" ca="1" si="13"/>
        <v>73.813353845791028</v>
      </c>
      <c r="J23" s="13"/>
    </row>
    <row r="24" spans="1:10" x14ac:dyDescent="0.3">
      <c r="B24" s="7"/>
      <c r="C24" s="7"/>
      <c r="D24" s="7"/>
      <c r="E24" s="32"/>
      <c r="F24" s="28"/>
      <c r="J24" s="13"/>
    </row>
    <row r="25" spans="1:10" x14ac:dyDescent="0.3">
      <c r="A25" s="5" t="s">
        <v>16</v>
      </c>
      <c r="B25" s="7"/>
      <c r="C25" s="7"/>
      <c r="D25" s="7"/>
      <c r="E25" s="32"/>
      <c r="F25" s="28"/>
      <c r="J25" s="13"/>
    </row>
    <row r="26" spans="1:10" x14ac:dyDescent="0.3">
      <c r="A26" s="5" t="s">
        <v>17</v>
      </c>
      <c r="B26" s="7"/>
      <c r="C26" s="7"/>
      <c r="D26" s="7"/>
      <c r="E26" s="32"/>
      <c r="F26" s="28"/>
      <c r="J26" s="13"/>
    </row>
    <row r="27" spans="1:10" x14ac:dyDescent="0.3">
      <c r="A27" s="6" t="s">
        <v>18</v>
      </c>
      <c r="B27" s="7">
        <v>25.6</v>
      </c>
      <c r="C27" s="7">
        <v>23</v>
      </c>
      <c r="D27" s="7">
        <v>32.1</v>
      </c>
      <c r="E27" s="32">
        <v>28.4</v>
      </c>
      <c r="F27" s="7">
        <f>$J27*F$6</f>
        <v>29.423520000000003</v>
      </c>
      <c r="G27" s="7">
        <f t="shared" ref="G27:I27" si="14">$J27*G$6</f>
        <v>30.894696000000007</v>
      </c>
      <c r="H27" s="7">
        <f t="shared" si="14"/>
        <v>32.439430800000004</v>
      </c>
      <c r="I27" s="7">
        <f t="shared" si="14"/>
        <v>34.061402340000008</v>
      </c>
      <c r="J27" s="13">
        <v>2.1000000000000001E-2</v>
      </c>
    </row>
    <row r="28" spans="1:10" x14ac:dyDescent="0.3">
      <c r="A28" s="6" t="s">
        <v>19</v>
      </c>
      <c r="B28" s="7">
        <v>99.4</v>
      </c>
      <c r="C28" s="7">
        <v>102.9</v>
      </c>
      <c r="D28" s="7">
        <v>107.3</v>
      </c>
      <c r="E28" s="32">
        <v>120.1</v>
      </c>
      <c r="F28" s="7">
        <f t="shared" ref="F28:I30" si="15">$J28*F$6</f>
        <v>117.69408000000001</v>
      </c>
      <c r="G28" s="7">
        <f t="shared" si="15"/>
        <v>123.57878400000003</v>
      </c>
      <c r="H28" s="7">
        <f t="shared" si="15"/>
        <v>129.75772320000002</v>
      </c>
      <c r="I28" s="7">
        <f t="shared" si="15"/>
        <v>136.24560936000003</v>
      </c>
      <c r="J28" s="13">
        <v>8.4000000000000005E-2</v>
      </c>
    </row>
    <row r="29" spans="1:10" x14ac:dyDescent="0.3">
      <c r="A29" s="6" t="s">
        <v>20</v>
      </c>
      <c r="B29" s="7">
        <v>109.6</v>
      </c>
      <c r="C29" s="7">
        <v>108</v>
      </c>
      <c r="D29" s="7">
        <v>114.9</v>
      </c>
      <c r="E29" s="32">
        <v>116.8</v>
      </c>
      <c r="F29" s="7">
        <f t="shared" si="15"/>
        <v>123.29856000000001</v>
      </c>
      <c r="G29" s="7">
        <f t="shared" si="15"/>
        <v>129.46348800000001</v>
      </c>
      <c r="H29" s="7">
        <f t="shared" si="15"/>
        <v>135.93666240000002</v>
      </c>
      <c r="I29" s="7">
        <f t="shared" si="15"/>
        <v>142.73349552000002</v>
      </c>
      <c r="J29" s="13">
        <v>8.7999999999999995E-2</v>
      </c>
    </row>
    <row r="30" spans="1:10" ht="15" thickBot="1" x14ac:dyDescent="0.35">
      <c r="A30" s="6" t="s">
        <v>21</v>
      </c>
      <c r="B30" s="10">
        <v>96.7</v>
      </c>
      <c r="C30" s="10">
        <v>91.4</v>
      </c>
      <c r="D30" s="10">
        <v>103.7</v>
      </c>
      <c r="E30" s="31">
        <v>97.5</v>
      </c>
      <c r="F30" s="10">
        <f t="shared" si="15"/>
        <v>106.48512000000001</v>
      </c>
      <c r="G30" s="10">
        <f t="shared" si="15"/>
        <v>111.80937600000001</v>
      </c>
      <c r="H30" s="10">
        <f t="shared" si="15"/>
        <v>117.39984480000001</v>
      </c>
      <c r="I30" s="10">
        <f t="shared" si="15"/>
        <v>123.26983704000001</v>
      </c>
      <c r="J30" s="13">
        <v>7.5999999999999998E-2</v>
      </c>
    </row>
    <row r="31" spans="1:10" x14ac:dyDescent="0.3">
      <c r="A31" s="6" t="s">
        <v>22</v>
      </c>
      <c r="B31" s="8">
        <f t="shared" ref="B31:I31" si="16">SUM(B27:B30)</f>
        <v>331.3</v>
      </c>
      <c r="C31" s="8">
        <f t="shared" si="16"/>
        <v>325.3</v>
      </c>
      <c r="D31" s="8">
        <f t="shared" si="16"/>
        <v>358</v>
      </c>
      <c r="E31" s="30">
        <f t="shared" si="16"/>
        <v>362.8</v>
      </c>
      <c r="F31" s="8">
        <f t="shared" si="16"/>
        <v>376.90127999999999</v>
      </c>
      <c r="G31" s="8">
        <f t="shared" si="16"/>
        <v>395.74634400000002</v>
      </c>
      <c r="H31" s="8">
        <f t="shared" si="16"/>
        <v>415.53366119999998</v>
      </c>
      <c r="I31" s="8">
        <f t="shared" si="16"/>
        <v>436.31034426000008</v>
      </c>
      <c r="J31" s="13"/>
    </row>
    <row r="32" spans="1:10" x14ac:dyDescent="0.3">
      <c r="B32" s="7"/>
      <c r="C32" s="7"/>
      <c r="D32" s="7"/>
      <c r="E32" s="32"/>
      <c r="F32" s="28"/>
      <c r="J32" s="13"/>
    </row>
    <row r="33" spans="1:12" x14ac:dyDescent="0.3">
      <c r="A33" s="6" t="s">
        <v>23</v>
      </c>
      <c r="B33" s="7">
        <v>680.9</v>
      </c>
      <c r="C33" s="7">
        <v>734.3</v>
      </c>
      <c r="D33" s="7">
        <v>820.8</v>
      </c>
      <c r="E33" s="32">
        <v>913.1</v>
      </c>
      <c r="F33" s="7">
        <f>E33*(1+$J33)</f>
        <v>1013.5410000000002</v>
      </c>
      <c r="G33" s="7">
        <f t="shared" ref="G33:I33" si="17">F33*(1+$J33)</f>
        <v>1125.0305100000003</v>
      </c>
      <c r="H33" s="7">
        <f t="shared" si="17"/>
        <v>1248.7838661000005</v>
      </c>
      <c r="I33" s="7">
        <f t="shared" si="17"/>
        <v>1386.1500913710006</v>
      </c>
      <c r="J33" s="13">
        <v>0.11</v>
      </c>
    </row>
    <row r="34" spans="1:12" ht="15" thickBot="1" x14ac:dyDescent="0.35">
      <c r="A34" s="6" t="s">
        <v>24</v>
      </c>
      <c r="B34" s="10">
        <v>244.8</v>
      </c>
      <c r="C34" s="10">
        <f>B34+C11</f>
        <v>296.8</v>
      </c>
      <c r="D34" s="10">
        <f>C34+D11</f>
        <v>352.7</v>
      </c>
      <c r="E34" s="31">
        <f>D34+E11</f>
        <v>427.9</v>
      </c>
      <c r="F34" s="10">
        <f>E34+F11</f>
        <v>508.98327999999998</v>
      </c>
      <c r="G34" s="10">
        <f t="shared" ref="G34:I34" si="18">F34+G11</f>
        <v>598.98572079999997</v>
      </c>
      <c r="H34" s="10">
        <f t="shared" si="18"/>
        <v>698.88843008799995</v>
      </c>
      <c r="I34" s="10">
        <f t="shared" si="18"/>
        <v>809.78043739767998</v>
      </c>
      <c r="J34" s="13"/>
    </row>
    <row r="35" spans="1:12" x14ac:dyDescent="0.3">
      <c r="A35" s="6" t="s">
        <v>25</v>
      </c>
      <c r="B35" s="8">
        <f>B33-B34</f>
        <v>436.09999999999997</v>
      </c>
      <c r="C35" s="8">
        <f t="shared" ref="C35:I35" si="19">C33-C34</f>
        <v>437.49999999999994</v>
      </c>
      <c r="D35" s="8">
        <f t="shared" si="19"/>
        <v>468.09999999999997</v>
      </c>
      <c r="E35" s="30">
        <f t="shared" si="19"/>
        <v>485.20000000000005</v>
      </c>
      <c r="F35" s="8">
        <f t="shared" si="19"/>
        <v>504.55772000000019</v>
      </c>
      <c r="G35" s="8">
        <f t="shared" si="19"/>
        <v>526.04478920000031</v>
      </c>
      <c r="H35" s="8">
        <f t="shared" si="19"/>
        <v>549.89543601200057</v>
      </c>
      <c r="I35" s="8">
        <f t="shared" si="19"/>
        <v>576.36965397332062</v>
      </c>
      <c r="J35" s="13"/>
    </row>
    <row r="36" spans="1:12" x14ac:dyDescent="0.3">
      <c r="B36" s="7"/>
      <c r="C36" s="7"/>
      <c r="D36" s="7"/>
      <c r="E36" s="32"/>
      <c r="F36" s="28"/>
      <c r="J36" s="13"/>
    </row>
    <row r="37" spans="1:12" ht="15" thickBot="1" x14ac:dyDescent="0.35">
      <c r="A37" s="6" t="s">
        <v>26</v>
      </c>
      <c r="B37" s="10">
        <v>203.2</v>
      </c>
      <c r="C37" s="10">
        <v>205.1</v>
      </c>
      <c r="D37" s="10">
        <v>407</v>
      </c>
      <c r="E37" s="31">
        <v>456.3</v>
      </c>
      <c r="F37" s="10">
        <f>E37*(1+$J37)</f>
        <v>501.93000000000006</v>
      </c>
      <c r="G37" s="10">
        <f t="shared" ref="G37:I37" si="20">F37*(1+$J37)</f>
        <v>552.12300000000016</v>
      </c>
      <c r="H37" s="10">
        <f t="shared" si="20"/>
        <v>607.33530000000019</v>
      </c>
      <c r="I37" s="10">
        <f t="shared" si="20"/>
        <v>668.06883000000028</v>
      </c>
      <c r="J37" s="13">
        <v>0.1</v>
      </c>
    </row>
    <row r="38" spans="1:12" x14ac:dyDescent="0.3">
      <c r="A38" s="6" t="s">
        <v>27</v>
      </c>
      <c r="B38" s="8">
        <f>SUM(B35:B37)</f>
        <v>639.29999999999995</v>
      </c>
      <c r="C38" s="8">
        <f t="shared" ref="C38:I38" si="21">SUM(C35:C37)</f>
        <v>642.59999999999991</v>
      </c>
      <c r="D38" s="8">
        <f t="shared" si="21"/>
        <v>875.09999999999991</v>
      </c>
      <c r="E38" s="30">
        <f t="shared" si="21"/>
        <v>941.5</v>
      </c>
      <c r="F38" s="8">
        <f t="shared" si="21"/>
        <v>1006.4877200000003</v>
      </c>
      <c r="G38" s="8">
        <f t="shared" si="21"/>
        <v>1078.1677892000005</v>
      </c>
      <c r="H38" s="8">
        <f t="shared" si="21"/>
        <v>1157.2307360120008</v>
      </c>
      <c r="I38" s="8">
        <f t="shared" si="21"/>
        <v>1244.4384839733209</v>
      </c>
      <c r="J38" s="13"/>
    </row>
    <row r="39" spans="1:12" ht="15" thickBot="1" x14ac:dyDescent="0.35">
      <c r="B39" s="12"/>
      <c r="C39" s="12"/>
      <c r="D39" s="12"/>
      <c r="E39" s="34"/>
      <c r="F39" s="28"/>
      <c r="J39" s="13"/>
    </row>
    <row r="40" spans="1:12" ht="15" thickBot="1" x14ac:dyDescent="0.35">
      <c r="A40" s="6" t="s">
        <v>28</v>
      </c>
      <c r="B40" s="11">
        <f>B31+B38</f>
        <v>970.59999999999991</v>
      </c>
      <c r="C40" s="11">
        <f t="shared" ref="C40:I40" si="22">C31+C38</f>
        <v>967.89999999999986</v>
      </c>
      <c r="D40" s="11">
        <f t="shared" si="22"/>
        <v>1233.0999999999999</v>
      </c>
      <c r="E40" s="33">
        <f t="shared" si="22"/>
        <v>1304.3</v>
      </c>
      <c r="F40" s="11">
        <f t="shared" si="22"/>
        <v>1383.3890000000004</v>
      </c>
      <c r="G40" s="11">
        <f t="shared" si="22"/>
        <v>1473.9141332000004</v>
      </c>
      <c r="H40" s="11">
        <f t="shared" si="22"/>
        <v>1572.7643972120009</v>
      </c>
      <c r="I40" s="11">
        <f t="shared" si="22"/>
        <v>1680.7488282333211</v>
      </c>
      <c r="J40" s="13"/>
    </row>
    <row r="41" spans="1:12" ht="15" thickTop="1" x14ac:dyDescent="0.3">
      <c r="B41" s="8"/>
      <c r="C41" s="8"/>
      <c r="D41" s="8"/>
      <c r="E41" s="30"/>
      <c r="F41" s="28"/>
      <c r="J41" s="13"/>
    </row>
    <row r="42" spans="1:12" x14ac:dyDescent="0.3">
      <c r="A42" s="5" t="s">
        <v>29</v>
      </c>
      <c r="B42" s="7"/>
      <c r="C42" s="7"/>
      <c r="D42" s="7"/>
      <c r="E42" s="32"/>
      <c r="F42" s="28"/>
      <c r="J42" s="13"/>
    </row>
    <row r="43" spans="1:12" x14ac:dyDescent="0.3">
      <c r="A43" s="6" t="s">
        <v>30</v>
      </c>
      <c r="B43" s="7">
        <v>82.8</v>
      </c>
      <c r="C43" s="7">
        <v>77.099999999999994</v>
      </c>
      <c r="D43" s="7">
        <v>71.8</v>
      </c>
      <c r="E43" s="32">
        <v>80.5</v>
      </c>
      <c r="F43" s="7">
        <f>$J43*F$6</f>
        <v>85.468320000000006</v>
      </c>
      <c r="G43" s="7">
        <f t="shared" ref="G43:I43" si="23">$J43*G$6</f>
        <v>89.741736000000003</v>
      </c>
      <c r="H43" s="7">
        <f t="shared" si="23"/>
        <v>94.228822800000003</v>
      </c>
      <c r="I43" s="7">
        <f t="shared" si="23"/>
        <v>98.940263940000008</v>
      </c>
      <c r="J43" s="13">
        <v>6.0999999999999999E-2</v>
      </c>
    </row>
    <row r="44" spans="1:12" x14ac:dyDescent="0.3">
      <c r="A44" s="6" t="s">
        <v>31</v>
      </c>
      <c r="B44" s="7">
        <v>39.1</v>
      </c>
      <c r="C44" s="7">
        <v>29.7</v>
      </c>
      <c r="D44" s="7">
        <v>79.8</v>
      </c>
      <c r="E44" s="32">
        <v>110.3</v>
      </c>
      <c r="F44" s="60">
        <f ca="1">F40-F55-SUM(F48:F50)-F43-F45</f>
        <v>91.849150317838593</v>
      </c>
      <c r="G44" s="60">
        <f t="shared" ref="G44:I44" ca="1" si="24">G40-G55-SUM(G48:G50)-G43-G45</f>
        <v>95.163681396773384</v>
      </c>
      <c r="H44" s="60">
        <f t="shared" ca="1" si="24"/>
        <v>104.32832496264172</v>
      </c>
      <c r="I44" s="60">
        <f t="shared" ca="1" si="24"/>
        <v>120.42600619054909</v>
      </c>
      <c r="J44" s="13"/>
      <c r="L44" s="59"/>
    </row>
    <row r="45" spans="1:12" ht="15" thickBot="1" x14ac:dyDescent="0.35">
      <c r="A45" s="6" t="s">
        <v>32</v>
      </c>
      <c r="B45" s="10">
        <v>152</v>
      </c>
      <c r="C45" s="10">
        <v>123.8</v>
      </c>
      <c r="D45" s="10">
        <v>172.1</v>
      </c>
      <c r="E45" s="31">
        <v>111.3</v>
      </c>
      <c r="F45" s="10">
        <f t="shared" ref="F45:I45" si="25">$J45*F$6</f>
        <v>116.29296000000002</v>
      </c>
      <c r="G45" s="10">
        <f t="shared" si="25"/>
        <v>122.10760800000001</v>
      </c>
      <c r="H45" s="10">
        <f t="shared" si="25"/>
        <v>128.21298840000003</v>
      </c>
      <c r="I45" s="10">
        <f t="shared" si="25"/>
        <v>134.62363782000003</v>
      </c>
      <c r="J45" s="13">
        <v>8.3000000000000004E-2</v>
      </c>
    </row>
    <row r="46" spans="1:12" x14ac:dyDescent="0.3">
      <c r="A46" s="6" t="s">
        <v>33</v>
      </c>
      <c r="B46" s="8">
        <f t="shared" ref="B46:I46" si="26">SUM(B43:B45)</f>
        <v>273.89999999999998</v>
      </c>
      <c r="C46" s="8">
        <f t="shared" si="26"/>
        <v>230.6</v>
      </c>
      <c r="D46" s="8">
        <f t="shared" si="26"/>
        <v>323.7</v>
      </c>
      <c r="E46" s="30">
        <f t="shared" si="26"/>
        <v>302.10000000000002</v>
      </c>
      <c r="F46" s="8">
        <f t="shared" ca="1" si="26"/>
        <v>293.61043031783862</v>
      </c>
      <c r="G46" s="8">
        <f t="shared" ca="1" si="26"/>
        <v>307.0130253967734</v>
      </c>
      <c r="H46" s="8">
        <f t="shared" ca="1" si="26"/>
        <v>326.77013616264173</v>
      </c>
      <c r="I46" s="8">
        <f t="shared" ca="1" si="26"/>
        <v>353.98990795054908</v>
      </c>
      <c r="J46" s="13"/>
    </row>
    <row r="47" spans="1:12" x14ac:dyDescent="0.3">
      <c r="B47" s="7"/>
      <c r="C47" s="7"/>
      <c r="D47" s="7"/>
      <c r="E47" s="32"/>
      <c r="F47" s="28"/>
      <c r="J47" s="13"/>
    </row>
    <row r="48" spans="1:12" x14ac:dyDescent="0.3">
      <c r="A48" s="6" t="s">
        <v>34</v>
      </c>
      <c r="B48" s="7">
        <v>163.5</v>
      </c>
      <c r="C48" s="7">
        <v>145</v>
      </c>
      <c r="D48" s="7">
        <v>201.8</v>
      </c>
      <c r="E48" s="32">
        <v>218.1</v>
      </c>
      <c r="F48" s="7">
        <v>218.1</v>
      </c>
      <c r="G48" s="7">
        <v>218.1</v>
      </c>
      <c r="H48" s="7">
        <v>218.1</v>
      </c>
      <c r="I48" s="7">
        <v>218.1</v>
      </c>
      <c r="J48" s="13"/>
    </row>
    <row r="49" spans="1:10" x14ac:dyDescent="0.3">
      <c r="A49" s="6" t="s">
        <v>35</v>
      </c>
      <c r="B49" s="7">
        <v>22.3</v>
      </c>
      <c r="C49" s="7">
        <v>19.600000000000001</v>
      </c>
      <c r="D49" s="7">
        <v>15</v>
      </c>
      <c r="E49" s="32">
        <v>12.7</v>
      </c>
      <c r="F49" s="7">
        <f>$J49*F$6</f>
        <v>19.615680000000001</v>
      </c>
      <c r="G49" s="7">
        <f t="shared" ref="G49:I50" si="27">$J49*G$6</f>
        <v>20.596464000000001</v>
      </c>
      <c r="H49" s="7">
        <f t="shared" si="27"/>
        <v>21.626287200000004</v>
      </c>
      <c r="I49" s="7">
        <f t="shared" si="27"/>
        <v>22.707601560000004</v>
      </c>
      <c r="J49" s="13">
        <v>1.4E-2</v>
      </c>
    </row>
    <row r="50" spans="1:10" ht="15" thickBot="1" x14ac:dyDescent="0.35">
      <c r="A50" s="6" t="s">
        <v>36</v>
      </c>
      <c r="B50" s="10">
        <v>100.6</v>
      </c>
      <c r="C50" s="10">
        <v>80.099999999999994</v>
      </c>
      <c r="D50" s="10">
        <v>115</v>
      </c>
      <c r="E50" s="31">
        <v>94.5</v>
      </c>
      <c r="F50" s="10">
        <f>$J50*F$6</f>
        <v>106.48512000000001</v>
      </c>
      <c r="G50" s="10">
        <f t="shared" si="27"/>
        <v>111.80937600000001</v>
      </c>
      <c r="H50" s="10">
        <f t="shared" si="27"/>
        <v>117.39984480000001</v>
      </c>
      <c r="I50" s="10">
        <f t="shared" si="27"/>
        <v>123.26983704000001</v>
      </c>
      <c r="J50" s="13">
        <v>7.5999999999999998E-2</v>
      </c>
    </row>
    <row r="51" spans="1:10" x14ac:dyDescent="0.3">
      <c r="A51" s="6" t="s">
        <v>37</v>
      </c>
      <c r="B51" s="8">
        <f>SUM(B46:B50)</f>
        <v>560.29999999999995</v>
      </c>
      <c r="C51" s="8">
        <f t="shared" ref="C51:I51" si="28">SUM(C46:C50)</f>
        <v>475.30000000000007</v>
      </c>
      <c r="D51" s="8">
        <f t="shared" si="28"/>
        <v>655.5</v>
      </c>
      <c r="E51" s="30">
        <f t="shared" si="28"/>
        <v>627.40000000000009</v>
      </c>
      <c r="F51" s="8">
        <f t="shared" ca="1" si="28"/>
        <v>637.81123031783864</v>
      </c>
      <c r="G51" s="8">
        <f t="shared" ca="1" si="28"/>
        <v>657.51886539677344</v>
      </c>
      <c r="H51" s="8">
        <f t="shared" ca="1" si="28"/>
        <v>683.89626816264172</v>
      </c>
      <c r="I51" s="8">
        <f t="shared" ca="1" si="28"/>
        <v>718.06734655054913</v>
      </c>
      <c r="J51" s="13"/>
    </row>
    <row r="52" spans="1:10" x14ac:dyDescent="0.3">
      <c r="B52" s="7"/>
      <c r="C52" s="7"/>
      <c r="D52" s="7"/>
      <c r="E52" s="32"/>
      <c r="F52" s="28"/>
      <c r="J52" s="13"/>
    </row>
    <row r="53" spans="1:10" x14ac:dyDescent="0.3">
      <c r="A53" s="6" t="s">
        <v>38</v>
      </c>
      <c r="B53" s="7">
        <v>46.9</v>
      </c>
      <c r="C53" s="7">
        <v>46.1</v>
      </c>
      <c r="D53" s="7">
        <v>38.200000000000003</v>
      </c>
      <c r="E53" s="32">
        <v>44.8</v>
      </c>
      <c r="F53" s="7">
        <v>44.8</v>
      </c>
      <c r="G53" s="7">
        <v>44.8</v>
      </c>
      <c r="H53" s="7">
        <v>44.8</v>
      </c>
      <c r="I53" s="7">
        <v>44.8</v>
      </c>
      <c r="J53" s="13"/>
    </row>
    <row r="54" spans="1:10" ht="15" thickBot="1" x14ac:dyDescent="0.35">
      <c r="A54" s="6" t="s">
        <v>39</v>
      </c>
      <c r="B54" s="10">
        <v>363.4</v>
      </c>
      <c r="C54" s="10">
        <f>B54+C23</f>
        <v>446.5</v>
      </c>
      <c r="D54" s="10">
        <f>C54+D23</f>
        <v>539.4000000000002</v>
      </c>
      <c r="E54" s="31">
        <f>D54+E23</f>
        <v>632.10000000000036</v>
      </c>
      <c r="F54" s="10">
        <f t="shared" ref="F54:I54" ca="1" si="29">E54+F23</f>
        <v>700.77776968216199</v>
      </c>
      <c r="G54" s="10">
        <f t="shared" ca="1" si="29"/>
        <v>771.59526782632315</v>
      </c>
      <c r="H54" s="10">
        <f t="shared" ca="1" si="29"/>
        <v>844.06812930834599</v>
      </c>
      <c r="I54" s="10">
        <f t="shared" ca="1" si="29"/>
        <v>917.88148315413696</v>
      </c>
      <c r="J54" s="13"/>
    </row>
    <row r="55" spans="1:10" x14ac:dyDescent="0.3">
      <c r="A55" s="6" t="s">
        <v>40</v>
      </c>
      <c r="B55" s="8">
        <f t="shared" ref="B55:I55" si="30">SUM(B53:B54)</f>
        <v>410.29999999999995</v>
      </c>
      <c r="C55" s="8">
        <f t="shared" si="30"/>
        <v>492.6</v>
      </c>
      <c r="D55" s="8">
        <f t="shared" si="30"/>
        <v>577.60000000000025</v>
      </c>
      <c r="E55" s="30">
        <f>SUM(E53:E54)</f>
        <v>676.90000000000032</v>
      </c>
      <c r="F55" s="8">
        <f t="shared" ca="1" si="30"/>
        <v>745.57776968216194</v>
      </c>
      <c r="G55" s="8">
        <f t="shared" ca="1" si="30"/>
        <v>816.39526782632311</v>
      </c>
      <c r="H55" s="8">
        <f t="shared" ca="1" si="30"/>
        <v>888.86812930834594</v>
      </c>
      <c r="I55" s="8">
        <f t="shared" ca="1" si="30"/>
        <v>962.68148315413691</v>
      </c>
      <c r="J55" s="13"/>
    </row>
    <row r="56" spans="1:10" ht="15" thickBot="1" x14ac:dyDescent="0.35">
      <c r="B56" s="10"/>
      <c r="C56" s="10"/>
      <c r="D56" s="10"/>
      <c r="E56" s="31"/>
      <c r="F56" s="28"/>
      <c r="J56" s="13"/>
    </row>
    <row r="57" spans="1:10" ht="15" thickBot="1" x14ac:dyDescent="0.35">
      <c r="A57" s="5" t="s">
        <v>41</v>
      </c>
      <c r="B57" s="11">
        <f>B51+B55</f>
        <v>970.59999999999991</v>
      </c>
      <c r="C57" s="11">
        <f t="shared" ref="C57:I57" si="31">C51+C55</f>
        <v>967.90000000000009</v>
      </c>
      <c r="D57" s="11">
        <f t="shared" si="31"/>
        <v>1233.1000000000004</v>
      </c>
      <c r="E57" s="33">
        <f t="shared" si="31"/>
        <v>1304.3000000000004</v>
      </c>
      <c r="F57" s="11">
        <f t="shared" ca="1" si="31"/>
        <v>1383.3890000000006</v>
      </c>
      <c r="G57" s="11">
        <f t="shared" ca="1" si="31"/>
        <v>1473.9141332230965</v>
      </c>
      <c r="H57" s="11">
        <f t="shared" ca="1" si="31"/>
        <v>1572.7643974709877</v>
      </c>
      <c r="I57" s="11">
        <f t="shared" ca="1" si="31"/>
        <v>1680.7488297046862</v>
      </c>
      <c r="J57" s="13"/>
    </row>
    <row r="58" spans="1:10" ht="15" thickTop="1" x14ac:dyDescent="0.3">
      <c r="B58" s="8"/>
      <c r="C58" s="8"/>
      <c r="D58" s="8"/>
      <c r="E58" s="30"/>
      <c r="F58" s="28"/>
      <c r="J58" s="13"/>
    </row>
    <row r="59" spans="1:10" x14ac:dyDescent="0.3">
      <c r="A59" s="5" t="s">
        <v>152</v>
      </c>
      <c r="B59" s="8"/>
      <c r="C59" s="8"/>
      <c r="D59" s="8"/>
      <c r="E59" s="30"/>
      <c r="F59" s="7">
        <f ca="1">F40-F57</f>
        <v>0</v>
      </c>
      <c r="G59" s="7">
        <f t="shared" ref="G59:I59" ca="1" si="32">G40-G57</f>
        <v>-2.3096163204172626E-8</v>
      </c>
      <c r="H59" s="7">
        <f t="shared" ca="1" si="32"/>
        <v>-2.5898680178215727E-7</v>
      </c>
      <c r="I59" s="7">
        <f t="shared" ca="1" si="32"/>
        <v>-1.4713650671183132E-6</v>
      </c>
      <c r="J59" s="13"/>
    </row>
    <row r="60" spans="1:10" x14ac:dyDescent="0.3">
      <c r="B60" s="8"/>
      <c r="C60" s="8"/>
      <c r="D60" s="8"/>
      <c r="E60" s="30"/>
      <c r="F60" s="28"/>
      <c r="J60" s="13"/>
    </row>
    <row r="61" spans="1:10" x14ac:dyDescent="0.3">
      <c r="B61" s="55" t="s">
        <v>44</v>
      </c>
      <c r="C61" s="56"/>
      <c r="D61" s="56"/>
      <c r="E61" s="57"/>
      <c r="F61" s="56" t="s">
        <v>150</v>
      </c>
      <c r="G61" s="56"/>
      <c r="H61" s="56"/>
      <c r="I61" s="58"/>
      <c r="J61" s="13"/>
    </row>
    <row r="62" spans="1:10" ht="15" thickBot="1" x14ac:dyDescent="0.35">
      <c r="B62" s="9">
        <v>2005</v>
      </c>
      <c r="C62" s="9">
        <v>2006</v>
      </c>
      <c r="D62" s="9">
        <v>2007</v>
      </c>
      <c r="E62" s="29">
        <v>2008</v>
      </c>
      <c r="F62" s="27">
        <v>2009</v>
      </c>
      <c r="G62" s="9">
        <v>2010</v>
      </c>
      <c r="H62" s="9">
        <v>2011</v>
      </c>
      <c r="I62" s="9">
        <v>2012</v>
      </c>
      <c r="J62" s="13"/>
    </row>
    <row r="63" spans="1:10" x14ac:dyDescent="0.3">
      <c r="A63" s="5" t="s">
        <v>98</v>
      </c>
      <c r="E63" s="35"/>
      <c r="F63" s="28"/>
      <c r="J63" s="13"/>
    </row>
    <row r="64" spans="1:10" x14ac:dyDescent="0.3">
      <c r="A64" s="6" t="s">
        <v>99</v>
      </c>
      <c r="B64" s="22">
        <v>55.5</v>
      </c>
      <c r="C64" s="22">
        <v>65.3</v>
      </c>
      <c r="D64" s="22">
        <v>55.7</v>
      </c>
      <c r="E64" s="36">
        <v>51.4</v>
      </c>
      <c r="F64" s="22">
        <f ca="1">F69*F71</f>
        <v>39.640848301391898</v>
      </c>
      <c r="G64" s="22">
        <f t="shared" ref="G64:I64" ca="1" si="33">G69*G71</f>
        <v>45.985388390302049</v>
      </c>
      <c r="H64" s="22">
        <f t="shared" ca="1" si="33"/>
        <v>52.289221678306049</v>
      </c>
      <c r="I64" s="22">
        <f t="shared" ca="1" si="33"/>
        <v>58.582025899533988</v>
      </c>
      <c r="J64" s="13"/>
    </row>
    <row r="65" spans="1:10" x14ac:dyDescent="0.3">
      <c r="A65" s="6" t="s">
        <v>100</v>
      </c>
      <c r="B65" s="21">
        <v>48</v>
      </c>
      <c r="C65" s="21">
        <v>47.3</v>
      </c>
      <c r="D65" s="21">
        <v>46.8</v>
      </c>
      <c r="E65" s="37">
        <v>46.2</v>
      </c>
      <c r="F65" s="28">
        <v>46.2</v>
      </c>
      <c r="G65" s="6">
        <v>46.2</v>
      </c>
      <c r="H65" s="6">
        <v>46.2</v>
      </c>
      <c r="I65" s="6">
        <v>46.2</v>
      </c>
      <c r="J65" s="13"/>
    </row>
    <row r="66" spans="1:10" x14ac:dyDescent="0.3">
      <c r="E66" s="35"/>
      <c r="F66" s="28"/>
      <c r="J66" s="13"/>
    </row>
    <row r="67" spans="1:10" x14ac:dyDescent="0.3">
      <c r="A67" s="5" t="s">
        <v>69</v>
      </c>
      <c r="E67" s="35"/>
      <c r="F67" s="28"/>
      <c r="J67" s="13"/>
    </row>
    <row r="68" spans="1:10" x14ac:dyDescent="0.3">
      <c r="A68" s="5" t="s">
        <v>70</v>
      </c>
      <c r="B68" s="20"/>
      <c r="C68" s="20"/>
      <c r="D68" s="20"/>
      <c r="E68" s="38"/>
      <c r="F68" s="28"/>
      <c r="J68" s="13"/>
    </row>
    <row r="69" spans="1:10" x14ac:dyDescent="0.3">
      <c r="A69" s="6" t="s">
        <v>71</v>
      </c>
      <c r="B69" s="14">
        <f>B20/B65</f>
        <v>2.2645833333333352</v>
      </c>
      <c r="C69" s="14">
        <f t="shared" ref="C69:I69" si="34">C20/C65</f>
        <v>2.5750528541226227</v>
      </c>
      <c r="D69" s="14">
        <f t="shared" si="34"/>
        <v>2.8354700854700892</v>
      </c>
      <c r="E69" s="39">
        <f t="shared" si="34"/>
        <v>2.8744588744588762</v>
      </c>
      <c r="F69" s="14">
        <f t="shared" ca="1" si="34"/>
        <v>2.477553018836999</v>
      </c>
      <c r="G69" s="14">
        <f t="shared" ca="1" si="34"/>
        <v>2.5547438002944127</v>
      </c>
      <c r="H69" s="14">
        <f t="shared" ca="1" si="34"/>
        <v>2.6144610924250675</v>
      </c>
      <c r="I69" s="14">
        <f t="shared" ca="1" si="34"/>
        <v>2.6628194028063139</v>
      </c>
      <c r="J69" s="13"/>
    </row>
    <row r="70" spans="1:10" x14ac:dyDescent="0.3">
      <c r="A70" s="6" t="s">
        <v>72</v>
      </c>
      <c r="B70" s="14">
        <f>B22/B65</f>
        <v>0.79791666666666661</v>
      </c>
      <c r="C70" s="14">
        <f t="shared" ref="C70:I70" si="35">C22/C65</f>
        <v>0.81818181818181834</v>
      </c>
      <c r="D70" s="14">
        <f t="shared" si="35"/>
        <v>0.8504273504273504</v>
      </c>
      <c r="E70" s="39">
        <f t="shared" si="35"/>
        <v>0.86796536796536794</v>
      </c>
      <c r="F70" s="14">
        <f t="shared" ca="1" si="35"/>
        <v>0.99102120753479972</v>
      </c>
      <c r="G70" s="14">
        <f t="shared" ca="1" si="35"/>
        <v>1.0218975201177651</v>
      </c>
      <c r="H70" s="14">
        <f t="shared" ca="1" si="35"/>
        <v>1.0457844369700271</v>
      </c>
      <c r="I70" s="14">
        <f t="shared" ca="1" si="35"/>
        <v>1.0651277611225256</v>
      </c>
      <c r="J70" s="13"/>
    </row>
    <row r="71" spans="1:10" x14ac:dyDescent="0.3">
      <c r="A71" s="6" t="s">
        <v>73</v>
      </c>
      <c r="B71" s="23">
        <f>B64/B69</f>
        <v>24.507819687212493</v>
      </c>
      <c r="C71" s="23">
        <v>25.4</v>
      </c>
      <c r="D71" s="23">
        <v>19.600000000000001</v>
      </c>
      <c r="E71" s="40">
        <v>17.899999999999999</v>
      </c>
      <c r="F71" s="45">
        <v>16</v>
      </c>
      <c r="G71" s="45">
        <v>18</v>
      </c>
      <c r="H71" s="45">
        <v>20</v>
      </c>
      <c r="I71" s="45">
        <v>22</v>
      </c>
      <c r="J71" s="13"/>
    </row>
    <row r="72" spans="1:10" x14ac:dyDescent="0.3">
      <c r="A72" s="6" t="s">
        <v>74</v>
      </c>
      <c r="B72" s="23">
        <f>B64*B65/B55</f>
        <v>6.4928101389227404</v>
      </c>
      <c r="C72" s="23">
        <f t="shared" ref="C72:I72" si="36">C64*C65/C55</f>
        <v>6.2701786439301657</v>
      </c>
      <c r="D72" s="23">
        <f t="shared" si="36"/>
        <v>4.5130886426592776</v>
      </c>
      <c r="E72" s="40">
        <f t="shared" si="36"/>
        <v>3.5081695966907951</v>
      </c>
      <c r="F72" s="23">
        <f t="shared" ca="1" si="36"/>
        <v>2.4563597065199922</v>
      </c>
      <c r="G72" s="23">
        <f t="shared" ca="1" si="36"/>
        <v>2.6023239322400364</v>
      </c>
      <c r="H72" s="23">
        <f t="shared" ca="1" si="36"/>
        <v>2.7177957695676569</v>
      </c>
      <c r="I72" s="23">
        <f t="shared" ca="1" si="36"/>
        <v>2.8114071413224937</v>
      </c>
      <c r="J72" s="13"/>
    </row>
    <row r="73" spans="1:10" x14ac:dyDescent="0.3">
      <c r="A73" s="6" t="s">
        <v>75</v>
      </c>
      <c r="B73" s="19">
        <f>B22/B20</f>
        <v>0.35234590616375316</v>
      </c>
      <c r="C73" s="19">
        <f t="shared" ref="C73:I73" si="37">C22/C20</f>
        <v>0.31773399014778314</v>
      </c>
      <c r="D73" s="19">
        <f t="shared" si="37"/>
        <v>0.29992464204973585</v>
      </c>
      <c r="E73" s="41">
        <f t="shared" si="37"/>
        <v>0.30195783132530102</v>
      </c>
      <c r="F73" s="19">
        <f t="shared" ca="1" si="37"/>
        <v>0.4</v>
      </c>
      <c r="G73" s="19">
        <f t="shared" ca="1" si="37"/>
        <v>0.4</v>
      </c>
      <c r="H73" s="19">
        <f t="shared" ca="1" si="37"/>
        <v>0.4</v>
      </c>
      <c r="I73" s="19">
        <f t="shared" ca="1" si="37"/>
        <v>0.4</v>
      </c>
      <c r="J73" s="13"/>
    </row>
    <row r="74" spans="1:10" x14ac:dyDescent="0.3">
      <c r="E74" s="35"/>
      <c r="F74" s="28"/>
      <c r="J74" s="13"/>
    </row>
    <row r="75" spans="1:10" x14ac:dyDescent="0.3">
      <c r="A75" s="5" t="s">
        <v>76</v>
      </c>
      <c r="E75" s="35"/>
      <c r="F75" s="28"/>
      <c r="J75" s="13"/>
    </row>
    <row r="76" spans="1:10" x14ac:dyDescent="0.3">
      <c r="A76" s="6" t="s">
        <v>77</v>
      </c>
      <c r="B76" s="13"/>
      <c r="C76" s="13">
        <f>C20/((B55+C55)/2)</f>
        <v>0.26979731974748045</v>
      </c>
      <c r="D76" s="13">
        <f t="shared" ref="D76:I76" si="38">D20/((C55+D55)/2)</f>
        <v>0.24799102971407236</v>
      </c>
      <c r="E76" s="42">
        <f t="shared" si="38"/>
        <v>0.21171781586289365</v>
      </c>
      <c r="F76" s="13">
        <f t="shared" ca="1" si="38"/>
        <v>0.16093460567168641</v>
      </c>
      <c r="G76" s="13">
        <f t="shared" ca="1" si="38"/>
        <v>0.15112829829876076</v>
      </c>
      <c r="H76" s="13">
        <f t="shared" ca="1" si="38"/>
        <v>0.14166503857761414</v>
      </c>
      <c r="I76" s="13">
        <f t="shared" ca="1" si="38"/>
        <v>0.13288572510464605</v>
      </c>
      <c r="J76" s="13"/>
    </row>
    <row r="77" spans="1:10" x14ac:dyDescent="0.3">
      <c r="A77" s="6" t="s">
        <v>78</v>
      </c>
      <c r="B77" s="13">
        <f>B13/B6</f>
        <v>0.14608470321483527</v>
      </c>
      <c r="C77" s="13">
        <f t="shared" ref="C77:I77" si="39">C13/C6</f>
        <v>0.15954302149077257</v>
      </c>
      <c r="D77" s="13">
        <f t="shared" si="39"/>
        <v>0.16840972008612745</v>
      </c>
      <c r="E77" s="42">
        <f t="shared" si="39"/>
        <v>0.17018884892086336</v>
      </c>
      <c r="F77" s="13">
        <f t="shared" si="39"/>
        <v>0.1391296676944159</v>
      </c>
      <c r="G77" s="13">
        <f t="shared" si="39"/>
        <v>0.13582279156266822</v>
      </c>
      <c r="H77" s="13">
        <f t="shared" si="39"/>
        <v>0.13232695108053494</v>
      </c>
      <c r="I77" s="13">
        <f t="shared" si="39"/>
        <v>0.12863134828513695</v>
      </c>
      <c r="J77" s="13"/>
    </row>
    <row r="78" spans="1:10" x14ac:dyDescent="0.3">
      <c r="B78" s="13"/>
      <c r="C78" s="13"/>
      <c r="D78" s="13"/>
      <c r="E78" s="42"/>
      <c r="F78" s="28"/>
      <c r="J78" s="13"/>
    </row>
    <row r="79" spans="1:10" x14ac:dyDescent="0.3">
      <c r="A79" s="5" t="s">
        <v>79</v>
      </c>
      <c r="B79" s="13"/>
      <c r="C79" s="13"/>
      <c r="D79" s="13"/>
      <c r="E79" s="42"/>
      <c r="F79" s="28"/>
      <c r="J79" s="13"/>
    </row>
    <row r="80" spans="1:10" x14ac:dyDescent="0.3">
      <c r="A80" s="6" t="s">
        <v>80</v>
      </c>
      <c r="B80" s="13"/>
      <c r="C80" s="13">
        <f>C69/B69-1</f>
        <v>0.13709785646629058</v>
      </c>
      <c r="D80" s="13">
        <f t="shared" ref="D80:I80" si="40">D69/C69-1</f>
        <v>0.10113082957910646</v>
      </c>
      <c r="E80" s="42">
        <f t="shared" si="40"/>
        <v>1.3750379236437293E-2</v>
      </c>
      <c r="F80" s="13">
        <f t="shared" ca="1" si="40"/>
        <v>-0.13808019977206865</v>
      </c>
      <c r="G80" s="13">
        <f t="shared" ca="1" si="40"/>
        <v>3.1156056346938854E-2</v>
      </c>
      <c r="H80" s="13">
        <f t="shared" ca="1" si="40"/>
        <v>2.3375060984108353E-2</v>
      </c>
      <c r="I80" s="13">
        <f t="shared" ca="1" si="40"/>
        <v>1.8496473526171675E-2</v>
      </c>
      <c r="J80" s="13"/>
    </row>
    <row r="81" spans="1:10" x14ac:dyDescent="0.3">
      <c r="A81" s="6" t="s">
        <v>81</v>
      </c>
      <c r="B81" s="13"/>
      <c r="C81" s="13">
        <f>C70/B70-1</f>
        <v>2.5397578922383479E-2</v>
      </c>
      <c r="D81" s="13">
        <f t="shared" ref="D81:I81" si="41">D70/C70-1</f>
        <v>3.9411206077872407E-2</v>
      </c>
      <c r="E81" s="42">
        <f t="shared" si="41"/>
        <v>2.0622593486915086E-2</v>
      </c>
      <c r="F81" s="13">
        <f t="shared" ca="1" si="41"/>
        <v>0.14177505706004356</v>
      </c>
      <c r="G81" s="13">
        <f t="shared" ca="1" si="41"/>
        <v>3.1156056346938632E-2</v>
      </c>
      <c r="H81" s="13">
        <f t="shared" ca="1" si="41"/>
        <v>2.3375060984108353E-2</v>
      </c>
      <c r="I81" s="13">
        <f t="shared" ca="1" si="41"/>
        <v>1.8496473526171675E-2</v>
      </c>
      <c r="J81" s="13"/>
    </row>
    <row r="82" spans="1:10" x14ac:dyDescent="0.3">
      <c r="A82" s="6" t="s">
        <v>82</v>
      </c>
      <c r="B82" s="13"/>
      <c r="C82" s="13">
        <f>C6/B6-1</f>
        <v>1.3604340432423534E-2</v>
      </c>
      <c r="D82" s="13">
        <f t="shared" ref="D82:I82" si="42">D6/C6-1</f>
        <v>3.8907086362546917E-2</v>
      </c>
      <c r="E82" s="42">
        <f t="shared" si="42"/>
        <v>2.6145801291910242E-2</v>
      </c>
      <c r="F82" s="13">
        <f t="shared" si="42"/>
        <v>5.0000000000000044E-2</v>
      </c>
      <c r="G82" s="13">
        <f t="shared" si="42"/>
        <v>5.0000000000000044E-2</v>
      </c>
      <c r="H82" s="13">
        <f t="shared" si="42"/>
        <v>5.0000000000000044E-2</v>
      </c>
      <c r="I82" s="13">
        <f t="shared" si="42"/>
        <v>5.0000000000000044E-2</v>
      </c>
      <c r="J82" s="13"/>
    </row>
    <row r="83" spans="1:10" x14ac:dyDescent="0.3">
      <c r="A83" s="6" t="s">
        <v>83</v>
      </c>
      <c r="B83" s="13"/>
      <c r="C83" s="13">
        <f>C13/B13-1</f>
        <v>0.10698447893569818</v>
      </c>
      <c r="D83" s="13">
        <f t="shared" ref="D83:I83" si="43">D13/C13-1</f>
        <v>9.6644967451177344E-2</v>
      </c>
      <c r="E83" s="42">
        <f t="shared" si="43"/>
        <v>3.6986301369862584E-2</v>
      </c>
      <c r="F83" s="13">
        <f t="shared" si="43"/>
        <v>-0.14162324966974926</v>
      </c>
      <c r="G83" s="13">
        <f t="shared" si="43"/>
        <v>2.5043281595687805E-2</v>
      </c>
      <c r="H83" s="13">
        <f t="shared" si="43"/>
        <v>2.2974841232398679E-2</v>
      </c>
      <c r="I83" s="13">
        <f t="shared" si="43"/>
        <v>2.0675792773263035E-2</v>
      </c>
      <c r="J83" s="13"/>
    </row>
    <row r="84" spans="1:10" x14ac:dyDescent="0.3">
      <c r="A84" s="6" t="s">
        <v>84</v>
      </c>
      <c r="B84" s="13"/>
      <c r="C84" s="13">
        <f>C20/B20-1</f>
        <v>0.12051517939282386</v>
      </c>
      <c r="D84" s="13">
        <f t="shared" ref="D84:I84" si="44">D20/C20-1</f>
        <v>8.9490968801314352E-2</v>
      </c>
      <c r="E84" s="42">
        <f t="shared" si="44"/>
        <v>7.535795026369918E-4</v>
      </c>
      <c r="F84" s="13">
        <f t="shared" ca="1" si="44"/>
        <v>-0.13808019977206865</v>
      </c>
      <c r="G84" s="13">
        <f t="shared" ca="1" si="44"/>
        <v>3.1156056346938632E-2</v>
      </c>
      <c r="H84" s="13">
        <f t="shared" ca="1" si="44"/>
        <v>2.3375060984108353E-2</v>
      </c>
      <c r="I84" s="13">
        <f t="shared" ca="1" si="44"/>
        <v>1.8496473526171675E-2</v>
      </c>
      <c r="J84" s="13"/>
    </row>
    <row r="85" spans="1:10" x14ac:dyDescent="0.3">
      <c r="E85" s="35"/>
      <c r="F85" s="28"/>
      <c r="J85" s="13"/>
    </row>
    <row r="86" spans="1:10" x14ac:dyDescent="0.3">
      <c r="A86" s="5" t="s">
        <v>85</v>
      </c>
      <c r="E86" s="35"/>
      <c r="F86" s="28"/>
      <c r="J86" s="13"/>
    </row>
    <row r="87" spans="1:10" x14ac:dyDescent="0.3">
      <c r="A87" s="6" t="s">
        <v>86</v>
      </c>
      <c r="B87" s="23">
        <f>B31/B46</f>
        <v>1.2095655348667398</v>
      </c>
      <c r="C87" s="23">
        <f t="shared" ref="C87:E87" si="45">C31/C46</f>
        <v>1.4106678230702516</v>
      </c>
      <c r="D87" s="23">
        <f t="shared" si="45"/>
        <v>1.1059623107815879</v>
      </c>
      <c r="E87" s="40">
        <f t="shared" si="45"/>
        <v>1.2009268454154254</v>
      </c>
      <c r="F87" s="23">
        <f t="shared" ref="F87:I87" ca="1" si="46">F31/F46</f>
        <v>1.2836781022799413</v>
      </c>
      <c r="G87" s="23">
        <f t="shared" ca="1" si="46"/>
        <v>1.2890213484869271</v>
      </c>
      <c r="H87" s="23">
        <f t="shared" ca="1" si="46"/>
        <v>1.2716390367851069</v>
      </c>
      <c r="I87" s="23">
        <f t="shared" ca="1" si="46"/>
        <v>1.2325502350788793</v>
      </c>
      <c r="J87" s="13"/>
    </row>
    <row r="88" spans="1:10" x14ac:dyDescent="0.3">
      <c r="A88" s="6" t="s">
        <v>87</v>
      </c>
      <c r="B88" s="23">
        <f>(B27+B28)/B46</f>
        <v>0.45637093829864916</v>
      </c>
      <c r="C88" s="23">
        <f t="shared" ref="C88:E88" si="47">(C27+C28)/C46</f>
        <v>0.54596704249783179</v>
      </c>
      <c r="D88" s="23">
        <f t="shared" si="47"/>
        <v>0.43064565956132222</v>
      </c>
      <c r="E88" s="40">
        <f t="shared" si="47"/>
        <v>0.49155908639523332</v>
      </c>
      <c r="F88" s="23">
        <f t="shared" ref="F88:I88" ca="1" si="48">(F27+F28)/F46</f>
        <v>0.50106394326912207</v>
      </c>
      <c r="G88" s="23">
        <f t="shared" ca="1" si="48"/>
        <v>0.50314959699303852</v>
      </c>
      <c r="H88" s="23">
        <f t="shared" ca="1" si="48"/>
        <v>0.49636467978600834</v>
      </c>
      <c r="I88" s="23">
        <f t="shared" ca="1" si="48"/>
        <v>0.4811069690828339</v>
      </c>
      <c r="J88" s="13"/>
    </row>
    <row r="89" spans="1:10" x14ac:dyDescent="0.3">
      <c r="E89" s="35"/>
      <c r="F89" s="28"/>
      <c r="J89" s="13"/>
    </row>
    <row r="90" spans="1:10" x14ac:dyDescent="0.3">
      <c r="A90" s="5" t="s">
        <v>88</v>
      </c>
      <c r="E90" s="35"/>
      <c r="F90" s="28"/>
      <c r="J90" s="13"/>
    </row>
    <row r="91" spans="1:10" x14ac:dyDescent="0.3">
      <c r="A91" s="6" t="s">
        <v>89</v>
      </c>
      <c r="B91" s="23">
        <f>B7/B29</f>
        <v>6.1961678832116798</v>
      </c>
      <c r="C91" s="23">
        <f t="shared" ref="C91:E91" si="49">C7/C29</f>
        <v>6.1018518518518521</v>
      </c>
      <c r="D91" s="23">
        <f t="shared" si="49"/>
        <v>5.929503916449085</v>
      </c>
      <c r="E91" s="40">
        <f t="shared" si="49"/>
        <v>5.7106164383561646</v>
      </c>
      <c r="F91" s="23">
        <f t="shared" ref="F91:I91" si="50">F7/F29</f>
        <v>5.9090909090909101</v>
      </c>
      <c r="G91" s="23">
        <f t="shared" si="50"/>
        <v>5.9090909090909092</v>
      </c>
      <c r="H91" s="23">
        <f t="shared" si="50"/>
        <v>5.9090909090909092</v>
      </c>
      <c r="I91" s="23">
        <f t="shared" si="50"/>
        <v>5.9090909090909101</v>
      </c>
      <c r="J91" s="13"/>
    </row>
    <row r="92" spans="1:10" x14ac:dyDescent="0.3">
      <c r="A92" s="6" t="s">
        <v>90</v>
      </c>
      <c r="B92" s="23">
        <f>B6/B28</f>
        <v>12.423541247484909</v>
      </c>
      <c r="C92" s="23">
        <f t="shared" ref="C92:E92" si="51">C6/C28</f>
        <v>12.164237123420797</v>
      </c>
      <c r="D92" s="23">
        <f t="shared" si="51"/>
        <v>12.119291705498604</v>
      </c>
      <c r="E92" s="40">
        <f t="shared" si="51"/>
        <v>11.11074104912573</v>
      </c>
      <c r="F92" s="23">
        <f t="shared" ref="F92:I92" si="52">F6/F28</f>
        <v>11.904761904761905</v>
      </c>
      <c r="G92" s="23">
        <f t="shared" si="52"/>
        <v>11.904761904761903</v>
      </c>
      <c r="H92" s="23">
        <f t="shared" si="52"/>
        <v>11.904761904761905</v>
      </c>
      <c r="I92" s="23">
        <f t="shared" si="52"/>
        <v>11.904761904761903</v>
      </c>
      <c r="J92" s="13"/>
    </row>
    <row r="93" spans="1:10" x14ac:dyDescent="0.3">
      <c r="E93" s="35"/>
      <c r="J93" s="13"/>
    </row>
    <row r="94" spans="1:10" x14ac:dyDescent="0.3">
      <c r="A94" s="5" t="s">
        <v>91</v>
      </c>
      <c r="E94" s="35"/>
      <c r="J94" s="13"/>
    </row>
    <row r="95" spans="1:10" x14ac:dyDescent="0.3">
      <c r="A95" s="6" t="s">
        <v>92</v>
      </c>
      <c r="B95" s="13">
        <f>(B44+B48)/(B44+B48+B55)</f>
        <v>0.33055963452439224</v>
      </c>
      <c r="C95" s="13">
        <f t="shared" ref="C95:E95" si="53">(C44+C48)/(C44+C48+C55)</f>
        <v>0.26180128877566311</v>
      </c>
      <c r="D95" s="13">
        <f t="shared" si="53"/>
        <v>0.32774674115456232</v>
      </c>
      <c r="E95" s="42">
        <f t="shared" si="53"/>
        <v>0.32666865612255036</v>
      </c>
      <c r="F95" s="13">
        <f t="shared" ref="F95:I95" ca="1" si="54">(F44+F48)/(F44+F48+F55)</f>
        <v>0.29364400324137491</v>
      </c>
      <c r="G95" s="13">
        <f t="shared" ca="1" si="54"/>
        <v>0.27730819254095684</v>
      </c>
      <c r="H95" s="13">
        <f t="shared" ca="1" si="54"/>
        <v>0.26618448673383882</v>
      </c>
      <c r="I95" s="13">
        <f t="shared" ca="1" si="54"/>
        <v>0.26016297090407731</v>
      </c>
      <c r="J95" s="13"/>
    </row>
    <row r="96" spans="1:10" x14ac:dyDescent="0.3">
      <c r="A96" s="6" t="s">
        <v>93</v>
      </c>
      <c r="B96" s="13">
        <f>B48/(B44+B48+B55)</f>
        <v>0.26676456191874692</v>
      </c>
      <c r="C96" s="13">
        <f t="shared" ref="C96:E96" si="55">C48/(C44+C48+C55)</f>
        <v>0.21729357110744793</v>
      </c>
      <c r="D96" s="13">
        <f t="shared" si="55"/>
        <v>0.23486964618249528</v>
      </c>
      <c r="E96" s="42">
        <f t="shared" si="55"/>
        <v>0.21695016413011034</v>
      </c>
      <c r="F96" s="13">
        <f t="shared" ref="F96:I96" ca="1" si="56">F48/(F44+F48+F55)</f>
        <v>0.20662665808656011</v>
      </c>
      <c r="G96" s="13">
        <f t="shared" ca="1" si="56"/>
        <v>0.19306712008079477</v>
      </c>
      <c r="H96" s="13">
        <f t="shared" ca="1" si="56"/>
        <v>0.18005501397365381</v>
      </c>
      <c r="I96" s="13">
        <f t="shared" ca="1" si="56"/>
        <v>0.16761354494650155</v>
      </c>
      <c r="J96" s="13"/>
    </row>
    <row r="97" spans="1:10" x14ac:dyDescent="0.3">
      <c r="A97" s="6" t="s">
        <v>94</v>
      </c>
      <c r="B97" s="13">
        <f>(B44+B48)/B55</f>
        <v>0.49378503533999518</v>
      </c>
      <c r="C97" s="13">
        <f t="shared" ref="C97:E97" si="57">(C44+C48)/C55</f>
        <v>0.35464880227364998</v>
      </c>
      <c r="D97" s="13">
        <f t="shared" si="57"/>
        <v>0.487534626038781</v>
      </c>
      <c r="E97" s="42">
        <f t="shared" si="57"/>
        <v>0.48515290293987268</v>
      </c>
      <c r="F97" s="13">
        <f t="shared" ref="F97:I97" ca="1" si="58">(F44+F48)/F55</f>
        <v>0.41571672724358344</v>
      </c>
      <c r="G97" s="13">
        <f t="shared" ca="1" si="58"/>
        <v>0.38371569966451097</v>
      </c>
      <c r="H97" s="13">
        <f t="shared" ca="1" si="58"/>
        <v>0.36274033721237425</v>
      </c>
      <c r="I97" s="13">
        <f t="shared" ca="1" si="58"/>
        <v>0.35164902630244838</v>
      </c>
      <c r="J97" s="13"/>
    </row>
    <row r="98" spans="1:10" x14ac:dyDescent="0.3">
      <c r="E98" s="35"/>
      <c r="J98" s="13"/>
    </row>
    <row r="99" spans="1:10" x14ac:dyDescent="0.3">
      <c r="A99" s="5" t="s">
        <v>95</v>
      </c>
      <c r="E99" s="35"/>
      <c r="J99" s="13"/>
    </row>
    <row r="100" spans="1:10" x14ac:dyDescent="0.3">
      <c r="A100" s="6" t="s">
        <v>96</v>
      </c>
      <c r="B100" s="23">
        <f>B13/B16</f>
        <v>11.135802469135809</v>
      </c>
      <c r="C100" s="23">
        <f t="shared" ref="C100:E100" si="59">C13/C16</f>
        <v>13.22516556291391</v>
      </c>
      <c r="D100" s="23">
        <f t="shared" si="59"/>
        <v>10.6829268292683</v>
      </c>
      <c r="E100" s="40">
        <f t="shared" si="59"/>
        <v>9.5822784810126613</v>
      </c>
      <c r="F100" s="23">
        <f t="shared" ref="F100:I100" ca="1" si="60">F13/F16</f>
        <v>9.474375366387946</v>
      </c>
      <c r="G100" s="23">
        <f t="shared" ca="1" si="60"/>
        <v>9.9683090237118694</v>
      </c>
      <c r="H100" s="23">
        <f t="shared" ca="1" si="60"/>
        <v>9.9798774104716248</v>
      </c>
      <c r="I100" s="23">
        <f t="shared" ca="1" si="60"/>
        <v>9.7646947692798154</v>
      </c>
      <c r="J100" s="13"/>
    </row>
    <row r="101" spans="1:10" x14ac:dyDescent="0.3">
      <c r="A101" s="6" t="s">
        <v>97</v>
      </c>
      <c r="B101" s="24">
        <f>(B13+B11)/B16</f>
        <v>14.067901234567907</v>
      </c>
      <c r="C101" s="24">
        <f t="shared" ref="C101:E101" si="61">(C13+C11)/C16</f>
        <v>16.668874172185433</v>
      </c>
      <c r="D101" s="24">
        <f t="shared" si="61"/>
        <v>13.409756097560983</v>
      </c>
      <c r="E101" s="43">
        <f t="shared" si="61"/>
        <v>12.755274261603379</v>
      </c>
      <c r="F101" s="24">
        <f t="shared" ref="F101:I101" ca="1" si="62">(F13+F11)/F16</f>
        <v>13.415197334316188</v>
      </c>
      <c r="G101" s="24">
        <f t="shared" ca="1" si="62"/>
        <v>14.458227923883944</v>
      </c>
      <c r="H101" s="24">
        <f t="shared" ca="1" si="62"/>
        <v>14.857410631839988</v>
      </c>
      <c r="I101" s="24">
        <f t="shared" ca="1" si="62"/>
        <v>14.954712791192875</v>
      </c>
      <c r="J101" s="13"/>
    </row>
  </sheetData>
  <mergeCells count="4">
    <mergeCell ref="B4:E4"/>
    <mergeCell ref="F4:I4"/>
    <mergeCell ref="F61:I61"/>
    <mergeCell ref="B61:E61"/>
  </mergeCells>
  <pageMargins left="0.7" right="0.7" top="0.75" bottom="0.75" header="0.3" footer="0.3"/>
  <pageSetup paperSize="9" orientation="portrait" r:id="rId1"/>
  <ignoredErrors>
    <ignoredError sqref="F11:I1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E9F6-E42B-4A60-8B3C-AF9A0DAF777C}">
  <dimension ref="A1:K36"/>
  <sheetViews>
    <sheetView workbookViewId="0">
      <pane ySplit="5" topLeftCell="A24" activePane="bottomLeft" state="frozenSplit"/>
      <selection pane="bottomLeft" activeCell="J32" sqref="J32"/>
    </sheetView>
  </sheetViews>
  <sheetFormatPr defaultRowHeight="14.4" x14ac:dyDescent="0.3"/>
  <cols>
    <col min="1" max="1" width="43.88671875" bestFit="1" customWidth="1"/>
    <col min="10" max="10" width="25.5546875" customWidth="1"/>
    <col min="11" max="11" width="8.88671875" style="15"/>
  </cols>
  <sheetData>
    <row r="1" spans="1:9" x14ac:dyDescent="0.3">
      <c r="A1" s="1" t="s">
        <v>43</v>
      </c>
    </row>
    <row r="4" spans="1:9" x14ac:dyDescent="0.3">
      <c r="B4" s="55" t="s">
        <v>44</v>
      </c>
      <c r="C4" s="56"/>
      <c r="D4" s="56"/>
      <c r="E4" s="57"/>
      <c r="F4" s="56" t="s">
        <v>150</v>
      </c>
      <c r="G4" s="56"/>
      <c r="H4" s="56"/>
      <c r="I4" s="58"/>
    </row>
    <row r="5" spans="1:9" ht="15" thickBot="1" x14ac:dyDescent="0.35">
      <c r="B5" s="9">
        <v>2005</v>
      </c>
      <c r="C5" s="9">
        <v>2006</v>
      </c>
      <c r="D5" s="9">
        <v>2007</v>
      </c>
      <c r="E5" s="29">
        <v>2008</v>
      </c>
      <c r="F5" s="27">
        <v>2009</v>
      </c>
      <c r="G5" s="9">
        <v>2010</v>
      </c>
      <c r="H5" s="9">
        <v>2011</v>
      </c>
      <c r="I5" s="9">
        <v>2012</v>
      </c>
    </row>
    <row r="6" spans="1:9" x14ac:dyDescent="0.3">
      <c r="A6" s="1" t="s">
        <v>45</v>
      </c>
      <c r="B6" s="46"/>
      <c r="C6" s="46"/>
      <c r="D6" s="46"/>
      <c r="E6" s="17"/>
    </row>
    <row r="7" spans="1:9" x14ac:dyDescent="0.3">
      <c r="A7" t="s">
        <v>46</v>
      </c>
      <c r="B7" s="46"/>
      <c r="C7" s="47">
        <f>'IS &amp; BS'!C20</f>
        <v>121.80000000000005</v>
      </c>
      <c r="D7" s="47">
        <f>'IS &amp; BS'!D20</f>
        <v>132.70000000000016</v>
      </c>
      <c r="E7" s="18">
        <f>'IS &amp; BS'!E20</f>
        <v>132.8000000000001</v>
      </c>
      <c r="F7" s="47">
        <f ca="1">'IS &amp; BS'!F20</f>
        <v>114.46294947026911</v>
      </c>
      <c r="G7" s="47">
        <f ca="1">'IS &amp; BS'!G20</f>
        <v>118.02916353510861</v>
      </c>
      <c r="H7" s="47">
        <f ca="1">'IS &amp; BS'!H20</f>
        <v>120.78810207688699</v>
      </c>
      <c r="I7" s="47">
        <f ca="1">'IS &amp; BS'!I20</f>
        <v>123.02225438902138</v>
      </c>
    </row>
    <row r="8" spans="1:9" x14ac:dyDescent="0.3">
      <c r="A8" t="s">
        <v>47</v>
      </c>
      <c r="B8" s="46"/>
      <c r="C8" s="47">
        <f>'IS &amp; BS'!C11</f>
        <v>52</v>
      </c>
      <c r="D8" s="47">
        <f>'IS &amp; BS'!D11</f>
        <v>55.9</v>
      </c>
      <c r="E8" s="18">
        <f>'IS &amp; BS'!E11</f>
        <v>75.2</v>
      </c>
      <c r="F8" s="47">
        <f>'IS &amp; BS'!F11</f>
        <v>81.083280000000016</v>
      </c>
      <c r="G8" s="47">
        <f>'IS &amp; BS'!G11</f>
        <v>90.002440800000031</v>
      </c>
      <c r="H8" s="47">
        <f>'IS &amp; BS'!H11</f>
        <v>99.90270928800004</v>
      </c>
      <c r="I8" s="47">
        <f>'IS &amp; BS'!I11</f>
        <v>110.89200730968005</v>
      </c>
    </row>
    <row r="9" spans="1:9" x14ac:dyDescent="0.3">
      <c r="A9" t="s">
        <v>62</v>
      </c>
      <c r="B9" s="46"/>
      <c r="C9" s="47">
        <f>'IS &amp; BS'!B28-'IS &amp; BS'!C28</f>
        <v>-3.5</v>
      </c>
      <c r="D9" s="47">
        <f>'IS &amp; BS'!C28-'IS &amp; BS'!D28</f>
        <v>-4.3999999999999915</v>
      </c>
      <c r="E9" s="18">
        <f>'IS &amp; BS'!D28-'IS &amp; BS'!E28</f>
        <v>-12.799999999999997</v>
      </c>
      <c r="F9" s="47">
        <f>'IS &amp; BS'!E28-'IS &amp; BS'!F28</f>
        <v>2.4059199999999805</v>
      </c>
      <c r="G9" s="47">
        <f>'IS &amp; BS'!F28-'IS &amp; BS'!G28</f>
        <v>-5.8847040000000135</v>
      </c>
      <c r="H9" s="47">
        <f>'IS &amp; BS'!G28-'IS &amp; BS'!H28</f>
        <v>-6.1789391999999879</v>
      </c>
      <c r="I9" s="47">
        <f>'IS &amp; BS'!H28-'IS &amp; BS'!I28</f>
        <v>-6.4878861600000164</v>
      </c>
    </row>
    <row r="10" spans="1:9" x14ac:dyDescent="0.3">
      <c r="A10" t="s">
        <v>63</v>
      </c>
      <c r="B10" s="46"/>
      <c r="C10" s="47">
        <f>'IS &amp; BS'!B29-'IS &amp; BS'!C29</f>
        <v>1.5999999999999943</v>
      </c>
      <c r="D10" s="47">
        <f>'IS &amp; BS'!C29-'IS &amp; BS'!D29</f>
        <v>-6.9000000000000057</v>
      </c>
      <c r="E10" s="18">
        <f>'IS &amp; BS'!D29-'IS &amp; BS'!E29</f>
        <v>-1.8999999999999915</v>
      </c>
      <c r="F10" s="47">
        <f>'IS &amp; BS'!E29-'IS &amp; BS'!F29</f>
        <v>-6.4985600000000119</v>
      </c>
      <c r="G10" s="47">
        <f>'IS &amp; BS'!F29-'IS &amp; BS'!G29</f>
        <v>-6.1649280000000033</v>
      </c>
      <c r="H10" s="47">
        <f>'IS &amp; BS'!G29-'IS &amp; BS'!H29</f>
        <v>-6.4731744000000049</v>
      </c>
      <c r="I10" s="47">
        <f>'IS &amp; BS'!H29-'IS &amp; BS'!I29</f>
        <v>-6.7968331200000023</v>
      </c>
    </row>
    <row r="11" spans="1:9" x14ac:dyDescent="0.3">
      <c r="A11" t="s">
        <v>64</v>
      </c>
      <c r="B11" s="46"/>
      <c r="C11" s="47">
        <f>'IS &amp; BS'!B30-'IS &amp; BS'!C30</f>
        <v>5.2999999999999972</v>
      </c>
      <c r="D11" s="47">
        <f>'IS &amp; BS'!C30-'IS &amp; BS'!D30</f>
        <v>-12.299999999999997</v>
      </c>
      <c r="E11" s="18">
        <f>'IS &amp; BS'!D30-'IS &amp; BS'!E30</f>
        <v>6.2000000000000028</v>
      </c>
      <c r="F11" s="47">
        <f>'IS &amp; BS'!E30-'IS &amp; BS'!F30</f>
        <v>-8.9851200000000091</v>
      </c>
      <c r="G11" s="47">
        <f>'IS &amp; BS'!F30-'IS &amp; BS'!G30</f>
        <v>-5.3242560000000054</v>
      </c>
      <c r="H11" s="47">
        <f>'IS &amp; BS'!G30-'IS &amp; BS'!H30</f>
        <v>-5.5904687999999965</v>
      </c>
      <c r="I11" s="47">
        <f>'IS &amp; BS'!H30-'IS &amp; BS'!I30</f>
        <v>-5.869992240000002</v>
      </c>
    </row>
    <row r="12" spans="1:9" x14ac:dyDescent="0.3">
      <c r="A12" t="s">
        <v>65</v>
      </c>
      <c r="B12" s="46"/>
      <c r="C12" s="47">
        <f>'IS &amp; BS'!C43-'IS &amp; BS'!B43</f>
        <v>-5.7000000000000028</v>
      </c>
      <c r="D12" s="47">
        <f>'IS &amp; BS'!D43-'IS &amp; BS'!C43</f>
        <v>-5.2999999999999972</v>
      </c>
      <c r="E12" s="18">
        <f>'IS &amp; BS'!E43-'IS &amp; BS'!D43</f>
        <v>8.7000000000000028</v>
      </c>
      <c r="F12" s="47">
        <f>'IS &amp; BS'!F43-'IS &amp; BS'!E43</f>
        <v>4.9683200000000056</v>
      </c>
      <c r="G12" s="47">
        <f>'IS &amp; BS'!G43-'IS &amp; BS'!F43</f>
        <v>4.2734159999999974</v>
      </c>
      <c r="H12" s="47">
        <f>'IS &amp; BS'!H43-'IS &amp; BS'!G43</f>
        <v>4.4870868000000002</v>
      </c>
      <c r="I12" s="47">
        <f>'IS &amp; BS'!I43-'IS &amp; BS'!H43</f>
        <v>4.7114411400000051</v>
      </c>
    </row>
    <row r="13" spans="1:9" x14ac:dyDescent="0.3">
      <c r="A13" t="s">
        <v>66</v>
      </c>
      <c r="B13" s="46"/>
      <c r="C13" s="47">
        <f>'IS &amp; BS'!C45-'IS &amp; BS'!B45</f>
        <v>-28.200000000000003</v>
      </c>
      <c r="D13" s="47">
        <f>'IS &amp; BS'!D45-'IS &amp; BS'!C45</f>
        <v>48.3</v>
      </c>
      <c r="E13" s="18">
        <f>'IS &amp; BS'!E45-'IS &amp; BS'!D45</f>
        <v>-60.8</v>
      </c>
      <c r="F13" s="47">
        <f>'IS &amp; BS'!F45-'IS &amp; BS'!E45</f>
        <v>4.9929600000000249</v>
      </c>
      <c r="G13" s="47">
        <f>'IS &amp; BS'!G45-'IS &amp; BS'!F45</f>
        <v>5.8146479999999912</v>
      </c>
      <c r="H13" s="47">
        <f>'IS &amp; BS'!H45-'IS &amp; BS'!G45</f>
        <v>6.1053804000000156</v>
      </c>
      <c r="I13" s="47">
        <f>'IS &amp; BS'!I45-'IS &amp; BS'!H45</f>
        <v>6.4106494199999986</v>
      </c>
    </row>
    <row r="14" spans="1:9" x14ac:dyDescent="0.3">
      <c r="A14" t="s">
        <v>67</v>
      </c>
      <c r="B14" s="46"/>
      <c r="C14" s="47">
        <f>'IS &amp; BS'!C49-'IS &amp; BS'!B49</f>
        <v>-2.6999999999999993</v>
      </c>
      <c r="D14" s="47">
        <f>'IS &amp; BS'!D49-'IS &amp; BS'!C49</f>
        <v>-4.6000000000000014</v>
      </c>
      <c r="E14" s="18">
        <f>'IS &amp; BS'!E49-'IS &amp; BS'!D49</f>
        <v>-2.3000000000000007</v>
      </c>
      <c r="F14" s="47">
        <f>'IS &amp; BS'!F49-'IS &amp; BS'!E49</f>
        <v>6.9156800000000018</v>
      </c>
      <c r="G14" s="47">
        <f>'IS &amp; BS'!G49-'IS &amp; BS'!F49</f>
        <v>0.98078399999999988</v>
      </c>
      <c r="H14" s="47">
        <f>'IS &amp; BS'!H49-'IS &amp; BS'!G49</f>
        <v>1.0298232000000027</v>
      </c>
      <c r="I14" s="47">
        <f>'IS &amp; BS'!I49-'IS &amp; BS'!H49</f>
        <v>1.0813143600000004</v>
      </c>
    </row>
    <row r="15" spans="1:9" x14ac:dyDescent="0.3">
      <c r="A15" t="s">
        <v>68</v>
      </c>
      <c r="B15" s="46"/>
      <c r="C15" s="47">
        <f>'IS &amp; BS'!C50-'IS &amp; BS'!B50</f>
        <v>-20.5</v>
      </c>
      <c r="D15" s="47">
        <f>'IS &amp; BS'!D50-'IS &amp; BS'!C50</f>
        <v>34.900000000000006</v>
      </c>
      <c r="E15" s="18">
        <f>'IS &amp; BS'!E50-'IS &amp; BS'!D50</f>
        <v>-20.5</v>
      </c>
      <c r="F15" s="47">
        <f>'IS &amp; BS'!F50-'IS &amp; BS'!E50</f>
        <v>11.985120000000009</v>
      </c>
      <c r="G15" s="47">
        <f>'IS &amp; BS'!G50-'IS &amp; BS'!F50</f>
        <v>5.3242560000000054</v>
      </c>
      <c r="H15" s="47">
        <f>'IS &amp; BS'!H50-'IS &amp; BS'!G50</f>
        <v>5.5904687999999965</v>
      </c>
      <c r="I15" s="47">
        <f>'IS &amp; BS'!I50-'IS &amp; BS'!H50</f>
        <v>5.869992240000002</v>
      </c>
    </row>
    <row r="16" spans="1:9" x14ac:dyDescent="0.3">
      <c r="A16" s="1" t="s">
        <v>48</v>
      </c>
      <c r="B16" s="46"/>
      <c r="C16" s="47">
        <f>SUM(C7:C15)</f>
        <v>120.10000000000008</v>
      </c>
      <c r="D16" s="47">
        <f t="shared" ref="D16:E16" si="0">SUM(D7:D15)</f>
        <v>238.30000000000018</v>
      </c>
      <c r="E16" s="18">
        <f t="shared" si="0"/>
        <v>124.60000000000008</v>
      </c>
      <c r="F16" s="47">
        <f t="shared" ref="F16:I16" ca="1" si="1">SUM(F7:F15)</f>
        <v>211.33054947026915</v>
      </c>
      <c r="G16" s="47">
        <f t="shared" ca="1" si="1"/>
        <v>207.0508203351086</v>
      </c>
      <c r="H16" s="47">
        <f t="shared" ca="1" si="1"/>
        <v>219.66098816488704</v>
      </c>
      <c r="I16" s="47">
        <f t="shared" ca="1" si="1"/>
        <v>232.83294733870144</v>
      </c>
    </row>
    <row r="17" spans="1:9" x14ac:dyDescent="0.3">
      <c r="B17" s="46"/>
      <c r="C17" s="47"/>
      <c r="D17" s="47"/>
      <c r="E17" s="18"/>
      <c r="F17" s="47"/>
      <c r="G17" s="47"/>
      <c r="H17" s="47"/>
      <c r="I17" s="47"/>
    </row>
    <row r="18" spans="1:9" x14ac:dyDescent="0.3">
      <c r="A18" s="1" t="s">
        <v>49</v>
      </c>
      <c r="B18" s="46"/>
      <c r="C18" s="46"/>
      <c r="D18" s="46"/>
      <c r="E18" s="17"/>
      <c r="F18" s="46"/>
      <c r="G18" s="46"/>
      <c r="H18" s="46"/>
      <c r="I18" s="46"/>
    </row>
    <row r="19" spans="1:9" x14ac:dyDescent="0.3">
      <c r="A19" t="s">
        <v>50</v>
      </c>
      <c r="B19" s="46"/>
      <c r="C19" s="47">
        <f>'IS &amp; BS'!B33-'IS &amp; BS'!C33</f>
        <v>-53.399999999999977</v>
      </c>
      <c r="D19" s="47">
        <f>'IS &amp; BS'!C33-'IS &amp; BS'!D33</f>
        <v>-86.5</v>
      </c>
      <c r="E19" s="18">
        <f>'IS &amp; BS'!D33-'IS &amp; BS'!E33</f>
        <v>-92.300000000000068</v>
      </c>
      <c r="F19" s="47">
        <f>'IS &amp; BS'!E33-'IS &amp; BS'!F33</f>
        <v>-100.44100000000014</v>
      </c>
      <c r="G19" s="47">
        <f>'IS &amp; BS'!F33-'IS &amp; BS'!G33</f>
        <v>-111.48951000000011</v>
      </c>
      <c r="H19" s="47">
        <f>'IS &amp; BS'!G33-'IS &amp; BS'!H33</f>
        <v>-123.75335610000025</v>
      </c>
      <c r="I19" s="47">
        <f>'IS &amp; BS'!H33-'IS &amp; BS'!I33</f>
        <v>-137.36622527100008</v>
      </c>
    </row>
    <row r="20" spans="1:9" x14ac:dyDescent="0.3">
      <c r="A20" s="2" t="s">
        <v>51</v>
      </c>
      <c r="B20" s="46"/>
      <c r="C20" s="47">
        <f>'IS &amp; BS'!B37-'IS &amp; BS'!C37</f>
        <v>-1.9000000000000057</v>
      </c>
      <c r="D20" s="47">
        <f>'IS &amp; BS'!C37-'IS &amp; BS'!D37</f>
        <v>-201.9</v>
      </c>
      <c r="E20" s="18">
        <f>'IS &amp; BS'!D37-'IS &amp; BS'!E37</f>
        <v>-49.300000000000011</v>
      </c>
      <c r="F20" s="47">
        <f>'IS &amp; BS'!E37-'IS &amp; BS'!F37</f>
        <v>-45.630000000000052</v>
      </c>
      <c r="G20" s="47">
        <f>'IS &amp; BS'!F37-'IS &amp; BS'!G37</f>
        <v>-50.193000000000097</v>
      </c>
      <c r="H20" s="47">
        <f>'IS &amp; BS'!G37-'IS &amp; BS'!H37</f>
        <v>-55.212300000000027</v>
      </c>
      <c r="I20" s="47">
        <f>'IS &amp; BS'!H37-'IS &amp; BS'!I37</f>
        <v>-60.733530000000087</v>
      </c>
    </row>
    <row r="21" spans="1:9" x14ac:dyDescent="0.3">
      <c r="A21" s="1" t="s">
        <v>52</v>
      </c>
      <c r="B21" s="46"/>
      <c r="C21" s="47">
        <f>SUM(C19:C20)</f>
        <v>-55.299999999999983</v>
      </c>
      <c r="D21" s="47">
        <f t="shared" ref="D21:E21" si="2">SUM(D19:D20)</f>
        <v>-288.39999999999998</v>
      </c>
      <c r="E21" s="18">
        <f t="shared" si="2"/>
        <v>-141.60000000000008</v>
      </c>
      <c r="F21" s="47">
        <f t="shared" ref="F21:I21" si="3">SUM(F19:F20)</f>
        <v>-146.0710000000002</v>
      </c>
      <c r="G21" s="47">
        <f t="shared" si="3"/>
        <v>-161.68251000000021</v>
      </c>
      <c r="H21" s="47">
        <f t="shared" si="3"/>
        <v>-178.96565610000027</v>
      </c>
      <c r="I21" s="47">
        <f t="shared" si="3"/>
        <v>-198.09975527100016</v>
      </c>
    </row>
    <row r="22" spans="1:9" x14ac:dyDescent="0.3">
      <c r="B22" s="46"/>
      <c r="C22" s="47"/>
      <c r="D22" s="47"/>
      <c r="E22" s="18"/>
      <c r="F22" s="47"/>
      <c r="G22" s="47"/>
      <c r="H22" s="47"/>
      <c r="I22" s="47"/>
    </row>
    <row r="23" spans="1:9" x14ac:dyDescent="0.3">
      <c r="A23" s="1" t="s">
        <v>53</v>
      </c>
      <c r="B23" s="46"/>
      <c r="C23" s="47"/>
      <c r="D23" s="47"/>
      <c r="E23" s="18"/>
      <c r="F23" s="47"/>
      <c r="G23" s="47"/>
      <c r="H23" s="47"/>
      <c r="I23" s="47"/>
    </row>
    <row r="24" spans="1:9" x14ac:dyDescent="0.3">
      <c r="A24" t="s">
        <v>54</v>
      </c>
      <c r="B24" s="46"/>
      <c r="C24" s="47">
        <f>'IS &amp; BS'!C44-'IS &amp; BS'!B44</f>
        <v>-9.4000000000000021</v>
      </c>
      <c r="D24" s="47">
        <f>'IS &amp; BS'!D44-'IS &amp; BS'!C44</f>
        <v>50.099999999999994</v>
      </c>
      <c r="E24" s="18">
        <f>'IS &amp; BS'!E44-'IS &amp; BS'!D44</f>
        <v>30.5</v>
      </c>
      <c r="F24" s="47">
        <f ca="1">'IS &amp; BS'!F44-'IS &amp; BS'!E44</f>
        <v>-18.45084968216959</v>
      </c>
      <c r="G24" s="47">
        <f ca="1">'IS &amp; BS'!G44-'IS &amp; BS'!F44</f>
        <v>3.3145309422783242</v>
      </c>
      <c r="H24" s="47">
        <f ca="1">'IS &amp; BS'!H44-'IS &amp; BS'!G44</f>
        <v>9.16464211107278</v>
      </c>
      <c r="I24" s="47">
        <f ca="1">'IS &amp; BS'!I44-'IS &amp; BS'!H44</f>
        <v>16.097673358133164</v>
      </c>
    </row>
    <row r="25" spans="1:9" x14ac:dyDescent="0.3">
      <c r="A25" t="s">
        <v>55</v>
      </c>
      <c r="B25" s="46"/>
      <c r="C25" s="47">
        <f>'IS &amp; BS'!C48-'IS &amp; BS'!B48</f>
        <v>-18.5</v>
      </c>
      <c r="D25" s="47">
        <f>'IS &amp; BS'!D48-'IS &amp; BS'!C48</f>
        <v>56.800000000000011</v>
      </c>
      <c r="E25" s="18">
        <f>'IS &amp; BS'!E48-'IS &amp; BS'!D48</f>
        <v>16.299999999999983</v>
      </c>
      <c r="F25" s="47">
        <f>'IS &amp; BS'!F48-'IS &amp; BS'!E48</f>
        <v>0</v>
      </c>
      <c r="G25" s="47">
        <f>'IS &amp; BS'!G48-'IS &amp; BS'!F48</f>
        <v>0</v>
      </c>
      <c r="H25" s="47">
        <f>'IS &amp; BS'!H48-'IS &amp; BS'!G48</f>
        <v>0</v>
      </c>
      <c r="I25" s="47">
        <f>'IS &amp; BS'!I48-'IS &amp; BS'!H48</f>
        <v>0</v>
      </c>
    </row>
    <row r="26" spans="1:9" x14ac:dyDescent="0.3">
      <c r="A26" t="s">
        <v>56</v>
      </c>
      <c r="B26" s="46"/>
      <c r="C26" s="47">
        <f>'IS &amp; BS'!C53-'IS &amp; BS'!B53</f>
        <v>-0.79999999999999716</v>
      </c>
      <c r="D26" s="47">
        <f>'IS &amp; BS'!D53-'IS &amp; BS'!C53</f>
        <v>-7.8999999999999986</v>
      </c>
      <c r="E26" s="18">
        <f>'IS &amp; BS'!E53-'IS &amp; BS'!D53</f>
        <v>6.5999999999999943</v>
      </c>
      <c r="F26" s="47">
        <f>'IS &amp; BS'!F53-'IS &amp; BS'!E53</f>
        <v>0</v>
      </c>
      <c r="G26" s="47">
        <f>'IS &amp; BS'!G53-'IS &amp; BS'!F53</f>
        <v>0</v>
      </c>
      <c r="H26" s="47">
        <f>'IS &amp; BS'!H53-'IS &amp; BS'!G53</f>
        <v>0</v>
      </c>
      <c r="I26" s="47">
        <f>'IS &amp; BS'!I53-'IS &amp; BS'!H53</f>
        <v>0</v>
      </c>
    </row>
    <row r="27" spans="1:9" x14ac:dyDescent="0.3">
      <c r="A27" t="s">
        <v>57</v>
      </c>
      <c r="B27" s="46"/>
      <c r="C27" s="47">
        <f>-'IS &amp; BS'!C22</f>
        <v>-38.700000000000003</v>
      </c>
      <c r="D27" s="47">
        <f>-'IS &amp; BS'!D22</f>
        <v>-39.799999999999997</v>
      </c>
      <c r="E27" s="18">
        <f>-'IS &amp; BS'!E22</f>
        <v>-40.1</v>
      </c>
      <c r="F27" s="47">
        <f ca="1">-'IS &amp; BS'!F22</f>
        <v>-45.785179788107648</v>
      </c>
      <c r="G27" s="47">
        <f ca="1">-'IS &amp; BS'!G22</f>
        <v>-47.211665414043445</v>
      </c>
      <c r="H27" s="47">
        <f ca="1">-'IS &amp; BS'!H22</f>
        <v>-48.315240830754796</v>
      </c>
      <c r="I27" s="47">
        <f ca="1">-'IS &amp; BS'!I22</f>
        <v>-49.208901755608558</v>
      </c>
    </row>
    <row r="28" spans="1:9" x14ac:dyDescent="0.3">
      <c r="A28" s="1" t="s">
        <v>58</v>
      </c>
      <c r="B28" s="46"/>
      <c r="C28" s="47">
        <f>SUM(C24:C27)</f>
        <v>-67.400000000000006</v>
      </c>
      <c r="D28" s="47">
        <f t="shared" ref="D28:E28" si="4">SUM(D24:D27)</f>
        <v>59.2</v>
      </c>
      <c r="E28" s="18">
        <f t="shared" si="4"/>
        <v>13.299999999999976</v>
      </c>
      <c r="F28" s="47">
        <f t="shared" ref="F28:I28" ca="1" si="5">SUM(F24:F27)</f>
        <v>-64.236029470277231</v>
      </c>
      <c r="G28" s="47">
        <f t="shared" ca="1" si="5"/>
        <v>-43.897134471765121</v>
      </c>
      <c r="H28" s="47">
        <f t="shared" ca="1" si="5"/>
        <v>-39.150598719682016</v>
      </c>
      <c r="I28" s="47">
        <f t="shared" ca="1" si="5"/>
        <v>-33.111228397475394</v>
      </c>
    </row>
    <row r="29" spans="1:9" ht="15" thickBot="1" x14ac:dyDescent="0.35">
      <c r="B29" s="46"/>
      <c r="C29" s="47"/>
      <c r="D29" s="47"/>
      <c r="E29" s="18"/>
      <c r="F29" s="47"/>
      <c r="G29" s="47"/>
      <c r="H29" s="47"/>
      <c r="I29" s="47"/>
    </row>
    <row r="30" spans="1:9" ht="15.6" thickTop="1" thickBot="1" x14ac:dyDescent="0.35">
      <c r="A30" s="1" t="s">
        <v>59</v>
      </c>
      <c r="B30" s="46"/>
      <c r="C30" s="47">
        <f>C16+C21+C28</f>
        <v>-2.5999999999999091</v>
      </c>
      <c r="D30" s="47">
        <f t="shared" ref="D30:E30" si="6">D16+D21+D28</f>
        <v>9.1000000000002075</v>
      </c>
      <c r="E30" s="47">
        <f t="shared" si="6"/>
        <v>-3.7000000000000242</v>
      </c>
      <c r="F30" s="49">
        <f t="shared" ref="F30:I30" ca="1" si="7">F16+F21+F28</f>
        <v>1.0235199999917199</v>
      </c>
      <c r="G30" s="50">
        <f t="shared" ca="1" si="7"/>
        <v>1.4711758633432694</v>
      </c>
      <c r="H30" s="50">
        <f t="shared" ca="1" si="7"/>
        <v>1.5447333452047545</v>
      </c>
      <c r="I30" s="51">
        <f t="shared" ca="1" si="7"/>
        <v>1.6219636702258882</v>
      </c>
    </row>
    <row r="31" spans="1:9" ht="15" thickTop="1" x14ac:dyDescent="0.3">
      <c r="A31" s="1"/>
      <c r="B31" s="46"/>
      <c r="C31" s="47"/>
      <c r="D31" s="47"/>
      <c r="E31" s="18"/>
      <c r="F31" s="47"/>
      <c r="G31" s="47"/>
      <c r="H31" s="47"/>
      <c r="I31" s="47"/>
    </row>
    <row r="32" spans="1:9" x14ac:dyDescent="0.3">
      <c r="B32" s="46"/>
      <c r="C32" s="47"/>
      <c r="D32" s="47"/>
      <c r="E32" s="18"/>
      <c r="F32" s="47"/>
      <c r="G32" s="47"/>
      <c r="H32" s="47"/>
      <c r="I32" s="47"/>
    </row>
    <row r="33" spans="1:10" x14ac:dyDescent="0.3">
      <c r="A33" s="2" t="s">
        <v>60</v>
      </c>
      <c r="B33" s="46"/>
      <c r="C33" s="47">
        <f>'IS &amp; BS'!B27</f>
        <v>25.6</v>
      </c>
      <c r="D33" s="47">
        <f>'IS &amp; BS'!C27</f>
        <v>23</v>
      </c>
      <c r="E33" s="18">
        <f>'IS &amp; BS'!D27</f>
        <v>32.1</v>
      </c>
      <c r="F33" s="47">
        <f>'IS &amp; BS'!E27</f>
        <v>28.4</v>
      </c>
      <c r="G33" s="47">
        <f>'IS &amp; BS'!F27</f>
        <v>29.423520000000003</v>
      </c>
      <c r="H33" s="47">
        <f>'IS &amp; BS'!G27</f>
        <v>30.894696000000007</v>
      </c>
      <c r="I33" s="47">
        <f>'IS &amp; BS'!H27</f>
        <v>32.439430800000004</v>
      </c>
    </row>
    <row r="34" spans="1:10" ht="15" thickBot="1" x14ac:dyDescent="0.35">
      <c r="A34" s="2" t="s">
        <v>61</v>
      </c>
      <c r="B34" s="46"/>
      <c r="C34" s="47">
        <f>'IS &amp; BS'!C27</f>
        <v>23</v>
      </c>
      <c r="D34" s="47">
        <f>'IS &amp; BS'!D27</f>
        <v>32.1</v>
      </c>
      <c r="E34" s="18">
        <f>'IS &amp; BS'!E27</f>
        <v>28.4</v>
      </c>
      <c r="F34" s="47">
        <f>'IS &amp; BS'!F27</f>
        <v>29.423520000000003</v>
      </c>
      <c r="G34" s="47">
        <f>'IS &amp; BS'!G27</f>
        <v>30.894696000000007</v>
      </c>
      <c r="H34" s="47">
        <f>'IS &amp; BS'!H27</f>
        <v>32.439430800000004</v>
      </c>
      <c r="I34" s="47">
        <f>'IS &amp; BS'!I27</f>
        <v>34.061402340000008</v>
      </c>
    </row>
    <row r="35" spans="1:10" ht="15.6" thickTop="1" thickBot="1" x14ac:dyDescent="0.35">
      <c r="A35" s="1" t="s">
        <v>59</v>
      </c>
      <c r="B35" s="46"/>
      <c r="C35" s="48">
        <f>C34-C33</f>
        <v>-2.6000000000000014</v>
      </c>
      <c r="D35" s="48">
        <f t="shared" ref="D35:E35" si="8">D34-D33</f>
        <v>9.1000000000000014</v>
      </c>
      <c r="E35" s="48">
        <f t="shared" si="8"/>
        <v>-3.7000000000000028</v>
      </c>
      <c r="F35" s="52">
        <f t="shared" ref="F35:I35" si="9">F34-F33</f>
        <v>1.0235200000000049</v>
      </c>
      <c r="G35" s="53">
        <f t="shared" si="9"/>
        <v>1.4711760000000034</v>
      </c>
      <c r="H35" s="53">
        <f t="shared" si="9"/>
        <v>1.544734799999997</v>
      </c>
      <c r="I35" s="54">
        <f t="shared" si="9"/>
        <v>1.6219715400000041</v>
      </c>
    </row>
    <row r="36" spans="1:10" ht="43.8" thickTop="1" x14ac:dyDescent="0.3">
      <c r="J36" s="4" t="s">
        <v>153</v>
      </c>
    </row>
  </sheetData>
  <mergeCells count="2">
    <mergeCell ref="B4:E4"/>
    <mergeCell ref="F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 Problem</vt:lpstr>
      <vt:lpstr>Assumption</vt:lpstr>
      <vt:lpstr>IS &amp; BS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2019-07-11T14:20:13Z</dcterms:modified>
</cp:coreProperties>
</file>