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A42A3E-7412-4A49-9F14-1F8A042EF1BB}" xr6:coauthVersionLast="41" xr6:coauthVersionMax="41" xr10:uidLastSave="{00000000-0000-0000-0000-000000000000}"/>
  <bookViews>
    <workbookView xWindow="4392" yWindow="1404" windowWidth="14952" windowHeight="11892" activeTab="1" xr2:uid="{00000000-000D-0000-FFFF-FFFF00000000}"/>
  </bookViews>
  <sheets>
    <sheet name="Introduction" sheetId="1" r:id="rId1"/>
    <sheet name="Sheet4" sheetId="3" r:id="rId2"/>
  </sheets>
  <definedNames>
    <definedName name="dOne">Sheet4!$B$16</definedName>
    <definedName name="dTwo">Sheet4!$B$20</definedName>
    <definedName name="eqt">Sheet4!$B$13</definedName>
    <definedName name="ert">Sheet4!$B$12</definedName>
    <definedName name="K">Sheet4!$B$5</definedName>
    <definedName name="NdOne">Sheet4!$B$17</definedName>
    <definedName name="NdTwo">Sheet4!$B$21</definedName>
    <definedName name="NmdOne">Sheet4!$B$18</definedName>
    <definedName name="NmdTwo">Sheet4!$B$22</definedName>
    <definedName name="NpdOne">Sheet4!$B$24</definedName>
    <definedName name="q">Sheet4!$B$6</definedName>
    <definedName name="radj">Sheet4!$B$14</definedName>
    <definedName name="rr">Sheet4!$B$9</definedName>
    <definedName name="S">Sheet4!$B$4</definedName>
    <definedName name="T">Sheet4!$B$7</definedName>
    <definedName name="V">Sheet4!$B$8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3" l="1"/>
  <c r="F4" i="3"/>
  <c r="E4" i="3"/>
  <c r="F9" i="3"/>
  <c r="E9" i="3"/>
  <c r="F8" i="3"/>
  <c r="E8" i="3"/>
  <c r="F7" i="3"/>
  <c r="E7" i="3"/>
  <c r="F6" i="3"/>
  <c r="E6" i="3"/>
  <c r="B24" i="3"/>
  <c r="F5" i="3"/>
  <c r="E5" i="3"/>
  <c r="B22" i="3"/>
  <c r="B21" i="3"/>
  <c r="B18" i="3"/>
  <c r="B17" i="3"/>
  <c r="B20" i="3"/>
  <c r="B16" i="3"/>
  <c r="B14" i="3"/>
  <c r="B13" i="3"/>
  <c r="B12" i="3"/>
</calcChain>
</file>

<file path=xl/sharedStrings.xml><?xml version="1.0" encoding="utf-8"?>
<sst xmlns="http://schemas.openxmlformats.org/spreadsheetml/2006/main" count="29" uniqueCount="29">
  <si>
    <t>The Problem</t>
  </si>
  <si>
    <t>Price</t>
  </si>
  <si>
    <t>BSM Values and Greek Letters for European Options on Dividend Paying Stock</t>
  </si>
  <si>
    <t>Stock price (S)</t>
  </si>
  <si>
    <t>Exercise Price (K)</t>
  </si>
  <si>
    <t>Develop a model to calculate the price and the Greek letters for European puts and calls on dividend-paying stocks based on the Black-Scholes-Merton (BSM) model. Also verify that the put-call parity relationship holds.</t>
  </si>
  <si>
    <t>Time to maturity (T, years)</t>
  </si>
  <si>
    <t>Volatility (V)</t>
  </si>
  <si>
    <t>Interest rate (rr)</t>
  </si>
  <si>
    <t>Delta</t>
  </si>
  <si>
    <t>Theta (per year)</t>
  </si>
  <si>
    <t>Gamma</t>
  </si>
  <si>
    <t>Vega</t>
  </si>
  <si>
    <t>Rho</t>
  </si>
  <si>
    <t>Call</t>
  </si>
  <si>
    <t>Put</t>
  </si>
  <si>
    <t>Intermediate variables</t>
  </si>
  <si>
    <t>Put from put-call parity</t>
  </si>
  <si>
    <t>Exp(-rT) (ert)</t>
  </si>
  <si>
    <t>Exp(-qT) (eqt)</t>
  </si>
  <si>
    <t>N(d1) (NdOne)</t>
  </si>
  <si>
    <t>N(-d1) (NmdOne)</t>
  </si>
  <si>
    <t>d2 (dTwo)</t>
  </si>
  <si>
    <t>N(d2) (NdTwo)</t>
  </si>
  <si>
    <t>N(-d2) (NmdTwo)</t>
  </si>
  <si>
    <t>Exp(-(d1^2)/2)/(2*Pi)^0.5 (NpdOne)</t>
  </si>
  <si>
    <t>Dividend (q)</t>
  </si>
  <si>
    <t>(r-q+0.5*V^2) (radj)</t>
  </si>
  <si>
    <t>d1 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</si>
</sst>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/>
    <xf numFmtId="168" fontId="0" fillId="0" borderId="0" xfId="0" applyNumberFormat="1"/>
    <xf numFmtId="164" fontId="0" fillId="2" borderId="1" xfId="0" applyNumberFormat="1" applyFill="1" applyBorder="1"/>
    <xf numFmtId="10" fontId="0" fillId="2" borderId="1" xfId="0" applyNumberFormat="1" applyFill="1" applyBorder="1"/>
    <xf numFmtId="168" fontId="0" fillId="2" borderId="1" xfId="0" applyNumberFormat="1" applyFill="1" applyBorder="1"/>
    <xf numFmtId="0" fontId="0" fillId="0" borderId="0" xfId="0" applyAlignment="1">
      <alignment horizontal="center"/>
    </xf>
    <xf numFmtId="2" fontId="0" fillId="0" borderId="0" xfId="0" applyNumberFormat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4.4" x14ac:dyDescent="0.3"/>
  <cols>
    <col min="1" max="1" width="71.109375" customWidth="1"/>
  </cols>
  <sheetData>
    <row r="1" spans="1:1" x14ac:dyDescent="0.3">
      <c r="A1" s="1" t="s">
        <v>0</v>
      </c>
    </row>
    <row r="2" spans="1:1" ht="43.2" x14ac:dyDescent="0.3">
      <c r="A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3232-3000-43E0-B06E-33020368121C}">
  <dimension ref="A1:G24"/>
  <sheetViews>
    <sheetView tabSelected="1" workbookViewId="0">
      <selection activeCell="F6" sqref="F6"/>
    </sheetView>
  </sheetViews>
  <sheetFormatPr defaultRowHeight="14.4" x14ac:dyDescent="0.3"/>
  <cols>
    <col min="1" max="1" width="31" customWidth="1"/>
    <col min="4" max="4" width="25.77734375" customWidth="1"/>
    <col min="5" max="6" width="8.44140625" customWidth="1"/>
  </cols>
  <sheetData>
    <row r="1" spans="1:7" ht="15.6" x14ac:dyDescent="0.3">
      <c r="A1" s="3" t="s">
        <v>2</v>
      </c>
    </row>
    <row r="3" spans="1:7" x14ac:dyDescent="0.3">
      <c r="E3" s="9" t="s">
        <v>14</v>
      </c>
      <c r="F3" s="9" t="s">
        <v>15</v>
      </c>
    </row>
    <row r="4" spans="1:7" x14ac:dyDescent="0.3">
      <c r="A4" t="s">
        <v>3</v>
      </c>
      <c r="B4" s="6">
        <v>50</v>
      </c>
      <c r="D4" t="s">
        <v>1</v>
      </c>
      <c r="E4" s="4">
        <f>S*eqt*NdOne-K*ert*NdTwo</f>
        <v>5.9315509111302411</v>
      </c>
      <c r="F4" s="4">
        <f>K*ert*NmdTwo-S*eqt*NmdOne</f>
        <v>5.1908606168338842</v>
      </c>
    </row>
    <row r="5" spans="1:7" x14ac:dyDescent="0.3">
      <c r="A5" t="s">
        <v>4</v>
      </c>
      <c r="B5" s="6">
        <v>50</v>
      </c>
      <c r="D5" t="s">
        <v>9</v>
      </c>
      <c r="E5" s="10">
        <f>eqt*NdOne</f>
        <v>0.57421168931505495</v>
      </c>
      <c r="F5" s="10">
        <f>eqt*(NdOne-1)</f>
        <v>-0.42080078987762742</v>
      </c>
    </row>
    <row r="6" spans="1:7" x14ac:dyDescent="0.3">
      <c r="A6" t="s">
        <v>26</v>
      </c>
      <c r="B6" s="7">
        <v>0.01</v>
      </c>
      <c r="D6" t="s">
        <v>10</v>
      </c>
      <c r="E6" s="10">
        <f>-S*NpdOne*V*eqt/(2*SQRT(T))+q*S*NdOne*eqt-rr*K*ert*NdTwo</f>
        <v>-6.1326741864418244</v>
      </c>
      <c r="F6" s="11">
        <f>-S*NpdOne*V*eqt/(2*SQRT(T))+q*S*NmdOne*eqt+rr*K*ert*NmdTwo</f>
        <v>-4.2489822895470271</v>
      </c>
      <c r="G6">
        <v>-4.67</v>
      </c>
    </row>
    <row r="7" spans="1:7" x14ac:dyDescent="0.3">
      <c r="A7" t="s">
        <v>6</v>
      </c>
      <c r="B7" s="8">
        <v>0.5</v>
      </c>
      <c r="D7" t="s">
        <v>11</v>
      </c>
      <c r="E7" s="10">
        <f>NpdOne*eqt/(S*V*SQRT(T))</f>
        <v>2.7543093444572255E-2</v>
      </c>
      <c r="F7" s="10">
        <f>NpdOne*eqt/(S*V*SQRT(T))</f>
        <v>2.7543093444572255E-2</v>
      </c>
    </row>
    <row r="8" spans="1:7" x14ac:dyDescent="0.3">
      <c r="A8" t="s">
        <v>7</v>
      </c>
      <c r="B8" s="7">
        <v>0.4</v>
      </c>
      <c r="D8" t="s">
        <v>12</v>
      </c>
      <c r="E8" s="10">
        <f>S*SQRT(T)*NpdOne*eqt</f>
        <v>13.771546722286129</v>
      </c>
      <c r="F8" s="10">
        <f>S*SQRT(T)*NpdOne*eqt</f>
        <v>13.771546722286129</v>
      </c>
    </row>
    <row r="9" spans="1:7" x14ac:dyDescent="0.3">
      <c r="A9" t="s">
        <v>8</v>
      </c>
      <c r="B9" s="7">
        <v>0.04</v>
      </c>
      <c r="D9" t="s">
        <v>13</v>
      </c>
      <c r="E9" s="10">
        <f>K*T*ert*NdTwo</f>
        <v>11.389516777311254</v>
      </c>
      <c r="F9" s="10">
        <f>-K*T*ert*NmdTwo</f>
        <v>-13.115450055357627</v>
      </c>
    </row>
    <row r="11" spans="1:7" x14ac:dyDescent="0.3">
      <c r="A11" s="1" t="s">
        <v>16</v>
      </c>
      <c r="D11" t="s">
        <v>17</v>
      </c>
      <c r="F11" s="4">
        <f>E4+K*ert-S*eqt</f>
        <v>5.1908606168338807</v>
      </c>
    </row>
    <row r="12" spans="1:7" x14ac:dyDescent="0.3">
      <c r="A12" t="s">
        <v>18</v>
      </c>
      <c r="B12" s="5">
        <f>EXP(-rr*T)</f>
        <v>0.98019867330675525</v>
      </c>
    </row>
    <row r="13" spans="1:7" x14ac:dyDescent="0.3">
      <c r="A13" t="s">
        <v>19</v>
      </c>
      <c r="B13" s="5">
        <f>EXP(-q*T)</f>
        <v>0.99501247919268232</v>
      </c>
    </row>
    <row r="14" spans="1:7" x14ac:dyDescent="0.3">
      <c r="A14" t="s">
        <v>27</v>
      </c>
      <c r="B14" s="5">
        <f>(rr-q+0.5*V^2)</f>
        <v>0.11000000000000001</v>
      </c>
    </row>
    <row r="16" spans="1:7" x14ac:dyDescent="0.3">
      <c r="A16" t="s">
        <v>28</v>
      </c>
      <c r="B16" s="5">
        <f>(LN(S/K)+(rr-q+V^2/2)*T)/(V*SQRT(T))</f>
        <v>0.19445436482630055</v>
      </c>
    </row>
    <row r="17" spans="1:2" x14ac:dyDescent="0.3">
      <c r="A17" t="s">
        <v>20</v>
      </c>
      <c r="B17" s="5">
        <f>_xlfn.NORM.DIST(B16,0,1,TRUE)</f>
        <v>0.57708993738545855</v>
      </c>
    </row>
    <row r="18" spans="1:2" x14ac:dyDescent="0.3">
      <c r="A18" t="s">
        <v>21</v>
      </c>
      <c r="B18" s="5">
        <f>1-B17</f>
        <v>0.42291006261454145</v>
      </c>
    </row>
    <row r="20" spans="1:2" x14ac:dyDescent="0.3">
      <c r="A20" t="s">
        <v>22</v>
      </c>
      <c r="B20" s="5">
        <f>B16-V*SQRT(T)</f>
        <v>-8.8388347648318516E-2</v>
      </c>
    </row>
    <row r="21" spans="1:2" x14ac:dyDescent="0.3">
      <c r="A21" t="s">
        <v>23</v>
      </c>
      <c r="B21" s="5">
        <f>_xlfn.NORM.DIST(B20,0,1,TRUE)</f>
        <v>0.46478401113880641</v>
      </c>
    </row>
    <row r="22" spans="1:2" x14ac:dyDescent="0.3">
      <c r="A22" t="s">
        <v>24</v>
      </c>
      <c r="B22" s="5">
        <f>1-B21</f>
        <v>0.53521598886119359</v>
      </c>
    </row>
    <row r="24" spans="1:2" x14ac:dyDescent="0.3">
      <c r="A24" t="s">
        <v>25</v>
      </c>
      <c r="B24">
        <f>EXP(-(dOne^2)/2)/(2*PI())^0.5</f>
        <v>0.39147063090733986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Introduction</vt:lpstr>
      <vt:lpstr>Sheet4</vt:lpstr>
      <vt:lpstr>dOne</vt:lpstr>
      <vt:lpstr>dTwo</vt:lpstr>
      <vt:lpstr>eqt</vt:lpstr>
      <vt:lpstr>ert</vt:lpstr>
      <vt:lpstr>K</vt:lpstr>
      <vt:lpstr>NdOne</vt:lpstr>
      <vt:lpstr>NdTwo</vt:lpstr>
      <vt:lpstr>NmdOne</vt:lpstr>
      <vt:lpstr>NmdTwo</vt:lpstr>
      <vt:lpstr>NpdOne</vt:lpstr>
      <vt:lpstr>q</vt:lpstr>
      <vt:lpstr>radj</vt:lpstr>
      <vt:lpstr>rr</vt:lpstr>
      <vt:lpstr>S</vt:lpstr>
      <vt:lpstr>T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2019-10-15T08:12:08Z</dcterms:modified>
</cp:coreProperties>
</file>