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1EF954D-6F47-40A8-8F63-0EC77144F21E}" xr6:coauthVersionLast="41" xr6:coauthVersionMax="41" xr10:uidLastSave="{00000000-0000-0000-0000-000000000000}"/>
  <bookViews>
    <workbookView xWindow="1380" yWindow="1128" windowWidth="20388" windowHeight="10764" activeTab="1" xr2:uid="{00000000-000D-0000-FFFF-FFFF00000000}"/>
  </bookViews>
  <sheets>
    <sheet name="Introduction" sheetId="1" r:id="rId1"/>
    <sheet name="Sheet5" sheetId="3" r:id="rId2"/>
  </sheets>
  <definedNames>
    <definedName name="dOne">Sheet5!$B$66</definedName>
    <definedName name="dTwo">Sheet5!$B$70</definedName>
    <definedName name="eqt">Sheet5!$B$63</definedName>
    <definedName name="ert">Sheet5!$B$62</definedName>
    <definedName name="K">Sheet5!$B$4</definedName>
    <definedName name="NdOne">Sheet5!$B$67</definedName>
    <definedName name="NdTwo">Sheet5!$B$71</definedName>
    <definedName name="NmdOne">Sheet5!$B$68</definedName>
    <definedName name="NmdTwo">Sheet5!$B$72</definedName>
    <definedName name="NpdOne">Sheet5!$B$74</definedName>
    <definedName name="p">Sheet5!$A$15</definedName>
    <definedName name="q">Sheet5!$B$5</definedName>
    <definedName name="radj">Sheet5!$B$64</definedName>
    <definedName name="rr">Sheet5!$B$8</definedName>
    <definedName name="S">Sheet5!$B$3</definedName>
    <definedName name="solver_eng" localSheetId="1" hidden="1">1</definedName>
    <definedName name="solver_neg" localSheetId="1" hidden="1">1</definedName>
    <definedName name="solver_num" localSheetId="1" hidden="1">0</definedName>
    <definedName name="solver_opt" localSheetId="1" hidden="1">Sheet5!$F$27</definedName>
    <definedName name="solver_typ" localSheetId="1" hidden="1">1</definedName>
    <definedName name="solver_val" localSheetId="1" hidden="1">0</definedName>
    <definedName name="solver_ver" localSheetId="1" hidden="1">3</definedName>
    <definedName name="T">Sheet5!$B$6</definedName>
    <definedName name="V">Sheet5!$B$7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9" i="3" l="1"/>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28" i="3"/>
  <c r="B9" i="3"/>
  <c r="B8" i="3"/>
  <c r="B7" i="3"/>
  <c r="B6" i="3"/>
  <c r="B5" i="3"/>
  <c r="B4" i="3"/>
  <c r="C29" i="3" s="1"/>
  <c r="C53" i="3" l="1"/>
  <c r="C57" i="3"/>
  <c r="C49" i="3"/>
  <c r="C56" i="3"/>
  <c r="C52" i="3"/>
  <c r="C48" i="3"/>
  <c r="C44" i="3"/>
  <c r="C40" i="3"/>
  <c r="C36" i="3"/>
  <c r="C32" i="3"/>
  <c r="C28" i="3"/>
  <c r="C55" i="3"/>
  <c r="C51" i="3"/>
  <c r="C47" i="3"/>
  <c r="C43" i="3"/>
  <c r="C39" i="3"/>
  <c r="C35" i="3"/>
  <c r="C31" i="3"/>
  <c r="C58" i="3"/>
  <c r="C54" i="3"/>
  <c r="C50" i="3"/>
  <c r="C46" i="3"/>
  <c r="C42" i="3"/>
  <c r="C38" i="3"/>
  <c r="C34" i="3"/>
  <c r="C30" i="3"/>
  <c r="C45" i="3"/>
  <c r="C41" i="3"/>
  <c r="C37" i="3"/>
  <c r="C33" i="3"/>
  <c r="A28" i="3" l="1"/>
  <c r="F28" i="3" s="1"/>
  <c r="A29" i="3" l="1"/>
  <c r="B66" i="3"/>
  <c r="B74" i="3" s="1"/>
  <c r="B64" i="3"/>
  <c r="B63" i="3"/>
  <c r="B62" i="3"/>
  <c r="A30" i="3" l="1"/>
  <c r="F29" i="3"/>
  <c r="B70" i="3"/>
  <c r="B71" i="3" s="1"/>
  <c r="B72" i="3" s="1"/>
  <c r="B67" i="3"/>
  <c r="A31" i="3" l="1"/>
  <c r="F30" i="3"/>
  <c r="B68" i="3"/>
  <c r="B15" i="3" s="1"/>
  <c r="H27" i="3" s="1"/>
  <c r="B14" i="3"/>
  <c r="G27" i="3" s="1"/>
  <c r="F31" i="3" l="1"/>
  <c r="A32" i="3"/>
  <c r="A33" i="3" l="1"/>
  <c r="F32" i="3"/>
  <c r="A34" i="3" l="1"/>
  <c r="F33" i="3"/>
  <c r="A35" i="3" l="1"/>
  <c r="F34" i="3"/>
  <c r="A36" i="3" l="1"/>
  <c r="F35" i="3"/>
  <c r="A37" i="3" l="1"/>
  <c r="F36" i="3"/>
  <c r="A38" i="3" l="1"/>
  <c r="F37" i="3"/>
  <c r="A39" i="3" l="1"/>
  <c r="F38" i="3"/>
  <c r="A40" i="3" l="1"/>
  <c r="F39" i="3"/>
  <c r="A41" i="3" l="1"/>
  <c r="F40" i="3"/>
  <c r="A42" i="3" l="1"/>
  <c r="F41" i="3"/>
  <c r="F42" i="3" l="1"/>
  <c r="A43" i="3"/>
  <c r="F43" i="3" l="1"/>
  <c r="A44" i="3"/>
  <c r="A45" i="3" l="1"/>
  <c r="F44" i="3"/>
  <c r="F45" i="3" l="1"/>
  <c r="A46" i="3"/>
  <c r="F46" i="3" l="1"/>
  <c r="A47" i="3"/>
  <c r="A48" i="3" l="1"/>
  <c r="F47" i="3"/>
  <c r="F48" i="3" l="1"/>
  <c r="A49" i="3"/>
  <c r="F49" i="3" l="1"/>
  <c r="A50" i="3"/>
  <c r="A51" i="3" l="1"/>
  <c r="F50" i="3"/>
  <c r="F51" i="3" l="1"/>
  <c r="A52" i="3"/>
  <c r="A53" i="3" l="1"/>
  <c r="F52" i="3"/>
  <c r="F53" i="3" l="1"/>
  <c r="A54" i="3"/>
  <c r="F54" i="3" l="1"/>
  <c r="A55" i="3"/>
  <c r="F55" i="3" l="1"/>
  <c r="A56" i="3"/>
  <c r="A57" i="3" l="1"/>
  <c r="F56" i="3"/>
  <c r="F57" i="3" l="1"/>
  <c r="A58" i="3"/>
  <c r="F58" i="3" s="1"/>
</calcChain>
</file>

<file path=xl/sharedStrings.xml><?xml version="1.0" encoding="utf-8"?>
<sst xmlns="http://schemas.openxmlformats.org/spreadsheetml/2006/main" count="32" uniqueCount="32">
  <si>
    <t>The Problem</t>
  </si>
  <si>
    <t>Price</t>
  </si>
  <si>
    <t>BSM Values and Greek Letters for European Options on Dividend Paying Stock</t>
  </si>
  <si>
    <t>Stock price (S)</t>
  </si>
  <si>
    <t>Exercise Price (K)</t>
  </si>
  <si>
    <t>Time to maturity (T, years)</t>
  </si>
  <si>
    <t>Volatility (V)</t>
  </si>
  <si>
    <t>Interest rate (rr)</t>
  </si>
  <si>
    <t>Intermediate variables</t>
  </si>
  <si>
    <t>Exp(-rT) (ert)</t>
  </si>
  <si>
    <t>Exp(-qT) (eqt)</t>
  </si>
  <si>
    <t>N(d1) (NdOne)</t>
  </si>
  <si>
    <t>N(-d1) (NmdOne)</t>
  </si>
  <si>
    <t>d2 (dTwo)</t>
  </si>
  <si>
    <t>N(d2) (NdTwo)</t>
  </si>
  <si>
    <t>N(-d2) (NmdTwo)</t>
  </si>
  <si>
    <t>Exp(-(d1^2)/2)/(2*Pi)^0.5 (NpdOne)</t>
  </si>
  <si>
    <t>Dividend (q)</t>
  </si>
  <si>
    <t>(r-q+0.5*V^2) (radj)</t>
  </si>
  <si>
    <t>d1 (dOne)</t>
  </si>
  <si>
    <t>Develop a model and a chart to show how the value of a European put or call option on a dividend-paying stock varies with the price of the underlying stock. Make the chart dynamic by allowing the user to change all of the other variables that affect the price of the option.</t>
  </si>
  <si>
    <t>Option type, C = 1, P = 0</t>
  </si>
  <si>
    <t>Lowest stock price</t>
  </si>
  <si>
    <t>Stock price step size</t>
  </si>
  <si>
    <t>Call price (c)</t>
  </si>
  <si>
    <t>Put price (p)</t>
  </si>
  <si>
    <t>Option</t>
  </si>
  <si>
    <t>Intrinsic</t>
  </si>
  <si>
    <t>Value</t>
  </si>
  <si>
    <t>Stock Price</t>
  </si>
  <si>
    <t>Call price</t>
  </si>
  <si>
    <t>Put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</si>
</sst>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8" formatCode="0.0000"/>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2" fillId="0" borderId="0" xfId="0" applyFont="1"/>
    <xf numFmtId="164" fontId="0" fillId="0" borderId="0" xfId="0" applyNumberFormat="1"/>
    <xf numFmtId="10" fontId="0" fillId="0" borderId="0" xfId="0" applyNumberFormat="1"/>
    <xf numFmtId="0" fontId="0" fillId="0" borderId="0" xfId="0" applyBorder="1"/>
    <xf numFmtId="0" fontId="1" fillId="0" borderId="0" xfId="0" applyFont="1" applyBorder="1"/>
    <xf numFmtId="168" fontId="0" fillId="0" borderId="0" xfId="0" applyNumberFormat="1" applyBorder="1"/>
    <xf numFmtId="164" fontId="0" fillId="2" borderId="1" xfId="0" applyNumberFormat="1" applyFill="1" applyBorder="1"/>
    <xf numFmtId="0" fontId="0" fillId="0" borderId="0" xfId="0" applyNumberFormat="1" applyBorder="1"/>
    <xf numFmtId="0" fontId="0" fillId="0" borderId="0" xfId="0" applyFill="1" applyBorder="1"/>
    <xf numFmtId="165" fontId="0" fillId="0" borderId="0" xfId="0" applyNumberFormat="1" applyBorder="1"/>
    <xf numFmtId="164" fontId="0" fillId="0" borderId="0" xfId="0" applyNumberFormat="1" applyBorder="1"/>
    <xf numFmtId="165"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Variation</a:t>
            </a:r>
            <a:r>
              <a:rPr lang="en-US" baseline="0"/>
              <a:t> of Option Price with Stock Price</a:t>
            </a:r>
            <a:endParaRPr lang="en-US"/>
          </a:p>
        </c:rich>
      </c:tx>
      <c:layout>
        <c:manualLayout>
          <c:xMode val="edge"/>
          <c:yMode val="edge"/>
          <c:x val="0.23201109623044308"/>
          <c:y val="2.0986358866736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Option price</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Sheet5!$A$28:$A$58</c:f>
              <c:numCache>
                <c:formatCode>"$"#,##0</c:formatCode>
                <c:ptCount val="31"/>
                <c:pt idx="0">
                  <c:v>1E-4</c:v>
                </c:pt>
                <c:pt idx="1">
                  <c:v>1.0001</c:v>
                </c:pt>
                <c:pt idx="2">
                  <c:v>2.0000999999999998</c:v>
                </c:pt>
                <c:pt idx="3">
                  <c:v>3.0000999999999998</c:v>
                </c:pt>
                <c:pt idx="4">
                  <c:v>4.0000999999999998</c:v>
                </c:pt>
                <c:pt idx="5">
                  <c:v>5.0000999999999998</c:v>
                </c:pt>
                <c:pt idx="6">
                  <c:v>6.0000999999999998</c:v>
                </c:pt>
                <c:pt idx="7">
                  <c:v>7.0000999999999998</c:v>
                </c:pt>
                <c:pt idx="8">
                  <c:v>8.0000999999999998</c:v>
                </c:pt>
                <c:pt idx="9">
                  <c:v>9.0000999999999998</c:v>
                </c:pt>
                <c:pt idx="10">
                  <c:v>10.0001</c:v>
                </c:pt>
                <c:pt idx="11">
                  <c:v>11.0001</c:v>
                </c:pt>
                <c:pt idx="12">
                  <c:v>12.0001</c:v>
                </c:pt>
                <c:pt idx="13">
                  <c:v>13.0001</c:v>
                </c:pt>
                <c:pt idx="14">
                  <c:v>14.0001</c:v>
                </c:pt>
                <c:pt idx="15">
                  <c:v>15.0001</c:v>
                </c:pt>
                <c:pt idx="16">
                  <c:v>16.0001</c:v>
                </c:pt>
                <c:pt idx="17">
                  <c:v>17.0001</c:v>
                </c:pt>
                <c:pt idx="18">
                  <c:v>18.0001</c:v>
                </c:pt>
                <c:pt idx="19">
                  <c:v>19.0001</c:v>
                </c:pt>
                <c:pt idx="20">
                  <c:v>20.0001</c:v>
                </c:pt>
                <c:pt idx="21">
                  <c:v>21.0001</c:v>
                </c:pt>
                <c:pt idx="22">
                  <c:v>22.0001</c:v>
                </c:pt>
                <c:pt idx="23">
                  <c:v>23.0001</c:v>
                </c:pt>
                <c:pt idx="24">
                  <c:v>24.0001</c:v>
                </c:pt>
                <c:pt idx="25">
                  <c:v>25.0001</c:v>
                </c:pt>
                <c:pt idx="26">
                  <c:v>26.0001</c:v>
                </c:pt>
                <c:pt idx="27">
                  <c:v>27.0001</c:v>
                </c:pt>
                <c:pt idx="28">
                  <c:v>28.0001</c:v>
                </c:pt>
                <c:pt idx="29">
                  <c:v>29.0001</c:v>
                </c:pt>
                <c:pt idx="30">
                  <c:v>30.0001</c:v>
                </c:pt>
              </c:numCache>
            </c:numRef>
          </c:xVal>
          <c:yVal>
            <c:numRef>
              <c:f>Sheet5!$B$28:$B$58</c:f>
              <c:numCache>
                <c:formatCode>"$"#,##0.00</c:formatCode>
                <c:ptCount val="31"/>
                <c:pt idx="0">
                  <c:v>1.7800797048557884E-266</c:v>
                </c:pt>
                <c:pt idx="1">
                  <c:v>8.2748826019867842E-19</c:v>
                </c:pt>
                <c:pt idx="2">
                  <c:v>5.6944616820922721E-12</c:v>
                </c:pt>
                <c:pt idx="3">
                  <c:v>1.0226836934300545E-8</c:v>
                </c:pt>
                <c:pt idx="4">
                  <c:v>9.772780186171402E-7</c:v>
                </c:pt>
                <c:pt idx="5">
                  <c:v>2.1933490156669289E-5</c:v>
                </c:pt>
                <c:pt idx="6">
                  <c:v>2.123767688009281E-4</c:v>
                </c:pt>
                <c:pt idx="7">
                  <c:v>1.2009334903304095E-3</c:v>
                </c:pt>
                <c:pt idx="8">
                  <c:v>4.7021463685649814E-3</c:v>
                </c:pt>
                <c:pt idx="9">
                  <c:v>1.4147016271385301E-2</c:v>
                </c:pt>
                <c:pt idx="10">
                  <c:v>3.4997717412172002E-2</c:v>
                </c:pt>
                <c:pt idx="11">
                  <c:v>7.4554908906790507E-2</c:v>
                </c:pt>
                <c:pt idx="12">
                  <c:v>0.1413087791348937</c:v>
                </c:pt>
                <c:pt idx="13">
                  <c:v>0.24404731111470213</c:v>
                </c:pt>
                <c:pt idx="14">
                  <c:v>0.39096439944971628</c:v>
                </c:pt>
                <c:pt idx="15">
                  <c:v>0.58894693542762289</c:v>
                </c:pt>
                <c:pt idx="16">
                  <c:v>0.84312625028255228</c:v>
                </c:pt>
                <c:pt idx="17">
                  <c:v>1.1566986879937762</c:v>
                </c:pt>
                <c:pt idx="18">
                  <c:v>1.5309696327170155</c:v>
                </c:pt>
                <c:pt idx="19">
                  <c:v>1.965554234678625</c:v>
                </c:pt>
                <c:pt idx="20">
                  <c:v>2.4586678642465438</c:v>
                </c:pt>
                <c:pt idx="21">
                  <c:v>3.0074505465639785</c:v>
                </c:pt>
                <c:pt idx="22">
                  <c:v>3.6082849770855656</c:v>
                </c:pt>
                <c:pt idx="23">
                  <c:v>4.2570826542764113</c:v>
                </c:pt>
                <c:pt idx="24">
                  <c:v>4.9495249688500262</c:v>
                </c:pt>
                <c:pt idx="25">
                  <c:v>5.6812550927257117</c:v>
                </c:pt>
                <c:pt idx="26">
                  <c:v>6.4480224184099235</c:v>
                </c:pt>
                <c:pt idx="27">
                  <c:v>7.2457846961087125</c:v>
                </c:pt>
                <c:pt idx="28">
                  <c:v>8.0707745741670038</c:v>
                </c:pt>
                <c:pt idx="29">
                  <c:v>8.9195375769082723</c:v>
                </c:pt>
                <c:pt idx="30">
                  <c:v>9.7889481376845033</c:v>
                </c:pt>
              </c:numCache>
            </c:numRef>
          </c:yVal>
          <c:smooth val="0"/>
          <c:extLst>
            <c:ext xmlns:c16="http://schemas.microsoft.com/office/drawing/2014/chart" uri="{C3380CC4-5D6E-409C-BE32-E72D297353CC}">
              <c16:uniqueId val="{00000000-3507-46F7-B1A2-0D6C8E3C4377}"/>
            </c:ext>
          </c:extLst>
        </c:ser>
        <c:ser>
          <c:idx val="1"/>
          <c:order val="1"/>
          <c:tx>
            <c:v>Intrinsic value</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Sheet5!$A$28:$A$58</c:f>
              <c:numCache>
                <c:formatCode>"$"#,##0</c:formatCode>
                <c:ptCount val="31"/>
                <c:pt idx="0">
                  <c:v>1E-4</c:v>
                </c:pt>
                <c:pt idx="1">
                  <c:v>1.0001</c:v>
                </c:pt>
                <c:pt idx="2">
                  <c:v>2.0000999999999998</c:v>
                </c:pt>
                <c:pt idx="3">
                  <c:v>3.0000999999999998</c:v>
                </c:pt>
                <c:pt idx="4">
                  <c:v>4.0000999999999998</c:v>
                </c:pt>
                <c:pt idx="5">
                  <c:v>5.0000999999999998</c:v>
                </c:pt>
                <c:pt idx="6">
                  <c:v>6.0000999999999998</c:v>
                </c:pt>
                <c:pt idx="7">
                  <c:v>7.0000999999999998</c:v>
                </c:pt>
                <c:pt idx="8">
                  <c:v>8.0000999999999998</c:v>
                </c:pt>
                <c:pt idx="9">
                  <c:v>9.0000999999999998</c:v>
                </c:pt>
                <c:pt idx="10">
                  <c:v>10.0001</c:v>
                </c:pt>
                <c:pt idx="11">
                  <c:v>11.0001</c:v>
                </c:pt>
                <c:pt idx="12">
                  <c:v>12.0001</c:v>
                </c:pt>
                <c:pt idx="13">
                  <c:v>13.0001</c:v>
                </c:pt>
                <c:pt idx="14">
                  <c:v>14.0001</c:v>
                </c:pt>
                <c:pt idx="15">
                  <c:v>15.0001</c:v>
                </c:pt>
                <c:pt idx="16">
                  <c:v>16.0001</c:v>
                </c:pt>
                <c:pt idx="17">
                  <c:v>17.0001</c:v>
                </c:pt>
                <c:pt idx="18">
                  <c:v>18.0001</c:v>
                </c:pt>
                <c:pt idx="19">
                  <c:v>19.0001</c:v>
                </c:pt>
                <c:pt idx="20">
                  <c:v>20.0001</c:v>
                </c:pt>
                <c:pt idx="21">
                  <c:v>21.0001</c:v>
                </c:pt>
                <c:pt idx="22">
                  <c:v>22.0001</c:v>
                </c:pt>
                <c:pt idx="23">
                  <c:v>23.0001</c:v>
                </c:pt>
                <c:pt idx="24">
                  <c:v>24.0001</c:v>
                </c:pt>
                <c:pt idx="25">
                  <c:v>25.0001</c:v>
                </c:pt>
                <c:pt idx="26">
                  <c:v>26.0001</c:v>
                </c:pt>
                <c:pt idx="27">
                  <c:v>27.0001</c:v>
                </c:pt>
                <c:pt idx="28">
                  <c:v>28.0001</c:v>
                </c:pt>
                <c:pt idx="29">
                  <c:v>29.0001</c:v>
                </c:pt>
                <c:pt idx="30">
                  <c:v>30.0001</c:v>
                </c:pt>
              </c:numCache>
            </c:numRef>
          </c:xVal>
          <c:yVal>
            <c:numRef>
              <c:f>Sheet5!$C$28:$C$58</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9.9999999999766942E-5</c:v>
                </c:pt>
                <c:pt idx="22">
                  <c:v>1.0000999999999998</c:v>
                </c:pt>
                <c:pt idx="23">
                  <c:v>2.0000999999999998</c:v>
                </c:pt>
                <c:pt idx="24">
                  <c:v>3.0000999999999998</c:v>
                </c:pt>
                <c:pt idx="25">
                  <c:v>4.0000999999999998</c:v>
                </c:pt>
                <c:pt idx="26">
                  <c:v>5.0000999999999998</c:v>
                </c:pt>
                <c:pt idx="27">
                  <c:v>6.0000999999999998</c:v>
                </c:pt>
                <c:pt idx="28">
                  <c:v>7.0000999999999998</c:v>
                </c:pt>
                <c:pt idx="29">
                  <c:v>8.0000999999999998</c:v>
                </c:pt>
                <c:pt idx="30">
                  <c:v>9.0000999999999998</c:v>
                </c:pt>
              </c:numCache>
            </c:numRef>
          </c:yVal>
          <c:smooth val="0"/>
          <c:extLst>
            <c:ext xmlns:c16="http://schemas.microsoft.com/office/drawing/2014/chart" uri="{C3380CC4-5D6E-409C-BE32-E72D297353CC}">
              <c16:uniqueId val="{00000001-3507-46F7-B1A2-0D6C8E3C4377}"/>
            </c:ext>
          </c:extLst>
        </c:ser>
        <c:dLbls>
          <c:showLegendKey val="0"/>
          <c:showVal val="0"/>
          <c:showCatName val="0"/>
          <c:showSerName val="0"/>
          <c:showPercent val="0"/>
          <c:showBubbleSize val="0"/>
        </c:dLbls>
        <c:axId val="1000828527"/>
        <c:axId val="699637375"/>
      </c:scatterChart>
      <c:valAx>
        <c:axId val="10008285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Stock price</a:t>
                </a:r>
              </a:p>
            </c:rich>
          </c:tx>
          <c:layout>
            <c:manualLayout>
              <c:xMode val="edge"/>
              <c:yMode val="edge"/>
              <c:x val="0.48652591120753746"/>
              <c:y val="0.9172787688002798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37375"/>
        <c:crosses val="autoZero"/>
        <c:crossBetween val="midCat"/>
      </c:valAx>
      <c:valAx>
        <c:axId val="699637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Option price</a:t>
                </a:r>
              </a:p>
            </c:rich>
          </c:tx>
          <c:layout>
            <c:manualLayout>
              <c:xMode val="edge"/>
              <c:yMode val="edge"/>
              <c:x val="2.0246640898214614E-2"/>
              <c:y val="0.3615544777784204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828527"/>
        <c:crosses val="autoZero"/>
        <c:crossBetween val="midCat"/>
      </c:valAx>
      <c:spPr>
        <a:noFill/>
        <a:ln>
          <a:noFill/>
        </a:ln>
        <a:effectLst/>
      </c:spPr>
    </c:plotArea>
    <c:legend>
      <c:legendPos val="t"/>
      <c:layout>
        <c:manualLayout>
          <c:xMode val="edge"/>
          <c:yMode val="edge"/>
          <c:x val="0.30520574405366768"/>
          <c:y val="0.11224204267226305"/>
          <c:w val="0.39836287719694896"/>
          <c:h val="5.9024547429997271E-2"/>
        </c:manualLayout>
      </c:layout>
      <c:overlay val="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D$4" horiz="1" max="1000" page="10" val="21"/>
</file>

<file path=xl/ctrlProps/ctrlProp2.xml><?xml version="1.0" encoding="utf-8"?>
<formControlPr xmlns="http://schemas.microsoft.com/office/spreadsheetml/2009/9/main" objectType="Scroll" dx="26" fmlaLink="$D$5" horiz="1" max="20" page="100" val="2"/>
</file>

<file path=xl/ctrlProps/ctrlProp3.xml><?xml version="1.0" encoding="utf-8"?>
<formControlPr xmlns="http://schemas.microsoft.com/office/spreadsheetml/2009/9/main" objectType="Scroll" dx="26" fmlaLink="$D$6" horiz="1" max="100" page="100" val="50"/>
</file>

<file path=xl/ctrlProps/ctrlProp4.xml><?xml version="1.0" encoding="utf-8"?>
<formControlPr xmlns="http://schemas.microsoft.com/office/spreadsheetml/2009/9/main" objectType="Scroll" dx="26" fmlaLink="$D$7" horiz="1" max="100" page="100" val="50"/>
</file>

<file path=xl/ctrlProps/ctrlProp5.xml><?xml version="1.0" encoding="utf-8"?>
<formControlPr xmlns="http://schemas.microsoft.com/office/spreadsheetml/2009/9/main" objectType="Scroll" dx="26" fmlaLink="$D$8" horiz="1" max="100" page="100" val="4"/>
</file>

<file path=xl/ctrlProps/ctrlProp6.xml><?xml version="1.0" encoding="utf-8"?>
<formControlPr xmlns="http://schemas.microsoft.com/office/spreadsheetml/2009/9/main" objectType="Scroll" dx="26" fmlaLink="$D$9" horiz="1" max="1" page="10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xdr:colOff>
          <xdr:row>3</xdr:row>
          <xdr:rowOff>7620</xdr:rowOff>
        </xdr:from>
        <xdr:to>
          <xdr:col>2</xdr:col>
          <xdr:colOff>937260</xdr:colOff>
          <xdr:row>4</xdr:row>
          <xdr:rowOff>0</xdr:rowOff>
        </xdr:to>
        <xdr:sp macro="" textlink="">
          <xdr:nvSpPr>
            <xdr:cNvPr id="1027" name="Scroll Bar 3" hidden="1">
              <a:extLst>
                <a:ext uri="{63B3BB69-23CF-44E3-9099-C40C66FF867C}">
                  <a14:compatExt spid="_x0000_s1027"/>
                </a:ext>
                <a:ext uri="{FF2B5EF4-FFF2-40B4-BE49-F238E27FC236}">
                  <a16:creationId xmlns:a16="http://schemas.microsoft.com/office/drawing/2014/main" id="{6A894F3A-854B-480B-9EC0-D6DEB2E154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4</xdr:row>
          <xdr:rowOff>7620</xdr:rowOff>
        </xdr:from>
        <xdr:to>
          <xdr:col>2</xdr:col>
          <xdr:colOff>929640</xdr:colOff>
          <xdr:row>5</xdr:row>
          <xdr:rowOff>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E1DFE41-D8DE-4823-83F6-BAF20D3FC8E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5</xdr:row>
          <xdr:rowOff>7620</xdr:rowOff>
        </xdr:from>
        <xdr:to>
          <xdr:col>2</xdr:col>
          <xdr:colOff>929640</xdr:colOff>
          <xdr:row>6</xdr:row>
          <xdr:rowOff>0</xdr:rowOff>
        </xdr:to>
        <xdr:sp macro="" textlink="">
          <xdr:nvSpPr>
            <xdr:cNvPr id="1029" name="Scroll Bar 5" hidden="1">
              <a:extLst>
                <a:ext uri="{63B3BB69-23CF-44E3-9099-C40C66FF867C}">
                  <a14:compatExt spid="_x0000_s1029"/>
                </a:ext>
                <a:ext uri="{FF2B5EF4-FFF2-40B4-BE49-F238E27FC236}">
                  <a16:creationId xmlns:a16="http://schemas.microsoft.com/office/drawing/2014/main" id="{6190570E-C2CC-4B9B-AE53-466F75DA07B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6</xdr:row>
          <xdr:rowOff>7620</xdr:rowOff>
        </xdr:from>
        <xdr:to>
          <xdr:col>2</xdr:col>
          <xdr:colOff>929640</xdr:colOff>
          <xdr:row>7</xdr:row>
          <xdr:rowOff>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EEB3F120-F45F-4E75-92B4-F039CE5C779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xdr:row>
          <xdr:rowOff>7620</xdr:rowOff>
        </xdr:from>
        <xdr:to>
          <xdr:col>2</xdr:col>
          <xdr:colOff>929640</xdr:colOff>
          <xdr:row>8</xdr:row>
          <xdr:rowOff>0</xdr:rowOff>
        </xdr:to>
        <xdr:sp macro="" textlink="">
          <xdr:nvSpPr>
            <xdr:cNvPr id="1031" name="Scroll Bar 7" hidden="1">
              <a:extLst>
                <a:ext uri="{63B3BB69-23CF-44E3-9099-C40C66FF867C}">
                  <a14:compatExt spid="_x0000_s1031"/>
                </a:ext>
                <a:ext uri="{FF2B5EF4-FFF2-40B4-BE49-F238E27FC236}">
                  <a16:creationId xmlns:a16="http://schemas.microsoft.com/office/drawing/2014/main" id="{A7EAE9EE-37CD-4938-914D-D8BBC6EDE70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8</xdr:row>
          <xdr:rowOff>7620</xdr:rowOff>
        </xdr:from>
        <xdr:to>
          <xdr:col>2</xdr:col>
          <xdr:colOff>929640</xdr:colOff>
          <xdr:row>9</xdr:row>
          <xdr:rowOff>0</xdr:rowOff>
        </xdr:to>
        <xdr:sp macro="" textlink="">
          <xdr:nvSpPr>
            <xdr:cNvPr id="1032" name="Scroll Bar 8" hidden="1">
              <a:extLst>
                <a:ext uri="{63B3BB69-23CF-44E3-9099-C40C66FF867C}">
                  <a14:compatExt spid="_x0000_s1032"/>
                </a:ext>
                <a:ext uri="{FF2B5EF4-FFF2-40B4-BE49-F238E27FC236}">
                  <a16:creationId xmlns:a16="http://schemas.microsoft.com/office/drawing/2014/main" id="{51299F2A-AF0B-4877-88E3-F7DA99E603F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xdr:col>
      <xdr:colOff>125730</xdr:colOff>
      <xdr:row>2</xdr:row>
      <xdr:rowOff>26670</xdr:rowOff>
    </xdr:from>
    <xdr:to>
      <xdr:col>13</xdr:col>
      <xdr:colOff>396240</xdr:colOff>
      <xdr:row>22</xdr:row>
      <xdr:rowOff>0</xdr:rowOff>
    </xdr:to>
    <xdr:graphicFrame macro="">
      <xdr:nvGraphicFramePr>
        <xdr:cNvPr id="3" name="Chart 2">
          <a:extLst>
            <a:ext uri="{FF2B5EF4-FFF2-40B4-BE49-F238E27FC236}">
              <a16:creationId xmlns:a16="http://schemas.microsoft.com/office/drawing/2014/main" id="{F4636308-846E-4E17-B3EF-8EDF6D179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2"/>
  <sheetViews>
    <sheetView workbookViewId="0">
      <selection activeCell="A3" sqref="A3"/>
    </sheetView>
  </sheetViews>
  <sheetFormatPr defaultRowHeight="14.4" x14ac:dyDescent="0.3"/>
  <cols>
    <col min="1" max="1" width="71.109375" customWidth="1"/>
  </cols>
  <sheetData>
    <row r="1" spans="1:1" x14ac:dyDescent="0.3">
      <c r="A1" s="1" t="s">
        <v>0</v>
      </c>
    </row>
    <row r="2" spans="1:1" ht="57.6" x14ac:dyDescent="0.3">
      <c r="A2" s="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E3232-3000-43E0-B06E-33020368121C}">
  <sheetPr codeName="Sheet1"/>
  <dimension ref="A1:H77"/>
  <sheetViews>
    <sheetView tabSelected="1" workbookViewId="0">
      <selection activeCell="C12" sqref="C12"/>
    </sheetView>
  </sheetViews>
  <sheetFormatPr defaultRowHeight="14.4" x14ac:dyDescent="0.3"/>
  <cols>
    <col min="1" max="1" width="31" customWidth="1"/>
    <col min="2" max="2" width="12" bestFit="1" customWidth="1"/>
    <col min="3" max="3" width="14" customWidth="1"/>
  </cols>
  <sheetData>
    <row r="1" spans="1:4" ht="15.6" x14ac:dyDescent="0.3">
      <c r="A1" s="3" t="s">
        <v>2</v>
      </c>
    </row>
    <row r="3" spans="1:4" x14ac:dyDescent="0.3">
      <c r="A3" t="s">
        <v>3</v>
      </c>
      <c r="B3" s="9">
        <v>20</v>
      </c>
    </row>
    <row r="4" spans="1:4" x14ac:dyDescent="0.3">
      <c r="A4" t="s">
        <v>4</v>
      </c>
      <c r="B4" s="4">
        <f>D4</f>
        <v>21</v>
      </c>
      <c r="D4">
        <v>21</v>
      </c>
    </row>
    <row r="5" spans="1:4" x14ac:dyDescent="0.3">
      <c r="A5" t="s">
        <v>17</v>
      </c>
      <c r="B5" s="5">
        <f>D5/100</f>
        <v>0.02</v>
      </c>
      <c r="D5">
        <v>2</v>
      </c>
    </row>
    <row r="6" spans="1:4" x14ac:dyDescent="0.3">
      <c r="A6" t="s">
        <v>5</v>
      </c>
      <c r="B6">
        <f>D6/100</f>
        <v>0.5</v>
      </c>
      <c r="D6">
        <v>50</v>
      </c>
    </row>
    <row r="7" spans="1:4" x14ac:dyDescent="0.3">
      <c r="A7" t="s">
        <v>6</v>
      </c>
      <c r="B7" s="5">
        <f>D7/100</f>
        <v>0.5</v>
      </c>
      <c r="D7">
        <v>50</v>
      </c>
    </row>
    <row r="8" spans="1:4" x14ac:dyDescent="0.3">
      <c r="A8" t="s">
        <v>7</v>
      </c>
      <c r="B8" s="5">
        <f>D8/100</f>
        <v>0.04</v>
      </c>
      <c r="D8">
        <v>4</v>
      </c>
    </row>
    <row r="9" spans="1:4" s="6" customFormat="1" x14ac:dyDescent="0.3">
      <c r="A9" s="6" t="s">
        <v>21</v>
      </c>
      <c r="B9" s="10">
        <f>D9</f>
        <v>1</v>
      </c>
      <c r="D9" s="6">
        <v>1</v>
      </c>
    </row>
    <row r="10" spans="1:4" s="6" customFormat="1" x14ac:dyDescent="0.3"/>
    <row r="11" spans="1:4" s="6" customFormat="1" x14ac:dyDescent="0.3">
      <c r="A11" s="11" t="s">
        <v>22</v>
      </c>
      <c r="B11" s="14">
        <v>1E-4</v>
      </c>
    </row>
    <row r="12" spans="1:4" s="6" customFormat="1" x14ac:dyDescent="0.3">
      <c r="A12" s="11" t="s">
        <v>23</v>
      </c>
      <c r="B12" s="14">
        <v>1</v>
      </c>
    </row>
    <row r="13" spans="1:4" s="6" customFormat="1" x14ac:dyDescent="0.3"/>
    <row r="14" spans="1:4" s="6" customFormat="1" x14ac:dyDescent="0.3">
      <c r="A14" s="11" t="s">
        <v>24</v>
      </c>
      <c r="B14" s="13">
        <f>S*eqt*NdOne-K*ert*NdTwo</f>
        <v>2.4586157147120877</v>
      </c>
    </row>
    <row r="15" spans="1:4" s="6" customFormat="1" x14ac:dyDescent="0.3">
      <c r="A15" s="11" t="s">
        <v>25</v>
      </c>
      <c r="B15" s="13">
        <f>K*ert*NmdTwo-S*eqt*NmdOne</f>
        <v>3.2417911791705869</v>
      </c>
    </row>
    <row r="16" spans="1:4" s="6" customFormat="1" x14ac:dyDescent="0.3"/>
    <row r="17" spans="1:8" s="6" customFormat="1" x14ac:dyDescent="0.3"/>
    <row r="18" spans="1:8" s="6" customFormat="1" x14ac:dyDescent="0.3"/>
    <row r="19" spans="1:8" s="6" customFormat="1" x14ac:dyDescent="0.3"/>
    <row r="20" spans="1:8" s="6" customFormat="1" x14ac:dyDescent="0.3"/>
    <row r="21" spans="1:8" s="6" customFormat="1" x14ac:dyDescent="0.3"/>
    <row r="22" spans="1:8" s="6" customFormat="1" x14ac:dyDescent="0.3"/>
    <row r="23" spans="1:8" s="6" customFormat="1" x14ac:dyDescent="0.3"/>
    <row r="24" spans="1:8" s="6" customFormat="1" x14ac:dyDescent="0.3"/>
    <row r="25" spans="1:8" s="6" customFormat="1" x14ac:dyDescent="0.3"/>
    <row r="26" spans="1:8" s="6" customFormat="1" x14ac:dyDescent="0.3">
      <c r="B26" s="6" t="s">
        <v>26</v>
      </c>
      <c r="C26" s="6" t="s">
        <v>27</v>
      </c>
      <c r="G26" s="6" t="s">
        <v>30</v>
      </c>
      <c r="H26" s="6" t="s">
        <v>31</v>
      </c>
    </row>
    <row r="27" spans="1:8" s="6" customFormat="1" x14ac:dyDescent="0.3">
      <c r="A27" s="6" t="s">
        <v>29</v>
      </c>
      <c r="B27" s="6" t="s">
        <v>1</v>
      </c>
      <c r="C27" s="6" t="s">
        <v>28</v>
      </c>
      <c r="G27" s="13">
        <f>B14</f>
        <v>2.4586157147120877</v>
      </c>
      <c r="H27" s="13">
        <f>B15</f>
        <v>3.2417911791705869</v>
      </c>
    </row>
    <row r="28" spans="1:8" s="6" customFormat="1" x14ac:dyDescent="0.3">
      <c r="A28" s="12">
        <f>B11</f>
        <v>1E-4</v>
      </c>
      <c r="B28" s="13">
        <f>IF($B$9=1,G28,H28)</f>
        <v>1.7800797048557884E-266</v>
      </c>
      <c r="C28" s="13">
        <f>IF($B$9=1,MAX(0,A28-K),MAX(0,K-A28))</f>
        <v>0</v>
      </c>
      <c r="F28" s="12">
        <f>A28</f>
        <v>1E-4</v>
      </c>
      <c r="G28" s="13">
        <f t="dataTable" ref="G28:H58" dt2D="0" dtr="0" r1="B3"/>
        <v>1.7800797048557884E-266</v>
      </c>
      <c r="H28" s="13">
        <v>20.584073134458485</v>
      </c>
    </row>
    <row r="29" spans="1:8" s="6" customFormat="1" x14ac:dyDescent="0.3">
      <c r="A29" s="12">
        <f>A28+$B$12</f>
        <v>1.0001</v>
      </c>
      <c r="B29" s="13">
        <f t="shared" ref="B29:B58" si="0">IF($B$9=1,G29,H29)</f>
        <v>8.2748826019867842E-19</v>
      </c>
      <c r="C29" s="13">
        <f>IF($B$9=1,MAX(0,A29-K),MAX(0,K-A29))</f>
        <v>0</v>
      </c>
      <c r="F29" s="12">
        <f t="shared" ref="F29:F58" si="1">A29</f>
        <v>1.0001</v>
      </c>
      <c r="G29" s="13">
        <v>8.2748826019867842E-19</v>
      </c>
      <c r="H29" s="13">
        <v>19.594023300709317</v>
      </c>
    </row>
    <row r="30" spans="1:8" s="6" customFormat="1" x14ac:dyDescent="0.3">
      <c r="A30" s="12">
        <f>A29+$B$12</f>
        <v>2.0000999999999998</v>
      </c>
      <c r="B30" s="13">
        <f t="shared" si="0"/>
        <v>5.6944616820922721E-12</v>
      </c>
      <c r="C30" s="13">
        <f>IF($B$9=1,MAX(0,A30-K),MAX(0,K-A30))</f>
        <v>0</v>
      </c>
      <c r="F30" s="12">
        <f t="shared" si="1"/>
        <v>2.0000999999999998</v>
      </c>
      <c r="G30" s="13">
        <v>5.6944616820922721E-12</v>
      </c>
      <c r="H30" s="13">
        <v>18.603973466965844</v>
      </c>
    </row>
    <row r="31" spans="1:8" s="6" customFormat="1" x14ac:dyDescent="0.3">
      <c r="A31" s="12">
        <f t="shared" ref="A31:A58" si="2">A30+$B$12</f>
        <v>3.0000999999999998</v>
      </c>
      <c r="B31" s="13">
        <f t="shared" si="0"/>
        <v>1.0226836934300545E-8</v>
      </c>
      <c r="C31" s="13">
        <f>IF($B$9=1,MAX(0,A31-K),MAX(0,K-A31))</f>
        <v>0</v>
      </c>
      <c r="F31" s="12">
        <f t="shared" si="1"/>
        <v>3.0000999999999998</v>
      </c>
      <c r="G31" s="13">
        <v>1.0226836934300545E-8</v>
      </c>
      <c r="H31" s="13">
        <v>17.613923643437818</v>
      </c>
    </row>
    <row r="32" spans="1:8" s="6" customFormat="1" x14ac:dyDescent="0.3">
      <c r="A32" s="12">
        <f t="shared" si="2"/>
        <v>4.0000999999999998</v>
      </c>
      <c r="B32" s="13">
        <f t="shared" si="0"/>
        <v>9.772780186171402E-7</v>
      </c>
      <c r="C32" s="13">
        <f>IF($B$9=1,MAX(0,A32-K),MAX(0,K-A32))</f>
        <v>0</v>
      </c>
      <c r="F32" s="12">
        <f t="shared" si="1"/>
        <v>4.0000999999999998</v>
      </c>
      <c r="G32" s="13">
        <v>9.772780186171402E-7</v>
      </c>
      <c r="H32" s="13">
        <v>16.623874776739832</v>
      </c>
    </row>
    <row r="33" spans="1:8" s="6" customFormat="1" x14ac:dyDescent="0.3">
      <c r="A33" s="12">
        <f t="shared" si="2"/>
        <v>5.0000999999999998</v>
      </c>
      <c r="B33" s="13">
        <f t="shared" si="0"/>
        <v>2.1933490156669289E-5</v>
      </c>
      <c r="C33" s="13">
        <f>IF($B$9=1,MAX(0,A33-K),MAX(0,K-A33))</f>
        <v>0</v>
      </c>
      <c r="F33" s="12">
        <f t="shared" si="1"/>
        <v>5.0000999999999998</v>
      </c>
      <c r="G33" s="13">
        <v>2.1933490156669289E-5</v>
      </c>
      <c r="H33" s="13">
        <v>15.633845899202804</v>
      </c>
    </row>
    <row r="34" spans="1:8" s="6" customFormat="1" x14ac:dyDescent="0.3">
      <c r="A34" s="12">
        <f t="shared" si="2"/>
        <v>6.0000999999999998</v>
      </c>
      <c r="B34" s="13">
        <f t="shared" si="0"/>
        <v>2.123767688009281E-4</v>
      </c>
      <c r="C34" s="13">
        <f>IF($B$9=1,MAX(0,A34-K),MAX(0,K-A34))</f>
        <v>0</v>
      </c>
      <c r="F34" s="12">
        <f t="shared" si="1"/>
        <v>6.0000999999999998</v>
      </c>
      <c r="G34" s="13">
        <v>2.123767688009281E-4</v>
      </c>
      <c r="H34" s="13">
        <v>14.643986508732278</v>
      </c>
    </row>
    <row r="35" spans="1:8" s="6" customFormat="1" x14ac:dyDescent="0.3">
      <c r="A35" s="12">
        <f t="shared" si="2"/>
        <v>7.0000999999999998</v>
      </c>
      <c r="B35" s="13">
        <f t="shared" si="0"/>
        <v>1.2009334903304095E-3</v>
      </c>
      <c r="C35" s="13">
        <f>IF($B$9=1,MAX(0,A35-K),MAX(0,K-A35))</f>
        <v>0</v>
      </c>
      <c r="F35" s="12">
        <f t="shared" si="1"/>
        <v>7.0000999999999998</v>
      </c>
      <c r="G35" s="13">
        <v>1.2009334903304095E-3</v>
      </c>
      <c r="H35" s="13">
        <v>13.654925231704642</v>
      </c>
    </row>
    <row r="36" spans="1:8" s="6" customFormat="1" x14ac:dyDescent="0.3">
      <c r="A36" s="12">
        <f t="shared" si="2"/>
        <v>8.0000999999999998</v>
      </c>
      <c r="B36" s="13">
        <f t="shared" si="0"/>
        <v>4.7021463685649814E-3</v>
      </c>
      <c r="C36" s="13">
        <f>IF($B$9=1,MAX(0,A36-K),MAX(0,K-A36))</f>
        <v>0</v>
      </c>
      <c r="F36" s="12">
        <f t="shared" si="1"/>
        <v>8.0000999999999998</v>
      </c>
      <c r="G36" s="13">
        <v>4.7021463685649814E-3</v>
      </c>
      <c r="H36" s="13">
        <v>12.668376610833707</v>
      </c>
    </row>
    <row r="37" spans="1:8" s="6" customFormat="1" x14ac:dyDescent="0.3">
      <c r="A37" s="12">
        <f t="shared" si="2"/>
        <v>9.0000999999999998</v>
      </c>
      <c r="B37" s="13">
        <f t="shared" si="0"/>
        <v>1.4147016271385301E-2</v>
      </c>
      <c r="C37" s="13">
        <f>IF($B$9=1,MAX(0,A37-K),MAX(0,K-A37))</f>
        <v>0</v>
      </c>
      <c r="F37" s="12">
        <f t="shared" si="1"/>
        <v>9.0000999999999998</v>
      </c>
      <c r="G37" s="13">
        <v>1.4147016271385301E-2</v>
      </c>
      <c r="H37" s="13">
        <v>11.687771646987358</v>
      </c>
    </row>
    <row r="38" spans="1:8" s="6" customFormat="1" x14ac:dyDescent="0.3">
      <c r="A38" s="12">
        <f t="shared" si="2"/>
        <v>10.0001</v>
      </c>
      <c r="B38" s="13">
        <f t="shared" si="0"/>
        <v>3.4997717412172002E-2</v>
      </c>
      <c r="C38" s="13">
        <f>IF($B$9=1,MAX(0,A38-K),MAX(0,K-A38))</f>
        <v>0</v>
      </c>
      <c r="F38" s="12">
        <f t="shared" si="1"/>
        <v>10.0001</v>
      </c>
      <c r="G38" s="13">
        <v>3.4997717412172002E-2</v>
      </c>
      <c r="H38" s="13">
        <v>10.71857251437898</v>
      </c>
    </row>
    <row r="39" spans="1:8" s="6" customFormat="1" x14ac:dyDescent="0.3">
      <c r="A39" s="12">
        <f t="shared" si="2"/>
        <v>11.0001</v>
      </c>
      <c r="B39" s="13">
        <f t="shared" si="0"/>
        <v>7.4554908906790507E-2</v>
      </c>
      <c r="C39" s="13">
        <f>IF($B$9=1,MAX(0,A39-K),MAX(0,K-A39))</f>
        <v>0</v>
      </c>
      <c r="F39" s="12">
        <f t="shared" si="1"/>
        <v>11.0001</v>
      </c>
      <c r="G39" s="13">
        <v>7.4554908906790507E-2</v>
      </c>
      <c r="H39" s="13">
        <v>9.768079872124428</v>
      </c>
    </row>
    <row r="40" spans="1:8" s="6" customFormat="1" x14ac:dyDescent="0.3">
      <c r="A40" s="12">
        <f t="shared" si="2"/>
        <v>12.0001</v>
      </c>
      <c r="B40" s="13">
        <f t="shared" si="0"/>
        <v>0.1413087791348937</v>
      </c>
      <c r="C40" s="13">
        <f>IF($B$9=1,MAX(0,A40-K),MAX(0,K-A40))</f>
        <v>0</v>
      </c>
      <c r="F40" s="12">
        <f t="shared" si="1"/>
        <v>12.0001</v>
      </c>
      <c r="G40" s="13">
        <v>0.1413087791348937</v>
      </c>
      <c r="H40" s="13">
        <v>8.8447839086033611</v>
      </c>
    </row>
    <row r="41" spans="1:8" s="6" customFormat="1" x14ac:dyDescent="0.3">
      <c r="A41" s="12">
        <f t="shared" si="2"/>
        <v>13.0001</v>
      </c>
      <c r="B41" s="13">
        <f t="shared" si="0"/>
        <v>0.24404731111470213</v>
      </c>
      <c r="C41" s="13">
        <f>IF($B$9=1,MAX(0,A41-K),MAX(0,K-A41))</f>
        <v>0</v>
      </c>
      <c r="F41" s="12">
        <f t="shared" si="1"/>
        <v>13.0001</v>
      </c>
      <c r="G41" s="13">
        <v>0.24404731111470213</v>
      </c>
      <c r="H41" s="13">
        <v>7.9574726068340027</v>
      </c>
    </row>
    <row r="42" spans="1:8" s="6" customFormat="1" x14ac:dyDescent="0.3">
      <c r="A42" s="12">
        <f t="shared" si="2"/>
        <v>14.0001</v>
      </c>
      <c r="B42" s="13">
        <f t="shared" si="0"/>
        <v>0.39096439944971628</v>
      </c>
      <c r="C42" s="13">
        <f>IF($B$9=1,MAX(0,A42-K),MAX(0,K-A42))</f>
        <v>0</v>
      </c>
      <c r="F42" s="12">
        <f t="shared" si="1"/>
        <v>14.0001</v>
      </c>
      <c r="G42" s="13">
        <v>0.39096439944971628</v>
      </c>
      <c r="H42" s="13">
        <v>7.1143398614198485</v>
      </c>
    </row>
    <row r="43" spans="1:8" s="6" customFormat="1" x14ac:dyDescent="0.3">
      <c r="A43" s="12">
        <f t="shared" si="2"/>
        <v>15.0001</v>
      </c>
      <c r="B43" s="13">
        <f t="shared" si="0"/>
        <v>0.58894693542762289</v>
      </c>
      <c r="C43" s="13">
        <f>IF($B$9=1,MAX(0,A43-K),MAX(0,K-A43))</f>
        <v>0</v>
      </c>
      <c r="F43" s="12">
        <f t="shared" si="1"/>
        <v>15.0001</v>
      </c>
      <c r="G43" s="13">
        <v>0.58894693542762289</v>
      </c>
      <c r="H43" s="13">
        <v>6.3222725636485908</v>
      </c>
    </row>
    <row r="44" spans="1:8" s="6" customFormat="1" x14ac:dyDescent="0.3">
      <c r="A44" s="12">
        <f t="shared" si="2"/>
        <v>16.0001</v>
      </c>
      <c r="B44" s="13">
        <f t="shared" si="0"/>
        <v>0.84312625028255228</v>
      </c>
      <c r="C44" s="13">
        <f>IF($B$9=1,MAX(0,A44-K),MAX(0,K-A44))</f>
        <v>0</v>
      </c>
      <c r="F44" s="12">
        <f t="shared" si="1"/>
        <v>16.0001</v>
      </c>
      <c r="G44" s="13">
        <v>0.84312625028255228</v>
      </c>
      <c r="H44" s="13">
        <v>5.586402044754351</v>
      </c>
    </row>
    <row r="45" spans="1:8" s="6" customFormat="1" x14ac:dyDescent="0.3">
      <c r="A45" s="12">
        <f t="shared" si="2"/>
        <v>17.0001</v>
      </c>
      <c r="B45" s="13">
        <f t="shared" si="0"/>
        <v>1.1566986879937762</v>
      </c>
      <c r="C45" s="13">
        <f>IF($B$9=1,MAX(0,A45-K),MAX(0,K-A45))</f>
        <v>0</v>
      </c>
      <c r="F45" s="12">
        <f t="shared" si="1"/>
        <v>17.0001</v>
      </c>
      <c r="G45" s="13">
        <v>1.1566986879937762</v>
      </c>
      <c r="H45" s="13">
        <v>4.9099246487164017</v>
      </c>
    </row>
    <row r="46" spans="1:8" s="6" customFormat="1" x14ac:dyDescent="0.3">
      <c r="A46" s="12">
        <f t="shared" si="2"/>
        <v>18.0001</v>
      </c>
      <c r="B46" s="13">
        <f t="shared" si="0"/>
        <v>1.5309696327170155</v>
      </c>
      <c r="C46" s="13">
        <f>IF($B$9=1,MAX(0,A46-K),MAX(0,K-A46))</f>
        <v>0</v>
      </c>
      <c r="F46" s="12">
        <f t="shared" si="1"/>
        <v>18.0001</v>
      </c>
      <c r="G46" s="13">
        <v>1.5309696327170155</v>
      </c>
      <c r="H46" s="13">
        <v>4.2941457596904726</v>
      </c>
    </row>
    <row r="47" spans="1:8" s="6" customFormat="1" x14ac:dyDescent="0.3">
      <c r="A47" s="12">
        <f t="shared" si="2"/>
        <v>19.0001</v>
      </c>
      <c r="B47" s="13">
        <f t="shared" si="0"/>
        <v>1.965554234678625</v>
      </c>
      <c r="C47" s="13">
        <f>IF($B$9=1,MAX(0,A47-K),MAX(0,K-A47))</f>
        <v>0</v>
      </c>
      <c r="F47" s="12">
        <f t="shared" si="1"/>
        <v>19.0001</v>
      </c>
      <c r="G47" s="13">
        <v>1.965554234678625</v>
      </c>
      <c r="H47" s="13">
        <v>3.73868052790292</v>
      </c>
    </row>
    <row r="48" spans="1:8" s="6" customFormat="1" x14ac:dyDescent="0.3">
      <c r="A48" s="12">
        <f t="shared" si="2"/>
        <v>20.0001</v>
      </c>
      <c r="B48" s="13">
        <f t="shared" si="0"/>
        <v>2.4586678642465438</v>
      </c>
      <c r="C48" s="13">
        <f>IF($B$9=1,MAX(0,A48-K),MAX(0,K-A48))</f>
        <v>0</v>
      </c>
      <c r="F48" s="12">
        <f t="shared" si="1"/>
        <v>20.0001</v>
      </c>
      <c r="G48" s="13">
        <v>2.4586678642465438</v>
      </c>
      <c r="H48" s="13">
        <v>3.2417443237216688</v>
      </c>
    </row>
    <row r="49" spans="1:8" s="6" customFormat="1" x14ac:dyDescent="0.3">
      <c r="A49" s="12">
        <f t="shared" si="2"/>
        <v>21.0001</v>
      </c>
      <c r="B49" s="13">
        <f t="shared" si="0"/>
        <v>3.0074505465639785</v>
      </c>
      <c r="C49" s="13">
        <f>IF($B$9=1,MAX(0,A49-K),MAX(0,K-A49))</f>
        <v>9.9999999999766942E-5</v>
      </c>
      <c r="F49" s="12">
        <f t="shared" si="1"/>
        <v>21.0001</v>
      </c>
      <c r="G49" s="13">
        <v>3.0074505465639785</v>
      </c>
      <c r="H49" s="13">
        <v>2.800477172289936</v>
      </c>
    </row>
    <row r="50" spans="1:8" s="6" customFormat="1" x14ac:dyDescent="0.3">
      <c r="A50" s="12">
        <f t="shared" si="2"/>
        <v>22.0001</v>
      </c>
      <c r="B50" s="13">
        <f t="shared" si="0"/>
        <v>3.6082849770855656</v>
      </c>
      <c r="C50" s="13">
        <f>IF($B$9=1,MAX(0,A50-K),MAX(0,K-A50))</f>
        <v>1.0000999999999998</v>
      </c>
      <c r="F50" s="12">
        <f t="shared" si="1"/>
        <v>22.0001</v>
      </c>
      <c r="G50" s="13">
        <v>3.6082849770855656</v>
      </c>
      <c r="H50" s="13">
        <v>2.4112617690623548</v>
      </c>
    </row>
    <row r="51" spans="1:8" s="6" customFormat="1" x14ac:dyDescent="0.3">
      <c r="A51" s="12">
        <f t="shared" si="2"/>
        <v>23.0001</v>
      </c>
      <c r="B51" s="13">
        <f t="shared" si="0"/>
        <v>4.2570826542764113</v>
      </c>
      <c r="C51" s="13">
        <f>IF($B$9=1,MAX(0,A51-K),MAX(0,K-A51))</f>
        <v>2.0000999999999998</v>
      </c>
      <c r="F51" s="12">
        <f t="shared" si="1"/>
        <v>23.0001</v>
      </c>
      <c r="G51" s="13">
        <v>4.2570826542764113</v>
      </c>
      <c r="H51" s="13">
        <v>2.0700096125040313</v>
      </c>
    </row>
    <row r="52" spans="1:8" s="6" customFormat="1" x14ac:dyDescent="0.3">
      <c r="A52" s="12">
        <f t="shared" si="2"/>
        <v>24.0001</v>
      </c>
      <c r="B52" s="13">
        <f t="shared" si="0"/>
        <v>4.9495249688500262</v>
      </c>
      <c r="C52" s="13">
        <f>IF($B$9=1,MAX(0,A52-K),MAX(0,K-A52))</f>
        <v>3.0000999999999998</v>
      </c>
      <c r="F52" s="12">
        <f t="shared" si="1"/>
        <v>24.0001</v>
      </c>
      <c r="G52" s="13">
        <v>4.9495249688500262</v>
      </c>
      <c r="H52" s="13">
        <v>1.7724020933284788</v>
      </c>
    </row>
    <row r="53" spans="1:8" s="6" customFormat="1" x14ac:dyDescent="0.3">
      <c r="A53" s="12">
        <f t="shared" si="2"/>
        <v>25.0001</v>
      </c>
      <c r="B53" s="13">
        <f t="shared" si="0"/>
        <v>5.6812550927257117</v>
      </c>
      <c r="C53" s="13">
        <f>IF($B$9=1,MAX(0,A53-K),MAX(0,K-A53))</f>
        <v>4.0000999999999998</v>
      </c>
      <c r="F53" s="12">
        <f t="shared" si="1"/>
        <v>25.0001</v>
      </c>
      <c r="G53" s="13">
        <v>5.6812550927257117</v>
      </c>
      <c r="H53" s="13">
        <v>1.514082383454995</v>
      </c>
    </row>
    <row r="54" spans="1:8" s="6" customFormat="1" x14ac:dyDescent="0.3">
      <c r="A54" s="12">
        <f t="shared" si="2"/>
        <v>26.0001</v>
      </c>
      <c r="B54" s="13">
        <f t="shared" si="0"/>
        <v>6.4480224184099235</v>
      </c>
      <c r="C54" s="13">
        <f>IF($B$9=1,MAX(0,A54-K),MAX(0,K-A54))</f>
        <v>5.0000999999999998</v>
      </c>
      <c r="F54" s="12">
        <f t="shared" si="1"/>
        <v>26.0001</v>
      </c>
      <c r="G54" s="13">
        <v>6.4480224184099235</v>
      </c>
      <c r="H54" s="13">
        <v>1.2907998753900385</v>
      </c>
    </row>
    <row r="55" spans="1:8" s="6" customFormat="1" x14ac:dyDescent="0.3">
      <c r="A55" s="12">
        <f t="shared" si="2"/>
        <v>27.0001</v>
      </c>
      <c r="B55" s="13">
        <f t="shared" si="0"/>
        <v>7.2457846961087125</v>
      </c>
      <c r="C55" s="13">
        <f>IF($B$9=1,MAX(0,A55-K),MAX(0,K-A55))</f>
        <v>6.0000999999999998</v>
      </c>
      <c r="F55" s="12">
        <f t="shared" si="1"/>
        <v>27.0001</v>
      </c>
      <c r="G55" s="13">
        <v>7.2457846961087125</v>
      </c>
      <c r="H55" s="13">
        <v>1.0985123193396591</v>
      </c>
    </row>
    <row r="56" spans="1:8" s="6" customFormat="1" x14ac:dyDescent="0.3">
      <c r="A56" s="12">
        <f t="shared" si="2"/>
        <v>28.0001</v>
      </c>
      <c r="B56" s="13">
        <f t="shared" si="0"/>
        <v>8.0707745741670038</v>
      </c>
      <c r="C56" s="13">
        <f>IF($B$9=1,MAX(0,A56-K),MAX(0,K-A56))</f>
        <v>7.0000999999999998</v>
      </c>
      <c r="F56" s="12">
        <f t="shared" si="1"/>
        <v>28.0001</v>
      </c>
      <c r="G56" s="13">
        <v>8.0707745741670038</v>
      </c>
      <c r="H56" s="13">
        <v>0.93345236364878215</v>
      </c>
    </row>
    <row r="57" spans="1:8" s="6" customFormat="1" x14ac:dyDescent="0.3">
      <c r="A57" s="12">
        <f t="shared" si="2"/>
        <v>29.0001</v>
      </c>
      <c r="B57" s="13">
        <f t="shared" si="0"/>
        <v>8.9195375769082723</v>
      </c>
      <c r="C57" s="13">
        <f>IF($B$9=1,MAX(0,A57-K),MAX(0,K-A57))</f>
        <v>8.0000999999999998</v>
      </c>
      <c r="F57" s="12">
        <f t="shared" si="1"/>
        <v>29.0001</v>
      </c>
      <c r="G57" s="13">
        <v>8.9195375769082723</v>
      </c>
      <c r="H57" s="13">
        <v>0.79216553264088052</v>
      </c>
    </row>
    <row r="58" spans="1:8" s="6" customFormat="1" x14ac:dyDescent="0.3">
      <c r="A58" s="12">
        <f t="shared" si="2"/>
        <v>30.0001</v>
      </c>
      <c r="B58" s="13">
        <f t="shared" si="0"/>
        <v>9.7889481376845033</v>
      </c>
      <c r="C58" s="13">
        <f>IF($B$9=1,MAX(0,A58-K),MAX(0,K-A58))</f>
        <v>9.0000999999999998</v>
      </c>
      <c r="F58" s="12">
        <f t="shared" si="1"/>
        <v>30.0001</v>
      </c>
      <c r="G58" s="13">
        <v>9.7889481376845033</v>
      </c>
      <c r="H58" s="13">
        <v>0.6715262596679481</v>
      </c>
    </row>
    <row r="59" spans="1:8" s="6" customFormat="1" x14ac:dyDescent="0.3"/>
    <row r="60" spans="1:8" s="6" customFormat="1" x14ac:dyDescent="0.3"/>
    <row r="61" spans="1:8" s="6" customFormat="1" x14ac:dyDescent="0.3">
      <c r="A61" s="7" t="s">
        <v>8</v>
      </c>
    </row>
    <row r="62" spans="1:8" s="6" customFormat="1" x14ac:dyDescent="0.3">
      <c r="A62" s="6" t="s">
        <v>9</v>
      </c>
      <c r="B62" s="8">
        <f>EXP(-rr*T)</f>
        <v>0.98019867330675525</v>
      </c>
    </row>
    <row r="63" spans="1:8" s="6" customFormat="1" x14ac:dyDescent="0.3">
      <c r="A63" s="6" t="s">
        <v>10</v>
      </c>
      <c r="B63" s="8">
        <f>EXP(-q*T)</f>
        <v>0.99004983374916811</v>
      </c>
    </row>
    <row r="64" spans="1:8" s="6" customFormat="1" x14ac:dyDescent="0.3">
      <c r="A64" s="6" t="s">
        <v>18</v>
      </c>
      <c r="B64" s="8">
        <f>(rr-q+0.5*V^2)</f>
        <v>0.14499999999999999</v>
      </c>
    </row>
    <row r="65" spans="1:2" s="6" customFormat="1" x14ac:dyDescent="0.3"/>
    <row r="66" spans="1:2" s="6" customFormat="1" x14ac:dyDescent="0.3">
      <c r="A66" s="6" t="s">
        <v>19</v>
      </c>
      <c r="B66" s="8">
        <f>(LN(S/K)+(rr-q+V^2/2)*T)/(V*SQRT(T))</f>
        <v>6.706154278645747E-2</v>
      </c>
    </row>
    <row r="67" spans="1:2" s="6" customFormat="1" x14ac:dyDescent="0.3">
      <c r="A67" s="6" t="s">
        <v>11</v>
      </c>
      <c r="B67" s="8">
        <f>_xlfn.NORM.DIST(B66,0,1,TRUE)</f>
        <v>0.52673364532291367</v>
      </c>
    </row>
    <row r="68" spans="1:2" s="6" customFormat="1" x14ac:dyDescent="0.3">
      <c r="A68" s="6" t="s">
        <v>12</v>
      </c>
      <c r="B68" s="8">
        <f>1-B67</f>
        <v>0.47326635467708633</v>
      </c>
    </row>
    <row r="69" spans="1:2" s="6" customFormat="1" x14ac:dyDescent="0.3"/>
    <row r="70" spans="1:2" s="6" customFormat="1" x14ac:dyDescent="0.3">
      <c r="A70" s="6" t="s">
        <v>13</v>
      </c>
      <c r="B70" s="8">
        <f>B66-V*SQRT(T)</f>
        <v>-0.2864918478068163</v>
      </c>
    </row>
    <row r="71" spans="1:2" s="6" customFormat="1" x14ac:dyDescent="0.3">
      <c r="A71" s="6" t="s">
        <v>14</v>
      </c>
      <c r="B71" s="8">
        <f>_xlfn.NORM.DIST(B70,0,1,TRUE)</f>
        <v>0.38725071821833934</v>
      </c>
    </row>
    <row r="72" spans="1:2" s="6" customFormat="1" x14ac:dyDescent="0.3">
      <c r="A72" s="6" t="s">
        <v>15</v>
      </c>
      <c r="B72" s="8">
        <f>1-B71</f>
        <v>0.61274928178166066</v>
      </c>
    </row>
    <row r="73" spans="1:2" s="6" customFormat="1" x14ac:dyDescent="0.3"/>
    <row r="74" spans="1:2" s="6" customFormat="1" x14ac:dyDescent="0.3">
      <c r="A74" s="6" t="s">
        <v>16</v>
      </c>
      <c r="B74" s="6">
        <f>EXP(-(dOne^2)/2)/(2*PI())^0.5</f>
        <v>0.39804621654573608</v>
      </c>
    </row>
    <row r="75" spans="1:2" s="6" customFormat="1" x14ac:dyDescent="0.3"/>
    <row r="76" spans="1:2" s="6" customFormat="1" x14ac:dyDescent="0.3"/>
    <row r="77" spans="1:2" s="6" customFormat="1" x14ac:dyDescent="0.3"/>
  </sheetData>
  <dataValidations count="2">
    <dataValidation operator="greaterThan" allowBlank="1" showInputMessage="1" showErrorMessage="1" sqref="B3" xr:uid="{2BD5A8E5-49DF-4703-A0F4-419B3088B60C}"/>
    <dataValidation type="decimal" operator="greaterThan" allowBlank="1" showInputMessage="1" showErrorMessage="1" sqref="B11" xr:uid="{90C103D8-3FF4-4283-B104-4EA97A7BE52B}">
      <formula1>0.000001</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7" r:id="rId3" name="Scroll Bar 3">
              <controlPr defaultSize="0" autoPict="0">
                <anchor moveWithCells="1">
                  <from>
                    <xdr:col>2</xdr:col>
                    <xdr:colOff>15240</xdr:colOff>
                    <xdr:row>3</xdr:row>
                    <xdr:rowOff>7620</xdr:rowOff>
                  </from>
                  <to>
                    <xdr:col>2</xdr:col>
                    <xdr:colOff>937260</xdr:colOff>
                    <xdr:row>4</xdr:row>
                    <xdr:rowOff>0</xdr:rowOff>
                  </to>
                </anchor>
              </controlPr>
            </control>
          </mc:Choice>
        </mc:AlternateContent>
        <mc:AlternateContent xmlns:mc="http://schemas.openxmlformats.org/markup-compatibility/2006">
          <mc:Choice Requires="x14">
            <control shapeId="1028" r:id="rId4" name="Scroll Bar 4">
              <controlPr defaultSize="0" autoPict="0">
                <anchor moveWithCells="1">
                  <from>
                    <xdr:col>2</xdr:col>
                    <xdr:colOff>7620</xdr:colOff>
                    <xdr:row>4</xdr:row>
                    <xdr:rowOff>7620</xdr:rowOff>
                  </from>
                  <to>
                    <xdr:col>2</xdr:col>
                    <xdr:colOff>929640</xdr:colOff>
                    <xdr:row>5</xdr:row>
                    <xdr:rowOff>0</xdr:rowOff>
                  </to>
                </anchor>
              </controlPr>
            </control>
          </mc:Choice>
        </mc:AlternateContent>
        <mc:AlternateContent xmlns:mc="http://schemas.openxmlformats.org/markup-compatibility/2006">
          <mc:Choice Requires="x14">
            <control shapeId="1029" r:id="rId5" name="Scroll Bar 5">
              <controlPr defaultSize="0" autoPict="0">
                <anchor moveWithCells="1">
                  <from>
                    <xdr:col>2</xdr:col>
                    <xdr:colOff>7620</xdr:colOff>
                    <xdr:row>5</xdr:row>
                    <xdr:rowOff>7620</xdr:rowOff>
                  </from>
                  <to>
                    <xdr:col>2</xdr:col>
                    <xdr:colOff>929640</xdr:colOff>
                    <xdr:row>6</xdr:row>
                    <xdr:rowOff>0</xdr:rowOff>
                  </to>
                </anchor>
              </controlPr>
            </control>
          </mc:Choice>
        </mc:AlternateContent>
        <mc:AlternateContent xmlns:mc="http://schemas.openxmlformats.org/markup-compatibility/2006">
          <mc:Choice Requires="x14">
            <control shapeId="1030" r:id="rId6" name="Scroll Bar 6">
              <controlPr defaultSize="0" autoPict="0">
                <anchor moveWithCells="1">
                  <from>
                    <xdr:col>2</xdr:col>
                    <xdr:colOff>7620</xdr:colOff>
                    <xdr:row>6</xdr:row>
                    <xdr:rowOff>7620</xdr:rowOff>
                  </from>
                  <to>
                    <xdr:col>2</xdr:col>
                    <xdr:colOff>929640</xdr:colOff>
                    <xdr:row>7</xdr:row>
                    <xdr:rowOff>0</xdr:rowOff>
                  </to>
                </anchor>
              </controlPr>
            </control>
          </mc:Choice>
        </mc:AlternateContent>
        <mc:AlternateContent xmlns:mc="http://schemas.openxmlformats.org/markup-compatibility/2006">
          <mc:Choice Requires="x14">
            <control shapeId="1031" r:id="rId7" name="Scroll Bar 7">
              <controlPr defaultSize="0" autoPict="0">
                <anchor moveWithCells="1">
                  <from>
                    <xdr:col>2</xdr:col>
                    <xdr:colOff>7620</xdr:colOff>
                    <xdr:row>7</xdr:row>
                    <xdr:rowOff>7620</xdr:rowOff>
                  </from>
                  <to>
                    <xdr:col>2</xdr:col>
                    <xdr:colOff>929640</xdr:colOff>
                    <xdr:row>8</xdr:row>
                    <xdr:rowOff>0</xdr:rowOff>
                  </to>
                </anchor>
              </controlPr>
            </control>
          </mc:Choice>
        </mc:AlternateContent>
        <mc:AlternateContent xmlns:mc="http://schemas.openxmlformats.org/markup-compatibility/2006">
          <mc:Choice Requires="x14">
            <control shapeId="1032" r:id="rId8" name="Scroll Bar 8">
              <controlPr defaultSize="0" autoPict="0">
                <anchor moveWithCells="1">
                  <from>
                    <xdr:col>2</xdr:col>
                    <xdr:colOff>7620</xdr:colOff>
                    <xdr:row>8</xdr:row>
                    <xdr:rowOff>7620</xdr:rowOff>
                  </from>
                  <to>
                    <xdr:col>2</xdr:col>
                    <xdr:colOff>929640</xdr:colOff>
                    <xdr:row>9</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Introduction</vt:lpstr>
      <vt:lpstr>Sheet5</vt:lpstr>
      <vt:lpstr>dOne</vt:lpstr>
      <vt:lpstr>dTwo</vt:lpstr>
      <vt:lpstr>eqt</vt:lpstr>
      <vt:lpstr>ert</vt:lpstr>
      <vt:lpstr>K</vt:lpstr>
      <vt:lpstr>NdOne</vt:lpstr>
      <vt:lpstr>NdTwo</vt:lpstr>
      <vt:lpstr>NmdOne</vt:lpstr>
      <vt:lpstr>NmdTwo</vt:lpstr>
      <vt:lpstr>NpdOne</vt:lpstr>
      <vt:lpstr>p</vt:lpstr>
      <vt:lpstr>q</vt:lpstr>
      <vt:lpstr>radj</vt:lpstr>
      <vt:lpstr>rr</vt:lpstr>
      <vt:lpstr>S</vt:lpstr>
      <vt:lpstr>T</vt:lpstr>
      <vt:lpstr>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2019-10-15T14:07:46Z</dcterms:modified>
</cp:coreProperties>
</file>