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4330" windowHeight="15000" activeTab="1"/>
  </bookViews>
  <sheets>
    <sheet name="Introduction" sheetId="1" r:id="rId1"/>
    <sheet name="Sheet8" sheetId="3" r:id="rId2"/>
  </sheets>
  <definedNames>
    <definedName name="dOne">Sheet8!$B$67</definedName>
    <definedName name="dTwo">Sheet8!$B$71</definedName>
    <definedName name="eqt">Sheet8!$B$64</definedName>
    <definedName name="ert">Sheet8!$B$63</definedName>
    <definedName name="K">Sheet8!$B$24</definedName>
    <definedName name="NdOne">Sheet8!$B$68</definedName>
    <definedName name="NdTwo">Sheet8!$B$72</definedName>
    <definedName name="NmdOne">Sheet8!$B$69</definedName>
    <definedName name="NmdTwo">Sheet8!$B$73</definedName>
    <definedName name="NpdOne">Sheet8!$B$75</definedName>
    <definedName name="q">Sheet8!$B$5</definedName>
    <definedName name="radj">Sheet8!$B$65</definedName>
    <definedName name="rr">Sheet8!$B$8</definedName>
    <definedName name="S">Sheet8!$B$7</definedName>
    <definedName name="solver_eng" localSheetId="1" hidden="1">1</definedName>
    <definedName name="solver_neg" localSheetId="1" hidden="1">1</definedName>
    <definedName name="solver_num" localSheetId="1" hidden="1">0</definedName>
    <definedName name="solver_opt" localSheetId="1" hidden="1">Sheet8!$F$28</definedName>
    <definedName name="solver_typ" localSheetId="1" hidden="1">1</definedName>
    <definedName name="solver_val" localSheetId="1" hidden="1">0</definedName>
    <definedName name="solver_ver" localSheetId="1" hidden="1">3</definedName>
    <definedName name="T">Sheet8!$B$4</definedName>
    <definedName name="V">Sheet8!$B$6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8" i="3" l="1"/>
  <c r="N28" i="3" s="1"/>
  <c r="C28" i="3"/>
  <c r="M28" i="3" s="1"/>
  <c r="B28" i="3"/>
  <c r="L28" i="3" s="1"/>
  <c r="A29" i="3"/>
  <c r="A30" i="3" s="1"/>
  <c r="A31" i="3" s="1"/>
  <c r="A32" i="3" s="1"/>
  <c r="A33" i="3" s="1"/>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F59" i="3" s="1"/>
  <c r="H28" i="3" l="1"/>
  <c r="I28" i="3"/>
  <c r="G28" i="3"/>
  <c r="F29" i="3"/>
  <c r="F52" i="3"/>
  <c r="K59" i="3"/>
  <c r="K32" i="3"/>
  <c r="F44" i="3"/>
  <c r="K51" i="3"/>
  <c r="K35" i="3"/>
  <c r="F51" i="3"/>
  <c r="F35" i="3"/>
  <c r="K42" i="3"/>
  <c r="F58" i="3"/>
  <c r="F50" i="3"/>
  <c r="F34" i="3"/>
  <c r="K49" i="3"/>
  <c r="K33" i="3"/>
  <c r="F57" i="3"/>
  <c r="F41" i="3"/>
  <c r="K56" i="3"/>
  <c r="K40" i="3"/>
  <c r="F48" i="3"/>
  <c r="F40" i="3"/>
  <c r="K55" i="3"/>
  <c r="K39" i="3"/>
  <c r="F55" i="3"/>
  <c r="F47" i="3"/>
  <c r="F39" i="3"/>
  <c r="F31" i="3"/>
  <c r="K54" i="3"/>
  <c r="K46" i="3"/>
  <c r="K38" i="3"/>
  <c r="K30" i="3"/>
  <c r="F36" i="3"/>
  <c r="K43" i="3"/>
  <c r="F43" i="3"/>
  <c r="K58" i="3"/>
  <c r="K50" i="3"/>
  <c r="K34" i="3"/>
  <c r="F42" i="3"/>
  <c r="K57" i="3"/>
  <c r="K41" i="3"/>
  <c r="F49" i="3"/>
  <c r="F33" i="3"/>
  <c r="K48" i="3"/>
  <c r="F56" i="3"/>
  <c r="F32" i="3"/>
  <c r="K47" i="3"/>
  <c r="K31" i="3"/>
  <c r="F54" i="3"/>
  <c r="F46" i="3"/>
  <c r="F38" i="3"/>
  <c r="F30" i="3"/>
  <c r="K53" i="3"/>
  <c r="K45" i="3"/>
  <c r="K37" i="3"/>
  <c r="F53" i="3"/>
  <c r="F45" i="3"/>
  <c r="F37" i="3"/>
  <c r="K29" i="3"/>
  <c r="K52" i="3"/>
  <c r="K44" i="3"/>
  <c r="K36" i="3"/>
  <c r="B7" i="3"/>
  <c r="B24" i="3" s="1"/>
  <c r="B6" i="3"/>
  <c r="B8" i="3" l="1"/>
  <c r="B9" i="3" l="1"/>
  <c r="B5" i="3"/>
  <c r="B30" i="3" l="1"/>
  <c r="D32" i="3"/>
  <c r="C35" i="3"/>
  <c r="B38" i="3"/>
  <c r="D40" i="3"/>
  <c r="C43" i="3"/>
  <c r="B46" i="3"/>
  <c r="D48" i="3"/>
  <c r="C51" i="3"/>
  <c r="B54" i="3"/>
  <c r="D56" i="3"/>
  <c r="C59" i="3"/>
  <c r="C52" i="3"/>
  <c r="D57" i="3"/>
  <c r="B50" i="3"/>
  <c r="B58" i="3"/>
  <c r="D39" i="3"/>
  <c r="B53" i="3"/>
  <c r="B32" i="3"/>
  <c r="B40" i="3"/>
  <c r="D42" i="3"/>
  <c r="D50" i="3"/>
  <c r="C53" i="3"/>
  <c r="D58" i="3"/>
  <c r="B43" i="3"/>
  <c r="C56" i="3"/>
  <c r="C30" i="3"/>
  <c r="B33" i="3"/>
  <c r="D35" i="3"/>
  <c r="C38" i="3"/>
  <c r="B41" i="3"/>
  <c r="D43" i="3"/>
  <c r="C46" i="3"/>
  <c r="B49" i="3"/>
  <c r="D51" i="3"/>
  <c r="C54" i="3"/>
  <c r="B57" i="3"/>
  <c r="D59" i="3"/>
  <c r="D49" i="3"/>
  <c r="C55" i="3"/>
  <c r="B29" i="3"/>
  <c r="B37" i="3"/>
  <c r="C50" i="3"/>
  <c r="B51" i="3"/>
  <c r="D30" i="3"/>
  <c r="C33" i="3"/>
  <c r="B36" i="3"/>
  <c r="D38" i="3"/>
  <c r="C41" i="3"/>
  <c r="B44" i="3"/>
  <c r="D46" i="3"/>
  <c r="C49" i="3"/>
  <c r="B52" i="3"/>
  <c r="D54" i="3"/>
  <c r="C57" i="3"/>
  <c r="C29" i="3"/>
  <c r="D29" i="3"/>
  <c r="D52" i="3"/>
  <c r="C34" i="3"/>
  <c r="D47" i="3"/>
  <c r="C58" i="3"/>
  <c r="C37" i="3"/>
  <c r="B48" i="3"/>
  <c r="B35" i="3"/>
  <c r="D37" i="3"/>
  <c r="C48" i="3"/>
  <c r="B59" i="3"/>
  <c r="B31" i="3"/>
  <c r="D33" i="3"/>
  <c r="C36" i="3"/>
  <c r="B39" i="3"/>
  <c r="D41" i="3"/>
  <c r="C44" i="3"/>
  <c r="B47" i="3"/>
  <c r="B55" i="3"/>
  <c r="D31" i="3"/>
  <c r="C42" i="3"/>
  <c r="D55" i="3"/>
  <c r="D34" i="3"/>
  <c r="C45" i="3"/>
  <c r="B56" i="3"/>
  <c r="C32" i="3"/>
  <c r="C40" i="3"/>
  <c r="D53" i="3"/>
  <c r="C31" i="3"/>
  <c r="B34" i="3"/>
  <c r="D36" i="3"/>
  <c r="C39" i="3"/>
  <c r="B42" i="3"/>
  <c r="D44" i="3"/>
  <c r="C47" i="3"/>
  <c r="B45" i="3"/>
  <c r="D45" i="3"/>
  <c r="B67" i="3"/>
  <c r="B75" i="3" s="1"/>
  <c r="B65" i="3"/>
  <c r="B64" i="3"/>
  <c r="B63" i="3"/>
  <c r="B71" i="3" l="1"/>
  <c r="B72" i="3" s="1"/>
  <c r="B73" i="3" s="1"/>
  <c r="B68" i="3"/>
  <c r="B19" i="3" l="1"/>
  <c r="B21" i="3" s="1"/>
  <c r="F28" i="3" s="1"/>
  <c r="B69" i="3"/>
  <c r="B20" i="3" s="1"/>
  <c r="B22" i="3" s="1"/>
  <c r="K28" i="3" s="1"/>
</calcChain>
</file>

<file path=xl/sharedStrings.xml><?xml version="1.0" encoding="utf-8"?>
<sst xmlns="http://schemas.openxmlformats.org/spreadsheetml/2006/main" count="35" uniqueCount="34">
  <si>
    <t>The Problem</t>
  </si>
  <si>
    <t>Stock price (S)</t>
  </si>
  <si>
    <t>Time to maturity (T, years)</t>
  </si>
  <si>
    <t>Volatility (V)</t>
  </si>
  <si>
    <t>Interest rate (rr)</t>
  </si>
  <si>
    <t>Intermediate variables</t>
  </si>
  <si>
    <t>Exp(-rT) (ert)</t>
  </si>
  <si>
    <t>Exp(-qT) (eqt)</t>
  </si>
  <si>
    <t>N(d1) (NdOne)</t>
  </si>
  <si>
    <t>N(-d1) (NmdOne)</t>
  </si>
  <si>
    <t>d2 (dTwo)</t>
  </si>
  <si>
    <t>N(d2) (NdTwo)</t>
  </si>
  <si>
    <t>N(-d2) (NmdTwo)</t>
  </si>
  <si>
    <t>Exp(-(d1^2)/2)/(2*Pi)^0.5 (NpdOne)</t>
  </si>
  <si>
    <t>Dividend (q)</t>
  </si>
  <si>
    <t>(r-q+0.5*V^2) (radj)</t>
  </si>
  <si>
    <t>d1 (dOne)</t>
  </si>
  <si>
    <t>Option type, C = 1, P = 0</t>
  </si>
  <si>
    <t>Variation of Delta with Time to Expiration</t>
  </si>
  <si>
    <t>Exercise price/Stock price</t>
  </si>
  <si>
    <t xml:space="preserve">    For 1st series</t>
  </si>
  <si>
    <t xml:space="preserve">    For 2nd series</t>
  </si>
  <si>
    <t xml:space="preserve">    For 3rd series</t>
  </si>
  <si>
    <t>Shortest time</t>
  </si>
  <si>
    <t>Time step</t>
  </si>
  <si>
    <t>Exercise price (K)</t>
  </si>
  <si>
    <t>Time E/S</t>
  </si>
  <si>
    <t>One reason investors buy options is that options provide high leverage, that is, if the stock moves in their favor, the percentage return on the option investment is likeiy to be many times the percentage return on an investment in the stock. Create a model to show how the leverage changes as an option approaches expiration and also how it depends on the ratio X/S, that is, on how much in-the-money or out-of-the-money the option is.</t>
  </si>
  <si>
    <t>Call price (c)</t>
  </si>
  <si>
    <t>Put price (p)</t>
  </si>
  <si>
    <t>Call leverage</t>
  </si>
  <si>
    <t>Put leverage</t>
  </si>
  <si>
    <t>Call Leverage</t>
  </si>
  <si>
    <t>Put Leverage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</si>
</sst>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quot;$&quot;#,##0.00"/>
    <numFmt numFmtId="165" formatCode="0.0000"/>
    <numFmt numFmtId="166" formatCode="#,##0.000"/>
  </numFmts>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wrapText="1"/>
    </xf>
    <xf numFmtId="0" fontId="2" fillId="0" borderId="0" xfId="0" applyFont="1"/>
    <xf numFmtId="164" fontId="0" fillId="0" borderId="0" xfId="0" applyNumberFormat="1"/>
    <xf numFmtId="10" fontId="0" fillId="0" borderId="0" xfId="0" applyNumberFormat="1"/>
    <xf numFmtId="0" fontId="0" fillId="0" borderId="0" xfId="0" applyBorder="1"/>
    <xf numFmtId="0" fontId="1" fillId="0" borderId="0" xfId="0" applyFont="1" applyBorder="1"/>
    <xf numFmtId="165" fontId="0" fillId="0" borderId="0" xfId="0" applyNumberFormat="1" applyBorder="1"/>
    <xf numFmtId="0" fontId="0" fillId="0" borderId="0" xfId="0" applyNumberFormat="1" applyBorder="1"/>
    <xf numFmtId="0" fontId="0" fillId="0" borderId="0" xfId="0" applyFill="1" applyBorder="1"/>
    <xf numFmtId="164" fontId="0" fillId="0" borderId="0" xfId="0" applyNumberFormat="1" applyBorder="1"/>
    <xf numFmtId="9" fontId="0" fillId="0" borderId="0" xfId="0" applyNumberFormat="1"/>
    <xf numFmtId="0" fontId="1" fillId="0" borderId="0" xfId="0" applyFont="1" applyFill="1" applyBorder="1"/>
    <xf numFmtId="2" fontId="0" fillId="2" borderId="1" xfId="0" applyNumberFormat="1" applyFill="1" applyBorder="1"/>
    <xf numFmtId="0" fontId="0" fillId="0" borderId="0" xfId="0" applyBorder="1" applyAlignment="1">
      <alignment horizontal="right"/>
    </xf>
    <xf numFmtId="2" fontId="0" fillId="0" borderId="0" xfId="0" applyNumberFormat="1" applyBorder="1"/>
    <xf numFmtId="2" fontId="0" fillId="0" borderId="2" xfId="0" applyNumberFormat="1" applyBorder="1"/>
    <xf numFmtId="164" fontId="0" fillId="0" borderId="2" xfId="0" applyNumberFormat="1" applyBorder="1"/>
    <xf numFmtId="4" fontId="0" fillId="0" borderId="0" xfId="0" applyNumberFormat="1" applyBorder="1"/>
    <xf numFmtId="0" fontId="0" fillId="0" borderId="0" xfId="0" quotePrefix="1" applyBorder="1"/>
    <xf numFmtId="166"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Variation of Delta with Time to Expiration</a:t>
            </a:r>
          </a:p>
        </c:rich>
      </c:tx>
      <c:layout>
        <c:manualLayout>
          <c:xMode val="edge"/>
          <c:yMode val="edge"/>
          <c:x val="0.23201109623044308"/>
          <c:y val="2.09863588667366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E/S = 1.2</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Sheet8!$A$29:$A$59</c:f>
              <c:numCache>
                <c:formatCode>0.00</c:formatCode>
                <c:ptCount val="31"/>
                <c:pt idx="0">
                  <c:v>0.04</c:v>
                </c:pt>
                <c:pt idx="1">
                  <c:v>0.06</c:v>
                </c:pt>
                <c:pt idx="2">
                  <c:v>0.08</c:v>
                </c:pt>
                <c:pt idx="3">
                  <c:v>0.1</c:v>
                </c:pt>
                <c:pt idx="4">
                  <c:v>0.12000000000000001</c:v>
                </c:pt>
                <c:pt idx="5">
                  <c:v>0.14000000000000001</c:v>
                </c:pt>
                <c:pt idx="6">
                  <c:v>0.16</c:v>
                </c:pt>
                <c:pt idx="7">
                  <c:v>0.18</c:v>
                </c:pt>
                <c:pt idx="8">
                  <c:v>0.19999999999999998</c:v>
                </c:pt>
                <c:pt idx="9">
                  <c:v>0.21999999999999997</c:v>
                </c:pt>
                <c:pt idx="10">
                  <c:v>0.23999999999999996</c:v>
                </c:pt>
                <c:pt idx="11">
                  <c:v>0.25999999999999995</c:v>
                </c:pt>
                <c:pt idx="12">
                  <c:v>0.27999999999999997</c:v>
                </c:pt>
                <c:pt idx="13">
                  <c:v>0.3</c:v>
                </c:pt>
                <c:pt idx="14">
                  <c:v>0.32</c:v>
                </c:pt>
                <c:pt idx="15">
                  <c:v>0.34</c:v>
                </c:pt>
                <c:pt idx="16">
                  <c:v>0.36000000000000004</c:v>
                </c:pt>
                <c:pt idx="17">
                  <c:v>0.38000000000000006</c:v>
                </c:pt>
                <c:pt idx="18">
                  <c:v>0.40000000000000008</c:v>
                </c:pt>
                <c:pt idx="19">
                  <c:v>0.4200000000000001</c:v>
                </c:pt>
                <c:pt idx="20">
                  <c:v>0.44000000000000011</c:v>
                </c:pt>
                <c:pt idx="21">
                  <c:v>0.46000000000000013</c:v>
                </c:pt>
                <c:pt idx="22">
                  <c:v>0.48000000000000015</c:v>
                </c:pt>
                <c:pt idx="23">
                  <c:v>0.50000000000000011</c:v>
                </c:pt>
                <c:pt idx="24">
                  <c:v>0.52000000000000013</c:v>
                </c:pt>
                <c:pt idx="25">
                  <c:v>0.54000000000000015</c:v>
                </c:pt>
                <c:pt idx="26">
                  <c:v>0.56000000000000016</c:v>
                </c:pt>
                <c:pt idx="27">
                  <c:v>0.58000000000000018</c:v>
                </c:pt>
                <c:pt idx="28">
                  <c:v>0.6000000000000002</c:v>
                </c:pt>
                <c:pt idx="29">
                  <c:v>0.62000000000000022</c:v>
                </c:pt>
                <c:pt idx="30">
                  <c:v>0.64000000000000024</c:v>
                </c:pt>
              </c:numCache>
            </c:numRef>
          </c:xVal>
          <c:yVal>
            <c:numRef>
              <c:f>Sheet8!$B$29:$B$59</c:f>
              <c:numCache>
                <c:formatCode>0.00</c:formatCode>
                <c:ptCount val="31"/>
                <c:pt idx="0">
                  <c:v>25.72864760865998</c:v>
                </c:pt>
                <c:pt idx="1">
                  <c:v>18.919042274578381</c:v>
                </c:pt>
                <c:pt idx="2">
                  <c:v>15.359047311003032</c:v>
                </c:pt>
                <c:pt idx="3">
                  <c:v>13.137283318730066</c:v>
                </c:pt>
                <c:pt idx="4">
                  <c:v>11.602859436342236</c:v>
                </c:pt>
                <c:pt idx="5">
                  <c:v>10.471119750391249</c:v>
                </c:pt>
                <c:pt idx="6">
                  <c:v>9.5969811708738835</c:v>
                </c:pt>
                <c:pt idx="7">
                  <c:v>8.89836214568572</c:v>
                </c:pt>
                <c:pt idx="8">
                  <c:v>8.325154349058062</c:v>
                </c:pt>
                <c:pt idx="9">
                  <c:v>7.8449406259715841</c:v>
                </c:pt>
                <c:pt idx="10">
                  <c:v>7.4357665877216643</c:v>
                </c:pt>
                <c:pt idx="11">
                  <c:v>7.082202288997367</c:v>
                </c:pt>
                <c:pt idx="12">
                  <c:v>6.7730659395951642</c:v>
                </c:pt>
                <c:pt idx="13">
                  <c:v>6.5000429473996686</c:v>
                </c:pt>
                <c:pt idx="14">
                  <c:v>6.2568135148405721</c:v>
                </c:pt>
                <c:pt idx="15">
                  <c:v>6.0384822359398465</c:v>
                </c:pt>
                <c:pt idx="16">
                  <c:v>5.8411939631161287</c:v>
                </c:pt>
                <c:pt idx="17">
                  <c:v>5.6618683828785255</c:v>
                </c:pt>
                <c:pt idx="18">
                  <c:v>5.4980124333873199</c:v>
                </c:pt>
                <c:pt idx="19">
                  <c:v>5.347585063539511</c:v>
                </c:pt>
                <c:pt idx="20">
                  <c:v>5.2088979795227326</c:v>
                </c:pt>
                <c:pt idx="21">
                  <c:v>5.0805416317385124</c:v>
                </c:pt>
                <c:pt idx="22">
                  <c:v>4.961329223824789</c:v>
                </c:pt>
                <c:pt idx="23">
                  <c:v>4.8502537994321209</c:v>
                </c:pt>
                <c:pt idx="24">
                  <c:v>4.7464549592006007</c:v>
                </c:pt>
                <c:pt idx="25">
                  <c:v>4.649192764831338</c:v>
                </c:pt>
                <c:pt idx="26">
                  <c:v>4.5578270731506336</c:v>
                </c:pt>
                <c:pt idx="27">
                  <c:v>4.4718010191814646</c:v>
                </c:pt>
                <c:pt idx="28">
                  <c:v>4.3906277026016625</c:v>
                </c:pt>
                <c:pt idx="29">
                  <c:v>4.3138793714307768</c:v>
                </c:pt>
                <c:pt idx="30">
                  <c:v>4.2411785699405531</c:v>
                </c:pt>
              </c:numCache>
            </c:numRef>
          </c:yVal>
          <c:smooth val="0"/>
          <c:extLst>
            <c:ext xmlns:c16="http://schemas.microsoft.com/office/drawing/2014/chart" uri="{C3380CC4-5D6E-409C-BE32-E72D297353CC}">
              <c16:uniqueId val="{00000000-3507-46F7-B1A2-0D6C8E3C4377}"/>
            </c:ext>
          </c:extLst>
        </c:ser>
        <c:ser>
          <c:idx val="1"/>
          <c:order val="1"/>
          <c:tx>
            <c:v>E/S = 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Sheet8!$A$29:$A$59</c:f>
              <c:numCache>
                <c:formatCode>0.00</c:formatCode>
                <c:ptCount val="31"/>
                <c:pt idx="0">
                  <c:v>0.04</c:v>
                </c:pt>
                <c:pt idx="1">
                  <c:v>0.06</c:v>
                </c:pt>
                <c:pt idx="2">
                  <c:v>0.08</c:v>
                </c:pt>
                <c:pt idx="3">
                  <c:v>0.1</c:v>
                </c:pt>
                <c:pt idx="4">
                  <c:v>0.12000000000000001</c:v>
                </c:pt>
                <c:pt idx="5">
                  <c:v>0.14000000000000001</c:v>
                </c:pt>
                <c:pt idx="6">
                  <c:v>0.16</c:v>
                </c:pt>
                <c:pt idx="7">
                  <c:v>0.18</c:v>
                </c:pt>
                <c:pt idx="8">
                  <c:v>0.19999999999999998</c:v>
                </c:pt>
                <c:pt idx="9">
                  <c:v>0.21999999999999997</c:v>
                </c:pt>
                <c:pt idx="10">
                  <c:v>0.23999999999999996</c:v>
                </c:pt>
                <c:pt idx="11">
                  <c:v>0.25999999999999995</c:v>
                </c:pt>
                <c:pt idx="12">
                  <c:v>0.27999999999999997</c:v>
                </c:pt>
                <c:pt idx="13">
                  <c:v>0.3</c:v>
                </c:pt>
                <c:pt idx="14">
                  <c:v>0.32</c:v>
                </c:pt>
                <c:pt idx="15">
                  <c:v>0.34</c:v>
                </c:pt>
                <c:pt idx="16">
                  <c:v>0.36000000000000004</c:v>
                </c:pt>
                <c:pt idx="17">
                  <c:v>0.38000000000000006</c:v>
                </c:pt>
                <c:pt idx="18">
                  <c:v>0.40000000000000008</c:v>
                </c:pt>
                <c:pt idx="19">
                  <c:v>0.4200000000000001</c:v>
                </c:pt>
                <c:pt idx="20">
                  <c:v>0.44000000000000011</c:v>
                </c:pt>
                <c:pt idx="21">
                  <c:v>0.46000000000000013</c:v>
                </c:pt>
                <c:pt idx="22">
                  <c:v>0.48000000000000015</c:v>
                </c:pt>
                <c:pt idx="23">
                  <c:v>0.50000000000000011</c:v>
                </c:pt>
                <c:pt idx="24">
                  <c:v>0.52000000000000013</c:v>
                </c:pt>
                <c:pt idx="25">
                  <c:v>0.54000000000000015</c:v>
                </c:pt>
                <c:pt idx="26">
                  <c:v>0.56000000000000016</c:v>
                </c:pt>
                <c:pt idx="27">
                  <c:v>0.58000000000000018</c:v>
                </c:pt>
                <c:pt idx="28">
                  <c:v>0.6000000000000002</c:v>
                </c:pt>
                <c:pt idx="29">
                  <c:v>0.62000000000000022</c:v>
                </c:pt>
                <c:pt idx="30">
                  <c:v>0.64000000000000024</c:v>
                </c:pt>
              </c:numCache>
            </c:numRef>
          </c:xVal>
          <c:yVal>
            <c:numRef>
              <c:f>Sheet8!$C$29:$C$59</c:f>
              <c:numCache>
                <c:formatCode>0.00</c:formatCode>
                <c:ptCount val="31"/>
                <c:pt idx="0">
                  <c:v>12.947321280109387</c:v>
                </c:pt>
                <c:pt idx="1">
                  <c:v>10.648700863429475</c:v>
                </c:pt>
                <c:pt idx="2">
                  <c:v>9.2787647583822395</c:v>
                </c:pt>
                <c:pt idx="3">
                  <c:v>8.3440890357193496</c:v>
                </c:pt>
                <c:pt idx="4">
                  <c:v>7.6542987169232717</c:v>
                </c:pt>
                <c:pt idx="5">
                  <c:v>7.1183176868635902</c:v>
                </c:pt>
                <c:pt idx="6">
                  <c:v>6.6863758719857564</c:v>
                </c:pt>
                <c:pt idx="7">
                  <c:v>6.3286753042725934</c:v>
                </c:pt>
                <c:pt idx="8">
                  <c:v>6.0261418567287537</c:v>
                </c:pt>
                <c:pt idx="9">
                  <c:v>5.7659243966506155</c:v>
                </c:pt>
                <c:pt idx="10">
                  <c:v>5.5390063795808775</c:v>
                </c:pt>
                <c:pt idx="11">
                  <c:v>5.3388500251391875</c:v>
                </c:pt>
                <c:pt idx="12">
                  <c:v>5.1605838380154889</c:v>
                </c:pt>
                <c:pt idx="13">
                  <c:v>5.0004935730164268</c:v>
                </c:pt>
                <c:pt idx="14">
                  <c:v>4.8556912057663597</c:v>
                </c:pt>
                <c:pt idx="15">
                  <c:v>4.7238927324821196</c:v>
                </c:pt>
                <c:pt idx="16">
                  <c:v>4.6032648952275377</c:v>
                </c:pt>
                <c:pt idx="17">
                  <c:v>4.4923169114604065</c:v>
                </c:pt>
                <c:pt idx="18">
                  <c:v>4.3898223813179023</c:v>
                </c:pt>
                <c:pt idx="19">
                  <c:v>4.2947619107184281</c:v>
                </c:pt>
                <c:pt idx="20">
                  <c:v>4.206280254192758</c:v>
                </c:pt>
                <c:pt idx="21">
                  <c:v>4.1236538257911377</c:v>
                </c:pt>
                <c:pt idx="22">
                  <c:v>4.0462657384991925</c:v>
                </c:pt>
                <c:pt idx="23">
                  <c:v>3.9735863936971771</c:v>
                </c:pt>
                <c:pt idx="24">
                  <c:v>3.9051582188365934</c:v>
                </c:pt>
                <c:pt idx="25">
                  <c:v>3.840583544789105</c:v>
                </c:pt>
                <c:pt idx="26">
                  <c:v>3.7795148870610649</c:v>
                </c:pt>
                <c:pt idx="27">
                  <c:v>3.7216470871208709</c:v>
                </c:pt>
                <c:pt idx="28">
                  <c:v>3.6667109072372277</c:v>
                </c:pt>
                <c:pt idx="29">
                  <c:v>3.6144677714451356</c:v>
                </c:pt>
                <c:pt idx="30">
                  <c:v>3.5647054178998303</c:v>
                </c:pt>
              </c:numCache>
            </c:numRef>
          </c:yVal>
          <c:smooth val="0"/>
          <c:extLst>
            <c:ext xmlns:c16="http://schemas.microsoft.com/office/drawing/2014/chart" uri="{C3380CC4-5D6E-409C-BE32-E72D297353CC}">
              <c16:uniqueId val="{00000000-B664-4FE6-B05E-6D1A1B3AE8D3}"/>
            </c:ext>
          </c:extLst>
        </c:ser>
        <c:ser>
          <c:idx val="2"/>
          <c:order val="2"/>
          <c:tx>
            <c:v>E/S = 0.8</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Sheet8!$A$29:$A$59</c:f>
              <c:numCache>
                <c:formatCode>0.00</c:formatCode>
                <c:ptCount val="31"/>
                <c:pt idx="0">
                  <c:v>0.04</c:v>
                </c:pt>
                <c:pt idx="1">
                  <c:v>0.06</c:v>
                </c:pt>
                <c:pt idx="2">
                  <c:v>0.08</c:v>
                </c:pt>
                <c:pt idx="3">
                  <c:v>0.1</c:v>
                </c:pt>
                <c:pt idx="4">
                  <c:v>0.12000000000000001</c:v>
                </c:pt>
                <c:pt idx="5">
                  <c:v>0.14000000000000001</c:v>
                </c:pt>
                <c:pt idx="6">
                  <c:v>0.16</c:v>
                </c:pt>
                <c:pt idx="7">
                  <c:v>0.18</c:v>
                </c:pt>
                <c:pt idx="8">
                  <c:v>0.19999999999999998</c:v>
                </c:pt>
                <c:pt idx="9">
                  <c:v>0.21999999999999997</c:v>
                </c:pt>
                <c:pt idx="10">
                  <c:v>0.23999999999999996</c:v>
                </c:pt>
                <c:pt idx="11">
                  <c:v>0.25999999999999995</c:v>
                </c:pt>
                <c:pt idx="12">
                  <c:v>0.27999999999999997</c:v>
                </c:pt>
                <c:pt idx="13">
                  <c:v>0.3</c:v>
                </c:pt>
                <c:pt idx="14">
                  <c:v>0.32</c:v>
                </c:pt>
                <c:pt idx="15">
                  <c:v>0.34</c:v>
                </c:pt>
                <c:pt idx="16">
                  <c:v>0.36000000000000004</c:v>
                </c:pt>
                <c:pt idx="17">
                  <c:v>0.38000000000000006</c:v>
                </c:pt>
                <c:pt idx="18">
                  <c:v>0.40000000000000008</c:v>
                </c:pt>
                <c:pt idx="19">
                  <c:v>0.4200000000000001</c:v>
                </c:pt>
                <c:pt idx="20">
                  <c:v>0.44000000000000011</c:v>
                </c:pt>
                <c:pt idx="21">
                  <c:v>0.46000000000000013</c:v>
                </c:pt>
                <c:pt idx="22">
                  <c:v>0.48000000000000015</c:v>
                </c:pt>
                <c:pt idx="23">
                  <c:v>0.50000000000000011</c:v>
                </c:pt>
                <c:pt idx="24">
                  <c:v>0.52000000000000013</c:v>
                </c:pt>
                <c:pt idx="25">
                  <c:v>0.54000000000000015</c:v>
                </c:pt>
                <c:pt idx="26">
                  <c:v>0.56000000000000016</c:v>
                </c:pt>
                <c:pt idx="27">
                  <c:v>0.58000000000000018</c:v>
                </c:pt>
                <c:pt idx="28">
                  <c:v>0.6000000000000002</c:v>
                </c:pt>
                <c:pt idx="29">
                  <c:v>0.62000000000000022</c:v>
                </c:pt>
                <c:pt idx="30">
                  <c:v>0.64000000000000024</c:v>
                </c:pt>
              </c:numCache>
            </c:numRef>
          </c:xVal>
          <c:yVal>
            <c:numRef>
              <c:f>Sheet8!$D$29:$D$59</c:f>
              <c:numCache>
                <c:formatCode>0.00</c:formatCode>
                <c:ptCount val="31"/>
                <c:pt idx="0">
                  <c:v>4.9053047635017757</c:v>
                </c:pt>
                <c:pt idx="1">
                  <c:v>4.7779801820288519</c:v>
                </c:pt>
                <c:pt idx="2">
                  <c:v>4.6362093474500821</c:v>
                </c:pt>
                <c:pt idx="3">
                  <c:v>4.4970963132951693</c:v>
                </c:pt>
                <c:pt idx="4">
                  <c:v>4.366480665333154</c:v>
                </c:pt>
                <c:pt idx="5">
                  <c:v>4.2458127485135293</c:v>
                </c:pt>
                <c:pt idx="6">
                  <c:v>4.1349079588467275</c:v>
                </c:pt>
                <c:pt idx="7">
                  <c:v>4.0330150596629881</c:v>
                </c:pt>
                <c:pt idx="8">
                  <c:v>3.9392362221236561</c:v>
                </c:pt>
                <c:pt idx="9">
                  <c:v>3.8526906980871827</c:v>
                </c:pt>
                <c:pt idx="10">
                  <c:v>3.7725738641341691</c:v>
                </c:pt>
                <c:pt idx="11">
                  <c:v>3.6981729680170665</c:v>
                </c:pt>
                <c:pt idx="12">
                  <c:v>3.6288653012631484</c:v>
                </c:pt>
                <c:pt idx="13">
                  <c:v>3.5641098405795186</c:v>
                </c:pt>
                <c:pt idx="14">
                  <c:v>3.5034371132860103</c:v>
                </c:pt>
                <c:pt idx="15">
                  <c:v>3.4464392754054298</c:v>
                </c:pt>
                <c:pt idx="16">
                  <c:v>3.3927611573158591</c:v>
                </c:pt>
                <c:pt idx="17">
                  <c:v>3.3420924847508067</c:v>
                </c:pt>
                <c:pt idx="18">
                  <c:v>3.2941612490439627</c:v>
                </c:pt>
                <c:pt idx="19">
                  <c:v>3.2487281103516188</c:v>
                </c:pt>
                <c:pt idx="20">
                  <c:v>3.2055816925855729</c:v>
                </c:pt>
                <c:pt idx="21">
                  <c:v>3.1645346321113408</c:v>
                </c:pt>
                <c:pt idx="22">
                  <c:v>3.1254202566320064</c:v>
                </c:pt>
                <c:pt idx="23">
                  <c:v>3.0880897881179283</c:v>
                </c:pt>
                <c:pt idx="24">
                  <c:v>3.052409980648771</c:v>
                </c:pt>
                <c:pt idx="25">
                  <c:v>3.0182611192267808</c:v>
                </c:pt>
                <c:pt idx="26">
                  <c:v>2.9855353186146192</c:v>
                </c:pt>
                <c:pt idx="27">
                  <c:v>2.9541350721047177</c:v>
                </c:pt>
                <c:pt idx="28">
                  <c:v>2.9239720090731285</c:v>
                </c:pt>
                <c:pt idx="29">
                  <c:v>2.8949658274910388</c:v>
                </c:pt>
                <c:pt idx="30">
                  <c:v>2.867043373535167</c:v>
                </c:pt>
              </c:numCache>
            </c:numRef>
          </c:yVal>
          <c:smooth val="0"/>
          <c:extLst>
            <c:ext xmlns:c16="http://schemas.microsoft.com/office/drawing/2014/chart" uri="{C3380CC4-5D6E-409C-BE32-E72D297353CC}">
              <c16:uniqueId val="{00000001-B664-4FE6-B05E-6D1A1B3AE8D3}"/>
            </c:ext>
          </c:extLst>
        </c:ser>
        <c:dLbls>
          <c:showLegendKey val="0"/>
          <c:showVal val="0"/>
          <c:showCatName val="0"/>
          <c:showSerName val="0"/>
          <c:showPercent val="0"/>
          <c:showBubbleSize val="0"/>
        </c:dLbls>
        <c:axId val="1000828527"/>
        <c:axId val="699637375"/>
      </c:scatterChart>
      <c:valAx>
        <c:axId val="100082852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Time to expiration</a:t>
                </a:r>
              </a:p>
            </c:rich>
          </c:tx>
          <c:layout>
            <c:manualLayout>
              <c:xMode val="edge"/>
              <c:yMode val="edge"/>
              <c:x val="0.36454012397386504"/>
              <c:y val="0.9172786500279014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9637375"/>
        <c:crosses val="autoZero"/>
        <c:crossBetween val="midCat"/>
      </c:valAx>
      <c:valAx>
        <c:axId val="6996373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t>Delta</a:t>
                </a:r>
              </a:p>
            </c:rich>
          </c:tx>
          <c:layout>
            <c:manualLayout>
              <c:xMode val="edge"/>
              <c:yMode val="edge"/>
              <c:x val="2.0246640898214614E-2"/>
              <c:y val="0.3615544777784204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828527"/>
        <c:crosses val="autoZero"/>
        <c:crossBetween val="midCat"/>
      </c:valAx>
      <c:spPr>
        <a:noFill/>
        <a:ln>
          <a:noFill/>
        </a:ln>
        <a:effectLst/>
      </c:spPr>
    </c:plotArea>
    <c:legend>
      <c:legendPos val="t"/>
      <c:layout/>
      <c:overlay val="0"/>
      <c:spPr>
        <a:noFill/>
        <a:ln>
          <a:solidFill>
            <a:schemeClr val="accent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D$6" horiz="1" max="1000" page="10" val="50"/>
</file>

<file path=xl/ctrlProps/ctrlProp2.xml><?xml version="1.0" encoding="utf-8"?>
<formControlPr xmlns="http://schemas.microsoft.com/office/spreadsheetml/2009/9/main" objectType="Scroll" dx="26" fmlaLink="$D$5" horiz="1" max="20" page="100" val="0"/>
</file>

<file path=xl/ctrlProps/ctrlProp3.xml><?xml version="1.0" encoding="utf-8"?>
<formControlPr xmlns="http://schemas.microsoft.com/office/spreadsheetml/2009/9/main" objectType="Scroll" dx="26" fmlaLink="$D$7" horiz="1" max="100" page="100" val="50"/>
</file>

<file path=xl/ctrlProps/ctrlProp4.xml><?xml version="1.0" encoding="utf-8"?>
<formControlPr xmlns="http://schemas.microsoft.com/office/spreadsheetml/2009/9/main" objectType="Scroll" dx="26" fmlaLink="$D$8" horiz="1" max="100" page="100" val="4"/>
</file>

<file path=xl/ctrlProps/ctrlProp5.xml><?xml version="1.0" encoding="utf-8"?>
<formControlPr xmlns="http://schemas.microsoft.com/office/spreadsheetml/2009/9/main" objectType="Scroll" dx="26" fmlaLink="$D$9" horiz="1" max="1" page="10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5</xdr:row>
          <xdr:rowOff>9525</xdr:rowOff>
        </xdr:from>
        <xdr:to>
          <xdr:col>3</xdr:col>
          <xdr:colOff>0</xdr:colOff>
          <xdr:row>6</xdr:row>
          <xdr:rowOff>0</xdr:rowOff>
        </xdr:to>
        <xdr:sp macro="" textlink="">
          <xdr:nvSpPr>
            <xdr:cNvPr id="1027" name="Scroll Bar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4</xdr:row>
          <xdr:rowOff>9525</xdr:rowOff>
        </xdr:from>
        <xdr:to>
          <xdr:col>3</xdr:col>
          <xdr:colOff>0</xdr:colOff>
          <xdr:row>5</xdr:row>
          <xdr:rowOff>0</xdr:rowOff>
        </xdr:to>
        <xdr:sp macro="" textlink="">
          <xdr:nvSpPr>
            <xdr:cNvPr id="1028" name="Scroll Bar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6</xdr:row>
          <xdr:rowOff>9525</xdr:rowOff>
        </xdr:from>
        <xdr:to>
          <xdr:col>3</xdr:col>
          <xdr:colOff>0</xdr:colOff>
          <xdr:row>7</xdr:row>
          <xdr:rowOff>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7</xdr:row>
          <xdr:rowOff>9525</xdr:rowOff>
        </xdr:from>
        <xdr:to>
          <xdr:col>3</xdr:col>
          <xdr:colOff>0</xdr:colOff>
          <xdr:row>8</xdr:row>
          <xdr:rowOff>0</xdr:rowOff>
        </xdr:to>
        <xdr:sp macro="" textlink="">
          <xdr:nvSpPr>
            <xdr:cNvPr id="1031" name="Scroll Bar 7" hidden="1">
              <a:extLst>
                <a:ext uri="{63B3BB69-23CF-44E3-9099-C40C66FF867C}">
                  <a14:compatExt spid="_x0000_s1031"/>
                </a:ext>
                <a:ext uri="{FF2B5EF4-FFF2-40B4-BE49-F238E27FC236}">
                  <a16:creationId xmlns:a16="http://schemas.microsoft.com/office/drawing/2014/main" id="{00000000-0008-0000-01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xdr:colOff>
          <xdr:row>8</xdr:row>
          <xdr:rowOff>9525</xdr:rowOff>
        </xdr:from>
        <xdr:to>
          <xdr:col>3</xdr:col>
          <xdr:colOff>0</xdr:colOff>
          <xdr:row>9</xdr:row>
          <xdr:rowOff>0</xdr:rowOff>
        </xdr:to>
        <xdr:sp macro="" textlink="">
          <xdr:nvSpPr>
            <xdr:cNvPr id="1032" name="Scroll Bar 8" hidden="1">
              <a:extLst>
                <a:ext uri="{63B3BB69-23CF-44E3-9099-C40C66FF867C}">
                  <a14:compatExt spid="_x0000_s1032"/>
                </a:ext>
                <a:ext uri="{FF2B5EF4-FFF2-40B4-BE49-F238E27FC236}">
                  <a16:creationId xmlns:a16="http://schemas.microsoft.com/office/drawing/2014/main" id="{00000000-0008-0000-01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4</xdr:col>
      <xdr:colOff>125730</xdr:colOff>
      <xdr:row>2</xdr:row>
      <xdr:rowOff>26670</xdr:rowOff>
    </xdr:from>
    <xdr:to>
      <xdr:col>13</xdr:col>
      <xdr:colOff>552450</xdr:colOff>
      <xdr:row>25</xdr:row>
      <xdr:rowOff>0</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2"/>
  <sheetViews>
    <sheetView workbookViewId="0">
      <selection activeCell="A3" sqref="A3"/>
    </sheetView>
  </sheetViews>
  <sheetFormatPr defaultRowHeight="15" x14ac:dyDescent="0.25"/>
  <cols>
    <col min="1" max="1" width="71.140625" customWidth="1"/>
  </cols>
  <sheetData>
    <row r="1" spans="1:1" x14ac:dyDescent="0.25">
      <c r="A1" s="1" t="s">
        <v>0</v>
      </c>
    </row>
    <row r="2" spans="1:1" ht="90" x14ac:dyDescent="0.25">
      <c r="A2" s="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N78"/>
  <sheetViews>
    <sheetView tabSelected="1" workbookViewId="0">
      <selection activeCell="P40" sqref="P40"/>
    </sheetView>
  </sheetViews>
  <sheetFormatPr defaultRowHeight="15" x14ac:dyDescent="0.25"/>
  <cols>
    <col min="1" max="1" width="31" customWidth="1"/>
    <col min="2" max="2" width="12" bestFit="1" customWidth="1"/>
    <col min="3" max="3" width="14" customWidth="1"/>
  </cols>
  <sheetData>
    <row r="1" spans="1:4" ht="15.75" x14ac:dyDescent="0.25">
      <c r="A1" s="3" t="s">
        <v>18</v>
      </c>
    </row>
    <row r="3" spans="1:4" x14ac:dyDescent="0.25">
      <c r="A3" t="s">
        <v>19</v>
      </c>
      <c r="B3" s="14">
        <v>1.1000000000000001</v>
      </c>
    </row>
    <row r="4" spans="1:4" x14ac:dyDescent="0.25">
      <c r="A4" t="s">
        <v>2</v>
      </c>
      <c r="B4" s="14">
        <v>0.6</v>
      </c>
    </row>
    <row r="5" spans="1:4" x14ac:dyDescent="0.25">
      <c r="A5" t="s">
        <v>14</v>
      </c>
      <c r="B5" s="5">
        <f>D5/100</f>
        <v>0</v>
      </c>
      <c r="D5">
        <v>0</v>
      </c>
    </row>
    <row r="6" spans="1:4" x14ac:dyDescent="0.25">
      <c r="A6" t="s">
        <v>3</v>
      </c>
      <c r="B6" s="12">
        <f>D6/100</f>
        <v>0.5</v>
      </c>
      <c r="D6">
        <v>50</v>
      </c>
    </row>
    <row r="7" spans="1:4" x14ac:dyDescent="0.25">
      <c r="A7" t="s">
        <v>1</v>
      </c>
      <c r="B7" s="4">
        <f>D7</f>
        <v>50</v>
      </c>
      <c r="D7">
        <v>50</v>
      </c>
    </row>
    <row r="8" spans="1:4" x14ac:dyDescent="0.25">
      <c r="A8" t="s">
        <v>4</v>
      </c>
      <c r="B8" s="5">
        <f>D8/100</f>
        <v>0.04</v>
      </c>
      <c r="D8">
        <v>4</v>
      </c>
    </row>
    <row r="9" spans="1:4" s="6" customFormat="1" x14ac:dyDescent="0.25">
      <c r="A9" s="6" t="s">
        <v>17</v>
      </c>
      <c r="B9" s="9">
        <f>D9</f>
        <v>1</v>
      </c>
      <c r="D9" s="6">
        <v>1</v>
      </c>
    </row>
    <row r="10" spans="1:4" s="6" customFormat="1" x14ac:dyDescent="0.25"/>
    <row r="11" spans="1:4" s="6" customFormat="1" x14ac:dyDescent="0.25">
      <c r="A11" s="13" t="s">
        <v>19</v>
      </c>
    </row>
    <row r="12" spans="1:4" s="6" customFormat="1" x14ac:dyDescent="0.25">
      <c r="A12" s="10" t="s">
        <v>20</v>
      </c>
      <c r="B12" s="14">
        <v>1.2</v>
      </c>
    </row>
    <row r="13" spans="1:4" s="6" customFormat="1" x14ac:dyDescent="0.25">
      <c r="A13" s="10" t="s">
        <v>21</v>
      </c>
      <c r="B13" s="14">
        <v>1</v>
      </c>
    </row>
    <row r="14" spans="1:4" s="6" customFormat="1" x14ac:dyDescent="0.25">
      <c r="A14" s="10" t="s">
        <v>22</v>
      </c>
      <c r="B14" s="14">
        <v>0.8</v>
      </c>
    </row>
    <row r="15" spans="1:4" s="6" customFormat="1" x14ac:dyDescent="0.25"/>
    <row r="16" spans="1:4" s="6" customFormat="1" x14ac:dyDescent="0.25">
      <c r="A16" s="10" t="s">
        <v>23</v>
      </c>
      <c r="B16" s="14">
        <v>0.04</v>
      </c>
    </row>
    <row r="17" spans="1:14" s="6" customFormat="1" x14ac:dyDescent="0.25">
      <c r="A17" s="10" t="s">
        <v>24</v>
      </c>
      <c r="B17" s="14">
        <v>0.02</v>
      </c>
    </row>
    <row r="18" spans="1:14" s="6" customFormat="1" x14ac:dyDescent="0.25"/>
    <row r="19" spans="1:14" s="6" customFormat="1" x14ac:dyDescent="0.25">
      <c r="A19" s="20" t="s">
        <v>28</v>
      </c>
      <c r="B19" s="11">
        <f>S*eqt*NdOne-K*ert*NdTwo</f>
        <v>6.2461727469167201</v>
      </c>
    </row>
    <row r="20" spans="1:14" s="6" customFormat="1" x14ac:dyDescent="0.25">
      <c r="A20" s="10" t="s">
        <v>29</v>
      </c>
      <c r="B20" s="11">
        <f>K*ert*NmdTwo-S*eqt*NmdOne</f>
        <v>9.9418867836017419</v>
      </c>
    </row>
    <row r="21" spans="1:14" s="6" customFormat="1" x14ac:dyDescent="0.25">
      <c r="A21" s="10" t="s">
        <v>30</v>
      </c>
      <c r="B21" s="21">
        <f>eqt*NdOne*S/B19</f>
        <v>4.032875136949535</v>
      </c>
    </row>
    <row r="22" spans="1:14" s="6" customFormat="1" x14ac:dyDescent="0.25">
      <c r="A22" s="10" t="s">
        <v>31</v>
      </c>
      <c r="B22" s="21">
        <f>eqt*(1-NdOne)*S/B20</f>
        <v>2.495498668199442</v>
      </c>
    </row>
    <row r="23" spans="1:14" s="6" customFormat="1" x14ac:dyDescent="0.25"/>
    <row r="24" spans="1:14" s="6" customFormat="1" x14ac:dyDescent="0.25">
      <c r="A24" s="6" t="s">
        <v>25</v>
      </c>
      <c r="B24" s="11">
        <f>B3*S</f>
        <v>55.000000000000007</v>
      </c>
    </row>
    <row r="25" spans="1:14" s="6" customFormat="1" x14ac:dyDescent="0.25"/>
    <row r="26" spans="1:14" s="6" customFormat="1" x14ac:dyDescent="0.25"/>
    <row r="27" spans="1:14" s="6" customFormat="1" x14ac:dyDescent="0.25">
      <c r="H27" s="6" t="s">
        <v>32</v>
      </c>
      <c r="M27" s="6" t="s">
        <v>33</v>
      </c>
    </row>
    <row r="28" spans="1:14" s="6" customFormat="1" x14ac:dyDescent="0.25">
      <c r="A28" s="15" t="s">
        <v>26</v>
      </c>
      <c r="B28" s="17">
        <f>B12</f>
        <v>1.2</v>
      </c>
      <c r="C28" s="17">
        <f>B13</f>
        <v>1</v>
      </c>
      <c r="D28" s="17">
        <f>B14</f>
        <v>0.8</v>
      </c>
      <c r="F28" s="18">
        <f>B21</f>
        <v>4.032875136949535</v>
      </c>
      <c r="G28" s="17">
        <f>B28</f>
        <v>1.2</v>
      </c>
      <c r="H28" s="17">
        <f t="shared" ref="H28:I28" si="0">C28</f>
        <v>1</v>
      </c>
      <c r="I28" s="17">
        <f t="shared" si="0"/>
        <v>0.8</v>
      </c>
      <c r="K28" s="18">
        <f>B22</f>
        <v>2.495498668199442</v>
      </c>
      <c r="L28" s="17">
        <f>B28</f>
        <v>1.2</v>
      </c>
      <c r="M28" s="17">
        <f t="shared" ref="M28:N28" si="1">C28</f>
        <v>1</v>
      </c>
      <c r="N28" s="17">
        <f t="shared" si="1"/>
        <v>0.8</v>
      </c>
    </row>
    <row r="29" spans="1:14" s="6" customFormat="1" x14ac:dyDescent="0.25">
      <c r="A29" s="16">
        <f>B16</f>
        <v>0.04</v>
      </c>
      <c r="B29" s="16">
        <f>IF($B$9=1,G29,L29)</f>
        <v>25.72864760865998</v>
      </c>
      <c r="C29" s="16">
        <f t="shared" ref="C29:D29" si="2">IF($B$9=1,H29,M29)</f>
        <v>12.947321280109387</v>
      </c>
      <c r="D29" s="16">
        <f t="shared" si="2"/>
        <v>4.9053047635017757</v>
      </c>
      <c r="F29" s="16">
        <f>A29</f>
        <v>0.04</v>
      </c>
      <c r="G29" s="19">
        <f t="dataTable" ref="G29:I59" dt2D="1" dtr="1" r1="B3" r2="B4" ca="1"/>
        <v>25.72864760865998</v>
      </c>
      <c r="H29" s="19">
        <v>12.947321280109387</v>
      </c>
      <c r="I29" s="19">
        <v>4.9053047635017757</v>
      </c>
      <c r="K29" s="16">
        <f>A29</f>
        <v>0.04</v>
      </c>
      <c r="L29" s="16">
        <f t="dataTable" ref="L29:N59" dt2D="1" dtr="1" r1="B3" r2="B4"/>
        <v>4.8120731271787527</v>
      </c>
      <c r="M29" s="16">
        <v>12.129861048758292</v>
      </c>
      <c r="N29" s="16">
        <v>28.34779115899229</v>
      </c>
    </row>
    <row r="30" spans="1:14" s="6" customFormat="1" x14ac:dyDescent="0.25">
      <c r="A30" s="16">
        <f>A29+$B$17</f>
        <v>0.06</v>
      </c>
      <c r="B30" s="16">
        <f t="shared" ref="B30:B59" si="3">IF($B$9=1,G30,L30)</f>
        <v>18.919042274578381</v>
      </c>
      <c r="C30" s="16">
        <f t="shared" ref="C30:C59" si="4">IF($B$9=1,H30,M30)</f>
        <v>10.648700863429475</v>
      </c>
      <c r="D30" s="16">
        <f t="shared" ref="D30:D59" si="5">IF($B$9=1,I30,N30)</f>
        <v>4.7779801820288519</v>
      </c>
      <c r="F30" s="16">
        <f t="shared" ref="F30:F59" si="6">A30</f>
        <v>0.06</v>
      </c>
      <c r="G30" s="19">
        <v>18.919042274578381</v>
      </c>
      <c r="H30" s="19">
        <v>10.648700863429475</v>
      </c>
      <c r="I30" s="19">
        <v>4.7779801820288519</v>
      </c>
      <c r="K30" s="16">
        <f t="shared" ref="K30:K59" si="7">A30</f>
        <v>0.06</v>
      </c>
      <c r="L30" s="16">
        <v>4.571624096099363</v>
      </c>
      <c r="M30" s="16">
        <v>9.8311831152472351</v>
      </c>
      <c r="N30" s="16">
        <v>20.325790931781327</v>
      </c>
    </row>
    <row r="31" spans="1:14" s="6" customFormat="1" x14ac:dyDescent="0.25">
      <c r="A31" s="16">
        <f t="shared" ref="A31:A59" si="8">A30+$B$17</f>
        <v>0.08</v>
      </c>
      <c r="B31" s="16">
        <f t="shared" si="3"/>
        <v>15.359047311003032</v>
      </c>
      <c r="C31" s="16">
        <f t="shared" si="4"/>
        <v>9.2787647583822395</v>
      </c>
      <c r="D31" s="16">
        <f t="shared" si="5"/>
        <v>4.6362093474500821</v>
      </c>
      <c r="F31" s="16">
        <f t="shared" si="6"/>
        <v>0.08</v>
      </c>
      <c r="G31" s="19">
        <v>15.359047311003032</v>
      </c>
      <c r="H31" s="19">
        <v>9.2787647583822395</v>
      </c>
      <c r="I31" s="19">
        <v>4.6362093474500821</v>
      </c>
      <c r="K31" s="16">
        <f t="shared" si="7"/>
        <v>0.08</v>
      </c>
      <c r="L31" s="16">
        <v>4.3401126327742006</v>
      </c>
      <c r="M31" s="16">
        <v>8.4611895008005149</v>
      </c>
      <c r="N31" s="16">
        <v>16.177157548481155</v>
      </c>
    </row>
    <row r="32" spans="1:14" s="6" customFormat="1" x14ac:dyDescent="0.25">
      <c r="A32" s="16">
        <f t="shared" si="8"/>
        <v>0.1</v>
      </c>
      <c r="B32" s="16">
        <f t="shared" si="3"/>
        <v>13.137283318730066</v>
      </c>
      <c r="C32" s="16">
        <f t="shared" si="4"/>
        <v>8.3440890357193496</v>
      </c>
      <c r="D32" s="16">
        <f t="shared" si="5"/>
        <v>4.4970963132951693</v>
      </c>
      <c r="F32" s="16">
        <f t="shared" si="6"/>
        <v>0.1</v>
      </c>
      <c r="G32" s="19">
        <v>13.137283318730066</v>
      </c>
      <c r="H32" s="19">
        <v>8.3440890357193496</v>
      </c>
      <c r="I32" s="19">
        <v>4.4970963132951693</v>
      </c>
      <c r="K32" s="16">
        <f t="shared" si="7"/>
        <v>0.1</v>
      </c>
      <c r="L32" s="16">
        <v>4.1318324995768334</v>
      </c>
      <c r="M32" s="16">
        <v>7.5264562761777904</v>
      </c>
      <c r="N32" s="16">
        <v>13.609957760701148</v>
      </c>
    </row>
    <row r="33" spans="1:14" s="6" customFormat="1" x14ac:dyDescent="0.25">
      <c r="A33" s="16">
        <f t="shared" si="8"/>
        <v>0.12000000000000001</v>
      </c>
      <c r="B33" s="16">
        <f t="shared" si="3"/>
        <v>11.602859436342236</v>
      </c>
      <c r="C33" s="16">
        <f t="shared" si="4"/>
        <v>7.6542987169232717</v>
      </c>
      <c r="D33" s="16">
        <f t="shared" si="5"/>
        <v>4.366480665333154</v>
      </c>
      <c r="F33" s="16">
        <f t="shared" si="6"/>
        <v>0.12000000000000001</v>
      </c>
      <c r="G33" s="19">
        <v>11.602859436342236</v>
      </c>
      <c r="H33" s="19">
        <v>7.6542987169232717</v>
      </c>
      <c r="I33" s="19">
        <v>4.366480665333154</v>
      </c>
      <c r="K33" s="16">
        <f t="shared" si="7"/>
        <v>0.12000000000000001</v>
      </c>
      <c r="L33" s="16">
        <v>3.9471709483767641</v>
      </c>
      <c r="M33" s="16">
        <v>6.8366084628695001</v>
      </c>
      <c r="N33" s="16">
        <v>11.84923999370189</v>
      </c>
    </row>
    <row r="34" spans="1:14" s="6" customFormat="1" x14ac:dyDescent="0.25">
      <c r="A34" s="16">
        <f t="shared" si="8"/>
        <v>0.14000000000000001</v>
      </c>
      <c r="B34" s="16">
        <f t="shared" si="3"/>
        <v>10.471119750391249</v>
      </c>
      <c r="C34" s="16">
        <f t="shared" si="4"/>
        <v>7.1183176868635902</v>
      </c>
      <c r="D34" s="16">
        <f t="shared" si="5"/>
        <v>4.2458127485135293</v>
      </c>
      <c r="F34" s="16">
        <f t="shared" si="6"/>
        <v>0.14000000000000001</v>
      </c>
      <c r="G34" s="19">
        <v>10.471119750391249</v>
      </c>
      <c r="H34" s="19">
        <v>7.1183176868635902</v>
      </c>
      <c r="I34" s="19">
        <v>4.2458127485135293</v>
      </c>
      <c r="K34" s="16">
        <f t="shared" si="7"/>
        <v>0.14000000000000001</v>
      </c>
      <c r="L34" s="16">
        <v>3.7833930243364047</v>
      </c>
      <c r="M34" s="16">
        <v>6.3005699457532023</v>
      </c>
      <c r="N34" s="16">
        <v>10.558148392253505</v>
      </c>
    </row>
    <row r="35" spans="1:14" s="6" customFormat="1" x14ac:dyDescent="0.25">
      <c r="A35" s="16">
        <f t="shared" si="8"/>
        <v>0.16</v>
      </c>
      <c r="B35" s="16">
        <f t="shared" si="3"/>
        <v>9.5969811708738835</v>
      </c>
      <c r="C35" s="16">
        <f t="shared" si="4"/>
        <v>6.6863758719857564</v>
      </c>
      <c r="D35" s="16">
        <f t="shared" si="5"/>
        <v>4.1349079588467275</v>
      </c>
      <c r="F35" s="16">
        <f t="shared" si="6"/>
        <v>0.16</v>
      </c>
      <c r="G35" s="19">
        <v>9.5969811708738835</v>
      </c>
      <c r="H35" s="19">
        <v>6.6863758719857564</v>
      </c>
      <c r="I35" s="19">
        <v>4.1349079588467275</v>
      </c>
      <c r="K35" s="16">
        <f t="shared" si="7"/>
        <v>0.16</v>
      </c>
      <c r="L35" s="16">
        <v>3.6374071895359457</v>
      </c>
      <c r="M35" s="16">
        <v>5.8685706512822824</v>
      </c>
      <c r="N35" s="16">
        <v>9.565904252914132</v>
      </c>
    </row>
    <row r="36" spans="1:14" s="6" customFormat="1" x14ac:dyDescent="0.25">
      <c r="A36" s="16">
        <f t="shared" si="8"/>
        <v>0.18</v>
      </c>
      <c r="B36" s="16">
        <f t="shared" si="3"/>
        <v>8.89836214568572</v>
      </c>
      <c r="C36" s="16">
        <f t="shared" si="4"/>
        <v>6.3286753042725934</v>
      </c>
      <c r="D36" s="16">
        <f t="shared" si="5"/>
        <v>4.0330150596629881</v>
      </c>
      <c r="F36" s="16">
        <f t="shared" si="6"/>
        <v>0.18</v>
      </c>
      <c r="G36" s="19">
        <v>8.89836214568572</v>
      </c>
      <c r="H36" s="19">
        <v>6.3286753042725934</v>
      </c>
      <c r="I36" s="19">
        <v>4.0330150596629881</v>
      </c>
      <c r="K36" s="16">
        <f t="shared" si="7"/>
        <v>0.18</v>
      </c>
      <c r="L36" s="16">
        <v>3.5064555004857616</v>
      </c>
      <c r="M36" s="16">
        <v>5.5108126114475153</v>
      </c>
      <c r="N36" s="16">
        <v>8.7763421226063869</v>
      </c>
    </row>
    <row r="37" spans="1:14" s="6" customFormat="1" x14ac:dyDescent="0.25">
      <c r="A37" s="16">
        <f t="shared" si="8"/>
        <v>0.19999999999999998</v>
      </c>
      <c r="B37" s="16">
        <f t="shared" si="3"/>
        <v>8.325154349058062</v>
      </c>
      <c r="C37" s="16">
        <f t="shared" si="4"/>
        <v>6.0261418567287537</v>
      </c>
      <c r="D37" s="16">
        <f t="shared" si="5"/>
        <v>3.9392362221236561</v>
      </c>
      <c r="F37" s="16">
        <f t="shared" si="6"/>
        <v>0.19999999999999998</v>
      </c>
      <c r="G37" s="19">
        <v>8.325154349058062</v>
      </c>
      <c r="H37" s="19">
        <v>6.0261418567287537</v>
      </c>
      <c r="I37" s="19">
        <v>3.9392362221236561</v>
      </c>
      <c r="K37" s="16">
        <f t="shared" si="7"/>
        <v>0.19999999999999998</v>
      </c>
      <c r="L37" s="16">
        <v>3.3882325323357421</v>
      </c>
      <c r="M37" s="16">
        <v>5.2082216992614958</v>
      </c>
      <c r="N37" s="16">
        <v>8.1310027821288617</v>
      </c>
    </row>
    <row r="38" spans="1:14" s="6" customFormat="1" x14ac:dyDescent="0.25">
      <c r="A38" s="16">
        <f t="shared" si="8"/>
        <v>0.21999999999999997</v>
      </c>
      <c r="B38" s="16">
        <f t="shared" si="3"/>
        <v>7.8449406259715841</v>
      </c>
      <c r="C38" s="16">
        <f t="shared" si="4"/>
        <v>5.7659243966506155</v>
      </c>
      <c r="D38" s="16">
        <f t="shared" si="5"/>
        <v>3.8526906980871827</v>
      </c>
      <c r="F38" s="16">
        <f t="shared" si="6"/>
        <v>0.21999999999999997</v>
      </c>
      <c r="G38" s="19">
        <v>7.8449406259715841</v>
      </c>
      <c r="H38" s="19">
        <v>5.7659243966506155</v>
      </c>
      <c r="I38" s="19">
        <v>3.8526906980871827</v>
      </c>
      <c r="K38" s="16">
        <f t="shared" si="7"/>
        <v>0.21999999999999997</v>
      </c>
      <c r="L38" s="16">
        <v>3.2808489665133731</v>
      </c>
      <c r="M38" s="16">
        <v>4.9479467820285477</v>
      </c>
      <c r="N38" s="16">
        <v>7.5922103563709618</v>
      </c>
    </row>
    <row r="39" spans="1:14" s="6" customFormat="1" x14ac:dyDescent="0.25">
      <c r="A39" s="16">
        <f t="shared" si="8"/>
        <v>0.23999999999999996</v>
      </c>
      <c r="B39" s="16">
        <f t="shared" si="3"/>
        <v>7.4357665877216643</v>
      </c>
      <c r="C39" s="16">
        <f t="shared" si="4"/>
        <v>5.5390063795808775</v>
      </c>
      <c r="D39" s="16">
        <f t="shared" si="5"/>
        <v>3.7725738641341691</v>
      </c>
      <c r="F39" s="16">
        <f t="shared" si="6"/>
        <v>0.23999999999999996</v>
      </c>
      <c r="G39" s="19">
        <v>7.4357665877216643</v>
      </c>
      <c r="H39" s="19">
        <v>5.5390063795808775</v>
      </c>
      <c r="I39" s="19">
        <v>3.7725738641341691</v>
      </c>
      <c r="K39" s="16">
        <f t="shared" si="7"/>
        <v>0.23999999999999996</v>
      </c>
      <c r="L39" s="16">
        <v>3.1827618169479441</v>
      </c>
      <c r="M39" s="16">
        <v>4.720971315299308</v>
      </c>
      <c r="N39" s="16">
        <v>7.1345374107862352</v>
      </c>
    </row>
    <row r="40" spans="1:14" s="6" customFormat="1" x14ac:dyDescent="0.25">
      <c r="A40" s="16">
        <f t="shared" si="8"/>
        <v>0.25999999999999995</v>
      </c>
      <c r="B40" s="16">
        <f t="shared" si="3"/>
        <v>7.082202288997367</v>
      </c>
      <c r="C40" s="16">
        <f t="shared" si="4"/>
        <v>5.3388500251391875</v>
      </c>
      <c r="D40" s="16">
        <f t="shared" si="5"/>
        <v>3.6981729680170665</v>
      </c>
      <c r="F40" s="16">
        <f t="shared" si="6"/>
        <v>0.25999999999999995</v>
      </c>
      <c r="G40" s="19">
        <v>7.082202288997367</v>
      </c>
      <c r="H40" s="19">
        <v>5.3388500251391875</v>
      </c>
      <c r="I40" s="19">
        <v>3.6981729680170665</v>
      </c>
      <c r="K40" s="16">
        <f t="shared" si="7"/>
        <v>0.25999999999999995</v>
      </c>
      <c r="L40" s="16">
        <v>3.0927067907115222</v>
      </c>
      <c r="M40" s="16">
        <v>4.5207575187013553</v>
      </c>
      <c r="N40" s="16">
        <v>6.7401698541250132</v>
      </c>
    </row>
    <row r="41" spans="1:14" s="6" customFormat="1" x14ac:dyDescent="0.25">
      <c r="A41" s="16">
        <f t="shared" si="8"/>
        <v>0.27999999999999997</v>
      </c>
      <c r="B41" s="16">
        <f t="shared" si="3"/>
        <v>6.7730659395951642</v>
      </c>
      <c r="C41" s="16">
        <f t="shared" si="4"/>
        <v>5.1605838380154889</v>
      </c>
      <c r="D41" s="16">
        <f t="shared" si="5"/>
        <v>3.6288653012631484</v>
      </c>
      <c r="F41" s="16">
        <f t="shared" si="6"/>
        <v>0.27999999999999997</v>
      </c>
      <c r="G41" s="19">
        <v>6.7730659395951642</v>
      </c>
      <c r="H41" s="19">
        <v>5.1605838380154889</v>
      </c>
      <c r="I41" s="19">
        <v>3.6288653012631484</v>
      </c>
      <c r="K41" s="16">
        <f t="shared" si="7"/>
        <v>0.27999999999999997</v>
      </c>
      <c r="L41" s="16">
        <v>3.0096415632828997</v>
      </c>
      <c r="M41" s="16">
        <v>4.3424338969325387</v>
      </c>
      <c r="N41" s="16">
        <v>6.3962359681529284</v>
      </c>
    </row>
    <row r="42" spans="1:14" s="6" customFormat="1" x14ac:dyDescent="0.25">
      <c r="A42" s="16">
        <f t="shared" si="8"/>
        <v>0.3</v>
      </c>
      <c r="B42" s="16">
        <f t="shared" si="3"/>
        <v>6.5000429473996686</v>
      </c>
      <c r="C42" s="16">
        <f t="shared" si="4"/>
        <v>5.0004935730164268</v>
      </c>
      <c r="D42" s="16">
        <f t="shared" si="5"/>
        <v>3.5641098405795186</v>
      </c>
      <c r="F42" s="16">
        <f t="shared" si="6"/>
        <v>0.3</v>
      </c>
      <c r="G42" s="19">
        <v>6.5000429473996686</v>
      </c>
      <c r="H42" s="19">
        <v>5.0004935730164268</v>
      </c>
      <c r="I42" s="19">
        <v>3.5641098405795186</v>
      </c>
      <c r="K42" s="16">
        <f t="shared" si="7"/>
        <v>0.3</v>
      </c>
      <c r="L42" s="16">
        <v>2.9327005396707544</v>
      </c>
      <c r="M42" s="16">
        <v>4.1822862048074247</v>
      </c>
      <c r="N42" s="16">
        <v>6.0931905387218475</v>
      </c>
    </row>
    <row r="43" spans="1:14" s="6" customFormat="1" x14ac:dyDescent="0.25">
      <c r="A43" s="16">
        <f t="shared" si="8"/>
        <v>0.32</v>
      </c>
      <c r="B43" s="16">
        <f t="shared" si="3"/>
        <v>6.2568135148405721</v>
      </c>
      <c r="C43" s="16">
        <f t="shared" si="4"/>
        <v>4.8556912057663597</v>
      </c>
      <c r="D43" s="16">
        <f t="shared" si="5"/>
        <v>3.5034371132860103</v>
      </c>
      <c r="F43" s="16">
        <f t="shared" si="6"/>
        <v>0.32</v>
      </c>
      <c r="G43" s="19">
        <v>6.2568135148405721</v>
      </c>
      <c r="H43" s="19">
        <v>4.8556912057663597</v>
      </c>
      <c r="I43" s="19">
        <v>3.5034371132860103</v>
      </c>
      <c r="K43" s="16">
        <f t="shared" si="7"/>
        <v>0.32</v>
      </c>
      <c r="L43" s="16">
        <v>2.861159429772874</v>
      </c>
      <c r="M43" s="16">
        <v>4.0374264179582884</v>
      </c>
      <c r="N43" s="16">
        <v>5.8237967174096879</v>
      </c>
    </row>
    <row r="44" spans="1:14" s="6" customFormat="1" x14ac:dyDescent="0.25">
      <c r="A44" s="16">
        <f t="shared" si="8"/>
        <v>0.34</v>
      </c>
      <c r="B44" s="16">
        <f t="shared" si="3"/>
        <v>6.0384822359398465</v>
      </c>
      <c r="C44" s="16">
        <f t="shared" si="4"/>
        <v>4.7238927324821196</v>
      </c>
      <c r="D44" s="16">
        <f t="shared" si="5"/>
        <v>3.4464392754054298</v>
      </c>
      <c r="F44" s="16">
        <f t="shared" si="6"/>
        <v>0.34</v>
      </c>
      <c r="G44" s="19">
        <v>6.0384822359398465</v>
      </c>
      <c r="H44" s="19">
        <v>4.7238927324821196</v>
      </c>
      <c r="I44" s="19">
        <v>3.4464392754054298</v>
      </c>
      <c r="K44" s="16">
        <f t="shared" si="7"/>
        <v>0.34</v>
      </c>
      <c r="L44" s="16">
        <v>2.7944076399990636</v>
      </c>
      <c r="M44" s="16">
        <v>3.905570532609874</v>
      </c>
      <c r="N44" s="16">
        <v>5.5824619652286618</v>
      </c>
    </row>
    <row r="45" spans="1:14" s="6" customFormat="1" x14ac:dyDescent="0.25">
      <c r="A45" s="16">
        <f t="shared" si="8"/>
        <v>0.36000000000000004</v>
      </c>
      <c r="B45" s="16">
        <f t="shared" si="3"/>
        <v>5.8411939631161287</v>
      </c>
      <c r="C45" s="16">
        <f t="shared" si="4"/>
        <v>4.6032648952275377</v>
      </c>
      <c r="D45" s="16">
        <f t="shared" si="5"/>
        <v>3.3927611573158591</v>
      </c>
      <c r="F45" s="16">
        <f t="shared" si="6"/>
        <v>0.36000000000000004</v>
      </c>
      <c r="G45" s="19">
        <v>5.8411939631161287</v>
      </c>
      <c r="H45" s="19">
        <v>4.6032648952275377</v>
      </c>
      <c r="I45" s="19">
        <v>3.3927611573158591</v>
      </c>
      <c r="K45" s="16">
        <f t="shared" si="7"/>
        <v>0.36000000000000004</v>
      </c>
      <c r="L45" s="16">
        <v>2.7319267207913764</v>
      </c>
      <c r="M45" s="16">
        <v>3.7848852908339046</v>
      </c>
      <c r="N45" s="16">
        <v>5.3647918813877125</v>
      </c>
    </row>
    <row r="46" spans="1:14" s="6" customFormat="1" x14ac:dyDescent="0.25">
      <c r="A46" s="16">
        <f t="shared" si="8"/>
        <v>0.38000000000000006</v>
      </c>
      <c r="B46" s="16">
        <f t="shared" si="3"/>
        <v>5.6618683828785255</v>
      </c>
      <c r="C46" s="16">
        <f t="shared" si="4"/>
        <v>4.4923169114604065</v>
      </c>
      <c r="D46" s="16">
        <f t="shared" si="5"/>
        <v>3.3420924847508067</v>
      </c>
      <c r="F46" s="16">
        <f t="shared" si="6"/>
        <v>0.38000000000000006</v>
      </c>
      <c r="G46" s="19">
        <v>5.6618683828785255</v>
      </c>
      <c r="H46" s="19">
        <v>4.4923169114604065</v>
      </c>
      <c r="I46" s="19">
        <v>3.3420924847508067</v>
      </c>
      <c r="K46" s="16">
        <f t="shared" si="7"/>
        <v>0.38000000000000006</v>
      </c>
      <c r="L46" s="16">
        <v>2.6732734603975188</v>
      </c>
      <c r="M46" s="16">
        <v>3.673879910096062</v>
      </c>
      <c r="N46" s="16">
        <v>5.1672825840541989</v>
      </c>
    </row>
    <row r="47" spans="1:14" s="6" customFormat="1" x14ac:dyDescent="0.25">
      <c r="A47" s="16">
        <f t="shared" si="8"/>
        <v>0.40000000000000008</v>
      </c>
      <c r="B47" s="16">
        <f t="shared" si="3"/>
        <v>5.4980124333873199</v>
      </c>
      <c r="C47" s="16">
        <f t="shared" si="4"/>
        <v>4.3898223813179023</v>
      </c>
      <c r="D47" s="16">
        <f t="shared" si="5"/>
        <v>3.2941612490439627</v>
      </c>
      <c r="F47" s="16">
        <f t="shared" si="6"/>
        <v>0.40000000000000008</v>
      </c>
      <c r="G47" s="19">
        <v>5.4980124333873199</v>
      </c>
      <c r="H47" s="19">
        <v>4.3898223813179023</v>
      </c>
      <c r="I47" s="19">
        <v>3.2941612490439627</v>
      </c>
      <c r="K47" s="16">
        <f t="shared" si="7"/>
        <v>0.40000000000000008</v>
      </c>
      <c r="L47" s="16">
        <v>2.6180665385553121</v>
      </c>
      <c r="M47" s="16">
        <v>3.5713279905414255</v>
      </c>
      <c r="N47" s="16">
        <v>4.98710375565555</v>
      </c>
    </row>
    <row r="48" spans="1:14" s="6" customFormat="1" x14ac:dyDescent="0.25">
      <c r="A48" s="16">
        <f t="shared" si="8"/>
        <v>0.4200000000000001</v>
      </c>
      <c r="B48" s="16">
        <f t="shared" si="3"/>
        <v>5.347585063539511</v>
      </c>
      <c r="C48" s="16">
        <f t="shared" si="4"/>
        <v>4.2947619107184281</v>
      </c>
      <c r="D48" s="16">
        <f t="shared" si="5"/>
        <v>3.2487281103516188</v>
      </c>
      <c r="F48" s="16">
        <f t="shared" si="6"/>
        <v>0.4200000000000001</v>
      </c>
      <c r="G48" s="19">
        <v>5.347585063539511</v>
      </c>
      <c r="H48" s="19">
        <v>4.2947619107184281</v>
      </c>
      <c r="I48" s="19">
        <v>3.2487281103516188</v>
      </c>
      <c r="K48" s="16">
        <f t="shared" si="7"/>
        <v>0.4200000000000001</v>
      </c>
      <c r="L48" s="16">
        <v>2.5659759158002395</v>
      </c>
      <c r="M48" s="16">
        <v>3.4762101380962718</v>
      </c>
      <c r="N48" s="16">
        <v>4.8219425312221045</v>
      </c>
    </row>
    <row r="49" spans="1:14" s="6" customFormat="1" x14ac:dyDescent="0.25">
      <c r="A49" s="16">
        <f t="shared" si="8"/>
        <v>0.44000000000000011</v>
      </c>
      <c r="B49" s="16">
        <f t="shared" si="3"/>
        <v>5.2088979795227326</v>
      </c>
      <c r="C49" s="16">
        <f t="shared" si="4"/>
        <v>4.206280254192758</v>
      </c>
      <c r="D49" s="16">
        <f t="shared" si="5"/>
        <v>3.2055816925855729</v>
      </c>
      <c r="F49" s="16">
        <f t="shared" si="6"/>
        <v>0.44000000000000011</v>
      </c>
      <c r="G49" s="19">
        <v>5.2088979795227326</v>
      </c>
      <c r="H49" s="19">
        <v>4.206280254192758</v>
      </c>
      <c r="I49" s="19">
        <v>3.2055816925855729</v>
      </c>
      <c r="K49" s="16">
        <f t="shared" si="7"/>
        <v>0.44000000000000011</v>
      </c>
      <c r="L49" s="16">
        <v>2.5167143359239001</v>
      </c>
      <c r="M49" s="16">
        <v>3.3876711072992598</v>
      </c>
      <c r="N49" s="16">
        <v>4.6698891407025753</v>
      </c>
    </row>
    <row r="50" spans="1:14" s="6" customFormat="1" x14ac:dyDescent="0.25">
      <c r="A50" s="16">
        <f t="shared" si="8"/>
        <v>0.46000000000000013</v>
      </c>
      <c r="B50" s="16">
        <f t="shared" si="3"/>
        <v>5.0805416317385124</v>
      </c>
      <c r="C50" s="16">
        <f t="shared" si="4"/>
        <v>4.1236538257911377</v>
      </c>
      <c r="D50" s="16">
        <f t="shared" si="5"/>
        <v>3.1645346321113408</v>
      </c>
      <c r="F50" s="16">
        <f t="shared" si="6"/>
        <v>0.46000000000000013</v>
      </c>
      <c r="G50" s="19">
        <v>5.0805416317385124</v>
      </c>
      <c r="H50" s="19">
        <v>4.1236538257911377</v>
      </c>
      <c r="I50" s="19">
        <v>3.1645346321113408</v>
      </c>
      <c r="K50" s="16">
        <f t="shared" si="7"/>
        <v>0.46000000000000013</v>
      </c>
      <c r="L50" s="16">
        <v>2.4700304711453356</v>
      </c>
      <c r="M50" s="16">
        <v>3.3049873122085023</v>
      </c>
      <c r="N50" s="16">
        <v>4.5293517835367103</v>
      </c>
    </row>
    <row r="51" spans="1:14" s="6" customFormat="1" x14ac:dyDescent="0.25">
      <c r="A51" s="16">
        <f t="shared" si="8"/>
        <v>0.48000000000000015</v>
      </c>
      <c r="B51" s="16">
        <f t="shared" si="3"/>
        <v>4.961329223824789</v>
      </c>
      <c r="C51" s="16">
        <f t="shared" si="4"/>
        <v>4.0462657384991925</v>
      </c>
      <c r="D51" s="16">
        <f t="shared" si="5"/>
        <v>3.1254202566320064</v>
      </c>
      <c r="F51" s="16">
        <f t="shared" si="6"/>
        <v>0.48000000000000015</v>
      </c>
      <c r="G51" s="19">
        <v>4.961329223824789</v>
      </c>
      <c r="H51" s="19">
        <v>4.0462657384991925</v>
      </c>
      <c r="I51" s="19">
        <v>3.1254202566320064</v>
      </c>
      <c r="K51" s="16">
        <f t="shared" si="7"/>
        <v>0.48000000000000015</v>
      </c>
      <c r="L51" s="16">
        <v>2.4257033531107095</v>
      </c>
      <c r="M51" s="16">
        <v>3.2275418658174972</v>
      </c>
      <c r="N51" s="16">
        <v>4.3989923398458375</v>
      </c>
    </row>
    <row r="52" spans="1:14" s="6" customFormat="1" x14ac:dyDescent="0.25">
      <c r="A52" s="16">
        <f t="shared" si="8"/>
        <v>0.50000000000000011</v>
      </c>
      <c r="B52" s="16">
        <f t="shared" si="3"/>
        <v>4.8502537994321209</v>
      </c>
      <c r="C52" s="16">
        <f t="shared" si="4"/>
        <v>3.9735863936971771</v>
      </c>
      <c r="D52" s="16">
        <f t="shared" si="5"/>
        <v>3.0880897881179283</v>
      </c>
      <c r="F52" s="16">
        <f t="shared" si="6"/>
        <v>0.50000000000000011</v>
      </c>
      <c r="G52" s="19">
        <v>4.8502537994321209</v>
      </c>
      <c r="H52" s="19">
        <v>3.9735863936971771</v>
      </c>
      <c r="I52" s="19">
        <v>3.0880897881179283</v>
      </c>
      <c r="K52" s="16">
        <f t="shared" si="7"/>
        <v>0.50000000000000011</v>
      </c>
      <c r="L52" s="16">
        <v>2.3835378175105255</v>
      </c>
      <c r="M52" s="16">
        <v>3.154805169514356</v>
      </c>
      <c r="N52" s="16">
        <v>4.2776771769515172</v>
      </c>
    </row>
    <row r="53" spans="1:14" s="6" customFormat="1" x14ac:dyDescent="0.25">
      <c r="A53" s="16">
        <f t="shared" si="8"/>
        <v>0.52000000000000013</v>
      </c>
      <c r="B53" s="16">
        <f t="shared" si="3"/>
        <v>4.7464549592006007</v>
      </c>
      <c r="C53" s="16">
        <f t="shared" si="4"/>
        <v>3.9051582188365934</v>
      </c>
      <c r="D53" s="16">
        <f t="shared" si="5"/>
        <v>3.052409980648771</v>
      </c>
      <c r="F53" s="16">
        <f t="shared" si="6"/>
        <v>0.52000000000000013</v>
      </c>
      <c r="G53" s="19">
        <v>4.7464549592006007</v>
      </c>
      <c r="H53" s="19">
        <v>3.9051582188365934</v>
      </c>
      <c r="I53" s="19">
        <v>3.052409980648771</v>
      </c>
      <c r="K53" s="16">
        <f t="shared" si="7"/>
        <v>0.52000000000000013</v>
      </c>
      <c r="L53" s="16">
        <v>2.3433607533794318</v>
      </c>
      <c r="M53" s="16">
        <v>3.0863196507584347</v>
      </c>
      <c r="N53" s="16">
        <v>4.1644390543420018</v>
      </c>
    </row>
    <row r="54" spans="1:14" s="6" customFormat="1" x14ac:dyDescent="0.25">
      <c r="A54" s="16">
        <f t="shared" si="8"/>
        <v>0.54000000000000015</v>
      </c>
      <c r="B54" s="16">
        <f t="shared" si="3"/>
        <v>4.649192764831338</v>
      </c>
      <c r="C54" s="16">
        <f t="shared" si="4"/>
        <v>3.840583544789105</v>
      </c>
      <c r="D54" s="16">
        <f t="shared" si="5"/>
        <v>3.0182611192267808</v>
      </c>
      <c r="F54" s="16">
        <f t="shared" si="6"/>
        <v>0.54000000000000015</v>
      </c>
      <c r="G54" s="19">
        <v>4.649192764831338</v>
      </c>
      <c r="H54" s="19">
        <v>3.840583544789105</v>
      </c>
      <c r="I54" s="19">
        <v>3.0182611192267808</v>
      </c>
      <c r="K54" s="16">
        <f t="shared" si="7"/>
        <v>0.54000000000000015</v>
      </c>
      <c r="L54" s="16">
        <v>2.3050179956341217</v>
      </c>
      <c r="M54" s="16">
        <v>3.0216876404292572</v>
      </c>
      <c r="N54" s="16">
        <v>4.0584472990181917</v>
      </c>
    </row>
    <row r="55" spans="1:14" s="6" customFormat="1" x14ac:dyDescent="0.25">
      <c r="A55" s="16">
        <f t="shared" si="8"/>
        <v>0.56000000000000016</v>
      </c>
      <c r="B55" s="16">
        <f t="shared" si="3"/>
        <v>4.5578270731506336</v>
      </c>
      <c r="C55" s="16">
        <f t="shared" si="4"/>
        <v>3.7795148870610649</v>
      </c>
      <c r="D55" s="16">
        <f t="shared" si="5"/>
        <v>2.9855353186146192</v>
      </c>
      <c r="F55" s="16">
        <f t="shared" si="6"/>
        <v>0.56000000000000016</v>
      </c>
      <c r="G55" s="19">
        <v>4.5578270731506336</v>
      </c>
      <c r="H55" s="19">
        <v>3.7795148870610649</v>
      </c>
      <c r="I55" s="19">
        <v>2.9855353186146192</v>
      </c>
      <c r="K55" s="16">
        <f t="shared" si="7"/>
        <v>0.56000000000000016</v>
      </c>
      <c r="L55" s="16">
        <v>2.2683717352452124</v>
      </c>
      <c r="M55" s="16">
        <v>2.9605616540410127</v>
      </c>
      <c r="N55" s="16">
        <v>3.9589842202331789</v>
      </c>
    </row>
    <row r="56" spans="1:14" s="6" customFormat="1" x14ac:dyDescent="0.25">
      <c r="A56" s="16">
        <f t="shared" si="8"/>
        <v>0.58000000000000018</v>
      </c>
      <c r="B56" s="16">
        <f t="shared" si="3"/>
        <v>4.4718010191814646</v>
      </c>
      <c r="C56" s="16">
        <f t="shared" si="4"/>
        <v>3.7216470871208709</v>
      </c>
      <c r="D56" s="16">
        <f t="shared" si="5"/>
        <v>2.9541350721047177</v>
      </c>
      <c r="F56" s="16">
        <f t="shared" si="6"/>
        <v>0.58000000000000018</v>
      </c>
      <c r="G56" s="19">
        <v>4.4718010191814646</v>
      </c>
      <c r="H56" s="19">
        <v>3.7216470871208709</v>
      </c>
      <c r="I56" s="19">
        <v>2.9541350721047177</v>
      </c>
      <c r="K56" s="16">
        <f t="shared" si="7"/>
        <v>0.58000000000000018</v>
      </c>
      <c r="L56" s="16">
        <v>2.2332983486551425</v>
      </c>
      <c r="M56" s="16">
        <v>2.9026365330699422</v>
      </c>
      <c r="N56" s="16">
        <v>3.8654262850581809</v>
      </c>
    </row>
    <row r="57" spans="1:14" s="6" customFormat="1" x14ac:dyDescent="0.25">
      <c r="A57" s="16">
        <f t="shared" si="8"/>
        <v>0.6000000000000002</v>
      </c>
      <c r="B57" s="16">
        <f t="shared" si="3"/>
        <v>4.3906277026016625</v>
      </c>
      <c r="C57" s="16">
        <f t="shared" si="4"/>
        <v>3.6667109072372277</v>
      </c>
      <c r="D57" s="16">
        <f t="shared" si="5"/>
        <v>2.9239720090731285</v>
      </c>
      <c r="F57" s="16">
        <f t="shared" si="6"/>
        <v>0.6000000000000002</v>
      </c>
      <c r="G57" s="19">
        <v>4.3906277026016625</v>
      </c>
      <c r="H57" s="19">
        <v>3.6667109072372277</v>
      </c>
      <c r="I57" s="19">
        <v>2.9239720090731285</v>
      </c>
      <c r="K57" s="16">
        <f t="shared" si="7"/>
        <v>0.6000000000000002</v>
      </c>
      <c r="L57" s="16">
        <v>2.1996865688556748</v>
      </c>
      <c r="M57" s="16">
        <v>2.8476430397925854</v>
      </c>
      <c r="N57" s="16">
        <v>3.7772289647847783</v>
      </c>
    </row>
    <row r="58" spans="1:14" s="6" customFormat="1" x14ac:dyDescent="0.25">
      <c r="A58" s="16">
        <f t="shared" si="8"/>
        <v>0.62000000000000022</v>
      </c>
      <c r="B58" s="16">
        <f t="shared" si="3"/>
        <v>4.3138793714307768</v>
      </c>
      <c r="C58" s="16">
        <f t="shared" si="4"/>
        <v>3.6144677714451356</v>
      </c>
      <c r="D58" s="16">
        <f t="shared" si="5"/>
        <v>2.8949658274910388</v>
      </c>
      <c r="F58" s="16">
        <f t="shared" si="6"/>
        <v>0.62000000000000022</v>
      </c>
      <c r="G58" s="19">
        <v>4.3138793714307768</v>
      </c>
      <c r="H58" s="19">
        <v>3.6144677714451356</v>
      </c>
      <c r="I58" s="19">
        <v>2.8949658274910388</v>
      </c>
      <c r="K58" s="16">
        <f t="shared" si="7"/>
        <v>0.62000000000000022</v>
      </c>
      <c r="L58" s="16">
        <v>2.1674359365431877</v>
      </c>
      <c r="M58" s="16">
        <v>2.7953425982517701</v>
      </c>
      <c r="N58" s="16">
        <v>3.6939144392630068</v>
      </c>
    </row>
    <row r="59" spans="1:14" s="6" customFormat="1" x14ac:dyDescent="0.25">
      <c r="A59" s="16">
        <f t="shared" si="8"/>
        <v>0.64000000000000024</v>
      </c>
      <c r="B59" s="16">
        <f t="shared" si="3"/>
        <v>4.2411785699405531</v>
      </c>
      <c r="C59" s="16">
        <f t="shared" si="4"/>
        <v>3.5647054178998303</v>
      </c>
      <c r="D59" s="16">
        <f t="shared" si="5"/>
        <v>2.867043373535167</v>
      </c>
      <c r="F59" s="16">
        <f t="shared" si="6"/>
        <v>0.64000000000000024</v>
      </c>
      <c r="G59" s="19">
        <v>4.2411785699405531</v>
      </c>
      <c r="H59" s="19">
        <v>3.5647054178998303</v>
      </c>
      <c r="I59" s="19">
        <v>2.867043373535167</v>
      </c>
      <c r="K59" s="16">
        <f t="shared" si="7"/>
        <v>0.64000000000000024</v>
      </c>
      <c r="L59" s="16">
        <v>2.1364554821646897</v>
      </c>
      <c r="M59" s="16">
        <v>2.7455229466105524</v>
      </c>
      <c r="N59" s="16">
        <v>3.6150615463784406</v>
      </c>
    </row>
    <row r="60" spans="1:14" s="6" customFormat="1" x14ac:dyDescent="0.25"/>
    <row r="61" spans="1:14" s="6" customFormat="1" x14ac:dyDescent="0.25"/>
    <row r="62" spans="1:14" s="6" customFormat="1" x14ac:dyDescent="0.25">
      <c r="A62" s="7" t="s">
        <v>5</v>
      </c>
    </row>
    <row r="63" spans="1:14" s="6" customFormat="1" x14ac:dyDescent="0.25">
      <c r="A63" s="6" t="s">
        <v>6</v>
      </c>
      <c r="B63" s="8">
        <f>EXP(-rr*T)</f>
        <v>0.97628570975790929</v>
      </c>
    </row>
    <row r="64" spans="1:14" s="6" customFormat="1" x14ac:dyDescent="0.25">
      <c r="A64" s="6" t="s">
        <v>7</v>
      </c>
      <c r="B64" s="8">
        <f>EXP(-q*T)</f>
        <v>1</v>
      </c>
    </row>
    <row r="65" spans="1:2" s="6" customFormat="1" x14ac:dyDescent="0.25">
      <c r="A65" s="6" t="s">
        <v>15</v>
      </c>
      <c r="B65" s="8">
        <f>(rr-q+0.5*V^2)</f>
        <v>0.16500000000000001</v>
      </c>
    </row>
    <row r="66" spans="1:2" s="6" customFormat="1" x14ac:dyDescent="0.25"/>
    <row r="67" spans="1:2" s="6" customFormat="1" x14ac:dyDescent="0.25">
      <c r="A67" s="6" t="s">
        <v>16</v>
      </c>
      <c r="B67" s="8">
        <f>(LN(S/K)+(rr-q+V^2/2)*T)/(V*SQRT(T))</f>
        <v>9.5270747788993426E-3</v>
      </c>
    </row>
    <row r="68" spans="1:2" s="6" customFormat="1" x14ac:dyDescent="0.25">
      <c r="A68" s="6" t="s">
        <v>8</v>
      </c>
      <c r="B68" s="8">
        <f>_xlfn.NORM.DIST(B67,0,1,TRUE)</f>
        <v>0.50380069544264439</v>
      </c>
    </row>
    <row r="69" spans="1:2" s="6" customFormat="1" x14ac:dyDescent="0.25">
      <c r="A69" s="6" t="s">
        <v>9</v>
      </c>
      <c r="B69" s="8">
        <f>1-B68</f>
        <v>0.49619930455735561</v>
      </c>
    </row>
    <row r="70" spans="1:2" s="6" customFormat="1" x14ac:dyDescent="0.25"/>
    <row r="71" spans="1:2" s="6" customFormat="1" x14ac:dyDescent="0.25">
      <c r="A71" s="6" t="s">
        <v>10</v>
      </c>
      <c r="B71" s="8">
        <f>B67-V*SQRT(T)</f>
        <v>-0.37777125984184234</v>
      </c>
    </row>
    <row r="72" spans="1:2" s="6" customFormat="1" x14ac:dyDescent="0.25">
      <c r="A72" s="6" t="s">
        <v>11</v>
      </c>
      <c r="B72" s="8">
        <f>_xlfn.NORM.DIST(B71,0,1,TRUE)</f>
        <v>0.35280026283425553</v>
      </c>
    </row>
    <row r="73" spans="1:2" s="6" customFormat="1" x14ac:dyDescent="0.25">
      <c r="A73" s="6" t="s">
        <v>12</v>
      </c>
      <c r="B73" s="8">
        <f>1-B72</f>
        <v>0.64719973716574453</v>
      </c>
    </row>
    <row r="74" spans="1:2" s="6" customFormat="1" x14ac:dyDescent="0.25"/>
    <row r="75" spans="1:2" s="6" customFormat="1" x14ac:dyDescent="0.25">
      <c r="A75" s="6" t="s">
        <v>13</v>
      </c>
      <c r="B75" s="6">
        <f>EXP(-(dOne^2)/2)/(2*PI())^0.5</f>
        <v>0.3989241757835254</v>
      </c>
    </row>
    <row r="76" spans="1:2" s="6" customFormat="1" x14ac:dyDescent="0.25"/>
    <row r="77" spans="1:2" s="6" customFormat="1" x14ac:dyDescent="0.25"/>
    <row r="78" spans="1:2" s="6" customFormat="1" x14ac:dyDescent="0.25"/>
  </sheetData>
  <dataValidations count="1">
    <dataValidation operator="greaterThan" allowBlank="1" showInputMessage="1" showErrorMessage="1" sqref="B3:B5"/>
  </dataValidation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Scroll Bar 3">
              <controlPr defaultSize="0" autoPict="0">
                <anchor moveWithCells="1">
                  <from>
                    <xdr:col>2</xdr:col>
                    <xdr:colOff>19050</xdr:colOff>
                    <xdr:row>5</xdr:row>
                    <xdr:rowOff>9525</xdr:rowOff>
                  </from>
                  <to>
                    <xdr:col>2</xdr:col>
                    <xdr:colOff>933450</xdr:colOff>
                    <xdr:row>6</xdr:row>
                    <xdr:rowOff>0</xdr:rowOff>
                  </to>
                </anchor>
              </controlPr>
            </control>
          </mc:Choice>
        </mc:AlternateContent>
        <mc:AlternateContent xmlns:mc="http://schemas.openxmlformats.org/markup-compatibility/2006">
          <mc:Choice Requires="x14">
            <control shapeId="1028" r:id="rId5" name="Scroll Bar 4">
              <controlPr defaultSize="0" autoPict="0">
                <anchor moveWithCells="1">
                  <from>
                    <xdr:col>2</xdr:col>
                    <xdr:colOff>9525</xdr:colOff>
                    <xdr:row>4</xdr:row>
                    <xdr:rowOff>9525</xdr:rowOff>
                  </from>
                  <to>
                    <xdr:col>2</xdr:col>
                    <xdr:colOff>933450</xdr:colOff>
                    <xdr:row>5</xdr:row>
                    <xdr:rowOff>0</xdr:rowOff>
                  </to>
                </anchor>
              </controlPr>
            </control>
          </mc:Choice>
        </mc:AlternateContent>
        <mc:AlternateContent xmlns:mc="http://schemas.openxmlformats.org/markup-compatibility/2006">
          <mc:Choice Requires="x14">
            <control shapeId="1030" r:id="rId6" name="Scroll Bar 6">
              <controlPr defaultSize="0" autoPict="0">
                <anchor moveWithCells="1">
                  <from>
                    <xdr:col>2</xdr:col>
                    <xdr:colOff>9525</xdr:colOff>
                    <xdr:row>6</xdr:row>
                    <xdr:rowOff>9525</xdr:rowOff>
                  </from>
                  <to>
                    <xdr:col>2</xdr:col>
                    <xdr:colOff>933450</xdr:colOff>
                    <xdr:row>7</xdr:row>
                    <xdr:rowOff>0</xdr:rowOff>
                  </to>
                </anchor>
              </controlPr>
            </control>
          </mc:Choice>
        </mc:AlternateContent>
        <mc:AlternateContent xmlns:mc="http://schemas.openxmlformats.org/markup-compatibility/2006">
          <mc:Choice Requires="x14">
            <control shapeId="1031" r:id="rId7" name="Scroll Bar 7">
              <controlPr defaultSize="0" autoPict="0">
                <anchor moveWithCells="1">
                  <from>
                    <xdr:col>2</xdr:col>
                    <xdr:colOff>9525</xdr:colOff>
                    <xdr:row>7</xdr:row>
                    <xdr:rowOff>9525</xdr:rowOff>
                  </from>
                  <to>
                    <xdr:col>2</xdr:col>
                    <xdr:colOff>933450</xdr:colOff>
                    <xdr:row>8</xdr:row>
                    <xdr:rowOff>0</xdr:rowOff>
                  </to>
                </anchor>
              </controlPr>
            </control>
          </mc:Choice>
        </mc:AlternateContent>
        <mc:AlternateContent xmlns:mc="http://schemas.openxmlformats.org/markup-compatibility/2006">
          <mc:Choice Requires="x14">
            <control shapeId="1032" r:id="rId8" name="Scroll Bar 8">
              <controlPr defaultSize="0" autoPict="0">
                <anchor moveWithCells="1">
                  <from>
                    <xdr:col>2</xdr:col>
                    <xdr:colOff>9525</xdr:colOff>
                    <xdr:row>8</xdr:row>
                    <xdr:rowOff>9525</xdr:rowOff>
                  </from>
                  <to>
                    <xdr:col>2</xdr:col>
                    <xdr:colOff>933450</xdr:colOff>
                    <xdr:row>9</xdr:row>
                    <xdr:rowOff>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16</vt:i4>
      </vt:variant>
    </vt:vector>
  </HeadingPairs>
  <TitlesOfParts>
    <vt:vector size="18" baseType="lpstr">
      <vt:lpstr>Introduction</vt:lpstr>
      <vt:lpstr>Sheet8</vt:lpstr>
      <vt:lpstr>dOne</vt:lpstr>
      <vt:lpstr>dTwo</vt:lpstr>
      <vt:lpstr>eqt</vt:lpstr>
      <vt:lpstr>ert</vt:lpstr>
      <vt:lpstr>K</vt:lpstr>
      <vt:lpstr>NdOne</vt:lpstr>
      <vt:lpstr>NdTwo</vt:lpstr>
      <vt:lpstr>NmdOne</vt:lpstr>
      <vt:lpstr>NmdTwo</vt:lpstr>
      <vt:lpstr>NpdOne</vt:lpstr>
      <vt:lpstr>q</vt:lpstr>
      <vt:lpstr>radj</vt:lpstr>
      <vt:lpstr>rr</vt:lpstr>
      <vt:lpstr>S</vt:lpstr>
      <vt:lpstr>T</vt:lpstr>
      <vt:lpstr>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2019-10-25T09:25:40Z</dcterms:modified>
</cp:coreProperties>
</file>