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/>
  <xr:revisionPtr revIDLastSave="0" documentId="13_ncr:1_{F3ED9E12-52C3-4B50-AAB3-2F8D42E2A08F}" xr6:coauthVersionLast="47" xr6:coauthVersionMax="47" xr10:uidLastSave="{00000000-0000-0000-0000-000000000000}"/>
  <bookViews>
    <workbookView xWindow="-120" yWindow="-120" windowWidth="20730" windowHeight="11160" tabRatio="994" xr2:uid="{00000000-000D-0000-FFFF-FFFF00000000}"/>
  </bookViews>
  <sheets>
    <sheet name="TASK 1" sheetId="1" r:id="rId1"/>
    <sheet name="TASK 2" sheetId="2" r:id="rId2"/>
    <sheet name="TASK 3" sheetId="4" r:id="rId3"/>
    <sheet name="TASK 4" sheetId="5" r:id="rId4"/>
    <sheet name="TASK 5" sheetId="6" r:id="rId5"/>
    <sheet name="main" sheetId="17" r:id="rId6"/>
    <sheet name="LookupSheet" sheetId="16" r:id="rId7"/>
    <sheet name="TASK 6" sheetId="7" r:id="rId8"/>
    <sheet name="TASk 7" sheetId="9" r:id="rId9"/>
    <sheet name="TASK 8" sheetId="10" r:id="rId10"/>
    <sheet name="TASK 9" sheetId="11" r:id="rId11"/>
    <sheet name="TASK 10" sheetId="14" r:id="rId12"/>
    <sheet name="Task10 Ans" sheetId="18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O13" i="1"/>
  <c r="O12" i="1"/>
  <c r="O11" i="1"/>
  <c r="O14" i="1"/>
  <c r="N14" i="1"/>
  <c r="N13" i="1"/>
  <c r="N12" i="1"/>
  <c r="N11" i="1"/>
  <c r="A16" i="1"/>
  <c r="Q16" i="10"/>
  <c r="Q17" i="10"/>
  <c r="Q15" i="10"/>
  <c r="Q6" i="10"/>
  <c r="D20" i="18"/>
  <c r="D21" i="18"/>
  <c r="D10" i="18"/>
  <c r="D11" i="18"/>
  <c r="D12" i="18"/>
  <c r="D13" i="18"/>
  <c r="D14" i="18"/>
  <c r="D15" i="18"/>
  <c r="D16" i="18"/>
  <c r="D17" i="18"/>
  <c r="D18" i="18"/>
  <c r="D19" i="18"/>
  <c r="D3" i="18"/>
  <c r="D4" i="18"/>
  <c r="D5" i="18"/>
  <c r="D6" i="18"/>
  <c r="D7" i="18"/>
  <c r="D8" i="18"/>
  <c r="D9" i="18"/>
  <c r="D2" i="18"/>
  <c r="Y5" i="11"/>
  <c r="S23" i="11"/>
  <c r="S22" i="11"/>
  <c r="S21" i="11"/>
  <c r="V8" i="11"/>
  <c r="V7" i="11"/>
  <c r="V5" i="11"/>
  <c r="S20" i="11"/>
  <c r="S17" i="11"/>
  <c r="S16" i="11"/>
  <c r="T13" i="11"/>
  <c r="T12" i="11"/>
  <c r="F10" i="11"/>
  <c r="E7" i="11"/>
  <c r="N10" i="10"/>
  <c r="N12" i="10"/>
  <c r="M12" i="10"/>
  <c r="N11" i="10"/>
  <c r="M10" i="10"/>
  <c r="M11" i="10"/>
  <c r="N7" i="10"/>
  <c r="N6" i="10"/>
  <c r="M7" i="10"/>
  <c r="M6" i="10"/>
  <c r="P13" i="9"/>
  <c r="P12" i="9"/>
  <c r="P14" i="9"/>
  <c r="R11" i="7"/>
  <c r="N12" i="7"/>
  <c r="Q8" i="7"/>
  <c r="Q9" i="7"/>
  <c r="Q7" i="7"/>
  <c r="P8" i="7"/>
  <c r="P9" i="7"/>
  <c r="P7" i="7"/>
  <c r="O8" i="7"/>
  <c r="O9" i="7"/>
  <c r="O7" i="7"/>
  <c r="N10" i="7"/>
  <c r="N8" i="7"/>
  <c r="N9" i="7"/>
  <c r="N11" i="7"/>
  <c r="R8" i="7"/>
  <c r="R9" i="7"/>
  <c r="R10" i="7"/>
  <c r="R7" i="7"/>
  <c r="N7" i="7"/>
  <c r="R29" i="7"/>
  <c r="Q29" i="7"/>
  <c r="P29" i="7"/>
  <c r="O29" i="7"/>
  <c r="N29" i="7"/>
  <c r="M29" i="7"/>
  <c r="L29" i="7"/>
  <c r="K29" i="7"/>
  <c r="J29" i="7"/>
  <c r="I29" i="7"/>
  <c r="B6" i="17"/>
  <c r="C5" i="17"/>
  <c r="B2" i="17"/>
  <c r="C6" i="17"/>
  <c r="B5" i="17"/>
  <c r="C4" i="17"/>
  <c r="B4" i="17"/>
  <c r="C3" i="17"/>
  <c r="B3" i="17"/>
  <c r="C2" i="17"/>
  <c r="I20" i="5"/>
  <c r="I14" i="5"/>
  <c r="I13" i="5"/>
  <c r="M17" i="5"/>
  <c r="M16" i="5"/>
  <c r="M12" i="5"/>
  <c r="I9" i="5"/>
  <c r="I8" i="5"/>
  <c r="M9" i="5"/>
  <c r="M5" i="5"/>
  <c r="M6" i="5"/>
  <c r="M4" i="5"/>
  <c r="R8" i="4"/>
  <c r="R7" i="4"/>
  <c r="S6" i="4"/>
  <c r="I6" i="4"/>
  <c r="I7" i="4"/>
  <c r="I8" i="4"/>
  <c r="I9" i="4"/>
  <c r="I10" i="4"/>
  <c r="I11" i="4"/>
  <c r="I12" i="4"/>
  <c r="I13" i="4"/>
  <c r="I5" i="4"/>
  <c r="H6" i="4"/>
  <c r="H7" i="4"/>
  <c r="H8" i="4"/>
  <c r="H9" i="4"/>
  <c r="H10" i="4"/>
  <c r="H11" i="4"/>
  <c r="H12" i="4"/>
  <c r="H13" i="4"/>
  <c r="H5" i="4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E6" i="4"/>
  <c r="E7" i="4"/>
  <c r="E8" i="4"/>
  <c r="E9" i="4"/>
  <c r="E10" i="4"/>
  <c r="E11" i="4"/>
  <c r="E12" i="4"/>
  <c r="E13" i="4"/>
  <c r="E5" i="4"/>
  <c r="I5" i="2"/>
  <c r="H20" i="2"/>
  <c r="H21" i="2"/>
  <c r="H22" i="2"/>
  <c r="H23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5" i="2"/>
  <c r="F17" i="2"/>
  <c r="F18" i="2"/>
  <c r="F19" i="2"/>
  <c r="F20" i="2"/>
  <c r="F21" i="2"/>
  <c r="F22" i="2"/>
  <c r="F23" i="2"/>
  <c r="F9" i="2"/>
  <c r="F10" i="2"/>
  <c r="F11" i="2"/>
  <c r="F12" i="2"/>
  <c r="F13" i="2"/>
  <c r="F14" i="2"/>
  <c r="F15" i="2"/>
  <c r="F16" i="2"/>
  <c r="F6" i="2"/>
  <c r="F7" i="2"/>
  <c r="F8" i="2"/>
  <c r="F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E17" i="2"/>
  <c r="E18" i="2"/>
  <c r="E19" i="2"/>
  <c r="E20" i="2"/>
  <c r="E21" i="2"/>
  <c r="E22" i="2"/>
  <c r="E23" i="2"/>
  <c r="E16" i="2"/>
  <c r="E6" i="2"/>
  <c r="E7" i="2"/>
  <c r="E8" i="2"/>
  <c r="E9" i="2"/>
  <c r="E10" i="2"/>
  <c r="E11" i="2"/>
  <c r="E12" i="2"/>
  <c r="E13" i="2"/>
  <c r="E14" i="2"/>
  <c r="E15" i="2"/>
  <c r="E5" i="2"/>
  <c r="I12" i="1"/>
  <c r="I13" i="1"/>
  <c r="I14" i="1"/>
  <c r="I15" i="1"/>
  <c r="I16" i="1"/>
  <c r="I17" i="1"/>
  <c r="I11" i="1"/>
  <c r="J7" i="7"/>
  <c r="J8" i="7"/>
  <c r="J9" i="7"/>
  <c r="J10" i="7"/>
  <c r="J11" i="7"/>
  <c r="J12" i="7"/>
  <c r="J13" i="7"/>
  <c r="J14" i="7"/>
  <c r="J15" i="7"/>
  <c r="J6" i="7"/>
  <c r="G5" i="4" l="1"/>
  <c r="F5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</calcChain>
</file>

<file path=xl/sharedStrings.xml><?xml version="1.0" encoding="utf-8"?>
<sst xmlns="http://schemas.openxmlformats.org/spreadsheetml/2006/main" count="508" uniqueCount="350">
  <si>
    <t>Allan</t>
  </si>
  <si>
    <t>Kavya</t>
  </si>
  <si>
    <t>Azim</t>
  </si>
  <si>
    <t>Varun</t>
  </si>
  <si>
    <t>Sanjana</t>
  </si>
  <si>
    <t>Abinanth</t>
  </si>
  <si>
    <t>Abi</t>
  </si>
  <si>
    <t>Sanjay</t>
  </si>
  <si>
    <t>Ajay</t>
  </si>
  <si>
    <t>Anjali</t>
  </si>
  <si>
    <t>Ayub</t>
  </si>
  <si>
    <t>Harish</t>
  </si>
  <si>
    <t>Nagaraj</t>
  </si>
  <si>
    <t>Vasini</t>
  </si>
  <si>
    <t>Amirtha</t>
  </si>
  <si>
    <t>Nikil</t>
  </si>
  <si>
    <t>Priya S</t>
  </si>
  <si>
    <t>Manish M</t>
  </si>
  <si>
    <t>Ravi Sharma</t>
  </si>
  <si>
    <t>Bonus</t>
  </si>
  <si>
    <t>Ratings</t>
  </si>
  <si>
    <t>Salary</t>
  </si>
  <si>
    <t>Employee Name</t>
  </si>
  <si>
    <t xml:space="preserve"> </t>
  </si>
  <si>
    <t xml:space="preserve">Region </t>
  </si>
  <si>
    <t>Category</t>
  </si>
  <si>
    <t>Sales</t>
  </si>
  <si>
    <t xml:space="preserve">South </t>
  </si>
  <si>
    <t>west</t>
  </si>
  <si>
    <t>West</t>
  </si>
  <si>
    <t>North</t>
  </si>
  <si>
    <t>East</t>
  </si>
  <si>
    <t>Mobile Phones</t>
  </si>
  <si>
    <t>Region</t>
  </si>
  <si>
    <t>SUMIFS</t>
  </si>
  <si>
    <t>State</t>
  </si>
  <si>
    <t>Andhara Pradesh</t>
  </si>
  <si>
    <t>Assam</t>
  </si>
  <si>
    <t>Bihar</t>
  </si>
  <si>
    <t>Karnataka</t>
  </si>
  <si>
    <t>Kerala</t>
  </si>
  <si>
    <t>Tamil Nadu</t>
  </si>
  <si>
    <t>Hyderabad</t>
  </si>
  <si>
    <t>Sub Category</t>
  </si>
  <si>
    <t>Technology</t>
  </si>
  <si>
    <t>Furniture</t>
  </si>
  <si>
    <t>Office Usage</t>
  </si>
  <si>
    <t>Table</t>
  </si>
  <si>
    <t>Labels</t>
  </si>
  <si>
    <t>Chairs</t>
  </si>
  <si>
    <t>A4 sheets</t>
  </si>
  <si>
    <t>Printers</t>
  </si>
  <si>
    <t>Apliances</t>
  </si>
  <si>
    <t>Stationery</t>
  </si>
  <si>
    <t>Storage</t>
  </si>
  <si>
    <t>Book case</t>
  </si>
  <si>
    <t>Accessories</t>
  </si>
  <si>
    <t>Pen &amp; Papers</t>
  </si>
  <si>
    <t>Envelopes</t>
  </si>
  <si>
    <t>Office Chairs</t>
  </si>
  <si>
    <t>Machines</t>
  </si>
  <si>
    <t>Supplies</t>
  </si>
  <si>
    <t>Pen Stand</t>
  </si>
  <si>
    <t>SUMIF</t>
  </si>
  <si>
    <t>Experience</t>
  </si>
  <si>
    <t>Additional Bonus</t>
  </si>
  <si>
    <t>1.5 yrs</t>
  </si>
  <si>
    <t>3.5 yrs</t>
  </si>
  <si>
    <t>2.5 yrs</t>
  </si>
  <si>
    <t>1 yrs</t>
  </si>
  <si>
    <t>3 yrs</t>
  </si>
  <si>
    <t>5 yrs</t>
  </si>
  <si>
    <t>6 yrs</t>
  </si>
  <si>
    <t>7.5 yrs</t>
  </si>
  <si>
    <t>10 yrs</t>
  </si>
  <si>
    <t>2 yrs</t>
  </si>
  <si>
    <t>6 months</t>
  </si>
  <si>
    <t>12 yrs</t>
  </si>
  <si>
    <t>15 yrs</t>
  </si>
  <si>
    <t>8 yrs</t>
  </si>
  <si>
    <t>9 yrs</t>
  </si>
  <si>
    <t>Product ID</t>
  </si>
  <si>
    <t>Product</t>
  </si>
  <si>
    <t>Quantity</t>
  </si>
  <si>
    <t>Rate</t>
  </si>
  <si>
    <t>Amount</t>
  </si>
  <si>
    <t>Sales Tax</t>
  </si>
  <si>
    <t>Rice</t>
  </si>
  <si>
    <t>Wheat</t>
  </si>
  <si>
    <t>Sugar</t>
  </si>
  <si>
    <t>Salt</t>
  </si>
  <si>
    <t>Cconut</t>
  </si>
  <si>
    <t>Oil</t>
  </si>
  <si>
    <t>Biscut</t>
  </si>
  <si>
    <t>Tooth Paste</t>
  </si>
  <si>
    <t>Red Rice</t>
  </si>
  <si>
    <t>Emp  Name</t>
  </si>
  <si>
    <t>Emp Code</t>
  </si>
  <si>
    <t>Designation</t>
  </si>
  <si>
    <t>Lokesh</t>
  </si>
  <si>
    <t>EM001</t>
  </si>
  <si>
    <t>EM002</t>
  </si>
  <si>
    <t>EM003</t>
  </si>
  <si>
    <t>EM004</t>
  </si>
  <si>
    <t>EM005</t>
  </si>
  <si>
    <t>EM006</t>
  </si>
  <si>
    <t>EM007</t>
  </si>
  <si>
    <t>EM008</t>
  </si>
  <si>
    <t>EM009</t>
  </si>
  <si>
    <t>EM010</t>
  </si>
  <si>
    <t>EM011</t>
  </si>
  <si>
    <t>EM012</t>
  </si>
  <si>
    <t>Raaja</t>
  </si>
  <si>
    <t>Sree</t>
  </si>
  <si>
    <t>Meena</t>
  </si>
  <si>
    <t>Vimala</t>
  </si>
  <si>
    <t>Jagin</t>
  </si>
  <si>
    <t>Nanthu</t>
  </si>
  <si>
    <t>Sarath</t>
  </si>
  <si>
    <t>Siva</t>
  </si>
  <si>
    <t>Akin</t>
  </si>
  <si>
    <t>Jeyaraj</t>
  </si>
  <si>
    <t>Mathew</t>
  </si>
  <si>
    <t>Kiran</t>
  </si>
  <si>
    <t>Jeevan</t>
  </si>
  <si>
    <t>Msnoj</t>
  </si>
  <si>
    <t>EM013</t>
  </si>
  <si>
    <t>EM014</t>
  </si>
  <si>
    <t>EM015</t>
  </si>
  <si>
    <t>EM016</t>
  </si>
  <si>
    <t>EM017</t>
  </si>
  <si>
    <t>EM018</t>
  </si>
  <si>
    <t>EM019</t>
  </si>
  <si>
    <t>Asst Manager</t>
  </si>
  <si>
    <t>Manager</t>
  </si>
  <si>
    <t>Administration</t>
  </si>
  <si>
    <t>Staff</t>
  </si>
  <si>
    <t>Basic Salary</t>
  </si>
  <si>
    <t>Product Code</t>
  </si>
  <si>
    <t>Product Name</t>
  </si>
  <si>
    <t>Price (Lookup)</t>
  </si>
  <si>
    <t>P001</t>
  </si>
  <si>
    <t>Laptop</t>
  </si>
  <si>
    <t>???</t>
  </si>
  <si>
    <t>P002</t>
  </si>
  <si>
    <t>Mouse</t>
  </si>
  <si>
    <t>The above table is just an example like this you are required to generate a table and have to calculate values by using Vlookup function</t>
  </si>
  <si>
    <t xml:space="preserve">Name </t>
  </si>
  <si>
    <t>Tamil</t>
  </si>
  <si>
    <t>English</t>
  </si>
  <si>
    <t>Maths</t>
  </si>
  <si>
    <t>Science</t>
  </si>
  <si>
    <t>Total</t>
  </si>
  <si>
    <t>John</t>
  </si>
  <si>
    <t>Arjun</t>
  </si>
  <si>
    <t>Biju</t>
  </si>
  <si>
    <t>Athira</t>
  </si>
  <si>
    <t>Anush</t>
  </si>
  <si>
    <t>Monika</t>
  </si>
  <si>
    <t>Elizebath</t>
  </si>
  <si>
    <t>From the above students score data you are required to calculate scores for the respective students</t>
  </si>
  <si>
    <t>Row 2: Temperature</t>
  </si>
  <si>
    <t>Row 3: Humidity</t>
  </si>
  <si>
    <r>
      <t>Weather Report Table:</t>
    </r>
    <r>
      <rPr>
        <sz val="14"/>
        <color rgb="FFFF0000"/>
        <rFont val="Calibri"/>
        <family val="2"/>
        <scheme val="minor"/>
      </rPr>
      <t xml:space="preserve"> Row 1: Days of the Week (Mon to Sun)</t>
    </r>
  </si>
  <si>
    <t>2 kg</t>
  </si>
  <si>
    <t>5 kg</t>
  </si>
  <si>
    <t>10 kg</t>
  </si>
  <si>
    <t>Paneer</t>
  </si>
  <si>
    <t>Paste</t>
  </si>
  <si>
    <t>Tamarind</t>
  </si>
  <si>
    <t>1. LEN Function</t>
  </si>
  <si>
    <t xml:space="preserve"> How many characters (including space) does this text have?</t>
  </si>
  <si>
    <r>
      <t>Q1.</t>
    </r>
    <r>
      <rPr>
        <sz val="14"/>
        <color theme="1"/>
        <rFont val="Calibri"/>
        <family val="2"/>
        <scheme val="minor"/>
      </rPr>
      <t xml:space="preserve">  The name is </t>
    </r>
    <r>
      <rPr>
        <sz val="14"/>
        <color theme="1"/>
        <rFont val="Arial Unicode MS"/>
      </rPr>
      <t>Alexander</t>
    </r>
  </si>
  <si>
    <r>
      <t xml:space="preserve"> Use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 find the number of characters in the name</t>
    </r>
  </si>
  <si>
    <r>
      <t>Q3.</t>
    </r>
    <r>
      <rPr>
        <sz val="14"/>
        <color theme="1"/>
        <rFont val="Calibri"/>
        <family val="2"/>
        <scheme val="minor"/>
      </rPr>
      <t xml:space="preserve">  You have</t>
    </r>
    <r>
      <rPr>
        <sz val="14"/>
        <color theme="1"/>
        <rFont val="Arial Unicode MS"/>
      </rPr>
      <t xml:space="preserve"> Data Science </t>
    </r>
  </si>
  <si>
    <r>
      <t xml:space="preserve"> Find the length before and after using </t>
    </r>
    <r>
      <rPr>
        <sz val="14"/>
        <color theme="1"/>
        <rFont val="Arial Unicode MS"/>
      </rPr>
      <t>TRIM</t>
    </r>
  </si>
  <si>
    <t xml:space="preserve">2. TRIM Function </t>
  </si>
  <si>
    <t xml:space="preserve">3. UPPER Function </t>
  </si>
  <si>
    <t>Convert the entire text to uppercase</t>
  </si>
  <si>
    <t xml:space="preserve"> Convert the entire email to lowercase.</t>
  </si>
  <si>
    <t>Remove extra spaces,</t>
  </si>
  <si>
    <t>Convert it to uppercase,</t>
  </si>
  <si>
    <t>Then count the number of characters.</t>
  </si>
  <si>
    <t xml:space="preserve"> Use the TRIM function in column B to clean the names.</t>
  </si>
  <si>
    <t xml:space="preserve"> Q2. There are some list of employee names, but some cells have leading and trailing spaces</t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</si>
  <si>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"excel functions"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</si>
  <si>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"data scientist"</t>
    </r>
  </si>
  <si>
    <r>
      <t>Q1.</t>
    </r>
    <r>
      <rPr>
        <sz val="14"/>
        <color theme="1"/>
        <rFont val="Calibri"/>
        <family val="2"/>
        <scheme val="minor"/>
      </rPr>
      <t>The email address is DAVID SMITH@GMAIL.COM</t>
    </r>
  </si>
  <si>
    <r>
      <t>Q2.</t>
    </r>
    <r>
      <rPr>
        <sz val="14"/>
        <color theme="1"/>
        <rFont val="Calibri"/>
        <family val="2"/>
        <scheme val="minor"/>
      </rPr>
      <t xml:space="preserve"> Change all headings in column A to lowercase for uniformity.</t>
    </r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</si>
  <si>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 xml:space="preserve"> DaTA AnAlYtics 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</si>
  <si>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</rPr>
      <t>UPPER</t>
    </r>
    <r>
      <rPr>
        <sz val="14"/>
        <color theme="1"/>
        <rFont val="Calibri"/>
        <family val="2"/>
        <scheme val="minor"/>
      </rPr>
      <t xml:space="preserve">, and </t>
    </r>
    <r>
      <rPr>
        <sz val="14"/>
        <color theme="1"/>
        <rFont val="Arial Unicode MS"/>
      </rPr>
      <t>LEN</t>
    </r>
    <r>
      <rPr>
        <sz val="14"/>
        <color theme="1"/>
        <rFont val="Calibri"/>
        <family val="2"/>
        <scheme val="minor"/>
      </rPr>
      <t xml:space="preserve"> together to:</t>
    </r>
  </si>
  <si>
    <t>You have:</t>
  </si>
  <si>
    <t>A</t>
  </si>
  <si>
    <t>B</t>
  </si>
  <si>
    <t>C</t>
  </si>
  <si>
    <t>123 Main St</t>
  </si>
  <si>
    <t>Apt 4B</t>
  </si>
  <si>
    <t>New York</t>
  </si>
  <si>
    <t>1. Format Full Address</t>
  </si>
  <si>
    <r>
      <t xml:space="preserve"> Combine all into one cell with commas: </t>
    </r>
    <r>
      <rPr>
        <sz val="16"/>
        <color theme="1"/>
        <rFont val="Arial Unicode MS"/>
      </rPr>
      <t>123 Main St, Apt 4B, New York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</si>
  <si>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</rPr>
      <t>Business Analyst</t>
    </r>
  </si>
  <si>
    <t>From the above table like this you have to create 20 addresses by using concatenate function</t>
  </si>
  <si>
    <t>Exercise - 1 Sumif and Sumifs</t>
  </si>
  <si>
    <t>Review the task 2 document and execute the operations specified in this sheet for Exercise 1</t>
  </si>
  <si>
    <t>Exercise - 2 If and Nested If</t>
  </si>
  <si>
    <t>Review the task 2 document and execute the operations specified in this sheet for Exercise 2</t>
  </si>
  <si>
    <t>Exercise - 3 Relative cell Refernce and Absolute cell references</t>
  </si>
  <si>
    <t>Review the task 2 document and execute the operations specified in this sheet for Exercise 3</t>
  </si>
  <si>
    <t>Review the task 2 document and execute the operations specified in this sheet for Exercise 4</t>
  </si>
  <si>
    <t>Review the task 2 document and execute the operations specified in this sheet for Exercise 5</t>
  </si>
  <si>
    <t>Exercise - 4 Vlookup(I)</t>
  </si>
  <si>
    <t>Review the task 2 document and execute the operations specified in this sheet for Exercise 6</t>
  </si>
  <si>
    <t>Exercise - 5 Vlookup(II)</t>
  </si>
  <si>
    <t>Exercise - 6 Hlookup(I)</t>
  </si>
  <si>
    <t>Exercise - 7 Hllokup(II)</t>
  </si>
  <si>
    <t>Review the task 2 document and execute the operations specified in this sheet for Exercise 7</t>
  </si>
  <si>
    <t>Exercise - 8 Index and Match</t>
  </si>
  <si>
    <t>Review the task 2 document and execute the operations specified in this sheet for Exercise 8</t>
  </si>
  <si>
    <t>Exercise - 10 Concatenate</t>
  </si>
  <si>
    <t>Review the task 2 document and execute the operations specified in this sheet for Exercise 10</t>
  </si>
  <si>
    <r>
      <t xml:space="preserve">Q1. </t>
    </r>
    <r>
      <rPr>
        <sz val="14"/>
        <color theme="1"/>
        <rFont val="Arial Unicode MS"/>
      </rPr>
      <t>" Hello World "</t>
    </r>
  </si>
  <si>
    <r>
      <t xml:space="preserve"> Use </t>
    </r>
    <r>
      <rPr>
        <sz val="14"/>
        <color theme="1"/>
        <rFont val="Arial Unicode MS"/>
      </rPr>
      <t>TRIM</t>
    </r>
    <r>
      <rPr>
        <sz val="14"/>
        <color theme="1"/>
        <rFont val="Calibri"/>
        <family val="2"/>
        <scheme val="minor"/>
      </rPr>
      <t xml:space="preserve"> to remove all extra spaces and keep only single spaces between words.</t>
    </r>
  </si>
  <si>
    <t>4. LOWER Function</t>
  </si>
  <si>
    <t xml:space="preserve">5. Combine Functions </t>
  </si>
  <si>
    <t>Review the task 2 document and execute the operations specified in this sheet for Exercise 9</t>
  </si>
  <si>
    <t>Exercise - 9 Len and Trim</t>
  </si>
  <si>
    <t>South</t>
  </si>
  <si>
    <t>years</t>
  </si>
  <si>
    <t>Performance Category</t>
  </si>
  <si>
    <t>Bonus Eligibility</t>
  </si>
  <si>
    <t>final Amount</t>
  </si>
  <si>
    <t>Tax</t>
  </si>
  <si>
    <t>Discount</t>
  </si>
  <si>
    <t>Revenue</t>
  </si>
  <si>
    <t>product have amount greater than 500</t>
  </si>
  <si>
    <t>most expensive product</t>
  </si>
  <si>
    <t>Employee Code Of Sarath</t>
  </si>
  <si>
    <t>sarath</t>
  </si>
  <si>
    <t>Designation of Employee</t>
  </si>
  <si>
    <t>Aknel</t>
  </si>
  <si>
    <t>Question:</t>
  </si>
  <si>
    <t>Eligible for Bonus or Not</t>
  </si>
  <si>
    <t>Question :</t>
  </si>
  <si>
    <t>Monitor</t>
  </si>
  <si>
    <t>Printer</t>
  </si>
  <si>
    <t>P003</t>
  </si>
  <si>
    <t>P004</t>
  </si>
  <si>
    <t>P005</t>
  </si>
  <si>
    <t>Price</t>
  </si>
  <si>
    <t>Keyboard</t>
  </si>
  <si>
    <t>Balu</t>
  </si>
  <si>
    <t>Monday</t>
  </si>
  <si>
    <t>Tuesday</t>
  </si>
  <si>
    <t>Wednesday</t>
  </si>
  <si>
    <t>Thursday</t>
  </si>
  <si>
    <t>Friday</t>
  </si>
  <si>
    <t>Saturday</t>
  </si>
  <si>
    <t>Sunday</t>
  </si>
  <si>
    <t>Temperature</t>
  </si>
  <si>
    <t>Humidity</t>
  </si>
  <si>
    <t/>
  </si>
  <si>
    <t>oil</t>
  </si>
  <si>
    <t>2kg</t>
  </si>
  <si>
    <t>10kg</t>
  </si>
  <si>
    <t>Alexander</t>
  </si>
  <si>
    <t>Business Analyst</t>
  </si>
  <si>
    <t>before</t>
  </si>
  <si>
    <t>Data Science</t>
  </si>
  <si>
    <t xml:space="preserve">After </t>
  </si>
  <si>
    <t>3 in 2</t>
  </si>
  <si>
    <t>excel functions</t>
  </si>
  <si>
    <t>Question1,2 in  3</t>
  </si>
  <si>
    <t>data scientist</t>
  </si>
  <si>
    <t>DaTA AnAIYtics</t>
  </si>
  <si>
    <t xml:space="preserve"> Hello world </t>
  </si>
  <si>
    <t>Question 1,2 in 2</t>
  </si>
  <si>
    <t>"     Joes Doe   "</t>
  </si>
  <si>
    <t>"   Alice   "</t>
  </si>
  <si>
    <t>len</t>
  </si>
  <si>
    <t>trim</t>
  </si>
  <si>
    <t>upper</t>
  </si>
  <si>
    <t>Question 5</t>
  </si>
  <si>
    <t>Question 4</t>
  </si>
  <si>
    <t>DAVID SMITH@GMAIL.COM</t>
  </si>
  <si>
    <t>Street Address</t>
  </si>
  <si>
    <t>City</t>
  </si>
  <si>
    <t>Apartment/Unit</t>
  </si>
  <si>
    <t>123 Maple Street</t>
  </si>
  <si>
    <t>Apt 1A</t>
  </si>
  <si>
    <t>456 Oak Avenue</t>
  </si>
  <si>
    <t>Unit 2B</t>
  </si>
  <si>
    <t>Los Angeles</t>
  </si>
  <si>
    <t>789 Pine Road</t>
  </si>
  <si>
    <t>Apt 3C</t>
  </si>
  <si>
    <t>Chicago</t>
  </si>
  <si>
    <t>321 Birch Blvd</t>
  </si>
  <si>
    <t>Unit 4D</t>
  </si>
  <si>
    <t>Houston</t>
  </si>
  <si>
    <t>654 Cedar Lane</t>
  </si>
  <si>
    <t>Apt 5E</t>
  </si>
  <si>
    <t>Phoenix</t>
  </si>
  <si>
    <t>987 Spruce Drive</t>
  </si>
  <si>
    <t>Unit 6F</t>
  </si>
  <si>
    <t>Philadelphia</t>
  </si>
  <si>
    <t>111 Elm Street</t>
  </si>
  <si>
    <t>Apt 7G</t>
  </si>
  <si>
    <t>San Antonio</t>
  </si>
  <si>
    <t>222 Ash Court</t>
  </si>
  <si>
    <t>Unit 8H</t>
  </si>
  <si>
    <t>San Diego</t>
  </si>
  <si>
    <t>333 Willow Way</t>
  </si>
  <si>
    <t>Apt 9I</t>
  </si>
  <si>
    <t>Dallas</t>
  </si>
  <si>
    <t>444 Poplar Place</t>
  </si>
  <si>
    <t>Unit 10J</t>
  </si>
  <si>
    <t>San Jose</t>
  </si>
  <si>
    <t>555 Chestnut Ave</t>
  </si>
  <si>
    <t>Apt 11K</t>
  </si>
  <si>
    <t>Austin</t>
  </si>
  <si>
    <t>666 Fir Trail</t>
  </si>
  <si>
    <t>Unit 12L</t>
  </si>
  <si>
    <t>Jacksonville</t>
  </si>
  <si>
    <t>777 Redwood St</t>
  </si>
  <si>
    <t>Apt 13M</t>
  </si>
  <si>
    <t>Fort Worth</t>
  </si>
  <si>
    <t>888 Cypress Cir</t>
  </si>
  <si>
    <t>Unit 14N</t>
  </si>
  <si>
    <t>Columbus</t>
  </si>
  <si>
    <t>999 Sequoia Dr</t>
  </si>
  <si>
    <t>Apt 15O</t>
  </si>
  <si>
    <t>Charlotte</t>
  </si>
  <si>
    <t>1010 Beech Blvd</t>
  </si>
  <si>
    <t>Unit 16P</t>
  </si>
  <si>
    <t>San Francisco</t>
  </si>
  <si>
    <t>1111 Magnolia Lane</t>
  </si>
  <si>
    <t>Apt 17Q</t>
  </si>
  <si>
    <t>Indianapolis</t>
  </si>
  <si>
    <t>1212 Palm Rd</t>
  </si>
  <si>
    <t>Unit 18R</t>
  </si>
  <si>
    <t>Seattle</t>
  </si>
  <si>
    <t>1313 Sycamore St</t>
  </si>
  <si>
    <t>Apt 19S</t>
  </si>
  <si>
    <t>Denver</t>
  </si>
  <si>
    <t>1414 Hickory Ct</t>
  </si>
  <si>
    <t>Unit 20T</t>
  </si>
  <si>
    <t>Washington</t>
  </si>
  <si>
    <t>Combined Address</t>
  </si>
  <si>
    <t>Question 3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</si>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</sst>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 Unicode MS"/>
    </font>
    <font>
      <sz val="14"/>
      <color theme="1"/>
      <name val="Calibri"/>
      <family val="2"/>
      <scheme val="minor"/>
    </font>
    <font>
      <sz val="14"/>
      <color theme="1"/>
      <name val="Arial Unicode M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9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6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3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15" fillId="0" borderId="0" xfId="0" applyFont="1"/>
    <xf numFmtId="0" fontId="1" fillId="0" borderId="1" xfId="0" applyFont="1" applyBorder="1"/>
    <xf numFmtId="0" fontId="16" fillId="5" borderId="1" xfId="1" applyBorder="1"/>
    <xf numFmtId="9" fontId="16" fillId="8" borderId="2" xfId="4" applyNumberFormat="1" applyBorder="1"/>
    <xf numFmtId="0" fontId="16" fillId="8" borderId="1" xfId="4" applyBorder="1"/>
    <xf numFmtId="0" fontId="0" fillId="0" borderId="3" xfId="0" applyBorder="1"/>
    <xf numFmtId="0" fontId="16" fillId="7" borderId="1" xfId="3" applyBorder="1"/>
    <xf numFmtId="0" fontId="16" fillId="6" borderId="0" xfId="2"/>
    <xf numFmtId="49" fontId="16" fillId="6" borderId="0" xfId="2" applyNumberFormat="1"/>
    <xf numFmtId="0" fontId="16" fillId="7" borderId="0" xfId="3"/>
    <xf numFmtId="49" fontId="16" fillId="7" borderId="0" xfId="3" applyNumberFormat="1"/>
    <xf numFmtId="49" fontId="16" fillId="7" borderId="1" xfId="3" applyNumberFormat="1" applyBorder="1"/>
    <xf numFmtId="0" fontId="1" fillId="0" borderId="1" xfId="0" applyFont="1" applyBorder="1" applyAlignment="1">
      <alignment horizontal="center" vertical="top"/>
    </xf>
    <xf numFmtId="0" fontId="18" fillId="0" borderId="1" xfId="0" applyFont="1" applyBorder="1"/>
    <xf numFmtId="0" fontId="13" fillId="0" borderId="1" xfId="0" applyFont="1" applyBorder="1"/>
    <xf numFmtId="0" fontId="19" fillId="9" borderId="1" xfId="5" applyBorder="1"/>
    <xf numFmtId="0" fontId="19" fillId="9" borderId="0" xfId="5"/>
    <xf numFmtId="0" fontId="16" fillId="11" borderId="1" xfId="7" applyBorder="1"/>
    <xf numFmtId="0" fontId="16" fillId="10" borderId="0" xfId="6"/>
    <xf numFmtId="0" fontId="16" fillId="5" borderId="0" xfId="1"/>
    <xf numFmtId="0" fontId="16" fillId="5" borderId="1" xfId="1" quotePrefix="1" applyBorder="1"/>
    <xf numFmtId="0" fontId="0" fillId="0" borderId="1" xfId="0" quotePrefix="1" applyBorder="1"/>
  </cellXfs>
  <cellStyles count="8">
    <cellStyle name="20% - Accent1" xfId="1" builtinId="30"/>
    <cellStyle name="20% - Accent2" xfId="2" builtinId="34"/>
    <cellStyle name="20% - Accent5" xfId="4" builtinId="46"/>
    <cellStyle name="40% - Accent1" xfId="6" builtinId="31"/>
    <cellStyle name="60% - Accent2" xfId="3" builtinId="36"/>
    <cellStyle name="60% - Accent3" xfId="7" builtinId="40"/>
    <cellStyle name="Accent1" xfId="5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gon\Downloads\VLOOKUP_Product_Table.xlsx" TargetMode="External"/><Relationship Id="rId1" Type="http://schemas.openxmlformats.org/officeDocument/2006/relationships/externalLinkPath" Target="VLOOKUP_Product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LookupTable"/>
    </sheetNames>
    <sheetDataSet>
      <sheetData sheetId="0" refreshError="1"/>
      <sheetData sheetId="1">
        <row r="1">
          <cell r="A1" t="str">
            <v>Product Code</v>
          </cell>
          <cell r="B1" t="str">
            <v>Product Name</v>
          </cell>
          <cell r="C1" t="str">
            <v>Price (Lookup)</v>
          </cell>
        </row>
        <row r="2">
          <cell r="A2" t="str">
            <v>P001</v>
          </cell>
          <cell r="B2" t="str">
            <v>Laptop</v>
          </cell>
          <cell r="C2">
            <v>50000</v>
          </cell>
        </row>
        <row r="3">
          <cell r="A3" t="str">
            <v>P002</v>
          </cell>
          <cell r="B3" t="str">
            <v>Mouse</v>
          </cell>
          <cell r="C3">
            <v>500</v>
          </cell>
        </row>
        <row r="4">
          <cell r="A4" t="str">
            <v>P003</v>
          </cell>
          <cell r="B4" t="str">
            <v>Keyboard</v>
          </cell>
          <cell r="C4">
            <v>1500</v>
          </cell>
        </row>
        <row r="5">
          <cell r="A5" t="str">
            <v>P004</v>
          </cell>
          <cell r="B5" t="str">
            <v>Monitor</v>
          </cell>
          <cell r="C5">
            <v>8000</v>
          </cell>
        </row>
        <row r="6">
          <cell r="A6" t="str">
            <v>P005</v>
          </cell>
          <cell r="B6" t="str">
            <v>Printer</v>
          </cell>
          <cell r="C6">
            <v>6000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A4" workbookViewId="0">
      <selection activeCell="P15" sqref="P15"/>
    </sheetView>
  </sheetViews>
  <sheetFormatPr defaultRowHeight="15"/>
  <cols>
    <col min="1" max="1" width="17.28515625" bestFit="1" customWidth="1"/>
    <col min="3" max="3" width="13.85546875" bestFit="1" customWidth="1"/>
    <col min="4" max="4" width="13.85546875" customWidth="1"/>
    <col min="5" max="5" width="9.28515625" bestFit="1" customWidth="1"/>
    <col min="7" max="8" width="14.7109375" bestFit="1" customWidth="1"/>
    <col min="9" max="9" width="13.42578125" bestFit="1" customWidth="1"/>
    <col min="11" max="11" width="13.140625" bestFit="1" customWidth="1"/>
    <col min="12" max="12" width="4" customWidth="1"/>
    <col min="13" max="13" width="7.42578125" bestFit="1" customWidth="1"/>
    <col min="14" max="14" width="10.140625" customWidth="1"/>
    <col min="15" max="15" width="12.42578125" bestFit="1" customWidth="1"/>
    <col min="16" max="16" width="13.42578125" bestFit="1" customWidth="1"/>
    <col min="18" max="18" width="13.140625" bestFit="1" customWidth="1"/>
  </cols>
  <sheetData>
    <row r="1" spans="1:16">
      <c r="A1" t="s">
        <v>202</v>
      </c>
    </row>
    <row r="2" spans="1:16">
      <c r="A2" t="s">
        <v>203</v>
      </c>
    </row>
    <row r="4" spans="1:16" ht="15" customHeight="1">
      <c r="A4" s="4" t="s">
        <v>35</v>
      </c>
      <c r="B4" s="4" t="s">
        <v>24</v>
      </c>
      <c r="C4" s="4" t="s">
        <v>25</v>
      </c>
      <c r="D4" s="4" t="s">
        <v>43</v>
      </c>
      <c r="E4" s="4" t="s">
        <v>26</v>
      </c>
    </row>
    <row r="5" spans="1:16">
      <c r="A5" s="5" t="s">
        <v>36</v>
      </c>
      <c r="B5" s="5" t="s">
        <v>27</v>
      </c>
      <c r="C5" s="5" t="s">
        <v>45</v>
      </c>
      <c r="D5" s="5" t="s">
        <v>47</v>
      </c>
      <c r="E5" s="5">
        <v>262</v>
      </c>
    </row>
    <row r="6" spans="1:16">
      <c r="A6" s="5" t="s">
        <v>41</v>
      </c>
      <c r="B6" s="5" t="s">
        <v>28</v>
      </c>
      <c r="C6" s="5" t="s">
        <v>46</v>
      </c>
      <c r="D6" s="5" t="s">
        <v>48</v>
      </c>
      <c r="E6" s="5">
        <v>15</v>
      </c>
    </row>
    <row r="7" spans="1:16">
      <c r="A7" s="5" t="s">
        <v>37</v>
      </c>
      <c r="B7" s="5" t="s">
        <v>27</v>
      </c>
      <c r="C7" s="5" t="s">
        <v>45</v>
      </c>
      <c r="D7" s="5" t="s">
        <v>49</v>
      </c>
      <c r="E7" s="5">
        <v>958</v>
      </c>
    </row>
    <row r="8" spans="1:16" ht="23.25">
      <c r="A8" s="5" t="s">
        <v>42</v>
      </c>
      <c r="B8" s="5" t="s">
        <v>27</v>
      </c>
      <c r="C8" s="5" t="s">
        <v>46</v>
      </c>
      <c r="D8" s="5" t="s">
        <v>50</v>
      </c>
      <c r="E8" s="5">
        <v>16</v>
      </c>
      <c r="H8" s="1"/>
      <c r="I8" s="2" t="s">
        <v>63</v>
      </c>
      <c r="J8" s="1"/>
      <c r="M8" s="1"/>
      <c r="N8" s="1"/>
      <c r="O8" s="2" t="s">
        <v>34</v>
      </c>
      <c r="P8" s="1"/>
    </row>
    <row r="9" spans="1:16">
      <c r="A9" s="5" t="s">
        <v>39</v>
      </c>
      <c r="B9" s="5" t="s">
        <v>29</v>
      </c>
      <c r="C9" s="5" t="s">
        <v>46</v>
      </c>
      <c r="D9" s="5" t="s">
        <v>51</v>
      </c>
      <c r="E9" s="5">
        <v>408</v>
      </c>
    </row>
    <row r="10" spans="1:16" ht="15.75">
      <c r="A10" s="5" t="s">
        <v>36</v>
      </c>
      <c r="B10" s="5" t="s">
        <v>30</v>
      </c>
      <c r="C10" s="5" t="s">
        <v>46</v>
      </c>
      <c r="D10" s="5" t="s">
        <v>52</v>
      </c>
      <c r="E10" s="5">
        <v>69</v>
      </c>
      <c r="H10" s="4" t="s">
        <v>35</v>
      </c>
      <c r="I10" s="4" t="s">
        <v>26</v>
      </c>
      <c r="M10" s="4" t="s">
        <v>33</v>
      </c>
      <c r="N10" s="4" t="s">
        <v>45</v>
      </c>
      <c r="O10" s="4" t="s">
        <v>46</v>
      </c>
      <c r="P10" s="4" t="s">
        <v>44</v>
      </c>
    </row>
    <row r="11" spans="1:16">
      <c r="A11" s="5" t="s">
        <v>37</v>
      </c>
      <c r="B11" s="5" t="s">
        <v>30</v>
      </c>
      <c r="C11" s="5" t="s">
        <v>46</v>
      </c>
      <c r="D11" s="5" t="s">
        <v>53</v>
      </c>
      <c r="E11" s="5">
        <v>666</v>
      </c>
      <c r="H11" s="5" t="s">
        <v>36</v>
      </c>
      <c r="I11" s="5">
        <f>SUMIF(A5:A21,H11,E5:E21)</f>
        <v>331</v>
      </c>
      <c r="M11" s="5" t="s">
        <v>30</v>
      </c>
      <c r="N11" s="5">
        <f>SUMIFS($E$2:$E$21, $B$2:$B$21, $M7, $C$2:$C$21, N$6)</f>
        <v>0</v>
      </c>
      <c r="O11" s="5">
        <f>SUMIFS(E2:E21, B2:B21, "North", C2:C21, "Office Usage")</f>
        <v>735</v>
      </c>
      <c r="P11" s="5">
        <f>SUMIFS(E2:E21, B2:B21, M11, C2:C21, P10)</f>
        <v>1144</v>
      </c>
    </row>
    <row r="12" spans="1:16">
      <c r="A12" s="5" t="s">
        <v>41</v>
      </c>
      <c r="B12" s="5" t="s">
        <v>29</v>
      </c>
      <c r="C12" s="5" t="s">
        <v>46</v>
      </c>
      <c r="D12" s="5" t="s">
        <v>54</v>
      </c>
      <c r="E12" s="5">
        <v>9</v>
      </c>
      <c r="H12" s="5" t="s">
        <v>41</v>
      </c>
      <c r="I12" s="5">
        <f t="shared" ref="I12:I17" si="0">SUMIF(A6:A22,H12,E6:E22)</f>
        <v>24</v>
      </c>
      <c r="M12" s="5" t="s">
        <v>226</v>
      </c>
      <c r="N12" s="5">
        <f>SUMIFS($E$2:$E$21, $B$2:$B$21,B5, $C$2:$C$21, C5)</f>
        <v>1220</v>
      </c>
      <c r="O12" s="5">
        <f>SUMIFS(E2:E21, B2:B21, "South", C2:C21, "Office Usage")</f>
        <v>0</v>
      </c>
      <c r="P12" s="5">
        <f>SUMIFS(E2:E21, B2:B21, M12, C2:C21, P10)</f>
        <v>0</v>
      </c>
    </row>
    <row r="13" spans="1:16">
      <c r="A13" s="5" t="s">
        <v>40</v>
      </c>
      <c r="B13" s="5" t="s">
        <v>31</v>
      </c>
      <c r="C13" s="5" t="s">
        <v>45</v>
      </c>
      <c r="D13" s="5" t="s">
        <v>55</v>
      </c>
      <c r="E13" s="5">
        <v>71</v>
      </c>
      <c r="H13" s="5" t="s">
        <v>37</v>
      </c>
      <c r="I13" s="5">
        <f t="shared" si="0"/>
        <v>1624</v>
      </c>
      <c r="M13" s="5" t="s">
        <v>31</v>
      </c>
      <c r="N13" s="5">
        <f>SUMIFS($E$2:$E$21, $B$2:$B$21,B13, $C$2:$C$21, C13)</f>
        <v>118</v>
      </c>
      <c r="O13" s="5">
        <f>SUMIFS(E2:E21, B2:B21, "East", C2:C21, "Office Usage")</f>
        <v>15</v>
      </c>
      <c r="P13" s="5">
        <f>SUMIFS(E2:E21, B2:B21, M13, C2:C21, P10)</f>
        <v>70</v>
      </c>
    </row>
    <row r="14" spans="1:16">
      <c r="A14" s="5" t="s">
        <v>42</v>
      </c>
      <c r="B14" s="5" t="s">
        <v>30</v>
      </c>
      <c r="C14" s="5" t="s">
        <v>44</v>
      </c>
      <c r="D14" s="5" t="s">
        <v>32</v>
      </c>
      <c r="E14" s="5">
        <v>1098</v>
      </c>
      <c r="H14" s="5" t="s">
        <v>42</v>
      </c>
      <c r="I14" s="5">
        <f t="shared" si="0"/>
        <v>1161</v>
      </c>
      <c r="M14" s="5" t="s">
        <v>29</v>
      </c>
      <c r="N14" s="5">
        <f>SUMIFS($E$2:$E$21, $B$2:$B$21, B6, $C$2:$C$21, C5)</f>
        <v>0</v>
      </c>
      <c r="O14" s="5">
        <f>SUMIFS(E2:E21, B2:B21, "West", C2:C21, "Office Usage")</f>
        <v>432</v>
      </c>
      <c r="P14" s="5">
        <f>SUMIFS(E2:E21, B2:B21, M14, C2:C21, P10)</f>
        <v>3000</v>
      </c>
    </row>
    <row r="15" spans="1:16">
      <c r="A15" s="5" t="s">
        <v>39</v>
      </c>
      <c r="B15" s="5" t="s">
        <v>30</v>
      </c>
      <c r="C15" s="5" t="s">
        <v>44</v>
      </c>
      <c r="D15" s="5" t="s">
        <v>56</v>
      </c>
      <c r="E15" s="5">
        <v>46</v>
      </c>
      <c r="H15" s="5" t="s">
        <v>39</v>
      </c>
      <c r="I15" s="5">
        <f t="shared" si="0"/>
        <v>500</v>
      </c>
    </row>
    <row r="16" spans="1:16">
      <c r="A16" s="5">
        <f>SUMIFS(E2:E21, B2:B21, "South", C2:C21, "Furniture")</f>
        <v>0</v>
      </c>
      <c r="B16" s="5" t="s">
        <v>31</v>
      </c>
      <c r="C16" s="5" t="s">
        <v>46</v>
      </c>
      <c r="D16" s="5" t="s">
        <v>57</v>
      </c>
      <c r="E16" s="5">
        <v>15</v>
      </c>
      <c r="H16" s="5" t="s">
        <v>40</v>
      </c>
      <c r="I16" s="5">
        <f t="shared" si="0"/>
        <v>272</v>
      </c>
    </row>
    <row r="17" spans="1:9">
      <c r="A17" s="5" t="s">
        <v>40</v>
      </c>
      <c r="B17" s="5" t="s">
        <v>27</v>
      </c>
      <c r="C17" s="5" t="s">
        <v>46</v>
      </c>
      <c r="D17" s="5" t="s">
        <v>58</v>
      </c>
      <c r="E17" s="5">
        <v>201</v>
      </c>
      <c r="H17" s="5" t="s">
        <v>38</v>
      </c>
      <c r="I17" s="5">
        <f t="shared" si="0"/>
        <v>3070</v>
      </c>
    </row>
    <row r="18" spans="1:9">
      <c r="A18" s="5" t="s">
        <v>42</v>
      </c>
      <c r="B18" s="5" t="s">
        <v>31</v>
      </c>
      <c r="C18" s="5" t="s">
        <v>45</v>
      </c>
      <c r="D18" s="5" t="s">
        <v>59</v>
      </c>
      <c r="E18" s="5">
        <v>47</v>
      </c>
    </row>
    <row r="19" spans="1:9">
      <c r="A19" s="5" t="s">
        <v>38</v>
      </c>
      <c r="B19" s="5" t="s">
        <v>31</v>
      </c>
      <c r="C19" s="5" t="s">
        <v>44</v>
      </c>
      <c r="D19" s="5" t="s">
        <v>60</v>
      </c>
      <c r="E19" s="5">
        <v>70</v>
      </c>
    </row>
    <row r="20" spans="1:9">
      <c r="A20" s="5" t="s">
        <v>38</v>
      </c>
      <c r="B20" s="5" t="s">
        <v>29</v>
      </c>
      <c r="C20" s="5" t="s">
        <v>44</v>
      </c>
      <c r="D20" s="5" t="s">
        <v>61</v>
      </c>
      <c r="E20" s="5">
        <v>3000</v>
      </c>
    </row>
    <row r="21" spans="1:9">
      <c r="A21" s="5" t="s">
        <v>39</v>
      </c>
      <c r="B21" s="5" t="s">
        <v>27</v>
      </c>
      <c r="C21" s="5" t="s">
        <v>46</v>
      </c>
      <c r="D21" s="5" t="s">
        <v>62</v>
      </c>
      <c r="E21" s="5">
        <v>46</v>
      </c>
    </row>
    <row r="24" spans="1:9" ht="21">
      <c r="D2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Q18"/>
  <sheetViews>
    <sheetView topLeftCell="D1" workbookViewId="0">
      <selection activeCell="J5" sqref="J5"/>
    </sheetView>
  </sheetViews>
  <sheetFormatPr defaultRowHeight="15"/>
  <cols>
    <col min="12" max="12" width="10.85546875" customWidth="1"/>
  </cols>
  <sheetData>
    <row r="1" spans="4:17">
      <c r="D1" s="26" t="s">
        <v>216</v>
      </c>
      <c r="E1" s="26"/>
      <c r="F1" s="26"/>
      <c r="G1" s="26"/>
      <c r="H1" s="26"/>
      <c r="I1" s="26"/>
      <c r="J1" s="26"/>
    </row>
    <row r="2" spans="4:17">
      <c r="D2" s="26" t="s">
        <v>217</v>
      </c>
      <c r="E2" s="26"/>
      <c r="F2" s="26"/>
      <c r="G2" s="26"/>
      <c r="H2" s="26"/>
      <c r="I2" s="26"/>
      <c r="J2" s="26"/>
    </row>
    <row r="4" spans="4:17">
      <c r="L4" s="45" t="s">
        <v>348</v>
      </c>
      <c r="M4" s="45"/>
      <c r="N4" s="45"/>
      <c r="P4" s="45" t="s">
        <v>347</v>
      </c>
      <c r="Q4" s="45"/>
    </row>
    <row r="5" spans="4:17">
      <c r="E5" s="13" t="s">
        <v>82</v>
      </c>
      <c r="F5" s="13" t="s">
        <v>84</v>
      </c>
      <c r="G5" s="13" t="s">
        <v>164</v>
      </c>
      <c r="H5" s="13" t="s">
        <v>165</v>
      </c>
      <c r="I5" s="13" t="s">
        <v>166</v>
      </c>
      <c r="L5" s="13" t="s">
        <v>82</v>
      </c>
      <c r="M5" s="13" t="s">
        <v>164</v>
      </c>
      <c r="N5" s="13" t="s">
        <v>166</v>
      </c>
      <c r="P5" s="13" t="s">
        <v>92</v>
      </c>
      <c r="Q5" s="13"/>
    </row>
    <row r="6" spans="4:17">
      <c r="E6" s="13" t="s">
        <v>88</v>
      </c>
      <c r="F6" s="13">
        <v>22</v>
      </c>
      <c r="G6" s="13">
        <v>44</v>
      </c>
      <c r="H6" s="13">
        <v>110</v>
      </c>
      <c r="I6" s="13">
        <v>220</v>
      </c>
      <c r="L6" s="13" t="s">
        <v>90</v>
      </c>
      <c r="M6" s="13">
        <f>INDEX($G$6:$G$15,5)</f>
        <v>36</v>
      </c>
      <c r="N6" s="13">
        <f>INDEX($I$6:$I$15,5)</f>
        <v>180</v>
      </c>
      <c r="P6" s="13" t="s">
        <v>164</v>
      </c>
      <c r="Q6" s="13">
        <f>INDEX(G6:I15, MATCH(P5, E6:E15, 0), MATCH(P6, G5:I5, 0))</f>
        <v>244</v>
      </c>
    </row>
    <row r="7" spans="4:17">
      <c r="E7" s="13" t="s">
        <v>92</v>
      </c>
      <c r="F7" s="13">
        <v>122</v>
      </c>
      <c r="G7" s="13">
        <v>244</v>
      </c>
      <c r="H7" s="13">
        <v>610</v>
      </c>
      <c r="I7" s="13">
        <v>1220</v>
      </c>
      <c r="L7" s="13" t="s">
        <v>169</v>
      </c>
      <c r="M7" s="13">
        <f>INDEX($G$6:$G$15,9)</f>
        <v>140</v>
      </c>
      <c r="N7" s="13">
        <f>INDEX($I$6:$I$15,9)</f>
        <v>700</v>
      </c>
    </row>
    <row r="8" spans="4:17">
      <c r="E8" s="13" t="s">
        <v>89</v>
      </c>
      <c r="F8" s="13">
        <v>50</v>
      </c>
      <c r="G8" s="13">
        <v>100</v>
      </c>
      <c r="H8" s="13">
        <v>250</v>
      </c>
      <c r="I8" s="13">
        <v>500</v>
      </c>
      <c r="L8" s="28" t="s">
        <v>349</v>
      </c>
      <c r="M8" s="46" t="s">
        <v>260</v>
      </c>
      <c r="N8" s="28"/>
    </row>
    <row r="9" spans="4:17">
      <c r="E9" s="13" t="s">
        <v>87</v>
      </c>
      <c r="F9" s="13">
        <v>68</v>
      </c>
      <c r="G9" s="13">
        <v>136</v>
      </c>
      <c r="H9" s="13">
        <v>340</v>
      </c>
      <c r="I9" s="13">
        <v>680</v>
      </c>
      <c r="L9" s="13"/>
      <c r="M9" s="47" t="s">
        <v>262</v>
      </c>
      <c r="N9" s="13" t="s">
        <v>263</v>
      </c>
    </row>
    <row r="10" spans="4:17">
      <c r="E10" s="13" t="s">
        <v>90</v>
      </c>
      <c r="F10" s="13">
        <v>18</v>
      </c>
      <c r="G10" s="13">
        <v>36</v>
      </c>
      <c r="H10" s="13">
        <v>90</v>
      </c>
      <c r="I10" s="13">
        <v>180</v>
      </c>
      <c r="L10" s="13" t="s">
        <v>90</v>
      </c>
      <c r="M10" s="47">
        <f>INDEX($G$6:$G$15,MATCH($L$10,$E$6:$E$15,0))</f>
        <v>36</v>
      </c>
      <c r="N10" s="13">
        <f>INDEX(I6:I15,MATCH(L10,E6:E15,0))</f>
        <v>180</v>
      </c>
    </row>
    <row r="11" spans="4:17">
      <c r="E11" s="13" t="s">
        <v>167</v>
      </c>
      <c r="F11" s="13">
        <v>50</v>
      </c>
      <c r="G11" s="13">
        <v>100</v>
      </c>
      <c r="H11" s="13">
        <v>250</v>
      </c>
      <c r="I11" s="13">
        <v>500</v>
      </c>
      <c r="L11" s="13" t="s">
        <v>261</v>
      </c>
      <c r="M11" s="47">
        <f>INDEX(G7:G16,MATCH(L11,E7:E16,0))</f>
        <v>244</v>
      </c>
      <c r="N11" s="13">
        <f>INDEX(I7:I16,MATCH(L11,E7:E16,0))</f>
        <v>1220</v>
      </c>
    </row>
    <row r="12" spans="4:17">
      <c r="E12" s="13" t="s">
        <v>168</v>
      </c>
      <c r="F12" s="13">
        <v>20</v>
      </c>
      <c r="G12" s="13">
        <v>40</v>
      </c>
      <c r="H12" s="13">
        <v>100</v>
      </c>
      <c r="I12" s="13">
        <v>200</v>
      </c>
      <c r="L12" s="13" t="s">
        <v>87</v>
      </c>
      <c r="M12" s="47">
        <f>INDEX(G8:G17,MATCH(L12,E8:E17,0))</f>
        <v>136</v>
      </c>
      <c r="N12" s="13">
        <f>INDEX(I8:I17,MATCH(L12,E8:E17,0))</f>
        <v>680</v>
      </c>
    </row>
    <row r="13" spans="4:17">
      <c r="E13" s="13" t="s">
        <v>95</v>
      </c>
      <c r="F13" s="13">
        <v>100</v>
      </c>
      <c r="G13" s="13">
        <v>200</v>
      </c>
      <c r="H13" s="13">
        <v>500</v>
      </c>
      <c r="I13" s="13">
        <v>1000</v>
      </c>
    </row>
    <row r="14" spans="4:17">
      <c r="E14" s="13" t="s">
        <v>169</v>
      </c>
      <c r="F14" s="13">
        <v>70</v>
      </c>
      <c r="G14" s="13">
        <v>140</v>
      </c>
      <c r="H14" s="13">
        <v>350</v>
      </c>
      <c r="I14" s="13">
        <v>700</v>
      </c>
      <c r="P14" s="44" t="s">
        <v>282</v>
      </c>
      <c r="Q14" s="44"/>
    </row>
    <row r="15" spans="4:17">
      <c r="E15" s="13" t="s">
        <v>93</v>
      </c>
      <c r="F15" s="13">
        <v>20</v>
      </c>
      <c r="G15" s="13">
        <v>40</v>
      </c>
      <c r="H15" s="13">
        <v>100</v>
      </c>
      <c r="I15" s="13">
        <v>200</v>
      </c>
      <c r="P15" s="13" t="s">
        <v>165</v>
      </c>
      <c r="Q15" s="13" t="str">
        <f>INDEX($E$6:$E$15, MATCH(MAX(INDEX($G$6:$I$15, , MATCH(P15,$G$5:$I$5, 0))), INDEX($G$6:$I$15, , MATCH(P15, $G$5:$I$5, 0)), 0))</f>
        <v>Oil</v>
      </c>
    </row>
    <row r="16" spans="4:17">
      <c r="P16" s="13" t="s">
        <v>164</v>
      </c>
      <c r="Q16" s="13" t="str">
        <f>INDEX($E$6:$E$15, MATCH(MAX(INDEX($G$6:$I$15, , MATCH(P16,$G$5:$I$5, 0))), INDEX($G$6:$I$15, , MATCH(P16, $G$5:$I$5, 0)), 0))</f>
        <v>Oil</v>
      </c>
    </row>
    <row r="17" spans="8:17">
      <c r="P17" s="13" t="s">
        <v>166</v>
      </c>
      <c r="Q17" s="13" t="str">
        <f t="shared" ref="Q16:Q17" si="0">INDEX($E$6:$E$15, MATCH(MAX(INDEX($G$6:$I$15, , MATCH(P17,$G$5:$I$5, 0))), INDEX($G$6:$I$15, , MATCH(P17, $G$5:$I$5, 0)), 0))</f>
        <v>Oil</v>
      </c>
    </row>
    <row r="18" spans="8:17" ht="21">
      <c r="H18" s="3"/>
      <c r="I18" s="3"/>
      <c r="J18" s="3"/>
      <c r="K18" s="3"/>
      <c r="L18" s="3"/>
      <c r="M18" s="3"/>
      <c r="N18" s="3"/>
      <c r="O18" s="3"/>
      <c r="P18" s="3"/>
    </row>
  </sheetData>
  <dataValidations count="1">
    <dataValidation type="list" allowBlank="1" showInputMessage="1" showErrorMessage="1" sqref="L10" xr:uid="{3E24A216-A399-411E-83A4-8577D5B2C331}">
      <formula1>$E$6:$E$15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4"/>
  <sheetViews>
    <sheetView topLeftCell="E10" zoomScale="85" zoomScaleNormal="85" workbookViewId="0">
      <selection activeCell="R19" sqref="R19:S19"/>
    </sheetView>
  </sheetViews>
  <sheetFormatPr defaultRowHeight="15"/>
  <cols>
    <col min="18" max="18" width="18.7109375" customWidth="1"/>
    <col min="19" max="19" width="20.7109375" customWidth="1"/>
    <col min="21" max="21" width="14.28515625" customWidth="1"/>
    <col min="22" max="22" width="12.28515625" customWidth="1"/>
    <col min="24" max="24" width="24.5703125" customWidth="1"/>
    <col min="25" max="25" width="22.7109375" customWidth="1"/>
  </cols>
  <sheetData>
    <row r="1" spans="1:25">
      <c r="A1" s="26" t="s">
        <v>225</v>
      </c>
      <c r="B1" s="26"/>
      <c r="C1" s="26"/>
      <c r="D1" s="26"/>
      <c r="E1" s="26"/>
      <c r="F1" s="26"/>
      <c r="G1" s="26"/>
    </row>
    <row r="2" spans="1:25">
      <c r="A2" s="26" t="s">
        <v>224</v>
      </c>
      <c r="B2" s="26"/>
      <c r="C2" s="26"/>
      <c r="D2" s="26"/>
      <c r="E2" s="26"/>
      <c r="F2" s="26"/>
      <c r="G2" s="26"/>
    </row>
    <row r="3" spans="1:25" ht="18.75">
      <c r="B3" s="18" t="s">
        <v>170</v>
      </c>
      <c r="C3" s="19"/>
      <c r="D3" s="19"/>
      <c r="E3" s="19"/>
      <c r="F3" s="19"/>
      <c r="G3" s="19"/>
      <c r="J3" s="15" t="s">
        <v>176</v>
      </c>
    </row>
    <row r="4" spans="1:25" ht="18.75">
      <c r="B4" s="19"/>
      <c r="C4" s="19"/>
      <c r="D4" s="19"/>
      <c r="E4" s="19"/>
      <c r="F4" s="19"/>
      <c r="G4" s="19"/>
      <c r="U4" s="42" t="s">
        <v>275</v>
      </c>
      <c r="V4" s="42"/>
      <c r="X4" s="42" t="s">
        <v>282</v>
      </c>
    </row>
    <row r="5" spans="1:25" ht="18.75">
      <c r="B5" s="20" t="s">
        <v>172</v>
      </c>
      <c r="C5" s="19"/>
      <c r="D5" s="19"/>
      <c r="E5" s="19"/>
      <c r="F5" s="19"/>
      <c r="G5" s="19"/>
      <c r="J5" s="19" t="s">
        <v>220</v>
      </c>
      <c r="K5" s="19"/>
      <c r="L5" s="19"/>
      <c r="M5" s="19"/>
      <c r="N5" s="19"/>
      <c r="O5" s="19"/>
      <c r="P5" s="19"/>
      <c r="Q5" s="19"/>
      <c r="R5" s="19"/>
      <c r="S5" s="19"/>
      <c r="U5" s="13" t="s">
        <v>274</v>
      </c>
      <c r="V5" s="13" t="str">
        <f>TRIM(U5)</f>
        <v>Hello world</v>
      </c>
      <c r="X5" t="s">
        <v>283</v>
      </c>
      <c r="Y5" t="str">
        <f>LOWER(X5)</f>
        <v>david smith@gmail.com</v>
      </c>
    </row>
    <row r="6" spans="1:25" ht="18.75">
      <c r="B6" s="19" t="s">
        <v>173</v>
      </c>
      <c r="C6" s="19"/>
      <c r="D6" s="19"/>
      <c r="E6" s="19"/>
      <c r="F6" s="19"/>
      <c r="G6" s="19"/>
      <c r="J6" s="19" t="s">
        <v>221</v>
      </c>
      <c r="K6" s="19"/>
      <c r="L6" s="19"/>
      <c r="M6" s="19"/>
      <c r="N6" s="19"/>
      <c r="O6" s="19"/>
      <c r="P6" s="19"/>
      <c r="Q6" s="19"/>
      <c r="R6" s="19"/>
      <c r="S6" s="19"/>
    </row>
    <row r="7" spans="1:25" ht="18.75">
      <c r="B7" s="19"/>
      <c r="C7" s="19" t="s">
        <v>264</v>
      </c>
      <c r="D7" s="19"/>
      <c r="E7" s="19">
        <f>LEN("Alexander")</f>
        <v>9</v>
      </c>
      <c r="F7" s="19"/>
      <c r="G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3" t="s">
        <v>276</v>
      </c>
      <c r="V7" s="13" t="str">
        <f>TRIM(U7)</f>
        <v>" Joes Doe "</v>
      </c>
    </row>
    <row r="8" spans="1:25" ht="18.75">
      <c r="B8" s="20" t="s">
        <v>200</v>
      </c>
      <c r="C8" s="19"/>
      <c r="D8" s="19"/>
      <c r="E8" s="19"/>
      <c r="F8" s="19"/>
      <c r="G8" s="19"/>
      <c r="J8" s="19" t="s">
        <v>184</v>
      </c>
      <c r="K8" s="19"/>
      <c r="L8" s="19"/>
      <c r="M8" s="19"/>
      <c r="N8" s="19"/>
      <c r="O8" s="19"/>
      <c r="P8" s="19"/>
      <c r="Q8" s="19"/>
      <c r="R8" s="19"/>
      <c r="S8" s="19"/>
      <c r="U8" s="13" t="s">
        <v>277</v>
      </c>
      <c r="V8" s="13" t="str">
        <f>TRIM(U8)</f>
        <v>" Alice "</v>
      </c>
    </row>
    <row r="9" spans="1:25" ht="18.75">
      <c r="B9" s="19" t="s">
        <v>171</v>
      </c>
      <c r="C9" s="19"/>
      <c r="D9" s="19"/>
      <c r="E9" s="19"/>
      <c r="F9" s="19"/>
      <c r="G9" s="19"/>
      <c r="J9" s="19" t="s">
        <v>183</v>
      </c>
      <c r="K9" s="19"/>
      <c r="L9" s="19"/>
      <c r="M9" s="19"/>
      <c r="N9" s="19"/>
      <c r="O9" s="19"/>
      <c r="P9" s="19"/>
      <c r="Q9" s="19"/>
      <c r="R9" s="19"/>
      <c r="S9" s="19"/>
    </row>
    <row r="10" spans="1:25" ht="18.75">
      <c r="B10" s="19"/>
      <c r="C10" s="19" t="s">
        <v>265</v>
      </c>
      <c r="D10" s="19"/>
      <c r="E10" s="19"/>
      <c r="F10" s="19">
        <f>LEN("Business Analyst")</f>
        <v>16</v>
      </c>
      <c r="G10" s="19"/>
      <c r="K10" s="20"/>
    </row>
    <row r="11" spans="1:25" ht="18.75">
      <c r="B11" s="20" t="s">
        <v>174</v>
      </c>
      <c r="C11" s="19"/>
      <c r="D11" s="19"/>
      <c r="E11" s="19"/>
      <c r="F11" s="19"/>
      <c r="G11" s="19"/>
      <c r="K11" s="20"/>
      <c r="R11" s="42" t="s">
        <v>240</v>
      </c>
      <c r="S11" s="42" t="s">
        <v>269</v>
      </c>
    </row>
    <row r="12" spans="1:25" ht="18.75">
      <c r="B12" s="19" t="s">
        <v>175</v>
      </c>
      <c r="C12" s="19"/>
      <c r="D12" s="19"/>
      <c r="E12" s="19"/>
      <c r="F12" s="19"/>
      <c r="G12" s="19"/>
      <c r="K12" s="20"/>
      <c r="L12" s="20"/>
      <c r="M12" s="20"/>
      <c r="N12" s="20"/>
      <c r="O12" s="20"/>
      <c r="P12" s="20"/>
      <c r="Q12" s="20"/>
      <c r="R12" s="40" t="s">
        <v>266</v>
      </c>
      <c r="S12" s="40" t="s">
        <v>267</v>
      </c>
      <c r="T12" s="40">
        <f>LEN("Data Science")</f>
        <v>12</v>
      </c>
    </row>
    <row r="13" spans="1:25" ht="18.75">
      <c r="B13" s="19"/>
      <c r="C13" s="19"/>
      <c r="D13" s="19"/>
      <c r="E13" s="19"/>
      <c r="F13" s="19"/>
      <c r="G13" s="19"/>
      <c r="K13" s="20"/>
      <c r="L13" s="20"/>
      <c r="M13" s="20"/>
      <c r="N13" s="20"/>
      <c r="O13" s="20"/>
      <c r="P13" s="20"/>
      <c r="Q13" s="20"/>
      <c r="R13" s="40" t="s">
        <v>268</v>
      </c>
      <c r="S13" s="40" t="s">
        <v>267</v>
      </c>
      <c r="T13" s="40">
        <f>LEN(SUBSTITUTE(S13, " ", ""))</f>
        <v>11</v>
      </c>
    </row>
    <row r="14" spans="1:25" ht="18.75">
      <c r="B14" s="15" t="s">
        <v>177</v>
      </c>
      <c r="J14" s="15" t="s">
        <v>222</v>
      </c>
      <c r="P14" s="20"/>
      <c r="Q14" s="20"/>
      <c r="R14" s="20"/>
      <c r="S14" s="20"/>
      <c r="T14" s="19"/>
    </row>
    <row r="15" spans="1:25" ht="18.75">
      <c r="P15" s="20"/>
      <c r="Q15" s="20"/>
      <c r="R15" s="41" t="s">
        <v>271</v>
      </c>
      <c r="S15" s="41"/>
      <c r="T15" s="19"/>
    </row>
    <row r="16" spans="1:25" ht="18.75">
      <c r="B16" s="20" t="s">
        <v>185</v>
      </c>
      <c r="C16" s="19"/>
      <c r="D16" s="19"/>
      <c r="E16" s="19"/>
      <c r="J16" s="20" t="s">
        <v>187</v>
      </c>
      <c r="K16" s="19"/>
      <c r="L16" s="19"/>
      <c r="M16" s="19"/>
      <c r="N16" s="19"/>
      <c r="O16" s="19"/>
      <c r="P16" s="20"/>
      <c r="Q16" s="20"/>
      <c r="R16" s="40" t="s">
        <v>270</v>
      </c>
      <c r="S16" s="40" t="str">
        <f>UPPER(R16)</f>
        <v>EXCEL FUNCTIONS</v>
      </c>
      <c r="T16" s="19"/>
    </row>
    <row r="17" spans="2:20" ht="18.75">
      <c r="B17" s="19" t="s">
        <v>178</v>
      </c>
      <c r="C17" s="19"/>
      <c r="D17" s="19"/>
      <c r="E17" s="19"/>
      <c r="J17" s="19" t="s">
        <v>179</v>
      </c>
      <c r="K17" s="19"/>
      <c r="L17" s="19"/>
      <c r="M17" s="19"/>
      <c r="N17" s="19"/>
      <c r="O17" s="19"/>
      <c r="P17" s="20"/>
      <c r="Q17" s="20"/>
      <c r="R17" s="40" t="s">
        <v>272</v>
      </c>
      <c r="S17" s="40" t="str">
        <f>UPPER(R17)</f>
        <v>DATA SCIENTIST</v>
      </c>
      <c r="T17" s="19"/>
    </row>
    <row r="18" spans="2:20" ht="18.75">
      <c r="B18" s="19"/>
      <c r="C18" s="19"/>
      <c r="D18" s="19"/>
      <c r="E18" s="19"/>
      <c r="J18" s="19"/>
      <c r="K18" s="19"/>
      <c r="L18" s="19"/>
      <c r="M18" s="19"/>
      <c r="N18" s="19"/>
      <c r="O18" s="19"/>
      <c r="P18" s="20"/>
      <c r="Q18" s="20"/>
      <c r="R18" s="20"/>
      <c r="S18" s="20"/>
      <c r="T18" s="19"/>
    </row>
    <row r="19" spans="2:20" ht="18.75">
      <c r="B19" s="20" t="s">
        <v>186</v>
      </c>
      <c r="C19" s="19"/>
      <c r="D19" s="19"/>
      <c r="E19" s="19"/>
      <c r="J19" s="20" t="s">
        <v>188</v>
      </c>
      <c r="K19" s="19"/>
      <c r="L19" s="19"/>
      <c r="M19" s="19"/>
      <c r="N19" s="19"/>
      <c r="O19" s="19"/>
      <c r="P19" s="20"/>
      <c r="Q19" s="20"/>
      <c r="R19" s="41" t="s">
        <v>281</v>
      </c>
      <c r="S19" s="41"/>
      <c r="T19" s="19"/>
    </row>
    <row r="20" spans="2:20" ht="18.75">
      <c r="B20" s="19" t="s">
        <v>178</v>
      </c>
      <c r="C20" s="19"/>
      <c r="D20" s="19"/>
      <c r="E20" s="19"/>
      <c r="J20" s="19"/>
      <c r="K20" s="19"/>
      <c r="L20" s="19"/>
      <c r="M20" s="19"/>
      <c r="N20" s="19"/>
      <c r="O20" s="19"/>
      <c r="P20" s="20"/>
      <c r="Q20" s="20"/>
      <c r="R20" s="40" t="s">
        <v>273</v>
      </c>
      <c r="S20" s="40">
        <f>LEN(UPPER(TRIM(R20)))</f>
        <v>14</v>
      </c>
      <c r="T20" s="19"/>
    </row>
    <row r="21" spans="2:20" ht="18.75">
      <c r="B21" s="19"/>
      <c r="C21" s="19"/>
      <c r="D21" s="19"/>
      <c r="E21" s="19"/>
      <c r="P21" s="19"/>
      <c r="Q21" s="19"/>
      <c r="R21" s="40" t="s">
        <v>278</v>
      </c>
      <c r="S21" s="40">
        <f>LEN(R20)</f>
        <v>14</v>
      </c>
      <c r="T21" s="19"/>
    </row>
    <row r="22" spans="2:20" ht="18.75">
      <c r="P22" s="19"/>
      <c r="Q22" s="19"/>
      <c r="R22" s="40" t="s">
        <v>279</v>
      </c>
      <c r="S22" s="40" t="str">
        <f>TRIM(R20)</f>
        <v>DaTA AnAIYtics</v>
      </c>
      <c r="T22" s="19"/>
    </row>
    <row r="23" spans="2:20" ht="18.75">
      <c r="R23" s="40" t="s">
        <v>280</v>
      </c>
      <c r="S23" s="13" t="str">
        <f>UPPER(R20)</f>
        <v>DATA ANAIYTICS</v>
      </c>
    </row>
    <row r="25" spans="2:20" ht="18">
      <c r="B25" s="15" t="s">
        <v>223</v>
      </c>
    </row>
    <row r="27" spans="2:20" ht="18.75">
      <c r="B27" s="20" t="s">
        <v>189</v>
      </c>
      <c r="C27" s="19"/>
      <c r="D27" s="19"/>
      <c r="E27" s="19"/>
    </row>
    <row r="28" spans="2:20" ht="18.75">
      <c r="B28" s="19" t="s">
        <v>190</v>
      </c>
      <c r="C28" s="19"/>
      <c r="D28" s="19"/>
      <c r="E28" s="19"/>
    </row>
    <row r="29" spans="2:20" ht="18.75">
      <c r="B29" s="21"/>
      <c r="C29" s="19"/>
      <c r="D29" s="19"/>
      <c r="E29" s="19"/>
    </row>
    <row r="30" spans="2:20" ht="18.75">
      <c r="B30" s="21" t="s">
        <v>180</v>
      </c>
      <c r="C30" s="19"/>
      <c r="D30" s="19"/>
      <c r="E30" s="19"/>
    </row>
    <row r="31" spans="2:20" ht="18.75">
      <c r="B31" s="21"/>
      <c r="C31" s="19"/>
      <c r="D31" s="19"/>
      <c r="E31" s="19"/>
    </row>
    <row r="32" spans="2:20" ht="18.75">
      <c r="B32" s="21" t="s">
        <v>181</v>
      </c>
      <c r="C32" s="19"/>
      <c r="D32" s="19"/>
      <c r="E32" s="19"/>
    </row>
    <row r="33" spans="2:5" ht="18.75">
      <c r="B33" s="21"/>
      <c r="C33" s="19"/>
      <c r="D33" s="19"/>
      <c r="E33" s="19"/>
    </row>
    <row r="34" spans="2:5" ht="18.75">
      <c r="B34" s="21" t="s">
        <v>182</v>
      </c>
      <c r="C34" s="19"/>
      <c r="D34" s="19"/>
      <c r="E34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4"/>
  <sheetViews>
    <sheetView topLeftCell="A7" workbookViewId="0">
      <selection activeCell="S12" sqref="S12"/>
    </sheetView>
  </sheetViews>
  <sheetFormatPr defaultRowHeight="15"/>
  <sheetData>
    <row r="1" spans="1:16">
      <c r="A1" s="26" t="s">
        <v>218</v>
      </c>
      <c r="B1" s="26"/>
      <c r="C1" s="26"/>
      <c r="D1" s="26"/>
      <c r="E1" s="26"/>
      <c r="F1" s="26"/>
      <c r="G1" s="26"/>
    </row>
    <row r="2" spans="1:16">
      <c r="A2" s="26" t="s">
        <v>219</v>
      </c>
      <c r="B2" s="26"/>
      <c r="C2" s="26"/>
      <c r="D2" s="26"/>
      <c r="E2" s="26"/>
      <c r="F2" s="26"/>
      <c r="G2" s="26"/>
    </row>
    <row r="5" spans="1:16" ht="21">
      <c r="G5" s="16" t="s">
        <v>198</v>
      </c>
      <c r="H5" s="17"/>
      <c r="I5" s="17"/>
    </row>
    <row r="6" spans="1:16" ht="21">
      <c r="G6" s="17"/>
      <c r="H6" s="17"/>
      <c r="I6" s="17"/>
      <c r="J6" s="17"/>
      <c r="K6" s="17"/>
      <c r="L6" s="17"/>
      <c r="M6" s="17"/>
    </row>
    <row r="7" spans="1:16" ht="21">
      <c r="G7" s="17" t="s">
        <v>191</v>
      </c>
      <c r="H7" s="17"/>
      <c r="I7" s="17"/>
      <c r="J7" s="17"/>
      <c r="K7" s="17"/>
      <c r="L7" s="17"/>
      <c r="M7" s="17"/>
    </row>
    <row r="8" spans="1:16" ht="21">
      <c r="G8" s="17"/>
      <c r="H8" s="17"/>
      <c r="I8" s="17"/>
      <c r="J8" s="17"/>
      <c r="K8" s="17"/>
      <c r="L8" s="17"/>
      <c r="M8" s="17"/>
    </row>
    <row r="9" spans="1:16" ht="21">
      <c r="G9" s="22" t="s">
        <v>192</v>
      </c>
      <c r="H9" s="22" t="s">
        <v>193</v>
      </c>
      <c r="I9" s="22" t="s">
        <v>194</v>
      </c>
      <c r="J9" s="17"/>
      <c r="K9" s="17"/>
      <c r="L9" s="17"/>
      <c r="M9" s="17"/>
    </row>
    <row r="10" spans="1:16" ht="63">
      <c r="G10" s="23" t="s">
        <v>195</v>
      </c>
      <c r="H10" s="23" t="s">
        <v>196</v>
      </c>
      <c r="I10" s="23" t="s">
        <v>197</v>
      </c>
      <c r="J10" s="17"/>
      <c r="K10" s="17"/>
      <c r="L10" s="17"/>
      <c r="M10" s="17"/>
    </row>
    <row r="11" spans="1:16" ht="21">
      <c r="G11" s="17"/>
      <c r="H11" s="17"/>
      <c r="I11" s="17"/>
      <c r="J11" s="17"/>
      <c r="K11" s="17"/>
      <c r="L11" s="17"/>
      <c r="M11" s="17"/>
    </row>
    <row r="12" spans="1:16" ht="21">
      <c r="G12" s="17" t="s">
        <v>199</v>
      </c>
      <c r="H12" s="17"/>
      <c r="I12" s="17"/>
      <c r="J12" s="17"/>
      <c r="K12" s="17"/>
      <c r="L12" s="17"/>
      <c r="M12" s="17"/>
    </row>
    <row r="14" spans="1:16" ht="21">
      <c r="G14" s="17" t="s">
        <v>201</v>
      </c>
      <c r="H14" s="17"/>
      <c r="I14" s="17"/>
      <c r="J14" s="17"/>
      <c r="K14" s="17"/>
      <c r="L14" s="17"/>
      <c r="M14" s="17"/>
      <c r="N14" s="17"/>
      <c r="O14" s="17"/>
      <c r="P14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B64-2CFC-42EF-A0FD-ABAF7DAD3BA7}">
  <dimension ref="A1:D21"/>
  <sheetViews>
    <sheetView zoomScale="115" zoomScaleNormal="115" workbookViewId="0">
      <selection activeCell="F7" sqref="F7"/>
    </sheetView>
  </sheetViews>
  <sheetFormatPr defaultRowHeight="15"/>
  <cols>
    <col min="1" max="1" width="18.42578125" bestFit="1" customWidth="1"/>
    <col min="2" max="2" width="14.85546875" bestFit="1" customWidth="1"/>
    <col min="3" max="3" width="12.7109375" bestFit="1" customWidth="1"/>
    <col min="4" max="4" width="38.140625" bestFit="1" customWidth="1"/>
  </cols>
  <sheetData>
    <row r="1" spans="1:4">
      <c r="A1" s="43" t="s">
        <v>284</v>
      </c>
      <c r="B1" s="43" t="s">
        <v>286</v>
      </c>
      <c r="C1" s="43" t="s">
        <v>285</v>
      </c>
      <c r="D1" s="43" t="s">
        <v>346</v>
      </c>
    </row>
    <row r="2" spans="1:4">
      <c r="A2" s="13" t="s">
        <v>287</v>
      </c>
      <c r="B2" s="13" t="s">
        <v>288</v>
      </c>
      <c r="C2" s="13" t="s">
        <v>197</v>
      </c>
      <c r="D2" s="13" t="str">
        <f>_xlfn.TEXTJOIN(",",TRUE,A2,B2,C2)</f>
        <v>123 Maple Street,Apt 1A,New York</v>
      </c>
    </row>
    <row r="3" spans="1:4">
      <c r="A3" s="13" t="s">
        <v>289</v>
      </c>
      <c r="B3" s="13" t="s">
        <v>290</v>
      </c>
      <c r="C3" s="13" t="s">
        <v>291</v>
      </c>
      <c r="D3" s="13" t="str">
        <f t="shared" ref="D3:D21" si="0">_xlfn.TEXTJOIN(",",TRUE,A3,B3,C3)</f>
        <v>456 Oak Avenue,Unit 2B,Los Angeles</v>
      </c>
    </row>
    <row r="4" spans="1:4">
      <c r="A4" s="13" t="s">
        <v>292</v>
      </c>
      <c r="B4" s="13" t="s">
        <v>293</v>
      </c>
      <c r="C4" s="13" t="s">
        <v>294</v>
      </c>
      <c r="D4" s="13" t="str">
        <f t="shared" si="0"/>
        <v>789 Pine Road,Apt 3C,Chicago</v>
      </c>
    </row>
    <row r="5" spans="1:4">
      <c r="A5" s="13" t="s">
        <v>295</v>
      </c>
      <c r="B5" s="13" t="s">
        <v>296</v>
      </c>
      <c r="C5" s="13" t="s">
        <v>297</v>
      </c>
      <c r="D5" s="13" t="str">
        <f t="shared" si="0"/>
        <v>321 Birch Blvd,Unit 4D,Houston</v>
      </c>
    </row>
    <row r="6" spans="1:4">
      <c r="A6" s="13" t="s">
        <v>298</v>
      </c>
      <c r="B6" s="13" t="s">
        <v>299</v>
      </c>
      <c r="C6" s="13" t="s">
        <v>300</v>
      </c>
      <c r="D6" s="13" t="str">
        <f t="shared" si="0"/>
        <v>654 Cedar Lane,Apt 5E,Phoenix</v>
      </c>
    </row>
    <row r="7" spans="1:4">
      <c r="A7" s="13" t="s">
        <v>301</v>
      </c>
      <c r="B7" s="13" t="s">
        <v>302</v>
      </c>
      <c r="C7" s="13" t="s">
        <v>303</v>
      </c>
      <c r="D7" s="13" t="str">
        <f t="shared" si="0"/>
        <v>987 Spruce Drive,Unit 6F,Philadelphia</v>
      </c>
    </row>
    <row r="8" spans="1:4">
      <c r="A8" s="13" t="s">
        <v>304</v>
      </c>
      <c r="B8" s="13" t="s">
        <v>305</v>
      </c>
      <c r="C8" s="13" t="s">
        <v>306</v>
      </c>
      <c r="D8" s="13" t="str">
        <f t="shared" si="0"/>
        <v>111 Elm Street,Apt 7G,San Antonio</v>
      </c>
    </row>
    <row r="9" spans="1:4">
      <c r="A9" s="13" t="s">
        <v>307</v>
      </c>
      <c r="B9" s="13" t="s">
        <v>308</v>
      </c>
      <c r="C9" s="13" t="s">
        <v>309</v>
      </c>
      <c r="D9" s="13" t="str">
        <f t="shared" si="0"/>
        <v>222 Ash Court,Unit 8H,San Diego</v>
      </c>
    </row>
    <row r="10" spans="1:4">
      <c r="A10" s="13" t="s">
        <v>310</v>
      </c>
      <c r="B10" s="13" t="s">
        <v>311</v>
      </c>
      <c r="C10" s="13" t="s">
        <v>312</v>
      </c>
      <c r="D10" s="13" t="str">
        <f t="shared" si="0"/>
        <v>333 Willow Way,Apt 9I,Dallas</v>
      </c>
    </row>
    <row r="11" spans="1:4">
      <c r="A11" s="13" t="s">
        <v>313</v>
      </c>
      <c r="B11" s="13" t="s">
        <v>314</v>
      </c>
      <c r="C11" s="13" t="s">
        <v>315</v>
      </c>
      <c r="D11" s="13" t="str">
        <f t="shared" si="0"/>
        <v>444 Poplar Place,Unit 10J,San Jose</v>
      </c>
    </row>
    <row r="12" spans="1:4">
      <c r="A12" s="13" t="s">
        <v>316</v>
      </c>
      <c r="B12" s="13" t="s">
        <v>317</v>
      </c>
      <c r="C12" s="13" t="s">
        <v>318</v>
      </c>
      <c r="D12" s="13" t="str">
        <f t="shared" si="0"/>
        <v>555 Chestnut Ave,Apt 11K,Austin</v>
      </c>
    </row>
    <row r="13" spans="1:4">
      <c r="A13" s="13" t="s">
        <v>319</v>
      </c>
      <c r="B13" s="13" t="s">
        <v>320</v>
      </c>
      <c r="C13" s="13" t="s">
        <v>321</v>
      </c>
      <c r="D13" s="13" t="str">
        <f t="shared" si="0"/>
        <v>666 Fir Trail,Unit 12L,Jacksonville</v>
      </c>
    </row>
    <row r="14" spans="1:4">
      <c r="A14" s="13" t="s">
        <v>322</v>
      </c>
      <c r="B14" s="13" t="s">
        <v>323</v>
      </c>
      <c r="C14" s="13" t="s">
        <v>324</v>
      </c>
      <c r="D14" s="13" t="str">
        <f t="shared" si="0"/>
        <v>777 Redwood St,Apt 13M,Fort Worth</v>
      </c>
    </row>
    <row r="15" spans="1:4">
      <c r="A15" s="13" t="s">
        <v>325</v>
      </c>
      <c r="B15" s="13" t="s">
        <v>326</v>
      </c>
      <c r="C15" s="13" t="s">
        <v>327</v>
      </c>
      <c r="D15" s="13" t="str">
        <f t="shared" si="0"/>
        <v>888 Cypress Cir,Unit 14N,Columbus</v>
      </c>
    </row>
    <row r="16" spans="1:4">
      <c r="A16" s="13" t="s">
        <v>328</v>
      </c>
      <c r="B16" s="13" t="s">
        <v>329</v>
      </c>
      <c r="C16" s="13" t="s">
        <v>330</v>
      </c>
      <c r="D16" s="13" t="str">
        <f t="shared" si="0"/>
        <v>999 Sequoia Dr,Apt 15O,Charlotte</v>
      </c>
    </row>
    <row r="17" spans="1:4">
      <c r="A17" s="13" t="s">
        <v>331</v>
      </c>
      <c r="B17" s="13" t="s">
        <v>332</v>
      </c>
      <c r="C17" s="13" t="s">
        <v>333</v>
      </c>
      <c r="D17" s="13" t="str">
        <f t="shared" si="0"/>
        <v>1010 Beech Blvd,Unit 16P,San Francisco</v>
      </c>
    </row>
    <row r="18" spans="1:4">
      <c r="A18" s="13" t="s">
        <v>334</v>
      </c>
      <c r="B18" s="13" t="s">
        <v>335</v>
      </c>
      <c r="C18" s="13" t="s">
        <v>336</v>
      </c>
      <c r="D18" s="13" t="str">
        <f t="shared" si="0"/>
        <v>1111 Magnolia Lane,Apt 17Q,Indianapolis</v>
      </c>
    </row>
    <row r="19" spans="1:4">
      <c r="A19" s="13" t="s">
        <v>337</v>
      </c>
      <c r="B19" s="13" t="s">
        <v>338</v>
      </c>
      <c r="C19" s="13" t="s">
        <v>339</v>
      </c>
      <c r="D19" s="13" t="str">
        <f t="shared" si="0"/>
        <v>1212 Palm Rd,Unit 18R,Seattle</v>
      </c>
    </row>
    <row r="20" spans="1:4">
      <c r="A20" s="13" t="s">
        <v>340</v>
      </c>
      <c r="B20" s="13" t="s">
        <v>341</v>
      </c>
      <c r="C20" s="13" t="s">
        <v>342</v>
      </c>
      <c r="D20" s="13" t="str">
        <f>_xlfn.TEXTJOIN(",",TRUE,A20,B20,C20)</f>
        <v>1313 Sycamore St,Apt 19S,Denver</v>
      </c>
    </row>
    <row r="21" spans="1:4">
      <c r="A21" s="13" t="s">
        <v>343</v>
      </c>
      <c r="B21" s="13" t="s">
        <v>344</v>
      </c>
      <c r="C21" s="13" t="s">
        <v>345</v>
      </c>
      <c r="D21" s="13" t="str">
        <f t="shared" si="0"/>
        <v>1414 Hickory Ct,Unit 20T,Washington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A5" workbookViewId="0">
      <selection activeCell="I5" sqref="I5:I23"/>
    </sheetView>
  </sheetViews>
  <sheetFormatPr defaultRowHeight="15"/>
  <cols>
    <col min="1" max="1" width="16.28515625" bestFit="1" customWidth="1"/>
    <col min="2" max="2" width="9.28515625" bestFit="1" customWidth="1"/>
    <col min="4" max="4" width="11.140625" bestFit="1" customWidth="1"/>
    <col min="6" max="6" width="17.28515625" bestFit="1" customWidth="1"/>
    <col min="8" max="8" width="22.7109375" customWidth="1"/>
    <col min="9" max="9" width="27.140625" customWidth="1"/>
  </cols>
  <sheetData>
    <row r="1" spans="1:18">
      <c r="A1" t="s">
        <v>204</v>
      </c>
    </row>
    <row r="2" spans="1:18">
      <c r="A2" t="s">
        <v>205</v>
      </c>
    </row>
    <row r="4" spans="1:18" ht="15.75">
      <c r="A4" s="6" t="s">
        <v>22</v>
      </c>
      <c r="B4" s="7" t="s">
        <v>21</v>
      </c>
      <c r="C4" s="6" t="s">
        <v>20</v>
      </c>
      <c r="D4" s="6" t="s">
        <v>64</v>
      </c>
      <c r="E4" s="6" t="s">
        <v>19</v>
      </c>
      <c r="F4" s="6" t="s">
        <v>65</v>
      </c>
      <c r="G4" s="27" t="s">
        <v>227</v>
      </c>
      <c r="H4" s="6" t="s">
        <v>229</v>
      </c>
      <c r="I4" s="6" t="s">
        <v>228</v>
      </c>
    </row>
    <row r="5" spans="1:18">
      <c r="A5" s="5" t="s">
        <v>18</v>
      </c>
      <c r="B5" s="8">
        <v>190000</v>
      </c>
      <c r="C5" s="5">
        <v>1</v>
      </c>
      <c r="D5" s="5" t="s">
        <v>66</v>
      </c>
      <c r="E5" s="5">
        <f>IF(C5=5,10000,IF(C5=4,7500,IF(C5=3,5000,IF(C5=2,2500,IF(C5=1,1000)))))</f>
        <v>1000</v>
      </c>
      <c r="F5" s="5">
        <f>IF(G5&gt;10,20000,IF(G5&gt;=5,10000,IF(G5&gt;=2,5000,2000)))</f>
        <v>2000</v>
      </c>
      <c r="G5" s="13">
        <f>IF(ISNUMBER(FIND("month",D5)), VALUE(LEFT(D5,FIND(" ",D5)-1))/12, VALUE(LEFT(D5,FIND(" ",D5)-1)))</f>
        <v>1.5</v>
      </c>
      <c r="H5" s="13" t="str">
        <f>IF(OR(C5=5,G5&gt;10),"Eligible","Not Eligible")</f>
        <v>Not Eligible</v>
      </c>
      <c r="I5" s="13" t="str">
        <f>IF(AND(C5&gt;=4,H5&gt;5),"High Performer","Regular Performer")</f>
        <v>Regular Performer</v>
      </c>
    </row>
    <row r="6" spans="1:18">
      <c r="A6" s="5" t="s">
        <v>17</v>
      </c>
      <c r="B6" s="8">
        <v>250000</v>
      </c>
      <c r="C6" s="5">
        <v>4</v>
      </c>
      <c r="D6" s="5" t="s">
        <v>69</v>
      </c>
      <c r="E6" s="5">
        <f t="shared" ref="E6:E15" si="0">IF(C6=5,10000,IF(C6=4,7500,IF(C6=3,5000,IF(C6=2,2500,IF(C6=1,1000)))))</f>
        <v>7500</v>
      </c>
      <c r="F6" s="5">
        <f t="shared" ref="F6:F23" si="1">IF(G6&gt;10,20000,IF(G6&gt;=5,10000,IF(G6&gt;=2,5000,2000)))</f>
        <v>2000</v>
      </c>
      <c r="G6" s="13">
        <f t="shared" ref="G6:G23" si="2">IF(ISNUMBER(FIND("month",D6)), VALUE(LEFT(D6,FIND(" ",D6)-1))/12, VALUE(LEFT(D6,FIND(" ",D6)-1)))</f>
        <v>1</v>
      </c>
      <c r="H6" s="13" t="str">
        <f t="shared" ref="H6:H23" si="3">IF(OR(C6=5,G6&gt;10),"Eligible","Not Eligible")</f>
        <v>Not Eligible</v>
      </c>
      <c r="I6" s="13" t="str">
        <f t="shared" ref="I6:I23" si="4">IF(AND(C6&gt;=4,H6&gt;5),"High Performer","Regular Performer")</f>
        <v>High Performer</v>
      </c>
    </row>
    <row r="7" spans="1:18">
      <c r="A7" s="5" t="s">
        <v>16</v>
      </c>
      <c r="B7" s="8">
        <v>65250</v>
      </c>
      <c r="C7" s="5">
        <v>5</v>
      </c>
      <c r="D7" s="5" t="s">
        <v>70</v>
      </c>
      <c r="E7" s="5">
        <f t="shared" si="0"/>
        <v>10000</v>
      </c>
      <c r="F7" s="5">
        <f t="shared" si="1"/>
        <v>5000</v>
      </c>
      <c r="G7" s="13">
        <f t="shared" si="2"/>
        <v>3</v>
      </c>
      <c r="H7" s="13" t="str">
        <f t="shared" si="3"/>
        <v>Eligible</v>
      </c>
      <c r="I7" s="13" t="str">
        <f t="shared" si="4"/>
        <v>High Performer</v>
      </c>
    </row>
    <row r="8" spans="1:18" ht="18.75">
      <c r="A8" s="5" t="s">
        <v>15</v>
      </c>
      <c r="B8" s="8">
        <v>75850</v>
      </c>
      <c r="C8" s="5">
        <v>3</v>
      </c>
      <c r="D8" s="5" t="s">
        <v>71</v>
      </c>
      <c r="E8" s="5">
        <f t="shared" si="0"/>
        <v>5000</v>
      </c>
      <c r="F8" s="5">
        <f t="shared" si="1"/>
        <v>10000</v>
      </c>
      <c r="G8" s="13">
        <f t="shared" si="2"/>
        <v>5</v>
      </c>
      <c r="H8" s="13" t="str">
        <f t="shared" si="3"/>
        <v>Not Eligible</v>
      </c>
      <c r="I8" s="13" t="str">
        <f t="shared" si="4"/>
        <v>Regular Performer</v>
      </c>
      <c r="L8" s="9"/>
      <c r="M8" s="9"/>
      <c r="N8" s="9"/>
      <c r="O8" s="9"/>
      <c r="P8" s="9"/>
      <c r="Q8" s="9"/>
      <c r="R8" s="9"/>
    </row>
    <row r="9" spans="1:18" ht="18.75">
      <c r="A9" s="5" t="s">
        <v>14</v>
      </c>
      <c r="B9" s="8">
        <v>94000</v>
      </c>
      <c r="C9" s="5">
        <v>4</v>
      </c>
      <c r="D9" s="5" t="s">
        <v>72</v>
      </c>
      <c r="E9" s="5">
        <f t="shared" si="0"/>
        <v>7500</v>
      </c>
      <c r="F9" s="5">
        <f t="shared" si="1"/>
        <v>10000</v>
      </c>
      <c r="G9" s="13">
        <f t="shared" si="2"/>
        <v>6</v>
      </c>
      <c r="H9" s="13" t="str">
        <f t="shared" si="3"/>
        <v>Not Eligible</v>
      </c>
      <c r="I9" s="13" t="str">
        <f t="shared" si="4"/>
        <v>High Performer</v>
      </c>
      <c r="L9" s="9"/>
      <c r="M9" s="9"/>
      <c r="N9" s="9"/>
      <c r="O9" s="9"/>
      <c r="P9" s="9"/>
      <c r="Q9" s="9"/>
      <c r="R9" s="9"/>
    </row>
    <row r="10" spans="1:18">
      <c r="A10" s="5" t="s">
        <v>13</v>
      </c>
      <c r="B10" s="8">
        <v>750000</v>
      </c>
      <c r="C10" s="5">
        <v>2</v>
      </c>
      <c r="D10" s="5" t="s">
        <v>73</v>
      </c>
      <c r="E10" s="5">
        <f t="shared" si="0"/>
        <v>2500</v>
      </c>
      <c r="F10" s="5">
        <f t="shared" si="1"/>
        <v>10000</v>
      </c>
      <c r="G10" s="13">
        <f t="shared" si="2"/>
        <v>7.5</v>
      </c>
      <c r="H10" s="13" t="str">
        <f t="shared" si="3"/>
        <v>Not Eligible</v>
      </c>
      <c r="I10" s="13" t="str">
        <f t="shared" si="4"/>
        <v>Regular Performer</v>
      </c>
    </row>
    <row r="11" spans="1:18">
      <c r="A11" s="5" t="s">
        <v>12</v>
      </c>
      <c r="B11" s="8">
        <v>82350</v>
      </c>
      <c r="C11" s="5">
        <v>1</v>
      </c>
      <c r="D11" s="5" t="s">
        <v>74</v>
      </c>
      <c r="E11" s="5">
        <f t="shared" si="0"/>
        <v>1000</v>
      </c>
      <c r="F11" s="5">
        <f t="shared" si="1"/>
        <v>10000</v>
      </c>
      <c r="G11" s="13">
        <f t="shared" si="2"/>
        <v>10</v>
      </c>
      <c r="H11" s="13" t="str">
        <f t="shared" si="3"/>
        <v>Not Eligible</v>
      </c>
      <c r="I11" s="13" t="str">
        <f t="shared" si="4"/>
        <v>Regular Performer</v>
      </c>
    </row>
    <row r="12" spans="1:18">
      <c r="A12" s="5" t="s">
        <v>11</v>
      </c>
      <c r="B12" s="8">
        <v>200000</v>
      </c>
      <c r="C12" s="5">
        <v>5</v>
      </c>
      <c r="D12" s="5" t="s">
        <v>69</v>
      </c>
      <c r="E12" s="5">
        <f t="shared" si="0"/>
        <v>10000</v>
      </c>
      <c r="F12" s="5">
        <f t="shared" si="1"/>
        <v>2000</v>
      </c>
      <c r="G12" s="13">
        <f t="shared" si="2"/>
        <v>1</v>
      </c>
      <c r="H12" s="13" t="str">
        <f t="shared" si="3"/>
        <v>Eligible</v>
      </c>
      <c r="I12" s="13" t="str">
        <f t="shared" si="4"/>
        <v>High Performer</v>
      </c>
    </row>
    <row r="13" spans="1:18">
      <c r="A13" s="5" t="s">
        <v>10</v>
      </c>
      <c r="B13" s="8">
        <v>125000</v>
      </c>
      <c r="C13" s="5">
        <v>1</v>
      </c>
      <c r="D13" s="5" t="s">
        <v>69</v>
      </c>
      <c r="E13" s="5">
        <f t="shared" si="0"/>
        <v>1000</v>
      </c>
      <c r="F13" s="5">
        <f t="shared" si="1"/>
        <v>2000</v>
      </c>
      <c r="G13" s="13">
        <f t="shared" si="2"/>
        <v>1</v>
      </c>
      <c r="H13" s="13" t="str">
        <f t="shared" si="3"/>
        <v>Not Eligible</v>
      </c>
      <c r="I13" s="13" t="str">
        <f t="shared" si="4"/>
        <v>Regular Performer</v>
      </c>
    </row>
    <row r="14" spans="1:18">
      <c r="A14" s="5" t="s">
        <v>9</v>
      </c>
      <c r="B14" s="8">
        <v>73450</v>
      </c>
      <c r="C14" s="5">
        <v>2</v>
      </c>
      <c r="D14" s="5" t="s">
        <v>68</v>
      </c>
      <c r="E14" s="5">
        <f t="shared" si="0"/>
        <v>2500</v>
      </c>
      <c r="F14" s="5">
        <f t="shared" si="1"/>
        <v>5000</v>
      </c>
      <c r="G14" s="13">
        <f t="shared" si="2"/>
        <v>2.5</v>
      </c>
      <c r="H14" s="13" t="str">
        <f t="shared" si="3"/>
        <v>Not Eligible</v>
      </c>
      <c r="I14" s="13" t="str">
        <f t="shared" si="4"/>
        <v>Regular Performer</v>
      </c>
    </row>
    <row r="15" spans="1:18">
      <c r="A15" s="5" t="s">
        <v>8</v>
      </c>
      <c r="B15" s="8">
        <v>78000</v>
      </c>
      <c r="C15" s="5">
        <v>5</v>
      </c>
      <c r="D15" s="5" t="s">
        <v>76</v>
      </c>
      <c r="E15" s="5">
        <f t="shared" si="0"/>
        <v>10000</v>
      </c>
      <c r="F15" s="5">
        <f t="shared" si="1"/>
        <v>2000</v>
      </c>
      <c r="G15" s="13">
        <f t="shared" si="2"/>
        <v>0.5</v>
      </c>
      <c r="H15" s="13" t="str">
        <f t="shared" si="3"/>
        <v>Eligible</v>
      </c>
      <c r="I15" s="13" t="str">
        <f t="shared" si="4"/>
        <v>High Performer</v>
      </c>
    </row>
    <row r="16" spans="1:18">
      <c r="A16" s="5" t="s">
        <v>7</v>
      </c>
      <c r="B16" s="8">
        <v>82000</v>
      </c>
      <c r="C16" s="5">
        <v>4</v>
      </c>
      <c r="D16" s="5" t="s">
        <v>77</v>
      </c>
      <c r="E16" s="5">
        <f>IF(C16=5,10000,IF(C16=4,7500,IF(C16=3,5000,IF(C16=2,2500,IF(C16=1,1000)))))</f>
        <v>7500</v>
      </c>
      <c r="F16" s="5">
        <f t="shared" si="1"/>
        <v>20000</v>
      </c>
      <c r="G16" s="13">
        <f t="shared" si="2"/>
        <v>12</v>
      </c>
      <c r="H16" s="13" t="str">
        <f t="shared" si="3"/>
        <v>Eligible</v>
      </c>
      <c r="I16" s="13" t="str">
        <f t="shared" si="4"/>
        <v>High Performer</v>
      </c>
    </row>
    <row r="17" spans="1:9">
      <c r="A17" s="5" t="s">
        <v>6</v>
      </c>
      <c r="B17" s="8">
        <v>100000</v>
      </c>
      <c r="C17" s="5">
        <v>1</v>
      </c>
      <c r="D17" s="5" t="s">
        <v>78</v>
      </c>
      <c r="E17" s="5">
        <f t="shared" ref="E17:E23" si="5">IF(C17=5,10000,IF(C17=4,7500,IF(C17=3,5000,IF(C17=2,2500,IF(C17=1,1000)))))</f>
        <v>1000</v>
      </c>
      <c r="F17" s="5">
        <f>IF(G17&gt;10,20000,IF(G17&gt;=5,10000,IF(G17&gt;=2,5000,2000)))</f>
        <v>20000</v>
      </c>
      <c r="G17" s="13">
        <f t="shared" si="2"/>
        <v>15</v>
      </c>
      <c r="H17" s="13" t="str">
        <f t="shared" si="3"/>
        <v>Eligible</v>
      </c>
      <c r="I17" s="13" t="str">
        <f t="shared" si="4"/>
        <v>Regular Performer</v>
      </c>
    </row>
    <row r="18" spans="1:9">
      <c r="A18" s="5" t="s">
        <v>5</v>
      </c>
      <c r="B18" s="8">
        <v>25000</v>
      </c>
      <c r="C18" s="5">
        <v>4</v>
      </c>
      <c r="D18" s="5" t="s">
        <v>79</v>
      </c>
      <c r="E18" s="5">
        <f t="shared" si="5"/>
        <v>7500</v>
      </c>
      <c r="F18" s="5">
        <f t="shared" si="1"/>
        <v>10000</v>
      </c>
      <c r="G18" s="13">
        <f t="shared" si="2"/>
        <v>8</v>
      </c>
      <c r="H18" s="13" t="str">
        <f t="shared" si="3"/>
        <v>Not Eligible</v>
      </c>
      <c r="I18" s="13" t="str">
        <f t="shared" si="4"/>
        <v>High Performer</v>
      </c>
    </row>
    <row r="19" spans="1:9">
      <c r="A19" s="5" t="s">
        <v>4</v>
      </c>
      <c r="B19" s="8">
        <v>30000</v>
      </c>
      <c r="C19" s="5">
        <v>1</v>
      </c>
      <c r="D19" s="5" t="s">
        <v>80</v>
      </c>
      <c r="E19" s="5">
        <f t="shared" si="5"/>
        <v>1000</v>
      </c>
      <c r="F19" s="5">
        <f t="shared" si="1"/>
        <v>10000</v>
      </c>
      <c r="G19" s="13">
        <f t="shared" si="2"/>
        <v>9</v>
      </c>
      <c r="H19" s="13" t="str">
        <f t="shared" si="3"/>
        <v>Not Eligible</v>
      </c>
      <c r="I19" s="13" t="str">
        <f t="shared" si="4"/>
        <v>Regular Performer</v>
      </c>
    </row>
    <row r="20" spans="1:9">
      <c r="A20" s="5" t="s">
        <v>3</v>
      </c>
      <c r="B20" s="8">
        <v>55250</v>
      </c>
      <c r="C20" s="5">
        <v>2</v>
      </c>
      <c r="D20" s="5" t="s">
        <v>67</v>
      </c>
      <c r="E20" s="5">
        <f t="shared" si="5"/>
        <v>2500</v>
      </c>
      <c r="F20" s="5">
        <f t="shared" si="1"/>
        <v>5000</v>
      </c>
      <c r="G20" s="13">
        <f t="shared" si="2"/>
        <v>3.5</v>
      </c>
      <c r="H20" s="13" t="str">
        <f>IF(OR(C20=5,G20&gt;10),"Eligible","Not Eligible")</f>
        <v>Not Eligible</v>
      </c>
      <c r="I20" s="13" t="str">
        <f t="shared" si="4"/>
        <v>Regular Performer</v>
      </c>
    </row>
    <row r="21" spans="1:9">
      <c r="A21" s="5" t="s">
        <v>2</v>
      </c>
      <c r="B21" s="8">
        <v>85150</v>
      </c>
      <c r="C21" s="5">
        <v>3</v>
      </c>
      <c r="D21" s="5" t="s">
        <v>69</v>
      </c>
      <c r="E21" s="5">
        <f t="shared" si="5"/>
        <v>5000</v>
      </c>
      <c r="F21" s="5">
        <f t="shared" si="1"/>
        <v>2000</v>
      </c>
      <c r="G21" s="13">
        <f t="shared" si="2"/>
        <v>1</v>
      </c>
      <c r="H21" s="13" t="str">
        <f t="shared" si="3"/>
        <v>Not Eligible</v>
      </c>
      <c r="I21" s="13" t="str">
        <f t="shared" si="4"/>
        <v>Regular Performer</v>
      </c>
    </row>
    <row r="22" spans="1:9">
      <c r="A22" s="5" t="s">
        <v>1</v>
      </c>
      <c r="B22" s="8">
        <v>50000</v>
      </c>
      <c r="C22" s="5">
        <v>5</v>
      </c>
      <c r="D22" s="5" t="s">
        <v>75</v>
      </c>
      <c r="E22" s="5">
        <f t="shared" si="5"/>
        <v>10000</v>
      </c>
      <c r="F22" s="5">
        <f t="shared" si="1"/>
        <v>5000</v>
      </c>
      <c r="G22" s="13">
        <f t="shared" si="2"/>
        <v>2</v>
      </c>
      <c r="H22" s="13" t="str">
        <f t="shared" si="3"/>
        <v>Eligible</v>
      </c>
      <c r="I22" s="13" t="str">
        <f t="shared" si="4"/>
        <v>High Performer</v>
      </c>
    </row>
    <row r="23" spans="1:9">
      <c r="A23" s="5" t="s">
        <v>0</v>
      </c>
      <c r="B23" s="8">
        <v>60000</v>
      </c>
      <c r="C23" s="5">
        <v>1</v>
      </c>
      <c r="D23" s="5" t="s">
        <v>68</v>
      </c>
      <c r="E23" s="5">
        <f t="shared" si="5"/>
        <v>1000</v>
      </c>
      <c r="F23" s="5">
        <f t="shared" si="1"/>
        <v>5000</v>
      </c>
      <c r="G23" s="13">
        <f t="shared" si="2"/>
        <v>2.5</v>
      </c>
      <c r="H23" s="13" t="str">
        <f t="shared" si="3"/>
        <v>Not Eligible</v>
      </c>
      <c r="I23" s="13" t="str">
        <f t="shared" si="4"/>
        <v>Regular Performer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workbookViewId="0">
      <selection activeCell="Q7" sqref="Q7"/>
    </sheetView>
  </sheetViews>
  <sheetFormatPr defaultRowHeight="15"/>
  <cols>
    <col min="1" max="2" width="10.7109375" bestFit="1" customWidth="1"/>
    <col min="6" max="6" width="9.42578125" bestFit="1" customWidth="1"/>
    <col min="7" max="7" width="14.42578125" customWidth="1"/>
    <col min="8" max="8" width="13.7109375" customWidth="1"/>
  </cols>
  <sheetData>
    <row r="1" spans="1:19">
      <c r="A1" t="s">
        <v>206</v>
      </c>
    </row>
    <row r="2" spans="1:19">
      <c r="A2" t="s">
        <v>207</v>
      </c>
    </row>
    <row r="4" spans="1:19" ht="15.75">
      <c r="A4" s="10" t="s">
        <v>81</v>
      </c>
      <c r="B4" s="10" t="s">
        <v>82</v>
      </c>
      <c r="C4" s="10" t="s">
        <v>83</v>
      </c>
      <c r="D4" s="10" t="s">
        <v>84</v>
      </c>
      <c r="E4" s="10" t="s">
        <v>85</v>
      </c>
      <c r="F4" s="10" t="s">
        <v>86</v>
      </c>
      <c r="G4" s="10" t="s">
        <v>230</v>
      </c>
      <c r="H4" s="30" t="s">
        <v>232</v>
      </c>
      <c r="I4" s="29" t="s">
        <v>233</v>
      </c>
      <c r="J4" s="13"/>
      <c r="O4" s="28" t="s">
        <v>231</v>
      </c>
      <c r="P4" s="24">
        <v>0.18</v>
      </c>
    </row>
    <row r="5" spans="1:19">
      <c r="A5" s="13">
        <v>5852</v>
      </c>
      <c r="B5" s="13" t="s">
        <v>87</v>
      </c>
      <c r="C5" s="13">
        <v>5</v>
      </c>
      <c r="D5" s="13">
        <v>100</v>
      </c>
      <c r="E5" s="13">
        <f>C5*D5</f>
        <v>500</v>
      </c>
      <c r="F5" s="13">
        <f>E5*$P$4</f>
        <v>90</v>
      </c>
      <c r="G5" s="13">
        <f>E5*(1 + $P$4)</f>
        <v>590</v>
      </c>
      <c r="H5" s="13">
        <f>IF(C5&gt;5, E5*0.9, E5)</f>
        <v>500</v>
      </c>
      <c r="I5" s="13">
        <f>SUM(E5:E13)</f>
        <v>1954</v>
      </c>
      <c r="J5" s="13"/>
    </row>
    <row r="6" spans="1:19">
      <c r="A6" s="13">
        <v>6625</v>
      </c>
      <c r="B6" s="13" t="s">
        <v>88</v>
      </c>
      <c r="C6" s="13">
        <v>6</v>
      </c>
      <c r="D6" s="13">
        <v>60</v>
      </c>
      <c r="E6" s="13">
        <f t="shared" ref="E6:E13" si="0">C6*D6</f>
        <v>360</v>
      </c>
      <c r="F6" s="13">
        <f>E6*$P$4</f>
        <v>64.8</v>
      </c>
      <c r="G6" s="13">
        <f t="shared" ref="G6:G13" si="1">E6*(1 + $P$4)</f>
        <v>424.79999999999995</v>
      </c>
      <c r="H6" s="13">
        <f t="shared" ref="H6:H13" si="2">IF(C6&gt;5, E6*0.9, E6)</f>
        <v>324</v>
      </c>
      <c r="I6" s="13">
        <f t="shared" ref="I6:I13" si="3">SUM(E6:E14)</f>
        <v>1454</v>
      </c>
      <c r="J6" s="13"/>
      <c r="O6" s="13" t="s">
        <v>234</v>
      </c>
      <c r="P6" s="13"/>
      <c r="Q6" s="13"/>
      <c r="R6" s="13"/>
      <c r="S6" s="13">
        <f>COUNTIF(E5:E13, "&gt;500")</f>
        <v>0</v>
      </c>
    </row>
    <row r="7" spans="1:19">
      <c r="A7" s="13">
        <v>4520</v>
      </c>
      <c r="B7" s="13" t="s">
        <v>89</v>
      </c>
      <c r="C7" s="13">
        <v>2</v>
      </c>
      <c r="D7" s="13">
        <v>20</v>
      </c>
      <c r="E7" s="13">
        <f t="shared" si="0"/>
        <v>40</v>
      </c>
      <c r="F7" s="13">
        <f t="shared" ref="F7:F13" si="4">E7*$P$4</f>
        <v>7.1999999999999993</v>
      </c>
      <c r="G7" s="13">
        <f t="shared" si="1"/>
        <v>47.199999999999996</v>
      </c>
      <c r="H7" s="13">
        <f t="shared" si="2"/>
        <v>40</v>
      </c>
      <c r="I7" s="13">
        <f t="shared" si="3"/>
        <v>1094</v>
      </c>
      <c r="J7" s="13"/>
      <c r="O7" s="13" t="s">
        <v>235</v>
      </c>
      <c r="P7" s="13"/>
      <c r="Q7" s="13"/>
      <c r="R7" s="13" t="str">
        <f>INDEX(B5:B13, MATCH(MAX(E5:E13), E5:E13, 0))</f>
        <v>Rice</v>
      </c>
    </row>
    <row r="8" spans="1:19">
      <c r="A8" s="13">
        <v>3214</v>
      </c>
      <c r="B8" s="13" t="s">
        <v>90</v>
      </c>
      <c r="C8" s="13">
        <v>3</v>
      </c>
      <c r="D8" s="13">
        <v>45</v>
      </c>
      <c r="E8" s="13">
        <f t="shared" si="0"/>
        <v>135</v>
      </c>
      <c r="F8" s="13">
        <f t="shared" si="4"/>
        <v>24.3</v>
      </c>
      <c r="G8" s="13">
        <f t="shared" si="1"/>
        <v>159.29999999999998</v>
      </c>
      <c r="H8" s="13">
        <f t="shared" si="2"/>
        <v>135</v>
      </c>
      <c r="I8" s="13">
        <f t="shared" si="3"/>
        <v>1054</v>
      </c>
      <c r="J8" s="13"/>
      <c r="Q8" s="13"/>
      <c r="R8" s="13" t="str">
        <f>INDEX(B6:B14, MATCH(MAX(E6:E14), E6:E14, 0))</f>
        <v>Oil</v>
      </c>
    </row>
    <row r="9" spans="1:19">
      <c r="A9" s="13">
        <v>1228</v>
      </c>
      <c r="B9" s="13" t="s">
        <v>91</v>
      </c>
      <c r="C9" s="13">
        <v>5</v>
      </c>
      <c r="D9" s="13">
        <v>27</v>
      </c>
      <c r="E9" s="13">
        <f t="shared" si="0"/>
        <v>135</v>
      </c>
      <c r="F9" s="13">
        <f t="shared" si="4"/>
        <v>24.3</v>
      </c>
      <c r="G9" s="13">
        <f t="shared" si="1"/>
        <v>159.29999999999998</v>
      </c>
      <c r="H9" s="13">
        <f t="shared" si="2"/>
        <v>135</v>
      </c>
      <c r="I9" s="13">
        <f t="shared" si="3"/>
        <v>919</v>
      </c>
      <c r="J9" s="13"/>
    </row>
    <row r="10" spans="1:19">
      <c r="A10" s="13">
        <v>1775</v>
      </c>
      <c r="B10" s="13" t="s">
        <v>92</v>
      </c>
      <c r="C10" s="13">
        <v>2</v>
      </c>
      <c r="D10" s="13">
        <v>250</v>
      </c>
      <c r="E10" s="13">
        <f t="shared" si="0"/>
        <v>500</v>
      </c>
      <c r="F10" s="13">
        <f t="shared" si="4"/>
        <v>90</v>
      </c>
      <c r="G10" s="13">
        <f t="shared" si="1"/>
        <v>590</v>
      </c>
      <c r="H10" s="13">
        <f t="shared" si="2"/>
        <v>500</v>
      </c>
      <c r="I10" s="13">
        <f t="shared" si="3"/>
        <v>784</v>
      </c>
      <c r="J10" s="13"/>
    </row>
    <row r="11" spans="1:19">
      <c r="A11" s="13">
        <v>2884</v>
      </c>
      <c r="B11" s="13" t="s">
        <v>93</v>
      </c>
      <c r="C11" s="13">
        <v>3</v>
      </c>
      <c r="D11" s="13">
        <v>20</v>
      </c>
      <c r="E11" s="13">
        <f t="shared" si="0"/>
        <v>60</v>
      </c>
      <c r="F11" s="13">
        <f t="shared" si="4"/>
        <v>10.799999999999999</v>
      </c>
      <c r="G11" s="13">
        <f t="shared" si="1"/>
        <v>70.8</v>
      </c>
      <c r="H11" s="13">
        <f t="shared" si="2"/>
        <v>60</v>
      </c>
      <c r="I11" s="13">
        <f t="shared" si="3"/>
        <v>284</v>
      </c>
      <c r="J11" s="13"/>
    </row>
    <row r="12" spans="1:19">
      <c r="A12" s="13">
        <v>3884</v>
      </c>
      <c r="B12" s="13" t="s">
        <v>94</v>
      </c>
      <c r="C12" s="13">
        <v>2</v>
      </c>
      <c r="D12" s="13">
        <v>25</v>
      </c>
      <c r="E12" s="13">
        <f t="shared" si="0"/>
        <v>50</v>
      </c>
      <c r="F12" s="13">
        <f t="shared" si="4"/>
        <v>9</v>
      </c>
      <c r="G12" s="13">
        <f t="shared" si="1"/>
        <v>59</v>
      </c>
      <c r="H12" s="13">
        <f t="shared" si="2"/>
        <v>50</v>
      </c>
      <c r="I12" s="13">
        <f t="shared" si="3"/>
        <v>224</v>
      </c>
      <c r="J12" s="13"/>
    </row>
    <row r="13" spans="1:19">
      <c r="A13" s="13">
        <v>2258</v>
      </c>
      <c r="B13" s="13" t="s">
        <v>95</v>
      </c>
      <c r="C13" s="13">
        <v>3</v>
      </c>
      <c r="D13" s="13">
        <v>58</v>
      </c>
      <c r="E13" s="13">
        <f t="shared" si="0"/>
        <v>174</v>
      </c>
      <c r="F13" s="13">
        <f t="shared" si="4"/>
        <v>31.32</v>
      </c>
      <c r="G13" s="13">
        <f t="shared" si="1"/>
        <v>205.32</v>
      </c>
      <c r="H13" s="13">
        <f t="shared" si="2"/>
        <v>174</v>
      </c>
      <c r="I13" s="13">
        <f t="shared" si="3"/>
        <v>174</v>
      </c>
      <c r="J13" s="13"/>
    </row>
    <row r="16" spans="1:19" ht="21">
      <c r="F16" s="3"/>
      <c r="G16" s="3"/>
      <c r="H16" s="3"/>
      <c r="I16" s="3"/>
      <c r="J16" s="3"/>
      <c r="K16" s="3"/>
      <c r="L16" s="3"/>
      <c r="M16" s="3"/>
    </row>
    <row r="17" spans="6:13" ht="21">
      <c r="F17" s="3"/>
      <c r="G17" s="3"/>
      <c r="H17" s="3"/>
      <c r="I17" s="3"/>
      <c r="J17" s="3"/>
      <c r="K17" s="3"/>
      <c r="L17" s="3"/>
      <c r="M17" s="3"/>
    </row>
    <row r="18" spans="6:13" ht="21">
      <c r="F18" s="3"/>
      <c r="G18" s="3"/>
      <c r="H18" s="3"/>
      <c r="I18" s="3"/>
      <c r="J18" s="3"/>
      <c r="K18" s="3"/>
      <c r="L18" s="3"/>
      <c r="M18" s="3"/>
    </row>
    <row r="19" spans="6:13" ht="21">
      <c r="F19" s="3"/>
      <c r="G19" s="3"/>
      <c r="H19" s="3"/>
      <c r="I19" s="3"/>
      <c r="J19" s="3"/>
      <c r="K19" s="3"/>
      <c r="L19" s="3"/>
      <c r="M19" s="3"/>
    </row>
    <row r="20" spans="6:13" ht="21">
      <c r="F20" s="3"/>
      <c r="G20" s="3"/>
      <c r="H20" s="3"/>
      <c r="I20" s="3"/>
      <c r="J20" s="3"/>
      <c r="K20" s="3"/>
      <c r="L20" s="3"/>
      <c r="M20" s="3"/>
    </row>
    <row r="21" spans="6:13" ht="21"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zoomScale="130" zoomScaleNormal="130" workbookViewId="0">
      <selection activeCell="F4" sqref="F4"/>
    </sheetView>
  </sheetViews>
  <sheetFormatPr defaultRowHeight="15"/>
  <cols>
    <col min="1" max="1" width="10.28515625" bestFit="1" customWidth="1"/>
    <col min="2" max="2" width="11.7109375" bestFit="1" customWidth="1"/>
    <col min="3" max="3" width="10.42578125" bestFit="1" customWidth="1"/>
    <col min="4" max="4" width="12.85546875" bestFit="1" customWidth="1"/>
    <col min="5" max="5" width="11.7109375" bestFit="1" customWidth="1"/>
    <col min="6" max="6" width="15.140625" customWidth="1"/>
    <col min="8" max="8" width="9.7109375" bestFit="1" customWidth="1"/>
    <col min="9" max="9" width="10.42578125" customWidth="1"/>
  </cols>
  <sheetData>
    <row r="1" spans="1:14">
      <c r="A1" s="26" t="s">
        <v>210</v>
      </c>
      <c r="B1" s="26"/>
      <c r="C1" s="26"/>
      <c r="D1" s="26"/>
      <c r="E1" s="26"/>
      <c r="F1" s="26"/>
      <c r="G1" s="26"/>
    </row>
    <row r="2" spans="1:14">
      <c r="A2" s="26" t="s">
        <v>208</v>
      </c>
      <c r="B2" s="26"/>
      <c r="C2" s="26"/>
      <c r="D2" s="26"/>
      <c r="E2" s="26"/>
      <c r="F2" s="26"/>
      <c r="G2" s="26"/>
    </row>
    <row r="3" spans="1:14">
      <c r="A3" s="26"/>
      <c r="B3" s="26"/>
      <c r="C3" s="26"/>
      <c r="D3" s="26"/>
      <c r="E3" s="26"/>
      <c r="F3" s="26"/>
      <c r="G3" s="26"/>
      <c r="L3" s="35" t="s">
        <v>240</v>
      </c>
      <c r="M3" s="36">
        <v>1</v>
      </c>
    </row>
    <row r="4" spans="1:14" ht="15.75">
      <c r="B4" s="25" t="s">
        <v>96</v>
      </c>
      <c r="C4" s="25" t="s">
        <v>97</v>
      </c>
      <c r="D4" s="25" t="s">
        <v>98</v>
      </c>
      <c r="E4" s="25" t="s">
        <v>137</v>
      </c>
      <c r="F4" s="13"/>
      <c r="L4" s="13" t="s">
        <v>3</v>
      </c>
      <c r="M4" s="13">
        <f>IFERROR(VLOOKUP(L4, B4:E23, 4, FALSE), "Not Found")</f>
        <v>23000</v>
      </c>
    </row>
    <row r="5" spans="1:14">
      <c r="B5" s="5" t="s">
        <v>99</v>
      </c>
      <c r="C5" s="5" t="s">
        <v>100</v>
      </c>
      <c r="D5" s="5" t="s">
        <v>134</v>
      </c>
      <c r="E5" s="5">
        <v>50000</v>
      </c>
      <c r="F5" s="13"/>
      <c r="L5" s="13" t="s">
        <v>121</v>
      </c>
      <c r="M5" s="13">
        <f t="shared" ref="M5:M6" si="0">IFERROR(VLOOKUP(L5, B5:E24, 4, FALSE), "Not Found")</f>
        <v>25000</v>
      </c>
    </row>
    <row r="6" spans="1:14">
      <c r="B6" s="5" t="s">
        <v>112</v>
      </c>
      <c r="C6" s="5" t="s">
        <v>101</v>
      </c>
      <c r="D6" s="5" t="s">
        <v>133</v>
      </c>
      <c r="E6" s="5">
        <v>40000</v>
      </c>
      <c r="F6" s="13"/>
      <c r="L6" s="13" t="s">
        <v>120</v>
      </c>
      <c r="M6" s="13">
        <f t="shared" si="0"/>
        <v>26000</v>
      </c>
    </row>
    <row r="7" spans="1:14">
      <c r="B7" s="5" t="s">
        <v>113</v>
      </c>
      <c r="C7" s="5" t="s">
        <v>102</v>
      </c>
      <c r="D7" s="5" t="s">
        <v>135</v>
      </c>
      <c r="E7" s="5">
        <v>30000</v>
      </c>
      <c r="F7" s="13"/>
      <c r="H7" s="33" t="s">
        <v>240</v>
      </c>
      <c r="I7" s="34">
        <v>4</v>
      </c>
    </row>
    <row r="8" spans="1:14">
      <c r="B8" s="5" t="s">
        <v>11</v>
      </c>
      <c r="C8" s="5" t="s">
        <v>103</v>
      </c>
      <c r="D8" s="5" t="s">
        <v>136</v>
      </c>
      <c r="E8" s="5">
        <v>25000</v>
      </c>
      <c r="F8" s="13"/>
      <c r="H8" s="13" t="s">
        <v>99</v>
      </c>
      <c r="I8" s="13" t="str">
        <f>IFERROR(VLOOKUP(H8,B4:E23,1,FALSE),"Not Found")</f>
        <v>Lokesh</v>
      </c>
      <c r="L8" s="32" t="s">
        <v>238</v>
      </c>
      <c r="M8" s="32"/>
      <c r="N8" s="32"/>
    </row>
    <row r="9" spans="1:14">
      <c r="B9" s="5" t="s">
        <v>3</v>
      </c>
      <c r="C9" s="5" t="s">
        <v>104</v>
      </c>
      <c r="D9" s="5" t="s">
        <v>136</v>
      </c>
      <c r="E9" s="5">
        <v>23000</v>
      </c>
      <c r="F9" s="13"/>
      <c r="H9" s="13" t="s">
        <v>239</v>
      </c>
      <c r="I9" s="13" t="str">
        <f>IFERROR(VLOOKUP(H9,B5:E24,1,FALSE),"Not Found")</f>
        <v>Not Found</v>
      </c>
      <c r="L9" s="31" t="s">
        <v>99</v>
      </c>
      <c r="M9" s="31" t="str">
        <f>VLOOKUP(B5,B4:E23, 3, FALSE)</f>
        <v>Manager</v>
      </c>
    </row>
    <row r="10" spans="1:14">
      <c r="B10" s="5" t="s">
        <v>114</v>
      </c>
      <c r="C10" s="5" t="s">
        <v>105</v>
      </c>
      <c r="D10" s="5" t="s">
        <v>136</v>
      </c>
      <c r="E10" s="5">
        <v>23000</v>
      </c>
      <c r="F10" s="13"/>
    </row>
    <row r="11" spans="1:14">
      <c r="B11" s="5" t="s">
        <v>115</v>
      </c>
      <c r="C11" s="5" t="s">
        <v>106</v>
      </c>
      <c r="D11" s="5" t="s">
        <v>136</v>
      </c>
      <c r="E11" s="5">
        <v>23000</v>
      </c>
      <c r="F11" s="13"/>
      <c r="L11" s="32" t="s">
        <v>236</v>
      </c>
      <c r="M11" s="32"/>
      <c r="N11" s="32"/>
    </row>
    <row r="12" spans="1:14">
      <c r="B12" s="5" t="s">
        <v>6</v>
      </c>
      <c r="C12" s="5" t="s">
        <v>107</v>
      </c>
      <c r="D12" s="5" t="s">
        <v>136</v>
      </c>
      <c r="E12" s="5">
        <v>23000</v>
      </c>
      <c r="F12" s="13"/>
      <c r="L12" s="31" t="s">
        <v>237</v>
      </c>
      <c r="M12" s="31" t="str">
        <f>VLOOKUP(B16,B4:E23, 2, FALSE)</f>
        <v>EM012</v>
      </c>
    </row>
    <row r="13" spans="1:14">
      <c r="B13" s="5" t="s">
        <v>116</v>
      </c>
      <c r="C13" s="5" t="s">
        <v>108</v>
      </c>
      <c r="D13" s="5" t="s">
        <v>136</v>
      </c>
      <c r="E13" s="5">
        <v>23000</v>
      </c>
      <c r="F13" s="13"/>
      <c r="H13" t="s">
        <v>100</v>
      </c>
      <c r="I13" t="str">
        <f>IFERROR(VLOOKUP(H13, B4:E23, 4, FALSE), "Emp Code Not Found")</f>
        <v>Emp Code Not Found</v>
      </c>
    </row>
    <row r="14" spans="1:14">
      <c r="B14" s="5" t="s">
        <v>5</v>
      </c>
      <c r="C14" s="5" t="s">
        <v>109</v>
      </c>
      <c r="D14" s="5" t="s">
        <v>136</v>
      </c>
      <c r="E14" s="5">
        <v>23000</v>
      </c>
      <c r="F14" s="13"/>
      <c r="H14" t="s">
        <v>131</v>
      </c>
      <c r="I14" t="str">
        <f>IFERROR(VLOOKUP(H14, B5:E24, 4, FALSE), "Emp Code Not Found")</f>
        <v>Emp Code Not Found</v>
      </c>
    </row>
    <row r="15" spans="1:14">
      <c r="B15" s="5" t="s">
        <v>117</v>
      </c>
      <c r="C15" s="5" t="s">
        <v>110</v>
      </c>
      <c r="D15" s="5" t="s">
        <v>136</v>
      </c>
      <c r="E15" s="5">
        <v>23000</v>
      </c>
      <c r="F15" s="13"/>
      <c r="L15" s="32" t="s">
        <v>241</v>
      </c>
      <c r="M15" s="32"/>
      <c r="N15" s="32"/>
    </row>
    <row r="16" spans="1:14">
      <c r="B16" s="5" t="s">
        <v>118</v>
      </c>
      <c r="C16" s="5" t="s">
        <v>111</v>
      </c>
      <c r="D16" s="5" t="s">
        <v>136</v>
      </c>
      <c r="E16" s="5">
        <v>23000</v>
      </c>
      <c r="F16" s="13"/>
      <c r="L16" s="13" t="s">
        <v>99</v>
      </c>
      <c r="M16" s="13" t="str">
        <f>IFERROR(IF(VLOOKUP(L16, B4:E23, 3, FALSE)="Manager", "Eligible for Bonus", "Not Eligible"), "Emp Code Not Found")</f>
        <v>Eligible for Bonus</v>
      </c>
      <c r="N16" s="13"/>
    </row>
    <row r="17" spans="2:17">
      <c r="B17" s="5" t="s">
        <v>119</v>
      </c>
      <c r="C17" s="5" t="s">
        <v>126</v>
      </c>
      <c r="D17" s="5" t="s">
        <v>136</v>
      </c>
      <c r="E17" s="5">
        <v>24000</v>
      </c>
      <c r="F17" s="13"/>
      <c r="L17" s="13" t="s">
        <v>112</v>
      </c>
      <c r="M17" s="13" t="str">
        <f>IFERROR(IF(VLOOKUP(L17, B5:E24, 3, FALSE)="Manager", "Eligible for Bonus", "Not Eligible"), "Emp Code Not Found")</f>
        <v>Not Eligible</v>
      </c>
      <c r="N17" s="13"/>
    </row>
    <row r="18" spans="2:17" ht="21">
      <c r="B18" s="5" t="s">
        <v>120</v>
      </c>
      <c r="C18" s="5" t="s">
        <v>127</v>
      </c>
      <c r="D18" s="5" t="s">
        <v>136</v>
      </c>
      <c r="E18" s="5">
        <v>26000</v>
      </c>
      <c r="F18" s="13"/>
      <c r="I18" s="3"/>
      <c r="J18" s="3"/>
      <c r="K18" s="3"/>
      <c r="L18" s="3"/>
      <c r="M18" s="3"/>
      <c r="N18" s="3"/>
      <c r="O18" s="3"/>
      <c r="P18" s="3"/>
      <c r="Q18" s="3"/>
    </row>
    <row r="19" spans="2:17">
      <c r="B19" s="5" t="s">
        <v>121</v>
      </c>
      <c r="C19" s="5" t="s">
        <v>128</v>
      </c>
      <c r="D19" s="5" t="s">
        <v>136</v>
      </c>
      <c r="E19" s="5">
        <v>25000</v>
      </c>
      <c r="F19" s="13"/>
      <c r="H19" s="32" t="s">
        <v>242</v>
      </c>
      <c r="I19" s="37">
        <v>7</v>
      </c>
    </row>
    <row r="20" spans="2:17">
      <c r="B20" s="5" t="s">
        <v>122</v>
      </c>
      <c r="C20" s="5" t="s">
        <v>129</v>
      </c>
      <c r="D20" s="5" t="s">
        <v>136</v>
      </c>
      <c r="E20" s="5">
        <v>23000</v>
      </c>
      <c r="F20" s="13"/>
      <c r="H20" s="13" t="s">
        <v>123</v>
      </c>
      <c r="I20" s="13">
        <f>IF(VLOOKUP(H20, B4:E23, 4, FALSE)&lt;25000, VLOOKUP(H20,  B4:E23, 4, FALSE)*1.1, VLOOKUP(H20,  B4:E23, 4, FALSE))</f>
        <v>25300.000000000004</v>
      </c>
    </row>
    <row r="21" spans="2:17">
      <c r="B21" s="5" t="s">
        <v>123</v>
      </c>
      <c r="C21" s="5" t="s">
        <v>130</v>
      </c>
      <c r="D21" s="5" t="s">
        <v>136</v>
      </c>
      <c r="E21" s="5">
        <v>23000</v>
      </c>
      <c r="F21" s="13"/>
    </row>
    <row r="22" spans="2:17">
      <c r="B22" s="5" t="s">
        <v>124</v>
      </c>
      <c r="C22" s="5" t="s">
        <v>131</v>
      </c>
      <c r="D22" s="5" t="s">
        <v>136</v>
      </c>
      <c r="E22" s="5">
        <v>23000</v>
      </c>
      <c r="F22" s="13"/>
    </row>
    <row r="23" spans="2:17">
      <c r="B23" s="5" t="s">
        <v>125</v>
      </c>
      <c r="C23" s="5" t="s">
        <v>132</v>
      </c>
      <c r="D23" s="5" t="s">
        <v>136</v>
      </c>
      <c r="E23" s="5">
        <v>23000</v>
      </c>
      <c r="F23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zoomScale="115" zoomScaleNormal="115" workbookViewId="0">
      <selection activeCell="F13" sqref="F13"/>
    </sheetView>
  </sheetViews>
  <sheetFormatPr defaultRowHeight="15"/>
  <cols>
    <col min="5" max="5" width="10.42578125" customWidth="1"/>
    <col min="6" max="6" width="14.85546875" customWidth="1"/>
    <col min="7" max="7" width="15.28515625" customWidth="1"/>
    <col min="10" max="10" width="12.42578125" bestFit="1" customWidth="1"/>
  </cols>
  <sheetData>
    <row r="1" spans="1:16">
      <c r="A1" s="26" t="s">
        <v>212</v>
      </c>
      <c r="B1" s="26"/>
      <c r="C1" s="26"/>
      <c r="D1" s="26"/>
      <c r="E1" s="26"/>
      <c r="F1" s="26"/>
      <c r="G1" s="26"/>
    </row>
    <row r="2" spans="1:16">
      <c r="A2" s="26" t="s">
        <v>209</v>
      </c>
      <c r="B2" s="26"/>
      <c r="C2" s="26"/>
      <c r="D2" s="26"/>
      <c r="E2" s="26"/>
      <c r="F2" s="26"/>
      <c r="G2" s="26"/>
    </row>
    <row r="6" spans="1:16" ht="30">
      <c r="D6" s="11" t="s">
        <v>138</v>
      </c>
      <c r="E6" s="11" t="s">
        <v>139</v>
      </c>
      <c r="F6" s="11" t="s">
        <v>140</v>
      </c>
    </row>
    <row r="7" spans="1:16">
      <c r="D7" s="12" t="s">
        <v>141</v>
      </c>
      <c r="E7" s="12" t="s">
        <v>142</v>
      </c>
      <c r="F7" s="12" t="s">
        <v>143</v>
      </c>
    </row>
    <row r="8" spans="1:16">
      <c r="D8" s="12" t="s">
        <v>144</v>
      </c>
      <c r="E8" s="12" t="s">
        <v>145</v>
      </c>
      <c r="F8" s="12" t="s">
        <v>143</v>
      </c>
    </row>
    <row r="10" spans="1:16" ht="21">
      <c r="E10" s="3" t="s">
        <v>146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620E-201F-4693-A64C-AA080F0C3CCD}">
  <dimension ref="A1:C6"/>
  <sheetViews>
    <sheetView workbookViewId="0">
      <selection activeCell="B7" sqref="B7"/>
    </sheetView>
  </sheetViews>
  <sheetFormatPr defaultRowHeight="15"/>
  <sheetData>
    <row r="1" spans="1:3">
      <c r="A1" t="s">
        <v>138</v>
      </c>
      <c r="B1" t="s">
        <v>139</v>
      </c>
      <c r="C1" t="s">
        <v>248</v>
      </c>
    </row>
    <row r="2" spans="1:3">
      <c r="A2" t="s">
        <v>141</v>
      </c>
      <c r="B2" t="str">
        <f>VLOOKUP(A2,[1]LookupTable!A:C,2,FALSE)</f>
        <v>Laptop</v>
      </c>
      <c r="C2">
        <f>VLOOKUP(A2,[1]LookupTable!A:C,3,FALSE)</f>
        <v>50000</v>
      </c>
    </row>
    <row r="3" spans="1:3">
      <c r="A3" t="s">
        <v>144</v>
      </c>
      <c r="B3" t="str">
        <f>VLOOKUP(A3,[1]LookupTable!A:C,2,FALSE)</f>
        <v>Mouse</v>
      </c>
      <c r="C3">
        <f>VLOOKUP(A3,[1]LookupTable!A:C,3,FALSE)</f>
        <v>500</v>
      </c>
    </row>
    <row r="4" spans="1:3">
      <c r="A4" t="s">
        <v>245</v>
      </c>
      <c r="B4" t="str">
        <f>VLOOKUP(A4,[1]LookupTable!A:C,2,FALSE)</f>
        <v>Keyboard</v>
      </c>
      <c r="C4">
        <f>VLOOKUP(A4,[1]LookupTable!A:C,3,FALSE)</f>
        <v>1500</v>
      </c>
    </row>
    <row r="5" spans="1:3">
      <c r="A5" t="s">
        <v>246</v>
      </c>
      <c r="B5" t="str">
        <f>VLOOKUP(A5,[1]LookupTable!A:C,2,FALSE)</f>
        <v>Monitor</v>
      </c>
      <c r="C5">
        <f>VLOOKUP(A5,[1]LookupTable!A:C,3,FALSE)</f>
        <v>8000</v>
      </c>
    </row>
    <row r="6" spans="1:3">
      <c r="A6" t="s">
        <v>247</v>
      </c>
      <c r="B6" t="str">
        <f>VLOOKUP(A6,[1]LookupTable!A:C,2,FALSE)</f>
        <v>Printer</v>
      </c>
      <c r="C6">
        <f>VLOOKUP(A6,[1]LookupTable!A:C,3,FALSE)</f>
        <v>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71D-C401-4453-9561-9C6895BD0EB2}">
  <dimension ref="A1:C6"/>
  <sheetViews>
    <sheetView workbookViewId="0">
      <selection activeCell="D7" sqref="D7"/>
    </sheetView>
  </sheetViews>
  <sheetFormatPr defaultRowHeight="15"/>
  <cols>
    <col min="1" max="1" width="14" customWidth="1"/>
    <col min="2" max="2" width="12.5703125" customWidth="1"/>
    <col min="3" max="3" width="13.7109375" customWidth="1"/>
  </cols>
  <sheetData>
    <row r="1" spans="1:3">
      <c r="A1" s="38" t="s">
        <v>138</v>
      </c>
      <c r="B1" s="38" t="s">
        <v>139</v>
      </c>
      <c r="C1" s="38" t="s">
        <v>140</v>
      </c>
    </row>
    <row r="2" spans="1:3">
      <c r="A2" t="s">
        <v>141</v>
      </c>
      <c r="B2" t="s">
        <v>142</v>
      </c>
      <c r="C2">
        <v>50000</v>
      </c>
    </row>
    <row r="3" spans="1:3">
      <c r="A3" t="s">
        <v>144</v>
      </c>
      <c r="B3" t="s">
        <v>145</v>
      </c>
      <c r="C3">
        <v>500</v>
      </c>
    </row>
    <row r="4" spans="1:3">
      <c r="A4" t="s">
        <v>245</v>
      </c>
      <c r="B4" t="s">
        <v>249</v>
      </c>
      <c r="C4">
        <v>1500</v>
      </c>
    </row>
    <row r="5" spans="1:3">
      <c r="A5" t="s">
        <v>246</v>
      </c>
      <c r="B5" t="s">
        <v>243</v>
      </c>
      <c r="C5">
        <v>8000</v>
      </c>
    </row>
    <row r="6" spans="1:3">
      <c r="A6" t="s">
        <v>247</v>
      </c>
      <c r="B6" t="s">
        <v>244</v>
      </c>
      <c r="C6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zoomScale="85" zoomScaleNormal="85" workbookViewId="0">
      <selection activeCell="P13" sqref="P13"/>
    </sheetView>
  </sheetViews>
  <sheetFormatPr defaultRowHeight="15"/>
  <sheetData>
    <row r="1" spans="1:18">
      <c r="A1" s="26" t="s">
        <v>213</v>
      </c>
      <c r="B1" s="26"/>
      <c r="C1" s="26"/>
      <c r="D1" s="26"/>
      <c r="E1" s="26"/>
      <c r="F1" s="26"/>
      <c r="G1" s="26"/>
    </row>
    <row r="2" spans="1:18">
      <c r="A2" s="26" t="s">
        <v>211</v>
      </c>
      <c r="B2" s="26"/>
      <c r="C2" s="26"/>
      <c r="D2" s="26"/>
      <c r="E2" s="26"/>
      <c r="F2" s="26"/>
      <c r="G2" s="26"/>
    </row>
    <row r="5" spans="1:18" ht="15.75">
      <c r="E5" s="6" t="s">
        <v>147</v>
      </c>
      <c r="F5" s="6" t="s">
        <v>148</v>
      </c>
      <c r="G5" s="6" t="s">
        <v>149</v>
      </c>
      <c r="H5" s="6" t="s">
        <v>150</v>
      </c>
      <c r="I5" s="6" t="s">
        <v>151</v>
      </c>
      <c r="J5" s="6" t="s">
        <v>152</v>
      </c>
    </row>
    <row r="6" spans="1:18" ht="15.75">
      <c r="E6" s="5" t="s">
        <v>153</v>
      </c>
      <c r="F6" s="5">
        <v>70</v>
      </c>
      <c r="G6" s="5">
        <v>63</v>
      </c>
      <c r="H6" s="5">
        <v>88</v>
      </c>
      <c r="I6" s="5">
        <v>55</v>
      </c>
      <c r="J6" s="5">
        <f>SUM(F6:I6)</f>
        <v>276</v>
      </c>
      <c r="M6" s="6" t="s">
        <v>147</v>
      </c>
      <c r="N6" s="6" t="s">
        <v>148</v>
      </c>
      <c r="O6" s="6" t="s">
        <v>149</v>
      </c>
      <c r="P6" s="6" t="s">
        <v>150</v>
      </c>
      <c r="Q6" s="6" t="s">
        <v>151</v>
      </c>
      <c r="R6" s="6" t="s">
        <v>152</v>
      </c>
    </row>
    <row r="7" spans="1:18">
      <c r="E7" s="5" t="s">
        <v>8</v>
      </c>
      <c r="F7" s="5">
        <v>75</v>
      </c>
      <c r="G7" s="5">
        <v>34</v>
      </c>
      <c r="H7" s="5">
        <v>75</v>
      </c>
      <c r="I7" s="5">
        <v>36</v>
      </c>
      <c r="J7" s="5">
        <f t="shared" ref="J7:J15" si="0">SUM(F7:I7)</f>
        <v>220</v>
      </c>
      <c r="M7" s="5" t="s">
        <v>10</v>
      </c>
      <c r="N7" s="5">
        <f>IFERROR(HLOOKUP(M7,$H$24:$R$29,2,FALSE),"Not Found")</f>
        <v>47</v>
      </c>
      <c r="O7" s="5">
        <f>IFERROR(HLOOKUP(M7,$H$24:$R$29,3,FALSE),"Not Found")</f>
        <v>66</v>
      </c>
      <c r="P7" s="5">
        <f>IFERROR(HLOOKUP(M7,$H$24:$R$29,4,FALSE),"Not Found")</f>
        <v>87</v>
      </c>
      <c r="Q7" s="5">
        <f>IFERROR(HLOOKUP(M7,$H$24:$R$29,5,FALSE),"Not Found")</f>
        <v>100</v>
      </c>
      <c r="R7" s="5">
        <f>IFERROR(HLOOKUP(M7,$H$24:$R$29,6,FALSE),"Not Found")</f>
        <v>300</v>
      </c>
    </row>
    <row r="8" spans="1:18">
      <c r="E8" s="5" t="s">
        <v>154</v>
      </c>
      <c r="F8" s="5">
        <v>45</v>
      </c>
      <c r="G8" s="5">
        <v>87</v>
      </c>
      <c r="H8" s="5">
        <v>63</v>
      </c>
      <c r="I8" s="5">
        <v>88</v>
      </c>
      <c r="J8" s="5">
        <f t="shared" si="0"/>
        <v>283</v>
      </c>
      <c r="M8" s="13" t="s">
        <v>158</v>
      </c>
      <c r="N8" s="5">
        <f t="shared" ref="N8:N12" si="1">IFERROR(HLOOKUP(M8,$H$24:$R$29,2,FALSE),"Not Found")</f>
        <v>96</v>
      </c>
      <c r="O8" s="5">
        <f t="shared" ref="O8:O9" si="2">IFERROR(HLOOKUP(M8,$H$24:$R$29,3,FALSE),"Not Found")</f>
        <v>98</v>
      </c>
      <c r="P8" s="5">
        <f t="shared" ref="P8:P9" si="3">IFERROR(HLOOKUP(M8,$H$24:$R$29,4,FALSE),"Not Found")</f>
        <v>25</v>
      </c>
      <c r="Q8" s="5">
        <f t="shared" ref="Q8:Q9" si="4">IFERROR(HLOOKUP(M8,$H$24:$R$29,5,FALSE),"Not Found")</f>
        <v>82</v>
      </c>
      <c r="R8" s="5">
        <f t="shared" ref="R8:R10" si="5">IFERROR(HLOOKUP(M8,$H$24:$R$29,6,FALSE),"Not Found")</f>
        <v>301</v>
      </c>
    </row>
    <row r="9" spans="1:18">
      <c r="E9" s="5" t="s">
        <v>155</v>
      </c>
      <c r="F9" s="5">
        <v>60</v>
      </c>
      <c r="G9" s="5">
        <v>97</v>
      </c>
      <c r="H9" s="5">
        <v>56</v>
      </c>
      <c r="I9" s="5">
        <v>78</v>
      </c>
      <c r="J9" s="5">
        <f t="shared" si="0"/>
        <v>291</v>
      </c>
      <c r="M9" s="13" t="s">
        <v>159</v>
      </c>
      <c r="N9" s="5">
        <f t="shared" si="1"/>
        <v>78</v>
      </c>
      <c r="O9" s="5">
        <f t="shared" si="2"/>
        <v>48</v>
      </c>
      <c r="P9" s="5">
        <f t="shared" si="3"/>
        <v>47</v>
      </c>
      <c r="Q9" s="5">
        <f t="shared" si="4"/>
        <v>63</v>
      </c>
      <c r="R9" s="5">
        <f t="shared" si="5"/>
        <v>236</v>
      </c>
    </row>
    <row r="10" spans="1:18">
      <c r="E10" s="5" t="s">
        <v>156</v>
      </c>
      <c r="F10" s="5">
        <v>52</v>
      </c>
      <c r="G10" s="5">
        <v>58</v>
      </c>
      <c r="H10" s="5">
        <v>59</v>
      </c>
      <c r="I10" s="5">
        <v>73</v>
      </c>
      <c r="J10" s="5">
        <f t="shared" si="0"/>
        <v>242</v>
      </c>
      <c r="M10" s="13" t="s">
        <v>154</v>
      </c>
      <c r="N10" s="5">
        <f>IFERROR(HLOOKUP(M10,$H$24:$R$29,2,FALSE),"Not Found")</f>
        <v>45</v>
      </c>
      <c r="R10" s="5">
        <f t="shared" si="5"/>
        <v>283</v>
      </c>
    </row>
    <row r="11" spans="1:18">
      <c r="E11" s="5" t="s">
        <v>10</v>
      </c>
      <c r="F11" s="5">
        <v>47</v>
      </c>
      <c r="G11" s="5">
        <v>66</v>
      </c>
      <c r="H11" s="5">
        <v>87</v>
      </c>
      <c r="I11" s="5">
        <v>100</v>
      </c>
      <c r="J11" s="5">
        <f t="shared" si="0"/>
        <v>300</v>
      </c>
      <c r="M11" s="13" t="s">
        <v>250</v>
      </c>
      <c r="N11" s="5" t="str">
        <f t="shared" si="1"/>
        <v>Not Found</v>
      </c>
      <c r="R11" s="5" t="str">
        <f>IFERROR(HLOOKUP(M11,$H$24:$R$29,6,FALSE),"Not Found")</f>
        <v>Not Found</v>
      </c>
    </row>
    <row r="12" spans="1:18">
      <c r="E12" s="5" t="s">
        <v>157</v>
      </c>
      <c r="F12" s="5">
        <v>82</v>
      </c>
      <c r="G12" s="5">
        <v>33</v>
      </c>
      <c r="H12" s="5">
        <v>44</v>
      </c>
      <c r="I12" s="5">
        <v>99</v>
      </c>
      <c r="J12" s="5">
        <f t="shared" si="0"/>
        <v>258</v>
      </c>
      <c r="M12" s="13" t="s">
        <v>155</v>
      </c>
      <c r="N12" s="5">
        <f t="shared" si="1"/>
        <v>60</v>
      </c>
      <c r="R12" s="5"/>
    </row>
    <row r="13" spans="1:18">
      <c r="E13" s="5" t="s">
        <v>158</v>
      </c>
      <c r="F13" s="5">
        <v>96</v>
      </c>
      <c r="G13" s="5">
        <v>98</v>
      </c>
      <c r="H13" s="5">
        <v>25</v>
      </c>
      <c r="I13" s="5">
        <v>82</v>
      </c>
      <c r="J13" s="5">
        <f t="shared" si="0"/>
        <v>301</v>
      </c>
    </row>
    <row r="14" spans="1:18">
      <c r="E14" s="5" t="s">
        <v>114</v>
      </c>
      <c r="F14" s="5">
        <v>90</v>
      </c>
      <c r="G14" s="5">
        <v>54</v>
      </c>
      <c r="H14" s="5">
        <v>69</v>
      </c>
      <c r="I14" s="5">
        <v>70</v>
      </c>
      <c r="J14" s="5">
        <f t="shared" si="0"/>
        <v>283</v>
      </c>
    </row>
    <row r="15" spans="1:18">
      <c r="E15" s="5" t="s">
        <v>159</v>
      </c>
      <c r="F15" s="5">
        <v>78</v>
      </c>
      <c r="G15" s="5">
        <v>48</v>
      </c>
      <c r="H15" s="5">
        <v>47</v>
      </c>
      <c r="I15" s="5">
        <v>63</v>
      </c>
      <c r="J15" s="5">
        <f t="shared" si="0"/>
        <v>236</v>
      </c>
    </row>
    <row r="19" spans="7:18" ht="21">
      <c r="G19" s="3" t="s">
        <v>160</v>
      </c>
    </row>
    <row r="24" spans="7:18" ht="15.75">
      <c r="H24" s="6" t="s">
        <v>147</v>
      </c>
      <c r="I24" s="5" t="s">
        <v>153</v>
      </c>
      <c r="J24" s="5" t="s">
        <v>8</v>
      </c>
      <c r="K24" s="5" t="s">
        <v>154</v>
      </c>
      <c r="L24" s="5" t="s">
        <v>155</v>
      </c>
      <c r="M24" s="5" t="s">
        <v>156</v>
      </c>
      <c r="N24" s="5" t="s">
        <v>10</v>
      </c>
      <c r="O24" s="5" t="s">
        <v>157</v>
      </c>
      <c r="P24" s="5" t="s">
        <v>158</v>
      </c>
      <c r="Q24" s="5" t="s">
        <v>114</v>
      </c>
      <c r="R24" s="5" t="s">
        <v>159</v>
      </c>
    </row>
    <row r="25" spans="7:18" ht="15.75">
      <c r="H25" s="6" t="s">
        <v>148</v>
      </c>
      <c r="I25" s="5">
        <v>70</v>
      </c>
      <c r="J25" s="5">
        <v>75</v>
      </c>
      <c r="K25" s="5">
        <v>45</v>
      </c>
      <c r="L25" s="5">
        <v>60</v>
      </c>
      <c r="M25" s="5">
        <v>52</v>
      </c>
      <c r="N25" s="5">
        <v>47</v>
      </c>
      <c r="O25" s="5">
        <v>82</v>
      </c>
      <c r="P25" s="5">
        <v>96</v>
      </c>
      <c r="Q25" s="5">
        <v>90</v>
      </c>
      <c r="R25" s="5">
        <v>78</v>
      </c>
    </row>
    <row r="26" spans="7:18" ht="15.75">
      <c r="H26" s="6" t="s">
        <v>149</v>
      </c>
      <c r="I26" s="5">
        <v>63</v>
      </c>
      <c r="J26" s="5">
        <v>34</v>
      </c>
      <c r="K26" s="5">
        <v>87</v>
      </c>
      <c r="L26" s="5">
        <v>97</v>
      </c>
      <c r="M26" s="5">
        <v>58</v>
      </c>
      <c r="N26" s="5">
        <v>66</v>
      </c>
      <c r="O26" s="5">
        <v>33</v>
      </c>
      <c r="P26" s="5">
        <v>98</v>
      </c>
      <c r="Q26" s="5">
        <v>54</v>
      </c>
      <c r="R26" s="5">
        <v>48</v>
      </c>
    </row>
    <row r="27" spans="7:18" ht="15.75">
      <c r="H27" s="6" t="s">
        <v>150</v>
      </c>
      <c r="I27" s="5">
        <v>88</v>
      </c>
      <c r="J27" s="5">
        <v>75</v>
      </c>
      <c r="K27" s="5">
        <v>63</v>
      </c>
      <c r="L27" s="5">
        <v>56</v>
      </c>
      <c r="M27" s="5">
        <v>59</v>
      </c>
      <c r="N27" s="5">
        <v>87</v>
      </c>
      <c r="O27" s="5">
        <v>44</v>
      </c>
      <c r="P27" s="5">
        <v>25</v>
      </c>
      <c r="Q27" s="5">
        <v>69</v>
      </c>
      <c r="R27" s="5">
        <v>47</v>
      </c>
    </row>
    <row r="28" spans="7:18" ht="15.75">
      <c r="H28" s="6" t="s">
        <v>151</v>
      </c>
      <c r="I28" s="5">
        <v>55</v>
      </c>
      <c r="J28" s="5">
        <v>36</v>
      </c>
      <c r="K28" s="5">
        <v>88</v>
      </c>
      <c r="L28" s="5">
        <v>78</v>
      </c>
      <c r="M28" s="5">
        <v>73</v>
      </c>
      <c r="N28" s="5">
        <v>100</v>
      </c>
      <c r="O28" s="5">
        <v>99</v>
      </c>
      <c r="P28" s="5">
        <v>82</v>
      </c>
      <c r="Q28" s="5">
        <v>70</v>
      </c>
      <c r="R28" s="5">
        <v>63</v>
      </c>
    </row>
    <row r="29" spans="7:18" ht="15.75">
      <c r="H29" s="6" t="s">
        <v>152</v>
      </c>
      <c r="I29" s="5">
        <f t="shared" ref="I29:R29" si="6">SUM(I25:I28)</f>
        <v>276</v>
      </c>
      <c r="J29" s="5">
        <f t="shared" si="6"/>
        <v>220</v>
      </c>
      <c r="K29" s="5">
        <f t="shared" si="6"/>
        <v>283</v>
      </c>
      <c r="L29" s="5">
        <f t="shared" si="6"/>
        <v>291</v>
      </c>
      <c r="M29" s="5">
        <f t="shared" si="6"/>
        <v>242</v>
      </c>
      <c r="N29" s="5">
        <f t="shared" si="6"/>
        <v>300</v>
      </c>
      <c r="O29" s="5">
        <f t="shared" si="6"/>
        <v>258</v>
      </c>
      <c r="P29" s="5">
        <f t="shared" si="6"/>
        <v>301</v>
      </c>
      <c r="Q29" s="5">
        <f t="shared" si="6"/>
        <v>283</v>
      </c>
      <c r="R29" s="5">
        <f t="shared" si="6"/>
        <v>236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4"/>
  <sheetViews>
    <sheetView workbookViewId="0">
      <selection activeCell="P13" sqref="P13"/>
    </sheetView>
  </sheetViews>
  <sheetFormatPr defaultRowHeight="15"/>
  <cols>
    <col min="5" max="5" width="16" customWidth="1"/>
    <col min="8" max="8" width="11.140625" customWidth="1"/>
  </cols>
  <sheetData>
    <row r="1" spans="1:16">
      <c r="A1" s="26" t="s">
        <v>214</v>
      </c>
      <c r="B1" s="26"/>
      <c r="C1" s="26"/>
      <c r="D1" s="26"/>
      <c r="E1" s="26"/>
      <c r="F1" s="26"/>
      <c r="G1" s="26"/>
    </row>
    <row r="2" spans="1:16">
      <c r="A2" s="26" t="s">
        <v>215</v>
      </c>
      <c r="B2" s="26"/>
      <c r="C2" s="26"/>
      <c r="D2" s="26"/>
      <c r="E2" s="26"/>
      <c r="F2" s="26"/>
      <c r="G2" s="26"/>
    </row>
    <row r="8" spans="1:16" ht="18.75">
      <c r="E8" s="14" t="s">
        <v>163</v>
      </c>
      <c r="F8" s="9"/>
      <c r="G8" s="9"/>
      <c r="H8" s="9"/>
      <c r="I8" s="9"/>
      <c r="J8" s="9"/>
      <c r="K8" s="9"/>
      <c r="M8" t="s">
        <v>23</v>
      </c>
    </row>
    <row r="9" spans="1:16" ht="18.75">
      <c r="E9" s="9" t="s">
        <v>161</v>
      </c>
      <c r="F9" s="9"/>
      <c r="G9" s="9"/>
      <c r="H9" s="9"/>
      <c r="I9" s="9"/>
      <c r="J9" s="9"/>
      <c r="K9" s="9"/>
    </row>
    <row r="10" spans="1:16" ht="18.75">
      <c r="E10" s="9" t="s">
        <v>162</v>
      </c>
      <c r="F10" s="9"/>
      <c r="G10" s="9"/>
      <c r="H10" s="9"/>
      <c r="I10" s="9"/>
      <c r="J10" s="9"/>
      <c r="K10" s="9"/>
    </row>
    <row r="11" spans="1:16" ht="18.75">
      <c r="E11" s="9"/>
      <c r="F11" s="9"/>
      <c r="G11" s="9"/>
      <c r="H11" s="9"/>
      <c r="I11" s="9"/>
      <c r="J11" s="9"/>
      <c r="K11" s="9"/>
    </row>
    <row r="12" spans="1:16">
      <c r="E12" s="13"/>
      <c r="F12" s="13" t="s">
        <v>251</v>
      </c>
      <c r="G12" s="13" t="s">
        <v>252</v>
      </c>
      <c r="H12" s="13" t="s">
        <v>253</v>
      </c>
      <c r="I12" s="13" t="s">
        <v>254</v>
      </c>
      <c r="J12" s="13" t="s">
        <v>255</v>
      </c>
      <c r="K12" s="13" t="s">
        <v>256</v>
      </c>
      <c r="L12" s="13" t="s">
        <v>257</v>
      </c>
      <c r="O12" t="s">
        <v>254</v>
      </c>
      <c r="P12">
        <f>HLOOKUP(O12,$E$12:$L$14,3,FALSE)</f>
        <v>58</v>
      </c>
    </row>
    <row r="13" spans="1:16" ht="18.75">
      <c r="E13" s="39" t="s">
        <v>258</v>
      </c>
      <c r="F13" s="13">
        <v>30</v>
      </c>
      <c r="G13" s="13">
        <v>32</v>
      </c>
      <c r="H13" s="13">
        <v>31</v>
      </c>
      <c r="I13" s="13">
        <v>29</v>
      </c>
      <c r="J13" s="13">
        <v>28</v>
      </c>
      <c r="K13" s="13">
        <v>27</v>
      </c>
      <c r="L13" s="13">
        <v>32</v>
      </c>
      <c r="O13" t="s">
        <v>256</v>
      </c>
      <c r="P13">
        <f>HLOOKUP(O13,$E$12:$L$14,3,FALSE)</f>
        <v>61</v>
      </c>
    </row>
    <row r="14" spans="1:16" ht="18.75">
      <c r="E14" s="39" t="s">
        <v>259</v>
      </c>
      <c r="F14" s="13">
        <v>60</v>
      </c>
      <c r="G14" s="13">
        <v>62</v>
      </c>
      <c r="H14" s="13">
        <v>68</v>
      </c>
      <c r="I14" s="13">
        <v>58</v>
      </c>
      <c r="J14" s="13">
        <v>70</v>
      </c>
      <c r="K14" s="13">
        <v>61</v>
      </c>
      <c r="L14" s="13">
        <v>66</v>
      </c>
      <c r="O14" t="s">
        <v>257</v>
      </c>
      <c r="P14">
        <f t="shared" ref="P14" si="0">HLOOKUP(O14,$E$12:$L$14,3,FALSE)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 1</vt:lpstr>
      <vt:lpstr>TASK 2</vt:lpstr>
      <vt:lpstr>TASK 3</vt:lpstr>
      <vt:lpstr>TASK 4</vt:lpstr>
      <vt:lpstr>TASK 5</vt:lpstr>
      <vt:lpstr>main</vt:lpstr>
      <vt:lpstr>LookupSheet</vt:lpstr>
      <vt:lpstr>TASK 6</vt:lpstr>
      <vt:lpstr>TASk 7</vt:lpstr>
      <vt:lpstr>TASK 8</vt:lpstr>
      <vt:lpstr>TASK 9</vt:lpstr>
      <vt:lpstr>TASK 10</vt:lpstr>
      <vt:lpstr>Task10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2025-07-19T05:08:49Z</dcterms:modified>
</cp:coreProperties>
</file>