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xr:revisionPtr revIDLastSave="0" documentId="13_ncr:1_{3F4524A7-BE27-4683-B404-6BD906848F5A}" xr6:coauthVersionLast="47" xr6:coauthVersionMax="47" xr10:uidLastSave="{00000000-0000-0000-0000-000000000000}"/>
  <bookViews>
    <workbookView xWindow="-20610" yWindow="2055" windowWidth="20730" windowHeight="11040" firstSheet="8" activeTab="10" xr2:uid="{00000000-000D-0000-FFFF-FFFF00000000}"/>
  </bookViews>
  <sheets>
    <sheet name="FUNCIÓN SI" sheetId="1" r:id="rId1"/>
    <sheet name="FUNCIÓN YO" sheetId="2" r:id="rId2"/>
    <sheet name="FUNCIÓN SI ANIDADA" sheetId="3" r:id="rId3"/>
    <sheet name="FUNCIÓN CONTAR.SI" sheetId="4" r:id="rId4"/>
    <sheet name="FUNCIÓN CONTAR.SI.CONJUNTO" sheetId="5" r:id="rId5"/>
    <sheet name="FUNCIÓN SUMAR.SI" sheetId="6" r:id="rId6"/>
    <sheet name="FUNCIÓN SUMAR.SI.CONJUNTO" sheetId="7" r:id="rId7"/>
    <sheet name="FUNCIONES DE TEXTO 1" sheetId="8" r:id="rId8"/>
    <sheet name="FUNCIONES DE TEXTO 2" sheetId="9" r:id="rId9"/>
    <sheet name="FUNCIONES DE TIEMPO" sheetId="10" r:id="rId10"/>
    <sheet name="CASO PRÁCTICO 1" sheetId="11" r:id="rId11"/>
  </sheets>
  <definedNames>
    <definedName name="Nombre">'CASO PRÁCTICO 1'!$I$7:$I$21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K9" i="11" s="1"/>
  <c r="H8" i="11"/>
  <c r="J8" i="11" s="1"/>
  <c r="H9" i="11"/>
  <c r="I9" i="11" s="1"/>
  <c r="H10" i="11"/>
  <c r="I10" i="11" s="1"/>
  <c r="H11" i="11"/>
  <c r="I11" i="11" s="1"/>
  <c r="H12" i="11"/>
  <c r="J12" i="11" s="1"/>
  <c r="H13" i="11"/>
  <c r="J13" i="11" s="1"/>
  <c r="H14" i="11"/>
  <c r="J14" i="11" s="1"/>
  <c r="H15" i="11"/>
  <c r="I15" i="11" s="1"/>
  <c r="H16" i="11"/>
  <c r="I16" i="11" s="1"/>
  <c r="H17" i="11"/>
  <c r="I17" i="11" s="1"/>
  <c r="H18" i="11"/>
  <c r="J18" i="11" s="1"/>
  <c r="H19" i="11"/>
  <c r="J19" i="11" s="1"/>
  <c r="H20" i="11"/>
  <c r="J20" i="11" s="1"/>
  <c r="H21" i="11"/>
  <c r="I21" i="11" s="1"/>
  <c r="H7" i="11"/>
  <c r="J7" i="11" s="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N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7" i="11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23" i="10"/>
  <c r="C6" i="10"/>
  <c r="B7" i="10"/>
  <c r="C7" i="10" s="1"/>
  <c r="F7" i="10" s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H18" i="9"/>
  <c r="E6" i="9"/>
  <c r="I6" i="9" s="1"/>
  <c r="E7" i="9"/>
  <c r="I7" i="9" s="1"/>
  <c r="E8" i="9"/>
  <c r="I8" i="9" s="1"/>
  <c r="E9" i="9"/>
  <c r="J9" i="9" s="1"/>
  <c r="K9" i="9" s="1"/>
  <c r="E10" i="9"/>
  <c r="I10" i="9" s="1"/>
  <c r="E11" i="9"/>
  <c r="J11" i="9" s="1"/>
  <c r="K11" i="9" s="1"/>
  <c r="E12" i="9"/>
  <c r="I12" i="9" s="1"/>
  <c r="E13" i="9"/>
  <c r="I13" i="9" s="1"/>
  <c r="E14" i="9"/>
  <c r="I14" i="9" s="1"/>
  <c r="E15" i="9"/>
  <c r="J15" i="9" s="1"/>
  <c r="K15" i="9" s="1"/>
  <c r="E16" i="9"/>
  <c r="I16" i="9" s="1"/>
  <c r="E17" i="9"/>
  <c r="J17" i="9" s="1"/>
  <c r="K17" i="9" s="1"/>
  <c r="E18" i="9"/>
  <c r="I18" i="9" s="1"/>
  <c r="E19" i="9"/>
  <c r="I19" i="9" s="1"/>
  <c r="E5" i="9"/>
  <c r="I5" i="9" s="1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23" i="8"/>
  <c r="G6" i="8"/>
  <c r="J6" i="8" s="1"/>
  <c r="M6" i="8" s="1"/>
  <c r="G7" i="8"/>
  <c r="J7" i="8" s="1"/>
  <c r="M7" i="8" s="1"/>
  <c r="G8" i="8"/>
  <c r="J8" i="8" s="1"/>
  <c r="M8" i="8" s="1"/>
  <c r="G9" i="8"/>
  <c r="J9" i="8" s="1"/>
  <c r="M9" i="8" s="1"/>
  <c r="G10" i="8"/>
  <c r="J10" i="8" s="1"/>
  <c r="M10" i="8" s="1"/>
  <c r="G11" i="8"/>
  <c r="J11" i="8" s="1"/>
  <c r="M11" i="8" s="1"/>
  <c r="G12" i="8"/>
  <c r="J12" i="8" s="1"/>
  <c r="M12" i="8" s="1"/>
  <c r="G13" i="8"/>
  <c r="J13" i="8" s="1"/>
  <c r="M13" i="8" s="1"/>
  <c r="G14" i="8"/>
  <c r="J14" i="8" s="1"/>
  <c r="M14" i="8" s="1"/>
  <c r="G15" i="8"/>
  <c r="J15" i="8" s="1"/>
  <c r="M15" i="8" s="1"/>
  <c r="G16" i="8"/>
  <c r="J16" i="8" s="1"/>
  <c r="M16" i="8" s="1"/>
  <c r="G17" i="8"/>
  <c r="J17" i="8" s="1"/>
  <c r="M17" i="8" s="1"/>
  <c r="G18" i="8"/>
  <c r="J18" i="8" s="1"/>
  <c r="M18" i="8" s="1"/>
  <c r="G19" i="8"/>
  <c r="J19" i="8" s="1"/>
  <c r="M19" i="8" s="1"/>
  <c r="G5" i="8"/>
  <c r="J5" i="8" s="1"/>
  <c r="M5" i="8" s="1"/>
  <c r="F6" i="8"/>
  <c r="I6" i="8" s="1"/>
  <c r="L6" i="8" s="1"/>
  <c r="F7" i="8"/>
  <c r="I7" i="8" s="1"/>
  <c r="L7" i="8" s="1"/>
  <c r="O7" i="8" s="1"/>
  <c r="F8" i="8"/>
  <c r="I8" i="8" s="1"/>
  <c r="L8" i="8" s="1"/>
  <c r="O8" i="8" s="1"/>
  <c r="F9" i="8"/>
  <c r="I9" i="8" s="1"/>
  <c r="L9" i="8" s="1"/>
  <c r="O9" i="8" s="1"/>
  <c r="F10" i="8"/>
  <c r="I10" i="8" s="1"/>
  <c r="L10" i="8" s="1"/>
  <c r="F11" i="8"/>
  <c r="I11" i="8" s="1"/>
  <c r="L11" i="8" s="1"/>
  <c r="F12" i="8"/>
  <c r="I12" i="8" s="1"/>
  <c r="L12" i="8" s="1"/>
  <c r="O12" i="8" s="1"/>
  <c r="F13" i="8"/>
  <c r="I13" i="8" s="1"/>
  <c r="L13" i="8" s="1"/>
  <c r="O13" i="8" s="1"/>
  <c r="F14" i="8"/>
  <c r="I14" i="8" s="1"/>
  <c r="L14" i="8" s="1"/>
  <c r="O14" i="8" s="1"/>
  <c r="F15" i="8"/>
  <c r="I15" i="8" s="1"/>
  <c r="L15" i="8" s="1"/>
  <c r="O15" i="8" s="1"/>
  <c r="F16" i="8"/>
  <c r="I16" i="8" s="1"/>
  <c r="L16" i="8" s="1"/>
  <c r="F17" i="8"/>
  <c r="I17" i="8" s="1"/>
  <c r="L17" i="8" s="1"/>
  <c r="F18" i="8"/>
  <c r="I18" i="8" s="1"/>
  <c r="L18" i="8" s="1"/>
  <c r="O18" i="8" s="1"/>
  <c r="F19" i="8"/>
  <c r="I19" i="8" s="1"/>
  <c r="L19" i="8" s="1"/>
  <c r="O19" i="8" s="1"/>
  <c r="F5" i="8"/>
  <c r="I5" i="8" s="1"/>
  <c r="L5" i="8" s="1"/>
  <c r="O5" i="8" s="1"/>
  <c r="L24" i="7"/>
  <c r="J24" i="7"/>
  <c r="H24" i="7"/>
  <c r="L23" i="7"/>
  <c r="J23" i="7"/>
  <c r="H23" i="7"/>
  <c r="L22" i="7"/>
  <c r="J22" i="7"/>
  <c r="H22" i="7"/>
  <c r="L21" i="7"/>
  <c r="J21" i="7"/>
  <c r="H21" i="7"/>
  <c r="L20" i="7"/>
  <c r="J20" i="7"/>
  <c r="H20" i="7"/>
  <c r="L19" i="7"/>
  <c r="J19" i="7"/>
  <c r="H19" i="7"/>
  <c r="L18" i="7"/>
  <c r="J18" i="7"/>
  <c r="H18" i="7"/>
  <c r="L17" i="7"/>
  <c r="J17" i="7"/>
  <c r="H17" i="7"/>
  <c r="L16" i="7"/>
  <c r="J16" i="7"/>
  <c r="H16" i="7"/>
  <c r="L15" i="7"/>
  <c r="J15" i="7"/>
  <c r="H15" i="7"/>
  <c r="L14" i="7"/>
  <c r="J14" i="7"/>
  <c r="H14" i="7"/>
  <c r="L13" i="7"/>
  <c r="J13" i="7"/>
  <c r="H13" i="7"/>
  <c r="L12" i="7"/>
  <c r="J12" i="7"/>
  <c r="H12" i="7"/>
  <c r="E12" i="7"/>
  <c r="D13" i="7" s="1"/>
  <c r="C12" i="7"/>
  <c r="C13" i="7" s="1"/>
  <c r="L11" i="7"/>
  <c r="J11" i="7"/>
  <c r="H11" i="7"/>
  <c r="L10" i="7"/>
  <c r="J10" i="7"/>
  <c r="H10" i="7"/>
  <c r="L9" i="7"/>
  <c r="J9" i="7"/>
  <c r="H9" i="7"/>
  <c r="L8" i="7"/>
  <c r="J8" i="7"/>
  <c r="H8" i="7"/>
  <c r="L7" i="7"/>
  <c r="J7" i="7"/>
  <c r="H7" i="7"/>
  <c r="L6" i="7"/>
  <c r="J6" i="7"/>
  <c r="H6" i="7"/>
  <c r="C6" i="7"/>
  <c r="E6" i="7" s="1"/>
  <c r="L5" i="7"/>
  <c r="J5" i="7"/>
  <c r="H5" i="7"/>
  <c r="D5" i="7"/>
  <c r="I23" i="7" s="1"/>
  <c r="N23" i="7" s="1"/>
  <c r="C5" i="7"/>
  <c r="E5" i="7" s="1"/>
  <c r="D6" i="7" s="1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5" i="6"/>
  <c r="I15" i="6"/>
  <c r="K14" i="6"/>
  <c r="I14" i="6"/>
  <c r="K13" i="6"/>
  <c r="I13" i="6"/>
  <c r="K12" i="6"/>
  <c r="I12" i="6"/>
  <c r="C12" i="6"/>
  <c r="E12" i="6" s="1"/>
  <c r="D13" i="6" s="1"/>
  <c r="K11" i="6"/>
  <c r="I11" i="6"/>
  <c r="K10" i="6"/>
  <c r="I10" i="6"/>
  <c r="K9" i="6"/>
  <c r="I9" i="6"/>
  <c r="K8" i="6"/>
  <c r="I8" i="6"/>
  <c r="K7" i="6"/>
  <c r="I7" i="6"/>
  <c r="K6" i="6"/>
  <c r="I6" i="6"/>
  <c r="C6" i="6"/>
  <c r="E6" i="6" s="1"/>
  <c r="K5" i="6"/>
  <c r="I5" i="6"/>
  <c r="D5" i="6"/>
  <c r="C5" i="6"/>
  <c r="E5" i="6" s="1"/>
  <c r="D6" i="6" s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5" i="5"/>
  <c r="L24" i="5"/>
  <c r="J24" i="5"/>
  <c r="L23" i="5"/>
  <c r="J23" i="5"/>
  <c r="L22" i="5"/>
  <c r="J22" i="5"/>
  <c r="L21" i="5"/>
  <c r="J21" i="5"/>
  <c r="L20" i="5"/>
  <c r="J20" i="5"/>
  <c r="L19" i="5"/>
  <c r="J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C12" i="5"/>
  <c r="C13" i="5" s="1"/>
  <c r="L11" i="5"/>
  <c r="J11" i="5"/>
  <c r="L10" i="5"/>
  <c r="J10" i="5"/>
  <c r="L9" i="5"/>
  <c r="J9" i="5"/>
  <c r="L8" i="5"/>
  <c r="J8" i="5"/>
  <c r="L7" i="5"/>
  <c r="J7" i="5"/>
  <c r="L6" i="5"/>
  <c r="J6" i="5"/>
  <c r="C6" i="5"/>
  <c r="E6" i="5" s="1"/>
  <c r="L5" i="5"/>
  <c r="J5" i="5"/>
  <c r="D5" i="5"/>
  <c r="C5" i="5"/>
  <c r="E5" i="5" s="1"/>
  <c r="D6" i="5" s="1"/>
  <c r="U4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K14" i="4"/>
  <c r="I14" i="4"/>
  <c r="K13" i="4"/>
  <c r="I13" i="4"/>
  <c r="E13" i="4"/>
  <c r="D14" i="4" s="1"/>
  <c r="C13" i="4"/>
  <c r="C14" i="4" s="1"/>
  <c r="K12" i="4"/>
  <c r="I12" i="4"/>
  <c r="E12" i="4"/>
  <c r="D13" i="4" s="1"/>
  <c r="C12" i="4"/>
  <c r="K11" i="4"/>
  <c r="I11" i="4"/>
  <c r="K10" i="4"/>
  <c r="I10" i="4"/>
  <c r="K9" i="4"/>
  <c r="I9" i="4"/>
  <c r="K8" i="4"/>
  <c r="I8" i="4"/>
  <c r="K7" i="4"/>
  <c r="I7" i="4"/>
  <c r="K6" i="4"/>
  <c r="I6" i="4"/>
  <c r="E6" i="4"/>
  <c r="D6" i="4"/>
  <c r="C6" i="4"/>
  <c r="K5" i="4"/>
  <c r="I5" i="4"/>
  <c r="E5" i="4"/>
  <c r="D5" i="4"/>
  <c r="H10" i="4" s="1"/>
  <c r="M10" i="4" s="1"/>
  <c r="C5" i="4"/>
  <c r="G3" i="3"/>
  <c r="D3" i="3"/>
  <c r="A14" i="3"/>
  <c r="A13" i="3"/>
  <c r="A11" i="3"/>
  <c r="A12" i="3"/>
  <c r="D16" i="3"/>
  <c r="G16" i="3" s="1"/>
  <c r="H16" i="3" s="1"/>
  <c r="D17" i="3"/>
  <c r="G17" i="3" s="1"/>
  <c r="H17" i="3" s="1"/>
  <c r="D18" i="3"/>
  <c r="G18" i="3" s="1"/>
  <c r="H18" i="3" s="1"/>
  <c r="D19" i="3"/>
  <c r="G19" i="3" s="1"/>
  <c r="H19" i="3" s="1"/>
  <c r="D20" i="3"/>
  <c r="G20" i="3" s="1"/>
  <c r="H20" i="3" s="1"/>
  <c r="D7" i="3"/>
  <c r="G7" i="3" s="1"/>
  <c r="H7" i="3" s="1"/>
  <c r="D8" i="3"/>
  <c r="G8" i="3" s="1"/>
  <c r="H8" i="3" s="1"/>
  <c r="D9" i="3"/>
  <c r="G9" i="3" s="1"/>
  <c r="H9" i="3" s="1"/>
  <c r="D10" i="3"/>
  <c r="G10" i="3" s="1"/>
  <c r="H10" i="3" s="1"/>
  <c r="D11" i="3"/>
  <c r="G11" i="3" s="1"/>
  <c r="H11" i="3" s="1"/>
  <c r="D12" i="3"/>
  <c r="G12" i="3" s="1"/>
  <c r="H12" i="3" s="1"/>
  <c r="D13" i="3"/>
  <c r="G13" i="3" s="1"/>
  <c r="H13" i="3" s="1"/>
  <c r="D14" i="3"/>
  <c r="G14" i="3" s="1"/>
  <c r="H14" i="3" s="1"/>
  <c r="D15" i="3"/>
  <c r="G15" i="3" s="1"/>
  <c r="H15" i="3" s="1"/>
  <c r="D6" i="3"/>
  <c r="G6" i="3" s="1"/>
  <c r="H6" i="3" s="1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D15" i="2"/>
  <c r="K14" i="2"/>
  <c r="I14" i="2"/>
  <c r="C14" i="2"/>
  <c r="E14" i="2" s="1"/>
  <c r="K13" i="2"/>
  <c r="I13" i="2"/>
  <c r="D13" i="2"/>
  <c r="C13" i="2"/>
  <c r="E13" i="2" s="1"/>
  <c r="D14" i="2" s="1"/>
  <c r="K12" i="2"/>
  <c r="I12" i="2"/>
  <c r="C12" i="2"/>
  <c r="E12" i="2" s="1"/>
  <c r="K11" i="2"/>
  <c r="I11" i="2"/>
  <c r="K10" i="2"/>
  <c r="I10" i="2"/>
  <c r="K9" i="2"/>
  <c r="I9" i="2"/>
  <c r="K8" i="2"/>
  <c r="I8" i="2"/>
  <c r="K7" i="2"/>
  <c r="I7" i="2"/>
  <c r="K6" i="2"/>
  <c r="I6" i="2"/>
  <c r="E6" i="2"/>
  <c r="C6" i="2"/>
  <c r="K5" i="2"/>
  <c r="I5" i="2"/>
  <c r="E5" i="2"/>
  <c r="D6" i="2" s="1"/>
  <c r="D5" i="2"/>
  <c r="C5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C12" i="1"/>
  <c r="E12" i="1" s="1"/>
  <c r="D13" i="1" s="1"/>
  <c r="D5" i="1"/>
  <c r="C6" i="1"/>
  <c r="E6" i="1" s="1"/>
  <c r="C5" i="1"/>
  <c r="E5" i="1" s="1"/>
  <c r="D6" i="1" s="1"/>
  <c r="T9" i="11" l="1"/>
  <c r="S20" i="11"/>
  <c r="S14" i="11"/>
  <c r="S8" i="11"/>
  <c r="S12" i="11"/>
  <c r="S16" i="11"/>
  <c r="S10" i="11"/>
  <c r="S19" i="11"/>
  <c r="S13" i="11"/>
  <c r="S21" i="11"/>
  <c r="S15" i="11"/>
  <c r="S9" i="11"/>
  <c r="S18" i="11"/>
  <c r="S17" i="11"/>
  <c r="S11" i="11"/>
  <c r="S7" i="11"/>
  <c r="I19" i="11"/>
  <c r="I14" i="11"/>
  <c r="I13" i="11"/>
  <c r="I8" i="11"/>
  <c r="I7" i="11"/>
  <c r="I20" i="11"/>
  <c r="J17" i="11"/>
  <c r="J11" i="11"/>
  <c r="I18" i="11"/>
  <c r="I12" i="11"/>
  <c r="J16" i="11"/>
  <c r="J10" i="11"/>
  <c r="J21" i="11"/>
  <c r="J15" i="11"/>
  <c r="J9" i="11"/>
  <c r="K19" i="11"/>
  <c r="T19" i="11" s="1"/>
  <c r="U19" i="11" s="1"/>
  <c r="K17" i="11"/>
  <c r="T17" i="11" s="1"/>
  <c r="K11" i="11"/>
  <c r="T11" i="11" s="1"/>
  <c r="U11" i="11" s="1"/>
  <c r="K15" i="11"/>
  <c r="T15" i="11" s="1"/>
  <c r="U15" i="11" s="1"/>
  <c r="K21" i="11"/>
  <c r="T21" i="11" s="1"/>
  <c r="U21" i="11" s="1"/>
  <c r="K14" i="11"/>
  <c r="T14" i="11" s="1"/>
  <c r="U14" i="11" s="1"/>
  <c r="K20" i="11"/>
  <c r="T20" i="11" s="1"/>
  <c r="U20" i="11" s="1"/>
  <c r="K13" i="11"/>
  <c r="T13" i="11" s="1"/>
  <c r="U13" i="11" s="1"/>
  <c r="K18" i="11"/>
  <c r="T18" i="11" s="1"/>
  <c r="U18" i="11" s="1"/>
  <c r="K8" i="11"/>
  <c r="T8" i="11" s="1"/>
  <c r="U8" i="11" s="1"/>
  <c r="K12" i="11"/>
  <c r="T12" i="11" s="1"/>
  <c r="U12" i="11" s="1"/>
  <c r="K16" i="11"/>
  <c r="T16" i="11" s="1"/>
  <c r="K10" i="11"/>
  <c r="T10" i="11" s="1"/>
  <c r="U10" i="11" s="1"/>
  <c r="K7" i="11"/>
  <c r="T7" i="11" s="1"/>
  <c r="F30" i="10"/>
  <c r="G30" i="10" s="1"/>
  <c r="F23" i="10"/>
  <c r="G23" i="10" s="1"/>
  <c r="F32" i="10"/>
  <c r="G32" i="10" s="1"/>
  <c r="F24" i="10"/>
  <c r="G24" i="10" s="1"/>
  <c r="F33" i="10"/>
  <c r="G33" i="10" s="1"/>
  <c r="F29" i="10"/>
  <c r="G29" i="10" s="1"/>
  <c r="F26" i="10"/>
  <c r="G26" i="10" s="1"/>
  <c r="F35" i="10"/>
  <c r="G35" i="10" s="1"/>
  <c r="F27" i="10"/>
  <c r="G27" i="10" s="1"/>
  <c r="F36" i="10"/>
  <c r="G36" i="10" s="1"/>
  <c r="F25" i="10"/>
  <c r="G25" i="10" s="1"/>
  <c r="F28" i="10"/>
  <c r="G28" i="10" s="1"/>
  <c r="F31" i="10"/>
  <c r="G31" i="10" s="1"/>
  <c r="F34" i="10"/>
  <c r="G34" i="10" s="1"/>
  <c r="F37" i="10"/>
  <c r="G37" i="10" s="1"/>
  <c r="G7" i="10"/>
  <c r="F12" i="10"/>
  <c r="F18" i="10"/>
  <c r="F17" i="10"/>
  <c r="F11" i="10"/>
  <c r="F5" i="10"/>
  <c r="G5" i="10" s="1"/>
  <c r="F16" i="10"/>
  <c r="F10" i="10"/>
  <c r="F15" i="10"/>
  <c r="F9" i="10"/>
  <c r="F14" i="10"/>
  <c r="F8" i="10"/>
  <c r="F19" i="10"/>
  <c r="F13" i="10"/>
  <c r="F6" i="10"/>
  <c r="H8" i="9"/>
  <c r="H6" i="9"/>
  <c r="J10" i="9"/>
  <c r="K10" i="9" s="1"/>
  <c r="H16" i="9"/>
  <c r="J5" i="9"/>
  <c r="K5" i="9" s="1"/>
  <c r="J8" i="9"/>
  <c r="K8" i="9" s="1"/>
  <c r="H14" i="9"/>
  <c r="J18" i="9"/>
  <c r="K18" i="9" s="1"/>
  <c r="J6" i="9"/>
  <c r="K6" i="9" s="1"/>
  <c r="H12" i="9"/>
  <c r="J16" i="9"/>
  <c r="K16" i="9" s="1"/>
  <c r="H10" i="9"/>
  <c r="J14" i="9"/>
  <c r="K14" i="9" s="1"/>
  <c r="H5" i="9"/>
  <c r="J12" i="9"/>
  <c r="K12" i="9" s="1"/>
  <c r="H19" i="9"/>
  <c r="H13" i="9"/>
  <c r="H7" i="9"/>
  <c r="J19" i="9"/>
  <c r="K19" i="9" s="1"/>
  <c r="J13" i="9"/>
  <c r="K13" i="9" s="1"/>
  <c r="J7" i="9"/>
  <c r="K7" i="9" s="1"/>
  <c r="I15" i="9"/>
  <c r="I9" i="9"/>
  <c r="I17" i="9"/>
  <c r="I11" i="9"/>
  <c r="H17" i="9"/>
  <c r="H11" i="9"/>
  <c r="H15" i="9"/>
  <c r="H9" i="9"/>
  <c r="O6" i="8"/>
  <c r="O17" i="8"/>
  <c r="O11" i="8"/>
  <c r="O16" i="8"/>
  <c r="O10" i="8"/>
  <c r="M15" i="7"/>
  <c r="M19" i="7"/>
  <c r="M13" i="7"/>
  <c r="M5" i="7"/>
  <c r="M17" i="7"/>
  <c r="M23" i="7"/>
  <c r="M12" i="7"/>
  <c r="M18" i="7"/>
  <c r="M7" i="7"/>
  <c r="M9" i="7"/>
  <c r="M11" i="7"/>
  <c r="M10" i="7"/>
  <c r="M14" i="7"/>
  <c r="M6" i="7"/>
  <c r="M20" i="7"/>
  <c r="M22" i="7"/>
  <c r="C14" i="7"/>
  <c r="E13" i="7"/>
  <c r="D14" i="7" s="1"/>
  <c r="I18" i="7"/>
  <c r="N18" i="7" s="1"/>
  <c r="I15" i="7"/>
  <c r="N15" i="7" s="1"/>
  <c r="I9" i="7"/>
  <c r="N9" i="7" s="1"/>
  <c r="I10" i="7"/>
  <c r="N10" i="7" s="1"/>
  <c r="I5" i="7"/>
  <c r="N5" i="7" s="1"/>
  <c r="I6" i="7"/>
  <c r="N6" i="7" s="1"/>
  <c r="M8" i="7"/>
  <c r="I14" i="7"/>
  <c r="N14" i="7" s="1"/>
  <c r="M16" i="7"/>
  <c r="I19" i="7"/>
  <c r="N19" i="7" s="1"/>
  <c r="M21" i="7"/>
  <c r="I22" i="7"/>
  <c r="N22" i="7" s="1"/>
  <c r="M24" i="7"/>
  <c r="I8" i="7"/>
  <c r="N8" i="7" s="1"/>
  <c r="I16" i="7"/>
  <c r="N16" i="7" s="1"/>
  <c r="I21" i="7"/>
  <c r="N21" i="7" s="1"/>
  <c r="I24" i="7"/>
  <c r="N24" i="7" s="1"/>
  <c r="I11" i="7"/>
  <c r="N11" i="7" s="1"/>
  <c r="I12" i="7"/>
  <c r="N12" i="7" s="1"/>
  <c r="I17" i="7"/>
  <c r="N17" i="7" s="1"/>
  <c r="I7" i="7"/>
  <c r="N7" i="7" s="1"/>
  <c r="I13" i="7"/>
  <c r="N13" i="7" s="1"/>
  <c r="I20" i="7"/>
  <c r="N20" i="7" s="1"/>
  <c r="L7" i="6"/>
  <c r="L10" i="6"/>
  <c r="L17" i="6"/>
  <c r="L21" i="6"/>
  <c r="L22" i="6"/>
  <c r="L14" i="6"/>
  <c r="L23" i="6"/>
  <c r="L13" i="6"/>
  <c r="L11" i="6"/>
  <c r="L6" i="6"/>
  <c r="L20" i="6"/>
  <c r="L15" i="6"/>
  <c r="L19" i="6"/>
  <c r="L18" i="6"/>
  <c r="H8" i="6"/>
  <c r="M8" i="6" s="1"/>
  <c r="H10" i="6"/>
  <c r="M10" i="6" s="1"/>
  <c r="H20" i="6"/>
  <c r="M20" i="6" s="1"/>
  <c r="H17" i="6"/>
  <c r="M17" i="6" s="1"/>
  <c r="H16" i="6"/>
  <c r="M16" i="6" s="1"/>
  <c r="L24" i="6"/>
  <c r="L9" i="6"/>
  <c r="L12" i="6"/>
  <c r="C13" i="6"/>
  <c r="H22" i="6"/>
  <c r="M22" i="6" s="1"/>
  <c r="L5" i="6"/>
  <c r="H7" i="6"/>
  <c r="M7" i="6" s="1"/>
  <c r="H19" i="6"/>
  <c r="M19" i="6" s="1"/>
  <c r="H24" i="6"/>
  <c r="M24" i="6" s="1"/>
  <c r="L8" i="6"/>
  <c r="H9" i="6"/>
  <c r="M9" i="6" s="1"/>
  <c r="H12" i="6"/>
  <c r="M12" i="6" s="1"/>
  <c r="L16" i="6"/>
  <c r="H5" i="6"/>
  <c r="H6" i="6"/>
  <c r="M6" i="6" s="1"/>
  <c r="H11" i="6"/>
  <c r="M11" i="6" s="1"/>
  <c r="H13" i="6"/>
  <c r="M13" i="6" s="1"/>
  <c r="H14" i="6"/>
  <c r="M14" i="6" s="1"/>
  <c r="H15" i="6"/>
  <c r="M15" i="6" s="1"/>
  <c r="H18" i="6"/>
  <c r="M18" i="6" s="1"/>
  <c r="H21" i="6"/>
  <c r="M21" i="6" s="1"/>
  <c r="H23" i="6"/>
  <c r="M23" i="6" s="1"/>
  <c r="M23" i="5"/>
  <c r="M13" i="5"/>
  <c r="M16" i="5"/>
  <c r="M19" i="5"/>
  <c r="M10" i="5"/>
  <c r="M18" i="5"/>
  <c r="M21" i="5"/>
  <c r="M24" i="5"/>
  <c r="M8" i="5"/>
  <c r="M7" i="5"/>
  <c r="M6" i="5"/>
  <c r="M22" i="5"/>
  <c r="M20" i="5"/>
  <c r="M15" i="5"/>
  <c r="M17" i="5"/>
  <c r="M11" i="5"/>
  <c r="M14" i="5"/>
  <c r="I6" i="5"/>
  <c r="N6" i="5" s="1"/>
  <c r="I5" i="5"/>
  <c r="I23" i="5"/>
  <c r="N23" i="5" s="1"/>
  <c r="I21" i="5"/>
  <c r="N21" i="5" s="1"/>
  <c r="I18" i="5"/>
  <c r="N18" i="5" s="1"/>
  <c r="I15" i="5"/>
  <c r="N15" i="5" s="1"/>
  <c r="I14" i="5"/>
  <c r="N14" i="5" s="1"/>
  <c r="I13" i="5"/>
  <c r="N13" i="5" s="1"/>
  <c r="I11" i="5"/>
  <c r="N11" i="5" s="1"/>
  <c r="I9" i="5"/>
  <c r="N9" i="5" s="1"/>
  <c r="I22" i="5"/>
  <c r="N22" i="5" s="1"/>
  <c r="I20" i="5"/>
  <c r="N20" i="5" s="1"/>
  <c r="I17" i="5"/>
  <c r="N17" i="5" s="1"/>
  <c r="I10" i="5"/>
  <c r="N10" i="5" s="1"/>
  <c r="E13" i="5"/>
  <c r="D14" i="5" s="1"/>
  <c r="C14" i="5"/>
  <c r="I16" i="5"/>
  <c r="N16" i="5" s="1"/>
  <c r="M12" i="5"/>
  <c r="M5" i="5"/>
  <c r="I7" i="5"/>
  <c r="N7" i="5" s="1"/>
  <c r="E12" i="5"/>
  <c r="D13" i="5" s="1"/>
  <c r="I19" i="5"/>
  <c r="N19" i="5" s="1"/>
  <c r="I24" i="5"/>
  <c r="N24" i="5" s="1"/>
  <c r="M9" i="5"/>
  <c r="I12" i="5"/>
  <c r="N12" i="5" s="1"/>
  <c r="I8" i="5"/>
  <c r="N8" i="5" s="1"/>
  <c r="U23" i="4"/>
  <c r="U24" i="4"/>
  <c r="L5" i="4"/>
  <c r="L13" i="4"/>
  <c r="L8" i="4"/>
  <c r="L18" i="4"/>
  <c r="L21" i="4"/>
  <c r="L6" i="4"/>
  <c r="L10" i="4"/>
  <c r="L17" i="4"/>
  <c r="L20" i="4"/>
  <c r="L23" i="4"/>
  <c r="L12" i="4"/>
  <c r="L22" i="4"/>
  <c r="L15" i="4"/>
  <c r="L14" i="4"/>
  <c r="L16" i="4"/>
  <c r="L19" i="4"/>
  <c r="C15" i="4"/>
  <c r="E14" i="4"/>
  <c r="D15" i="4" s="1"/>
  <c r="J24" i="4"/>
  <c r="N24" i="4" s="1"/>
  <c r="J9" i="4"/>
  <c r="J7" i="4"/>
  <c r="J23" i="4"/>
  <c r="N23" i="4" s="1"/>
  <c r="J17" i="4"/>
  <c r="N17" i="4" s="1"/>
  <c r="J16" i="4"/>
  <c r="N16" i="4" s="1"/>
  <c r="J15" i="4"/>
  <c r="N15" i="4" s="1"/>
  <c r="J13" i="4"/>
  <c r="J10" i="4"/>
  <c r="J5" i="4"/>
  <c r="J18" i="4"/>
  <c r="N18" i="4" s="1"/>
  <c r="J8" i="4"/>
  <c r="L11" i="4"/>
  <c r="H12" i="4"/>
  <c r="M12" i="4" s="1"/>
  <c r="H13" i="4"/>
  <c r="M13" i="4" s="1"/>
  <c r="H14" i="4"/>
  <c r="M14" i="4" s="1"/>
  <c r="H16" i="4"/>
  <c r="M16" i="4" s="1"/>
  <c r="H19" i="4"/>
  <c r="M19" i="4" s="1"/>
  <c r="H21" i="4"/>
  <c r="M21" i="4" s="1"/>
  <c r="H23" i="4"/>
  <c r="M23" i="4" s="1"/>
  <c r="L7" i="4"/>
  <c r="O7" i="4" s="1"/>
  <c r="L9" i="4"/>
  <c r="H15" i="4"/>
  <c r="M15" i="4" s="1"/>
  <c r="H17" i="4"/>
  <c r="M17" i="4" s="1"/>
  <c r="H7" i="4"/>
  <c r="M7" i="4" s="1"/>
  <c r="H9" i="4"/>
  <c r="M9" i="4" s="1"/>
  <c r="H11" i="4"/>
  <c r="M11" i="4" s="1"/>
  <c r="L24" i="4"/>
  <c r="H18" i="4"/>
  <c r="M18" i="4" s="1"/>
  <c r="H20" i="4"/>
  <c r="M20" i="4" s="1"/>
  <c r="H22" i="4"/>
  <c r="M22" i="4" s="1"/>
  <c r="H24" i="4"/>
  <c r="M24" i="4" s="1"/>
  <c r="H5" i="4"/>
  <c r="H6" i="4"/>
  <c r="M6" i="4" s="1"/>
  <c r="H8" i="4"/>
  <c r="M8" i="4" s="1"/>
  <c r="E14" i="3"/>
  <c r="E12" i="3"/>
  <c r="E11" i="3"/>
  <c r="E18" i="3"/>
  <c r="E8" i="3"/>
  <c r="E17" i="3"/>
  <c r="E16" i="3"/>
  <c r="E10" i="3"/>
  <c r="E15" i="3"/>
  <c r="E9" i="3"/>
  <c r="E20" i="3"/>
  <c r="E19" i="3"/>
  <c r="E13" i="3"/>
  <c r="E7" i="3"/>
  <c r="E6" i="3"/>
  <c r="L6" i="2"/>
  <c r="L18" i="2"/>
  <c r="L21" i="2"/>
  <c r="L24" i="2"/>
  <c r="L5" i="2"/>
  <c r="L10" i="2"/>
  <c r="L20" i="2"/>
  <c r="L7" i="2"/>
  <c r="L17" i="2"/>
  <c r="L23" i="2"/>
  <c r="L8" i="2"/>
  <c r="L14" i="2"/>
  <c r="L22" i="2"/>
  <c r="L19" i="2"/>
  <c r="L9" i="2"/>
  <c r="L16" i="2"/>
  <c r="H10" i="2"/>
  <c r="H5" i="2"/>
  <c r="H24" i="2"/>
  <c r="H20" i="2"/>
  <c r="H6" i="2"/>
  <c r="H8" i="2"/>
  <c r="J10" i="2"/>
  <c r="N10" i="2" s="1"/>
  <c r="J8" i="2"/>
  <c r="N8" i="2" s="1"/>
  <c r="J6" i="2"/>
  <c r="N6" i="2" s="1"/>
  <c r="J24" i="2"/>
  <c r="N24" i="2" s="1"/>
  <c r="J18" i="2"/>
  <c r="N18" i="2" s="1"/>
  <c r="J21" i="2"/>
  <c r="J16" i="2"/>
  <c r="N16" i="2" s="1"/>
  <c r="L11" i="2"/>
  <c r="L15" i="2"/>
  <c r="H11" i="2"/>
  <c r="H9" i="2"/>
  <c r="H7" i="2"/>
  <c r="H23" i="2"/>
  <c r="H21" i="2"/>
  <c r="H19" i="2"/>
  <c r="H17" i="2"/>
  <c r="H16" i="2"/>
  <c r="H15" i="2"/>
  <c r="H14" i="2"/>
  <c r="H13" i="2"/>
  <c r="H12" i="2"/>
  <c r="L12" i="2"/>
  <c r="C15" i="2"/>
  <c r="L13" i="2"/>
  <c r="H18" i="2"/>
  <c r="H22" i="2"/>
  <c r="L19" i="1"/>
  <c r="L5" i="1"/>
  <c r="L21" i="1"/>
  <c r="L13" i="1"/>
  <c r="L6" i="1"/>
  <c r="L24" i="1"/>
  <c r="L22" i="1"/>
  <c r="L16" i="1"/>
  <c r="L15" i="1"/>
  <c r="L10" i="1"/>
  <c r="L17" i="1"/>
  <c r="L9" i="1"/>
  <c r="L18" i="1"/>
  <c r="L12" i="1"/>
  <c r="L14" i="1"/>
  <c r="L7" i="1"/>
  <c r="L8" i="1"/>
  <c r="L20" i="1"/>
  <c r="L23" i="1"/>
  <c r="L11" i="1"/>
  <c r="H11" i="1"/>
  <c r="M11" i="1" s="1"/>
  <c r="H10" i="1"/>
  <c r="M10" i="1" s="1"/>
  <c r="C13" i="1"/>
  <c r="C14" i="1" s="1"/>
  <c r="E14" i="1" s="1"/>
  <c r="D15" i="1" s="1"/>
  <c r="H7" i="1"/>
  <c r="M7" i="1" s="1"/>
  <c r="H20" i="1"/>
  <c r="M20" i="1" s="1"/>
  <c r="H14" i="1"/>
  <c r="M14" i="1" s="1"/>
  <c r="H6" i="1"/>
  <c r="M6" i="1" s="1"/>
  <c r="H19" i="1"/>
  <c r="M19" i="1" s="1"/>
  <c r="H13" i="1"/>
  <c r="M13" i="1" s="1"/>
  <c r="H24" i="1"/>
  <c r="M24" i="1" s="1"/>
  <c r="H18" i="1"/>
  <c r="M18" i="1" s="1"/>
  <c r="H12" i="1"/>
  <c r="M12" i="1" s="1"/>
  <c r="H21" i="1"/>
  <c r="M21" i="1" s="1"/>
  <c r="H17" i="1"/>
  <c r="M17" i="1" s="1"/>
  <c r="H8" i="1"/>
  <c r="M8" i="1" s="1"/>
  <c r="H15" i="1"/>
  <c r="M15" i="1" s="1"/>
  <c r="H23" i="1"/>
  <c r="M23" i="1" s="1"/>
  <c r="H9" i="1"/>
  <c r="M9" i="1" s="1"/>
  <c r="H22" i="1"/>
  <c r="M22" i="1" s="1"/>
  <c r="H16" i="1"/>
  <c r="M16" i="1" s="1"/>
  <c r="H5" i="1"/>
  <c r="M5" i="1" s="1"/>
  <c r="U17" i="11" l="1"/>
  <c r="U16" i="11"/>
  <c r="U9" i="11"/>
  <c r="U7" i="11"/>
  <c r="I28" i="10"/>
  <c r="K28" i="10"/>
  <c r="I29" i="10"/>
  <c r="K29" i="10"/>
  <c r="I25" i="10"/>
  <c r="K25" i="10"/>
  <c r="I33" i="10"/>
  <c r="K33" i="10"/>
  <c r="I36" i="10"/>
  <c r="K36" i="10"/>
  <c r="I24" i="10"/>
  <c r="K24" i="10"/>
  <c r="I37" i="10"/>
  <c r="K37" i="10"/>
  <c r="I27" i="10"/>
  <c r="K27" i="10"/>
  <c r="I32" i="10"/>
  <c r="K32" i="10"/>
  <c r="I34" i="10"/>
  <c r="K34" i="10"/>
  <c r="I35" i="10"/>
  <c r="K35" i="10"/>
  <c r="I31" i="10"/>
  <c r="K31" i="10"/>
  <c r="I26" i="10"/>
  <c r="K26" i="10"/>
  <c r="I30" i="10"/>
  <c r="K30" i="10"/>
  <c r="I23" i="10"/>
  <c r="K23" i="10"/>
  <c r="N7" i="10"/>
  <c r="O7" i="10"/>
  <c r="J7" i="10"/>
  <c r="N5" i="10"/>
  <c r="O5" i="10"/>
  <c r="K7" i="10"/>
  <c r="G14" i="10"/>
  <c r="M14" i="10" s="1"/>
  <c r="G11" i="10"/>
  <c r="M11" i="10" s="1"/>
  <c r="G9" i="10"/>
  <c r="M9" i="10" s="1"/>
  <c r="G17" i="10"/>
  <c r="L17" i="10" s="1"/>
  <c r="L7" i="10"/>
  <c r="G6" i="10"/>
  <c r="G15" i="10"/>
  <c r="G18" i="10"/>
  <c r="M7" i="10"/>
  <c r="G8" i="10"/>
  <c r="G13" i="10"/>
  <c r="J13" i="10" s="1"/>
  <c r="G10" i="10"/>
  <c r="M10" i="10" s="1"/>
  <c r="G12" i="10"/>
  <c r="G19" i="10"/>
  <c r="G16" i="10"/>
  <c r="O16" i="10" s="1"/>
  <c r="I7" i="10"/>
  <c r="H7" i="10"/>
  <c r="L5" i="10"/>
  <c r="M5" i="10"/>
  <c r="K5" i="10"/>
  <c r="J5" i="10"/>
  <c r="H5" i="10"/>
  <c r="I5" i="10"/>
  <c r="K16" i="7"/>
  <c r="O16" i="7" s="1"/>
  <c r="K18" i="7"/>
  <c r="O18" i="7" s="1"/>
  <c r="K19" i="7"/>
  <c r="O19" i="7" s="1"/>
  <c r="K5" i="7"/>
  <c r="K13" i="7"/>
  <c r="E14" i="7"/>
  <c r="D15" i="7" s="1"/>
  <c r="C15" i="7"/>
  <c r="M5" i="6"/>
  <c r="E13" i="6"/>
  <c r="D14" i="6" s="1"/>
  <c r="C14" i="6"/>
  <c r="N5" i="5"/>
  <c r="E14" i="5"/>
  <c r="D15" i="5" s="1"/>
  <c r="C15" i="5"/>
  <c r="N8" i="4"/>
  <c r="N10" i="4"/>
  <c r="N7" i="4"/>
  <c r="P7" i="4" s="1"/>
  <c r="N9" i="4"/>
  <c r="N5" i="4"/>
  <c r="U12" i="4"/>
  <c r="U10" i="4"/>
  <c r="U6" i="4"/>
  <c r="U8" i="4"/>
  <c r="M5" i="4"/>
  <c r="O16" i="4"/>
  <c r="P16" i="4" s="1"/>
  <c r="O8" i="4"/>
  <c r="O9" i="4"/>
  <c r="O23" i="4"/>
  <c r="P23" i="4" s="1"/>
  <c r="O24" i="4"/>
  <c r="P24" i="4" s="1"/>
  <c r="O17" i="4"/>
  <c r="P17" i="4" s="1"/>
  <c r="O10" i="4"/>
  <c r="O5" i="4"/>
  <c r="O15" i="4"/>
  <c r="P15" i="4" s="1"/>
  <c r="O18" i="4"/>
  <c r="P18" i="4" s="1"/>
  <c r="O13" i="4"/>
  <c r="N13" i="4"/>
  <c r="C16" i="4"/>
  <c r="E15" i="4"/>
  <c r="D16" i="4" s="1"/>
  <c r="O6" i="2"/>
  <c r="N21" i="2"/>
  <c r="O21" i="2"/>
  <c r="O24" i="2"/>
  <c r="O18" i="2"/>
  <c r="O10" i="2"/>
  <c r="O16" i="2"/>
  <c r="O8" i="2"/>
  <c r="M21" i="2"/>
  <c r="M15" i="2"/>
  <c r="M22" i="2"/>
  <c r="M19" i="2"/>
  <c r="M17" i="2"/>
  <c r="M7" i="2"/>
  <c r="M8" i="2"/>
  <c r="M16" i="2"/>
  <c r="M9" i="2"/>
  <c r="M6" i="2"/>
  <c r="M11" i="2"/>
  <c r="M20" i="2"/>
  <c r="M12" i="2"/>
  <c r="M24" i="2"/>
  <c r="M13" i="2"/>
  <c r="M18" i="2"/>
  <c r="M14" i="2"/>
  <c r="M23" i="2"/>
  <c r="M10" i="2"/>
  <c r="M5" i="2"/>
  <c r="E15" i="2"/>
  <c r="D16" i="2" s="1"/>
  <c r="C16" i="2"/>
  <c r="C15" i="1"/>
  <c r="C16" i="1" s="1"/>
  <c r="E13" i="1"/>
  <c r="D14" i="1" s="1"/>
  <c r="E15" i="1"/>
  <c r="D16" i="1" s="1"/>
  <c r="J10" i="1" s="1"/>
  <c r="N10" i="1" s="1"/>
  <c r="I11" i="10" l="1"/>
  <c r="K14" i="10"/>
  <c r="J14" i="10"/>
  <c r="M17" i="10"/>
  <c r="I16" i="10"/>
  <c r="K16" i="10"/>
  <c r="N16" i="10"/>
  <c r="H16" i="10"/>
  <c r="J16" i="10"/>
  <c r="M16" i="10"/>
  <c r="L16" i="10"/>
  <c r="K10" i="10"/>
  <c r="H6" i="10"/>
  <c r="O6" i="10"/>
  <c r="J10" i="10"/>
  <c r="K13" i="10"/>
  <c r="J8" i="10"/>
  <c r="O8" i="10"/>
  <c r="N17" i="10"/>
  <c r="O17" i="10"/>
  <c r="H10" i="10"/>
  <c r="K9" i="10"/>
  <c r="O9" i="10"/>
  <c r="N10" i="10"/>
  <c r="O10" i="10"/>
  <c r="N13" i="10"/>
  <c r="O13" i="10"/>
  <c r="I13" i="10"/>
  <c r="K6" i="10"/>
  <c r="L10" i="10"/>
  <c r="N19" i="10"/>
  <c r="O19" i="10"/>
  <c r="N18" i="10"/>
  <c r="O18" i="10"/>
  <c r="K11" i="10"/>
  <c r="O11" i="10"/>
  <c r="H13" i="10"/>
  <c r="M13" i="10"/>
  <c r="J12" i="10"/>
  <c r="O12" i="10"/>
  <c r="L15" i="10"/>
  <c r="O15" i="10"/>
  <c r="N14" i="10"/>
  <c r="O14" i="10"/>
  <c r="H11" i="10"/>
  <c r="H19" i="10"/>
  <c r="I18" i="10"/>
  <c r="I14" i="10"/>
  <c r="L14" i="10"/>
  <c r="I12" i="10"/>
  <c r="H18" i="10"/>
  <c r="H14" i="10"/>
  <c r="K15" i="10"/>
  <c r="I10" i="10"/>
  <c r="I15" i="10"/>
  <c r="J19" i="10"/>
  <c r="J15" i="10"/>
  <c r="H15" i="10"/>
  <c r="J11" i="10"/>
  <c r="M8" i="10"/>
  <c r="K17" i="10"/>
  <c r="L18" i="10"/>
  <c r="I17" i="10"/>
  <c r="J17" i="10"/>
  <c r="M15" i="10"/>
  <c r="L11" i="10"/>
  <c r="M19" i="10"/>
  <c r="N15" i="10"/>
  <c r="N11" i="10"/>
  <c r="I19" i="10"/>
  <c r="H17" i="10"/>
  <c r="K19" i="10"/>
  <c r="K18" i="10"/>
  <c r="J9" i="10"/>
  <c r="M12" i="10"/>
  <c r="H12" i="10"/>
  <c r="L9" i="10"/>
  <c r="L8" i="10"/>
  <c r="L12" i="10"/>
  <c r="N12" i="10"/>
  <c r="N8" i="10"/>
  <c r="N9" i="10"/>
  <c r="I9" i="10"/>
  <c r="I8" i="10"/>
  <c r="J6" i="10"/>
  <c r="M6" i="10"/>
  <c r="N6" i="10"/>
  <c r="H9" i="10"/>
  <c r="H8" i="10"/>
  <c r="K8" i="10"/>
  <c r="K12" i="10"/>
  <c r="L6" i="10"/>
  <c r="I6" i="10"/>
  <c r="J18" i="10"/>
  <c r="M18" i="10"/>
  <c r="L19" i="10"/>
  <c r="L13" i="10"/>
  <c r="P5" i="7"/>
  <c r="P19" i="7"/>
  <c r="Q19" i="7" s="1"/>
  <c r="P18" i="7"/>
  <c r="Q18" i="7" s="1"/>
  <c r="P16" i="7"/>
  <c r="Q16" i="7" s="1"/>
  <c r="P13" i="7"/>
  <c r="O13" i="7"/>
  <c r="O5" i="7"/>
  <c r="C16" i="7"/>
  <c r="E15" i="7"/>
  <c r="D16" i="7" s="1"/>
  <c r="E14" i="6"/>
  <c r="D15" i="6" s="1"/>
  <c r="C15" i="6"/>
  <c r="J19" i="6"/>
  <c r="J7" i="6"/>
  <c r="J21" i="6"/>
  <c r="J15" i="6"/>
  <c r="J13" i="6"/>
  <c r="J11" i="6"/>
  <c r="J22" i="6"/>
  <c r="J14" i="6"/>
  <c r="J17" i="6"/>
  <c r="J23" i="6"/>
  <c r="J18" i="6"/>
  <c r="J6" i="6"/>
  <c r="J8" i="6"/>
  <c r="J5" i="6"/>
  <c r="E15" i="5"/>
  <c r="D16" i="5" s="1"/>
  <c r="C16" i="5"/>
  <c r="P10" i="4"/>
  <c r="P8" i="4"/>
  <c r="P9" i="4"/>
  <c r="P5" i="4"/>
  <c r="P13" i="4"/>
  <c r="J11" i="4"/>
  <c r="J22" i="4"/>
  <c r="J20" i="4"/>
  <c r="J19" i="4"/>
  <c r="J12" i="4"/>
  <c r="J14" i="4"/>
  <c r="C17" i="4"/>
  <c r="E17" i="4" s="1"/>
  <c r="E16" i="4"/>
  <c r="D17" i="4" s="1"/>
  <c r="J6" i="4" s="1"/>
  <c r="O10" i="1"/>
  <c r="P10" i="1" s="1"/>
  <c r="P8" i="2"/>
  <c r="P6" i="2"/>
  <c r="P16" i="2"/>
  <c r="P10" i="2"/>
  <c r="P21" i="2"/>
  <c r="P24" i="2"/>
  <c r="P18" i="2"/>
  <c r="E16" i="2"/>
  <c r="D17" i="2" s="1"/>
  <c r="J13" i="2" s="1"/>
  <c r="O13" i="2" s="1"/>
  <c r="C17" i="2"/>
  <c r="E17" i="2" s="1"/>
  <c r="J5" i="2"/>
  <c r="J23" i="2"/>
  <c r="O23" i="2" s="1"/>
  <c r="J9" i="2"/>
  <c r="J19" i="2"/>
  <c r="O19" i="2" s="1"/>
  <c r="J22" i="2"/>
  <c r="O22" i="2" s="1"/>
  <c r="J12" i="2"/>
  <c r="J20" i="2"/>
  <c r="O20" i="2" s="1"/>
  <c r="J7" i="2"/>
  <c r="O7" i="2" s="1"/>
  <c r="J11" i="2"/>
  <c r="O11" i="2" s="1"/>
  <c r="J14" i="2"/>
  <c r="J15" i="2"/>
  <c r="O15" i="2" s="1"/>
  <c r="J17" i="2"/>
  <c r="O17" i="2" s="1"/>
  <c r="J7" i="1"/>
  <c r="J8" i="1"/>
  <c r="J6" i="1"/>
  <c r="J5" i="1"/>
  <c r="J9" i="1"/>
  <c r="J16" i="1"/>
  <c r="E16" i="1"/>
  <c r="D17" i="1" s="1"/>
  <c r="J11" i="1" s="1"/>
  <c r="C17" i="1"/>
  <c r="E17" i="1" s="1"/>
  <c r="Q5" i="7" l="1"/>
  <c r="Q13" i="7"/>
  <c r="E16" i="7"/>
  <c r="D17" i="7" s="1"/>
  <c r="C17" i="7"/>
  <c r="E17" i="7" s="1"/>
  <c r="K21" i="7"/>
  <c r="K22" i="7"/>
  <c r="K23" i="7"/>
  <c r="K11" i="7"/>
  <c r="K20" i="7"/>
  <c r="K8" i="7"/>
  <c r="K14" i="7"/>
  <c r="K10" i="7"/>
  <c r="P10" i="7" s="1"/>
  <c r="K6" i="7"/>
  <c r="K7" i="7"/>
  <c r="K15" i="7"/>
  <c r="K17" i="7"/>
  <c r="P17" i="7" s="1"/>
  <c r="K24" i="7"/>
  <c r="K9" i="7"/>
  <c r="K12" i="7"/>
  <c r="O5" i="6"/>
  <c r="N15" i="6"/>
  <c r="O15" i="6"/>
  <c r="N19" i="6"/>
  <c r="O19" i="6"/>
  <c r="N13" i="6"/>
  <c r="O13" i="6"/>
  <c r="N17" i="6"/>
  <c r="O17" i="6"/>
  <c r="N8" i="6"/>
  <c r="O8" i="6"/>
  <c r="N22" i="6"/>
  <c r="O22" i="6"/>
  <c r="N23" i="6"/>
  <c r="O23" i="6"/>
  <c r="N11" i="6"/>
  <c r="O11" i="6"/>
  <c r="N18" i="6"/>
  <c r="O18" i="6"/>
  <c r="N21" i="6"/>
  <c r="O21" i="6"/>
  <c r="O14" i="6"/>
  <c r="N14" i="6"/>
  <c r="O6" i="6"/>
  <c r="N6" i="6"/>
  <c r="N7" i="6"/>
  <c r="O7" i="6"/>
  <c r="N5" i="6"/>
  <c r="E15" i="6"/>
  <c r="D16" i="6" s="1"/>
  <c r="C16" i="6"/>
  <c r="K6" i="5"/>
  <c r="K21" i="5"/>
  <c r="K11" i="5"/>
  <c r="K5" i="5"/>
  <c r="K24" i="5"/>
  <c r="K18" i="5"/>
  <c r="K23" i="5"/>
  <c r="K15" i="5"/>
  <c r="E16" i="5"/>
  <c r="D17" i="5" s="1"/>
  <c r="K16" i="5" s="1"/>
  <c r="C17" i="5"/>
  <c r="E17" i="5" s="1"/>
  <c r="K12" i="5"/>
  <c r="K22" i="5"/>
  <c r="K17" i="5"/>
  <c r="K8" i="5"/>
  <c r="K14" i="5"/>
  <c r="K19" i="5"/>
  <c r="K13" i="5"/>
  <c r="K9" i="5"/>
  <c r="K10" i="5"/>
  <c r="N22" i="4"/>
  <c r="O22" i="4"/>
  <c r="N12" i="4"/>
  <c r="O12" i="4"/>
  <c r="N14" i="4"/>
  <c r="O14" i="4"/>
  <c r="N6" i="4"/>
  <c r="O6" i="4"/>
  <c r="O20" i="4"/>
  <c r="N20" i="4"/>
  <c r="N19" i="4"/>
  <c r="O19" i="4"/>
  <c r="O11" i="4"/>
  <c r="N11" i="4"/>
  <c r="J21" i="4"/>
  <c r="U15" i="4" s="1"/>
  <c r="N7" i="1"/>
  <c r="O7" i="1"/>
  <c r="N12" i="2"/>
  <c r="O12" i="2"/>
  <c r="N14" i="2"/>
  <c r="O14" i="2"/>
  <c r="N6" i="1"/>
  <c r="O6" i="1"/>
  <c r="N9" i="2"/>
  <c r="O9" i="2"/>
  <c r="N11" i="1"/>
  <c r="O11" i="1"/>
  <c r="N5" i="2"/>
  <c r="O5" i="2"/>
  <c r="N11" i="2"/>
  <c r="P11" i="2" s="1"/>
  <c r="N7" i="2"/>
  <c r="P7" i="2" s="1"/>
  <c r="N23" i="2"/>
  <c r="P23" i="2" s="1"/>
  <c r="N20" i="2"/>
  <c r="P20" i="2" s="1"/>
  <c r="N17" i="2"/>
  <c r="P17" i="2" s="1"/>
  <c r="N15" i="2"/>
  <c r="P15" i="2" s="1"/>
  <c r="N22" i="2"/>
  <c r="P22" i="2" s="1"/>
  <c r="N13" i="2"/>
  <c r="P13" i="2" s="1"/>
  <c r="N19" i="2"/>
  <c r="P19" i="2" s="1"/>
  <c r="N8" i="1"/>
  <c r="O8" i="1"/>
  <c r="N5" i="1"/>
  <c r="O5" i="1"/>
  <c r="N16" i="1"/>
  <c r="O16" i="1"/>
  <c r="N9" i="1"/>
  <c r="O9" i="1"/>
  <c r="J17" i="1"/>
  <c r="J20" i="1"/>
  <c r="J22" i="1"/>
  <c r="J13" i="1"/>
  <c r="J19" i="1"/>
  <c r="J12" i="1"/>
  <c r="J23" i="1"/>
  <c r="J15" i="1"/>
  <c r="J24" i="1"/>
  <c r="J21" i="1"/>
  <c r="J18" i="1"/>
  <c r="J14" i="1"/>
  <c r="O24" i="7" l="1"/>
  <c r="P24" i="7"/>
  <c r="O14" i="7"/>
  <c r="P14" i="7"/>
  <c r="O15" i="7"/>
  <c r="P15" i="7"/>
  <c r="O12" i="7"/>
  <c r="P12" i="7"/>
  <c r="O21" i="7"/>
  <c r="P21" i="7"/>
  <c r="P11" i="7"/>
  <c r="O11" i="7"/>
  <c r="P22" i="7"/>
  <c r="O22" i="7"/>
  <c r="O8" i="7"/>
  <c r="P8" i="7"/>
  <c r="O20" i="7"/>
  <c r="P20" i="7"/>
  <c r="O6" i="7"/>
  <c r="P6" i="7"/>
  <c r="O23" i="7"/>
  <c r="P23" i="7"/>
  <c r="O7" i="7"/>
  <c r="P7" i="7"/>
  <c r="P9" i="7"/>
  <c r="O9" i="7"/>
  <c r="O10" i="7"/>
  <c r="Q10" i="7" s="1"/>
  <c r="O17" i="7"/>
  <c r="Q17" i="7" s="1"/>
  <c r="P5" i="6"/>
  <c r="P15" i="6"/>
  <c r="P19" i="6"/>
  <c r="P13" i="6"/>
  <c r="P22" i="6"/>
  <c r="P8" i="6"/>
  <c r="P17" i="6"/>
  <c r="P18" i="6"/>
  <c r="P11" i="6"/>
  <c r="P23" i="6"/>
  <c r="P21" i="6"/>
  <c r="P7" i="6"/>
  <c r="P14" i="6"/>
  <c r="P6" i="6"/>
  <c r="E16" i="6"/>
  <c r="D17" i="6" s="1"/>
  <c r="C17" i="6"/>
  <c r="E17" i="6" s="1"/>
  <c r="J10" i="6"/>
  <c r="J24" i="6"/>
  <c r="J20" i="6"/>
  <c r="J16" i="6"/>
  <c r="J12" i="6"/>
  <c r="J9" i="6"/>
  <c r="K7" i="5"/>
  <c r="O7" i="5" s="1"/>
  <c r="K20" i="5"/>
  <c r="O20" i="5" s="1"/>
  <c r="O21" i="5"/>
  <c r="P21" i="5"/>
  <c r="O6" i="5"/>
  <c r="P6" i="5"/>
  <c r="O5" i="5"/>
  <c r="P5" i="5"/>
  <c r="O23" i="5"/>
  <c r="P23" i="5"/>
  <c r="O9" i="5"/>
  <c r="P9" i="5"/>
  <c r="O12" i="5"/>
  <c r="P12" i="5"/>
  <c r="O16" i="5"/>
  <c r="P16" i="5"/>
  <c r="O22" i="5"/>
  <c r="P22" i="5"/>
  <c r="P14" i="5"/>
  <c r="O14" i="5"/>
  <c r="O24" i="5"/>
  <c r="P24" i="5"/>
  <c r="O18" i="5"/>
  <c r="P18" i="5"/>
  <c r="O15" i="5"/>
  <c r="P15" i="5"/>
  <c r="O13" i="5"/>
  <c r="P13" i="5"/>
  <c r="O17" i="5"/>
  <c r="P17" i="5"/>
  <c r="P10" i="5"/>
  <c r="O10" i="5"/>
  <c r="O11" i="5"/>
  <c r="P11" i="5"/>
  <c r="O8" i="5"/>
  <c r="P8" i="5"/>
  <c r="P19" i="5"/>
  <c r="O19" i="5"/>
  <c r="U18" i="4"/>
  <c r="U20" i="4"/>
  <c r="U19" i="4"/>
  <c r="U17" i="4"/>
  <c r="U16" i="4"/>
  <c r="P22" i="4"/>
  <c r="P12" i="4"/>
  <c r="P14" i="4"/>
  <c r="P6" i="4"/>
  <c r="N21" i="4"/>
  <c r="O21" i="4"/>
  <c r="P20" i="4"/>
  <c r="P11" i="4"/>
  <c r="P19" i="4"/>
  <c r="P7" i="1"/>
  <c r="N17" i="1"/>
  <c r="O17" i="1"/>
  <c r="N19" i="1"/>
  <c r="O19" i="1"/>
  <c r="P9" i="2"/>
  <c r="P12" i="2"/>
  <c r="N23" i="1"/>
  <c r="O23" i="1"/>
  <c r="P5" i="2"/>
  <c r="P6" i="1"/>
  <c r="P14" i="2"/>
  <c r="N21" i="1"/>
  <c r="O21" i="1"/>
  <c r="P11" i="1"/>
  <c r="N14" i="1"/>
  <c r="O14" i="1"/>
  <c r="P8" i="1"/>
  <c r="N12" i="1"/>
  <c r="O12" i="1"/>
  <c r="N24" i="1"/>
  <c r="O24" i="1"/>
  <c r="N15" i="1"/>
  <c r="O15" i="1"/>
  <c r="P9" i="1"/>
  <c r="P16" i="1"/>
  <c r="O22" i="1"/>
  <c r="N22" i="1"/>
  <c r="N18" i="1"/>
  <c r="O18" i="1"/>
  <c r="P5" i="1"/>
  <c r="N20" i="1"/>
  <c r="O20" i="1"/>
  <c r="N13" i="1"/>
  <c r="O13" i="1"/>
  <c r="Q24" i="7" l="1"/>
  <c r="P7" i="5"/>
  <c r="Q7" i="5" s="1"/>
  <c r="S13" i="5"/>
  <c r="Q14" i="7"/>
  <c r="Q15" i="7"/>
  <c r="Q12" i="7"/>
  <c r="Q21" i="7"/>
  <c r="Q11" i="7"/>
  <c r="Q8" i="7"/>
  <c r="Q20" i="7"/>
  <c r="Q22" i="7"/>
  <c r="Q7" i="7"/>
  <c r="Q6" i="7"/>
  <c r="Q9" i="7"/>
  <c r="Q23" i="7"/>
  <c r="O9" i="6"/>
  <c r="P20" i="5"/>
  <c r="Q20" i="5" s="1"/>
  <c r="S8" i="5"/>
  <c r="N10" i="6"/>
  <c r="O10" i="6"/>
  <c r="N24" i="6"/>
  <c r="O24" i="6"/>
  <c r="N16" i="6"/>
  <c r="O16" i="6"/>
  <c r="N12" i="6"/>
  <c r="O12" i="6"/>
  <c r="S18" i="5"/>
  <c r="N20" i="6"/>
  <c r="O20" i="6"/>
  <c r="N9" i="6"/>
  <c r="Q6" i="5"/>
  <c r="Q21" i="5"/>
  <c r="Q5" i="5"/>
  <c r="Q23" i="5"/>
  <c r="Q9" i="5"/>
  <c r="Q16" i="5"/>
  <c r="Q12" i="5"/>
  <c r="Q22" i="5"/>
  <c r="Q14" i="5"/>
  <c r="Q10" i="5"/>
  <c r="Q24" i="5"/>
  <c r="Q15" i="5"/>
  <c r="Q18" i="5"/>
  <c r="Q17" i="5"/>
  <c r="Q13" i="5"/>
  <c r="Q11" i="5"/>
  <c r="Q8" i="5"/>
  <c r="Q19" i="5"/>
  <c r="P21" i="4"/>
  <c r="P17" i="1"/>
  <c r="P19" i="1"/>
  <c r="P23" i="1"/>
  <c r="P21" i="1"/>
  <c r="P14" i="1"/>
  <c r="P24" i="1"/>
  <c r="P12" i="1"/>
  <c r="P15" i="1"/>
  <c r="P22" i="1"/>
  <c r="P18" i="1"/>
  <c r="P13" i="1"/>
  <c r="P20" i="1"/>
  <c r="S13" i="7" l="1"/>
  <c r="S18" i="7"/>
  <c r="S8" i="7"/>
  <c r="P9" i="6"/>
  <c r="P10" i="6"/>
  <c r="P24" i="6"/>
  <c r="P16" i="6"/>
  <c r="P12" i="6"/>
  <c r="P20" i="6"/>
  <c r="U6" i="6" l="1"/>
  <c r="U16" i="6"/>
  <c r="U24" i="6"/>
  <c r="U20" i="6"/>
  <c r="U18" i="6"/>
  <c r="U22" i="6"/>
  <c r="U19" i="6"/>
  <c r="U10" i="6"/>
  <c r="U17" i="6"/>
  <c r="U12" i="6"/>
  <c r="U15" i="6"/>
  <c r="U8" i="6"/>
  <c r="U4" i="6"/>
</calcChain>
</file>

<file path=xl/sharedStrings.xml><?xml version="1.0" encoding="utf-8"?>
<sst xmlns="http://schemas.openxmlformats.org/spreadsheetml/2006/main" count="499" uniqueCount="156">
  <si>
    <t>Sexo</t>
  </si>
  <si>
    <t>Px</t>
  </si>
  <si>
    <t>Fx</t>
  </si>
  <si>
    <t>Intervalos</t>
  </si>
  <si>
    <t>Edad</t>
  </si>
  <si>
    <t>Hijos</t>
  </si>
  <si>
    <t>Sueldo</t>
  </si>
  <si>
    <t>uniforme</t>
  </si>
  <si>
    <t>min = 1200</t>
  </si>
  <si>
    <t>max = 5700</t>
  </si>
  <si>
    <t>Tipo</t>
  </si>
  <si>
    <t>Bono 1</t>
  </si>
  <si>
    <t>Bono 2</t>
  </si>
  <si>
    <t>Descuento</t>
  </si>
  <si>
    <t>min = 17</t>
  </si>
  <si>
    <t>max = 65</t>
  </si>
  <si>
    <t>Planilla de Sueldos</t>
  </si>
  <si>
    <t>Operador</t>
  </si>
  <si>
    <t>Hombre</t>
  </si>
  <si>
    <t>Mujer</t>
  </si>
  <si>
    <t>Total</t>
  </si>
  <si>
    <t>Promedio</t>
  </si>
  <si>
    <t>min = 5</t>
  </si>
  <si>
    <t>max = 20</t>
  </si>
  <si>
    <t>Calificación</t>
  </si>
  <si>
    <t>Nota</t>
  </si>
  <si>
    <t>Deficiente</t>
  </si>
  <si>
    <t>Regular</t>
  </si>
  <si>
    <t>Bueno</t>
  </si>
  <si>
    <t>Excelente</t>
  </si>
  <si>
    <t>Registro de Notas</t>
  </si>
  <si>
    <t>Cantidad de Trabajadores</t>
  </si>
  <si>
    <t>Cantidad de Hombres</t>
  </si>
  <si>
    <t>Cantidad de Mujeres</t>
  </si>
  <si>
    <t>Cantidad de Nombrados</t>
  </si>
  <si>
    <t>Cantidad de Contratados</t>
  </si>
  <si>
    <t>Cantidad de personas con</t>
  </si>
  <si>
    <t>hijos</t>
  </si>
  <si>
    <t>soles</t>
  </si>
  <si>
    <t>Cantidad de personas con sueldo</t>
  </si>
  <si>
    <t>menor a</t>
  </si>
  <si>
    <t>mayor a</t>
  </si>
  <si>
    <t>¿Cuántos trabajadores contratados, ganan por encima del promedio y tienen 2 hijos?</t>
  </si>
  <si>
    <t>¿Cuántos nombrados, son mujeres mayores de 20 años, sin hijos y tienen un sueldo menor a 3000?</t>
  </si>
  <si>
    <t>¿Cuántas personas, cuyo nombre empieza con "M" o "R", tienen hijos y una edad menor al promedio?</t>
  </si>
  <si>
    <t>Nombre</t>
  </si>
  <si>
    <t xml:space="preserve">Juan  </t>
  </si>
  <si>
    <t xml:space="preserve">María  </t>
  </si>
  <si>
    <t xml:space="preserve">Carlos  </t>
  </si>
  <si>
    <t xml:space="preserve">Luis  </t>
  </si>
  <si>
    <t xml:space="preserve">Sofía  </t>
  </si>
  <si>
    <t xml:space="preserve">Miguel  </t>
  </si>
  <si>
    <t xml:space="preserve">Laura  </t>
  </si>
  <si>
    <t xml:space="preserve">David  </t>
  </si>
  <si>
    <t xml:space="preserve">Elena  </t>
  </si>
  <si>
    <t xml:space="preserve">Jorge  </t>
  </si>
  <si>
    <t xml:space="preserve">Pedro  </t>
  </si>
  <si>
    <t xml:space="preserve">Alejandro  </t>
  </si>
  <si>
    <t xml:space="preserve">Isabel  </t>
  </si>
  <si>
    <t xml:space="preserve">Francisco  </t>
  </si>
  <si>
    <t xml:space="preserve">Antonio  </t>
  </si>
  <si>
    <t xml:space="preserve">Valeria  </t>
  </si>
  <si>
    <t>Código</t>
  </si>
  <si>
    <t>Ariana</t>
  </si>
  <si>
    <t>Luciana</t>
  </si>
  <si>
    <t>Mellany</t>
  </si>
  <si>
    <t>Angel</t>
  </si>
  <si>
    <t>Monto Total de Planilla</t>
  </si>
  <si>
    <t>Sueldo Total de Hombres</t>
  </si>
  <si>
    <t>Sueldo Total de Mujeres</t>
  </si>
  <si>
    <t>Sueldo Total de Contratados</t>
  </si>
  <si>
    <t>Sueldo Total de Nombrados</t>
  </si>
  <si>
    <t>Sueldo de personas con</t>
  </si>
  <si>
    <t>Sueldo de personas con hijos mayor al promedio</t>
  </si>
  <si>
    <t>Sueldo de personas con hijos menor al promedio</t>
  </si>
  <si>
    <t>¿Cuánto ganan los contratados, que tienen 2 o 3, cuya edad es mayor a 30 años?</t>
  </si>
  <si>
    <t>¿Cuánto ganan las mujeres menores de 40 años, cuyo sueldo están en el rango de 2000 a 3000?</t>
  </si>
  <si>
    <t>¿Cuánto ganan las personas que no tienen 2 hijos y ganan menos de 2000 y más de 4000?</t>
  </si>
  <si>
    <t>Juan</t>
  </si>
  <si>
    <t>Pérez</t>
  </si>
  <si>
    <t>María</t>
  </si>
  <si>
    <t>García</t>
  </si>
  <si>
    <t>Carlos</t>
  </si>
  <si>
    <t>López</t>
  </si>
  <si>
    <t>Ana</t>
  </si>
  <si>
    <t>Rodríguez</t>
  </si>
  <si>
    <t>Luis</t>
  </si>
  <si>
    <t>González</t>
  </si>
  <si>
    <t>Sofía</t>
  </si>
  <si>
    <t>Martínez</t>
  </si>
  <si>
    <t>Miguel</t>
  </si>
  <si>
    <t>Hernández</t>
  </si>
  <si>
    <t>Laura</t>
  </si>
  <si>
    <t>Sánchez</t>
  </si>
  <si>
    <t>David</t>
  </si>
  <si>
    <t>Jiménez</t>
  </si>
  <si>
    <t>Elena</t>
  </si>
  <si>
    <t>Torres</t>
  </si>
  <si>
    <t>Jorge</t>
  </si>
  <si>
    <t>Ramírez</t>
  </si>
  <si>
    <t>Carmen</t>
  </si>
  <si>
    <t>Fernández</t>
  </si>
  <si>
    <t>Pedro</t>
  </si>
  <si>
    <t>Morales</t>
  </si>
  <si>
    <t>Lucía</t>
  </si>
  <si>
    <t>Díaz</t>
  </si>
  <si>
    <t>Alejandro</t>
  </si>
  <si>
    <t>Ruiz</t>
  </si>
  <si>
    <t>Apellido</t>
  </si>
  <si>
    <t>Listado de Nombres</t>
  </si>
  <si>
    <t>Nombre Completo</t>
  </si>
  <si>
    <t>Izquierda</t>
  </si>
  <si>
    <t>Nombre y Apellido</t>
  </si>
  <si>
    <t>Derecha</t>
  </si>
  <si>
    <t>Extrae</t>
  </si>
  <si>
    <t>Nuevo Código</t>
  </si>
  <si>
    <t>Largo</t>
  </si>
  <si>
    <t>Encontrar</t>
  </si>
  <si>
    <t>Fecha</t>
  </si>
  <si>
    <t>min</t>
  </si>
  <si>
    <t>max</t>
  </si>
  <si>
    <t>Uniforme</t>
  </si>
  <si>
    <t>Número</t>
  </si>
  <si>
    <t>Fecha Completa</t>
  </si>
  <si>
    <t>Mes</t>
  </si>
  <si>
    <t>Año</t>
  </si>
  <si>
    <t>Día</t>
  </si>
  <si>
    <t>Hora</t>
  </si>
  <si>
    <t>Minuto</t>
  </si>
  <si>
    <t>Segundo</t>
  </si>
  <si>
    <t>Nombre del Mes</t>
  </si>
  <si>
    <t>Nombre del Día</t>
  </si>
  <si>
    <t>Fechas Registradas de Ausencias</t>
  </si>
  <si>
    <t>Número de Meses</t>
  </si>
  <si>
    <t>Fecha Final</t>
  </si>
  <si>
    <t>Número de Días</t>
  </si>
  <si>
    <t>Ingreso</t>
  </si>
  <si>
    <t>Fecha de ingreso</t>
  </si>
  <si>
    <t>Sueldos</t>
  </si>
  <si>
    <t>Exponencial</t>
  </si>
  <si>
    <t>media</t>
  </si>
  <si>
    <t>Hora de ingreso</t>
  </si>
  <si>
    <t>Salida</t>
  </si>
  <si>
    <t>Horas Extras</t>
  </si>
  <si>
    <t>Día 1</t>
  </si>
  <si>
    <t>Día 2</t>
  </si>
  <si>
    <t>Día 3</t>
  </si>
  <si>
    <t>Días extraordinarios</t>
  </si>
  <si>
    <t>Bonificación</t>
  </si>
  <si>
    <t>Anual</t>
  </si>
  <si>
    <t>Hora de salida</t>
  </si>
  <si>
    <t>Costo por hora extra</t>
  </si>
  <si>
    <t>Entrada</t>
  </si>
  <si>
    <t>&gt;=</t>
  </si>
  <si>
    <t>&lt;=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</si>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</sst>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S/&quot;\ * #,##0.00_-;\-&quot;S/&quot;\ * #,##0.00_-;_-&quot;S/&quot;\ * &quot;-&quot;??_-;_-@_-"/>
    <numFmt numFmtId="164" formatCode="_-[$S/-280A]\ * #,##0_-;\-[$S/-280A]\ * #,##0_-;_-[$S/-280A]\ * &quot;-&quot;??_-;_-@_-"/>
    <numFmt numFmtId="165" formatCode="_-&quot;S/&quot;\ * #,##0_-;\-&quot;S/&quot;\ * #,##0_-;_-&quot;S/&quot;\ * &quot;-&quot;??_-;_-@_-"/>
    <numFmt numFmtId="166" formatCode="d/mm/yyyy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3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0" applyNumberFormat="1" applyBorder="1"/>
    <xf numFmtId="0" fontId="2" fillId="2" borderId="1" xfId="2" applyFont="1" applyBorder="1"/>
    <xf numFmtId="0" fontId="3" fillId="4" borderId="1" xfId="4" applyFont="1" applyBorder="1"/>
    <xf numFmtId="0" fontId="1" fillId="3" borderId="1" xfId="3" applyBorder="1"/>
    <xf numFmtId="17" fontId="0" fillId="0" borderId="1" xfId="0" quotePrefix="1" applyNumberFormat="1" applyBorder="1"/>
    <xf numFmtId="0" fontId="0" fillId="0" borderId="2" xfId="0" applyBorder="1"/>
    <xf numFmtId="0" fontId="0" fillId="7" borderId="1" xfId="0" applyFill="1" applyBorder="1"/>
    <xf numFmtId="0" fontId="3" fillId="8" borderId="1" xfId="0" applyFont="1" applyFill="1" applyBorder="1"/>
    <xf numFmtId="164" fontId="3" fillId="0" borderId="1" xfId="0" applyNumberFormat="1" applyFont="1" applyBorder="1"/>
    <xf numFmtId="164" fontId="0" fillId="7" borderId="1" xfId="0" applyNumberFormat="1" applyFill="1" applyBorder="1"/>
    <xf numFmtId="165" fontId="0" fillId="7" borderId="1" xfId="1" applyNumberFormat="1" applyFont="1" applyFill="1" applyBorder="1"/>
    <xf numFmtId="0" fontId="3" fillId="9" borderId="1" xfId="0" applyFont="1" applyFill="1" applyBorder="1"/>
    <xf numFmtId="14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0" fontId="3" fillId="10" borderId="1" xfId="5" applyFont="1" applyBorder="1"/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20" fontId="0" fillId="0" borderId="0" xfId="0" applyNumberFormat="1"/>
    <xf numFmtId="44" fontId="0" fillId="0" borderId="1" xfId="1" applyFont="1" applyBorder="1"/>
    <xf numFmtId="20" fontId="0" fillId="0" borderId="1" xfId="0" applyNumberFormat="1" applyBorder="1"/>
    <xf numFmtId="10" fontId="0" fillId="0" borderId="1" xfId="0" applyNumberFormat="1" applyBorder="1"/>
    <xf numFmtId="0" fontId="0" fillId="6" borderId="1" xfId="0" applyFill="1" applyBorder="1"/>
    <xf numFmtId="0" fontId="3" fillId="12" borderId="1" xfId="7" applyFont="1" applyBorder="1" applyAlignment="1">
      <alignment horizontal="center"/>
    </xf>
    <xf numFmtId="0" fontId="3" fillId="11" borderId="1" xfId="6" applyFont="1" applyBorder="1" applyAlignment="1">
      <alignment horizontal="center"/>
    </xf>
    <xf numFmtId="0" fontId="3" fillId="13" borderId="1" xfId="8" applyFont="1" applyBorder="1"/>
    <xf numFmtId="0" fontId="3" fillId="14" borderId="1" xfId="9" applyFont="1" applyBorder="1"/>
    <xf numFmtId="44" fontId="0" fillId="0" borderId="1" xfId="0" applyNumberFormat="1" applyBorder="1"/>
  </cellXfs>
  <cellStyles count="10">
    <cellStyle name="20% - Énfasis2" xfId="8" builtinId="34"/>
    <cellStyle name="20% - Énfasis6" xfId="9" builtinId="50"/>
    <cellStyle name="40% - Énfasis1" xfId="6" builtinId="31"/>
    <cellStyle name="40% - Énfasis2" xfId="3" builtinId="35"/>
    <cellStyle name="40% - Énfasis5" xfId="5" builtinId="47"/>
    <cellStyle name="60% - Énfasis1" xfId="7" builtinId="32"/>
    <cellStyle name="60% - Énfasis6" xfId="4" builtinId="52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workbookViewId="0">
      <selection activeCell="R2" sqref="R2"/>
    </sheetView>
  </sheetViews>
  <sheetFormatPr baseColWidth="10" defaultColWidth="9.140625" defaultRowHeight="15" x14ac:dyDescent="0.25"/>
  <cols>
    <col min="1" max="1" width="10.85546875" bestFit="1" customWidth="1"/>
    <col min="7" max="7" width="9.42578125" bestFit="1" customWidth="1"/>
    <col min="8" max="8" width="8.140625" bestFit="1" customWidth="1"/>
    <col min="9" max="9" width="5.28515625" bestFit="1" customWidth="1"/>
    <col min="10" max="10" width="5.42578125" bestFit="1" customWidth="1"/>
    <col min="11" max="11" width="14.28515625" customWidth="1"/>
    <col min="12" max="12" width="12.28515625" bestFit="1" customWidth="1"/>
    <col min="13" max="13" width="12.85546875" customWidth="1"/>
    <col min="14" max="15" width="12.7109375" customWidth="1"/>
    <col min="16" max="16" width="14.28515625" customWidth="1"/>
  </cols>
  <sheetData>
    <row r="2" spans="1:16" ht="21" x14ac:dyDescent="0.35">
      <c r="G2" s="24" t="s">
        <v>16</v>
      </c>
      <c r="H2" s="24"/>
      <c r="I2" s="24"/>
      <c r="J2" s="24"/>
      <c r="K2" s="24"/>
      <c r="L2" s="24"/>
      <c r="M2" s="24"/>
      <c r="N2" s="24"/>
      <c r="O2" s="24"/>
      <c r="P2" s="24"/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G4" s="6" t="s">
        <v>17</v>
      </c>
      <c r="H4" s="6" t="s">
        <v>0</v>
      </c>
      <c r="I4" s="6" t="s">
        <v>4</v>
      </c>
      <c r="J4" s="6" t="s">
        <v>5</v>
      </c>
      <c r="K4" s="6" t="s">
        <v>6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20</v>
      </c>
    </row>
    <row r="5" spans="1:16" x14ac:dyDescent="0.25">
      <c r="A5" t="s">
        <v>18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LOOKUP(RAND(),$D$5:$E$6,$A$5:$A$6)</f>
        <v>Mujer</v>
      </c>
      <c r="I5" s="1">
        <f ca="1">ROUND(17+48*RAND(), 0)</f>
        <v>38</v>
      </c>
      <c r="J5" s="1">
        <f ca="1">LOOKUP(RAND(),$D$12:$E$17,$A$12:$A$17)</f>
        <v>3</v>
      </c>
      <c r="K5" s="2">
        <f ca="1">ROUND(1200 + 4500*RAND(), 0)</f>
        <v>1347</v>
      </c>
      <c r="L5" s="2" t="str">
        <f t="shared" ref="L5:L7" ca="1" si="0">IF(K5&gt;3000, IF(I5&gt;30,"Nombrado", "Contratado"), "Contratado")</f>
        <v>Contratado</v>
      </c>
      <c r="M5" s="4">
        <f ca="1">IF(H5="Mujer",100,0)</f>
        <v>100</v>
      </c>
      <c r="N5" s="4">
        <f ca="1">IF(I5&gt;40,IF(J5&gt;0,200,0),0)</f>
        <v>0</v>
      </c>
      <c r="O5" s="4">
        <f ca="1">IF(L5="Nombrado", IF(I5&lt;40,IF(J5=0,150,0),0),0)</f>
        <v>0</v>
      </c>
      <c r="P5" s="5">
        <f ca="1">K5+M5+N5-O5</f>
        <v>1447</v>
      </c>
    </row>
    <row r="6" spans="1:16" x14ac:dyDescent="0.25">
      <c r="A6" t="s">
        <v>19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1">LOOKUP(RAND(),$D$5:$E$6,$A$5:$A$6)</f>
        <v>Mujer</v>
      </c>
      <c r="I6" s="1">
        <f t="shared" ref="I6:I24" ca="1" si="2">ROUND(17+48*RAND(), 0)</f>
        <v>45</v>
      </c>
      <c r="J6" s="1">
        <f t="shared" ref="J6:J24" ca="1" si="3">LOOKUP(RAND(),$D$12:$E$17,$A$12:$A$17)</f>
        <v>0</v>
      </c>
      <c r="K6" s="2">
        <f t="shared" ref="K6:K24" ca="1" si="4">ROUND(1200 + 4500*RAND(), 0)</f>
        <v>3327</v>
      </c>
      <c r="L6" s="2" t="str">
        <f t="shared" ca="1" si="0"/>
        <v>Nombrado</v>
      </c>
      <c r="M6" s="4">
        <f t="shared" ref="M6:M24" ca="1" si="5">IF(H6="Mujer",100,0)</f>
        <v>100</v>
      </c>
      <c r="N6" s="4">
        <f t="shared" ref="N6:N24" ca="1" si="6">IF(I6&gt;40,IF(J6&gt;0,200,0),0)</f>
        <v>0</v>
      </c>
      <c r="O6" s="4">
        <f t="shared" ref="O6:O24" ca="1" si="7">IF(L6="Nombrado", IF(I6&lt;40,IF(J6=0,150,0),0),0)</f>
        <v>0</v>
      </c>
      <c r="P6" s="5">
        <f t="shared" ref="P6:P24" ca="1" si="8">K6+M6+N6-O6</f>
        <v>3427</v>
      </c>
    </row>
    <row r="7" spans="1:16" x14ac:dyDescent="0.25">
      <c r="G7" s="1">
        <v>3</v>
      </c>
      <c r="H7" s="1" t="str">
        <f t="shared" ca="1" si="1"/>
        <v>Mujer</v>
      </c>
      <c r="I7" s="1">
        <f t="shared" ca="1" si="2"/>
        <v>44</v>
      </c>
      <c r="J7" s="1">
        <f t="shared" ca="1" si="3"/>
        <v>2</v>
      </c>
      <c r="K7" s="2">
        <f t="shared" ca="1" si="4"/>
        <v>5531</v>
      </c>
      <c r="L7" s="2" t="str">
        <f t="shared" ca="1" si="0"/>
        <v>Nombrado</v>
      </c>
      <c r="M7" s="4">
        <f t="shared" ca="1" si="5"/>
        <v>100</v>
      </c>
      <c r="N7" s="4">
        <f t="shared" ca="1" si="6"/>
        <v>200</v>
      </c>
      <c r="O7" s="4">
        <f t="shared" ca="1" si="7"/>
        <v>0</v>
      </c>
      <c r="P7" s="5">
        <f t="shared" ca="1" si="8"/>
        <v>5831</v>
      </c>
    </row>
    <row r="8" spans="1:16" x14ac:dyDescent="0.25">
      <c r="A8" t="s">
        <v>4</v>
      </c>
      <c r="B8" t="s">
        <v>7</v>
      </c>
      <c r="D8" t="s">
        <v>14</v>
      </c>
      <c r="G8" s="1">
        <v>4</v>
      </c>
      <c r="H8" s="1" t="str">
        <f t="shared" ca="1" si="1"/>
        <v>Hombre</v>
      </c>
      <c r="I8" s="1">
        <f t="shared" ca="1" si="2"/>
        <v>17</v>
      </c>
      <c r="J8" s="1">
        <f t="shared" ca="1" si="3"/>
        <v>0</v>
      </c>
      <c r="K8" s="2">
        <f t="shared" ca="1" si="4"/>
        <v>4281</v>
      </c>
      <c r="L8" s="2" t="str">
        <f ca="1">IF(K8&gt;3000, IF(I8&gt;30,"Nombrado", "Contratado"), "Contratado")</f>
        <v>Contratado</v>
      </c>
      <c r="M8" s="4">
        <f t="shared" ca="1" si="5"/>
        <v>0</v>
      </c>
      <c r="N8" s="4">
        <f t="shared" ca="1" si="6"/>
        <v>0</v>
      </c>
      <c r="O8" s="4">
        <f t="shared" ca="1" si="7"/>
        <v>0</v>
      </c>
      <c r="P8" s="5">
        <f t="shared" ca="1" si="8"/>
        <v>4281</v>
      </c>
    </row>
    <row r="9" spans="1:16" x14ac:dyDescent="0.25">
      <c r="D9" t="s">
        <v>15</v>
      </c>
      <c r="G9" s="1">
        <v>5</v>
      </c>
      <c r="H9" s="1" t="str">
        <f t="shared" ca="1" si="1"/>
        <v>Hombre</v>
      </c>
      <c r="I9" s="1">
        <f t="shared" ca="1" si="2"/>
        <v>20</v>
      </c>
      <c r="J9" s="1">
        <f t="shared" ca="1" si="3"/>
        <v>0</v>
      </c>
      <c r="K9" s="2">
        <f t="shared" ca="1" si="4"/>
        <v>3172</v>
      </c>
      <c r="L9" s="2" t="str">
        <f t="shared" ref="L9:L24" ca="1" si="9">IF(K9&gt;3000, IF(I9&gt;30,"Nombrado", "Contratado"), "Contratado")</f>
        <v>Contratado</v>
      </c>
      <c r="M9" s="4">
        <f t="shared" ca="1" si="5"/>
        <v>0</v>
      </c>
      <c r="N9" s="4">
        <f t="shared" ca="1" si="6"/>
        <v>0</v>
      </c>
      <c r="O9" s="4">
        <f t="shared" ca="1" si="7"/>
        <v>0</v>
      </c>
      <c r="P9" s="5">
        <f t="shared" ca="1" si="8"/>
        <v>3172</v>
      </c>
    </row>
    <row r="10" spans="1:16" x14ac:dyDescent="0.25">
      <c r="G10" s="1">
        <v>6</v>
      </c>
      <c r="H10" s="1" t="str">
        <f t="shared" ca="1" si="1"/>
        <v>Mujer</v>
      </c>
      <c r="I10" s="1">
        <f t="shared" ca="1" si="2"/>
        <v>45</v>
      </c>
      <c r="J10" s="1">
        <f t="shared" ca="1" si="3"/>
        <v>1</v>
      </c>
      <c r="K10" s="2">
        <f t="shared" ca="1" si="4"/>
        <v>5149</v>
      </c>
      <c r="L10" s="2" t="str">
        <f t="shared" ca="1" si="9"/>
        <v>Nombrado</v>
      </c>
      <c r="M10" s="4">
        <f t="shared" ca="1" si="5"/>
        <v>100</v>
      </c>
      <c r="N10" s="4">
        <f t="shared" ca="1" si="6"/>
        <v>200</v>
      </c>
      <c r="O10" s="4">
        <f t="shared" ca="1" si="7"/>
        <v>0</v>
      </c>
      <c r="P10" s="5">
        <f t="shared" ca="1" si="8"/>
        <v>5449</v>
      </c>
    </row>
    <row r="11" spans="1:16" x14ac:dyDescent="0.25">
      <c r="A11" t="s">
        <v>5</v>
      </c>
      <c r="B11" t="s">
        <v>1</v>
      </c>
      <c r="C11" t="s">
        <v>2</v>
      </c>
      <c r="D11" t="s">
        <v>3</v>
      </c>
      <c r="G11" s="1">
        <v>7</v>
      </c>
      <c r="H11" s="1" t="str">
        <f t="shared" ca="1" si="1"/>
        <v>Hombre</v>
      </c>
      <c r="I11" s="1">
        <f t="shared" ca="1" si="2"/>
        <v>28</v>
      </c>
      <c r="J11" s="1">
        <f t="shared" ca="1" si="3"/>
        <v>3</v>
      </c>
      <c r="K11" s="2">
        <f t="shared" ca="1" si="4"/>
        <v>2433</v>
      </c>
      <c r="L11" s="2" t="str">
        <f t="shared" ca="1" si="9"/>
        <v>Contratado</v>
      </c>
      <c r="M11" s="4">
        <f t="shared" ca="1" si="5"/>
        <v>0</v>
      </c>
      <c r="N11" s="4">
        <f t="shared" ca="1" si="6"/>
        <v>0</v>
      </c>
      <c r="O11" s="4">
        <f t="shared" ca="1" si="7"/>
        <v>0</v>
      </c>
      <c r="P11" s="5">
        <f t="shared" ca="1" si="8"/>
        <v>2433</v>
      </c>
    </row>
    <row r="12" spans="1:16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10">C12</f>
        <v>0.26</v>
      </c>
      <c r="G12" s="1">
        <v>8</v>
      </c>
      <c r="H12" s="1" t="str">
        <f t="shared" ca="1" si="1"/>
        <v>Hombre</v>
      </c>
      <c r="I12" s="1">
        <f t="shared" ca="1" si="2"/>
        <v>64</v>
      </c>
      <c r="J12" s="1">
        <f t="shared" ca="1" si="3"/>
        <v>2</v>
      </c>
      <c r="K12" s="2">
        <f t="shared" ca="1" si="4"/>
        <v>5522</v>
      </c>
      <c r="L12" s="2" t="str">
        <f t="shared" ca="1" si="9"/>
        <v>Nombrado</v>
      </c>
      <c r="M12" s="4">
        <f t="shared" ca="1" si="5"/>
        <v>0</v>
      </c>
      <c r="N12" s="4">
        <f t="shared" ca="1" si="6"/>
        <v>200</v>
      </c>
      <c r="O12" s="4">
        <f t="shared" ca="1" si="7"/>
        <v>0</v>
      </c>
      <c r="P12" s="5">
        <f t="shared" ca="1" si="8"/>
        <v>5722</v>
      </c>
    </row>
    <row r="13" spans="1:16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10"/>
        <v>0.46</v>
      </c>
      <c r="G13" s="1">
        <v>9</v>
      </c>
      <c r="H13" s="1" t="str">
        <f t="shared" ca="1" si="1"/>
        <v>Hombre</v>
      </c>
      <c r="I13" s="1">
        <f t="shared" ca="1" si="2"/>
        <v>50</v>
      </c>
      <c r="J13" s="1">
        <f t="shared" ca="1" si="3"/>
        <v>2</v>
      </c>
      <c r="K13" s="2">
        <f t="shared" ca="1" si="4"/>
        <v>5083</v>
      </c>
      <c r="L13" s="2" t="str">
        <f t="shared" ca="1" si="9"/>
        <v>Nombrado</v>
      </c>
      <c r="M13" s="4">
        <f t="shared" ca="1" si="5"/>
        <v>0</v>
      </c>
      <c r="N13" s="4">
        <f t="shared" ca="1" si="6"/>
        <v>200</v>
      </c>
      <c r="O13" s="4">
        <f t="shared" ca="1" si="7"/>
        <v>0</v>
      </c>
      <c r="P13" s="5">
        <f t="shared" ca="1" si="8"/>
        <v>5283</v>
      </c>
    </row>
    <row r="14" spans="1:16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10"/>
        <v>0.65</v>
      </c>
      <c r="G14" s="1">
        <v>10</v>
      </c>
      <c r="H14" s="1" t="str">
        <f t="shared" ca="1" si="1"/>
        <v>Hombre</v>
      </c>
      <c r="I14" s="1">
        <f t="shared" ca="1" si="2"/>
        <v>35</v>
      </c>
      <c r="J14" s="1">
        <f t="shared" ca="1" si="3"/>
        <v>0</v>
      </c>
      <c r="K14" s="2">
        <f t="shared" ca="1" si="4"/>
        <v>3161</v>
      </c>
      <c r="L14" s="2" t="str">
        <f t="shared" ca="1" si="9"/>
        <v>Nombrado</v>
      </c>
      <c r="M14" s="4">
        <f t="shared" ca="1" si="5"/>
        <v>0</v>
      </c>
      <c r="N14" s="4">
        <f t="shared" ca="1" si="6"/>
        <v>0</v>
      </c>
      <c r="O14" s="4">
        <f t="shared" ca="1" si="7"/>
        <v>150</v>
      </c>
      <c r="P14" s="5">
        <f t="shared" ca="1" si="8"/>
        <v>3011</v>
      </c>
    </row>
    <row r="15" spans="1:16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10"/>
        <v>0.86</v>
      </c>
      <c r="G15" s="1">
        <v>11</v>
      </c>
      <c r="H15" s="1" t="str">
        <f t="shared" ca="1" si="1"/>
        <v>Hombre</v>
      </c>
      <c r="I15" s="1">
        <f t="shared" ca="1" si="2"/>
        <v>31</v>
      </c>
      <c r="J15" s="1">
        <f t="shared" ca="1" si="3"/>
        <v>2</v>
      </c>
      <c r="K15" s="2">
        <f t="shared" ca="1" si="4"/>
        <v>3120</v>
      </c>
      <c r="L15" s="2" t="str">
        <f t="shared" ca="1" si="9"/>
        <v>Nombrado</v>
      </c>
      <c r="M15" s="4">
        <f t="shared" ca="1" si="5"/>
        <v>0</v>
      </c>
      <c r="N15" s="4">
        <f t="shared" ca="1" si="6"/>
        <v>0</v>
      </c>
      <c r="O15" s="4">
        <f t="shared" ca="1" si="7"/>
        <v>0</v>
      </c>
      <c r="P15" s="5">
        <f t="shared" ca="1" si="8"/>
        <v>3120</v>
      </c>
    </row>
    <row r="16" spans="1:16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10"/>
        <v>0.95</v>
      </c>
      <c r="G16" s="1">
        <v>12</v>
      </c>
      <c r="H16" s="1" t="str">
        <f t="shared" ca="1" si="1"/>
        <v>Mujer</v>
      </c>
      <c r="I16" s="1">
        <f t="shared" ca="1" si="2"/>
        <v>60</v>
      </c>
      <c r="J16" s="1">
        <f t="shared" ca="1" si="3"/>
        <v>0</v>
      </c>
      <c r="K16" s="2">
        <f t="shared" ca="1" si="4"/>
        <v>3642</v>
      </c>
      <c r="L16" s="2" t="str">
        <f t="shared" ca="1" si="9"/>
        <v>Nombrado</v>
      </c>
      <c r="M16" s="4">
        <f t="shared" ca="1" si="5"/>
        <v>100</v>
      </c>
      <c r="N16" s="4">
        <f t="shared" ca="1" si="6"/>
        <v>0</v>
      </c>
      <c r="O16" s="4">
        <f t="shared" ca="1" si="7"/>
        <v>0</v>
      </c>
      <c r="P16" s="5">
        <f t="shared" ca="1" si="8"/>
        <v>3742</v>
      </c>
    </row>
    <row r="17" spans="1:16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10"/>
        <v>1</v>
      </c>
      <c r="G17" s="1">
        <v>13</v>
      </c>
      <c r="H17" s="1" t="str">
        <f t="shared" ca="1" si="1"/>
        <v>Hombre</v>
      </c>
      <c r="I17" s="1">
        <f t="shared" ca="1" si="2"/>
        <v>20</v>
      </c>
      <c r="J17" s="1">
        <f t="shared" ca="1" si="3"/>
        <v>0</v>
      </c>
      <c r="K17" s="2">
        <f t="shared" ca="1" si="4"/>
        <v>1338</v>
      </c>
      <c r="L17" s="2" t="str">
        <f t="shared" ca="1" si="9"/>
        <v>Contratado</v>
      </c>
      <c r="M17" s="4">
        <f t="shared" ca="1" si="5"/>
        <v>0</v>
      </c>
      <c r="N17" s="4">
        <f t="shared" ca="1" si="6"/>
        <v>0</v>
      </c>
      <c r="O17" s="4">
        <f t="shared" ca="1" si="7"/>
        <v>0</v>
      </c>
      <c r="P17" s="5">
        <f t="shared" ca="1" si="8"/>
        <v>1338</v>
      </c>
    </row>
    <row r="18" spans="1:16" x14ac:dyDescent="0.25">
      <c r="G18" s="1">
        <v>14</v>
      </c>
      <c r="H18" s="1" t="str">
        <f t="shared" ca="1" si="1"/>
        <v>Hombre</v>
      </c>
      <c r="I18" s="1">
        <f t="shared" ca="1" si="2"/>
        <v>53</v>
      </c>
      <c r="J18" s="1">
        <f t="shared" ca="1" si="3"/>
        <v>2</v>
      </c>
      <c r="K18" s="2">
        <f t="shared" ca="1" si="4"/>
        <v>4648</v>
      </c>
      <c r="L18" s="2" t="str">
        <f t="shared" ca="1" si="9"/>
        <v>Nombrado</v>
      </c>
      <c r="M18" s="4">
        <f t="shared" ca="1" si="5"/>
        <v>0</v>
      </c>
      <c r="N18" s="4">
        <f t="shared" ca="1" si="6"/>
        <v>200</v>
      </c>
      <c r="O18" s="4">
        <f t="shared" ca="1" si="7"/>
        <v>0</v>
      </c>
      <c r="P18" s="5">
        <f t="shared" ca="1" si="8"/>
        <v>4848</v>
      </c>
    </row>
    <row r="19" spans="1:16" x14ac:dyDescent="0.25">
      <c r="A19" t="s">
        <v>6</v>
      </c>
      <c r="B19" t="s">
        <v>7</v>
      </c>
      <c r="D19" t="s">
        <v>8</v>
      </c>
      <c r="G19" s="1">
        <v>15</v>
      </c>
      <c r="H19" s="1" t="str">
        <f t="shared" ca="1" si="1"/>
        <v>Hombre</v>
      </c>
      <c r="I19" s="1">
        <f t="shared" ca="1" si="2"/>
        <v>33</v>
      </c>
      <c r="J19" s="1">
        <f t="shared" ca="1" si="3"/>
        <v>2</v>
      </c>
      <c r="K19" s="2">
        <f t="shared" ca="1" si="4"/>
        <v>3770</v>
      </c>
      <c r="L19" s="2" t="str">
        <f t="shared" ca="1" si="9"/>
        <v>Nombrado</v>
      </c>
      <c r="M19" s="4">
        <f t="shared" ca="1" si="5"/>
        <v>0</v>
      </c>
      <c r="N19" s="4">
        <f t="shared" ca="1" si="6"/>
        <v>0</v>
      </c>
      <c r="O19" s="4">
        <f t="shared" ca="1" si="7"/>
        <v>0</v>
      </c>
      <c r="P19" s="5">
        <f t="shared" ca="1" si="8"/>
        <v>3770</v>
      </c>
    </row>
    <row r="20" spans="1:16" x14ac:dyDescent="0.25">
      <c r="D20" t="s">
        <v>9</v>
      </c>
      <c r="G20" s="1">
        <v>16</v>
      </c>
      <c r="H20" s="1" t="str">
        <f t="shared" ca="1" si="1"/>
        <v>Hombre</v>
      </c>
      <c r="I20" s="1">
        <f t="shared" ca="1" si="2"/>
        <v>21</v>
      </c>
      <c r="J20" s="1">
        <f t="shared" ca="1" si="3"/>
        <v>2</v>
      </c>
      <c r="K20" s="2">
        <f t="shared" ca="1" si="4"/>
        <v>1591</v>
      </c>
      <c r="L20" s="2" t="str">
        <f t="shared" ca="1" si="9"/>
        <v>Contratado</v>
      </c>
      <c r="M20" s="4">
        <f t="shared" ca="1" si="5"/>
        <v>0</v>
      </c>
      <c r="N20" s="4">
        <f t="shared" ca="1" si="6"/>
        <v>0</v>
      </c>
      <c r="O20" s="4">
        <f t="shared" ca="1" si="7"/>
        <v>0</v>
      </c>
      <c r="P20" s="5">
        <f t="shared" ca="1" si="8"/>
        <v>1591</v>
      </c>
    </row>
    <row r="21" spans="1:16" x14ac:dyDescent="0.25">
      <c r="G21" s="1">
        <v>17</v>
      </c>
      <c r="H21" s="1" t="str">
        <f t="shared" ca="1" si="1"/>
        <v>Hombre</v>
      </c>
      <c r="I21" s="1">
        <f t="shared" ca="1" si="2"/>
        <v>64</v>
      </c>
      <c r="J21" s="1">
        <f t="shared" ca="1" si="3"/>
        <v>1</v>
      </c>
      <c r="K21" s="2">
        <f t="shared" ca="1" si="4"/>
        <v>2889</v>
      </c>
      <c r="L21" s="2" t="str">
        <f t="shared" ca="1" si="9"/>
        <v>Contratado</v>
      </c>
      <c r="M21" s="4">
        <f t="shared" ca="1" si="5"/>
        <v>0</v>
      </c>
      <c r="N21" s="4">
        <f t="shared" ca="1" si="6"/>
        <v>200</v>
      </c>
      <c r="O21" s="4">
        <f t="shared" ca="1" si="7"/>
        <v>0</v>
      </c>
      <c r="P21" s="5">
        <f t="shared" ca="1" si="8"/>
        <v>3089</v>
      </c>
    </row>
    <row r="22" spans="1:16" x14ac:dyDescent="0.25">
      <c r="G22" s="1">
        <v>18</v>
      </c>
      <c r="H22" s="1" t="str">
        <f t="shared" ca="1" si="1"/>
        <v>Hombre</v>
      </c>
      <c r="I22" s="1">
        <f t="shared" ca="1" si="2"/>
        <v>46</v>
      </c>
      <c r="J22" s="1">
        <f t="shared" ca="1" si="3"/>
        <v>0</v>
      </c>
      <c r="K22" s="2">
        <f t="shared" ca="1" si="4"/>
        <v>5003</v>
      </c>
      <c r="L22" s="2" t="str">
        <f t="shared" ca="1" si="9"/>
        <v>Nombrado</v>
      </c>
      <c r="M22" s="4">
        <f t="shared" ca="1" si="5"/>
        <v>0</v>
      </c>
      <c r="N22" s="4">
        <f t="shared" ca="1" si="6"/>
        <v>0</v>
      </c>
      <c r="O22" s="4">
        <f t="shared" ca="1" si="7"/>
        <v>0</v>
      </c>
      <c r="P22" s="5">
        <f t="shared" ca="1" si="8"/>
        <v>5003</v>
      </c>
    </row>
    <row r="23" spans="1:16" x14ac:dyDescent="0.25">
      <c r="G23" s="1">
        <v>19</v>
      </c>
      <c r="H23" s="1" t="str">
        <f t="shared" ca="1" si="1"/>
        <v>Hombre</v>
      </c>
      <c r="I23" s="1">
        <f t="shared" ca="1" si="2"/>
        <v>39</v>
      </c>
      <c r="J23" s="1">
        <f t="shared" ca="1" si="3"/>
        <v>5</v>
      </c>
      <c r="K23" s="2">
        <f t="shared" ca="1" si="4"/>
        <v>5582</v>
      </c>
      <c r="L23" s="2" t="str">
        <f t="shared" ca="1" si="9"/>
        <v>Nombrado</v>
      </c>
      <c r="M23" s="4">
        <f t="shared" ca="1" si="5"/>
        <v>0</v>
      </c>
      <c r="N23" s="4">
        <f t="shared" ca="1" si="6"/>
        <v>0</v>
      </c>
      <c r="O23" s="4">
        <f t="shared" ca="1" si="7"/>
        <v>0</v>
      </c>
      <c r="P23" s="5">
        <f t="shared" ca="1" si="8"/>
        <v>5582</v>
      </c>
    </row>
    <row r="24" spans="1:16" x14ac:dyDescent="0.25">
      <c r="G24" s="1">
        <v>20</v>
      </c>
      <c r="H24" s="1" t="str">
        <f t="shared" ca="1" si="1"/>
        <v>Hombre</v>
      </c>
      <c r="I24" s="1">
        <f t="shared" ca="1" si="2"/>
        <v>53</v>
      </c>
      <c r="J24" s="1">
        <f t="shared" ca="1" si="3"/>
        <v>5</v>
      </c>
      <c r="K24" s="2">
        <f t="shared" ca="1" si="4"/>
        <v>2898</v>
      </c>
      <c r="L24" s="2" t="str">
        <f t="shared" ca="1" si="9"/>
        <v>Contratado</v>
      </c>
      <c r="M24" s="4">
        <f t="shared" ca="1" si="5"/>
        <v>0</v>
      </c>
      <c r="N24" s="4">
        <f t="shared" ca="1" si="6"/>
        <v>200</v>
      </c>
      <c r="O24" s="4">
        <f t="shared" ca="1" si="7"/>
        <v>0</v>
      </c>
      <c r="P24" s="5">
        <f t="shared" ca="1" si="8"/>
        <v>3098</v>
      </c>
    </row>
  </sheetData>
  <mergeCells count="1">
    <mergeCell ref="G2:P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DB09-727A-4644-89F2-2B28F0FECDE0}">
  <dimension ref="A2:O37"/>
  <sheetViews>
    <sheetView topLeftCell="D19" workbookViewId="0">
      <selection activeCell="F5" sqref="F5"/>
    </sheetView>
  </sheetViews>
  <sheetFormatPr baseColWidth="10" defaultRowHeight="15" x14ac:dyDescent="0.25"/>
  <cols>
    <col min="1" max="3" width="0" hidden="1" customWidth="1"/>
    <col min="4" max="4" width="7.140625" customWidth="1"/>
    <col min="5" max="5" width="7.140625" bestFit="1" customWidth="1"/>
    <col min="6" max="6" width="9.85546875" customWidth="1"/>
    <col min="7" max="7" width="22.7109375" customWidth="1"/>
    <col min="8" max="8" width="17.42578125" bestFit="1" customWidth="1"/>
    <col min="9" max="9" width="18.42578125" bestFit="1" customWidth="1"/>
    <col min="10" max="10" width="15.140625" bestFit="1" customWidth="1"/>
    <col min="11" max="11" width="15.85546875" bestFit="1" customWidth="1"/>
    <col min="12" max="12" width="16.5703125" customWidth="1"/>
    <col min="13" max="13" width="7.28515625" customWidth="1"/>
    <col min="14" max="14" width="8.42578125" customWidth="1"/>
    <col min="15" max="15" width="10.85546875" customWidth="1"/>
  </cols>
  <sheetData>
    <row r="2" spans="1:15" ht="21" x14ac:dyDescent="0.35">
      <c r="E2" s="24" t="s">
        <v>132</v>
      </c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x14ac:dyDescent="0.25">
      <c r="A4" s="17"/>
      <c r="E4" s="22" t="s">
        <v>62</v>
      </c>
      <c r="F4" s="22" t="s">
        <v>122</v>
      </c>
      <c r="G4" s="22" t="s">
        <v>123</v>
      </c>
      <c r="H4" s="22" t="s">
        <v>125</v>
      </c>
      <c r="I4" s="22" t="s">
        <v>124</v>
      </c>
      <c r="J4" s="22" t="s">
        <v>126</v>
      </c>
      <c r="K4" s="22" t="s">
        <v>130</v>
      </c>
      <c r="L4" s="22" t="s">
        <v>131</v>
      </c>
      <c r="M4" s="22" t="s">
        <v>127</v>
      </c>
      <c r="N4" s="22" t="s">
        <v>128</v>
      </c>
      <c r="O4" s="22" t="s">
        <v>129</v>
      </c>
    </row>
    <row r="5" spans="1:15" x14ac:dyDescent="0.25">
      <c r="A5" t="s">
        <v>118</v>
      </c>
      <c r="B5" t="s">
        <v>121</v>
      </c>
      <c r="E5" s="1">
        <v>1</v>
      </c>
      <c r="F5" s="19">
        <f ca="1">$C$6+($C$7-$C$6)*RAND()</f>
        <v>41990.165419952988</v>
      </c>
      <c r="G5" s="20">
        <f ca="1">F5</f>
        <v>41990.165419952988</v>
      </c>
      <c r="H5" s="21">
        <f ca="1">YEAR(G5)</f>
        <v>2014</v>
      </c>
      <c r="I5" s="1">
        <f ca="1">MONTH(G5)</f>
        <v>12</v>
      </c>
      <c r="J5" s="1">
        <f ca="1">DAY(G5)</f>
        <v>17</v>
      </c>
      <c r="K5" s="1" t="str">
        <f ca="1">TEXT(G5,"mmmm")</f>
        <v>Diciembre</v>
      </c>
      <c r="L5" s="1" t="str">
        <f ca="1">PROPER(TEXT(G5,"dddd"))</f>
        <v>Miércoles</v>
      </c>
      <c r="M5" s="1">
        <f ca="1">HOUR(G5)</f>
        <v>3</v>
      </c>
      <c r="N5" s="1">
        <f ca="1">MINUTE(G5)</f>
        <v>58</v>
      </c>
      <c r="O5" s="1">
        <f ca="1">SECOND(G5)</f>
        <v>12</v>
      </c>
    </row>
    <row r="6" spans="1:15" x14ac:dyDescent="0.25">
      <c r="A6" t="s">
        <v>119</v>
      </c>
      <c r="B6" s="17">
        <v>38241</v>
      </c>
      <c r="C6" s="18">
        <f>B6</f>
        <v>38241</v>
      </c>
      <c r="E6" s="1">
        <v>2</v>
      </c>
      <c r="F6" s="19">
        <f ca="1">$C$6+($C$7-$C$6)*RAND()</f>
        <v>43214.599880178437</v>
      </c>
      <c r="G6" s="20">
        <f t="shared" ref="G6:G19" ca="1" si="0">F6</f>
        <v>43214.599880178437</v>
      </c>
      <c r="H6" s="21">
        <f t="shared" ref="H6:H19" ca="1" si="1">YEAR(G6)</f>
        <v>2018</v>
      </c>
      <c r="I6" s="1">
        <f t="shared" ref="I6:I19" ca="1" si="2">MONTH(G6)</f>
        <v>4</v>
      </c>
      <c r="J6" s="1">
        <f t="shared" ref="J6:J19" ca="1" si="3">DAY(G6)</f>
        <v>24</v>
      </c>
      <c r="K6" s="1" t="str">
        <f t="shared" ref="K6:K19" ca="1" si="4">TEXT(G6,"mmmm")</f>
        <v>Abril</v>
      </c>
      <c r="L6" s="1" t="str">
        <f t="shared" ref="L6:L19" ca="1" si="5">PROPER(TEXT(G6,"dddd"))</f>
        <v>Martes</v>
      </c>
      <c r="M6" s="1">
        <f t="shared" ref="M6:M19" ca="1" si="6">HOUR(G6)</f>
        <v>14</v>
      </c>
      <c r="N6" s="1">
        <f t="shared" ref="N6:N19" ca="1" si="7">MINUTE(G6)</f>
        <v>23</v>
      </c>
      <c r="O6" s="1">
        <f t="shared" ref="O6:O19" ca="1" si="8">SECOND(G6)</f>
        <v>50</v>
      </c>
    </row>
    <row r="7" spans="1:15" x14ac:dyDescent="0.25">
      <c r="A7" t="s">
        <v>120</v>
      </c>
      <c r="B7" s="17">
        <f ca="1">TODAY()</f>
        <v>45638</v>
      </c>
      <c r="C7" s="18">
        <f ca="1">B7</f>
        <v>45638</v>
      </c>
      <c r="E7" s="1">
        <v>3</v>
      </c>
      <c r="F7" s="19">
        <f t="shared" ref="F7:F19" ca="1" si="9">$C$6+($C$7-$C$6)*RAND()</f>
        <v>42141.698856419287</v>
      </c>
      <c r="G7" s="20">
        <f t="shared" ca="1" si="0"/>
        <v>42141.698856419287</v>
      </c>
      <c r="H7" s="21">
        <f t="shared" ca="1" si="1"/>
        <v>2015</v>
      </c>
      <c r="I7" s="1">
        <f t="shared" ca="1" si="2"/>
        <v>5</v>
      </c>
      <c r="J7" s="1">
        <f t="shared" ca="1" si="3"/>
        <v>17</v>
      </c>
      <c r="K7" s="1" t="str">
        <f t="shared" ca="1" si="4"/>
        <v>Mayo</v>
      </c>
      <c r="L7" s="1" t="str">
        <f t="shared" ca="1" si="5"/>
        <v>Domingo</v>
      </c>
      <c r="M7" s="1">
        <f t="shared" ca="1" si="6"/>
        <v>16</v>
      </c>
      <c r="N7" s="1">
        <f t="shared" ca="1" si="7"/>
        <v>46</v>
      </c>
      <c r="O7" s="1">
        <f t="shared" ca="1" si="8"/>
        <v>21</v>
      </c>
    </row>
    <row r="8" spans="1:15" x14ac:dyDescent="0.25">
      <c r="E8" s="1">
        <v>4</v>
      </c>
      <c r="F8" s="19">
        <f t="shared" ca="1" si="9"/>
        <v>41123.385505562794</v>
      </c>
      <c r="G8" s="20">
        <f t="shared" ca="1" si="0"/>
        <v>41123.385505562794</v>
      </c>
      <c r="H8" s="21">
        <f t="shared" ca="1" si="1"/>
        <v>2012</v>
      </c>
      <c r="I8" s="1">
        <f t="shared" ca="1" si="2"/>
        <v>8</v>
      </c>
      <c r="J8" s="1">
        <f t="shared" ca="1" si="3"/>
        <v>2</v>
      </c>
      <c r="K8" s="1" t="str">
        <f t="shared" ca="1" si="4"/>
        <v>Agosto</v>
      </c>
      <c r="L8" s="1" t="str">
        <f t="shared" ca="1" si="5"/>
        <v>Jueves</v>
      </c>
      <c r="M8" s="1">
        <f t="shared" ca="1" si="6"/>
        <v>9</v>
      </c>
      <c r="N8" s="1">
        <f t="shared" ca="1" si="7"/>
        <v>15</v>
      </c>
      <c r="O8" s="1">
        <f t="shared" ca="1" si="8"/>
        <v>8</v>
      </c>
    </row>
    <row r="9" spans="1:15" x14ac:dyDescent="0.25">
      <c r="E9" s="1">
        <v>5</v>
      </c>
      <c r="F9" s="19">
        <f t="shared" ca="1" si="9"/>
        <v>39553.549205284988</v>
      </c>
      <c r="G9" s="20">
        <f t="shared" ca="1" si="0"/>
        <v>39553.549205284988</v>
      </c>
      <c r="H9" s="21">
        <f t="shared" ca="1" si="1"/>
        <v>2008</v>
      </c>
      <c r="I9" s="1">
        <f t="shared" ca="1" si="2"/>
        <v>4</v>
      </c>
      <c r="J9" s="1">
        <f t="shared" ca="1" si="3"/>
        <v>15</v>
      </c>
      <c r="K9" s="1" t="str">
        <f t="shared" ca="1" si="4"/>
        <v>Abril</v>
      </c>
      <c r="L9" s="1" t="str">
        <f t="shared" ca="1" si="5"/>
        <v>Martes</v>
      </c>
      <c r="M9" s="1">
        <f t="shared" ca="1" si="6"/>
        <v>13</v>
      </c>
      <c r="N9" s="1">
        <f t="shared" ca="1" si="7"/>
        <v>10</v>
      </c>
      <c r="O9" s="1">
        <f t="shared" ca="1" si="8"/>
        <v>51</v>
      </c>
    </row>
    <row r="10" spans="1:15" x14ac:dyDescent="0.25">
      <c r="E10" s="1">
        <v>6</v>
      </c>
      <c r="F10" s="19">
        <f t="shared" ca="1" si="9"/>
        <v>38356.770549134817</v>
      </c>
      <c r="G10" s="20">
        <f t="shared" ca="1" si="0"/>
        <v>38356.770549134817</v>
      </c>
      <c r="H10" s="21">
        <f t="shared" ca="1" si="1"/>
        <v>2005</v>
      </c>
      <c r="I10" s="1">
        <f t="shared" ca="1" si="2"/>
        <v>1</v>
      </c>
      <c r="J10" s="1">
        <f t="shared" ca="1" si="3"/>
        <v>4</v>
      </c>
      <c r="K10" s="1" t="str">
        <f t="shared" ca="1" si="4"/>
        <v>Enero</v>
      </c>
      <c r="L10" s="1" t="str">
        <f t="shared" ca="1" si="5"/>
        <v>Martes</v>
      </c>
      <c r="M10" s="1">
        <f t="shared" ca="1" si="6"/>
        <v>18</v>
      </c>
      <c r="N10" s="1">
        <f t="shared" ca="1" si="7"/>
        <v>29</v>
      </c>
      <c r="O10" s="1">
        <f t="shared" ca="1" si="8"/>
        <v>35</v>
      </c>
    </row>
    <row r="11" spans="1:15" x14ac:dyDescent="0.25">
      <c r="E11" s="1">
        <v>7</v>
      </c>
      <c r="F11" s="19">
        <f t="shared" ca="1" si="9"/>
        <v>39699.661139444659</v>
      </c>
      <c r="G11" s="20">
        <f t="shared" ca="1" si="0"/>
        <v>39699.661139444659</v>
      </c>
      <c r="H11" s="21">
        <f t="shared" ca="1" si="1"/>
        <v>2008</v>
      </c>
      <c r="I11" s="1">
        <f t="shared" ca="1" si="2"/>
        <v>9</v>
      </c>
      <c r="J11" s="1">
        <f t="shared" ca="1" si="3"/>
        <v>8</v>
      </c>
      <c r="K11" s="1" t="str">
        <f t="shared" ca="1" si="4"/>
        <v>Setiembre</v>
      </c>
      <c r="L11" s="1" t="str">
        <f t="shared" ca="1" si="5"/>
        <v>Lunes</v>
      </c>
      <c r="M11" s="1">
        <f t="shared" ca="1" si="6"/>
        <v>15</v>
      </c>
      <c r="N11" s="1">
        <f t="shared" ca="1" si="7"/>
        <v>52</v>
      </c>
      <c r="O11" s="1">
        <f t="shared" ca="1" si="8"/>
        <v>2</v>
      </c>
    </row>
    <row r="12" spans="1:15" x14ac:dyDescent="0.25">
      <c r="E12" s="1">
        <v>8</v>
      </c>
      <c r="F12" s="19">
        <f t="shared" ca="1" si="9"/>
        <v>38761.934903792571</v>
      </c>
      <c r="G12" s="20">
        <f t="shared" ca="1" si="0"/>
        <v>38761.934903792571</v>
      </c>
      <c r="H12" s="21">
        <f t="shared" ca="1" si="1"/>
        <v>2006</v>
      </c>
      <c r="I12" s="1">
        <f t="shared" ca="1" si="2"/>
        <v>2</v>
      </c>
      <c r="J12" s="1">
        <f t="shared" ca="1" si="3"/>
        <v>13</v>
      </c>
      <c r="K12" s="1" t="str">
        <f t="shared" ca="1" si="4"/>
        <v>Febrero</v>
      </c>
      <c r="L12" s="1" t="str">
        <f t="shared" ca="1" si="5"/>
        <v>Lunes</v>
      </c>
      <c r="M12" s="1">
        <f t="shared" ca="1" si="6"/>
        <v>22</v>
      </c>
      <c r="N12" s="1">
        <f t="shared" ca="1" si="7"/>
        <v>26</v>
      </c>
      <c r="O12" s="1">
        <f t="shared" ca="1" si="8"/>
        <v>16</v>
      </c>
    </row>
    <row r="13" spans="1:15" x14ac:dyDescent="0.25">
      <c r="E13" s="1">
        <v>9</v>
      </c>
      <c r="F13" s="19">
        <f t="shared" ca="1" si="9"/>
        <v>43404.812868954235</v>
      </c>
      <c r="G13" s="20">
        <f t="shared" ca="1" si="0"/>
        <v>43404.812868954235</v>
      </c>
      <c r="H13" s="21">
        <f t="shared" ca="1" si="1"/>
        <v>2018</v>
      </c>
      <c r="I13" s="1">
        <f t="shared" ca="1" si="2"/>
        <v>10</v>
      </c>
      <c r="J13" s="1">
        <f t="shared" ca="1" si="3"/>
        <v>31</v>
      </c>
      <c r="K13" s="1" t="str">
        <f t="shared" ca="1" si="4"/>
        <v>Octubre</v>
      </c>
      <c r="L13" s="1" t="str">
        <f t="shared" ca="1" si="5"/>
        <v>Miércoles</v>
      </c>
      <c r="M13" s="1">
        <f t="shared" ca="1" si="6"/>
        <v>19</v>
      </c>
      <c r="N13" s="1">
        <f t="shared" ca="1" si="7"/>
        <v>30</v>
      </c>
      <c r="O13" s="1">
        <f t="shared" ca="1" si="8"/>
        <v>32</v>
      </c>
    </row>
    <row r="14" spans="1:15" x14ac:dyDescent="0.25">
      <c r="E14" s="1">
        <v>10</v>
      </c>
      <c r="F14" s="19">
        <f t="shared" ca="1" si="9"/>
        <v>41112.405984685203</v>
      </c>
      <c r="G14" s="20">
        <f t="shared" ca="1" si="0"/>
        <v>41112.405984685203</v>
      </c>
      <c r="H14" s="21">
        <f t="shared" ca="1" si="1"/>
        <v>2012</v>
      </c>
      <c r="I14" s="1">
        <f t="shared" ca="1" si="2"/>
        <v>7</v>
      </c>
      <c r="J14" s="1">
        <f t="shared" ca="1" si="3"/>
        <v>22</v>
      </c>
      <c r="K14" s="1" t="str">
        <f t="shared" ca="1" si="4"/>
        <v>Julio</v>
      </c>
      <c r="L14" s="1" t="str">
        <f t="shared" ca="1" si="5"/>
        <v>Domingo</v>
      </c>
      <c r="M14" s="1">
        <f t="shared" ca="1" si="6"/>
        <v>9</v>
      </c>
      <c r="N14" s="1">
        <f t="shared" ca="1" si="7"/>
        <v>44</v>
      </c>
      <c r="O14" s="1">
        <f t="shared" ca="1" si="8"/>
        <v>37</v>
      </c>
    </row>
    <row r="15" spans="1:15" x14ac:dyDescent="0.25">
      <c r="E15" s="1">
        <v>11</v>
      </c>
      <c r="F15" s="19">
        <f t="shared" ca="1" si="9"/>
        <v>43897.706656482696</v>
      </c>
      <c r="G15" s="20">
        <f t="shared" ca="1" si="0"/>
        <v>43897.706656482696</v>
      </c>
      <c r="H15" s="21">
        <f t="shared" ca="1" si="1"/>
        <v>2020</v>
      </c>
      <c r="I15" s="1">
        <f t="shared" ca="1" si="2"/>
        <v>3</v>
      </c>
      <c r="J15" s="1">
        <f t="shared" ca="1" si="3"/>
        <v>7</v>
      </c>
      <c r="K15" s="1" t="str">
        <f t="shared" ca="1" si="4"/>
        <v>Marzo</v>
      </c>
      <c r="L15" s="1" t="str">
        <f t="shared" ca="1" si="5"/>
        <v>Sábado</v>
      </c>
      <c r="M15" s="1">
        <f t="shared" ca="1" si="6"/>
        <v>16</v>
      </c>
      <c r="N15" s="1">
        <f t="shared" ca="1" si="7"/>
        <v>57</v>
      </c>
      <c r="O15" s="1">
        <f t="shared" ca="1" si="8"/>
        <v>35</v>
      </c>
    </row>
    <row r="16" spans="1:15" x14ac:dyDescent="0.25">
      <c r="E16" s="1">
        <v>12</v>
      </c>
      <c r="F16" s="19">
        <f t="shared" ca="1" si="9"/>
        <v>38788.171533920715</v>
      </c>
      <c r="G16" s="20">
        <f t="shared" ca="1" si="0"/>
        <v>38788.171533920715</v>
      </c>
      <c r="H16" s="21">
        <f t="shared" ca="1" si="1"/>
        <v>2006</v>
      </c>
      <c r="I16" s="1">
        <f t="shared" ca="1" si="2"/>
        <v>3</v>
      </c>
      <c r="J16" s="1">
        <f t="shared" ca="1" si="3"/>
        <v>12</v>
      </c>
      <c r="K16" s="1" t="str">
        <f t="shared" ca="1" si="4"/>
        <v>Marzo</v>
      </c>
      <c r="L16" s="1" t="str">
        <f t="shared" ca="1" si="5"/>
        <v>Domingo</v>
      </c>
      <c r="M16" s="1">
        <f t="shared" ca="1" si="6"/>
        <v>4</v>
      </c>
      <c r="N16" s="1">
        <f t="shared" ca="1" si="7"/>
        <v>7</v>
      </c>
      <c r="O16" s="1">
        <f t="shared" ca="1" si="8"/>
        <v>1</v>
      </c>
    </row>
    <row r="17" spans="5:15" x14ac:dyDescent="0.25">
      <c r="E17" s="1">
        <v>13</v>
      </c>
      <c r="F17" s="19">
        <f t="shared" ca="1" si="9"/>
        <v>41099.028765767216</v>
      </c>
      <c r="G17" s="20">
        <f t="shared" ca="1" si="0"/>
        <v>41099.028765767216</v>
      </c>
      <c r="H17" s="21">
        <f t="shared" ca="1" si="1"/>
        <v>2012</v>
      </c>
      <c r="I17" s="1">
        <f t="shared" ca="1" si="2"/>
        <v>7</v>
      </c>
      <c r="J17" s="1">
        <f t="shared" ca="1" si="3"/>
        <v>9</v>
      </c>
      <c r="K17" s="1" t="str">
        <f t="shared" ca="1" si="4"/>
        <v>Julio</v>
      </c>
      <c r="L17" s="1" t="str">
        <f t="shared" ca="1" si="5"/>
        <v>Lunes</v>
      </c>
      <c r="M17" s="1">
        <f t="shared" ca="1" si="6"/>
        <v>0</v>
      </c>
      <c r="N17" s="1">
        <f t="shared" ca="1" si="7"/>
        <v>41</v>
      </c>
      <c r="O17" s="1">
        <f t="shared" ca="1" si="8"/>
        <v>25</v>
      </c>
    </row>
    <row r="18" spans="5:15" x14ac:dyDescent="0.25">
      <c r="E18" s="1">
        <v>14</v>
      </c>
      <c r="F18" s="19">
        <f t="shared" ca="1" si="9"/>
        <v>41915.709346425727</v>
      </c>
      <c r="G18" s="20">
        <f t="shared" ca="1" si="0"/>
        <v>41915.709346425727</v>
      </c>
      <c r="H18" s="21">
        <f t="shared" ca="1" si="1"/>
        <v>2014</v>
      </c>
      <c r="I18" s="1">
        <f t="shared" ca="1" si="2"/>
        <v>10</v>
      </c>
      <c r="J18" s="1">
        <f t="shared" ca="1" si="3"/>
        <v>3</v>
      </c>
      <c r="K18" s="1" t="str">
        <f t="shared" ca="1" si="4"/>
        <v>Octubre</v>
      </c>
      <c r="L18" s="1" t="str">
        <f t="shared" ca="1" si="5"/>
        <v>Viernes</v>
      </c>
      <c r="M18" s="1">
        <f t="shared" ca="1" si="6"/>
        <v>17</v>
      </c>
      <c r="N18" s="1">
        <f t="shared" ca="1" si="7"/>
        <v>1</v>
      </c>
      <c r="O18" s="1">
        <f t="shared" ca="1" si="8"/>
        <v>28</v>
      </c>
    </row>
    <row r="19" spans="5:15" x14ac:dyDescent="0.25">
      <c r="E19" s="1">
        <v>15</v>
      </c>
      <c r="F19" s="19">
        <f t="shared" ca="1" si="9"/>
        <v>39963.759068400577</v>
      </c>
      <c r="G19" s="20">
        <f t="shared" ca="1" si="0"/>
        <v>39963.759068400577</v>
      </c>
      <c r="H19" s="21">
        <f t="shared" ca="1" si="1"/>
        <v>2009</v>
      </c>
      <c r="I19" s="1">
        <f t="shared" ca="1" si="2"/>
        <v>5</v>
      </c>
      <c r="J19" s="1">
        <f t="shared" ca="1" si="3"/>
        <v>30</v>
      </c>
      <c r="K19" s="1" t="str">
        <f t="shared" ca="1" si="4"/>
        <v>Mayo</v>
      </c>
      <c r="L19" s="1" t="str">
        <f t="shared" ca="1" si="5"/>
        <v>Sábado</v>
      </c>
      <c r="M19" s="1">
        <f t="shared" ca="1" si="6"/>
        <v>18</v>
      </c>
      <c r="N19" s="1">
        <f t="shared" ca="1" si="7"/>
        <v>13</v>
      </c>
      <c r="O19" s="1">
        <f t="shared" ca="1" si="8"/>
        <v>4</v>
      </c>
    </row>
    <row r="22" spans="5:15" x14ac:dyDescent="0.25">
      <c r="E22" s="22" t="s">
        <v>62</v>
      </c>
      <c r="F22" s="22" t="s">
        <v>122</v>
      </c>
      <c r="G22" s="22" t="s">
        <v>123</v>
      </c>
      <c r="H22" s="22" t="s">
        <v>133</v>
      </c>
      <c r="I22" s="22" t="s">
        <v>134</v>
      </c>
      <c r="J22" s="22" t="s">
        <v>135</v>
      </c>
      <c r="K22" s="22" t="s">
        <v>134</v>
      </c>
    </row>
    <row r="23" spans="5:15" x14ac:dyDescent="0.25">
      <c r="E23" s="1">
        <v>1</v>
      </c>
      <c r="F23" s="19">
        <f ca="1">$C$6+($C$7-$C$6)*RAND()</f>
        <v>44056.931093166</v>
      </c>
      <c r="G23" s="20">
        <f ca="1">F23</f>
        <v>44056.931093166</v>
      </c>
      <c r="H23" s="1">
        <f ca="1">RANDBETWEEN(1,20)</f>
        <v>19</v>
      </c>
      <c r="I23" s="23">
        <f ca="1">EDATE(G23,H23)</f>
        <v>44633</v>
      </c>
      <c r="J23" s="1">
        <f ca="1">RANDBETWEEN(1,90)</f>
        <v>87</v>
      </c>
      <c r="K23" s="23">
        <f ca="1">G23+J23</f>
        <v>44143.931093166</v>
      </c>
    </row>
    <row r="24" spans="5:15" x14ac:dyDescent="0.25">
      <c r="E24" s="1">
        <v>2</v>
      </c>
      <c r="F24" s="19">
        <f ca="1">$C$6+($C$7-$C$6)*RAND()</f>
        <v>39606.698157747356</v>
      </c>
      <c r="G24" s="20">
        <f t="shared" ref="G24:G37" ca="1" si="10">F24</f>
        <v>39606.698157747356</v>
      </c>
      <c r="H24" s="1">
        <f t="shared" ref="H24:H37" ca="1" si="11">RANDBETWEEN(1,20)</f>
        <v>5</v>
      </c>
      <c r="I24" s="23">
        <f t="shared" ref="I24:I37" ca="1" si="12">EDATE(G24,H24)</f>
        <v>39759</v>
      </c>
      <c r="J24" s="1">
        <f t="shared" ref="J24:J37" ca="1" si="13">RANDBETWEEN(1,90)</f>
        <v>4</v>
      </c>
      <c r="K24" s="23">
        <f t="shared" ref="K24:K37" ca="1" si="14">G24+J24</f>
        <v>39610.698157747356</v>
      </c>
    </row>
    <row r="25" spans="5:15" x14ac:dyDescent="0.25">
      <c r="E25" s="1">
        <v>3</v>
      </c>
      <c r="F25" s="19">
        <f t="shared" ref="F25:F37" ca="1" si="15">$C$6+($C$7-$C$6)*RAND()</f>
        <v>45051.324329195362</v>
      </c>
      <c r="G25" s="20">
        <f t="shared" ca="1" si="10"/>
        <v>45051.324329195362</v>
      </c>
      <c r="H25" s="1">
        <f t="shared" ca="1" si="11"/>
        <v>19</v>
      </c>
      <c r="I25" s="23">
        <f t="shared" ca="1" si="12"/>
        <v>45631</v>
      </c>
      <c r="J25" s="1">
        <f t="shared" ca="1" si="13"/>
        <v>22</v>
      </c>
      <c r="K25" s="23">
        <f t="shared" ca="1" si="14"/>
        <v>45073.324329195362</v>
      </c>
    </row>
    <row r="26" spans="5:15" x14ac:dyDescent="0.25">
      <c r="E26" s="1">
        <v>4</v>
      </c>
      <c r="F26" s="19">
        <f t="shared" ca="1" si="15"/>
        <v>41767.567966791423</v>
      </c>
      <c r="G26" s="20">
        <f t="shared" ca="1" si="10"/>
        <v>41767.567966791423</v>
      </c>
      <c r="H26" s="1">
        <f t="shared" ca="1" si="11"/>
        <v>13</v>
      </c>
      <c r="I26" s="23">
        <f t="shared" ca="1" si="12"/>
        <v>42163</v>
      </c>
      <c r="J26" s="1">
        <f t="shared" ca="1" si="13"/>
        <v>51</v>
      </c>
      <c r="K26" s="23">
        <f t="shared" ca="1" si="14"/>
        <v>41818.567966791423</v>
      </c>
    </row>
    <row r="27" spans="5:15" x14ac:dyDescent="0.25">
      <c r="E27" s="1">
        <v>5</v>
      </c>
      <c r="F27" s="19">
        <f t="shared" ca="1" si="15"/>
        <v>44601.77163164907</v>
      </c>
      <c r="G27" s="20">
        <f t="shared" ca="1" si="10"/>
        <v>44601.77163164907</v>
      </c>
      <c r="H27" s="1">
        <f t="shared" ca="1" si="11"/>
        <v>1</v>
      </c>
      <c r="I27" s="23">
        <f t="shared" ca="1" si="12"/>
        <v>44629</v>
      </c>
      <c r="J27" s="1">
        <f t="shared" ca="1" si="13"/>
        <v>13</v>
      </c>
      <c r="K27" s="23">
        <f t="shared" ca="1" si="14"/>
        <v>44614.77163164907</v>
      </c>
    </row>
    <row r="28" spans="5:15" x14ac:dyDescent="0.25">
      <c r="E28" s="1">
        <v>6</v>
      </c>
      <c r="F28" s="19">
        <f t="shared" ca="1" si="15"/>
        <v>42777.02255487947</v>
      </c>
      <c r="G28" s="20">
        <f t="shared" ca="1" si="10"/>
        <v>42777.02255487947</v>
      </c>
      <c r="H28" s="1">
        <f t="shared" ca="1" si="11"/>
        <v>4</v>
      </c>
      <c r="I28" s="23">
        <f t="shared" ca="1" si="12"/>
        <v>42897</v>
      </c>
      <c r="J28" s="1">
        <f t="shared" ca="1" si="13"/>
        <v>6</v>
      </c>
      <c r="K28" s="23">
        <f t="shared" ca="1" si="14"/>
        <v>42783.02255487947</v>
      </c>
    </row>
    <row r="29" spans="5:15" x14ac:dyDescent="0.25">
      <c r="E29" s="1">
        <v>7</v>
      </c>
      <c r="F29" s="19">
        <f t="shared" ca="1" si="15"/>
        <v>43206.631142730148</v>
      </c>
      <c r="G29" s="20">
        <f t="shared" ca="1" si="10"/>
        <v>43206.631142730148</v>
      </c>
      <c r="H29" s="1">
        <f t="shared" ca="1" si="11"/>
        <v>12</v>
      </c>
      <c r="I29" s="23">
        <f t="shared" ca="1" si="12"/>
        <v>43571</v>
      </c>
      <c r="J29" s="1">
        <f t="shared" ca="1" si="13"/>
        <v>11</v>
      </c>
      <c r="K29" s="23">
        <f t="shared" ca="1" si="14"/>
        <v>43217.631142730148</v>
      </c>
    </row>
    <row r="30" spans="5:15" x14ac:dyDescent="0.25">
      <c r="E30" s="1">
        <v>8</v>
      </c>
      <c r="F30" s="19">
        <f t="shared" ca="1" si="15"/>
        <v>39609.43142477626</v>
      </c>
      <c r="G30" s="20">
        <f t="shared" ca="1" si="10"/>
        <v>39609.43142477626</v>
      </c>
      <c r="H30" s="1">
        <f t="shared" ca="1" si="11"/>
        <v>15</v>
      </c>
      <c r="I30" s="23">
        <f t="shared" ca="1" si="12"/>
        <v>40066</v>
      </c>
      <c r="J30" s="1">
        <f t="shared" ca="1" si="13"/>
        <v>47</v>
      </c>
      <c r="K30" s="23">
        <f t="shared" ca="1" si="14"/>
        <v>39656.43142477626</v>
      </c>
    </row>
    <row r="31" spans="5:15" x14ac:dyDescent="0.25">
      <c r="E31" s="1">
        <v>9</v>
      </c>
      <c r="F31" s="19">
        <f t="shared" ca="1" si="15"/>
        <v>38429.940051380938</v>
      </c>
      <c r="G31" s="20">
        <f t="shared" ca="1" si="10"/>
        <v>38429.940051380938</v>
      </c>
      <c r="H31" s="1">
        <f t="shared" ca="1" si="11"/>
        <v>11</v>
      </c>
      <c r="I31" s="23">
        <f t="shared" ca="1" si="12"/>
        <v>38766</v>
      </c>
      <c r="J31" s="1">
        <f t="shared" ca="1" si="13"/>
        <v>18</v>
      </c>
      <c r="K31" s="23">
        <f t="shared" ca="1" si="14"/>
        <v>38447.940051380938</v>
      </c>
    </row>
    <row r="32" spans="5:15" x14ac:dyDescent="0.25">
      <c r="E32" s="1">
        <v>10</v>
      </c>
      <c r="F32" s="19">
        <f t="shared" ca="1" si="15"/>
        <v>39937.191735476859</v>
      </c>
      <c r="G32" s="20">
        <f t="shared" ca="1" si="10"/>
        <v>39937.191735476859</v>
      </c>
      <c r="H32" s="1">
        <f t="shared" ca="1" si="11"/>
        <v>2</v>
      </c>
      <c r="I32" s="23">
        <f t="shared" ca="1" si="12"/>
        <v>39998</v>
      </c>
      <c r="J32" s="1">
        <f t="shared" ca="1" si="13"/>
        <v>76</v>
      </c>
      <c r="K32" s="23">
        <f t="shared" ca="1" si="14"/>
        <v>40013.191735476859</v>
      </c>
    </row>
    <row r="33" spans="5:11" x14ac:dyDescent="0.25">
      <c r="E33" s="1">
        <v>11</v>
      </c>
      <c r="F33" s="19">
        <f t="shared" ca="1" si="15"/>
        <v>43108.956423666845</v>
      </c>
      <c r="G33" s="20">
        <f t="shared" ca="1" si="10"/>
        <v>43108.956423666845</v>
      </c>
      <c r="H33" s="1">
        <f t="shared" ca="1" si="11"/>
        <v>10</v>
      </c>
      <c r="I33" s="23">
        <f t="shared" ca="1" si="12"/>
        <v>43412</v>
      </c>
      <c r="J33" s="1">
        <f t="shared" ca="1" si="13"/>
        <v>2</v>
      </c>
      <c r="K33" s="23">
        <f t="shared" ca="1" si="14"/>
        <v>43110.956423666845</v>
      </c>
    </row>
    <row r="34" spans="5:11" x14ac:dyDescent="0.25">
      <c r="E34" s="1">
        <v>12</v>
      </c>
      <c r="F34" s="19">
        <f t="shared" ca="1" si="15"/>
        <v>41764.285667153141</v>
      </c>
      <c r="G34" s="20">
        <f t="shared" ca="1" si="10"/>
        <v>41764.285667153141</v>
      </c>
      <c r="H34" s="1">
        <f t="shared" ca="1" si="11"/>
        <v>8</v>
      </c>
      <c r="I34" s="23">
        <f t="shared" ca="1" si="12"/>
        <v>42009</v>
      </c>
      <c r="J34" s="1">
        <f t="shared" ca="1" si="13"/>
        <v>68</v>
      </c>
      <c r="K34" s="23">
        <f t="shared" ca="1" si="14"/>
        <v>41832.285667153141</v>
      </c>
    </row>
    <row r="35" spans="5:11" x14ac:dyDescent="0.25">
      <c r="E35" s="1">
        <v>13</v>
      </c>
      <c r="F35" s="19">
        <f t="shared" ca="1" si="15"/>
        <v>43555.256182616809</v>
      </c>
      <c r="G35" s="20">
        <f t="shared" ca="1" si="10"/>
        <v>43555.256182616809</v>
      </c>
      <c r="H35" s="1">
        <f t="shared" ca="1" si="11"/>
        <v>3</v>
      </c>
      <c r="I35" s="23">
        <f t="shared" ca="1" si="12"/>
        <v>43646</v>
      </c>
      <c r="J35" s="1">
        <f t="shared" ca="1" si="13"/>
        <v>54</v>
      </c>
      <c r="K35" s="23">
        <f t="shared" ca="1" si="14"/>
        <v>43609.256182616809</v>
      </c>
    </row>
    <row r="36" spans="5:11" x14ac:dyDescent="0.25">
      <c r="E36" s="1">
        <v>14</v>
      </c>
      <c r="F36" s="19">
        <f t="shared" ca="1" si="15"/>
        <v>42703.954442699222</v>
      </c>
      <c r="G36" s="20">
        <f t="shared" ca="1" si="10"/>
        <v>42703.954442699222</v>
      </c>
      <c r="H36" s="1">
        <f t="shared" ca="1" si="11"/>
        <v>2</v>
      </c>
      <c r="I36" s="23">
        <f t="shared" ca="1" si="12"/>
        <v>42764</v>
      </c>
      <c r="J36" s="1">
        <f t="shared" ca="1" si="13"/>
        <v>41</v>
      </c>
      <c r="K36" s="23">
        <f t="shared" ca="1" si="14"/>
        <v>42744.954442699222</v>
      </c>
    </row>
    <row r="37" spans="5:11" x14ac:dyDescent="0.25">
      <c r="E37" s="1">
        <v>15</v>
      </c>
      <c r="F37" s="19">
        <f t="shared" ca="1" si="15"/>
        <v>38391.010643450849</v>
      </c>
      <c r="G37" s="20">
        <f t="shared" ca="1" si="10"/>
        <v>38391.010643450849</v>
      </c>
      <c r="H37" s="1">
        <f t="shared" ca="1" si="11"/>
        <v>10</v>
      </c>
      <c r="I37" s="23">
        <f t="shared" ca="1" si="12"/>
        <v>38694</v>
      </c>
      <c r="J37" s="1">
        <f t="shared" ca="1" si="13"/>
        <v>6</v>
      </c>
      <c r="K37" s="23">
        <f t="shared" ca="1" si="14"/>
        <v>38397.010643450849</v>
      </c>
    </row>
  </sheetData>
  <mergeCells count="1">
    <mergeCell ref="E2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F80C-A848-48E5-8CD7-7287CCDF9868}">
  <dimension ref="A2:U30"/>
  <sheetViews>
    <sheetView tabSelected="1" topLeftCell="G5" zoomScaleNormal="100" workbookViewId="0">
      <selection activeCell="S24" sqref="S24"/>
    </sheetView>
  </sheetViews>
  <sheetFormatPr baseColWidth="10" defaultRowHeight="15" x14ac:dyDescent="0.25"/>
  <cols>
    <col min="1" max="6" width="11.42578125" hidden="1" customWidth="1"/>
    <col min="7" max="7" width="3.5703125" customWidth="1"/>
    <col min="8" max="8" width="23" bestFit="1" customWidth="1"/>
    <col min="9" max="9" width="10.5703125" customWidth="1"/>
    <col min="10" max="10" width="11.85546875" customWidth="1"/>
    <col min="12" max="12" width="16" customWidth="1"/>
    <col min="19" max="19" width="13.28515625" customWidth="1"/>
    <col min="21" max="21" width="15.42578125" customWidth="1"/>
  </cols>
  <sheetData>
    <row r="2" spans="1:21" ht="21" x14ac:dyDescent="0.35">
      <c r="D2" s="24" t="s">
        <v>109</v>
      </c>
      <c r="E2" s="24"/>
      <c r="F2" s="24"/>
      <c r="H2" s="24" t="s">
        <v>16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4" spans="1:21" x14ac:dyDescent="0.25">
      <c r="M4" s="37" t="s">
        <v>147</v>
      </c>
      <c r="N4" s="37"/>
      <c r="O4" s="37"/>
      <c r="P4" s="37"/>
      <c r="Q4" s="37"/>
      <c r="R4" s="37"/>
      <c r="S4" t="s">
        <v>155</v>
      </c>
    </row>
    <row r="5" spans="1:21" x14ac:dyDescent="0.25">
      <c r="M5" s="38" t="s">
        <v>144</v>
      </c>
      <c r="N5" s="38"/>
      <c r="O5" s="38" t="s">
        <v>145</v>
      </c>
      <c r="P5" s="38"/>
      <c r="Q5" s="38" t="s">
        <v>146</v>
      </c>
      <c r="R5" s="38"/>
    </row>
    <row r="6" spans="1:21" x14ac:dyDescent="0.25">
      <c r="A6" t="s">
        <v>137</v>
      </c>
      <c r="D6" s="16" t="s">
        <v>62</v>
      </c>
      <c r="E6" s="16" t="s">
        <v>45</v>
      </c>
      <c r="F6" s="16" t="s">
        <v>108</v>
      </c>
      <c r="H6" s="39" t="s">
        <v>62</v>
      </c>
      <c r="I6" s="39" t="s">
        <v>45</v>
      </c>
      <c r="J6" s="39" t="s">
        <v>108</v>
      </c>
      <c r="K6" s="39" t="s">
        <v>136</v>
      </c>
      <c r="L6" s="39" t="s">
        <v>6</v>
      </c>
      <c r="M6" s="16" t="s">
        <v>136</v>
      </c>
      <c r="N6" s="16" t="s">
        <v>142</v>
      </c>
      <c r="O6" s="16" t="s">
        <v>136</v>
      </c>
      <c r="P6" s="16" t="s">
        <v>142</v>
      </c>
      <c r="Q6" s="16" t="s">
        <v>136</v>
      </c>
      <c r="R6" s="16" t="s">
        <v>142</v>
      </c>
      <c r="S6" s="40" t="s">
        <v>143</v>
      </c>
      <c r="T6" s="40" t="s">
        <v>11</v>
      </c>
      <c r="U6" s="40" t="s">
        <v>20</v>
      </c>
    </row>
    <row r="7" spans="1:21" x14ac:dyDescent="0.25">
      <c r="A7" t="s">
        <v>121</v>
      </c>
      <c r="D7" s="1">
        <v>1</v>
      </c>
      <c r="E7" s="1" t="s">
        <v>78</v>
      </c>
      <c r="F7" s="1" t="s">
        <v>79</v>
      </c>
      <c r="H7" s="1" t="str">
        <f>_xlfn.CONCAT("C",TEXT(D7,"000"),"-",E7,"-",F7)</f>
        <v>C001-Juan-Pérez</v>
      </c>
      <c r="I7" s="1" t="str">
        <f>LEFT(RIGHT(H7,LEN(H7)-FIND("-",H7)),FIND("-",RIGHT(H7,LEN(H7)-FIND("-",H7)))-1)</f>
        <v>Juan</v>
      </c>
      <c r="J7" s="1" t="str">
        <f>RIGHT(RIGHT(H7,LEN(H7)-FIND("-",H7)),LEN(RIGHT(H7,LEN(H7)-FIND("-",H7)))-FIND("-",RIGHT(H7,LEN(H7)-FIND("-",H7))))</f>
        <v>Pérez</v>
      </c>
      <c r="K7" s="23">
        <f ca="1">$B$8+($B$9-$B$8)*RAND()</f>
        <v>44699.735268656885</v>
      </c>
      <c r="L7" s="33">
        <f ca="1">-$B$13*LN(RAND())</f>
        <v>502.65152451307802</v>
      </c>
      <c r="M7" s="34">
        <f ca="1">$B$17+($B$18-$B$17)*RAND()</f>
        <v>0.3810418761147995</v>
      </c>
      <c r="N7" s="34">
        <f ca="1">$B$22+($B$23-$B$22)*RAND()</f>
        <v>0.86601902181826496</v>
      </c>
      <c r="O7" s="34">
        <f ca="1">$B$17+($B$18-$B$17)*RAND()</f>
        <v>0.33941253008340194</v>
      </c>
      <c r="P7" s="34">
        <f ca="1">$B$22+($B$23-$B$22)*RAND()</f>
        <v>0.90763575207122593</v>
      </c>
      <c r="Q7" s="34">
        <f ca="1">$B$17+($B$18-$B$17)*RAND()</f>
        <v>0.37685777612938354</v>
      </c>
      <c r="R7" s="34">
        <f ca="1">$B$22+($B$23-$B$22)*RAND()</f>
        <v>0.87838067134954922</v>
      </c>
      <c r="S7" s="33">
        <f ca="1" xml:space="preserve"> IF(AND(M7&lt;=$J$29,N7&gt;=$J$30),(N7-$I$26)*24*$I$27,0) + IF(AND(O7&lt;=$J$29,P7&gt;=$J$30),(P7-$I$26)*24*$I$27,0) + IF(AND(Q7&lt;=$J$29,R7&gt;=$J$30),(R7-$I$26)*24*$I$27,0)</f>
        <v>0</v>
      </c>
      <c r="T7" s="33">
        <f ca="1">((TODAY()-K7)/365) * L7 * $I$23</f>
        <v>6.4605506521434304</v>
      </c>
      <c r="U7" s="41">
        <f ca="1">T7+S7+L7</f>
        <v>509.11207516522143</v>
      </c>
    </row>
    <row r="8" spans="1:21" x14ac:dyDescent="0.25">
      <c r="A8" t="s">
        <v>119</v>
      </c>
      <c r="B8" s="17">
        <v>44450</v>
      </c>
      <c r="D8" s="1">
        <v>2</v>
      </c>
      <c r="E8" s="1" t="s">
        <v>80</v>
      </c>
      <c r="F8" s="1" t="s">
        <v>81</v>
      </c>
      <c r="H8" s="1" t="str">
        <f t="shared" ref="H8:H21" si="0">_xlfn.CONCAT("C",TEXT(D8,"000"),"-",E8,"-",F8)</f>
        <v>C002-María-García</v>
      </c>
      <c r="I8" s="1" t="str">
        <f t="shared" ref="I8:I21" si="1">LEFT(RIGHT(H8,LEN(H8)-FIND("-",H8)),FIND("-",RIGHT(H8,LEN(H8)-FIND("-",H8)))-1)</f>
        <v>María</v>
      </c>
      <c r="J8" s="1" t="str">
        <f t="shared" ref="J8:J21" si="2">RIGHT(RIGHT(H8,LEN(H8)-FIND("-",H8)),LEN(RIGHT(H8,LEN(H8)-FIND("-",H8)))-FIND("-",RIGHT(H8,LEN(H8)-FIND("-",H8))))</f>
        <v>García</v>
      </c>
      <c r="K8" s="23">
        <f t="shared" ref="K8:K21" ca="1" si="3">$B$8+($B$9-$B$8)*RAND()</f>
        <v>44857.372646536154</v>
      </c>
      <c r="L8" s="33">
        <f t="shared" ref="L8:L21" ca="1" si="4">-$B$13*LN(RAND())</f>
        <v>3322.2935805367838</v>
      </c>
      <c r="M8" s="34">
        <f t="shared" ref="M8:Q21" ca="1" si="5">$B$17+($B$18-$B$17)*RAND()</f>
        <v>0.32683076170085784</v>
      </c>
      <c r="N8" s="34">
        <f t="shared" ref="N8:N21" ca="1" si="6">$B$22+($B$23-$B$22)*RAND()</f>
        <v>0.87114970018810733</v>
      </c>
      <c r="O8" s="34">
        <f t="shared" ca="1" si="5"/>
        <v>0.29571061382856217</v>
      </c>
      <c r="P8" s="34">
        <f ca="1">$B$22+($B$23-$B$22)*RAND()</f>
        <v>0.83298788603392937</v>
      </c>
      <c r="Q8" s="34">
        <f t="shared" ca="1" si="5"/>
        <v>0.32973352523095029</v>
      </c>
      <c r="R8" s="34">
        <f ca="1">$B$22+($B$23-$B$22)*RAND()</f>
        <v>0.87403598531054472</v>
      </c>
      <c r="S8" s="33">
        <f t="shared" ref="S8:S21" ca="1" si="7" xml:space="preserve"> IF(AND(M8&lt;=$J$29,N8&gt;=$J$30),(N8-$I$26)*24*$I$27,0) + IF(AND(O8&lt;=$J$29,P8&gt;=$J$30),(P8-$I$26)*24*$I$27,0) + IF(AND(Q8&lt;=$J$29,R8&gt;=$J$30),(R8-$I$26)*24*$I$27,0)</f>
        <v>196.90414291954886</v>
      </c>
      <c r="T8" s="33">
        <f t="shared" ref="T8:T21" ca="1" si="8">((TODAY()-K8)/365) * L8 * $I$23</f>
        <v>35.527030756224029</v>
      </c>
      <c r="U8" s="41">
        <f t="shared" ref="U8:U21" ca="1" si="9">T8+S8+L8</f>
        <v>3554.7247542125565</v>
      </c>
    </row>
    <row r="9" spans="1:21" x14ac:dyDescent="0.25">
      <c r="A9" t="s">
        <v>120</v>
      </c>
      <c r="B9" s="17">
        <f ca="1">TODAY()-366</f>
        <v>45272</v>
      </c>
      <c r="D9" s="1">
        <v>3</v>
      </c>
      <c r="E9" s="1" t="s">
        <v>82</v>
      </c>
      <c r="F9" s="1" t="s">
        <v>83</v>
      </c>
      <c r="H9" s="1" t="str">
        <f t="shared" si="0"/>
        <v>C003-Carlos-López</v>
      </c>
      <c r="I9" s="1" t="str">
        <f t="shared" si="1"/>
        <v>Carlos</v>
      </c>
      <c r="J9" s="1" t="str">
        <f t="shared" si="2"/>
        <v>López</v>
      </c>
      <c r="K9" s="23">
        <f t="shared" ca="1" si="3"/>
        <v>45085.922473552528</v>
      </c>
      <c r="L9" s="33">
        <f t="shared" ca="1" si="4"/>
        <v>318.0180191975362</v>
      </c>
      <c r="M9" s="34">
        <f t="shared" ca="1" si="5"/>
        <v>0.2970689787854382</v>
      </c>
      <c r="N9" s="34">
        <f t="shared" ca="1" si="6"/>
        <v>0.88768357302229828</v>
      </c>
      <c r="O9" s="34">
        <f t="shared" ca="1" si="5"/>
        <v>0.31730838601754047</v>
      </c>
      <c r="P9" s="34">
        <f ca="1">$B$22+($B$23-$B$22)*RAND()</f>
        <v>0.82885253812929671</v>
      </c>
      <c r="Q9" s="34">
        <f t="shared" ca="1" si="5"/>
        <v>0.37368038954540006</v>
      </c>
      <c r="R9" s="34">
        <f ca="1">$B$22+($B$23-$B$22)*RAND()</f>
        <v>0.91602987829830118</v>
      </c>
      <c r="S9" s="33">
        <f t="shared" ca="1" si="7"/>
        <v>129.92166669095701</v>
      </c>
      <c r="T9" s="33">
        <f t="shared" ca="1" si="8"/>
        <v>2.4050767315657611</v>
      </c>
      <c r="U9" s="41">
        <f t="shared" ca="1" si="9"/>
        <v>450.34476262005899</v>
      </c>
    </row>
    <row r="10" spans="1:21" x14ac:dyDescent="0.25">
      <c r="D10" s="1">
        <v>4</v>
      </c>
      <c r="E10" s="1" t="s">
        <v>84</v>
      </c>
      <c r="F10" s="1" t="s">
        <v>85</v>
      </c>
      <c r="H10" s="1" t="str">
        <f t="shared" si="0"/>
        <v>C004-Ana-Rodríguez</v>
      </c>
      <c r="I10" s="1" t="str">
        <f t="shared" si="1"/>
        <v>Ana</v>
      </c>
      <c r="J10" s="1" t="str">
        <f t="shared" si="2"/>
        <v>Rodríguez</v>
      </c>
      <c r="K10" s="23">
        <f t="shared" ca="1" si="3"/>
        <v>45135.160047622856</v>
      </c>
      <c r="L10" s="33">
        <f t="shared" ca="1" si="4"/>
        <v>4733.1082892516206</v>
      </c>
      <c r="M10" s="34">
        <f t="shared" ca="1" si="5"/>
        <v>0.31622906493450836</v>
      </c>
      <c r="N10" s="34">
        <f t="shared" ca="1" si="6"/>
        <v>0.87525686456375451</v>
      </c>
      <c r="O10" s="34">
        <f t="shared" ca="1" si="5"/>
        <v>0.37963100754650969</v>
      </c>
      <c r="P10" s="34">
        <f ca="1">$B$22+($B$23-$B$22)*RAND()</f>
        <v>0.83644162797232158</v>
      </c>
      <c r="Q10" s="34">
        <f t="shared" ca="1" si="5"/>
        <v>0.3444400284435854</v>
      </c>
      <c r="R10" s="34">
        <f ca="1">$B$22+($B$23-$B$22)*RAND()</f>
        <v>0.87491301995936077</v>
      </c>
      <c r="S10" s="33">
        <f t="shared" ca="1" si="7"/>
        <v>75.154118738252706</v>
      </c>
      <c r="T10" s="33">
        <f t="shared" ca="1" si="8"/>
        <v>32.60268420223494</v>
      </c>
      <c r="U10" s="41">
        <f t="shared" ca="1" si="9"/>
        <v>4840.865092192108</v>
      </c>
    </row>
    <row r="11" spans="1:21" x14ac:dyDescent="0.25">
      <c r="A11" t="s">
        <v>138</v>
      </c>
      <c r="D11" s="1">
        <v>5</v>
      </c>
      <c r="E11" s="1" t="s">
        <v>86</v>
      </c>
      <c r="F11" s="1" t="s">
        <v>87</v>
      </c>
      <c r="H11" s="1" t="str">
        <f t="shared" si="0"/>
        <v>C005-Luis-González</v>
      </c>
      <c r="I11" s="1" t="str">
        <f t="shared" si="1"/>
        <v>Luis</v>
      </c>
      <c r="J11" s="1" t="str">
        <f t="shared" si="2"/>
        <v>González</v>
      </c>
      <c r="K11" s="23">
        <f t="shared" ca="1" si="3"/>
        <v>44700.720355573081</v>
      </c>
      <c r="L11" s="33">
        <f t="shared" ca="1" si="4"/>
        <v>914.48928288021034</v>
      </c>
      <c r="M11" s="34">
        <f t="shared" ca="1" si="5"/>
        <v>0.32835414167810273</v>
      </c>
      <c r="N11" s="34">
        <f t="shared" ca="1" si="6"/>
        <v>0.90542337596205602</v>
      </c>
      <c r="O11" s="34">
        <f t="shared" ca="1" si="5"/>
        <v>0.36670098820936509</v>
      </c>
      <c r="P11" s="34">
        <f ca="1">$B$22+($B$23-$B$22)*RAND()</f>
        <v>0.91222084420394101</v>
      </c>
      <c r="Q11" s="34">
        <f t="shared" ca="1" si="5"/>
        <v>0.32103960356771233</v>
      </c>
      <c r="R11" s="34">
        <f ca="1">$B$22+($B$23-$B$22)*RAND()</f>
        <v>0.83561681208682959</v>
      </c>
      <c r="S11" s="33">
        <f t="shared" ca="1" si="7"/>
        <v>144.62411282933138</v>
      </c>
      <c r="T11" s="33">
        <f t="shared" ca="1" si="8"/>
        <v>11.741536847810842</v>
      </c>
      <c r="U11" s="41">
        <f t="shared" ca="1" si="9"/>
        <v>1070.8549325573526</v>
      </c>
    </row>
    <row r="12" spans="1:21" x14ac:dyDescent="0.25">
      <c r="A12" t="s">
        <v>139</v>
      </c>
      <c r="D12" s="1">
        <v>6</v>
      </c>
      <c r="E12" s="1" t="s">
        <v>88</v>
      </c>
      <c r="F12" s="1" t="s">
        <v>89</v>
      </c>
      <c r="H12" s="1" t="str">
        <f t="shared" si="0"/>
        <v>C006-Sofía-Martínez</v>
      </c>
      <c r="I12" s="1" t="str">
        <f t="shared" si="1"/>
        <v>Sofía</v>
      </c>
      <c r="J12" s="1" t="str">
        <f t="shared" si="2"/>
        <v>Martínez</v>
      </c>
      <c r="K12" s="23">
        <f t="shared" ca="1" si="3"/>
        <v>44822.40559486462</v>
      </c>
      <c r="L12" s="33">
        <f t="shared" ca="1" si="4"/>
        <v>2787.0910051037263</v>
      </c>
      <c r="M12" s="34">
        <f t="shared" ca="1" si="5"/>
        <v>0.35966380188866143</v>
      </c>
      <c r="N12" s="34">
        <f t="shared" ca="1" si="6"/>
        <v>0.88252250544858568</v>
      </c>
      <c r="O12" s="34">
        <f t="shared" ca="1" si="5"/>
        <v>0.33235401188922453</v>
      </c>
      <c r="P12" s="34">
        <f ca="1">$B$22+($B$23-$B$22)*RAND()</f>
        <v>0.91345177317663839</v>
      </c>
      <c r="Q12" s="34">
        <f t="shared" ca="1" si="5"/>
        <v>0.32101703921811825</v>
      </c>
      <c r="R12" s="34">
        <f ca="1">$B$22+($B$23-$B$22)*RAND()</f>
        <v>0.88789160726198635</v>
      </c>
      <c r="S12" s="33">
        <f t="shared" ca="1" si="7"/>
        <v>180.80602826317485</v>
      </c>
      <c r="T12" s="33">
        <f t="shared" ca="1" si="8"/>
        <v>31.138846991311532</v>
      </c>
      <c r="U12" s="41">
        <f t="shared" ca="1" si="9"/>
        <v>2999.0358803582126</v>
      </c>
    </row>
    <row r="13" spans="1:21" x14ac:dyDescent="0.25">
      <c r="A13" t="s">
        <v>140</v>
      </c>
      <c r="B13">
        <v>3200</v>
      </c>
      <c r="D13" s="1">
        <v>7</v>
      </c>
      <c r="E13" s="1" t="s">
        <v>90</v>
      </c>
      <c r="F13" s="1" t="s">
        <v>91</v>
      </c>
      <c r="H13" s="1" t="str">
        <f t="shared" si="0"/>
        <v>C007-Miguel-Hernández</v>
      </c>
      <c r="I13" s="1" t="str">
        <f t="shared" si="1"/>
        <v>Miguel</v>
      </c>
      <c r="J13" s="1" t="str">
        <f t="shared" si="2"/>
        <v>Hernández</v>
      </c>
      <c r="K13" s="23">
        <f t="shared" ca="1" si="3"/>
        <v>45158.656431091469</v>
      </c>
      <c r="L13" s="33">
        <f t="shared" ca="1" si="4"/>
        <v>5174.6806845159517</v>
      </c>
      <c r="M13" s="34">
        <f t="shared" ca="1" si="5"/>
        <v>0.32750950441680959</v>
      </c>
      <c r="N13" s="34">
        <f t="shared" ca="1" si="6"/>
        <v>0.87047601024583587</v>
      </c>
      <c r="O13" s="34">
        <f t="shared" ca="1" si="5"/>
        <v>0.3126422302271088</v>
      </c>
      <c r="P13" s="34">
        <f ca="1">$B$22+($B$23-$B$22)*RAND()</f>
        <v>0.84475260427060495</v>
      </c>
      <c r="Q13" s="34">
        <f t="shared" ca="1" si="5"/>
        <v>0.3323374218560568</v>
      </c>
      <c r="R13" s="34">
        <f ca="1">$B$22+($B$23-$B$22)*RAND()</f>
        <v>0.83220200844239522</v>
      </c>
      <c r="S13" s="33">
        <f t="shared" ca="1" si="7"/>
        <v>178.45837377530162</v>
      </c>
      <c r="T13" s="33">
        <f t="shared" ca="1" si="8"/>
        <v>33.978765853122134</v>
      </c>
      <c r="U13" s="41">
        <f t="shared" ca="1" si="9"/>
        <v>5387.1178241443758</v>
      </c>
    </row>
    <row r="14" spans="1:21" x14ac:dyDescent="0.25">
      <c r="D14" s="1">
        <v>8</v>
      </c>
      <c r="E14" s="1" t="s">
        <v>92</v>
      </c>
      <c r="F14" s="1" t="s">
        <v>93</v>
      </c>
      <c r="H14" s="1" t="str">
        <f t="shared" si="0"/>
        <v>C008-Laura-Sánchez</v>
      </c>
      <c r="I14" s="1" t="str">
        <f t="shared" si="1"/>
        <v>Laura</v>
      </c>
      <c r="J14" s="1" t="str">
        <f t="shared" si="2"/>
        <v>Sánchez</v>
      </c>
      <c r="K14" s="23">
        <f t="shared" ca="1" si="3"/>
        <v>44830.347394663011</v>
      </c>
      <c r="L14" s="33">
        <f t="shared" ca="1" si="4"/>
        <v>751.16412740484691</v>
      </c>
      <c r="M14" s="34">
        <f t="shared" ca="1" si="5"/>
        <v>0.36452649466271259</v>
      </c>
      <c r="N14" s="34">
        <f t="shared" ca="1" si="6"/>
        <v>0.86201137800365024</v>
      </c>
      <c r="O14" s="34">
        <f t="shared" ca="1" si="5"/>
        <v>0.2970852613721785</v>
      </c>
      <c r="P14" s="34">
        <f ca="1">$B$22+($B$23-$B$22)*RAND()</f>
        <v>0.84328999444858399</v>
      </c>
      <c r="Q14" s="34">
        <f t="shared" ca="1" si="5"/>
        <v>0.30018484291241704</v>
      </c>
      <c r="R14" s="34">
        <f ca="1">$B$22+($B$23-$B$22)*RAND()</f>
        <v>0.82614369979468205</v>
      </c>
      <c r="S14" s="33">
        <f t="shared" ca="1" si="7"/>
        <v>101.66021654595963</v>
      </c>
      <c r="T14" s="33">
        <f t="shared" ca="1" si="8"/>
        <v>8.3106803360850741</v>
      </c>
      <c r="U14" s="41">
        <f t="shared" ca="1" si="9"/>
        <v>861.13502428689162</v>
      </c>
    </row>
    <row r="15" spans="1:21" x14ac:dyDescent="0.25">
      <c r="A15" t="s">
        <v>141</v>
      </c>
      <c r="D15" s="1">
        <v>9</v>
      </c>
      <c r="E15" s="1" t="s">
        <v>94</v>
      </c>
      <c r="F15" s="1" t="s">
        <v>95</v>
      </c>
      <c r="H15" s="1" t="str">
        <f t="shared" si="0"/>
        <v>C009-David-Jiménez</v>
      </c>
      <c r="I15" s="1" t="str">
        <f t="shared" si="1"/>
        <v>David</v>
      </c>
      <c r="J15" s="1" t="str">
        <f t="shared" si="2"/>
        <v>Jiménez</v>
      </c>
      <c r="K15" s="23">
        <f t="shared" ca="1" si="3"/>
        <v>44558.89695913699</v>
      </c>
      <c r="L15" s="33">
        <f t="shared" ca="1" si="4"/>
        <v>19565.931771923828</v>
      </c>
      <c r="M15" s="34">
        <f t="shared" ca="1" si="5"/>
        <v>0.32849497695896018</v>
      </c>
      <c r="N15" s="34">
        <f t="shared" ca="1" si="6"/>
        <v>0.88252016878483663</v>
      </c>
      <c r="O15" s="34">
        <f t="shared" ca="1" si="5"/>
        <v>0.37648608156414742</v>
      </c>
      <c r="P15" s="34">
        <f ca="1">$B$22+($B$23-$B$22)*RAND()</f>
        <v>0.88521094379261178</v>
      </c>
      <c r="Q15" s="34">
        <f t="shared" ca="1" si="5"/>
        <v>0.37650442444611454</v>
      </c>
      <c r="R15" s="34">
        <f ca="1">$B$22+($B$23-$B$22)*RAND()</f>
        <v>0.89796072079775402</v>
      </c>
      <c r="S15" s="33">
        <f t="shared" ca="1" si="7"/>
        <v>79.512101270901979</v>
      </c>
      <c r="T15" s="33">
        <f t="shared" ca="1" si="8"/>
        <v>289.22817085481086</v>
      </c>
      <c r="U15" s="41">
        <f t="shared" ca="1" si="9"/>
        <v>19934.672044049541</v>
      </c>
    </row>
    <row r="16" spans="1:21" x14ac:dyDescent="0.25">
      <c r="A16" t="s">
        <v>121</v>
      </c>
      <c r="D16" s="1">
        <v>10</v>
      </c>
      <c r="E16" s="1" t="s">
        <v>96</v>
      </c>
      <c r="F16" s="1" t="s">
        <v>97</v>
      </c>
      <c r="H16" s="1" t="str">
        <f t="shared" si="0"/>
        <v>C010-Elena-Torres</v>
      </c>
      <c r="I16" s="1" t="str">
        <f t="shared" si="1"/>
        <v>Elena</v>
      </c>
      <c r="J16" s="1" t="str">
        <f t="shared" si="2"/>
        <v>Torres</v>
      </c>
      <c r="K16" s="23">
        <f t="shared" ca="1" si="3"/>
        <v>45031.950865599501</v>
      </c>
      <c r="L16" s="33">
        <f t="shared" ca="1" si="4"/>
        <v>52.191166558060033</v>
      </c>
      <c r="M16" s="34">
        <f t="shared" ca="1" si="5"/>
        <v>0.34654585114678993</v>
      </c>
      <c r="N16" s="34">
        <f t="shared" ca="1" si="6"/>
        <v>0.88972628695148503</v>
      </c>
      <c r="O16" s="34">
        <f t="shared" ca="1" si="5"/>
        <v>0.34753459449097651</v>
      </c>
      <c r="P16" s="34">
        <f ca="1">$B$22+($B$23-$B$22)*RAND()</f>
        <v>0.82674165483930484</v>
      </c>
      <c r="Q16" s="34">
        <f t="shared" ca="1" si="5"/>
        <v>0.37423064540434708</v>
      </c>
      <c r="R16" s="34">
        <f ca="1">$B$22+($B$23-$B$22)*RAND()</f>
        <v>0.83919264762320511</v>
      </c>
      <c r="S16" s="33">
        <f t="shared" ca="1" si="7"/>
        <v>0</v>
      </c>
      <c r="T16" s="33">
        <f t="shared" ca="1" si="8"/>
        <v>0.43329330569677449</v>
      </c>
      <c r="U16" s="41">
        <f t="shared" ca="1" si="9"/>
        <v>52.624459863756805</v>
      </c>
    </row>
    <row r="17" spans="1:21" x14ac:dyDescent="0.25">
      <c r="A17" t="s">
        <v>119</v>
      </c>
      <c r="B17" s="32">
        <v>0.29166666666666669</v>
      </c>
      <c r="D17" s="1">
        <v>11</v>
      </c>
      <c r="E17" s="1" t="s">
        <v>98</v>
      </c>
      <c r="F17" s="1" t="s">
        <v>99</v>
      </c>
      <c r="H17" s="1" t="str">
        <f t="shared" si="0"/>
        <v>C011-Jorge-Ramírez</v>
      </c>
      <c r="I17" s="1" t="str">
        <f t="shared" si="1"/>
        <v>Jorge</v>
      </c>
      <c r="J17" s="1" t="str">
        <f t="shared" si="2"/>
        <v>Ramírez</v>
      </c>
      <c r="K17" s="23">
        <f t="shared" ca="1" si="3"/>
        <v>44698.866956559716</v>
      </c>
      <c r="L17" s="33">
        <f t="shared" ca="1" si="4"/>
        <v>2290.5180530208004</v>
      </c>
      <c r="M17" s="34">
        <f t="shared" ca="1" si="5"/>
        <v>0.37013832909949818</v>
      </c>
      <c r="N17" s="34">
        <f t="shared" ca="1" si="6"/>
        <v>0.88439870850181868</v>
      </c>
      <c r="O17" s="34">
        <f t="shared" ca="1" si="5"/>
        <v>0.36473777870022456</v>
      </c>
      <c r="P17" s="34">
        <f ca="1">$B$22+($B$23-$B$22)*RAND()</f>
        <v>0.8401290590794076</v>
      </c>
      <c r="Q17" s="34">
        <f t="shared" ca="1" si="5"/>
        <v>0.29199968905470275</v>
      </c>
      <c r="R17" s="34">
        <f ca="1">$B$22+($B$23-$B$22)*RAND()</f>
        <v>0.88918268060402206</v>
      </c>
      <c r="S17" s="33">
        <f t="shared" ca="1" si="7"/>
        <v>83.509608362413232</v>
      </c>
      <c r="T17" s="33">
        <f t="shared" ca="1" si="8"/>
        <v>29.467139591621081</v>
      </c>
      <c r="U17" s="41">
        <f t="shared" ca="1" si="9"/>
        <v>2403.4948009748346</v>
      </c>
    </row>
    <row r="18" spans="1:21" x14ac:dyDescent="0.25">
      <c r="A18" t="s">
        <v>120</v>
      </c>
      <c r="B18" s="32">
        <v>0.38541666666666669</v>
      </c>
      <c r="D18" s="1">
        <v>12</v>
      </c>
      <c r="E18" s="1" t="s">
        <v>100</v>
      </c>
      <c r="F18" s="1" t="s">
        <v>101</v>
      </c>
      <c r="H18" s="1" t="str">
        <f t="shared" si="0"/>
        <v>C012-Carmen-Fernández</v>
      </c>
      <c r="I18" s="1" t="str">
        <f t="shared" si="1"/>
        <v>Carmen</v>
      </c>
      <c r="J18" s="1" t="str">
        <f t="shared" si="2"/>
        <v>Fernández</v>
      </c>
      <c r="K18" s="23">
        <f t="shared" ca="1" si="3"/>
        <v>44894.596012384682</v>
      </c>
      <c r="L18" s="33">
        <f t="shared" ca="1" si="4"/>
        <v>2030.8154059326564</v>
      </c>
      <c r="M18" s="34">
        <f t="shared" ca="1" si="5"/>
        <v>0.33391782384246549</v>
      </c>
      <c r="N18" s="34">
        <f t="shared" ca="1" si="6"/>
        <v>0.87528002985143671</v>
      </c>
      <c r="O18" s="34">
        <f t="shared" ca="1" si="5"/>
        <v>0.348204653804918</v>
      </c>
      <c r="P18" s="34">
        <f ca="1">$B$22+($B$23-$B$22)*RAND()</f>
        <v>0.8380705232334793</v>
      </c>
      <c r="Q18" s="34">
        <f t="shared" ca="1" si="5"/>
        <v>0.33643308568470431</v>
      </c>
      <c r="R18" s="34">
        <f ca="1">$B$22+($B$23-$B$22)*RAND()</f>
        <v>0.88644198368570815</v>
      </c>
      <c r="S18" s="33">
        <f t="shared" ca="1" si="7"/>
        <v>0</v>
      </c>
      <c r="T18" s="33">
        <f t="shared" ca="1" si="8"/>
        <v>20.681044806588467</v>
      </c>
      <c r="U18" s="41">
        <f t="shared" ca="1" si="9"/>
        <v>2051.4964507392447</v>
      </c>
    </row>
    <row r="19" spans="1:21" x14ac:dyDescent="0.25">
      <c r="D19" s="1">
        <v>13</v>
      </c>
      <c r="E19" s="1" t="s">
        <v>102</v>
      </c>
      <c r="F19" s="1" t="s">
        <v>103</v>
      </c>
      <c r="H19" s="1" t="str">
        <f t="shared" si="0"/>
        <v>C013-Pedro-Morales</v>
      </c>
      <c r="I19" s="1" t="str">
        <f t="shared" si="1"/>
        <v>Pedro</v>
      </c>
      <c r="J19" s="1" t="str">
        <f t="shared" si="2"/>
        <v>Morales</v>
      </c>
      <c r="K19" s="23">
        <f t="shared" ca="1" si="3"/>
        <v>44803.547334927986</v>
      </c>
      <c r="L19" s="33">
        <f t="shared" ca="1" si="4"/>
        <v>3077.0532883554351</v>
      </c>
      <c r="M19" s="34">
        <f t="shared" ca="1" si="5"/>
        <v>0.29608141139853339</v>
      </c>
      <c r="N19" s="34">
        <f t="shared" ca="1" si="6"/>
        <v>0.91226169074325347</v>
      </c>
      <c r="O19" s="34">
        <f t="shared" ca="1" si="5"/>
        <v>0.3624827024899489</v>
      </c>
      <c r="P19" s="34">
        <f ca="1">$B$22+($B$23-$B$22)*RAND()</f>
        <v>0.88970331000414982</v>
      </c>
      <c r="Q19" s="34">
        <f t="shared" ca="1" si="5"/>
        <v>0.31088194848410622</v>
      </c>
      <c r="R19" s="34">
        <f ca="1">$B$22+($B$23-$B$22)*RAND()</f>
        <v>0.86021123531291044</v>
      </c>
      <c r="S19" s="33">
        <f t="shared" ca="1" si="7"/>
        <v>163.48375563369837</v>
      </c>
      <c r="T19" s="33">
        <f t="shared" ca="1" si="8"/>
        <v>35.173360507353408</v>
      </c>
      <c r="U19" s="41">
        <f t="shared" ca="1" si="9"/>
        <v>3275.7104044964867</v>
      </c>
    </row>
    <row r="20" spans="1:21" x14ac:dyDescent="0.25">
      <c r="A20" t="s">
        <v>141</v>
      </c>
      <c r="D20" s="1">
        <v>14</v>
      </c>
      <c r="E20" s="1" t="s">
        <v>104</v>
      </c>
      <c r="F20" s="1" t="s">
        <v>105</v>
      </c>
      <c r="H20" s="1" t="str">
        <f t="shared" si="0"/>
        <v>C014-Lucía-Díaz</v>
      </c>
      <c r="I20" s="1" t="str">
        <f t="shared" si="1"/>
        <v>Lucía</v>
      </c>
      <c r="J20" s="1" t="str">
        <f t="shared" si="2"/>
        <v>Díaz</v>
      </c>
      <c r="K20" s="23">
        <f t="shared" ca="1" si="3"/>
        <v>45162.895108573706</v>
      </c>
      <c r="L20" s="33">
        <f t="shared" ca="1" si="4"/>
        <v>1516.5512102314085</v>
      </c>
      <c r="M20" s="34">
        <f t="shared" ca="1" si="5"/>
        <v>0.32693883503887522</v>
      </c>
      <c r="N20" s="34">
        <f t="shared" ca="1" si="6"/>
        <v>0.85253379540505636</v>
      </c>
      <c r="O20" s="34">
        <f t="shared" ca="1" si="5"/>
        <v>0.36276128167177835</v>
      </c>
      <c r="P20" s="34">
        <f ca="1">$B$22+($B$23-$B$22)*RAND()</f>
        <v>0.89659996955375354</v>
      </c>
      <c r="Q20" s="34">
        <f t="shared" ca="1" si="5"/>
        <v>0.31707272943971365</v>
      </c>
      <c r="R20" s="34">
        <f ca="1">$B$22+($B$23-$B$22)*RAND()</f>
        <v>0.85097327720929317</v>
      </c>
      <c r="S20" s="33">
        <f t="shared" ca="1" si="7"/>
        <v>122.10424356860972</v>
      </c>
      <c r="T20" s="33">
        <f t="shared" ca="1" si="8"/>
        <v>9.8701492887590092</v>
      </c>
      <c r="U20" s="41">
        <f t="shared" ca="1" si="9"/>
        <v>1648.5256030887772</v>
      </c>
    </row>
    <row r="21" spans="1:21" x14ac:dyDescent="0.25">
      <c r="A21" t="s">
        <v>121</v>
      </c>
      <c r="D21" s="1">
        <v>15</v>
      </c>
      <c r="E21" s="1" t="s">
        <v>106</v>
      </c>
      <c r="F21" s="1" t="s">
        <v>107</v>
      </c>
      <c r="H21" s="1" t="str">
        <f t="shared" si="0"/>
        <v>C015-Alejandro-Ruiz</v>
      </c>
      <c r="I21" s="1" t="str">
        <f t="shared" si="1"/>
        <v>Alejandro</v>
      </c>
      <c r="J21" s="1" t="str">
        <f t="shared" si="2"/>
        <v>Ruiz</v>
      </c>
      <c r="K21" s="23">
        <f t="shared" ca="1" si="3"/>
        <v>44674.096305231506</v>
      </c>
      <c r="L21" s="33">
        <f t="shared" ca="1" si="4"/>
        <v>1475.1026953110668</v>
      </c>
      <c r="M21" s="34">
        <f t="shared" ca="1" si="5"/>
        <v>0.35872248623151459</v>
      </c>
      <c r="N21" s="34">
        <f t="shared" ca="1" si="6"/>
        <v>0.84158442858613736</v>
      </c>
      <c r="O21" s="34">
        <f t="shared" ca="1" si="5"/>
        <v>0.31329711026528489</v>
      </c>
      <c r="P21" s="34">
        <f ca="1">$B$22+($B$23-$B$22)*RAND()</f>
        <v>0.8814605738264204</v>
      </c>
      <c r="Q21" s="34">
        <f t="shared" ca="1" si="5"/>
        <v>0.33785732090886333</v>
      </c>
      <c r="R21" s="34">
        <f ca="1">$B$22+($B$23-$B$22)*RAND()</f>
        <v>0.83006095849195582</v>
      </c>
      <c r="S21" s="33">
        <f t="shared" ca="1" si="7"/>
        <v>78.876344295852235</v>
      </c>
      <c r="T21" s="33">
        <f t="shared" ca="1" si="8"/>
        <v>19.477492303743865</v>
      </c>
      <c r="U21" s="41">
        <f t="shared" ca="1" si="9"/>
        <v>1573.4565319106628</v>
      </c>
    </row>
    <row r="22" spans="1:21" x14ac:dyDescent="0.25">
      <c r="A22" t="s">
        <v>119</v>
      </c>
      <c r="B22" s="32">
        <v>0.82291666666666663</v>
      </c>
    </row>
    <row r="23" spans="1:21" x14ac:dyDescent="0.25">
      <c r="A23" t="s">
        <v>120</v>
      </c>
      <c r="B23" s="32">
        <v>0.91666666666666663</v>
      </c>
      <c r="H23" s="36" t="s">
        <v>148</v>
      </c>
      <c r="I23" s="35">
        <v>5.0000000000000001E-3</v>
      </c>
      <c r="J23" t="s">
        <v>149</v>
      </c>
    </row>
    <row r="25" spans="1:21" x14ac:dyDescent="0.25">
      <c r="H25" s="36" t="s">
        <v>141</v>
      </c>
      <c r="I25" s="34">
        <v>0.33333333333333331</v>
      </c>
    </row>
    <row r="26" spans="1:21" x14ac:dyDescent="0.25">
      <c r="H26" s="36" t="s">
        <v>150</v>
      </c>
      <c r="I26" s="34">
        <v>0.75</v>
      </c>
    </row>
    <row r="27" spans="1:21" x14ac:dyDescent="0.25">
      <c r="H27" s="36" t="s">
        <v>151</v>
      </c>
      <c r="I27" s="33">
        <v>25</v>
      </c>
    </row>
    <row r="29" spans="1:21" x14ac:dyDescent="0.25">
      <c r="H29" s="36" t="s">
        <v>152</v>
      </c>
      <c r="I29" s="1" t="s">
        <v>154</v>
      </c>
      <c r="J29" s="34">
        <v>0.33333333333333331</v>
      </c>
    </row>
    <row r="30" spans="1:21" x14ac:dyDescent="0.25">
      <c r="H30" s="36" t="s">
        <v>142</v>
      </c>
      <c r="I30" s="1" t="s">
        <v>153</v>
      </c>
      <c r="J30" s="34">
        <v>0.77083333333333337</v>
      </c>
    </row>
  </sheetData>
  <mergeCells count="6">
    <mergeCell ref="D2:F2"/>
    <mergeCell ref="M5:N5"/>
    <mergeCell ref="Q5:R5"/>
    <mergeCell ref="O5:P5"/>
    <mergeCell ref="M4:R4"/>
    <mergeCell ref="H2:U2"/>
  </mergeCells>
  <pageMargins left="0.7" right="0.7" top="0.75" bottom="0.75" header="0.3" footer="0.3"/>
  <ignoredErrors>
    <ignoredError sqref="N7 O7:O8 P9:P10 Q7:Q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94F3-F8C0-4DF2-9610-C8E8B4A6B93E}">
  <dimension ref="A2:P24"/>
  <sheetViews>
    <sheetView workbookViewId="0">
      <selection activeCell="G2" sqref="G2:P2"/>
    </sheetView>
  </sheetViews>
  <sheetFormatPr baseColWidth="10" defaultColWidth="9.140625" defaultRowHeight="15" x14ac:dyDescent="0.25"/>
  <cols>
    <col min="1" max="1" width="10.85546875" bestFit="1" customWidth="1"/>
    <col min="7" max="7" width="9.42578125" bestFit="1" customWidth="1"/>
    <col min="8" max="8" width="8.140625" bestFit="1" customWidth="1"/>
    <col min="9" max="9" width="5.28515625" bestFit="1" customWidth="1"/>
    <col min="10" max="10" width="5.42578125" bestFit="1" customWidth="1"/>
    <col min="11" max="11" width="14.28515625" customWidth="1"/>
    <col min="12" max="12" width="12.28515625" bestFit="1" customWidth="1"/>
    <col min="13" max="13" width="12.85546875" customWidth="1"/>
    <col min="14" max="15" width="12.7109375" customWidth="1"/>
    <col min="16" max="16" width="14.28515625" customWidth="1"/>
  </cols>
  <sheetData>
    <row r="2" spans="1:16" ht="21" x14ac:dyDescent="0.35">
      <c r="G2" s="24" t="s">
        <v>16</v>
      </c>
      <c r="H2" s="24"/>
      <c r="I2" s="24"/>
      <c r="J2" s="24"/>
      <c r="K2" s="24"/>
      <c r="L2" s="24"/>
      <c r="M2" s="24"/>
      <c r="N2" s="24"/>
      <c r="O2" s="24"/>
      <c r="P2" s="24"/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G4" s="6" t="s">
        <v>17</v>
      </c>
      <c r="H4" s="6" t="s">
        <v>0</v>
      </c>
      <c r="I4" s="6" t="s">
        <v>4</v>
      </c>
      <c r="J4" s="6" t="s">
        <v>5</v>
      </c>
      <c r="K4" s="6" t="s">
        <v>6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20</v>
      </c>
    </row>
    <row r="5" spans="1:16" x14ac:dyDescent="0.25">
      <c r="A5" t="s">
        <v>18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LOOKUP(RAND(),$D$5:$E$6,$A$5:$A$6)</f>
        <v>Hombre</v>
      </c>
      <c r="I5" s="1">
        <f ca="1">ROUND(17+48*RAND(), 0)</f>
        <v>29</v>
      </c>
      <c r="J5" s="1">
        <f ca="1">LOOKUP(RAND(),$D$12:$E$17,$A$12:$A$17)</f>
        <v>3</v>
      </c>
      <c r="K5" s="2">
        <f ca="1">ROUND(1200 + 4500*RAND(), 0)</f>
        <v>5555</v>
      </c>
      <c r="L5" s="2" t="str">
        <f t="shared" ref="L5:L7" ca="1" si="0">IF(K5&gt;3000, IF(I5&gt;30,"Nombrado", "Contratado"), "Contratado")</f>
        <v>Contratado</v>
      </c>
      <c r="M5" s="4">
        <f ca="1">IF(OR(H5="Mujer",L5="Contratado"), 100,0)</f>
        <v>100</v>
      </c>
      <c r="N5" s="4">
        <f ca="1">IF(AND(I5&gt;40,J5&gt;0),200,0)</f>
        <v>0</v>
      </c>
      <c r="O5" s="4">
        <f ca="1">IF(AND(I5&lt;40,J5=0,OR(H5="Hombre",L5="Nombrado")),150,0)</f>
        <v>0</v>
      </c>
      <c r="P5" s="5">
        <f ca="1">K5+M5+N5-O5</f>
        <v>5655</v>
      </c>
    </row>
    <row r="6" spans="1:16" x14ac:dyDescent="0.25">
      <c r="A6" t="s">
        <v>19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1">LOOKUP(RAND(),$D$5:$E$6,$A$5:$A$6)</f>
        <v>Hombre</v>
      </c>
      <c r="I6" s="1">
        <f t="shared" ref="I6:I24" ca="1" si="2">ROUND(17+48*RAND(), 0)</f>
        <v>28</v>
      </c>
      <c r="J6" s="1">
        <f t="shared" ref="J6:J24" ca="1" si="3">LOOKUP(RAND(),$D$12:$E$17,$A$12:$A$17)</f>
        <v>3</v>
      </c>
      <c r="K6" s="2">
        <f t="shared" ref="K6:K24" ca="1" si="4">ROUND(1200 + 4500*RAND(), 0)</f>
        <v>3468</v>
      </c>
      <c r="L6" s="2" t="str">
        <f t="shared" ca="1" si="0"/>
        <v>Contratado</v>
      </c>
      <c r="M6" s="4">
        <f t="shared" ref="M6:M24" ca="1" si="5">IF(OR(H6="Mujer",L6="Contratado"), 100,0)</f>
        <v>100</v>
      </c>
      <c r="N6" s="4">
        <f t="shared" ref="N6:N24" ca="1" si="6">IF(AND(I6&gt;40,J6&gt;0),200,0)</f>
        <v>0</v>
      </c>
      <c r="O6" s="4">
        <f t="shared" ref="O6:O24" ca="1" si="7">IF(AND(I6&lt;40,J6=0,OR(H6="Hombre",L6="Nombrado")),150,0)</f>
        <v>0</v>
      </c>
      <c r="P6" s="5">
        <f t="shared" ref="P6:P24" ca="1" si="8">K6+M6+N6-O6</f>
        <v>3568</v>
      </c>
    </row>
    <row r="7" spans="1:16" x14ac:dyDescent="0.25">
      <c r="G7" s="1">
        <v>3</v>
      </c>
      <c r="H7" s="1" t="str">
        <f t="shared" ca="1" si="1"/>
        <v>Hombre</v>
      </c>
      <c r="I7" s="1">
        <f t="shared" ca="1" si="2"/>
        <v>17</v>
      </c>
      <c r="J7" s="1">
        <f t="shared" ca="1" si="3"/>
        <v>0</v>
      </c>
      <c r="K7" s="2">
        <f t="shared" ca="1" si="4"/>
        <v>3479</v>
      </c>
      <c r="L7" s="2" t="str">
        <f t="shared" ca="1" si="0"/>
        <v>Contratado</v>
      </c>
      <c r="M7" s="4">
        <f t="shared" ca="1" si="5"/>
        <v>100</v>
      </c>
      <c r="N7" s="4">
        <f t="shared" ca="1" si="6"/>
        <v>0</v>
      </c>
      <c r="O7" s="4">
        <f t="shared" ca="1" si="7"/>
        <v>150</v>
      </c>
      <c r="P7" s="5">
        <f t="shared" ca="1" si="8"/>
        <v>3429</v>
      </c>
    </row>
    <row r="8" spans="1:16" x14ac:dyDescent="0.25">
      <c r="A8" t="s">
        <v>4</v>
      </c>
      <c r="B8" t="s">
        <v>7</v>
      </c>
      <c r="D8" t="s">
        <v>14</v>
      </c>
      <c r="G8" s="1">
        <v>4</v>
      </c>
      <c r="H8" s="1" t="str">
        <f t="shared" ca="1" si="1"/>
        <v>Mujer</v>
      </c>
      <c r="I8" s="1">
        <f t="shared" ca="1" si="2"/>
        <v>30</v>
      </c>
      <c r="J8" s="1">
        <f t="shared" ca="1" si="3"/>
        <v>4</v>
      </c>
      <c r="K8" s="2">
        <f t="shared" ca="1" si="4"/>
        <v>1630</v>
      </c>
      <c r="L8" s="2" t="str">
        <f ca="1">IF(K8&gt;3000, IF(I8&gt;30,"Nombrado", "Contratado"), "Contratado")</f>
        <v>Contratado</v>
      </c>
      <c r="M8" s="4">
        <f t="shared" ca="1" si="5"/>
        <v>100</v>
      </c>
      <c r="N8" s="4">
        <f t="shared" ca="1" si="6"/>
        <v>0</v>
      </c>
      <c r="O8" s="4">
        <f t="shared" ca="1" si="7"/>
        <v>0</v>
      </c>
      <c r="P8" s="5">
        <f t="shared" ca="1" si="8"/>
        <v>1730</v>
      </c>
    </row>
    <row r="9" spans="1:16" x14ac:dyDescent="0.25">
      <c r="D9" t="s">
        <v>15</v>
      </c>
      <c r="G9" s="1">
        <v>5</v>
      </c>
      <c r="H9" s="1" t="str">
        <f t="shared" ca="1" si="1"/>
        <v>Hombre</v>
      </c>
      <c r="I9" s="1">
        <f t="shared" ca="1" si="2"/>
        <v>40</v>
      </c>
      <c r="J9" s="1">
        <f t="shared" ca="1" si="3"/>
        <v>0</v>
      </c>
      <c r="K9" s="2">
        <f t="shared" ca="1" si="4"/>
        <v>2192</v>
      </c>
      <c r="L9" s="2" t="str">
        <f t="shared" ref="L9:L24" ca="1" si="9">IF(K9&gt;3000, IF(I9&gt;30,"Nombrado", "Contratado"), "Contratado")</f>
        <v>Contratado</v>
      </c>
      <c r="M9" s="4">
        <f t="shared" ca="1" si="5"/>
        <v>100</v>
      </c>
      <c r="N9" s="4">
        <f t="shared" ca="1" si="6"/>
        <v>0</v>
      </c>
      <c r="O9" s="4">
        <f t="shared" ca="1" si="7"/>
        <v>0</v>
      </c>
      <c r="P9" s="5">
        <f t="shared" ca="1" si="8"/>
        <v>2292</v>
      </c>
    </row>
    <row r="10" spans="1:16" x14ac:dyDescent="0.25">
      <c r="G10" s="1">
        <v>6</v>
      </c>
      <c r="H10" s="1" t="str">
        <f t="shared" ca="1" si="1"/>
        <v>Hombre</v>
      </c>
      <c r="I10" s="1">
        <f t="shared" ca="1" si="2"/>
        <v>42</v>
      </c>
      <c r="J10" s="1">
        <f t="shared" ca="1" si="3"/>
        <v>3</v>
      </c>
      <c r="K10" s="2">
        <f t="shared" ca="1" si="4"/>
        <v>2616</v>
      </c>
      <c r="L10" s="2" t="str">
        <f t="shared" ca="1" si="9"/>
        <v>Contratado</v>
      </c>
      <c r="M10" s="4">
        <f t="shared" ca="1" si="5"/>
        <v>100</v>
      </c>
      <c r="N10" s="4">
        <f t="shared" ca="1" si="6"/>
        <v>200</v>
      </c>
      <c r="O10" s="4">
        <f t="shared" ca="1" si="7"/>
        <v>0</v>
      </c>
      <c r="P10" s="5">
        <f t="shared" ca="1" si="8"/>
        <v>2916</v>
      </c>
    </row>
    <row r="11" spans="1:16" x14ac:dyDescent="0.25">
      <c r="A11" t="s">
        <v>5</v>
      </c>
      <c r="B11" t="s">
        <v>1</v>
      </c>
      <c r="C11" t="s">
        <v>2</v>
      </c>
      <c r="D11" t="s">
        <v>3</v>
      </c>
      <c r="G11" s="1">
        <v>7</v>
      </c>
      <c r="H11" s="1" t="str">
        <f t="shared" ca="1" si="1"/>
        <v>Hombre</v>
      </c>
      <c r="I11" s="1">
        <f t="shared" ca="1" si="2"/>
        <v>34</v>
      </c>
      <c r="J11" s="1">
        <f t="shared" ca="1" si="3"/>
        <v>3</v>
      </c>
      <c r="K11" s="2">
        <f t="shared" ca="1" si="4"/>
        <v>4273</v>
      </c>
      <c r="L11" s="2" t="str">
        <f t="shared" ca="1" si="9"/>
        <v>Nombrado</v>
      </c>
      <c r="M11" s="4">
        <f t="shared" ca="1" si="5"/>
        <v>0</v>
      </c>
      <c r="N11" s="4">
        <f t="shared" ca="1" si="6"/>
        <v>0</v>
      </c>
      <c r="O11" s="4">
        <f t="shared" ca="1" si="7"/>
        <v>0</v>
      </c>
      <c r="P11" s="5">
        <f t="shared" ca="1" si="8"/>
        <v>4273</v>
      </c>
    </row>
    <row r="12" spans="1:16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10">C12</f>
        <v>0.26</v>
      </c>
      <c r="G12" s="1">
        <v>8</v>
      </c>
      <c r="H12" s="1" t="str">
        <f t="shared" ca="1" si="1"/>
        <v>Mujer</v>
      </c>
      <c r="I12" s="1">
        <f t="shared" ca="1" si="2"/>
        <v>27</v>
      </c>
      <c r="J12" s="1">
        <f t="shared" ca="1" si="3"/>
        <v>1</v>
      </c>
      <c r="K12" s="2">
        <f t="shared" ca="1" si="4"/>
        <v>2296</v>
      </c>
      <c r="L12" s="2" t="str">
        <f t="shared" ca="1" si="9"/>
        <v>Contratado</v>
      </c>
      <c r="M12" s="4">
        <f t="shared" ca="1" si="5"/>
        <v>100</v>
      </c>
      <c r="N12" s="4">
        <f t="shared" ca="1" si="6"/>
        <v>0</v>
      </c>
      <c r="O12" s="4">
        <f t="shared" ca="1" si="7"/>
        <v>0</v>
      </c>
      <c r="P12" s="5">
        <f t="shared" ca="1" si="8"/>
        <v>2396</v>
      </c>
    </row>
    <row r="13" spans="1:16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10"/>
        <v>0.46</v>
      </c>
      <c r="G13" s="1">
        <v>9</v>
      </c>
      <c r="H13" s="1" t="str">
        <f t="shared" ca="1" si="1"/>
        <v>Mujer</v>
      </c>
      <c r="I13" s="1">
        <f t="shared" ca="1" si="2"/>
        <v>49</v>
      </c>
      <c r="J13" s="1">
        <f t="shared" ca="1" si="3"/>
        <v>2</v>
      </c>
      <c r="K13" s="2">
        <f t="shared" ca="1" si="4"/>
        <v>3569</v>
      </c>
      <c r="L13" s="2" t="str">
        <f t="shared" ca="1" si="9"/>
        <v>Nombrado</v>
      </c>
      <c r="M13" s="4">
        <f t="shared" ca="1" si="5"/>
        <v>100</v>
      </c>
      <c r="N13" s="4">
        <f t="shared" ca="1" si="6"/>
        <v>200</v>
      </c>
      <c r="O13" s="4">
        <f t="shared" ca="1" si="7"/>
        <v>0</v>
      </c>
      <c r="P13" s="5">
        <f t="shared" ca="1" si="8"/>
        <v>3869</v>
      </c>
    </row>
    <row r="14" spans="1:16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10"/>
        <v>0.65</v>
      </c>
      <c r="G14" s="1">
        <v>10</v>
      </c>
      <c r="H14" s="1" t="str">
        <f t="shared" ca="1" si="1"/>
        <v>Mujer</v>
      </c>
      <c r="I14" s="1">
        <f t="shared" ca="1" si="2"/>
        <v>57</v>
      </c>
      <c r="J14" s="1">
        <f t="shared" ca="1" si="3"/>
        <v>1</v>
      </c>
      <c r="K14" s="2">
        <f t="shared" ca="1" si="4"/>
        <v>2624</v>
      </c>
      <c r="L14" s="2" t="str">
        <f t="shared" ca="1" si="9"/>
        <v>Contratado</v>
      </c>
      <c r="M14" s="4">
        <f t="shared" ca="1" si="5"/>
        <v>100</v>
      </c>
      <c r="N14" s="4">
        <f t="shared" ca="1" si="6"/>
        <v>200</v>
      </c>
      <c r="O14" s="4">
        <f t="shared" ca="1" si="7"/>
        <v>0</v>
      </c>
      <c r="P14" s="5">
        <f t="shared" ca="1" si="8"/>
        <v>2924</v>
      </c>
    </row>
    <row r="15" spans="1:16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10"/>
        <v>0.86</v>
      </c>
      <c r="G15" s="1">
        <v>11</v>
      </c>
      <c r="H15" s="1" t="str">
        <f t="shared" ca="1" si="1"/>
        <v>Hombre</v>
      </c>
      <c r="I15" s="1">
        <f t="shared" ca="1" si="2"/>
        <v>48</v>
      </c>
      <c r="J15" s="1">
        <f t="shared" ca="1" si="3"/>
        <v>0</v>
      </c>
      <c r="K15" s="2">
        <f t="shared" ca="1" si="4"/>
        <v>4006</v>
      </c>
      <c r="L15" s="2" t="str">
        <f t="shared" ca="1" si="9"/>
        <v>Nombrado</v>
      </c>
      <c r="M15" s="4">
        <f t="shared" ca="1" si="5"/>
        <v>0</v>
      </c>
      <c r="N15" s="4">
        <f t="shared" ca="1" si="6"/>
        <v>0</v>
      </c>
      <c r="O15" s="4">
        <f t="shared" ca="1" si="7"/>
        <v>0</v>
      </c>
      <c r="P15" s="5">
        <f t="shared" ca="1" si="8"/>
        <v>4006</v>
      </c>
    </row>
    <row r="16" spans="1:16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10"/>
        <v>0.95</v>
      </c>
      <c r="G16" s="1">
        <v>12</v>
      </c>
      <c r="H16" s="1" t="str">
        <f t="shared" ca="1" si="1"/>
        <v>Mujer</v>
      </c>
      <c r="I16" s="1">
        <f t="shared" ca="1" si="2"/>
        <v>59</v>
      </c>
      <c r="J16" s="1">
        <f t="shared" ca="1" si="3"/>
        <v>4</v>
      </c>
      <c r="K16" s="2">
        <f t="shared" ca="1" si="4"/>
        <v>2815</v>
      </c>
      <c r="L16" s="2" t="str">
        <f t="shared" ca="1" si="9"/>
        <v>Contratado</v>
      </c>
      <c r="M16" s="4">
        <f t="shared" ca="1" si="5"/>
        <v>100</v>
      </c>
      <c r="N16" s="4">
        <f t="shared" ca="1" si="6"/>
        <v>200</v>
      </c>
      <c r="O16" s="4">
        <f t="shared" ca="1" si="7"/>
        <v>0</v>
      </c>
      <c r="P16" s="5">
        <f t="shared" ca="1" si="8"/>
        <v>3115</v>
      </c>
    </row>
    <row r="17" spans="1:16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10"/>
        <v>1</v>
      </c>
      <c r="G17" s="1">
        <v>13</v>
      </c>
      <c r="H17" s="1" t="str">
        <f t="shared" ca="1" si="1"/>
        <v>Mujer</v>
      </c>
      <c r="I17" s="1">
        <f t="shared" ca="1" si="2"/>
        <v>29</v>
      </c>
      <c r="J17" s="1">
        <f t="shared" ca="1" si="3"/>
        <v>1</v>
      </c>
      <c r="K17" s="2">
        <f t="shared" ca="1" si="4"/>
        <v>3073</v>
      </c>
      <c r="L17" s="2" t="str">
        <f t="shared" ca="1" si="9"/>
        <v>Contratado</v>
      </c>
      <c r="M17" s="4">
        <f t="shared" ca="1" si="5"/>
        <v>100</v>
      </c>
      <c r="N17" s="4">
        <f t="shared" ca="1" si="6"/>
        <v>0</v>
      </c>
      <c r="O17" s="4">
        <f t="shared" ca="1" si="7"/>
        <v>0</v>
      </c>
      <c r="P17" s="5">
        <f t="shared" ca="1" si="8"/>
        <v>3173</v>
      </c>
    </row>
    <row r="18" spans="1:16" x14ac:dyDescent="0.25">
      <c r="G18" s="1">
        <v>14</v>
      </c>
      <c r="H18" s="1" t="str">
        <f t="shared" ca="1" si="1"/>
        <v>Hombre</v>
      </c>
      <c r="I18" s="1">
        <f t="shared" ca="1" si="2"/>
        <v>43</v>
      </c>
      <c r="J18" s="1">
        <f t="shared" ca="1" si="3"/>
        <v>3</v>
      </c>
      <c r="K18" s="2">
        <f t="shared" ca="1" si="4"/>
        <v>4991</v>
      </c>
      <c r="L18" s="2" t="str">
        <f t="shared" ca="1" si="9"/>
        <v>Nombrado</v>
      </c>
      <c r="M18" s="4">
        <f t="shared" ca="1" si="5"/>
        <v>0</v>
      </c>
      <c r="N18" s="4">
        <f t="shared" ca="1" si="6"/>
        <v>200</v>
      </c>
      <c r="O18" s="4">
        <f t="shared" ca="1" si="7"/>
        <v>0</v>
      </c>
      <c r="P18" s="5">
        <f t="shared" ca="1" si="8"/>
        <v>5191</v>
      </c>
    </row>
    <row r="19" spans="1:16" x14ac:dyDescent="0.25">
      <c r="A19" t="s">
        <v>6</v>
      </c>
      <c r="B19" t="s">
        <v>7</v>
      </c>
      <c r="D19" t="s">
        <v>8</v>
      </c>
      <c r="G19" s="1">
        <v>15</v>
      </c>
      <c r="H19" s="1" t="str">
        <f t="shared" ca="1" si="1"/>
        <v>Mujer</v>
      </c>
      <c r="I19" s="1">
        <f t="shared" ca="1" si="2"/>
        <v>25</v>
      </c>
      <c r="J19" s="1">
        <f t="shared" ca="1" si="3"/>
        <v>0</v>
      </c>
      <c r="K19" s="2">
        <f t="shared" ca="1" si="4"/>
        <v>2228</v>
      </c>
      <c r="L19" s="2" t="str">
        <f t="shared" ca="1" si="9"/>
        <v>Contratado</v>
      </c>
      <c r="M19" s="4">
        <f t="shared" ca="1" si="5"/>
        <v>100</v>
      </c>
      <c r="N19" s="4">
        <f t="shared" ca="1" si="6"/>
        <v>0</v>
      </c>
      <c r="O19" s="4">
        <f t="shared" ca="1" si="7"/>
        <v>0</v>
      </c>
      <c r="P19" s="5">
        <f t="shared" ca="1" si="8"/>
        <v>2328</v>
      </c>
    </row>
    <row r="20" spans="1:16" x14ac:dyDescent="0.25">
      <c r="D20" t="s">
        <v>9</v>
      </c>
      <c r="G20" s="1">
        <v>16</v>
      </c>
      <c r="H20" s="1" t="str">
        <f t="shared" ca="1" si="1"/>
        <v>Hombre</v>
      </c>
      <c r="I20" s="1">
        <f t="shared" ca="1" si="2"/>
        <v>19</v>
      </c>
      <c r="J20" s="1">
        <f t="shared" ca="1" si="3"/>
        <v>2</v>
      </c>
      <c r="K20" s="2">
        <f t="shared" ca="1" si="4"/>
        <v>3543</v>
      </c>
      <c r="L20" s="2" t="str">
        <f t="shared" ca="1" si="9"/>
        <v>Contratado</v>
      </c>
      <c r="M20" s="4">
        <f t="shared" ca="1" si="5"/>
        <v>100</v>
      </c>
      <c r="N20" s="4">
        <f t="shared" ca="1" si="6"/>
        <v>0</v>
      </c>
      <c r="O20" s="4">
        <f t="shared" ca="1" si="7"/>
        <v>0</v>
      </c>
      <c r="P20" s="5">
        <f t="shared" ca="1" si="8"/>
        <v>3643</v>
      </c>
    </row>
    <row r="21" spans="1:16" x14ac:dyDescent="0.25">
      <c r="G21" s="1">
        <v>17</v>
      </c>
      <c r="H21" s="1" t="str">
        <f t="shared" ca="1" si="1"/>
        <v>Hombre</v>
      </c>
      <c r="I21" s="1">
        <f t="shared" ca="1" si="2"/>
        <v>29</v>
      </c>
      <c r="J21" s="1">
        <f t="shared" ca="1" si="3"/>
        <v>3</v>
      </c>
      <c r="K21" s="2">
        <f t="shared" ca="1" si="4"/>
        <v>4450</v>
      </c>
      <c r="L21" s="2" t="str">
        <f t="shared" ca="1" si="9"/>
        <v>Contratado</v>
      </c>
      <c r="M21" s="4">
        <f t="shared" ca="1" si="5"/>
        <v>100</v>
      </c>
      <c r="N21" s="4">
        <f t="shared" ca="1" si="6"/>
        <v>0</v>
      </c>
      <c r="O21" s="4">
        <f t="shared" ca="1" si="7"/>
        <v>0</v>
      </c>
      <c r="P21" s="5">
        <f t="shared" ca="1" si="8"/>
        <v>4550</v>
      </c>
    </row>
    <row r="22" spans="1:16" x14ac:dyDescent="0.25">
      <c r="G22" s="1">
        <v>18</v>
      </c>
      <c r="H22" s="1" t="str">
        <f t="shared" ca="1" si="1"/>
        <v>Hombre</v>
      </c>
      <c r="I22" s="1">
        <f t="shared" ca="1" si="2"/>
        <v>18</v>
      </c>
      <c r="J22" s="1">
        <f t="shared" ca="1" si="3"/>
        <v>5</v>
      </c>
      <c r="K22" s="2">
        <f t="shared" ca="1" si="4"/>
        <v>2304</v>
      </c>
      <c r="L22" s="2" t="str">
        <f t="shared" ca="1" si="9"/>
        <v>Contratado</v>
      </c>
      <c r="M22" s="4">
        <f t="shared" ca="1" si="5"/>
        <v>100</v>
      </c>
      <c r="N22" s="4">
        <f t="shared" ca="1" si="6"/>
        <v>0</v>
      </c>
      <c r="O22" s="4">
        <f t="shared" ca="1" si="7"/>
        <v>0</v>
      </c>
      <c r="P22" s="5">
        <f t="shared" ca="1" si="8"/>
        <v>2404</v>
      </c>
    </row>
    <row r="23" spans="1:16" x14ac:dyDescent="0.25">
      <c r="G23" s="1">
        <v>19</v>
      </c>
      <c r="H23" s="1" t="str">
        <f t="shared" ca="1" si="1"/>
        <v>Hombre</v>
      </c>
      <c r="I23" s="1">
        <f t="shared" ca="1" si="2"/>
        <v>43</v>
      </c>
      <c r="J23" s="1">
        <f t="shared" ca="1" si="3"/>
        <v>5</v>
      </c>
      <c r="K23" s="2">
        <f t="shared" ca="1" si="4"/>
        <v>2171</v>
      </c>
      <c r="L23" s="2" t="str">
        <f t="shared" ca="1" si="9"/>
        <v>Contratado</v>
      </c>
      <c r="M23" s="4">
        <f t="shared" ca="1" si="5"/>
        <v>100</v>
      </c>
      <c r="N23" s="4">
        <f t="shared" ca="1" si="6"/>
        <v>200</v>
      </c>
      <c r="O23" s="4">
        <f t="shared" ca="1" si="7"/>
        <v>0</v>
      </c>
      <c r="P23" s="5">
        <f t="shared" ca="1" si="8"/>
        <v>2471</v>
      </c>
    </row>
    <row r="24" spans="1:16" x14ac:dyDescent="0.25">
      <c r="G24" s="1">
        <v>20</v>
      </c>
      <c r="H24" s="1" t="str">
        <f t="shared" ca="1" si="1"/>
        <v>Hombre</v>
      </c>
      <c r="I24" s="1">
        <f t="shared" ca="1" si="2"/>
        <v>62</v>
      </c>
      <c r="J24" s="1">
        <f t="shared" ca="1" si="3"/>
        <v>1</v>
      </c>
      <c r="K24" s="2">
        <f t="shared" ca="1" si="4"/>
        <v>5516</v>
      </c>
      <c r="L24" s="2" t="str">
        <f t="shared" ca="1" si="9"/>
        <v>Nombrado</v>
      </c>
      <c r="M24" s="4">
        <f t="shared" ca="1" si="5"/>
        <v>0</v>
      </c>
      <c r="N24" s="4">
        <f t="shared" ca="1" si="6"/>
        <v>200</v>
      </c>
      <c r="O24" s="4">
        <f t="shared" ca="1" si="7"/>
        <v>0</v>
      </c>
      <c r="P24" s="5">
        <f t="shared" ca="1" si="8"/>
        <v>5716</v>
      </c>
    </row>
  </sheetData>
  <mergeCells count="1">
    <mergeCell ref="G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7F0B-7BE3-4636-A462-48662E1F9A24}">
  <dimension ref="A2:H20"/>
  <sheetViews>
    <sheetView zoomScaleNormal="100" workbookViewId="0">
      <selection activeCell="J2" sqref="J2"/>
    </sheetView>
  </sheetViews>
  <sheetFormatPr baseColWidth="10" defaultRowHeight="15" x14ac:dyDescent="0.25"/>
  <cols>
    <col min="4" max="4" width="9.7109375" bestFit="1" customWidth="1"/>
    <col min="5" max="5" width="11.140625" bestFit="1" customWidth="1"/>
    <col min="7" max="7" width="9.7109375" bestFit="1" customWidth="1"/>
  </cols>
  <sheetData>
    <row r="2" spans="1:8" ht="21" x14ac:dyDescent="0.35">
      <c r="D2" s="24" t="s">
        <v>30</v>
      </c>
      <c r="E2" s="24"/>
      <c r="F2" s="24"/>
      <c r="G2" s="24"/>
      <c r="H2" s="24"/>
    </row>
    <row r="3" spans="1:8" x14ac:dyDescent="0.25">
      <c r="D3" s="25" t="str">
        <f>"USANDO SI()"</f>
        <v>USANDO SI()</v>
      </c>
      <c r="E3" s="25"/>
      <c r="G3" s="26" t="str">
        <f>"USANDO BUSCARV()"</f>
        <v>USANDO BUSCARV()</v>
      </c>
      <c r="H3" s="26"/>
    </row>
    <row r="5" spans="1:8" x14ac:dyDescent="0.25">
      <c r="A5" t="s">
        <v>21</v>
      </c>
      <c r="D5" s="7" t="s">
        <v>21</v>
      </c>
      <c r="E5" s="7" t="s">
        <v>24</v>
      </c>
      <c r="G5" s="7" t="s">
        <v>21</v>
      </c>
      <c r="H5" s="7" t="s">
        <v>24</v>
      </c>
    </row>
    <row r="6" spans="1:8" x14ac:dyDescent="0.25">
      <c r="A6" t="s">
        <v>7</v>
      </c>
      <c r="B6" t="s">
        <v>22</v>
      </c>
      <c r="D6" s="1">
        <f ca="1">ROUND(5+15*RAND(), 0)</f>
        <v>7</v>
      </c>
      <c r="E6" s="1" t="str">
        <f ca="1">IF(D6&lt;10,$B$11,IF(D6&lt;14,$B$12,IF(D6&lt;17,$B$13,$B$14)))</f>
        <v>Deficiente</v>
      </c>
      <c r="G6" s="1">
        <f ca="1">D6</f>
        <v>7</v>
      </c>
      <c r="H6" s="1" t="str">
        <f ca="1">VLOOKUP(G6,$A$17:$B$20,2)</f>
        <v>Deficiente</v>
      </c>
    </row>
    <row r="7" spans="1:8" x14ac:dyDescent="0.25">
      <c r="B7" t="s">
        <v>23</v>
      </c>
      <c r="D7" s="1">
        <f t="shared" ref="D7:D20" ca="1" si="0">ROUND(5+15*RAND(), 0)</f>
        <v>17</v>
      </c>
      <c r="E7" s="1" t="str">
        <f t="shared" ref="E7:E20" ca="1" si="1">IF(D7&lt;10,$B$11,IF(D7&lt;14,$B$12,IF(D7&lt;17,$B$13,$B$14)))</f>
        <v>Excelente</v>
      </c>
      <c r="G7" s="1">
        <f t="shared" ref="G7:G20" ca="1" si="2">D7</f>
        <v>17</v>
      </c>
      <c r="H7" s="1" t="str">
        <f t="shared" ref="H7:H20" ca="1" si="3">VLOOKUP(G7,$A$17:$B$20,2)</f>
        <v>Excelente</v>
      </c>
    </row>
    <row r="8" spans="1:8" x14ac:dyDescent="0.25">
      <c r="D8" s="1">
        <f t="shared" ca="1" si="0"/>
        <v>18</v>
      </c>
      <c r="E8" s="1" t="str">
        <f t="shared" ca="1" si="1"/>
        <v>Excelente</v>
      </c>
      <c r="G8" s="1">
        <f t="shared" ca="1" si="2"/>
        <v>18</v>
      </c>
      <c r="H8" s="1" t="str">
        <f t="shared" ca="1" si="3"/>
        <v>Excelente</v>
      </c>
    </row>
    <row r="9" spans="1:8" x14ac:dyDescent="0.25">
      <c r="D9" s="1">
        <f t="shared" ca="1" si="0"/>
        <v>8</v>
      </c>
      <c r="E9" s="1" t="str">
        <f t="shared" ca="1" si="1"/>
        <v>Deficiente</v>
      </c>
      <c r="G9" s="1">
        <f t="shared" ca="1" si="2"/>
        <v>8</v>
      </c>
      <c r="H9" s="1" t="str">
        <f t="shared" ca="1" si="3"/>
        <v>Deficiente</v>
      </c>
    </row>
    <row r="10" spans="1:8" x14ac:dyDescent="0.25">
      <c r="A10" s="8" t="s">
        <v>25</v>
      </c>
      <c r="B10" s="8" t="s">
        <v>24</v>
      </c>
      <c r="D10" s="1">
        <f t="shared" ca="1" si="0"/>
        <v>17</v>
      </c>
      <c r="E10" s="1" t="str">
        <f t="shared" ca="1" si="1"/>
        <v>Excelente</v>
      </c>
      <c r="G10" s="1">
        <f t="shared" ca="1" si="2"/>
        <v>17</v>
      </c>
      <c r="H10" s="1" t="str">
        <f t="shared" ca="1" si="3"/>
        <v>Excelente</v>
      </c>
    </row>
    <row r="11" spans="1:8" x14ac:dyDescent="0.25">
      <c r="A11" s="1" t="str">
        <f>"0 - 9"</f>
        <v>0 - 9</v>
      </c>
      <c r="B11" s="1" t="s">
        <v>26</v>
      </c>
      <c r="D11" s="1">
        <f t="shared" ca="1" si="0"/>
        <v>16</v>
      </c>
      <c r="E11" s="1" t="str">
        <f t="shared" ca="1" si="1"/>
        <v>Bueno</v>
      </c>
      <c r="G11" s="1">
        <f t="shared" ca="1" si="2"/>
        <v>16</v>
      </c>
      <c r="H11" s="1" t="str">
        <f t="shared" ca="1" si="3"/>
        <v>Bueno</v>
      </c>
    </row>
    <row r="12" spans="1:8" x14ac:dyDescent="0.25">
      <c r="A12" s="9" t="str">
        <f>"10 - 13"</f>
        <v>10 - 13</v>
      </c>
      <c r="B12" s="1" t="s">
        <v>27</v>
      </c>
      <c r="D12" s="1">
        <f t="shared" ca="1" si="0"/>
        <v>5</v>
      </c>
      <c r="E12" s="1" t="str">
        <f t="shared" ca="1" si="1"/>
        <v>Deficiente</v>
      </c>
      <c r="G12" s="1">
        <f t="shared" ca="1" si="2"/>
        <v>5</v>
      </c>
      <c r="H12" s="1" t="str">
        <f t="shared" ca="1" si="3"/>
        <v>Deficiente</v>
      </c>
    </row>
    <row r="13" spans="1:8" x14ac:dyDescent="0.25">
      <c r="A13" s="1" t="str">
        <f>"14 - 16"</f>
        <v>14 - 16</v>
      </c>
      <c r="B13" s="1" t="s">
        <v>28</v>
      </c>
      <c r="D13" s="1">
        <f t="shared" ca="1" si="0"/>
        <v>9</v>
      </c>
      <c r="E13" s="1" t="str">
        <f t="shared" ca="1" si="1"/>
        <v>Deficiente</v>
      </c>
      <c r="G13" s="1">
        <f t="shared" ca="1" si="2"/>
        <v>9</v>
      </c>
      <c r="H13" s="1" t="str">
        <f t="shared" ca="1" si="3"/>
        <v>Deficiente</v>
      </c>
    </row>
    <row r="14" spans="1:8" x14ac:dyDescent="0.25">
      <c r="A14" s="1" t="str">
        <f>"17 - 20"</f>
        <v>17 - 20</v>
      </c>
      <c r="B14" s="1" t="s">
        <v>29</v>
      </c>
      <c r="D14" s="1">
        <f t="shared" ca="1" si="0"/>
        <v>12</v>
      </c>
      <c r="E14" s="1" t="str">
        <f t="shared" ca="1" si="1"/>
        <v>Regular</v>
      </c>
      <c r="G14" s="1">
        <f t="shared" ca="1" si="2"/>
        <v>12</v>
      </c>
      <c r="H14" s="1" t="str">
        <f t="shared" ca="1" si="3"/>
        <v>Regular</v>
      </c>
    </row>
    <row r="15" spans="1:8" x14ac:dyDescent="0.25">
      <c r="D15" s="1">
        <f t="shared" ca="1" si="0"/>
        <v>6</v>
      </c>
      <c r="E15" s="1" t="str">
        <f t="shared" ca="1" si="1"/>
        <v>Deficiente</v>
      </c>
      <c r="G15" s="1">
        <f t="shared" ca="1" si="2"/>
        <v>6</v>
      </c>
      <c r="H15" s="1" t="str">
        <f t="shared" ca="1" si="3"/>
        <v>Deficiente</v>
      </c>
    </row>
    <row r="16" spans="1:8" x14ac:dyDescent="0.25">
      <c r="A16" s="8" t="s">
        <v>25</v>
      </c>
      <c r="B16" s="8" t="s">
        <v>24</v>
      </c>
      <c r="D16" s="1">
        <f ca="1">ROUND(5+15*RAND(), 0)</f>
        <v>10</v>
      </c>
      <c r="E16" s="1" t="str">
        <f t="shared" ca="1" si="1"/>
        <v>Regular</v>
      </c>
      <c r="G16" s="1">
        <f t="shared" ca="1" si="2"/>
        <v>10</v>
      </c>
      <c r="H16" s="1" t="str">
        <f t="shared" ca="1" si="3"/>
        <v>Regular</v>
      </c>
    </row>
    <row r="17" spans="1:8" x14ac:dyDescent="0.25">
      <c r="A17" s="1">
        <v>0</v>
      </c>
      <c r="B17" s="1" t="s">
        <v>26</v>
      </c>
      <c r="D17" s="1">
        <f t="shared" ca="1" si="0"/>
        <v>17</v>
      </c>
      <c r="E17" s="1" t="str">
        <f t="shared" ca="1" si="1"/>
        <v>Excelente</v>
      </c>
      <c r="G17" s="1">
        <f t="shared" ca="1" si="2"/>
        <v>17</v>
      </c>
      <c r="H17" s="1" t="str">
        <f t="shared" ca="1" si="3"/>
        <v>Excelente</v>
      </c>
    </row>
    <row r="18" spans="1:8" x14ac:dyDescent="0.25">
      <c r="A18" s="1">
        <v>10</v>
      </c>
      <c r="B18" s="1" t="s">
        <v>27</v>
      </c>
      <c r="D18" s="1">
        <f t="shared" ca="1" si="0"/>
        <v>7</v>
      </c>
      <c r="E18" s="1" t="str">
        <f t="shared" ca="1" si="1"/>
        <v>Deficiente</v>
      </c>
      <c r="G18" s="1">
        <f t="shared" ca="1" si="2"/>
        <v>7</v>
      </c>
      <c r="H18" s="1" t="str">
        <f t="shared" ca="1" si="3"/>
        <v>Deficiente</v>
      </c>
    </row>
    <row r="19" spans="1:8" x14ac:dyDescent="0.25">
      <c r="A19" s="1">
        <v>14</v>
      </c>
      <c r="B19" s="1" t="s">
        <v>28</v>
      </c>
      <c r="D19" s="1">
        <f t="shared" ca="1" si="0"/>
        <v>8</v>
      </c>
      <c r="E19" s="1" t="str">
        <f t="shared" ca="1" si="1"/>
        <v>Deficiente</v>
      </c>
      <c r="G19" s="1">
        <f t="shared" ca="1" si="2"/>
        <v>8</v>
      </c>
      <c r="H19" s="1" t="str">
        <f t="shared" ca="1" si="3"/>
        <v>Deficiente</v>
      </c>
    </row>
    <row r="20" spans="1:8" x14ac:dyDescent="0.25">
      <c r="A20" s="1">
        <v>17</v>
      </c>
      <c r="B20" s="1" t="s">
        <v>29</v>
      </c>
      <c r="D20" s="1">
        <f t="shared" ca="1" si="0"/>
        <v>12</v>
      </c>
      <c r="E20" s="1" t="str">
        <f t="shared" ca="1" si="1"/>
        <v>Regular</v>
      </c>
      <c r="G20" s="1">
        <f t="shared" ca="1" si="2"/>
        <v>12</v>
      </c>
      <c r="H20" s="1" t="str">
        <f t="shared" ca="1" si="3"/>
        <v>Regular</v>
      </c>
    </row>
  </sheetData>
  <mergeCells count="3">
    <mergeCell ref="D3:E3"/>
    <mergeCell ref="G3:H3"/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3782-AA82-446C-A285-254C44DD0C6E}">
  <dimension ref="A2:U24"/>
  <sheetViews>
    <sheetView topLeftCell="F1" workbookViewId="0">
      <selection activeCell="Q2" sqref="Q2"/>
    </sheetView>
  </sheetViews>
  <sheetFormatPr baseColWidth="10" defaultColWidth="9.140625" defaultRowHeight="15" x14ac:dyDescent="0.25"/>
  <cols>
    <col min="1" max="1" width="10.85546875" hidden="1" customWidth="1"/>
    <col min="2" max="5" width="0" hidden="1" customWidth="1"/>
    <col min="6" max="6" width="3.5703125" customWidth="1"/>
    <col min="7" max="7" width="9.42578125" bestFit="1" customWidth="1"/>
    <col min="8" max="8" width="8.140625" bestFit="1" customWidth="1"/>
    <col min="9" max="9" width="5.28515625" bestFit="1" customWidth="1"/>
    <col min="10" max="10" width="5.42578125" bestFit="1" customWidth="1"/>
    <col min="11" max="11" width="14.28515625" customWidth="1"/>
    <col min="12" max="12" width="12.28515625" bestFit="1" customWidth="1"/>
    <col min="13" max="13" width="12.85546875" customWidth="1"/>
    <col min="14" max="15" width="12.7109375" customWidth="1"/>
    <col min="16" max="16" width="14.28515625" customWidth="1"/>
    <col min="21" max="21" width="11.85546875" bestFit="1" customWidth="1"/>
  </cols>
  <sheetData>
    <row r="2" spans="1:21" ht="21" x14ac:dyDescent="0.35">
      <c r="G2" s="24" t="s">
        <v>16</v>
      </c>
      <c r="H2" s="24"/>
      <c r="I2" s="24"/>
      <c r="J2" s="24"/>
      <c r="K2" s="24"/>
      <c r="L2" s="24"/>
      <c r="M2" s="24"/>
      <c r="N2" s="24"/>
      <c r="O2" s="24"/>
      <c r="P2" s="24"/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G4" s="6" t="s">
        <v>17</v>
      </c>
      <c r="H4" s="6" t="s">
        <v>0</v>
      </c>
      <c r="I4" s="6" t="s">
        <v>4</v>
      </c>
      <c r="J4" s="6" t="s">
        <v>5</v>
      </c>
      <c r="K4" s="6" t="s">
        <v>6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20</v>
      </c>
      <c r="R4" s="28" t="s">
        <v>31</v>
      </c>
      <c r="S4" s="29"/>
      <c r="T4" s="30"/>
      <c r="U4" s="1">
        <f>COUNTA(G5:G24)</f>
        <v>20</v>
      </c>
    </row>
    <row r="5" spans="1:21" x14ac:dyDescent="0.25">
      <c r="A5" t="s">
        <v>18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LOOKUP(RAND(),$D$5:$E$6,$A$5:$A$6)</f>
        <v>Hombre</v>
      </c>
      <c r="I5" s="1">
        <f ca="1">ROUND(17+48*RAND(), 0)</f>
        <v>18</v>
      </c>
      <c r="J5" s="1">
        <f ca="1">LOOKUP(RAND(),$D$12:$E$17,$A$12:$A$17)</f>
        <v>0</v>
      </c>
      <c r="K5" s="2">
        <f ca="1">ROUND(1200 + 4500*RAND(), 0)</f>
        <v>3456</v>
      </c>
      <c r="L5" s="2" t="str">
        <f t="shared" ref="L5:L7" ca="1" si="0">IF(K5&gt;3000, IF(I5&gt;30,"Nombrado", "Contratado"), "Contratado")</f>
        <v>Contratado</v>
      </c>
      <c r="M5" s="4">
        <f ca="1">IF(H5="Mujer",100,0)</f>
        <v>0</v>
      </c>
      <c r="N5" s="4">
        <f ca="1">IF(I5&gt;40,IF(J5&gt;0,200,0),0)</f>
        <v>0</v>
      </c>
      <c r="O5" s="4">
        <f ca="1">IF(L5="Nombrado", IF(I5&lt;40,IF(J5=0,150,0),0),0)</f>
        <v>0</v>
      </c>
      <c r="P5" s="5">
        <f ca="1">K5+M5+N5-O5</f>
        <v>3456</v>
      </c>
    </row>
    <row r="6" spans="1:21" x14ac:dyDescent="0.25">
      <c r="A6" t="s">
        <v>19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1">LOOKUP(RAND(),$D$5:$E$6,$A$5:$A$6)</f>
        <v>Hombre</v>
      </c>
      <c r="I6" s="1">
        <f t="shared" ref="I6:I24" ca="1" si="2">ROUND(17+48*RAND(), 0)</f>
        <v>51</v>
      </c>
      <c r="J6" s="1">
        <f t="shared" ref="J6:J24" ca="1" si="3">LOOKUP(RAND(),$D$12:$E$17,$A$12:$A$17)</f>
        <v>2</v>
      </c>
      <c r="K6" s="2">
        <f t="shared" ref="K6:K24" ca="1" si="4">ROUND(1200 + 4500*RAND(), 0)</f>
        <v>5067</v>
      </c>
      <c r="L6" s="2" t="str">
        <f t="shared" ca="1" si="0"/>
        <v>Nombrado</v>
      </c>
      <c r="M6" s="4">
        <f t="shared" ref="M6:M24" ca="1" si="5">IF(H6="Mujer",100,0)</f>
        <v>0</v>
      </c>
      <c r="N6" s="4">
        <f t="shared" ref="N6:N24" ca="1" si="6">IF(I6&gt;40,IF(J6&gt;0,200,0),0)</f>
        <v>200</v>
      </c>
      <c r="O6" s="4">
        <f t="shared" ref="O6:O24" ca="1" si="7">IF(L6="Nombrado", IF(I6&lt;40,IF(J6=0,150,0),0),0)</f>
        <v>0</v>
      </c>
      <c r="P6" s="5">
        <f t="shared" ref="P6:P24" ca="1" si="8">K6+M6+N6-O6</f>
        <v>5267</v>
      </c>
      <c r="R6" s="27" t="s">
        <v>32</v>
      </c>
      <c r="S6" s="27"/>
      <c r="T6" s="27"/>
      <c r="U6" s="1">
        <f ca="1">COUNTIF(H5:H24,"Hombre")</f>
        <v>10</v>
      </c>
    </row>
    <row r="7" spans="1:21" x14ac:dyDescent="0.25">
      <c r="G7" s="1">
        <v>3</v>
      </c>
      <c r="H7" s="1" t="str">
        <f t="shared" ca="1" si="1"/>
        <v>Mujer</v>
      </c>
      <c r="I7" s="1">
        <f t="shared" ca="1" si="2"/>
        <v>24</v>
      </c>
      <c r="J7" s="1">
        <f t="shared" ca="1" si="3"/>
        <v>2</v>
      </c>
      <c r="K7" s="2">
        <f t="shared" ca="1" si="4"/>
        <v>1865</v>
      </c>
      <c r="L7" s="2" t="str">
        <f t="shared" ca="1" si="0"/>
        <v>Contratado</v>
      </c>
      <c r="M7" s="4">
        <f t="shared" ca="1" si="5"/>
        <v>100</v>
      </c>
      <c r="N7" s="4">
        <f t="shared" ca="1" si="6"/>
        <v>0</v>
      </c>
      <c r="O7" s="4">
        <f t="shared" ca="1" si="7"/>
        <v>0</v>
      </c>
      <c r="P7" s="5">
        <f t="shared" ca="1" si="8"/>
        <v>1965</v>
      </c>
    </row>
    <row r="8" spans="1:21" x14ac:dyDescent="0.25">
      <c r="A8" t="s">
        <v>4</v>
      </c>
      <c r="B8" t="s">
        <v>7</v>
      </c>
      <c r="D8" t="s">
        <v>14</v>
      </c>
      <c r="G8" s="1">
        <v>4</v>
      </c>
      <c r="H8" s="1" t="str">
        <f t="shared" ca="1" si="1"/>
        <v>Mujer</v>
      </c>
      <c r="I8" s="1">
        <f t="shared" ca="1" si="2"/>
        <v>29</v>
      </c>
      <c r="J8" s="1">
        <f t="shared" ca="1" si="3"/>
        <v>0</v>
      </c>
      <c r="K8" s="2">
        <f t="shared" ca="1" si="4"/>
        <v>2289</v>
      </c>
      <c r="L8" s="2" t="str">
        <f ca="1">IF(K8&gt;3000, IF(I8&gt;30,"Nombrado", "Contratado"), "Contratado")</f>
        <v>Contratado</v>
      </c>
      <c r="M8" s="4">
        <f t="shared" ca="1" si="5"/>
        <v>100</v>
      </c>
      <c r="N8" s="4">
        <f t="shared" ca="1" si="6"/>
        <v>0</v>
      </c>
      <c r="O8" s="4">
        <f t="shared" ca="1" si="7"/>
        <v>0</v>
      </c>
      <c r="P8" s="5">
        <f t="shared" ca="1" si="8"/>
        <v>2389</v>
      </c>
      <c r="R8" s="27" t="s">
        <v>33</v>
      </c>
      <c r="S8" s="27"/>
      <c r="T8" s="27"/>
      <c r="U8" s="1">
        <f ca="1">COUNTIF(H5:H24,"Mujer")</f>
        <v>10</v>
      </c>
    </row>
    <row r="9" spans="1:21" x14ac:dyDescent="0.25">
      <c r="D9" t="s">
        <v>15</v>
      </c>
      <c r="G9" s="1">
        <v>5</v>
      </c>
      <c r="H9" s="1" t="str">
        <f t="shared" ca="1" si="1"/>
        <v>Hombre</v>
      </c>
      <c r="I9" s="1">
        <f t="shared" ca="1" si="2"/>
        <v>19</v>
      </c>
      <c r="J9" s="1">
        <f t="shared" ca="1" si="3"/>
        <v>3</v>
      </c>
      <c r="K9" s="2">
        <f t="shared" ca="1" si="4"/>
        <v>3820</v>
      </c>
      <c r="L9" s="2" t="str">
        <f t="shared" ref="L9:L24" ca="1" si="9">IF(K9&gt;3000, IF(I9&gt;30,"Nombrado", "Contratado"), "Contratado")</f>
        <v>Contratado</v>
      </c>
      <c r="M9" s="4">
        <f t="shared" ca="1" si="5"/>
        <v>0</v>
      </c>
      <c r="N9" s="4">
        <f t="shared" ca="1" si="6"/>
        <v>0</v>
      </c>
      <c r="O9" s="4">
        <f t="shared" ca="1" si="7"/>
        <v>0</v>
      </c>
      <c r="P9" s="5">
        <f t="shared" ca="1" si="8"/>
        <v>3820</v>
      </c>
    </row>
    <row r="10" spans="1:21" x14ac:dyDescent="0.25">
      <c r="G10" s="1">
        <v>6</v>
      </c>
      <c r="H10" s="1" t="str">
        <f t="shared" ca="1" si="1"/>
        <v>Hombre</v>
      </c>
      <c r="I10" s="1">
        <f t="shared" ca="1" si="2"/>
        <v>48</v>
      </c>
      <c r="J10" s="1">
        <f t="shared" ca="1" si="3"/>
        <v>0</v>
      </c>
      <c r="K10" s="2">
        <f t="shared" ca="1" si="4"/>
        <v>3191</v>
      </c>
      <c r="L10" s="2" t="str">
        <f t="shared" ca="1" si="9"/>
        <v>Nombrado</v>
      </c>
      <c r="M10" s="4">
        <f t="shared" ca="1" si="5"/>
        <v>0</v>
      </c>
      <c r="N10" s="4">
        <f t="shared" ca="1" si="6"/>
        <v>0</v>
      </c>
      <c r="O10" s="4">
        <f t="shared" ca="1" si="7"/>
        <v>0</v>
      </c>
      <c r="P10" s="5">
        <f t="shared" ca="1" si="8"/>
        <v>3191</v>
      </c>
      <c r="R10" s="27" t="s">
        <v>34</v>
      </c>
      <c r="S10" s="27"/>
      <c r="T10" s="27"/>
      <c r="U10" s="1">
        <f ca="1">COUNTIF(L5:L24,"Nombrado")</f>
        <v>8</v>
      </c>
    </row>
    <row r="11" spans="1:21" x14ac:dyDescent="0.25">
      <c r="A11" t="s">
        <v>5</v>
      </c>
      <c r="B11" t="s">
        <v>1</v>
      </c>
      <c r="C11" t="s">
        <v>2</v>
      </c>
      <c r="D11" t="s">
        <v>3</v>
      </c>
      <c r="G11" s="1">
        <v>7</v>
      </c>
      <c r="H11" s="1" t="str">
        <f t="shared" ca="1" si="1"/>
        <v>Mujer</v>
      </c>
      <c r="I11" s="1">
        <f t="shared" ca="1" si="2"/>
        <v>60</v>
      </c>
      <c r="J11" s="1">
        <f t="shared" ca="1" si="3"/>
        <v>0</v>
      </c>
      <c r="K11" s="2">
        <f t="shared" ca="1" si="4"/>
        <v>2002</v>
      </c>
      <c r="L11" s="2" t="str">
        <f t="shared" ca="1" si="9"/>
        <v>Contratado</v>
      </c>
      <c r="M11" s="4">
        <f t="shared" ca="1" si="5"/>
        <v>100</v>
      </c>
      <c r="N11" s="4">
        <f t="shared" ca="1" si="6"/>
        <v>0</v>
      </c>
      <c r="O11" s="4">
        <f t="shared" ca="1" si="7"/>
        <v>0</v>
      </c>
      <c r="P11" s="5">
        <f t="shared" ca="1" si="8"/>
        <v>2102</v>
      </c>
    </row>
    <row r="12" spans="1:21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10">C12</f>
        <v>0.26</v>
      </c>
      <c r="G12" s="1">
        <v>8</v>
      </c>
      <c r="H12" s="1" t="str">
        <f t="shared" ca="1" si="1"/>
        <v>Hombre</v>
      </c>
      <c r="I12" s="1">
        <f t="shared" ca="1" si="2"/>
        <v>48</v>
      </c>
      <c r="J12" s="1">
        <f t="shared" ca="1" si="3"/>
        <v>0</v>
      </c>
      <c r="K12" s="2">
        <f t="shared" ca="1" si="4"/>
        <v>4301</v>
      </c>
      <c r="L12" s="2" t="str">
        <f t="shared" ca="1" si="9"/>
        <v>Nombrado</v>
      </c>
      <c r="M12" s="4">
        <f t="shared" ca="1" si="5"/>
        <v>0</v>
      </c>
      <c r="N12" s="4">
        <f t="shared" ca="1" si="6"/>
        <v>0</v>
      </c>
      <c r="O12" s="4">
        <f t="shared" ca="1" si="7"/>
        <v>0</v>
      </c>
      <c r="P12" s="5">
        <f t="shared" ca="1" si="8"/>
        <v>4301</v>
      </c>
      <c r="R12" s="27" t="s">
        <v>35</v>
      </c>
      <c r="S12" s="27"/>
      <c r="T12" s="27"/>
      <c r="U12" s="1">
        <f ca="1">COUNTIF(L5:L24,"Contratado")</f>
        <v>12</v>
      </c>
    </row>
    <row r="13" spans="1:21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10"/>
        <v>0.46</v>
      </c>
      <c r="G13" s="1">
        <v>9</v>
      </c>
      <c r="H13" s="1" t="str">
        <f t="shared" ca="1" si="1"/>
        <v>Mujer</v>
      </c>
      <c r="I13" s="1">
        <f t="shared" ca="1" si="2"/>
        <v>39</v>
      </c>
      <c r="J13" s="1">
        <f t="shared" ca="1" si="3"/>
        <v>1</v>
      </c>
      <c r="K13" s="2">
        <f t="shared" ca="1" si="4"/>
        <v>3295</v>
      </c>
      <c r="L13" s="2" t="str">
        <f t="shared" ca="1" si="9"/>
        <v>Nombrado</v>
      </c>
      <c r="M13" s="4">
        <f t="shared" ca="1" si="5"/>
        <v>100</v>
      </c>
      <c r="N13" s="4">
        <f t="shared" ca="1" si="6"/>
        <v>0</v>
      </c>
      <c r="O13" s="4">
        <f t="shared" ca="1" si="7"/>
        <v>0</v>
      </c>
      <c r="P13" s="5">
        <f t="shared" ca="1" si="8"/>
        <v>3395</v>
      </c>
    </row>
    <row r="14" spans="1:21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10"/>
        <v>0.65</v>
      </c>
      <c r="G14" s="1">
        <v>10</v>
      </c>
      <c r="H14" s="1" t="str">
        <f t="shared" ca="1" si="1"/>
        <v>Hombre</v>
      </c>
      <c r="I14" s="1">
        <f t="shared" ca="1" si="2"/>
        <v>54</v>
      </c>
      <c r="J14" s="1">
        <f t="shared" ca="1" si="3"/>
        <v>1</v>
      </c>
      <c r="K14" s="2">
        <f t="shared" ca="1" si="4"/>
        <v>4626</v>
      </c>
      <c r="L14" s="2" t="str">
        <f t="shared" ca="1" si="9"/>
        <v>Nombrado</v>
      </c>
      <c r="M14" s="4">
        <f t="shared" ca="1" si="5"/>
        <v>0</v>
      </c>
      <c r="N14" s="4">
        <f t="shared" ca="1" si="6"/>
        <v>200</v>
      </c>
      <c r="O14" s="4">
        <f t="shared" ca="1" si="7"/>
        <v>0</v>
      </c>
      <c r="P14" s="5">
        <f t="shared" ca="1" si="8"/>
        <v>4826</v>
      </c>
      <c r="R14" s="27" t="s">
        <v>36</v>
      </c>
      <c r="S14" s="27"/>
      <c r="T14" s="27"/>
      <c r="U14" s="27"/>
    </row>
    <row r="15" spans="1:21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10"/>
        <v>0.86</v>
      </c>
      <c r="G15" s="1">
        <v>11</v>
      </c>
      <c r="H15" s="1" t="str">
        <f t="shared" ca="1" si="1"/>
        <v>Mujer</v>
      </c>
      <c r="I15" s="1">
        <f t="shared" ca="1" si="2"/>
        <v>60</v>
      </c>
      <c r="J15" s="1">
        <f t="shared" ca="1" si="3"/>
        <v>3</v>
      </c>
      <c r="K15" s="2">
        <f t="shared" ca="1" si="4"/>
        <v>2262</v>
      </c>
      <c r="L15" s="2" t="str">
        <f t="shared" ca="1" si="9"/>
        <v>Contratado</v>
      </c>
      <c r="M15" s="4">
        <f t="shared" ca="1" si="5"/>
        <v>100</v>
      </c>
      <c r="N15" s="4">
        <f t="shared" ca="1" si="6"/>
        <v>200</v>
      </c>
      <c r="O15" s="4">
        <f t="shared" ca="1" si="7"/>
        <v>0</v>
      </c>
      <c r="P15" s="5">
        <f t="shared" ca="1" si="8"/>
        <v>2562</v>
      </c>
      <c r="S15">
        <v>0</v>
      </c>
      <c r="T15" s="3" t="s">
        <v>37</v>
      </c>
      <c r="U15" s="1">
        <f ca="1">COUNTIF($J$5:$J$24,S15)</f>
        <v>8</v>
      </c>
    </row>
    <row r="16" spans="1:21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10"/>
        <v>0.95</v>
      </c>
      <c r="G16" s="1">
        <v>12</v>
      </c>
      <c r="H16" s="1" t="str">
        <f t="shared" ca="1" si="1"/>
        <v>Mujer</v>
      </c>
      <c r="I16" s="1">
        <f t="shared" ca="1" si="2"/>
        <v>24</v>
      </c>
      <c r="J16" s="1">
        <f t="shared" ca="1" si="3"/>
        <v>1</v>
      </c>
      <c r="K16" s="2">
        <f t="shared" ca="1" si="4"/>
        <v>5603</v>
      </c>
      <c r="L16" s="2" t="str">
        <f t="shared" ca="1" si="9"/>
        <v>Contratado</v>
      </c>
      <c r="M16" s="4">
        <f t="shared" ca="1" si="5"/>
        <v>100</v>
      </c>
      <c r="N16" s="4">
        <f t="shared" ca="1" si="6"/>
        <v>0</v>
      </c>
      <c r="O16" s="4">
        <f t="shared" ca="1" si="7"/>
        <v>0</v>
      </c>
      <c r="P16" s="5">
        <f t="shared" ca="1" si="8"/>
        <v>5703</v>
      </c>
      <c r="S16">
        <v>1</v>
      </c>
      <c r="T16" s="3" t="s">
        <v>37</v>
      </c>
      <c r="U16" s="1">
        <f t="shared" ref="U16:U20" ca="1" si="11">COUNTIF($J$5:$J$24,S16)</f>
        <v>4</v>
      </c>
    </row>
    <row r="17" spans="1:21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10"/>
        <v>1</v>
      </c>
      <c r="G17" s="1">
        <v>13</v>
      </c>
      <c r="H17" s="1" t="str">
        <f t="shared" ca="1" si="1"/>
        <v>Hombre</v>
      </c>
      <c r="I17" s="1">
        <f t="shared" ca="1" si="2"/>
        <v>31</v>
      </c>
      <c r="J17" s="1">
        <f t="shared" ca="1" si="3"/>
        <v>1</v>
      </c>
      <c r="K17" s="2">
        <f t="shared" ca="1" si="4"/>
        <v>1506</v>
      </c>
      <c r="L17" s="2" t="str">
        <f t="shared" ca="1" si="9"/>
        <v>Contratado</v>
      </c>
      <c r="M17" s="4">
        <f t="shared" ca="1" si="5"/>
        <v>0</v>
      </c>
      <c r="N17" s="4">
        <f t="shared" ca="1" si="6"/>
        <v>0</v>
      </c>
      <c r="O17" s="4">
        <f t="shared" ca="1" si="7"/>
        <v>0</v>
      </c>
      <c r="P17" s="5">
        <f t="shared" ca="1" si="8"/>
        <v>1506</v>
      </c>
      <c r="S17">
        <v>2</v>
      </c>
      <c r="T17" s="3" t="s">
        <v>37</v>
      </c>
      <c r="U17" s="1">
        <f t="shared" ca="1" si="11"/>
        <v>3</v>
      </c>
    </row>
    <row r="18" spans="1:21" x14ac:dyDescent="0.25">
      <c r="G18" s="1">
        <v>14</v>
      </c>
      <c r="H18" s="1" t="str">
        <f t="shared" ca="1" si="1"/>
        <v>Mujer</v>
      </c>
      <c r="I18" s="1">
        <f t="shared" ca="1" si="2"/>
        <v>60</v>
      </c>
      <c r="J18" s="1">
        <f t="shared" ca="1" si="3"/>
        <v>3</v>
      </c>
      <c r="K18" s="2">
        <f t="shared" ca="1" si="4"/>
        <v>2628</v>
      </c>
      <c r="L18" s="2" t="str">
        <f t="shared" ca="1" si="9"/>
        <v>Contratado</v>
      </c>
      <c r="M18" s="4">
        <f t="shared" ca="1" si="5"/>
        <v>100</v>
      </c>
      <c r="N18" s="4">
        <f t="shared" ca="1" si="6"/>
        <v>200</v>
      </c>
      <c r="O18" s="4">
        <f t="shared" ca="1" si="7"/>
        <v>0</v>
      </c>
      <c r="P18" s="5">
        <f t="shared" ca="1" si="8"/>
        <v>2928</v>
      </c>
      <c r="S18">
        <v>3</v>
      </c>
      <c r="T18" s="3" t="s">
        <v>37</v>
      </c>
      <c r="U18" s="1">
        <f t="shared" ca="1" si="11"/>
        <v>4</v>
      </c>
    </row>
    <row r="19" spans="1:21" x14ac:dyDescent="0.25">
      <c r="A19" t="s">
        <v>6</v>
      </c>
      <c r="B19" t="s">
        <v>7</v>
      </c>
      <c r="D19" t="s">
        <v>8</v>
      </c>
      <c r="G19" s="1">
        <v>15</v>
      </c>
      <c r="H19" s="1" t="str">
        <f t="shared" ca="1" si="1"/>
        <v>Mujer</v>
      </c>
      <c r="I19" s="1">
        <f t="shared" ca="1" si="2"/>
        <v>45</v>
      </c>
      <c r="J19" s="1">
        <f t="shared" ca="1" si="3"/>
        <v>2</v>
      </c>
      <c r="K19" s="2">
        <f t="shared" ca="1" si="4"/>
        <v>3436</v>
      </c>
      <c r="L19" s="2" t="str">
        <f t="shared" ca="1" si="9"/>
        <v>Nombrado</v>
      </c>
      <c r="M19" s="4">
        <f t="shared" ca="1" si="5"/>
        <v>100</v>
      </c>
      <c r="N19" s="4">
        <f t="shared" ca="1" si="6"/>
        <v>200</v>
      </c>
      <c r="O19" s="4">
        <f t="shared" ca="1" si="7"/>
        <v>0</v>
      </c>
      <c r="P19" s="5">
        <f t="shared" ca="1" si="8"/>
        <v>3736</v>
      </c>
      <c r="S19">
        <v>4</v>
      </c>
      <c r="T19" s="3" t="s">
        <v>37</v>
      </c>
      <c r="U19" s="1">
        <f t="shared" ca="1" si="11"/>
        <v>1</v>
      </c>
    </row>
    <row r="20" spans="1:21" x14ac:dyDescent="0.25">
      <c r="D20" t="s">
        <v>9</v>
      </c>
      <c r="G20" s="1">
        <v>16</v>
      </c>
      <c r="H20" s="1" t="str">
        <f t="shared" ca="1" si="1"/>
        <v>Hombre</v>
      </c>
      <c r="I20" s="1">
        <f t="shared" ca="1" si="2"/>
        <v>51</v>
      </c>
      <c r="J20" s="1">
        <f t="shared" ca="1" si="3"/>
        <v>0</v>
      </c>
      <c r="K20" s="2">
        <f t="shared" ca="1" si="4"/>
        <v>5079</v>
      </c>
      <c r="L20" s="2" t="str">
        <f t="shared" ca="1" si="9"/>
        <v>Nombrado</v>
      </c>
      <c r="M20" s="4">
        <f t="shared" ca="1" si="5"/>
        <v>0</v>
      </c>
      <c r="N20" s="4">
        <f t="shared" ca="1" si="6"/>
        <v>0</v>
      </c>
      <c r="O20" s="4">
        <f t="shared" ca="1" si="7"/>
        <v>0</v>
      </c>
      <c r="P20" s="5">
        <f t="shared" ca="1" si="8"/>
        <v>5079</v>
      </c>
      <c r="S20">
        <v>5</v>
      </c>
      <c r="T20" s="3" t="s">
        <v>37</v>
      </c>
      <c r="U20" s="1">
        <f t="shared" ca="1" si="11"/>
        <v>0</v>
      </c>
    </row>
    <row r="21" spans="1:21" x14ac:dyDescent="0.25">
      <c r="G21" s="1">
        <v>17</v>
      </c>
      <c r="H21" s="1" t="str">
        <f t="shared" ca="1" si="1"/>
        <v>Hombre</v>
      </c>
      <c r="I21" s="1">
        <f t="shared" ca="1" si="2"/>
        <v>36</v>
      </c>
      <c r="J21" s="1">
        <f t="shared" ca="1" si="3"/>
        <v>0</v>
      </c>
      <c r="K21" s="2">
        <f t="shared" ca="1" si="4"/>
        <v>5463</v>
      </c>
      <c r="L21" s="2" t="str">
        <f t="shared" ca="1" si="9"/>
        <v>Nombrado</v>
      </c>
      <c r="M21" s="4">
        <f t="shared" ca="1" si="5"/>
        <v>0</v>
      </c>
      <c r="N21" s="4">
        <f t="shared" ca="1" si="6"/>
        <v>0</v>
      </c>
      <c r="O21" s="4">
        <f t="shared" ca="1" si="7"/>
        <v>150</v>
      </c>
      <c r="P21" s="5">
        <f t="shared" ca="1" si="8"/>
        <v>5313</v>
      </c>
    </row>
    <row r="22" spans="1:21" x14ac:dyDescent="0.25">
      <c r="G22" s="1">
        <v>18</v>
      </c>
      <c r="H22" s="1" t="str">
        <f t="shared" ca="1" si="1"/>
        <v>Mujer</v>
      </c>
      <c r="I22" s="1">
        <f t="shared" ca="1" si="2"/>
        <v>30</v>
      </c>
      <c r="J22" s="1">
        <f t="shared" ca="1" si="3"/>
        <v>0</v>
      </c>
      <c r="K22" s="2">
        <f t="shared" ca="1" si="4"/>
        <v>2675</v>
      </c>
      <c r="L22" s="2" t="str">
        <f t="shared" ca="1" si="9"/>
        <v>Contratado</v>
      </c>
      <c r="M22" s="4">
        <f t="shared" ca="1" si="5"/>
        <v>100</v>
      </c>
      <c r="N22" s="4">
        <f t="shared" ca="1" si="6"/>
        <v>0</v>
      </c>
      <c r="O22" s="4">
        <f t="shared" ca="1" si="7"/>
        <v>0</v>
      </c>
      <c r="P22" s="5">
        <f t="shared" ca="1" si="8"/>
        <v>2775</v>
      </c>
      <c r="R22" s="27" t="s">
        <v>39</v>
      </c>
      <c r="S22" s="27"/>
      <c r="T22" s="27"/>
      <c r="U22" s="27"/>
    </row>
    <row r="23" spans="1:21" x14ac:dyDescent="0.25">
      <c r="G23" s="1">
        <v>19</v>
      </c>
      <c r="H23" s="1" t="str">
        <f t="shared" ca="1" si="1"/>
        <v>Mujer</v>
      </c>
      <c r="I23" s="1">
        <f t="shared" ca="1" si="2"/>
        <v>33</v>
      </c>
      <c r="J23" s="1">
        <f t="shared" ca="1" si="3"/>
        <v>4</v>
      </c>
      <c r="K23" s="2">
        <f t="shared" ca="1" si="4"/>
        <v>2831</v>
      </c>
      <c r="L23" s="2" t="str">
        <f t="shared" ca="1" si="9"/>
        <v>Contratado</v>
      </c>
      <c r="M23" s="4">
        <f t="shared" ca="1" si="5"/>
        <v>100</v>
      </c>
      <c r="N23" s="4">
        <f t="shared" ca="1" si="6"/>
        <v>0</v>
      </c>
      <c r="O23" s="4">
        <f t="shared" ca="1" si="7"/>
        <v>0</v>
      </c>
      <c r="P23" s="5">
        <f t="shared" ca="1" si="8"/>
        <v>2931</v>
      </c>
      <c r="R23" t="s">
        <v>40</v>
      </c>
      <c r="S23">
        <v>2500</v>
      </c>
      <c r="T23" t="s">
        <v>38</v>
      </c>
      <c r="U23" s="10">
        <f ca="1">COUNTIF(K5:K24, "&lt;"&amp;S23)</f>
        <v>6</v>
      </c>
    </row>
    <row r="24" spans="1:21" x14ac:dyDescent="0.25">
      <c r="G24" s="1">
        <v>20</v>
      </c>
      <c r="H24" s="1" t="str">
        <f t="shared" ca="1" si="1"/>
        <v>Hombre</v>
      </c>
      <c r="I24" s="1">
        <f t="shared" ca="1" si="2"/>
        <v>19</v>
      </c>
      <c r="J24" s="1">
        <f t="shared" ca="1" si="3"/>
        <v>3</v>
      </c>
      <c r="K24" s="2">
        <f t="shared" ca="1" si="4"/>
        <v>1987</v>
      </c>
      <c r="L24" s="2" t="str">
        <f t="shared" ca="1" si="9"/>
        <v>Contratado</v>
      </c>
      <c r="M24" s="4">
        <f t="shared" ca="1" si="5"/>
        <v>0</v>
      </c>
      <c r="N24" s="4">
        <f t="shared" ca="1" si="6"/>
        <v>0</v>
      </c>
      <c r="O24" s="4">
        <f t="shared" ca="1" si="7"/>
        <v>0</v>
      </c>
      <c r="P24" s="5">
        <f t="shared" ca="1" si="8"/>
        <v>1987</v>
      </c>
      <c r="R24" t="s">
        <v>41</v>
      </c>
      <c r="S24">
        <v>5000</v>
      </c>
      <c r="T24" t="s">
        <v>38</v>
      </c>
      <c r="U24" s="1">
        <f ca="1">COUNTIF(K5:K24, "&gt;"&amp;S24)</f>
        <v>4</v>
      </c>
    </row>
  </sheetData>
  <mergeCells count="8">
    <mergeCell ref="R22:U22"/>
    <mergeCell ref="R14:U14"/>
    <mergeCell ref="G2:P2"/>
    <mergeCell ref="R4:T4"/>
    <mergeCell ref="R6:T6"/>
    <mergeCell ref="R8:T8"/>
    <mergeCell ref="R10:T10"/>
    <mergeCell ref="R12:T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D6D-4F05-44EC-9CF7-645418AED2F9}">
  <dimension ref="A2:X46"/>
  <sheetViews>
    <sheetView topLeftCell="F1" workbookViewId="0">
      <selection activeCell="T2" sqref="T2"/>
    </sheetView>
  </sheetViews>
  <sheetFormatPr baseColWidth="10" defaultColWidth="9.140625" defaultRowHeight="15" x14ac:dyDescent="0.25"/>
  <cols>
    <col min="1" max="1" width="10.85546875" hidden="1" customWidth="1"/>
    <col min="2" max="5" width="0" hidden="1" customWidth="1"/>
    <col min="6" max="6" width="3.5703125" customWidth="1"/>
    <col min="7" max="7" width="9.42578125" bestFit="1" customWidth="1"/>
    <col min="8" max="8" width="10.5703125" bestFit="1" customWidth="1"/>
    <col min="9" max="9" width="8.140625" bestFit="1" customWidth="1"/>
    <col min="10" max="10" width="5.28515625" bestFit="1" customWidth="1"/>
    <col min="11" max="11" width="5.42578125" bestFit="1" customWidth="1"/>
    <col min="12" max="12" width="14.28515625" customWidth="1"/>
    <col min="13" max="13" width="12.28515625" bestFit="1" customWidth="1"/>
    <col min="14" max="14" width="12.85546875" customWidth="1"/>
    <col min="15" max="16" width="12.7109375" customWidth="1"/>
    <col min="17" max="17" width="14.28515625" customWidth="1"/>
    <col min="18" max="18" width="7.140625" customWidth="1"/>
  </cols>
  <sheetData>
    <row r="2" spans="1:24" ht="21" x14ac:dyDescent="0.35">
      <c r="G2" s="24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24" x14ac:dyDescent="0.25">
      <c r="A4" t="s">
        <v>0</v>
      </c>
      <c r="B4" t="s">
        <v>1</v>
      </c>
      <c r="C4" t="s">
        <v>2</v>
      </c>
      <c r="D4" t="s">
        <v>3</v>
      </c>
      <c r="G4" s="6" t="s">
        <v>17</v>
      </c>
      <c r="H4" s="6" t="s">
        <v>45</v>
      </c>
      <c r="I4" s="6" t="s">
        <v>0</v>
      </c>
      <c r="J4" s="6" t="s">
        <v>4</v>
      </c>
      <c r="K4" s="6" t="s">
        <v>5</v>
      </c>
      <c r="L4" s="6" t="s">
        <v>6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20</v>
      </c>
    </row>
    <row r="5" spans="1:24" x14ac:dyDescent="0.25">
      <c r="A5" t="s">
        <v>18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VLOOKUP(RANDBETWEEN(1,20),$G$27:$H$46,2)</f>
        <v xml:space="preserve">Alejandro  </v>
      </c>
      <c r="I5" s="1" t="str">
        <f ca="1">LOOKUP(RAND(),$D$5:$E$6,$A$5:$A$6)</f>
        <v>Mujer</v>
      </c>
      <c r="J5" s="1">
        <f ca="1">ROUND(17+48*RAND(), 0)</f>
        <v>18</v>
      </c>
      <c r="K5" s="1">
        <f ca="1">LOOKUP(RAND(),$D$12:$E$17,$A$12:$A$17)</f>
        <v>0</v>
      </c>
      <c r="L5" s="2">
        <f ca="1">ROUND(1200 + 4500*RAND(), 0)</f>
        <v>3495</v>
      </c>
      <c r="M5" s="2" t="str">
        <f t="shared" ref="M5:M7" ca="1" si="0">IF(L5&gt;3000, IF(J5&gt;30,"Nombrado", "Contratado"), "Contratado")</f>
        <v>Contratado</v>
      </c>
      <c r="N5" s="4">
        <f ca="1">IF(I5="Mujer",100,0)</f>
        <v>100</v>
      </c>
      <c r="O5" s="4">
        <f ca="1">IF(J5&gt;40,IF(K5&gt;0,200,0),0)</f>
        <v>0</v>
      </c>
      <c r="P5" s="4">
        <f ca="1">IF(M5="Nombrado", IF(J5&lt;40,IF(K5=0,150,0),0),0)</f>
        <v>0</v>
      </c>
      <c r="Q5" s="5">
        <f ca="1">L5+N5+O5-P5</f>
        <v>3595</v>
      </c>
      <c r="S5" s="31" t="s">
        <v>42</v>
      </c>
      <c r="T5" s="31"/>
      <c r="U5" s="31"/>
      <c r="V5" s="31"/>
      <c r="W5" s="31"/>
      <c r="X5" s="31"/>
    </row>
    <row r="6" spans="1:24" x14ac:dyDescent="0.25">
      <c r="A6" t="s">
        <v>19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1">VLOOKUP(RANDBETWEEN(1,20),$G$27:$H$46,2)</f>
        <v>Luciana</v>
      </c>
      <c r="I6" s="1" t="str">
        <f t="shared" ref="I6:I24" ca="1" si="2">LOOKUP(RAND(),$D$5:$E$6,$A$5:$A$6)</f>
        <v>Hombre</v>
      </c>
      <c r="J6" s="1">
        <f t="shared" ref="J6:J24" ca="1" si="3">ROUND(17+48*RAND(), 0)</f>
        <v>38</v>
      </c>
      <c r="K6" s="1">
        <f t="shared" ref="K6:K24" ca="1" si="4">LOOKUP(RAND(),$D$12:$E$17,$A$12:$A$17)</f>
        <v>2</v>
      </c>
      <c r="L6" s="2">
        <f t="shared" ref="L6:L24" ca="1" si="5">ROUND(1200 + 4500*RAND(), 0)</f>
        <v>5148</v>
      </c>
      <c r="M6" s="2" t="str">
        <f t="shared" ca="1" si="0"/>
        <v>Nombrado</v>
      </c>
      <c r="N6" s="4">
        <f t="shared" ref="N6:N24" ca="1" si="6">IF(I6="Mujer",100,0)</f>
        <v>0</v>
      </c>
      <c r="O6" s="4">
        <f t="shared" ref="O6:O24" ca="1" si="7">IF(J6&gt;40,IF(K6&gt;0,200,0),0)</f>
        <v>0</v>
      </c>
      <c r="P6" s="4">
        <f t="shared" ref="P6:P24" ca="1" si="8">IF(M6="Nombrado", IF(J6&lt;40,IF(K6=0,150,0),0),0)</f>
        <v>0</v>
      </c>
      <c r="Q6" s="5">
        <f t="shared" ref="Q6:Q24" ca="1" si="9">L6+N6+O6-P6</f>
        <v>5148</v>
      </c>
      <c r="S6" s="31"/>
      <c r="T6" s="31"/>
      <c r="U6" s="31"/>
      <c r="V6" s="31"/>
      <c r="W6" s="31"/>
      <c r="X6" s="31"/>
    </row>
    <row r="7" spans="1:24" x14ac:dyDescent="0.25">
      <c r="G7" s="1">
        <v>3</v>
      </c>
      <c r="H7" s="1" t="str">
        <f t="shared" ca="1" si="1"/>
        <v xml:space="preserve">Isabel  </v>
      </c>
      <c r="I7" s="1" t="str">
        <f t="shared" ca="1" si="2"/>
        <v>Hombre</v>
      </c>
      <c r="J7" s="1">
        <f t="shared" ca="1" si="3"/>
        <v>50</v>
      </c>
      <c r="K7" s="1">
        <f t="shared" ca="1" si="4"/>
        <v>0</v>
      </c>
      <c r="L7" s="2">
        <f t="shared" ca="1" si="5"/>
        <v>4998</v>
      </c>
      <c r="M7" s="2" t="str">
        <f t="shared" ca="1" si="0"/>
        <v>Nombrado</v>
      </c>
      <c r="N7" s="4">
        <f t="shared" ca="1" si="6"/>
        <v>0</v>
      </c>
      <c r="O7" s="4">
        <f t="shared" ca="1" si="7"/>
        <v>0</v>
      </c>
      <c r="P7" s="4">
        <f t="shared" ca="1" si="8"/>
        <v>0</v>
      </c>
      <c r="Q7" s="5">
        <f t="shared" ca="1" si="9"/>
        <v>4998</v>
      </c>
    </row>
    <row r="8" spans="1:24" x14ac:dyDescent="0.25">
      <c r="A8" t="s">
        <v>4</v>
      </c>
      <c r="B8" t="s">
        <v>7</v>
      </c>
      <c r="D8" t="s">
        <v>14</v>
      </c>
      <c r="G8" s="1">
        <v>4</v>
      </c>
      <c r="H8" s="1" t="str">
        <f t="shared" ca="1" si="1"/>
        <v xml:space="preserve">Miguel  </v>
      </c>
      <c r="I8" s="1" t="str">
        <f t="shared" ca="1" si="2"/>
        <v>Hombre</v>
      </c>
      <c r="J8" s="1">
        <f t="shared" ca="1" si="3"/>
        <v>64</v>
      </c>
      <c r="K8" s="1">
        <f t="shared" ca="1" si="4"/>
        <v>1</v>
      </c>
      <c r="L8" s="2">
        <f t="shared" ca="1" si="5"/>
        <v>2485</v>
      </c>
      <c r="M8" s="2" t="str">
        <f ca="1">IF(L8&gt;3000, IF(J8&gt;30,"Nombrado", "Contratado"), "Contratado")</f>
        <v>Contratado</v>
      </c>
      <c r="N8" s="4">
        <f t="shared" ca="1" si="6"/>
        <v>0</v>
      </c>
      <c r="O8" s="4">
        <f t="shared" ca="1" si="7"/>
        <v>200</v>
      </c>
      <c r="P8" s="4">
        <f t="shared" ca="1" si="8"/>
        <v>0</v>
      </c>
      <c r="Q8" s="5">
        <f t="shared" ca="1" si="9"/>
        <v>2685</v>
      </c>
      <c r="S8" s="11">
        <f ca="1">COUNTIFS(M5:M24,"Contratado",L5:L24,"&gt;"&amp;AVERAGE(L5:L24),K5:K24,2)</f>
        <v>1</v>
      </c>
    </row>
    <row r="9" spans="1:24" x14ac:dyDescent="0.25">
      <c r="D9" t="s">
        <v>15</v>
      </c>
      <c r="G9" s="1">
        <v>5</v>
      </c>
      <c r="H9" s="1" t="str">
        <f t="shared" ca="1" si="1"/>
        <v xml:space="preserve">Isabel  </v>
      </c>
      <c r="I9" s="1" t="str">
        <f t="shared" ca="1" si="2"/>
        <v>Hombre</v>
      </c>
      <c r="J9" s="1">
        <f t="shared" ca="1" si="3"/>
        <v>17</v>
      </c>
      <c r="K9" s="1">
        <f t="shared" ca="1" si="4"/>
        <v>0</v>
      </c>
      <c r="L9" s="2">
        <f t="shared" ca="1" si="5"/>
        <v>2078</v>
      </c>
      <c r="M9" s="2" t="str">
        <f t="shared" ref="M9:M24" ca="1" si="10">IF(L9&gt;3000, IF(J9&gt;30,"Nombrado", "Contratado"), "Contratado")</f>
        <v>Contratado</v>
      </c>
      <c r="N9" s="4">
        <f t="shared" ca="1" si="6"/>
        <v>0</v>
      </c>
      <c r="O9" s="4">
        <f t="shared" ca="1" si="7"/>
        <v>0</v>
      </c>
      <c r="P9" s="4">
        <f t="shared" ca="1" si="8"/>
        <v>0</v>
      </c>
      <c r="Q9" s="5">
        <f t="shared" ca="1" si="9"/>
        <v>2078</v>
      </c>
    </row>
    <row r="10" spans="1:24" x14ac:dyDescent="0.25">
      <c r="G10" s="1">
        <v>6</v>
      </c>
      <c r="H10" s="1" t="str">
        <f t="shared" ca="1" si="1"/>
        <v xml:space="preserve">Miguel  </v>
      </c>
      <c r="I10" s="1" t="str">
        <f t="shared" ca="1" si="2"/>
        <v>Hombre</v>
      </c>
      <c r="J10" s="1">
        <f t="shared" ca="1" si="3"/>
        <v>44</v>
      </c>
      <c r="K10" s="1">
        <f t="shared" ca="1" si="4"/>
        <v>5</v>
      </c>
      <c r="L10" s="2">
        <f t="shared" ca="1" si="5"/>
        <v>2539</v>
      </c>
      <c r="M10" s="2" t="str">
        <f t="shared" ca="1" si="10"/>
        <v>Contratado</v>
      </c>
      <c r="N10" s="4">
        <f t="shared" ca="1" si="6"/>
        <v>0</v>
      </c>
      <c r="O10" s="4">
        <f t="shared" ca="1" si="7"/>
        <v>200</v>
      </c>
      <c r="P10" s="4">
        <f t="shared" ca="1" si="8"/>
        <v>0</v>
      </c>
      <c r="Q10" s="5">
        <f t="shared" ca="1" si="9"/>
        <v>2739</v>
      </c>
      <c r="S10" s="31" t="s">
        <v>43</v>
      </c>
      <c r="T10" s="31"/>
      <c r="U10" s="31"/>
      <c r="V10" s="31"/>
      <c r="W10" s="31"/>
      <c r="X10" s="31"/>
    </row>
    <row r="11" spans="1:24" x14ac:dyDescent="0.25">
      <c r="A11" t="s">
        <v>5</v>
      </c>
      <c r="B11" t="s">
        <v>1</v>
      </c>
      <c r="C11" t="s">
        <v>2</v>
      </c>
      <c r="D11" t="s">
        <v>3</v>
      </c>
      <c r="G11" s="1">
        <v>7</v>
      </c>
      <c r="H11" s="1" t="str">
        <f t="shared" ca="1" si="1"/>
        <v xml:space="preserve">Sofía  </v>
      </c>
      <c r="I11" s="1" t="str">
        <f t="shared" ca="1" si="2"/>
        <v>Hombre</v>
      </c>
      <c r="J11" s="1">
        <f t="shared" ca="1" si="3"/>
        <v>33</v>
      </c>
      <c r="K11" s="1">
        <f t="shared" ca="1" si="4"/>
        <v>1</v>
      </c>
      <c r="L11" s="2">
        <f t="shared" ca="1" si="5"/>
        <v>1725</v>
      </c>
      <c r="M11" s="2" t="str">
        <f t="shared" ca="1" si="10"/>
        <v>Contratado</v>
      </c>
      <c r="N11" s="4">
        <f t="shared" ca="1" si="6"/>
        <v>0</v>
      </c>
      <c r="O11" s="4">
        <f t="shared" ca="1" si="7"/>
        <v>0</v>
      </c>
      <c r="P11" s="4">
        <f t="shared" ca="1" si="8"/>
        <v>0</v>
      </c>
      <c r="Q11" s="5">
        <f t="shared" ca="1" si="9"/>
        <v>1725</v>
      </c>
      <c r="S11" s="31"/>
      <c r="T11" s="31"/>
      <c r="U11" s="31"/>
      <c r="V11" s="31"/>
      <c r="W11" s="31"/>
      <c r="X11" s="31"/>
    </row>
    <row r="12" spans="1:24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11">C12</f>
        <v>0.26</v>
      </c>
      <c r="G12" s="1">
        <v>8</v>
      </c>
      <c r="H12" s="1" t="str">
        <f t="shared" ca="1" si="1"/>
        <v xml:space="preserve">Sofía  </v>
      </c>
      <c r="I12" s="1" t="str">
        <f t="shared" ca="1" si="2"/>
        <v>Hombre</v>
      </c>
      <c r="J12" s="1">
        <f t="shared" ca="1" si="3"/>
        <v>33</v>
      </c>
      <c r="K12" s="1">
        <f t="shared" ca="1" si="4"/>
        <v>2</v>
      </c>
      <c r="L12" s="2">
        <f t="shared" ca="1" si="5"/>
        <v>2333</v>
      </c>
      <c r="M12" s="2" t="str">
        <f t="shared" ca="1" si="10"/>
        <v>Contratado</v>
      </c>
      <c r="N12" s="4">
        <f t="shared" ca="1" si="6"/>
        <v>0</v>
      </c>
      <c r="O12" s="4">
        <f t="shared" ca="1" si="7"/>
        <v>0</v>
      </c>
      <c r="P12" s="4">
        <f t="shared" ca="1" si="8"/>
        <v>0</v>
      </c>
      <c r="Q12" s="5">
        <f t="shared" ca="1" si="9"/>
        <v>2333</v>
      </c>
    </row>
    <row r="13" spans="1:24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11"/>
        <v>0.46</v>
      </c>
      <c r="G13" s="1">
        <v>9</v>
      </c>
      <c r="H13" s="1" t="str">
        <f t="shared" ca="1" si="1"/>
        <v xml:space="preserve">Carlos  </v>
      </c>
      <c r="I13" s="1" t="str">
        <f t="shared" ca="1" si="2"/>
        <v>Mujer</v>
      </c>
      <c r="J13" s="1">
        <f t="shared" ca="1" si="3"/>
        <v>37</v>
      </c>
      <c r="K13" s="1">
        <f t="shared" ca="1" si="4"/>
        <v>0</v>
      </c>
      <c r="L13" s="2">
        <f t="shared" ca="1" si="5"/>
        <v>4572</v>
      </c>
      <c r="M13" s="2" t="str">
        <f t="shared" ca="1" si="10"/>
        <v>Nombrado</v>
      </c>
      <c r="N13" s="4">
        <f t="shared" ca="1" si="6"/>
        <v>100</v>
      </c>
      <c r="O13" s="4">
        <f t="shared" ca="1" si="7"/>
        <v>0</v>
      </c>
      <c r="P13" s="4">
        <f t="shared" ca="1" si="8"/>
        <v>150</v>
      </c>
      <c r="Q13" s="5">
        <f t="shared" ca="1" si="9"/>
        <v>4522</v>
      </c>
      <c r="S13" s="11">
        <f ca="1">COUNTIFS(M5:M24,"Nombrado",I5:I24,"Mujer",J5:J24,"&gt;19",K5:K24,0,L5:L24,"&lt;3000")</f>
        <v>0</v>
      </c>
    </row>
    <row r="14" spans="1:24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11"/>
        <v>0.65</v>
      </c>
      <c r="G14" s="1">
        <v>10</v>
      </c>
      <c r="H14" s="1" t="str">
        <f t="shared" ca="1" si="1"/>
        <v xml:space="preserve">Pedro  </v>
      </c>
      <c r="I14" s="1" t="str">
        <f t="shared" ca="1" si="2"/>
        <v>Hombre</v>
      </c>
      <c r="J14" s="1">
        <f t="shared" ca="1" si="3"/>
        <v>56</v>
      </c>
      <c r="K14" s="1">
        <f t="shared" ca="1" si="4"/>
        <v>0</v>
      </c>
      <c r="L14" s="2">
        <f t="shared" ca="1" si="5"/>
        <v>1693</v>
      </c>
      <c r="M14" s="2" t="str">
        <f t="shared" ca="1" si="10"/>
        <v>Contratado</v>
      </c>
      <c r="N14" s="4">
        <f t="shared" ca="1" si="6"/>
        <v>0</v>
      </c>
      <c r="O14" s="4">
        <f t="shared" ca="1" si="7"/>
        <v>0</v>
      </c>
      <c r="P14" s="4">
        <f t="shared" ca="1" si="8"/>
        <v>0</v>
      </c>
      <c r="Q14" s="5">
        <f t="shared" ca="1" si="9"/>
        <v>1693</v>
      </c>
    </row>
    <row r="15" spans="1:24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11"/>
        <v>0.86</v>
      </c>
      <c r="G15" s="1">
        <v>11</v>
      </c>
      <c r="H15" s="1" t="str">
        <f t="shared" ca="1" si="1"/>
        <v xml:space="preserve">Isabel  </v>
      </c>
      <c r="I15" s="1" t="str">
        <f t="shared" ca="1" si="2"/>
        <v>Hombre</v>
      </c>
      <c r="J15" s="1">
        <f t="shared" ca="1" si="3"/>
        <v>60</v>
      </c>
      <c r="K15" s="1">
        <f t="shared" ca="1" si="4"/>
        <v>5</v>
      </c>
      <c r="L15" s="2">
        <f t="shared" ca="1" si="5"/>
        <v>4244</v>
      </c>
      <c r="M15" s="2" t="str">
        <f t="shared" ca="1" si="10"/>
        <v>Nombrado</v>
      </c>
      <c r="N15" s="4">
        <f t="shared" ca="1" si="6"/>
        <v>0</v>
      </c>
      <c r="O15" s="4">
        <f t="shared" ca="1" si="7"/>
        <v>200</v>
      </c>
      <c r="P15" s="4">
        <f t="shared" ca="1" si="8"/>
        <v>0</v>
      </c>
      <c r="Q15" s="5">
        <f t="shared" ca="1" si="9"/>
        <v>4444</v>
      </c>
      <c r="S15" s="31" t="s">
        <v>44</v>
      </c>
      <c r="T15" s="31"/>
      <c r="U15" s="31"/>
      <c r="V15" s="31"/>
      <c r="W15" s="31"/>
      <c r="X15" s="31"/>
    </row>
    <row r="16" spans="1:24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11"/>
        <v>0.95</v>
      </c>
      <c r="G16" s="1">
        <v>12</v>
      </c>
      <c r="H16" s="1" t="str">
        <f t="shared" ca="1" si="1"/>
        <v>Angel</v>
      </c>
      <c r="I16" s="1" t="str">
        <f t="shared" ca="1" si="2"/>
        <v>Mujer</v>
      </c>
      <c r="J16" s="1">
        <f t="shared" ca="1" si="3"/>
        <v>49</v>
      </c>
      <c r="K16" s="1">
        <f t="shared" ca="1" si="4"/>
        <v>1</v>
      </c>
      <c r="L16" s="2">
        <f t="shared" ca="1" si="5"/>
        <v>1535</v>
      </c>
      <c r="M16" s="2" t="str">
        <f t="shared" ca="1" si="10"/>
        <v>Contratado</v>
      </c>
      <c r="N16" s="4">
        <f t="shared" ca="1" si="6"/>
        <v>100</v>
      </c>
      <c r="O16" s="4">
        <f t="shared" ca="1" si="7"/>
        <v>200</v>
      </c>
      <c r="P16" s="4">
        <f t="shared" ca="1" si="8"/>
        <v>0</v>
      </c>
      <c r="Q16" s="5">
        <f t="shared" ca="1" si="9"/>
        <v>1835</v>
      </c>
      <c r="S16" s="31"/>
      <c r="T16" s="31"/>
      <c r="U16" s="31"/>
      <c r="V16" s="31"/>
      <c r="W16" s="31"/>
      <c r="X16" s="31"/>
    </row>
    <row r="17" spans="1:19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11"/>
        <v>1</v>
      </c>
      <c r="G17" s="1">
        <v>13</v>
      </c>
      <c r="H17" s="1" t="str">
        <f t="shared" ca="1" si="1"/>
        <v xml:space="preserve">Isabel  </v>
      </c>
      <c r="I17" s="1" t="str">
        <f t="shared" ca="1" si="2"/>
        <v>Hombre</v>
      </c>
      <c r="J17" s="1">
        <f t="shared" ca="1" si="3"/>
        <v>38</v>
      </c>
      <c r="K17" s="1">
        <f t="shared" ca="1" si="4"/>
        <v>2</v>
      </c>
      <c r="L17" s="2">
        <f t="shared" ca="1" si="5"/>
        <v>4273</v>
      </c>
      <c r="M17" s="2" t="str">
        <f t="shared" ca="1" si="10"/>
        <v>Nombrado</v>
      </c>
      <c r="N17" s="4">
        <f t="shared" ca="1" si="6"/>
        <v>0</v>
      </c>
      <c r="O17" s="4">
        <f t="shared" ca="1" si="7"/>
        <v>0</v>
      </c>
      <c r="P17" s="4">
        <f t="shared" ca="1" si="8"/>
        <v>0</v>
      </c>
      <c r="Q17" s="5">
        <f t="shared" ca="1" si="9"/>
        <v>4273</v>
      </c>
    </row>
    <row r="18" spans="1:19" x14ac:dyDescent="0.25">
      <c r="G18" s="1">
        <v>14</v>
      </c>
      <c r="H18" s="1" t="str">
        <f t="shared" ca="1" si="1"/>
        <v xml:space="preserve">Pedro  </v>
      </c>
      <c r="I18" s="1" t="str">
        <f t="shared" ca="1" si="2"/>
        <v>Hombre</v>
      </c>
      <c r="J18" s="1">
        <f t="shared" ca="1" si="3"/>
        <v>24</v>
      </c>
      <c r="K18" s="1">
        <f t="shared" ca="1" si="4"/>
        <v>2</v>
      </c>
      <c r="L18" s="2">
        <f t="shared" ca="1" si="5"/>
        <v>3905</v>
      </c>
      <c r="M18" s="2" t="str">
        <f t="shared" ca="1" si="10"/>
        <v>Contratado</v>
      </c>
      <c r="N18" s="4">
        <f t="shared" ca="1" si="6"/>
        <v>0</v>
      </c>
      <c r="O18" s="4">
        <f t="shared" ca="1" si="7"/>
        <v>0</v>
      </c>
      <c r="P18" s="4">
        <f t="shared" ca="1" si="8"/>
        <v>0</v>
      </c>
      <c r="Q18" s="5">
        <f t="shared" ca="1" si="9"/>
        <v>3905</v>
      </c>
      <c r="S18" s="11">
        <f ca="1">COUNTIFS(H5:H24,"M*",K5:K24,"&gt;0",J5:J24,"&lt;"&amp;AVERAGE(J5:J24)) + COUNTIFS(H5:H24,"R*",K5:K24,"&gt;0",J5:J24,"&lt;"&amp;AVERAGE(J5:J24))</f>
        <v>1</v>
      </c>
    </row>
    <row r="19" spans="1:19" x14ac:dyDescent="0.25">
      <c r="A19" t="s">
        <v>6</v>
      </c>
      <c r="B19" t="s">
        <v>7</v>
      </c>
      <c r="D19" t="s">
        <v>8</v>
      </c>
      <c r="G19" s="1">
        <v>15</v>
      </c>
      <c r="H19" s="1" t="str">
        <f t="shared" ca="1" si="1"/>
        <v>Angel</v>
      </c>
      <c r="I19" s="1" t="str">
        <f t="shared" ca="1" si="2"/>
        <v>Hombre</v>
      </c>
      <c r="J19" s="1">
        <f t="shared" ca="1" si="3"/>
        <v>54</v>
      </c>
      <c r="K19" s="1">
        <f t="shared" ca="1" si="4"/>
        <v>0</v>
      </c>
      <c r="L19" s="2">
        <f t="shared" ca="1" si="5"/>
        <v>5151</v>
      </c>
      <c r="M19" s="2" t="str">
        <f t="shared" ca="1" si="10"/>
        <v>Nombrado</v>
      </c>
      <c r="N19" s="4">
        <f t="shared" ca="1" si="6"/>
        <v>0</v>
      </c>
      <c r="O19" s="4">
        <f t="shared" ca="1" si="7"/>
        <v>0</v>
      </c>
      <c r="P19" s="4">
        <f t="shared" ca="1" si="8"/>
        <v>0</v>
      </c>
      <c r="Q19" s="5">
        <f t="shared" ca="1" si="9"/>
        <v>5151</v>
      </c>
    </row>
    <row r="20" spans="1:19" x14ac:dyDescent="0.25">
      <c r="D20" t="s">
        <v>9</v>
      </c>
      <c r="G20" s="1">
        <v>16</v>
      </c>
      <c r="H20" s="1" t="str">
        <f t="shared" ca="1" si="1"/>
        <v>Ariana</v>
      </c>
      <c r="I20" s="1" t="str">
        <f t="shared" ca="1" si="2"/>
        <v>Hombre</v>
      </c>
      <c r="J20" s="1">
        <f t="shared" ca="1" si="3"/>
        <v>49</v>
      </c>
      <c r="K20" s="1">
        <f t="shared" ca="1" si="4"/>
        <v>4</v>
      </c>
      <c r="L20" s="2">
        <f t="shared" ca="1" si="5"/>
        <v>1510</v>
      </c>
      <c r="M20" s="2" t="str">
        <f t="shared" ca="1" si="10"/>
        <v>Contratado</v>
      </c>
      <c r="N20" s="4">
        <f t="shared" ca="1" si="6"/>
        <v>0</v>
      </c>
      <c r="O20" s="4">
        <f t="shared" ca="1" si="7"/>
        <v>200</v>
      </c>
      <c r="P20" s="4">
        <f t="shared" ca="1" si="8"/>
        <v>0</v>
      </c>
      <c r="Q20" s="5">
        <f t="shared" ca="1" si="9"/>
        <v>1710</v>
      </c>
    </row>
    <row r="21" spans="1:19" x14ac:dyDescent="0.25">
      <c r="G21" s="1">
        <v>17</v>
      </c>
      <c r="H21" s="1" t="str">
        <f t="shared" ca="1" si="1"/>
        <v>Mellany</v>
      </c>
      <c r="I21" s="1" t="str">
        <f t="shared" ca="1" si="2"/>
        <v>Hombre</v>
      </c>
      <c r="J21" s="1">
        <f t="shared" ca="1" si="3"/>
        <v>21</v>
      </c>
      <c r="K21" s="1">
        <f t="shared" ca="1" si="4"/>
        <v>3</v>
      </c>
      <c r="L21" s="2">
        <f t="shared" ca="1" si="5"/>
        <v>3007</v>
      </c>
      <c r="M21" s="2" t="str">
        <f t="shared" ca="1" si="10"/>
        <v>Contratado</v>
      </c>
      <c r="N21" s="4">
        <f t="shared" ca="1" si="6"/>
        <v>0</v>
      </c>
      <c r="O21" s="4">
        <f t="shared" ca="1" si="7"/>
        <v>0</v>
      </c>
      <c r="P21" s="4">
        <f t="shared" ca="1" si="8"/>
        <v>0</v>
      </c>
      <c r="Q21" s="5">
        <f t="shared" ca="1" si="9"/>
        <v>3007</v>
      </c>
    </row>
    <row r="22" spans="1:19" x14ac:dyDescent="0.25">
      <c r="G22" s="1">
        <v>18</v>
      </c>
      <c r="H22" s="1" t="str">
        <f t="shared" ca="1" si="1"/>
        <v xml:space="preserve">Miguel  </v>
      </c>
      <c r="I22" s="1" t="str">
        <f t="shared" ca="1" si="2"/>
        <v>Mujer</v>
      </c>
      <c r="J22" s="1">
        <f t="shared" ca="1" si="3"/>
        <v>43</v>
      </c>
      <c r="K22" s="1">
        <f t="shared" ca="1" si="4"/>
        <v>0</v>
      </c>
      <c r="L22" s="2">
        <f t="shared" ca="1" si="5"/>
        <v>1940</v>
      </c>
      <c r="M22" s="2" t="str">
        <f t="shared" ca="1" si="10"/>
        <v>Contratado</v>
      </c>
      <c r="N22" s="4">
        <f t="shared" ca="1" si="6"/>
        <v>100</v>
      </c>
      <c r="O22" s="4">
        <f t="shared" ca="1" si="7"/>
        <v>0</v>
      </c>
      <c r="P22" s="4">
        <f t="shared" ca="1" si="8"/>
        <v>0</v>
      </c>
      <c r="Q22" s="5">
        <f t="shared" ca="1" si="9"/>
        <v>2040</v>
      </c>
    </row>
    <row r="23" spans="1:19" x14ac:dyDescent="0.25">
      <c r="G23" s="1">
        <v>19</v>
      </c>
      <c r="H23" s="1" t="str">
        <f t="shared" ca="1" si="1"/>
        <v xml:space="preserve">Sofía  </v>
      </c>
      <c r="I23" s="1" t="str">
        <f t="shared" ca="1" si="2"/>
        <v>Mujer</v>
      </c>
      <c r="J23" s="1">
        <f t="shared" ca="1" si="3"/>
        <v>39</v>
      </c>
      <c r="K23" s="1">
        <f t="shared" ca="1" si="4"/>
        <v>0</v>
      </c>
      <c r="L23" s="2">
        <f t="shared" ca="1" si="5"/>
        <v>4611</v>
      </c>
      <c r="M23" s="2" t="str">
        <f t="shared" ca="1" si="10"/>
        <v>Nombrado</v>
      </c>
      <c r="N23" s="4">
        <f t="shared" ca="1" si="6"/>
        <v>100</v>
      </c>
      <c r="O23" s="4">
        <f t="shared" ca="1" si="7"/>
        <v>0</v>
      </c>
      <c r="P23" s="4">
        <f t="shared" ca="1" si="8"/>
        <v>150</v>
      </c>
      <c r="Q23" s="5">
        <f t="shared" ca="1" si="9"/>
        <v>4561</v>
      </c>
    </row>
    <row r="24" spans="1:19" x14ac:dyDescent="0.25">
      <c r="G24" s="1">
        <v>20</v>
      </c>
      <c r="H24" s="1" t="str">
        <f t="shared" ca="1" si="1"/>
        <v xml:space="preserve">David  </v>
      </c>
      <c r="I24" s="1" t="str">
        <f t="shared" ca="1" si="2"/>
        <v>Hombre</v>
      </c>
      <c r="J24" s="1">
        <f t="shared" ca="1" si="3"/>
        <v>19</v>
      </c>
      <c r="K24" s="1">
        <f t="shared" ca="1" si="4"/>
        <v>1</v>
      </c>
      <c r="L24" s="2">
        <f t="shared" ca="1" si="5"/>
        <v>3832</v>
      </c>
      <c r="M24" s="2" t="str">
        <f t="shared" ca="1" si="10"/>
        <v>Contratado</v>
      </c>
      <c r="N24" s="4">
        <f t="shared" ca="1" si="6"/>
        <v>0</v>
      </c>
      <c r="O24" s="4">
        <f t="shared" ca="1" si="7"/>
        <v>0</v>
      </c>
      <c r="P24" s="4">
        <f t="shared" ca="1" si="8"/>
        <v>0</v>
      </c>
      <c r="Q24" s="5">
        <f t="shared" ca="1" si="9"/>
        <v>3832</v>
      </c>
    </row>
    <row r="26" spans="1:19" x14ac:dyDescent="0.25">
      <c r="G26" s="12" t="s">
        <v>62</v>
      </c>
      <c r="H26" s="12" t="s">
        <v>45</v>
      </c>
    </row>
    <row r="27" spans="1:19" x14ac:dyDescent="0.25">
      <c r="G27" s="1">
        <v>1</v>
      </c>
      <c r="H27" s="1" t="s">
        <v>46</v>
      </c>
    </row>
    <row r="28" spans="1:19" x14ac:dyDescent="0.25">
      <c r="G28" s="1">
        <v>2</v>
      </c>
      <c r="H28" s="1" t="s">
        <v>47</v>
      </c>
    </row>
    <row r="29" spans="1:19" x14ac:dyDescent="0.25">
      <c r="G29" s="1">
        <v>3</v>
      </c>
      <c r="H29" s="1" t="s">
        <v>48</v>
      </c>
    </row>
    <row r="30" spans="1:19" x14ac:dyDescent="0.25">
      <c r="G30" s="1">
        <v>4</v>
      </c>
      <c r="H30" s="1" t="s">
        <v>66</v>
      </c>
    </row>
    <row r="31" spans="1:19" x14ac:dyDescent="0.25">
      <c r="G31" s="1">
        <v>5</v>
      </c>
      <c r="H31" s="1" t="s">
        <v>49</v>
      </c>
    </row>
    <row r="32" spans="1:19" x14ac:dyDescent="0.25">
      <c r="G32" s="1">
        <v>6</v>
      </c>
      <c r="H32" s="1" t="s">
        <v>50</v>
      </c>
    </row>
    <row r="33" spans="7:8" x14ac:dyDescent="0.25">
      <c r="G33" s="1">
        <v>7</v>
      </c>
      <c r="H33" s="1" t="s">
        <v>51</v>
      </c>
    </row>
    <row r="34" spans="7:8" x14ac:dyDescent="0.25">
      <c r="G34" s="1">
        <v>8</v>
      </c>
      <c r="H34" s="1" t="s">
        <v>52</v>
      </c>
    </row>
    <row r="35" spans="7:8" x14ac:dyDescent="0.25">
      <c r="G35" s="1">
        <v>9</v>
      </c>
      <c r="H35" s="1" t="s">
        <v>53</v>
      </c>
    </row>
    <row r="36" spans="7:8" x14ac:dyDescent="0.25">
      <c r="G36" s="1">
        <v>10</v>
      </c>
      <c r="H36" s="1" t="s">
        <v>54</v>
      </c>
    </row>
    <row r="37" spans="7:8" x14ac:dyDescent="0.25">
      <c r="G37" s="1">
        <v>11</v>
      </c>
      <c r="H37" s="1" t="s">
        <v>55</v>
      </c>
    </row>
    <row r="38" spans="7:8" x14ac:dyDescent="0.25">
      <c r="G38" s="1">
        <v>12</v>
      </c>
      <c r="H38" s="1" t="s">
        <v>63</v>
      </c>
    </row>
    <row r="39" spans="7:8" x14ac:dyDescent="0.25">
      <c r="G39" s="1">
        <v>13</v>
      </c>
      <c r="H39" s="1" t="s">
        <v>56</v>
      </c>
    </row>
    <row r="40" spans="7:8" x14ac:dyDescent="0.25">
      <c r="G40" s="1">
        <v>14</v>
      </c>
      <c r="H40" s="1" t="s">
        <v>64</v>
      </c>
    </row>
    <row r="41" spans="7:8" x14ac:dyDescent="0.25">
      <c r="G41" s="1">
        <v>15</v>
      </c>
      <c r="H41" s="1" t="s">
        <v>57</v>
      </c>
    </row>
    <row r="42" spans="7:8" x14ac:dyDescent="0.25">
      <c r="G42" s="1">
        <v>16</v>
      </c>
      <c r="H42" s="1" t="s">
        <v>58</v>
      </c>
    </row>
    <row r="43" spans="7:8" x14ac:dyDescent="0.25">
      <c r="G43" s="1">
        <v>17</v>
      </c>
      <c r="H43" s="1" t="s">
        <v>59</v>
      </c>
    </row>
    <row r="44" spans="7:8" x14ac:dyDescent="0.25">
      <c r="G44" s="1">
        <v>18</v>
      </c>
      <c r="H44" s="1" t="s">
        <v>65</v>
      </c>
    </row>
    <row r="45" spans="7:8" x14ac:dyDescent="0.25">
      <c r="G45" s="1">
        <v>19</v>
      </c>
      <c r="H45" s="1" t="s">
        <v>60</v>
      </c>
    </row>
    <row r="46" spans="7:8" x14ac:dyDescent="0.25">
      <c r="G46" s="1">
        <v>20</v>
      </c>
      <c r="H46" s="1" t="s">
        <v>61</v>
      </c>
    </row>
  </sheetData>
  <mergeCells count="4">
    <mergeCell ref="S5:X6"/>
    <mergeCell ref="S10:X11"/>
    <mergeCell ref="S15:X16"/>
    <mergeCell ref="G2:Q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0EFC-DF5B-447C-A47B-C51CD6B990A7}">
  <dimension ref="A2:U24"/>
  <sheetViews>
    <sheetView topLeftCell="F1" workbookViewId="0">
      <selection activeCell="H25" sqref="H25"/>
    </sheetView>
  </sheetViews>
  <sheetFormatPr baseColWidth="10" defaultColWidth="9.140625" defaultRowHeight="15" x14ac:dyDescent="0.25"/>
  <cols>
    <col min="1" max="1" width="10.85546875" hidden="1" customWidth="1"/>
    <col min="2" max="5" width="0" hidden="1" customWidth="1"/>
    <col min="6" max="6" width="3.5703125" customWidth="1"/>
    <col min="7" max="7" width="9.42578125" bestFit="1" customWidth="1"/>
    <col min="8" max="8" width="8.140625" bestFit="1" customWidth="1"/>
    <col min="9" max="9" width="5.28515625" bestFit="1" customWidth="1"/>
    <col min="10" max="10" width="5.42578125" bestFit="1" customWidth="1"/>
    <col min="11" max="11" width="14.28515625" customWidth="1"/>
    <col min="12" max="12" width="12.28515625" bestFit="1" customWidth="1"/>
    <col min="13" max="13" width="12.85546875" customWidth="1"/>
    <col min="14" max="15" width="12.7109375" customWidth="1"/>
    <col min="16" max="16" width="14.28515625" customWidth="1"/>
    <col min="17" max="17" width="3.5703125" customWidth="1"/>
    <col min="18" max="20" width="14.7109375" customWidth="1"/>
    <col min="21" max="21" width="12.85546875" customWidth="1"/>
  </cols>
  <sheetData>
    <row r="2" spans="1:21" ht="21" x14ac:dyDescent="0.35">
      <c r="G2" s="24" t="s">
        <v>16</v>
      </c>
      <c r="H2" s="24"/>
      <c r="I2" s="24"/>
      <c r="J2" s="24"/>
      <c r="K2" s="24"/>
      <c r="L2" s="24"/>
      <c r="M2" s="24"/>
      <c r="N2" s="24"/>
      <c r="O2" s="24"/>
      <c r="P2" s="24"/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G4" s="6" t="s">
        <v>17</v>
      </c>
      <c r="H4" s="6" t="s">
        <v>0</v>
      </c>
      <c r="I4" s="6" t="s">
        <v>4</v>
      </c>
      <c r="J4" s="6" t="s">
        <v>5</v>
      </c>
      <c r="K4" s="6" t="s">
        <v>6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20</v>
      </c>
      <c r="R4" s="28" t="s">
        <v>67</v>
      </c>
      <c r="S4" s="29"/>
      <c r="T4" s="30"/>
      <c r="U4" s="5">
        <f ca="1">SUM(P5:P24)</f>
        <v>62433</v>
      </c>
    </row>
    <row r="5" spans="1:21" x14ac:dyDescent="0.25">
      <c r="A5" t="s">
        <v>18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LOOKUP(RAND(),$D$5:$E$6,$A$5:$A$6)</f>
        <v>Hombre</v>
      </c>
      <c r="I5" s="1">
        <f ca="1">ROUND(17+48*RAND(), 0)</f>
        <v>38</v>
      </c>
      <c r="J5" s="1">
        <f ca="1">LOOKUP(RAND(),$D$12:$E$17,$A$12:$A$17)</f>
        <v>0</v>
      </c>
      <c r="K5" s="2">
        <f ca="1">ROUND(1200 + 4500*RAND(), 0)</f>
        <v>4870</v>
      </c>
      <c r="L5" s="2" t="str">
        <f t="shared" ref="L5:L7" ca="1" si="0">IF(K5&gt;3000, IF(I5&gt;30,"Nombrado", "Contratado"), "Contratado")</f>
        <v>Nombrado</v>
      </c>
      <c r="M5" s="4">
        <f ca="1">IF(H5="Mujer",100,0)</f>
        <v>0</v>
      </c>
      <c r="N5" s="4">
        <f ca="1">IF(I5&gt;40,IF(J5&gt;0,200,0),0)</f>
        <v>0</v>
      </c>
      <c r="O5" s="4">
        <f ca="1">IF(L5="Nombrado", IF(I5&lt;40,IF(J5=0,150,0),0),0)</f>
        <v>150</v>
      </c>
      <c r="P5" s="13">
        <f ca="1">K5+M5+N5-O5</f>
        <v>4720</v>
      </c>
    </row>
    <row r="6" spans="1:21" x14ac:dyDescent="0.25">
      <c r="A6" t="s">
        <v>19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1">LOOKUP(RAND(),$D$5:$E$6,$A$5:$A$6)</f>
        <v>Hombre</v>
      </c>
      <c r="I6" s="1">
        <f t="shared" ref="I6:I24" ca="1" si="2">ROUND(17+48*RAND(), 0)</f>
        <v>18</v>
      </c>
      <c r="J6" s="1">
        <f t="shared" ref="J6:J24" ca="1" si="3">LOOKUP(RAND(),$D$12:$E$17,$A$12:$A$17)</f>
        <v>5</v>
      </c>
      <c r="K6" s="2">
        <f t="shared" ref="K6:K24" ca="1" si="4">ROUND(1200 + 4500*RAND(), 0)</f>
        <v>1878</v>
      </c>
      <c r="L6" s="2" t="str">
        <f t="shared" ca="1" si="0"/>
        <v>Contratado</v>
      </c>
      <c r="M6" s="4">
        <f t="shared" ref="M6:M24" ca="1" si="5">IF(H6="Mujer",100,0)</f>
        <v>0</v>
      </c>
      <c r="N6" s="4">
        <f t="shared" ref="N6:N24" ca="1" si="6">IF(I6&gt;40,IF(J6&gt;0,200,0),0)</f>
        <v>0</v>
      </c>
      <c r="O6" s="4">
        <f t="shared" ref="O6:O24" ca="1" si="7">IF(L6="Nombrado", IF(I6&lt;40,IF(J6=0,150,0),0),0)</f>
        <v>0</v>
      </c>
      <c r="P6" s="13">
        <f t="shared" ref="P6:P24" ca="1" si="8">K6+M6+N6-O6</f>
        <v>1878</v>
      </c>
      <c r="R6" s="27" t="s">
        <v>68</v>
      </c>
      <c r="S6" s="27"/>
      <c r="T6" s="27"/>
      <c r="U6" s="5">
        <f ca="1">SUMIF(H5:H24,"Hombre",P5:P24)</f>
        <v>43065</v>
      </c>
    </row>
    <row r="7" spans="1:21" x14ac:dyDescent="0.25">
      <c r="G7" s="1">
        <v>3</v>
      </c>
      <c r="H7" s="1" t="str">
        <f t="shared" ca="1" si="1"/>
        <v>Mujer</v>
      </c>
      <c r="I7" s="1">
        <f t="shared" ca="1" si="2"/>
        <v>22</v>
      </c>
      <c r="J7" s="1">
        <f t="shared" ca="1" si="3"/>
        <v>1</v>
      </c>
      <c r="K7" s="2">
        <f t="shared" ca="1" si="4"/>
        <v>2510</v>
      </c>
      <c r="L7" s="2" t="str">
        <f t="shared" ca="1" si="0"/>
        <v>Contratado</v>
      </c>
      <c r="M7" s="4">
        <f t="shared" ca="1" si="5"/>
        <v>100</v>
      </c>
      <c r="N7" s="4">
        <f t="shared" ca="1" si="6"/>
        <v>0</v>
      </c>
      <c r="O7" s="4">
        <f t="shared" ca="1" si="7"/>
        <v>0</v>
      </c>
      <c r="P7" s="13">
        <f t="shared" ca="1" si="8"/>
        <v>2610</v>
      </c>
    </row>
    <row r="8" spans="1:21" x14ac:dyDescent="0.25">
      <c r="A8" t="s">
        <v>4</v>
      </c>
      <c r="B8" t="s">
        <v>7</v>
      </c>
      <c r="D8" t="s">
        <v>14</v>
      </c>
      <c r="G8" s="1">
        <v>4</v>
      </c>
      <c r="H8" s="1" t="str">
        <f t="shared" ca="1" si="1"/>
        <v>Hombre</v>
      </c>
      <c r="I8" s="1">
        <f t="shared" ca="1" si="2"/>
        <v>24</v>
      </c>
      <c r="J8" s="1">
        <f t="shared" ca="1" si="3"/>
        <v>1</v>
      </c>
      <c r="K8" s="2">
        <f t="shared" ca="1" si="4"/>
        <v>3523</v>
      </c>
      <c r="L8" s="2" t="str">
        <f ca="1">IF(K8&gt;3000, IF(I8&gt;30,"Nombrado", "Contratado"), "Contratado")</f>
        <v>Contratado</v>
      </c>
      <c r="M8" s="4">
        <f t="shared" ca="1" si="5"/>
        <v>0</v>
      </c>
      <c r="N8" s="4">
        <f t="shared" ca="1" si="6"/>
        <v>0</v>
      </c>
      <c r="O8" s="4">
        <f t="shared" ca="1" si="7"/>
        <v>0</v>
      </c>
      <c r="P8" s="13">
        <f t="shared" ca="1" si="8"/>
        <v>3523</v>
      </c>
      <c r="R8" s="27" t="s">
        <v>69</v>
      </c>
      <c r="S8" s="27"/>
      <c r="T8" s="27"/>
      <c r="U8" s="5">
        <f ca="1">SUMIF(H5:H24,"Mujer",P5:P24)</f>
        <v>19368</v>
      </c>
    </row>
    <row r="9" spans="1:21" x14ac:dyDescent="0.25">
      <c r="D9" t="s">
        <v>15</v>
      </c>
      <c r="G9" s="1">
        <v>5</v>
      </c>
      <c r="H9" s="1" t="str">
        <f t="shared" ca="1" si="1"/>
        <v>Hombre</v>
      </c>
      <c r="I9" s="1">
        <f t="shared" ca="1" si="2"/>
        <v>60</v>
      </c>
      <c r="J9" s="1">
        <f t="shared" ca="1" si="3"/>
        <v>3</v>
      </c>
      <c r="K9" s="2">
        <f t="shared" ca="1" si="4"/>
        <v>4312</v>
      </c>
      <c r="L9" s="2" t="str">
        <f t="shared" ref="L9:L24" ca="1" si="9">IF(K9&gt;3000, IF(I9&gt;30,"Nombrado", "Contratado"), "Contratado")</f>
        <v>Nombrado</v>
      </c>
      <c r="M9" s="4">
        <f t="shared" ca="1" si="5"/>
        <v>0</v>
      </c>
      <c r="N9" s="4">
        <f t="shared" ca="1" si="6"/>
        <v>200</v>
      </c>
      <c r="O9" s="4">
        <f t="shared" ca="1" si="7"/>
        <v>0</v>
      </c>
      <c r="P9" s="13">
        <f t="shared" ca="1" si="8"/>
        <v>4512</v>
      </c>
    </row>
    <row r="10" spans="1:21" x14ac:dyDescent="0.25">
      <c r="G10" s="1">
        <v>6</v>
      </c>
      <c r="H10" s="1" t="str">
        <f t="shared" ca="1" si="1"/>
        <v>Mujer</v>
      </c>
      <c r="I10" s="1">
        <f t="shared" ca="1" si="2"/>
        <v>54</v>
      </c>
      <c r="J10" s="1">
        <f t="shared" ca="1" si="3"/>
        <v>2</v>
      </c>
      <c r="K10" s="2">
        <f t="shared" ca="1" si="4"/>
        <v>4332</v>
      </c>
      <c r="L10" s="2" t="str">
        <f t="shared" ca="1" si="9"/>
        <v>Nombrado</v>
      </c>
      <c r="M10" s="4">
        <f t="shared" ca="1" si="5"/>
        <v>100</v>
      </c>
      <c r="N10" s="4">
        <f t="shared" ca="1" si="6"/>
        <v>200</v>
      </c>
      <c r="O10" s="4">
        <f t="shared" ca="1" si="7"/>
        <v>0</v>
      </c>
      <c r="P10" s="13">
        <f t="shared" ca="1" si="8"/>
        <v>4632</v>
      </c>
      <c r="R10" s="27" t="s">
        <v>71</v>
      </c>
      <c r="S10" s="27"/>
      <c r="T10" s="27"/>
      <c r="U10" s="5">
        <f ca="1">SUMIF(L5:L24,"Nombrado",P5:P24)</f>
        <v>30433</v>
      </c>
    </row>
    <row r="11" spans="1:21" x14ac:dyDescent="0.25">
      <c r="A11" t="s">
        <v>5</v>
      </c>
      <c r="B11" t="s">
        <v>1</v>
      </c>
      <c r="C11" t="s">
        <v>2</v>
      </c>
      <c r="D11" t="s">
        <v>3</v>
      </c>
      <c r="G11" s="1">
        <v>7</v>
      </c>
      <c r="H11" s="1" t="str">
        <f t="shared" ca="1" si="1"/>
        <v>Hombre</v>
      </c>
      <c r="I11" s="1">
        <f t="shared" ca="1" si="2"/>
        <v>42</v>
      </c>
      <c r="J11" s="1">
        <f t="shared" ca="1" si="3"/>
        <v>3</v>
      </c>
      <c r="K11" s="2">
        <f t="shared" ca="1" si="4"/>
        <v>1540</v>
      </c>
      <c r="L11" s="2" t="str">
        <f t="shared" ca="1" si="9"/>
        <v>Contratado</v>
      </c>
      <c r="M11" s="4">
        <f t="shared" ca="1" si="5"/>
        <v>0</v>
      </c>
      <c r="N11" s="4">
        <f t="shared" ca="1" si="6"/>
        <v>200</v>
      </c>
      <c r="O11" s="4">
        <f t="shared" ca="1" si="7"/>
        <v>0</v>
      </c>
      <c r="P11" s="13">
        <f t="shared" ca="1" si="8"/>
        <v>1740</v>
      </c>
    </row>
    <row r="12" spans="1:21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10">C12</f>
        <v>0.26</v>
      </c>
      <c r="G12" s="1">
        <v>8</v>
      </c>
      <c r="H12" s="1" t="str">
        <f t="shared" ca="1" si="1"/>
        <v>Hombre</v>
      </c>
      <c r="I12" s="1">
        <f t="shared" ca="1" si="2"/>
        <v>59</v>
      </c>
      <c r="J12" s="1">
        <f t="shared" ca="1" si="3"/>
        <v>3</v>
      </c>
      <c r="K12" s="2">
        <f t="shared" ca="1" si="4"/>
        <v>2253</v>
      </c>
      <c r="L12" s="2" t="str">
        <f t="shared" ca="1" si="9"/>
        <v>Contratado</v>
      </c>
      <c r="M12" s="4">
        <f t="shared" ca="1" si="5"/>
        <v>0</v>
      </c>
      <c r="N12" s="4">
        <f t="shared" ca="1" si="6"/>
        <v>200</v>
      </c>
      <c r="O12" s="4">
        <f t="shared" ca="1" si="7"/>
        <v>0</v>
      </c>
      <c r="P12" s="13">
        <f t="shared" ca="1" si="8"/>
        <v>2453</v>
      </c>
      <c r="R12" s="27" t="s">
        <v>70</v>
      </c>
      <c r="S12" s="27"/>
      <c r="T12" s="27"/>
      <c r="U12" s="5">
        <f ca="1">SUMIF(L5:L24,"Contratado",P5:P24)</f>
        <v>32000</v>
      </c>
    </row>
    <row r="13" spans="1:21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10"/>
        <v>0.46</v>
      </c>
      <c r="G13" s="1">
        <v>9</v>
      </c>
      <c r="H13" s="1" t="str">
        <f t="shared" ca="1" si="1"/>
        <v>Hombre</v>
      </c>
      <c r="I13" s="1">
        <f t="shared" ca="1" si="2"/>
        <v>59</v>
      </c>
      <c r="J13" s="1">
        <f t="shared" ca="1" si="3"/>
        <v>1</v>
      </c>
      <c r="K13" s="2">
        <f t="shared" ca="1" si="4"/>
        <v>1340</v>
      </c>
      <c r="L13" s="2" t="str">
        <f t="shared" ca="1" si="9"/>
        <v>Contratado</v>
      </c>
      <c r="M13" s="4">
        <f t="shared" ca="1" si="5"/>
        <v>0</v>
      </c>
      <c r="N13" s="4">
        <f t="shared" ca="1" si="6"/>
        <v>200</v>
      </c>
      <c r="O13" s="4">
        <f t="shared" ca="1" si="7"/>
        <v>0</v>
      </c>
      <c r="P13" s="13">
        <f t="shared" ca="1" si="8"/>
        <v>1540</v>
      </c>
    </row>
    <row r="14" spans="1:21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10"/>
        <v>0.65</v>
      </c>
      <c r="G14" s="1">
        <v>10</v>
      </c>
      <c r="H14" s="1" t="str">
        <f t="shared" ca="1" si="1"/>
        <v>Hombre</v>
      </c>
      <c r="I14" s="1">
        <f t="shared" ca="1" si="2"/>
        <v>22</v>
      </c>
      <c r="J14" s="1">
        <f t="shared" ca="1" si="3"/>
        <v>2</v>
      </c>
      <c r="K14" s="2">
        <f t="shared" ca="1" si="4"/>
        <v>4399</v>
      </c>
      <c r="L14" s="2" t="str">
        <f t="shared" ca="1" si="9"/>
        <v>Contratado</v>
      </c>
      <c r="M14" s="4">
        <f t="shared" ca="1" si="5"/>
        <v>0</v>
      </c>
      <c r="N14" s="4">
        <f t="shared" ca="1" si="6"/>
        <v>0</v>
      </c>
      <c r="O14" s="4">
        <f t="shared" ca="1" si="7"/>
        <v>0</v>
      </c>
      <c r="P14" s="13">
        <f t="shared" ca="1" si="8"/>
        <v>4399</v>
      </c>
      <c r="R14" s="27" t="s">
        <v>72</v>
      </c>
      <c r="S14" s="27"/>
      <c r="T14" s="27"/>
      <c r="U14" s="27"/>
    </row>
    <row r="15" spans="1:21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10"/>
        <v>0.86</v>
      </c>
      <c r="G15" s="1">
        <v>11</v>
      </c>
      <c r="H15" s="1" t="str">
        <f t="shared" ca="1" si="1"/>
        <v>Hombre</v>
      </c>
      <c r="I15" s="1">
        <f t="shared" ca="1" si="2"/>
        <v>54</v>
      </c>
      <c r="J15" s="1">
        <f t="shared" ca="1" si="3"/>
        <v>0</v>
      </c>
      <c r="K15" s="2">
        <f t="shared" ca="1" si="4"/>
        <v>1222</v>
      </c>
      <c r="L15" s="2" t="str">
        <f t="shared" ca="1" si="9"/>
        <v>Contratado</v>
      </c>
      <c r="M15" s="4">
        <f t="shared" ca="1" si="5"/>
        <v>0</v>
      </c>
      <c r="N15" s="4">
        <f t="shared" ca="1" si="6"/>
        <v>0</v>
      </c>
      <c r="O15" s="4">
        <f t="shared" ca="1" si="7"/>
        <v>0</v>
      </c>
      <c r="P15" s="13">
        <f t="shared" ca="1" si="8"/>
        <v>1222</v>
      </c>
      <c r="S15">
        <v>0</v>
      </c>
      <c r="T15" s="3" t="s">
        <v>37</v>
      </c>
      <c r="U15" s="5">
        <f ca="1">SUMIF($J$5:$J$24,S15,$P$5:$P$24)</f>
        <v>11882</v>
      </c>
    </row>
    <row r="16" spans="1:21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10"/>
        <v>0.95</v>
      </c>
      <c r="G16" s="1">
        <v>12</v>
      </c>
      <c r="H16" s="1" t="str">
        <f t="shared" ca="1" si="1"/>
        <v>Hombre</v>
      </c>
      <c r="I16" s="1">
        <f t="shared" ca="1" si="2"/>
        <v>37</v>
      </c>
      <c r="J16" s="1">
        <f t="shared" ca="1" si="3"/>
        <v>0</v>
      </c>
      <c r="K16" s="2">
        <f t="shared" ca="1" si="4"/>
        <v>3943</v>
      </c>
      <c r="L16" s="2" t="str">
        <f t="shared" ca="1" si="9"/>
        <v>Nombrado</v>
      </c>
      <c r="M16" s="4">
        <f t="shared" ca="1" si="5"/>
        <v>0</v>
      </c>
      <c r="N16" s="4">
        <f t="shared" ca="1" si="6"/>
        <v>0</v>
      </c>
      <c r="O16" s="4">
        <f t="shared" ca="1" si="7"/>
        <v>150</v>
      </c>
      <c r="P16" s="13">
        <f t="shared" ca="1" si="8"/>
        <v>3793</v>
      </c>
      <c r="S16">
        <v>1</v>
      </c>
      <c r="T16" s="3" t="s">
        <v>37</v>
      </c>
      <c r="U16" s="5">
        <f t="shared" ref="U16:U20" ca="1" si="11">SUMIF($J$5:$J$24,S16,$P$5:$P$24)</f>
        <v>13147</v>
      </c>
    </row>
    <row r="17" spans="1:21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10"/>
        <v>1</v>
      </c>
      <c r="G17" s="1">
        <v>13</v>
      </c>
      <c r="H17" s="1" t="str">
        <f t="shared" ca="1" si="1"/>
        <v>Hombre</v>
      </c>
      <c r="I17" s="1">
        <f t="shared" ca="1" si="2"/>
        <v>60</v>
      </c>
      <c r="J17" s="1">
        <f t="shared" ca="1" si="3"/>
        <v>0</v>
      </c>
      <c r="K17" s="2">
        <f t="shared" ca="1" si="4"/>
        <v>2147</v>
      </c>
      <c r="L17" s="2" t="str">
        <f t="shared" ca="1" si="9"/>
        <v>Contratado</v>
      </c>
      <c r="M17" s="4">
        <f t="shared" ca="1" si="5"/>
        <v>0</v>
      </c>
      <c r="N17" s="4">
        <f t="shared" ca="1" si="6"/>
        <v>0</v>
      </c>
      <c r="O17" s="4">
        <f t="shared" ca="1" si="7"/>
        <v>0</v>
      </c>
      <c r="P17" s="13">
        <f t="shared" ca="1" si="8"/>
        <v>2147</v>
      </c>
      <c r="S17">
        <v>2</v>
      </c>
      <c r="T17" s="3" t="s">
        <v>37</v>
      </c>
      <c r="U17" s="5">
        <f t="shared" ca="1" si="11"/>
        <v>13326</v>
      </c>
    </row>
    <row r="18" spans="1:21" x14ac:dyDescent="0.25">
      <c r="G18" s="1">
        <v>14</v>
      </c>
      <c r="H18" s="1" t="str">
        <f t="shared" ca="1" si="1"/>
        <v>Mujer</v>
      </c>
      <c r="I18" s="1">
        <f t="shared" ca="1" si="2"/>
        <v>20</v>
      </c>
      <c r="J18" s="1">
        <f t="shared" ca="1" si="3"/>
        <v>4</v>
      </c>
      <c r="K18" s="2">
        <f t="shared" ca="1" si="4"/>
        <v>2578</v>
      </c>
      <c r="L18" s="2" t="str">
        <f t="shared" ca="1" si="9"/>
        <v>Contratado</v>
      </c>
      <c r="M18" s="4">
        <f t="shared" ca="1" si="5"/>
        <v>100</v>
      </c>
      <c r="N18" s="4">
        <f t="shared" ca="1" si="6"/>
        <v>0</v>
      </c>
      <c r="O18" s="4">
        <f t="shared" ca="1" si="7"/>
        <v>0</v>
      </c>
      <c r="P18" s="13">
        <f t="shared" ca="1" si="8"/>
        <v>2678</v>
      </c>
      <c r="S18">
        <v>3</v>
      </c>
      <c r="T18" s="3" t="s">
        <v>37</v>
      </c>
      <c r="U18" s="5">
        <f t="shared" ca="1" si="11"/>
        <v>17186</v>
      </c>
    </row>
    <row r="19" spans="1:21" x14ac:dyDescent="0.25">
      <c r="A19" t="s">
        <v>6</v>
      </c>
      <c r="B19" t="s">
        <v>7</v>
      </c>
      <c r="D19" t="s">
        <v>8</v>
      </c>
      <c r="G19" s="1">
        <v>15</v>
      </c>
      <c r="H19" s="1" t="str">
        <f t="shared" ca="1" si="1"/>
        <v>Hombre</v>
      </c>
      <c r="I19" s="1">
        <f t="shared" ca="1" si="2"/>
        <v>40</v>
      </c>
      <c r="J19" s="1">
        <f t="shared" ca="1" si="3"/>
        <v>1</v>
      </c>
      <c r="K19" s="2">
        <f t="shared" ca="1" si="4"/>
        <v>1698</v>
      </c>
      <c r="L19" s="2" t="str">
        <f t="shared" ca="1" si="9"/>
        <v>Contratado</v>
      </c>
      <c r="M19" s="4">
        <f t="shared" ca="1" si="5"/>
        <v>0</v>
      </c>
      <c r="N19" s="4">
        <f t="shared" ca="1" si="6"/>
        <v>0</v>
      </c>
      <c r="O19" s="4">
        <f t="shared" ca="1" si="7"/>
        <v>0</v>
      </c>
      <c r="P19" s="13">
        <f t="shared" ca="1" si="8"/>
        <v>1698</v>
      </c>
      <c r="S19">
        <v>4</v>
      </c>
      <c r="T19" s="3" t="s">
        <v>37</v>
      </c>
      <c r="U19" s="5">
        <f t="shared" ca="1" si="11"/>
        <v>5014</v>
      </c>
    </row>
    <row r="20" spans="1:21" x14ac:dyDescent="0.25">
      <c r="D20" t="s">
        <v>9</v>
      </c>
      <c r="G20" s="1">
        <v>16</v>
      </c>
      <c r="H20" s="1" t="str">
        <f t="shared" ca="1" si="1"/>
        <v>Mujer</v>
      </c>
      <c r="I20" s="1">
        <f t="shared" ca="1" si="2"/>
        <v>62</v>
      </c>
      <c r="J20" s="1">
        <f t="shared" ca="1" si="3"/>
        <v>2</v>
      </c>
      <c r="K20" s="2">
        <f t="shared" ca="1" si="4"/>
        <v>3995</v>
      </c>
      <c r="L20" s="2" t="str">
        <f t="shared" ca="1" si="9"/>
        <v>Nombrado</v>
      </c>
      <c r="M20" s="4">
        <f t="shared" ca="1" si="5"/>
        <v>100</v>
      </c>
      <c r="N20" s="4">
        <f t="shared" ca="1" si="6"/>
        <v>200</v>
      </c>
      <c r="O20" s="4">
        <f t="shared" ca="1" si="7"/>
        <v>0</v>
      </c>
      <c r="P20" s="13">
        <f t="shared" ca="1" si="8"/>
        <v>4295</v>
      </c>
      <c r="S20">
        <v>5</v>
      </c>
      <c r="T20" s="3" t="s">
        <v>37</v>
      </c>
      <c r="U20" s="5">
        <f t="shared" ca="1" si="11"/>
        <v>1878</v>
      </c>
    </row>
    <row r="21" spans="1:21" x14ac:dyDescent="0.25">
      <c r="G21" s="1">
        <v>17</v>
      </c>
      <c r="H21" s="1" t="str">
        <f t="shared" ca="1" si="1"/>
        <v>Hombre</v>
      </c>
      <c r="I21" s="1">
        <f t="shared" ca="1" si="2"/>
        <v>60</v>
      </c>
      <c r="J21" s="1">
        <f t="shared" ca="1" si="3"/>
        <v>3</v>
      </c>
      <c r="K21" s="2">
        <f t="shared" ca="1" si="4"/>
        <v>3128</v>
      </c>
      <c r="L21" s="2" t="str">
        <f t="shared" ca="1" si="9"/>
        <v>Nombrado</v>
      </c>
      <c r="M21" s="4">
        <f t="shared" ca="1" si="5"/>
        <v>0</v>
      </c>
      <c r="N21" s="4">
        <f t="shared" ca="1" si="6"/>
        <v>200</v>
      </c>
      <c r="O21" s="4">
        <f t="shared" ca="1" si="7"/>
        <v>0</v>
      </c>
      <c r="P21" s="13">
        <f t="shared" ca="1" si="8"/>
        <v>3328</v>
      </c>
    </row>
    <row r="22" spans="1:21" x14ac:dyDescent="0.25">
      <c r="G22" s="1">
        <v>18</v>
      </c>
      <c r="H22" s="1" t="str">
        <f t="shared" ca="1" si="1"/>
        <v>Hombre</v>
      </c>
      <c r="I22" s="1">
        <f t="shared" ca="1" si="2"/>
        <v>27</v>
      </c>
      <c r="J22" s="1">
        <f t="shared" ca="1" si="3"/>
        <v>1</v>
      </c>
      <c r="K22" s="2">
        <f t="shared" ca="1" si="4"/>
        <v>3776</v>
      </c>
      <c r="L22" s="2" t="str">
        <f t="shared" ca="1" si="9"/>
        <v>Contratado</v>
      </c>
      <c r="M22" s="4">
        <f t="shared" ca="1" si="5"/>
        <v>0</v>
      </c>
      <c r="N22" s="4">
        <f t="shared" ca="1" si="6"/>
        <v>0</v>
      </c>
      <c r="O22" s="4">
        <f t="shared" ca="1" si="7"/>
        <v>0</v>
      </c>
      <c r="P22" s="13">
        <f t="shared" ca="1" si="8"/>
        <v>3776</v>
      </c>
      <c r="R22" s="28" t="s">
        <v>73</v>
      </c>
      <c r="S22" s="29"/>
      <c r="T22" s="30"/>
      <c r="U22" s="5">
        <f ca="1">SUMIF(J5:J24,"&gt;"&amp;AVERAGE(J5:J24),P5:P24)</f>
        <v>37404</v>
      </c>
    </row>
    <row r="23" spans="1:21" x14ac:dyDescent="0.25">
      <c r="G23" s="1">
        <v>19</v>
      </c>
      <c r="H23" s="1" t="str">
        <f t="shared" ca="1" si="1"/>
        <v>Hombre</v>
      </c>
      <c r="I23" s="1">
        <f t="shared" ca="1" si="2"/>
        <v>44</v>
      </c>
      <c r="J23" s="1">
        <f t="shared" ca="1" si="3"/>
        <v>4</v>
      </c>
      <c r="K23" s="2">
        <f t="shared" ca="1" si="4"/>
        <v>2136</v>
      </c>
      <c r="L23" s="2" t="str">
        <f t="shared" ca="1" si="9"/>
        <v>Contratado</v>
      </c>
      <c r="M23" s="4">
        <f t="shared" ca="1" si="5"/>
        <v>0</v>
      </c>
      <c r="N23" s="4">
        <f t="shared" ca="1" si="6"/>
        <v>200</v>
      </c>
      <c r="O23" s="4">
        <f t="shared" ca="1" si="7"/>
        <v>0</v>
      </c>
      <c r="P23" s="13">
        <f t="shared" ca="1" si="8"/>
        <v>2336</v>
      </c>
    </row>
    <row r="24" spans="1:21" x14ac:dyDescent="0.25">
      <c r="G24" s="1">
        <v>20</v>
      </c>
      <c r="H24" s="1" t="str">
        <f t="shared" ca="1" si="1"/>
        <v>Mujer</v>
      </c>
      <c r="I24" s="1">
        <f t="shared" ca="1" si="2"/>
        <v>43</v>
      </c>
      <c r="J24" s="1">
        <f t="shared" ca="1" si="3"/>
        <v>3</v>
      </c>
      <c r="K24" s="2">
        <f t="shared" ca="1" si="4"/>
        <v>4853</v>
      </c>
      <c r="L24" s="2" t="str">
        <f t="shared" ca="1" si="9"/>
        <v>Nombrado</v>
      </c>
      <c r="M24" s="4">
        <f t="shared" ca="1" si="5"/>
        <v>100</v>
      </c>
      <c r="N24" s="4">
        <f t="shared" ca="1" si="6"/>
        <v>200</v>
      </c>
      <c r="O24" s="4">
        <f t="shared" ca="1" si="7"/>
        <v>0</v>
      </c>
      <c r="P24" s="13">
        <f t="shared" ca="1" si="8"/>
        <v>5153</v>
      </c>
      <c r="R24" s="28" t="s">
        <v>74</v>
      </c>
      <c r="S24" s="29"/>
      <c r="T24" s="30"/>
      <c r="U24" s="5">
        <f ca="1">SUMIF(J5:J24,"&lt;"&amp;AVERAGE(J5:J24),P5:P24)</f>
        <v>25029</v>
      </c>
    </row>
  </sheetData>
  <mergeCells count="9">
    <mergeCell ref="R14:U14"/>
    <mergeCell ref="R22:T22"/>
    <mergeCell ref="R24:T24"/>
    <mergeCell ref="G2:P2"/>
    <mergeCell ref="R4:T4"/>
    <mergeCell ref="R6:T6"/>
    <mergeCell ref="R8:T8"/>
    <mergeCell ref="R10:T10"/>
    <mergeCell ref="R12:T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D3D6-762C-4CEE-9EA6-63B2C9CCE973}">
  <dimension ref="A2:X46"/>
  <sheetViews>
    <sheetView topLeftCell="F1" workbookViewId="0">
      <selection activeCell="S2" sqref="S2"/>
    </sheetView>
  </sheetViews>
  <sheetFormatPr baseColWidth="10" defaultColWidth="9.140625" defaultRowHeight="15" x14ac:dyDescent="0.25"/>
  <cols>
    <col min="1" max="1" width="10.85546875" hidden="1" customWidth="1"/>
    <col min="2" max="5" width="0" hidden="1" customWidth="1"/>
    <col min="6" max="6" width="3.5703125" customWidth="1"/>
    <col min="7" max="7" width="9.42578125" bestFit="1" customWidth="1"/>
    <col min="8" max="8" width="10.5703125" bestFit="1" customWidth="1"/>
    <col min="9" max="9" width="8.140625" bestFit="1" customWidth="1"/>
    <col min="10" max="10" width="5.28515625" bestFit="1" customWidth="1"/>
    <col min="11" max="11" width="5.42578125" bestFit="1" customWidth="1"/>
    <col min="12" max="12" width="14.28515625" customWidth="1"/>
    <col min="13" max="13" width="12.28515625" bestFit="1" customWidth="1"/>
    <col min="14" max="14" width="12.85546875" customWidth="1"/>
    <col min="15" max="16" width="12.7109375" customWidth="1"/>
    <col min="17" max="17" width="14.28515625" customWidth="1"/>
    <col min="18" max="18" width="3.5703125" customWidth="1"/>
    <col min="19" max="19" width="11.7109375" customWidth="1"/>
  </cols>
  <sheetData>
    <row r="2" spans="1:24" ht="21" x14ac:dyDescent="0.35">
      <c r="G2" s="24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24" x14ac:dyDescent="0.25">
      <c r="A4" t="s">
        <v>0</v>
      </c>
      <c r="B4" t="s">
        <v>1</v>
      </c>
      <c r="C4" t="s">
        <v>2</v>
      </c>
      <c r="D4" t="s">
        <v>3</v>
      </c>
      <c r="G4" s="6" t="s">
        <v>17</v>
      </c>
      <c r="H4" s="6" t="s">
        <v>45</v>
      </c>
      <c r="I4" s="6" t="s">
        <v>0</v>
      </c>
      <c r="J4" s="6" t="s">
        <v>4</v>
      </c>
      <c r="K4" s="6" t="s">
        <v>5</v>
      </c>
      <c r="L4" s="6" t="s">
        <v>6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20</v>
      </c>
    </row>
    <row r="5" spans="1:24" x14ac:dyDescent="0.25">
      <c r="A5" t="s">
        <v>18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VLOOKUP(RANDBETWEEN(1,20),$G$27:$H$46,2)</f>
        <v>Angel</v>
      </c>
      <c r="I5" s="1" t="str">
        <f ca="1">LOOKUP(RAND(),$D$5:$E$6,$A$5:$A$6)</f>
        <v>Hombre</v>
      </c>
      <c r="J5" s="1">
        <f ca="1">ROUND(17+48*RAND(), 0)</f>
        <v>56</v>
      </c>
      <c r="K5" s="1">
        <f ca="1">LOOKUP(RAND(),$D$12:$E$17,$A$12:$A$17)</f>
        <v>3</v>
      </c>
      <c r="L5" s="2">
        <f ca="1">ROUND(1200 + 4500*RAND(), 0)</f>
        <v>3228</v>
      </c>
      <c r="M5" s="2" t="str">
        <f t="shared" ref="M5:M7" ca="1" si="0">IF(L5&gt;3000, IF(J5&gt;30,"Nombrado", "Contratado"), "Contratado")</f>
        <v>Nombrado</v>
      </c>
      <c r="N5" s="4">
        <f ca="1">IF(I5="Mujer",100,0)</f>
        <v>0</v>
      </c>
      <c r="O5" s="4">
        <f ca="1">IF(J5&gt;40,IF(K5&gt;0,200,0),0)</f>
        <v>200</v>
      </c>
      <c r="P5" s="4">
        <f ca="1">IF(M5="Nombrado", IF(J5&lt;40,IF(K5=0,150,0),0),0)</f>
        <v>0</v>
      </c>
      <c r="Q5" s="13">
        <f ca="1">L5+N5+O5-P5</f>
        <v>3428</v>
      </c>
      <c r="S5" s="31" t="s">
        <v>75</v>
      </c>
      <c r="T5" s="31"/>
      <c r="U5" s="31"/>
      <c r="V5" s="31"/>
      <c r="W5" s="31"/>
      <c r="X5" s="31"/>
    </row>
    <row r="6" spans="1:24" x14ac:dyDescent="0.25">
      <c r="A6" t="s">
        <v>19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1">VLOOKUP(RANDBETWEEN(1,20),$G$27:$H$46,2)</f>
        <v xml:space="preserve">Juan  </v>
      </c>
      <c r="I6" s="1" t="str">
        <f t="shared" ref="I6:I24" ca="1" si="2">LOOKUP(RAND(),$D$5:$E$6,$A$5:$A$6)</f>
        <v>Hombre</v>
      </c>
      <c r="J6" s="1">
        <f t="shared" ref="J6:J24" ca="1" si="3">ROUND(17+48*RAND(), 0)</f>
        <v>25</v>
      </c>
      <c r="K6" s="1">
        <f t="shared" ref="K6:K24" ca="1" si="4">LOOKUP(RAND(),$D$12:$E$17,$A$12:$A$17)</f>
        <v>1</v>
      </c>
      <c r="L6" s="2">
        <f t="shared" ref="L6:L24" ca="1" si="5">ROUND(1200 + 4500*RAND(), 0)</f>
        <v>4105</v>
      </c>
      <c r="M6" s="2" t="str">
        <f t="shared" ca="1" si="0"/>
        <v>Contratado</v>
      </c>
      <c r="N6" s="4">
        <f t="shared" ref="N6:N24" ca="1" si="6">IF(I6="Mujer",100,0)</f>
        <v>0</v>
      </c>
      <c r="O6" s="4">
        <f t="shared" ref="O6:O24" ca="1" si="7">IF(J6&gt;40,IF(K6&gt;0,200,0),0)</f>
        <v>0</v>
      </c>
      <c r="P6" s="4">
        <f t="shared" ref="P6:P24" ca="1" si="8">IF(M6="Nombrado", IF(J6&lt;40,IF(K6=0,150,0),0),0)</f>
        <v>0</v>
      </c>
      <c r="Q6" s="13">
        <f t="shared" ref="Q6:Q24" ca="1" si="9">L6+N6+O6-P6</f>
        <v>4105</v>
      </c>
      <c r="S6" s="31"/>
      <c r="T6" s="31"/>
      <c r="U6" s="31"/>
      <c r="V6" s="31"/>
      <c r="W6" s="31"/>
      <c r="X6" s="31"/>
    </row>
    <row r="7" spans="1:24" x14ac:dyDescent="0.25">
      <c r="G7" s="1">
        <v>3</v>
      </c>
      <c r="H7" s="1" t="str">
        <f t="shared" ca="1" si="1"/>
        <v xml:space="preserve">Alejandro  </v>
      </c>
      <c r="I7" s="1" t="str">
        <f t="shared" ca="1" si="2"/>
        <v>Hombre</v>
      </c>
      <c r="J7" s="1">
        <f t="shared" ca="1" si="3"/>
        <v>49</v>
      </c>
      <c r="K7" s="1">
        <f t="shared" ca="1" si="4"/>
        <v>5</v>
      </c>
      <c r="L7" s="2">
        <f t="shared" ca="1" si="5"/>
        <v>1447</v>
      </c>
      <c r="M7" s="2" t="str">
        <f t="shared" ca="1" si="0"/>
        <v>Contratado</v>
      </c>
      <c r="N7" s="4">
        <f t="shared" ca="1" si="6"/>
        <v>0</v>
      </c>
      <c r="O7" s="4">
        <f t="shared" ca="1" si="7"/>
        <v>200</v>
      </c>
      <c r="P7" s="4">
        <f t="shared" ca="1" si="8"/>
        <v>0</v>
      </c>
      <c r="Q7" s="13">
        <f t="shared" ca="1" si="9"/>
        <v>1647</v>
      </c>
    </row>
    <row r="8" spans="1:24" x14ac:dyDescent="0.25">
      <c r="A8" t="s">
        <v>4</v>
      </c>
      <c r="B8" t="s">
        <v>7</v>
      </c>
      <c r="D8" t="s">
        <v>14</v>
      </c>
      <c r="G8" s="1">
        <v>4</v>
      </c>
      <c r="H8" s="1" t="str">
        <f t="shared" ca="1" si="1"/>
        <v xml:space="preserve">Valeria  </v>
      </c>
      <c r="I8" s="1" t="str">
        <f t="shared" ca="1" si="2"/>
        <v>Mujer</v>
      </c>
      <c r="J8" s="1">
        <f t="shared" ca="1" si="3"/>
        <v>21</v>
      </c>
      <c r="K8" s="1">
        <f t="shared" ca="1" si="4"/>
        <v>1</v>
      </c>
      <c r="L8" s="2">
        <f t="shared" ca="1" si="5"/>
        <v>4766</v>
      </c>
      <c r="M8" s="2" t="str">
        <f ca="1">IF(L8&gt;3000, IF(J8&gt;30,"Nombrado", "Contratado"), "Contratado")</f>
        <v>Contratado</v>
      </c>
      <c r="N8" s="4">
        <f t="shared" ca="1" si="6"/>
        <v>100</v>
      </c>
      <c r="O8" s="4">
        <f t="shared" ca="1" si="7"/>
        <v>0</v>
      </c>
      <c r="P8" s="4">
        <f t="shared" ca="1" si="8"/>
        <v>0</v>
      </c>
      <c r="Q8" s="13">
        <f t="shared" ca="1" si="9"/>
        <v>4866</v>
      </c>
      <c r="S8" s="14">
        <f ca="1">SUMIFS(Q5:Q24,M5:M24,"Contratado",K5:K24,2,J5:J24,"&gt;30") + SUMIFS(Q5:Q24,M5:M24,"Contratado",K5:K24,3,J5:J24,"&gt;30")</f>
        <v>2263</v>
      </c>
    </row>
    <row r="9" spans="1:24" x14ac:dyDescent="0.25">
      <c r="D9" t="s">
        <v>15</v>
      </c>
      <c r="G9" s="1">
        <v>5</v>
      </c>
      <c r="H9" s="1" t="str">
        <f t="shared" ca="1" si="1"/>
        <v xml:space="preserve">Jorge  </v>
      </c>
      <c r="I9" s="1" t="str">
        <f t="shared" ca="1" si="2"/>
        <v>Hombre</v>
      </c>
      <c r="J9" s="1">
        <f t="shared" ca="1" si="3"/>
        <v>59</v>
      </c>
      <c r="K9" s="1">
        <f t="shared" ca="1" si="4"/>
        <v>0</v>
      </c>
      <c r="L9" s="2">
        <f t="shared" ca="1" si="5"/>
        <v>1600</v>
      </c>
      <c r="M9" s="2" t="str">
        <f t="shared" ref="M9:M24" ca="1" si="10">IF(L9&gt;3000, IF(J9&gt;30,"Nombrado", "Contratado"), "Contratado")</f>
        <v>Contratado</v>
      </c>
      <c r="N9" s="4">
        <f t="shared" ca="1" si="6"/>
        <v>0</v>
      </c>
      <c r="O9" s="4">
        <f t="shared" ca="1" si="7"/>
        <v>0</v>
      </c>
      <c r="P9" s="4">
        <f t="shared" ca="1" si="8"/>
        <v>0</v>
      </c>
      <c r="Q9" s="13">
        <f t="shared" ca="1" si="9"/>
        <v>1600</v>
      </c>
    </row>
    <row r="10" spans="1:24" x14ac:dyDescent="0.25">
      <c r="G10" s="1">
        <v>6</v>
      </c>
      <c r="H10" s="1" t="str">
        <f t="shared" ca="1" si="1"/>
        <v xml:space="preserve">Sofía  </v>
      </c>
      <c r="I10" s="1" t="str">
        <f t="shared" ca="1" si="2"/>
        <v>Hombre</v>
      </c>
      <c r="J10" s="1">
        <f t="shared" ca="1" si="3"/>
        <v>48</v>
      </c>
      <c r="K10" s="1">
        <f t="shared" ca="1" si="4"/>
        <v>0</v>
      </c>
      <c r="L10" s="2">
        <f t="shared" ca="1" si="5"/>
        <v>4803</v>
      </c>
      <c r="M10" s="2" t="str">
        <f t="shared" ca="1" si="10"/>
        <v>Nombrado</v>
      </c>
      <c r="N10" s="4">
        <f t="shared" ca="1" si="6"/>
        <v>0</v>
      </c>
      <c r="O10" s="4">
        <f t="shared" ca="1" si="7"/>
        <v>0</v>
      </c>
      <c r="P10" s="4">
        <f t="shared" ca="1" si="8"/>
        <v>0</v>
      </c>
      <c r="Q10" s="13">
        <f t="shared" ca="1" si="9"/>
        <v>4803</v>
      </c>
      <c r="S10" s="31" t="s">
        <v>76</v>
      </c>
      <c r="T10" s="31"/>
      <c r="U10" s="31"/>
      <c r="V10" s="31"/>
      <c r="W10" s="31"/>
      <c r="X10" s="31"/>
    </row>
    <row r="11" spans="1:24" x14ac:dyDescent="0.25">
      <c r="A11" t="s">
        <v>5</v>
      </c>
      <c r="B11" t="s">
        <v>1</v>
      </c>
      <c r="C11" t="s">
        <v>2</v>
      </c>
      <c r="D11" t="s">
        <v>3</v>
      </c>
      <c r="G11" s="1">
        <v>7</v>
      </c>
      <c r="H11" s="1" t="str">
        <f t="shared" ca="1" si="1"/>
        <v xml:space="preserve">Pedro  </v>
      </c>
      <c r="I11" s="1" t="str">
        <f t="shared" ca="1" si="2"/>
        <v>Hombre</v>
      </c>
      <c r="J11" s="1">
        <f t="shared" ca="1" si="3"/>
        <v>61</v>
      </c>
      <c r="K11" s="1">
        <f t="shared" ca="1" si="4"/>
        <v>0</v>
      </c>
      <c r="L11" s="2">
        <f t="shared" ca="1" si="5"/>
        <v>3154</v>
      </c>
      <c r="M11" s="2" t="str">
        <f t="shared" ca="1" si="10"/>
        <v>Nombrado</v>
      </c>
      <c r="N11" s="4">
        <f t="shared" ca="1" si="6"/>
        <v>0</v>
      </c>
      <c r="O11" s="4">
        <f t="shared" ca="1" si="7"/>
        <v>0</v>
      </c>
      <c r="P11" s="4">
        <f t="shared" ca="1" si="8"/>
        <v>0</v>
      </c>
      <c r="Q11" s="13">
        <f t="shared" ca="1" si="9"/>
        <v>3154</v>
      </c>
      <c r="S11" s="31"/>
      <c r="T11" s="31"/>
      <c r="U11" s="31"/>
      <c r="V11" s="31"/>
      <c r="W11" s="31"/>
      <c r="X11" s="31"/>
    </row>
    <row r="12" spans="1:24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11">C12</f>
        <v>0.26</v>
      </c>
      <c r="G12" s="1">
        <v>8</v>
      </c>
      <c r="H12" s="1" t="str">
        <f t="shared" ca="1" si="1"/>
        <v>Angel</v>
      </c>
      <c r="I12" s="1" t="str">
        <f t="shared" ca="1" si="2"/>
        <v>Hombre</v>
      </c>
      <c r="J12" s="1">
        <f t="shared" ca="1" si="3"/>
        <v>36</v>
      </c>
      <c r="K12" s="1">
        <f t="shared" ca="1" si="4"/>
        <v>1</v>
      </c>
      <c r="L12" s="2">
        <f t="shared" ca="1" si="5"/>
        <v>1441</v>
      </c>
      <c r="M12" s="2" t="str">
        <f t="shared" ca="1" si="10"/>
        <v>Contratado</v>
      </c>
      <c r="N12" s="4">
        <f t="shared" ca="1" si="6"/>
        <v>0</v>
      </c>
      <c r="O12" s="4">
        <f t="shared" ca="1" si="7"/>
        <v>0</v>
      </c>
      <c r="P12" s="4">
        <f t="shared" ca="1" si="8"/>
        <v>0</v>
      </c>
      <c r="Q12" s="13">
        <f t="shared" ca="1" si="9"/>
        <v>1441</v>
      </c>
    </row>
    <row r="13" spans="1:24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11"/>
        <v>0.46</v>
      </c>
      <c r="G13" s="1">
        <v>9</v>
      </c>
      <c r="H13" s="1" t="str">
        <f t="shared" ca="1" si="1"/>
        <v xml:space="preserve">Miguel  </v>
      </c>
      <c r="I13" s="1" t="str">
        <f t="shared" ca="1" si="2"/>
        <v>Mujer</v>
      </c>
      <c r="J13" s="1">
        <f t="shared" ca="1" si="3"/>
        <v>34</v>
      </c>
      <c r="K13" s="1">
        <f t="shared" ca="1" si="4"/>
        <v>1</v>
      </c>
      <c r="L13" s="2">
        <f t="shared" ca="1" si="5"/>
        <v>2917</v>
      </c>
      <c r="M13" s="2" t="str">
        <f t="shared" ca="1" si="10"/>
        <v>Contratado</v>
      </c>
      <c r="N13" s="4">
        <f t="shared" ca="1" si="6"/>
        <v>100</v>
      </c>
      <c r="O13" s="4">
        <f t="shared" ca="1" si="7"/>
        <v>0</v>
      </c>
      <c r="P13" s="4">
        <f t="shared" ca="1" si="8"/>
        <v>0</v>
      </c>
      <c r="Q13" s="13">
        <f t="shared" ca="1" si="9"/>
        <v>3017</v>
      </c>
      <c r="S13" s="15">
        <f ca="1">SUMIFS(Q5:Q24,J5:J24,"&lt;40",L5:L24,"&gt;2000",L5:L24,"&lt;3000")</f>
        <v>5689</v>
      </c>
    </row>
    <row r="14" spans="1:24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11"/>
        <v>0.65</v>
      </c>
      <c r="G14" s="1">
        <v>10</v>
      </c>
      <c r="H14" s="1" t="str">
        <f t="shared" ca="1" si="1"/>
        <v>Ariana</v>
      </c>
      <c r="I14" s="1" t="str">
        <f t="shared" ca="1" si="2"/>
        <v>Hombre</v>
      </c>
      <c r="J14" s="1">
        <f t="shared" ca="1" si="3"/>
        <v>22</v>
      </c>
      <c r="K14" s="1">
        <f t="shared" ca="1" si="4"/>
        <v>0</v>
      </c>
      <c r="L14" s="2">
        <f t="shared" ca="1" si="5"/>
        <v>3982</v>
      </c>
      <c r="M14" s="2" t="str">
        <f t="shared" ca="1" si="10"/>
        <v>Contratado</v>
      </c>
      <c r="N14" s="4">
        <f t="shared" ca="1" si="6"/>
        <v>0</v>
      </c>
      <c r="O14" s="4">
        <f t="shared" ca="1" si="7"/>
        <v>0</v>
      </c>
      <c r="P14" s="4">
        <f t="shared" ca="1" si="8"/>
        <v>0</v>
      </c>
      <c r="Q14" s="13">
        <f t="shared" ca="1" si="9"/>
        <v>3982</v>
      </c>
    </row>
    <row r="15" spans="1:24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11"/>
        <v>0.86</v>
      </c>
      <c r="G15" s="1">
        <v>11</v>
      </c>
      <c r="H15" s="1" t="str">
        <f t="shared" ca="1" si="1"/>
        <v>Luciana</v>
      </c>
      <c r="I15" s="1" t="str">
        <f t="shared" ca="1" si="2"/>
        <v>Hombre</v>
      </c>
      <c r="J15" s="1">
        <f t="shared" ca="1" si="3"/>
        <v>20</v>
      </c>
      <c r="K15" s="1">
        <f t="shared" ca="1" si="4"/>
        <v>0</v>
      </c>
      <c r="L15" s="2">
        <f t="shared" ca="1" si="5"/>
        <v>5430</v>
      </c>
      <c r="M15" s="2" t="str">
        <f t="shared" ca="1" si="10"/>
        <v>Contratado</v>
      </c>
      <c r="N15" s="4">
        <f t="shared" ca="1" si="6"/>
        <v>0</v>
      </c>
      <c r="O15" s="4">
        <f t="shared" ca="1" si="7"/>
        <v>0</v>
      </c>
      <c r="P15" s="4">
        <f t="shared" ca="1" si="8"/>
        <v>0</v>
      </c>
      <c r="Q15" s="13">
        <f t="shared" ca="1" si="9"/>
        <v>5430</v>
      </c>
      <c r="S15" s="31" t="s">
        <v>77</v>
      </c>
      <c r="T15" s="31"/>
      <c r="U15" s="31"/>
      <c r="V15" s="31"/>
      <c r="W15" s="31"/>
      <c r="X15" s="31"/>
    </row>
    <row r="16" spans="1:24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11"/>
        <v>0.95</v>
      </c>
      <c r="G16" s="1">
        <v>12</v>
      </c>
      <c r="H16" s="1" t="str">
        <f t="shared" ca="1" si="1"/>
        <v xml:space="preserve">Luis  </v>
      </c>
      <c r="I16" s="1" t="str">
        <f t="shared" ca="1" si="2"/>
        <v>Hombre</v>
      </c>
      <c r="J16" s="1">
        <f t="shared" ca="1" si="3"/>
        <v>65</v>
      </c>
      <c r="K16" s="1">
        <f t="shared" ca="1" si="4"/>
        <v>1</v>
      </c>
      <c r="L16" s="2">
        <f t="shared" ca="1" si="5"/>
        <v>3828</v>
      </c>
      <c r="M16" s="2" t="str">
        <f t="shared" ca="1" si="10"/>
        <v>Nombrado</v>
      </c>
      <c r="N16" s="4">
        <f t="shared" ca="1" si="6"/>
        <v>0</v>
      </c>
      <c r="O16" s="4">
        <f t="shared" ca="1" si="7"/>
        <v>200</v>
      </c>
      <c r="P16" s="4">
        <f t="shared" ca="1" si="8"/>
        <v>0</v>
      </c>
      <c r="Q16" s="13">
        <f t="shared" ca="1" si="9"/>
        <v>4028</v>
      </c>
      <c r="S16" s="31"/>
      <c r="T16" s="31"/>
      <c r="U16" s="31"/>
      <c r="V16" s="31"/>
      <c r="W16" s="31"/>
      <c r="X16" s="31"/>
    </row>
    <row r="17" spans="1:19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11"/>
        <v>1</v>
      </c>
      <c r="G17" s="1">
        <v>13</v>
      </c>
      <c r="H17" s="1" t="str">
        <f t="shared" ca="1" si="1"/>
        <v xml:space="preserve">David  </v>
      </c>
      <c r="I17" s="1" t="str">
        <f t="shared" ca="1" si="2"/>
        <v>Hombre</v>
      </c>
      <c r="J17" s="1">
        <f t="shared" ca="1" si="3"/>
        <v>59</v>
      </c>
      <c r="K17" s="1">
        <f t="shared" ca="1" si="4"/>
        <v>0</v>
      </c>
      <c r="L17" s="2">
        <f t="shared" ca="1" si="5"/>
        <v>2028</v>
      </c>
      <c r="M17" s="2" t="str">
        <f t="shared" ca="1" si="10"/>
        <v>Contratado</v>
      </c>
      <c r="N17" s="4">
        <f t="shared" ca="1" si="6"/>
        <v>0</v>
      </c>
      <c r="O17" s="4">
        <f t="shared" ca="1" si="7"/>
        <v>0</v>
      </c>
      <c r="P17" s="4">
        <f t="shared" ca="1" si="8"/>
        <v>0</v>
      </c>
      <c r="Q17" s="13">
        <f t="shared" ca="1" si="9"/>
        <v>2028</v>
      </c>
    </row>
    <row r="18" spans="1:19" x14ac:dyDescent="0.25">
      <c r="G18" s="1">
        <v>14</v>
      </c>
      <c r="H18" s="1" t="str">
        <f t="shared" ca="1" si="1"/>
        <v xml:space="preserve">Pedro  </v>
      </c>
      <c r="I18" s="1" t="str">
        <f t="shared" ca="1" si="2"/>
        <v>Hombre</v>
      </c>
      <c r="J18" s="1">
        <f t="shared" ca="1" si="3"/>
        <v>50</v>
      </c>
      <c r="K18" s="1">
        <f t="shared" ca="1" si="4"/>
        <v>2</v>
      </c>
      <c r="L18" s="2">
        <f t="shared" ca="1" si="5"/>
        <v>2063</v>
      </c>
      <c r="M18" s="2" t="str">
        <f t="shared" ca="1" si="10"/>
        <v>Contratado</v>
      </c>
      <c r="N18" s="4">
        <f t="shared" ca="1" si="6"/>
        <v>0</v>
      </c>
      <c r="O18" s="4">
        <f t="shared" ca="1" si="7"/>
        <v>200</v>
      </c>
      <c r="P18" s="4">
        <f t="shared" ca="1" si="8"/>
        <v>0</v>
      </c>
      <c r="Q18" s="13">
        <f t="shared" ca="1" si="9"/>
        <v>2263</v>
      </c>
      <c r="S18" s="14">
        <f ca="1">SUMIFS(Q5:Q24,K5:K24,"&lt;&gt;2",L5:L24,"&lt;2000") + SUMIFS(Q5:Q24,K5:K24,"&lt;&gt;2",L5:L24,"&gt;4000")</f>
        <v>43539</v>
      </c>
    </row>
    <row r="19" spans="1:19" x14ac:dyDescent="0.25">
      <c r="A19" t="s">
        <v>6</v>
      </c>
      <c r="B19" t="s">
        <v>7</v>
      </c>
      <c r="D19" t="s">
        <v>8</v>
      </c>
      <c r="G19" s="1">
        <v>15</v>
      </c>
      <c r="H19" s="1" t="str">
        <f t="shared" ca="1" si="1"/>
        <v xml:space="preserve">Antonio  </v>
      </c>
      <c r="I19" s="1" t="str">
        <f t="shared" ca="1" si="2"/>
        <v>Hombre</v>
      </c>
      <c r="J19" s="1">
        <f t="shared" ca="1" si="3"/>
        <v>28</v>
      </c>
      <c r="K19" s="1">
        <f t="shared" ca="1" si="4"/>
        <v>3</v>
      </c>
      <c r="L19" s="2">
        <f t="shared" ca="1" si="5"/>
        <v>4488</v>
      </c>
      <c r="M19" s="2" t="str">
        <f t="shared" ca="1" si="10"/>
        <v>Contratado</v>
      </c>
      <c r="N19" s="4">
        <f t="shared" ca="1" si="6"/>
        <v>0</v>
      </c>
      <c r="O19" s="4">
        <f t="shared" ca="1" si="7"/>
        <v>0</v>
      </c>
      <c r="P19" s="4">
        <f t="shared" ca="1" si="8"/>
        <v>0</v>
      </c>
      <c r="Q19" s="13">
        <f t="shared" ca="1" si="9"/>
        <v>4488</v>
      </c>
    </row>
    <row r="20" spans="1:19" x14ac:dyDescent="0.25">
      <c r="D20" t="s">
        <v>9</v>
      </c>
      <c r="G20" s="1">
        <v>16</v>
      </c>
      <c r="H20" s="1" t="str">
        <f t="shared" ca="1" si="1"/>
        <v>Mellany</v>
      </c>
      <c r="I20" s="1" t="str">
        <f t="shared" ca="1" si="2"/>
        <v>Hombre</v>
      </c>
      <c r="J20" s="1">
        <f t="shared" ca="1" si="3"/>
        <v>21</v>
      </c>
      <c r="K20" s="1">
        <f t="shared" ca="1" si="4"/>
        <v>0</v>
      </c>
      <c r="L20" s="2">
        <f t="shared" ca="1" si="5"/>
        <v>2672</v>
      </c>
      <c r="M20" s="2" t="str">
        <f t="shared" ca="1" si="10"/>
        <v>Contratado</v>
      </c>
      <c r="N20" s="4">
        <f t="shared" ca="1" si="6"/>
        <v>0</v>
      </c>
      <c r="O20" s="4">
        <f t="shared" ca="1" si="7"/>
        <v>0</v>
      </c>
      <c r="P20" s="4">
        <f t="shared" ca="1" si="8"/>
        <v>0</v>
      </c>
      <c r="Q20" s="13">
        <f t="shared" ca="1" si="9"/>
        <v>2672</v>
      </c>
    </row>
    <row r="21" spans="1:19" x14ac:dyDescent="0.25">
      <c r="G21" s="1">
        <v>17</v>
      </c>
      <c r="H21" s="1" t="str">
        <f t="shared" ca="1" si="1"/>
        <v xml:space="preserve">Sofía  </v>
      </c>
      <c r="I21" s="1" t="str">
        <f t="shared" ca="1" si="2"/>
        <v>Hombre</v>
      </c>
      <c r="J21" s="1">
        <f t="shared" ca="1" si="3"/>
        <v>47</v>
      </c>
      <c r="K21" s="1">
        <f t="shared" ca="1" si="4"/>
        <v>2</v>
      </c>
      <c r="L21" s="2">
        <f t="shared" ca="1" si="5"/>
        <v>4432</v>
      </c>
      <c r="M21" s="2" t="str">
        <f t="shared" ca="1" si="10"/>
        <v>Nombrado</v>
      </c>
      <c r="N21" s="4">
        <f t="shared" ca="1" si="6"/>
        <v>0</v>
      </c>
      <c r="O21" s="4">
        <f t="shared" ca="1" si="7"/>
        <v>200</v>
      </c>
      <c r="P21" s="4">
        <f t="shared" ca="1" si="8"/>
        <v>0</v>
      </c>
      <c r="Q21" s="13">
        <f t="shared" ca="1" si="9"/>
        <v>4632</v>
      </c>
    </row>
    <row r="22" spans="1:19" x14ac:dyDescent="0.25">
      <c r="G22" s="1">
        <v>18</v>
      </c>
      <c r="H22" s="1" t="str">
        <f t="shared" ca="1" si="1"/>
        <v>Mellany</v>
      </c>
      <c r="I22" s="1" t="str">
        <f t="shared" ca="1" si="2"/>
        <v>Hombre</v>
      </c>
      <c r="J22" s="1">
        <f t="shared" ca="1" si="3"/>
        <v>59</v>
      </c>
      <c r="K22" s="1">
        <f t="shared" ca="1" si="4"/>
        <v>3</v>
      </c>
      <c r="L22" s="2">
        <f t="shared" ca="1" si="5"/>
        <v>5095</v>
      </c>
      <c r="M22" s="2" t="str">
        <f t="shared" ca="1" si="10"/>
        <v>Nombrado</v>
      </c>
      <c r="N22" s="4">
        <f t="shared" ca="1" si="6"/>
        <v>0</v>
      </c>
      <c r="O22" s="4">
        <f t="shared" ca="1" si="7"/>
        <v>200</v>
      </c>
      <c r="P22" s="4">
        <f t="shared" ca="1" si="8"/>
        <v>0</v>
      </c>
      <c r="Q22" s="13">
        <f t="shared" ca="1" si="9"/>
        <v>5295</v>
      </c>
    </row>
    <row r="23" spans="1:19" x14ac:dyDescent="0.25">
      <c r="G23" s="1">
        <v>19</v>
      </c>
      <c r="H23" s="1" t="str">
        <f t="shared" ca="1" si="1"/>
        <v xml:space="preserve">Valeria  </v>
      </c>
      <c r="I23" s="1" t="str">
        <f t="shared" ca="1" si="2"/>
        <v>Hombre</v>
      </c>
      <c r="J23" s="1">
        <f t="shared" ca="1" si="3"/>
        <v>32</v>
      </c>
      <c r="K23" s="1">
        <f t="shared" ca="1" si="4"/>
        <v>3</v>
      </c>
      <c r="L23" s="2">
        <f t="shared" ca="1" si="5"/>
        <v>5644</v>
      </c>
      <c r="M23" s="2" t="str">
        <f t="shared" ca="1" si="10"/>
        <v>Nombrado</v>
      </c>
      <c r="N23" s="4">
        <f t="shared" ca="1" si="6"/>
        <v>0</v>
      </c>
      <c r="O23" s="4">
        <f t="shared" ca="1" si="7"/>
        <v>0</v>
      </c>
      <c r="P23" s="4">
        <f t="shared" ca="1" si="8"/>
        <v>0</v>
      </c>
      <c r="Q23" s="13">
        <f t="shared" ca="1" si="9"/>
        <v>5644</v>
      </c>
    </row>
    <row r="24" spans="1:19" x14ac:dyDescent="0.25">
      <c r="G24" s="1">
        <v>20</v>
      </c>
      <c r="H24" s="1" t="str">
        <f t="shared" ca="1" si="1"/>
        <v xml:space="preserve">Jorge  </v>
      </c>
      <c r="I24" s="1" t="str">
        <f t="shared" ca="1" si="2"/>
        <v>Hombre</v>
      </c>
      <c r="J24" s="1">
        <f t="shared" ca="1" si="3"/>
        <v>46</v>
      </c>
      <c r="K24" s="1">
        <f t="shared" ca="1" si="4"/>
        <v>1</v>
      </c>
      <c r="L24" s="2">
        <f t="shared" ca="1" si="5"/>
        <v>4020</v>
      </c>
      <c r="M24" s="2" t="str">
        <f t="shared" ca="1" si="10"/>
        <v>Nombrado</v>
      </c>
      <c r="N24" s="4">
        <f t="shared" ca="1" si="6"/>
        <v>0</v>
      </c>
      <c r="O24" s="4">
        <f t="shared" ca="1" si="7"/>
        <v>200</v>
      </c>
      <c r="P24" s="4">
        <f t="shared" ca="1" si="8"/>
        <v>0</v>
      </c>
      <c r="Q24" s="13">
        <f t="shared" ca="1" si="9"/>
        <v>4220</v>
      </c>
    </row>
    <row r="26" spans="1:19" x14ac:dyDescent="0.25">
      <c r="G26" s="12" t="s">
        <v>62</v>
      </c>
      <c r="H26" s="12" t="s">
        <v>45</v>
      </c>
    </row>
    <row r="27" spans="1:19" x14ac:dyDescent="0.25">
      <c r="G27" s="1">
        <v>1</v>
      </c>
      <c r="H27" s="1" t="s">
        <v>46</v>
      </c>
    </row>
    <row r="28" spans="1:19" x14ac:dyDescent="0.25">
      <c r="G28" s="1">
        <v>2</v>
      </c>
      <c r="H28" s="1" t="s">
        <v>47</v>
      </c>
    </row>
    <row r="29" spans="1:19" x14ac:dyDescent="0.25">
      <c r="G29" s="1">
        <v>3</v>
      </c>
      <c r="H29" s="1" t="s">
        <v>48</v>
      </c>
    </row>
    <row r="30" spans="1:19" x14ac:dyDescent="0.25">
      <c r="G30" s="1">
        <v>4</v>
      </c>
      <c r="H30" s="1" t="s">
        <v>66</v>
      </c>
    </row>
    <row r="31" spans="1:19" x14ac:dyDescent="0.25">
      <c r="G31" s="1">
        <v>5</v>
      </c>
      <c r="H31" s="1" t="s">
        <v>49</v>
      </c>
    </row>
    <row r="32" spans="1:19" x14ac:dyDescent="0.25">
      <c r="G32" s="1">
        <v>6</v>
      </c>
      <c r="H32" s="1" t="s">
        <v>50</v>
      </c>
    </row>
    <row r="33" spans="7:8" x14ac:dyDescent="0.25">
      <c r="G33" s="1">
        <v>7</v>
      </c>
      <c r="H33" s="1" t="s">
        <v>51</v>
      </c>
    </row>
    <row r="34" spans="7:8" x14ac:dyDescent="0.25">
      <c r="G34" s="1">
        <v>8</v>
      </c>
      <c r="H34" s="1" t="s">
        <v>52</v>
      </c>
    </row>
    <row r="35" spans="7:8" x14ac:dyDescent="0.25">
      <c r="G35" s="1">
        <v>9</v>
      </c>
      <c r="H35" s="1" t="s">
        <v>53</v>
      </c>
    </row>
    <row r="36" spans="7:8" x14ac:dyDescent="0.25">
      <c r="G36" s="1">
        <v>10</v>
      </c>
      <c r="H36" s="1" t="s">
        <v>54</v>
      </c>
    </row>
    <row r="37" spans="7:8" x14ac:dyDescent="0.25">
      <c r="G37" s="1">
        <v>11</v>
      </c>
      <c r="H37" s="1" t="s">
        <v>55</v>
      </c>
    </row>
    <row r="38" spans="7:8" x14ac:dyDescent="0.25">
      <c r="G38" s="1">
        <v>12</v>
      </c>
      <c r="H38" s="1" t="s">
        <v>63</v>
      </c>
    </row>
    <row r="39" spans="7:8" x14ac:dyDescent="0.25">
      <c r="G39" s="1">
        <v>13</v>
      </c>
      <c r="H39" s="1" t="s">
        <v>56</v>
      </c>
    </row>
    <row r="40" spans="7:8" x14ac:dyDescent="0.25">
      <c r="G40" s="1">
        <v>14</v>
      </c>
      <c r="H40" s="1" t="s">
        <v>64</v>
      </c>
    </row>
    <row r="41" spans="7:8" x14ac:dyDescent="0.25">
      <c r="G41" s="1">
        <v>15</v>
      </c>
      <c r="H41" s="1" t="s">
        <v>57</v>
      </c>
    </row>
    <row r="42" spans="7:8" x14ac:dyDescent="0.25">
      <c r="G42" s="1">
        <v>16</v>
      </c>
      <c r="H42" s="1" t="s">
        <v>58</v>
      </c>
    </row>
    <row r="43" spans="7:8" x14ac:dyDescent="0.25">
      <c r="G43" s="1">
        <v>17</v>
      </c>
      <c r="H43" s="1" t="s">
        <v>59</v>
      </c>
    </row>
    <row r="44" spans="7:8" x14ac:dyDescent="0.25">
      <c r="G44" s="1">
        <v>18</v>
      </c>
      <c r="H44" s="1" t="s">
        <v>65</v>
      </c>
    </row>
    <row r="45" spans="7:8" x14ac:dyDescent="0.25">
      <c r="G45" s="1">
        <v>19</v>
      </c>
      <c r="H45" s="1" t="s">
        <v>60</v>
      </c>
    </row>
    <row r="46" spans="7:8" x14ac:dyDescent="0.25">
      <c r="G46" s="1">
        <v>20</v>
      </c>
      <c r="H46" s="1" t="s">
        <v>61</v>
      </c>
    </row>
  </sheetData>
  <mergeCells count="4">
    <mergeCell ref="G2:Q2"/>
    <mergeCell ref="S5:X6"/>
    <mergeCell ref="S10:X11"/>
    <mergeCell ref="S15:X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A309-DD73-4E0E-A06B-A4819DD15D2D}">
  <dimension ref="B2:O37"/>
  <sheetViews>
    <sheetView workbookViewId="0">
      <selection activeCell="B2" sqref="B2:D2"/>
    </sheetView>
  </sheetViews>
  <sheetFormatPr baseColWidth="10" defaultRowHeight="15" x14ac:dyDescent="0.25"/>
  <cols>
    <col min="1" max="1" width="4.28515625" customWidth="1"/>
    <col min="2" max="2" width="11.42578125" customWidth="1"/>
    <col min="7" max="7" width="13.5703125" bestFit="1" customWidth="1"/>
    <col min="15" max="15" width="17.5703125" bestFit="1" customWidth="1"/>
  </cols>
  <sheetData>
    <row r="2" spans="2:15" ht="21" x14ac:dyDescent="0.35">
      <c r="B2" s="24" t="s">
        <v>109</v>
      </c>
      <c r="C2" s="24"/>
      <c r="D2" s="24"/>
    </row>
    <row r="4" spans="2:15" x14ac:dyDescent="0.25">
      <c r="B4" s="16" t="s">
        <v>62</v>
      </c>
      <c r="C4" s="16" t="s">
        <v>45</v>
      </c>
      <c r="D4" s="16" t="s">
        <v>108</v>
      </c>
      <c r="F4" s="16" t="s">
        <v>45</v>
      </c>
      <c r="G4" s="16" t="s">
        <v>108</v>
      </c>
      <c r="I4" s="16" t="s">
        <v>45</v>
      </c>
      <c r="J4" s="16" t="s">
        <v>108</v>
      </c>
      <c r="L4" s="16" t="s">
        <v>45</v>
      </c>
      <c r="M4" s="16" t="s">
        <v>108</v>
      </c>
      <c r="O4" s="16" t="s">
        <v>110</v>
      </c>
    </row>
    <row r="5" spans="2:15" x14ac:dyDescent="0.25">
      <c r="B5" s="1">
        <v>1</v>
      </c>
      <c r="C5" s="1" t="s">
        <v>78</v>
      </c>
      <c r="D5" s="1" t="s">
        <v>79</v>
      </c>
      <c r="F5" s="1" t="str">
        <f>UPPER(C5)</f>
        <v>JUAN</v>
      </c>
      <c r="G5" s="1" t="str">
        <f>UPPER(D5)</f>
        <v>PÉREZ</v>
      </c>
      <c r="I5" s="1" t="str">
        <f>LOWER(F5)</f>
        <v>juan</v>
      </c>
      <c r="J5" s="1" t="str">
        <f>LOWER(G5)</f>
        <v>pérez</v>
      </c>
      <c r="L5" s="1" t="str">
        <f>PROPER(I5)</f>
        <v>Juan</v>
      </c>
      <c r="M5" s="1" t="str">
        <f>PROPER(J5)</f>
        <v>Pérez</v>
      </c>
      <c r="O5" s="1" t="str">
        <f>_xlfn.CONCAT(L5," ",M5)</f>
        <v>Juan Pérez</v>
      </c>
    </row>
    <row r="6" spans="2:15" x14ac:dyDescent="0.25">
      <c r="B6" s="1">
        <v>2</v>
      </c>
      <c r="C6" s="1" t="s">
        <v>80</v>
      </c>
      <c r="D6" s="1" t="s">
        <v>81</v>
      </c>
      <c r="F6" s="1" t="str">
        <f t="shared" ref="F6:F19" si="0">UPPER(C6)</f>
        <v>MARÍA</v>
      </c>
      <c r="G6" s="1" t="str">
        <f t="shared" ref="G6:G19" si="1">UPPER(D6)</f>
        <v>GARCÍA</v>
      </c>
      <c r="I6" s="1" t="str">
        <f t="shared" ref="I6:I19" si="2">LOWER(F6)</f>
        <v>maría</v>
      </c>
      <c r="J6" s="1" t="str">
        <f t="shared" ref="J6:J19" si="3">LOWER(G6)</f>
        <v>garcía</v>
      </c>
      <c r="L6" s="1" t="str">
        <f t="shared" ref="L6:L19" si="4">PROPER(I6)</f>
        <v>María</v>
      </c>
      <c r="M6" s="1" t="str">
        <f t="shared" ref="M6:M19" si="5">PROPER(J6)</f>
        <v>García</v>
      </c>
      <c r="O6" s="1" t="str">
        <f t="shared" ref="O6:O19" si="6">_xlfn.CONCAT(L6," ",M6)</f>
        <v>María García</v>
      </c>
    </row>
    <row r="7" spans="2:15" x14ac:dyDescent="0.25">
      <c r="B7" s="1">
        <v>3</v>
      </c>
      <c r="C7" s="1" t="s">
        <v>82</v>
      </c>
      <c r="D7" s="1" t="s">
        <v>83</v>
      </c>
      <c r="F7" s="1" t="str">
        <f t="shared" si="0"/>
        <v>CARLOS</v>
      </c>
      <c r="G7" s="1" t="str">
        <f t="shared" si="1"/>
        <v>LÓPEZ</v>
      </c>
      <c r="I7" s="1" t="str">
        <f t="shared" si="2"/>
        <v>carlos</v>
      </c>
      <c r="J7" s="1" t="str">
        <f t="shared" si="3"/>
        <v>lópez</v>
      </c>
      <c r="L7" s="1" t="str">
        <f t="shared" si="4"/>
        <v>Carlos</v>
      </c>
      <c r="M7" s="1" t="str">
        <f t="shared" si="5"/>
        <v>López</v>
      </c>
      <c r="O7" s="1" t="str">
        <f t="shared" si="6"/>
        <v>Carlos López</v>
      </c>
    </row>
    <row r="8" spans="2:15" x14ac:dyDescent="0.25">
      <c r="B8" s="1">
        <v>4</v>
      </c>
      <c r="C8" s="1" t="s">
        <v>84</v>
      </c>
      <c r="D8" s="1" t="s">
        <v>85</v>
      </c>
      <c r="F8" s="1" t="str">
        <f t="shared" si="0"/>
        <v>ANA</v>
      </c>
      <c r="G8" s="1" t="str">
        <f t="shared" si="1"/>
        <v>RODRÍGUEZ</v>
      </c>
      <c r="I8" s="1" t="str">
        <f t="shared" si="2"/>
        <v>ana</v>
      </c>
      <c r="J8" s="1" t="str">
        <f t="shared" si="3"/>
        <v>rodríguez</v>
      </c>
      <c r="L8" s="1" t="str">
        <f t="shared" si="4"/>
        <v>Ana</v>
      </c>
      <c r="M8" s="1" t="str">
        <f t="shared" si="5"/>
        <v>Rodríguez</v>
      </c>
      <c r="O8" s="1" t="str">
        <f t="shared" si="6"/>
        <v>Ana Rodríguez</v>
      </c>
    </row>
    <row r="9" spans="2:15" x14ac:dyDescent="0.25">
      <c r="B9" s="1">
        <v>5</v>
      </c>
      <c r="C9" s="1" t="s">
        <v>86</v>
      </c>
      <c r="D9" s="1" t="s">
        <v>87</v>
      </c>
      <c r="F9" s="1" t="str">
        <f t="shared" si="0"/>
        <v>LUIS</v>
      </c>
      <c r="G9" s="1" t="str">
        <f t="shared" si="1"/>
        <v>GONZÁLEZ</v>
      </c>
      <c r="I9" s="1" t="str">
        <f t="shared" si="2"/>
        <v>luis</v>
      </c>
      <c r="J9" s="1" t="str">
        <f t="shared" si="3"/>
        <v>gonzález</v>
      </c>
      <c r="L9" s="1" t="str">
        <f t="shared" si="4"/>
        <v>Luis</v>
      </c>
      <c r="M9" s="1" t="str">
        <f t="shared" si="5"/>
        <v>González</v>
      </c>
      <c r="O9" s="1" t="str">
        <f t="shared" si="6"/>
        <v>Luis González</v>
      </c>
    </row>
    <row r="10" spans="2:15" x14ac:dyDescent="0.25">
      <c r="B10" s="1">
        <v>6</v>
      </c>
      <c r="C10" s="1" t="s">
        <v>88</v>
      </c>
      <c r="D10" s="1" t="s">
        <v>89</v>
      </c>
      <c r="F10" s="1" t="str">
        <f t="shared" si="0"/>
        <v>SOFÍA</v>
      </c>
      <c r="G10" s="1" t="str">
        <f t="shared" si="1"/>
        <v>MARTÍNEZ</v>
      </c>
      <c r="I10" s="1" t="str">
        <f t="shared" si="2"/>
        <v>sofía</v>
      </c>
      <c r="J10" s="1" t="str">
        <f t="shared" si="3"/>
        <v>martínez</v>
      </c>
      <c r="L10" s="1" t="str">
        <f t="shared" si="4"/>
        <v>Sofía</v>
      </c>
      <c r="M10" s="1" t="str">
        <f t="shared" si="5"/>
        <v>Martínez</v>
      </c>
      <c r="O10" s="1" t="str">
        <f t="shared" si="6"/>
        <v>Sofía Martínez</v>
      </c>
    </row>
    <row r="11" spans="2:15" x14ac:dyDescent="0.25">
      <c r="B11" s="1">
        <v>7</v>
      </c>
      <c r="C11" s="1" t="s">
        <v>90</v>
      </c>
      <c r="D11" s="1" t="s">
        <v>91</v>
      </c>
      <c r="F11" s="1" t="str">
        <f t="shared" si="0"/>
        <v>MIGUEL</v>
      </c>
      <c r="G11" s="1" t="str">
        <f t="shared" si="1"/>
        <v>HERNÁNDEZ</v>
      </c>
      <c r="I11" s="1" t="str">
        <f t="shared" si="2"/>
        <v>miguel</v>
      </c>
      <c r="J11" s="1" t="str">
        <f t="shared" si="3"/>
        <v>hernández</v>
      </c>
      <c r="L11" s="1" t="str">
        <f t="shared" si="4"/>
        <v>Miguel</v>
      </c>
      <c r="M11" s="1" t="str">
        <f t="shared" si="5"/>
        <v>Hernández</v>
      </c>
      <c r="O11" s="1" t="str">
        <f t="shared" si="6"/>
        <v>Miguel Hernández</v>
      </c>
    </row>
    <row r="12" spans="2:15" x14ac:dyDescent="0.25">
      <c r="B12" s="1">
        <v>8</v>
      </c>
      <c r="C12" s="1" t="s">
        <v>92</v>
      </c>
      <c r="D12" s="1" t="s">
        <v>93</v>
      </c>
      <c r="F12" s="1" t="str">
        <f t="shared" si="0"/>
        <v>LAURA</v>
      </c>
      <c r="G12" s="1" t="str">
        <f t="shared" si="1"/>
        <v>SÁNCHEZ</v>
      </c>
      <c r="I12" s="1" t="str">
        <f t="shared" si="2"/>
        <v>laura</v>
      </c>
      <c r="J12" s="1" t="str">
        <f t="shared" si="3"/>
        <v>sánchez</v>
      </c>
      <c r="L12" s="1" t="str">
        <f t="shared" si="4"/>
        <v>Laura</v>
      </c>
      <c r="M12" s="1" t="str">
        <f t="shared" si="5"/>
        <v>Sánchez</v>
      </c>
      <c r="O12" s="1" t="str">
        <f t="shared" si="6"/>
        <v>Laura Sánchez</v>
      </c>
    </row>
    <row r="13" spans="2:15" x14ac:dyDescent="0.25">
      <c r="B13" s="1">
        <v>9</v>
      </c>
      <c r="C13" s="1" t="s">
        <v>94</v>
      </c>
      <c r="D13" s="1" t="s">
        <v>95</v>
      </c>
      <c r="F13" s="1" t="str">
        <f t="shared" si="0"/>
        <v>DAVID</v>
      </c>
      <c r="G13" s="1" t="str">
        <f t="shared" si="1"/>
        <v>JIMÉNEZ</v>
      </c>
      <c r="I13" s="1" t="str">
        <f t="shared" si="2"/>
        <v>david</v>
      </c>
      <c r="J13" s="1" t="str">
        <f t="shared" si="3"/>
        <v>jiménez</v>
      </c>
      <c r="L13" s="1" t="str">
        <f t="shared" si="4"/>
        <v>David</v>
      </c>
      <c r="M13" s="1" t="str">
        <f t="shared" si="5"/>
        <v>Jiménez</v>
      </c>
      <c r="O13" s="1" t="str">
        <f t="shared" si="6"/>
        <v>David Jiménez</v>
      </c>
    </row>
    <row r="14" spans="2:15" x14ac:dyDescent="0.25">
      <c r="B14" s="1">
        <v>10</v>
      </c>
      <c r="C14" s="1" t="s">
        <v>96</v>
      </c>
      <c r="D14" s="1" t="s">
        <v>97</v>
      </c>
      <c r="F14" s="1" t="str">
        <f t="shared" si="0"/>
        <v>ELENA</v>
      </c>
      <c r="G14" s="1" t="str">
        <f t="shared" si="1"/>
        <v>TORRES</v>
      </c>
      <c r="I14" s="1" t="str">
        <f t="shared" si="2"/>
        <v>elena</v>
      </c>
      <c r="J14" s="1" t="str">
        <f t="shared" si="3"/>
        <v>torres</v>
      </c>
      <c r="L14" s="1" t="str">
        <f t="shared" si="4"/>
        <v>Elena</v>
      </c>
      <c r="M14" s="1" t="str">
        <f t="shared" si="5"/>
        <v>Torres</v>
      </c>
      <c r="O14" s="1" t="str">
        <f t="shared" si="6"/>
        <v>Elena Torres</v>
      </c>
    </row>
    <row r="15" spans="2:15" x14ac:dyDescent="0.25">
      <c r="B15" s="1">
        <v>11</v>
      </c>
      <c r="C15" s="1" t="s">
        <v>98</v>
      </c>
      <c r="D15" s="1" t="s">
        <v>99</v>
      </c>
      <c r="F15" s="1" t="str">
        <f t="shared" si="0"/>
        <v>JORGE</v>
      </c>
      <c r="G15" s="1" t="str">
        <f t="shared" si="1"/>
        <v>RAMÍREZ</v>
      </c>
      <c r="I15" s="1" t="str">
        <f t="shared" si="2"/>
        <v>jorge</v>
      </c>
      <c r="J15" s="1" t="str">
        <f t="shared" si="3"/>
        <v>ramírez</v>
      </c>
      <c r="L15" s="1" t="str">
        <f t="shared" si="4"/>
        <v>Jorge</v>
      </c>
      <c r="M15" s="1" t="str">
        <f t="shared" si="5"/>
        <v>Ramírez</v>
      </c>
      <c r="O15" s="1" t="str">
        <f t="shared" si="6"/>
        <v>Jorge Ramírez</v>
      </c>
    </row>
    <row r="16" spans="2:15" x14ac:dyDescent="0.25">
      <c r="B16" s="1">
        <v>12</v>
      </c>
      <c r="C16" s="1" t="s">
        <v>100</v>
      </c>
      <c r="D16" s="1" t="s">
        <v>101</v>
      </c>
      <c r="F16" s="1" t="str">
        <f t="shared" si="0"/>
        <v>CARMEN</v>
      </c>
      <c r="G16" s="1" t="str">
        <f t="shared" si="1"/>
        <v>FERNÁNDEZ</v>
      </c>
      <c r="I16" s="1" t="str">
        <f t="shared" si="2"/>
        <v>carmen</v>
      </c>
      <c r="J16" s="1" t="str">
        <f t="shared" si="3"/>
        <v>fernández</v>
      </c>
      <c r="L16" s="1" t="str">
        <f t="shared" si="4"/>
        <v>Carmen</v>
      </c>
      <c r="M16" s="1" t="str">
        <f t="shared" si="5"/>
        <v>Fernández</v>
      </c>
      <c r="O16" s="1" t="str">
        <f t="shared" si="6"/>
        <v>Carmen Fernández</v>
      </c>
    </row>
    <row r="17" spans="2:15" x14ac:dyDescent="0.25">
      <c r="B17" s="1">
        <v>13</v>
      </c>
      <c r="C17" s="1" t="s">
        <v>102</v>
      </c>
      <c r="D17" s="1" t="s">
        <v>103</v>
      </c>
      <c r="F17" s="1" t="str">
        <f t="shared" si="0"/>
        <v>PEDRO</v>
      </c>
      <c r="G17" s="1" t="str">
        <f t="shared" si="1"/>
        <v>MORALES</v>
      </c>
      <c r="I17" s="1" t="str">
        <f t="shared" si="2"/>
        <v>pedro</v>
      </c>
      <c r="J17" s="1" t="str">
        <f t="shared" si="3"/>
        <v>morales</v>
      </c>
      <c r="L17" s="1" t="str">
        <f t="shared" si="4"/>
        <v>Pedro</v>
      </c>
      <c r="M17" s="1" t="str">
        <f t="shared" si="5"/>
        <v>Morales</v>
      </c>
      <c r="O17" s="1" t="str">
        <f t="shared" si="6"/>
        <v>Pedro Morales</v>
      </c>
    </row>
    <row r="18" spans="2:15" x14ac:dyDescent="0.25">
      <c r="B18" s="1">
        <v>14</v>
      </c>
      <c r="C18" s="1" t="s">
        <v>104</v>
      </c>
      <c r="D18" s="1" t="s">
        <v>105</v>
      </c>
      <c r="F18" s="1" t="str">
        <f t="shared" si="0"/>
        <v>LUCÍA</v>
      </c>
      <c r="G18" s="1" t="str">
        <f t="shared" si="1"/>
        <v>DÍAZ</v>
      </c>
      <c r="I18" s="1" t="str">
        <f t="shared" si="2"/>
        <v>lucía</v>
      </c>
      <c r="J18" s="1" t="str">
        <f t="shared" si="3"/>
        <v>díaz</v>
      </c>
      <c r="L18" s="1" t="str">
        <f t="shared" si="4"/>
        <v>Lucía</v>
      </c>
      <c r="M18" s="1" t="str">
        <f t="shared" si="5"/>
        <v>Díaz</v>
      </c>
      <c r="O18" s="1" t="str">
        <f t="shared" si="6"/>
        <v>Lucía Díaz</v>
      </c>
    </row>
    <row r="19" spans="2:15" x14ac:dyDescent="0.25">
      <c r="B19" s="1">
        <v>15</v>
      </c>
      <c r="C19" s="1" t="s">
        <v>106</v>
      </c>
      <c r="D19" s="1" t="s">
        <v>107</v>
      </c>
      <c r="F19" s="1" t="str">
        <f t="shared" si="0"/>
        <v>ALEJANDRO</v>
      </c>
      <c r="G19" s="1" t="str">
        <f t="shared" si="1"/>
        <v>RUIZ</v>
      </c>
      <c r="I19" s="1" t="str">
        <f t="shared" si="2"/>
        <v>alejandro</v>
      </c>
      <c r="J19" s="1" t="str">
        <f t="shared" si="3"/>
        <v>ruiz</v>
      </c>
      <c r="L19" s="1" t="str">
        <f t="shared" si="4"/>
        <v>Alejandro</v>
      </c>
      <c r="M19" s="1" t="str">
        <f t="shared" si="5"/>
        <v>Ruiz</v>
      </c>
      <c r="O19" s="1" t="str">
        <f t="shared" si="6"/>
        <v>Alejandro Ruiz</v>
      </c>
    </row>
    <row r="22" spans="2:15" x14ac:dyDescent="0.25">
      <c r="B22" s="16" t="s">
        <v>62</v>
      </c>
      <c r="C22" s="16" t="s">
        <v>45</v>
      </c>
      <c r="D22" s="16" t="s">
        <v>108</v>
      </c>
      <c r="F22" s="16" t="s">
        <v>45</v>
      </c>
      <c r="G22" s="16" t="s">
        <v>108</v>
      </c>
      <c r="I22" s="16" t="s">
        <v>45</v>
      </c>
      <c r="J22" s="16" t="s">
        <v>108</v>
      </c>
    </row>
    <row r="23" spans="2:15" x14ac:dyDescent="0.25">
      <c r="B23" s="1">
        <v>1</v>
      </c>
      <c r="C23" s="1" t="s">
        <v>78</v>
      </c>
      <c r="D23" s="1" t="s">
        <v>79</v>
      </c>
      <c r="F23" s="1" t="str">
        <f>_xlfn.CONCAT("   ",C23)</f>
        <v xml:space="preserve">   Juan</v>
      </c>
      <c r="G23" s="1" t="str">
        <f>_xlfn.CONCAT("  ",D23,"     ")</f>
        <v xml:space="preserve">  Pérez     </v>
      </c>
      <c r="I23" s="1" t="str">
        <f>TRIM(F23)</f>
        <v>Juan</v>
      </c>
      <c r="J23" s="1" t="str">
        <f>TRIM(G23)</f>
        <v>Pérez</v>
      </c>
    </row>
    <row r="24" spans="2:15" x14ac:dyDescent="0.25">
      <c r="B24" s="1">
        <v>2</v>
      </c>
      <c r="C24" s="1" t="s">
        <v>80</v>
      </c>
      <c r="D24" s="1" t="s">
        <v>81</v>
      </c>
      <c r="F24" s="1" t="str">
        <f t="shared" ref="F24:F37" si="7">_xlfn.CONCAT("   ",C24)</f>
        <v xml:space="preserve">   María</v>
      </c>
      <c r="G24" s="1" t="str">
        <f t="shared" ref="G24:G37" si="8">_xlfn.CONCAT("  ",D24,"     ")</f>
        <v xml:space="preserve">  García     </v>
      </c>
      <c r="I24" s="1" t="str">
        <f t="shared" ref="I24:J37" si="9">TRIM(F24)</f>
        <v>María</v>
      </c>
      <c r="J24" s="1" t="str">
        <f t="shared" si="9"/>
        <v>García</v>
      </c>
    </row>
    <row r="25" spans="2:15" x14ac:dyDescent="0.25">
      <c r="B25" s="1">
        <v>3</v>
      </c>
      <c r="C25" s="1" t="s">
        <v>82</v>
      </c>
      <c r="D25" s="1" t="s">
        <v>83</v>
      </c>
      <c r="F25" s="1" t="str">
        <f t="shared" si="7"/>
        <v xml:space="preserve">   Carlos</v>
      </c>
      <c r="G25" s="1" t="str">
        <f t="shared" si="8"/>
        <v xml:space="preserve">  López     </v>
      </c>
      <c r="I25" s="1" t="str">
        <f t="shared" si="9"/>
        <v>Carlos</v>
      </c>
      <c r="J25" s="1" t="str">
        <f t="shared" si="9"/>
        <v>López</v>
      </c>
    </row>
    <row r="26" spans="2:15" x14ac:dyDescent="0.25">
      <c r="B26" s="1">
        <v>4</v>
      </c>
      <c r="C26" s="1" t="s">
        <v>84</v>
      </c>
      <c r="D26" s="1" t="s">
        <v>85</v>
      </c>
      <c r="F26" s="1" t="str">
        <f t="shared" si="7"/>
        <v xml:space="preserve">   Ana</v>
      </c>
      <c r="G26" s="1" t="str">
        <f t="shared" si="8"/>
        <v xml:space="preserve">  Rodríguez     </v>
      </c>
      <c r="I26" s="1" t="str">
        <f t="shared" si="9"/>
        <v>Ana</v>
      </c>
      <c r="J26" s="1" t="str">
        <f t="shared" si="9"/>
        <v>Rodríguez</v>
      </c>
    </row>
    <row r="27" spans="2:15" x14ac:dyDescent="0.25">
      <c r="B27" s="1">
        <v>5</v>
      </c>
      <c r="C27" s="1" t="s">
        <v>86</v>
      </c>
      <c r="D27" s="1" t="s">
        <v>87</v>
      </c>
      <c r="F27" s="1" t="str">
        <f t="shared" si="7"/>
        <v xml:space="preserve">   Luis</v>
      </c>
      <c r="G27" s="1" t="str">
        <f t="shared" si="8"/>
        <v xml:space="preserve">  González     </v>
      </c>
      <c r="I27" s="1" t="str">
        <f t="shared" si="9"/>
        <v>Luis</v>
      </c>
      <c r="J27" s="1" t="str">
        <f t="shared" si="9"/>
        <v>González</v>
      </c>
    </row>
    <row r="28" spans="2:15" x14ac:dyDescent="0.25">
      <c r="B28" s="1">
        <v>6</v>
      </c>
      <c r="C28" s="1" t="s">
        <v>88</v>
      </c>
      <c r="D28" s="1" t="s">
        <v>89</v>
      </c>
      <c r="F28" s="1" t="str">
        <f t="shared" si="7"/>
        <v xml:space="preserve">   Sofía</v>
      </c>
      <c r="G28" s="1" t="str">
        <f t="shared" si="8"/>
        <v xml:space="preserve">  Martínez     </v>
      </c>
      <c r="I28" s="1" t="str">
        <f t="shared" si="9"/>
        <v>Sofía</v>
      </c>
      <c r="J28" s="1" t="str">
        <f t="shared" si="9"/>
        <v>Martínez</v>
      </c>
    </row>
    <row r="29" spans="2:15" x14ac:dyDescent="0.25">
      <c r="B29" s="1">
        <v>7</v>
      </c>
      <c r="C29" s="1" t="s">
        <v>90</v>
      </c>
      <c r="D29" s="1" t="s">
        <v>91</v>
      </c>
      <c r="F29" s="1" t="str">
        <f t="shared" si="7"/>
        <v xml:space="preserve">   Miguel</v>
      </c>
      <c r="G29" s="1" t="str">
        <f t="shared" si="8"/>
        <v xml:space="preserve">  Hernández     </v>
      </c>
      <c r="I29" s="1" t="str">
        <f t="shared" si="9"/>
        <v>Miguel</v>
      </c>
      <c r="J29" s="1" t="str">
        <f t="shared" si="9"/>
        <v>Hernández</v>
      </c>
    </row>
    <row r="30" spans="2:15" x14ac:dyDescent="0.25">
      <c r="B30" s="1">
        <v>8</v>
      </c>
      <c r="C30" s="1" t="s">
        <v>92</v>
      </c>
      <c r="D30" s="1" t="s">
        <v>93</v>
      </c>
      <c r="F30" s="1" t="str">
        <f t="shared" si="7"/>
        <v xml:space="preserve">   Laura</v>
      </c>
      <c r="G30" s="1" t="str">
        <f t="shared" si="8"/>
        <v xml:space="preserve">  Sánchez     </v>
      </c>
      <c r="I30" s="1" t="str">
        <f t="shared" si="9"/>
        <v>Laura</v>
      </c>
      <c r="J30" s="1" t="str">
        <f t="shared" si="9"/>
        <v>Sánchez</v>
      </c>
    </row>
    <row r="31" spans="2:15" x14ac:dyDescent="0.25">
      <c r="B31" s="1">
        <v>9</v>
      </c>
      <c r="C31" s="1" t="s">
        <v>94</v>
      </c>
      <c r="D31" s="1" t="s">
        <v>95</v>
      </c>
      <c r="F31" s="1" t="str">
        <f t="shared" si="7"/>
        <v xml:space="preserve">   David</v>
      </c>
      <c r="G31" s="1" t="str">
        <f t="shared" si="8"/>
        <v xml:space="preserve">  Jiménez     </v>
      </c>
      <c r="I31" s="1" t="str">
        <f t="shared" si="9"/>
        <v>David</v>
      </c>
      <c r="J31" s="1" t="str">
        <f t="shared" si="9"/>
        <v>Jiménez</v>
      </c>
    </row>
    <row r="32" spans="2:15" x14ac:dyDescent="0.25">
      <c r="B32" s="1">
        <v>10</v>
      </c>
      <c r="C32" s="1" t="s">
        <v>96</v>
      </c>
      <c r="D32" s="1" t="s">
        <v>97</v>
      </c>
      <c r="F32" s="1" t="str">
        <f t="shared" si="7"/>
        <v xml:space="preserve">   Elena</v>
      </c>
      <c r="G32" s="1" t="str">
        <f t="shared" si="8"/>
        <v xml:space="preserve">  Torres     </v>
      </c>
      <c r="I32" s="1" t="str">
        <f t="shared" si="9"/>
        <v>Elena</v>
      </c>
      <c r="J32" s="1" t="str">
        <f t="shared" si="9"/>
        <v>Torres</v>
      </c>
    </row>
    <row r="33" spans="2:10" x14ac:dyDescent="0.25">
      <c r="B33" s="1">
        <v>11</v>
      </c>
      <c r="C33" s="1" t="s">
        <v>98</v>
      </c>
      <c r="D33" s="1" t="s">
        <v>99</v>
      </c>
      <c r="F33" s="1" t="str">
        <f t="shared" si="7"/>
        <v xml:space="preserve">   Jorge</v>
      </c>
      <c r="G33" s="1" t="str">
        <f t="shared" si="8"/>
        <v xml:space="preserve">  Ramírez     </v>
      </c>
      <c r="I33" s="1" t="str">
        <f t="shared" si="9"/>
        <v>Jorge</v>
      </c>
      <c r="J33" s="1" t="str">
        <f t="shared" si="9"/>
        <v>Ramírez</v>
      </c>
    </row>
    <row r="34" spans="2:10" x14ac:dyDescent="0.25">
      <c r="B34" s="1">
        <v>12</v>
      </c>
      <c r="C34" s="1" t="s">
        <v>100</v>
      </c>
      <c r="D34" s="1" t="s">
        <v>101</v>
      </c>
      <c r="F34" s="1" t="str">
        <f t="shared" si="7"/>
        <v xml:space="preserve">   Carmen</v>
      </c>
      <c r="G34" s="1" t="str">
        <f t="shared" si="8"/>
        <v xml:space="preserve">  Fernández     </v>
      </c>
      <c r="I34" s="1" t="str">
        <f t="shared" si="9"/>
        <v>Carmen</v>
      </c>
      <c r="J34" s="1" t="str">
        <f t="shared" si="9"/>
        <v>Fernández</v>
      </c>
    </row>
    <row r="35" spans="2:10" x14ac:dyDescent="0.25">
      <c r="B35" s="1">
        <v>13</v>
      </c>
      <c r="C35" s="1" t="s">
        <v>102</v>
      </c>
      <c r="D35" s="1" t="s">
        <v>103</v>
      </c>
      <c r="F35" s="1" t="str">
        <f t="shared" si="7"/>
        <v xml:space="preserve">   Pedro</v>
      </c>
      <c r="G35" s="1" t="str">
        <f t="shared" si="8"/>
        <v xml:space="preserve">  Morales     </v>
      </c>
      <c r="I35" s="1" t="str">
        <f t="shared" si="9"/>
        <v>Pedro</v>
      </c>
      <c r="J35" s="1" t="str">
        <f t="shared" si="9"/>
        <v>Morales</v>
      </c>
    </row>
    <row r="36" spans="2:10" x14ac:dyDescent="0.25">
      <c r="B36" s="1">
        <v>14</v>
      </c>
      <c r="C36" s="1" t="s">
        <v>104</v>
      </c>
      <c r="D36" s="1" t="s">
        <v>105</v>
      </c>
      <c r="F36" s="1" t="str">
        <f t="shared" si="7"/>
        <v xml:space="preserve">   Lucía</v>
      </c>
      <c r="G36" s="1" t="str">
        <f t="shared" si="8"/>
        <v xml:space="preserve">  Díaz     </v>
      </c>
      <c r="I36" s="1" t="str">
        <f t="shared" si="9"/>
        <v>Lucía</v>
      </c>
      <c r="J36" s="1" t="str">
        <f t="shared" si="9"/>
        <v>Díaz</v>
      </c>
    </row>
    <row r="37" spans="2:10" x14ac:dyDescent="0.25">
      <c r="B37" s="1">
        <v>15</v>
      </c>
      <c r="C37" s="1" t="s">
        <v>106</v>
      </c>
      <c r="D37" s="1" t="s">
        <v>107</v>
      </c>
      <c r="F37" s="1" t="str">
        <f t="shared" si="7"/>
        <v xml:space="preserve">   Alejandro</v>
      </c>
      <c r="G37" s="1" t="str">
        <f t="shared" si="8"/>
        <v xml:space="preserve">  Ruiz     </v>
      </c>
      <c r="I37" s="1" t="str">
        <f t="shared" si="9"/>
        <v>Alejandro</v>
      </c>
      <c r="J37" s="1" t="str">
        <f t="shared" si="9"/>
        <v>Ruiz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C91D-F261-4C99-8C48-934007279E42}">
  <dimension ref="B2:N19"/>
  <sheetViews>
    <sheetView workbookViewId="0">
      <selection activeCell="B4" sqref="B4:D19"/>
    </sheetView>
  </sheetViews>
  <sheetFormatPr baseColWidth="10" defaultRowHeight="15" x14ac:dyDescent="0.25"/>
  <cols>
    <col min="1" max="1" width="7.140625" customWidth="1"/>
    <col min="5" max="5" width="17.85546875" bestFit="1" customWidth="1"/>
    <col min="6" max="6" width="7.140625" customWidth="1"/>
    <col min="7" max="7" width="11.42578125" customWidth="1"/>
    <col min="11" max="11" width="11.42578125" customWidth="1"/>
    <col min="12" max="12" width="7.140625" customWidth="1"/>
    <col min="13" max="13" width="16.7109375" bestFit="1" customWidth="1"/>
  </cols>
  <sheetData>
    <row r="2" spans="2:14" ht="21" x14ac:dyDescent="0.35">
      <c r="B2" s="24" t="s">
        <v>109</v>
      </c>
      <c r="C2" s="24"/>
      <c r="D2" s="24"/>
      <c r="E2" s="24"/>
    </row>
    <row r="4" spans="2:14" x14ac:dyDescent="0.25">
      <c r="B4" s="16" t="s">
        <v>62</v>
      </c>
      <c r="C4" s="16" t="s">
        <v>45</v>
      </c>
      <c r="D4" s="16" t="s">
        <v>108</v>
      </c>
      <c r="E4" s="16" t="s">
        <v>112</v>
      </c>
      <c r="G4" s="16" t="s">
        <v>117</v>
      </c>
      <c r="H4" s="16" t="s">
        <v>111</v>
      </c>
      <c r="I4" s="16" t="s">
        <v>113</v>
      </c>
      <c r="J4" s="16" t="s">
        <v>114</v>
      </c>
      <c r="K4" s="16" t="s">
        <v>116</v>
      </c>
      <c r="M4" s="16" t="s">
        <v>115</v>
      </c>
      <c r="N4" s="16" t="s">
        <v>108</v>
      </c>
    </row>
    <row r="5" spans="2:14" x14ac:dyDescent="0.25">
      <c r="B5" s="1">
        <v>1</v>
      </c>
      <c r="C5" s="1" t="s">
        <v>78</v>
      </c>
      <c r="D5" s="1" t="s">
        <v>79</v>
      </c>
      <c r="E5" s="1" t="str">
        <f>_xlfn.CONCAT(C5," ",D5)</f>
        <v>Juan Pérez</v>
      </c>
      <c r="G5" s="1">
        <f>FIND(" ",E5)</f>
        <v>5</v>
      </c>
      <c r="H5" s="1" t="str">
        <f t="shared" ref="H5:H19" si="0">LEFT(E5,3)</f>
        <v>Jua</v>
      </c>
      <c r="I5" s="1" t="str">
        <f t="shared" ref="I5:I19" si="1">RIGHT(E5,3)</f>
        <v>rez</v>
      </c>
      <c r="J5" s="1" t="str">
        <f t="shared" ref="J5:J19" si="2">MID(E5,4,3)</f>
        <v>n P</v>
      </c>
      <c r="K5" s="1">
        <f>LEN(J5)</f>
        <v>3</v>
      </c>
      <c r="M5" s="1" t="str">
        <f t="shared" ref="M5:M19" si="3">_xlfn.CONCAT(B5,"-",LEFT(C5,3),"-",D5)</f>
        <v>1-Jua-Pérez</v>
      </c>
      <c r="N5" s="1" t="str">
        <f t="shared" ref="N5:N19" si="4">MID(M5,FIND("-",M5)+5,LEN(M5))</f>
        <v>Pérez</v>
      </c>
    </row>
    <row r="6" spans="2:14" x14ac:dyDescent="0.25">
      <c r="B6" s="1">
        <v>2</v>
      </c>
      <c r="C6" s="1" t="s">
        <v>80</v>
      </c>
      <c r="D6" s="1" t="s">
        <v>81</v>
      </c>
      <c r="E6" s="1" t="str">
        <f t="shared" ref="E6:E19" si="5">_xlfn.CONCAT(C6," ",D6)</f>
        <v>María García</v>
      </c>
      <c r="G6" s="1">
        <f t="shared" ref="G6:G19" si="6">FIND(" ",E6)</f>
        <v>6</v>
      </c>
      <c r="H6" s="1" t="str">
        <f t="shared" si="0"/>
        <v>Mar</v>
      </c>
      <c r="I6" s="1" t="str">
        <f t="shared" si="1"/>
        <v>cía</v>
      </c>
      <c r="J6" s="1" t="str">
        <f t="shared" si="2"/>
        <v xml:space="preserve">ía </v>
      </c>
      <c r="K6" s="1">
        <f t="shared" ref="K6:K19" si="7">LEN(J6)</f>
        <v>3</v>
      </c>
      <c r="M6" s="1" t="str">
        <f t="shared" si="3"/>
        <v>2-Mar-García</v>
      </c>
      <c r="N6" s="1" t="str">
        <f t="shared" si="4"/>
        <v>García</v>
      </c>
    </row>
    <row r="7" spans="2:14" x14ac:dyDescent="0.25">
      <c r="B7" s="1">
        <v>3</v>
      </c>
      <c r="C7" s="1" t="s">
        <v>82</v>
      </c>
      <c r="D7" s="1" t="s">
        <v>83</v>
      </c>
      <c r="E7" s="1" t="str">
        <f t="shared" si="5"/>
        <v>Carlos López</v>
      </c>
      <c r="G7" s="1">
        <f t="shared" si="6"/>
        <v>7</v>
      </c>
      <c r="H7" s="1" t="str">
        <f t="shared" si="0"/>
        <v>Car</v>
      </c>
      <c r="I7" s="1" t="str">
        <f t="shared" si="1"/>
        <v>pez</v>
      </c>
      <c r="J7" s="1" t="str">
        <f t="shared" si="2"/>
        <v>los</v>
      </c>
      <c r="K7" s="1">
        <f t="shared" si="7"/>
        <v>3</v>
      </c>
      <c r="M7" s="1" t="str">
        <f t="shared" si="3"/>
        <v>3-Car-López</v>
      </c>
      <c r="N7" s="1" t="str">
        <f t="shared" si="4"/>
        <v>López</v>
      </c>
    </row>
    <row r="8" spans="2:14" x14ac:dyDescent="0.25">
      <c r="B8" s="1">
        <v>4</v>
      </c>
      <c r="C8" s="1" t="s">
        <v>84</v>
      </c>
      <c r="D8" s="1" t="s">
        <v>85</v>
      </c>
      <c r="E8" s="1" t="str">
        <f t="shared" si="5"/>
        <v>Ana Rodríguez</v>
      </c>
      <c r="G8" s="1">
        <f t="shared" si="6"/>
        <v>4</v>
      </c>
      <c r="H8" s="1" t="str">
        <f t="shared" si="0"/>
        <v>Ana</v>
      </c>
      <c r="I8" s="1" t="str">
        <f t="shared" si="1"/>
        <v>uez</v>
      </c>
      <c r="J8" s="1" t="str">
        <f t="shared" si="2"/>
        <v xml:space="preserve"> Ro</v>
      </c>
      <c r="K8" s="1">
        <f t="shared" si="7"/>
        <v>3</v>
      </c>
      <c r="M8" s="1" t="str">
        <f t="shared" si="3"/>
        <v>4-Ana-Rodríguez</v>
      </c>
      <c r="N8" s="1" t="str">
        <f t="shared" si="4"/>
        <v>Rodríguez</v>
      </c>
    </row>
    <row r="9" spans="2:14" x14ac:dyDescent="0.25">
      <c r="B9" s="1">
        <v>5</v>
      </c>
      <c r="C9" s="1" t="s">
        <v>86</v>
      </c>
      <c r="D9" s="1" t="s">
        <v>87</v>
      </c>
      <c r="E9" s="1" t="str">
        <f t="shared" si="5"/>
        <v>Luis González</v>
      </c>
      <c r="G9" s="1">
        <f t="shared" si="6"/>
        <v>5</v>
      </c>
      <c r="H9" s="1" t="str">
        <f t="shared" si="0"/>
        <v>Lui</v>
      </c>
      <c r="I9" s="1" t="str">
        <f t="shared" si="1"/>
        <v>lez</v>
      </c>
      <c r="J9" s="1" t="str">
        <f t="shared" si="2"/>
        <v>s G</v>
      </c>
      <c r="K9" s="1">
        <f t="shared" si="7"/>
        <v>3</v>
      </c>
      <c r="M9" s="1" t="str">
        <f t="shared" si="3"/>
        <v>5-Lui-González</v>
      </c>
      <c r="N9" s="1" t="str">
        <f t="shared" si="4"/>
        <v>González</v>
      </c>
    </row>
    <row r="10" spans="2:14" x14ac:dyDescent="0.25">
      <c r="B10" s="1">
        <v>6</v>
      </c>
      <c r="C10" s="1" t="s">
        <v>88</v>
      </c>
      <c r="D10" s="1" t="s">
        <v>89</v>
      </c>
      <c r="E10" s="1" t="str">
        <f t="shared" si="5"/>
        <v>Sofía Martínez</v>
      </c>
      <c r="G10" s="1">
        <f t="shared" si="6"/>
        <v>6</v>
      </c>
      <c r="H10" s="1" t="str">
        <f t="shared" si="0"/>
        <v>Sof</v>
      </c>
      <c r="I10" s="1" t="str">
        <f t="shared" si="1"/>
        <v>nez</v>
      </c>
      <c r="J10" s="1" t="str">
        <f t="shared" si="2"/>
        <v xml:space="preserve">ía </v>
      </c>
      <c r="K10" s="1">
        <f t="shared" si="7"/>
        <v>3</v>
      </c>
      <c r="M10" s="1" t="str">
        <f t="shared" si="3"/>
        <v>6-Sof-Martínez</v>
      </c>
      <c r="N10" s="1" t="str">
        <f t="shared" si="4"/>
        <v>Martínez</v>
      </c>
    </row>
    <row r="11" spans="2:14" x14ac:dyDescent="0.25">
      <c r="B11" s="1">
        <v>7</v>
      </c>
      <c r="C11" s="1" t="s">
        <v>90</v>
      </c>
      <c r="D11" s="1" t="s">
        <v>91</v>
      </c>
      <c r="E11" s="1" t="str">
        <f t="shared" si="5"/>
        <v>Miguel Hernández</v>
      </c>
      <c r="G11" s="1">
        <f t="shared" si="6"/>
        <v>7</v>
      </c>
      <c r="H11" s="1" t="str">
        <f t="shared" si="0"/>
        <v>Mig</v>
      </c>
      <c r="I11" s="1" t="str">
        <f t="shared" si="1"/>
        <v>dez</v>
      </c>
      <c r="J11" s="1" t="str">
        <f t="shared" si="2"/>
        <v>uel</v>
      </c>
      <c r="K11" s="1">
        <f t="shared" si="7"/>
        <v>3</v>
      </c>
      <c r="M11" s="1" t="str">
        <f t="shared" si="3"/>
        <v>7-Mig-Hernández</v>
      </c>
      <c r="N11" s="1" t="str">
        <f t="shared" si="4"/>
        <v>Hernández</v>
      </c>
    </row>
    <row r="12" spans="2:14" x14ac:dyDescent="0.25">
      <c r="B12" s="1">
        <v>8</v>
      </c>
      <c r="C12" s="1" t="s">
        <v>92</v>
      </c>
      <c r="D12" s="1" t="s">
        <v>93</v>
      </c>
      <c r="E12" s="1" t="str">
        <f t="shared" si="5"/>
        <v>Laura Sánchez</v>
      </c>
      <c r="G12" s="1">
        <f t="shared" si="6"/>
        <v>6</v>
      </c>
      <c r="H12" s="1" t="str">
        <f t="shared" si="0"/>
        <v>Lau</v>
      </c>
      <c r="I12" s="1" t="str">
        <f t="shared" si="1"/>
        <v>hez</v>
      </c>
      <c r="J12" s="1" t="str">
        <f t="shared" si="2"/>
        <v xml:space="preserve">ra </v>
      </c>
      <c r="K12" s="1">
        <f t="shared" si="7"/>
        <v>3</v>
      </c>
      <c r="M12" s="1" t="str">
        <f t="shared" si="3"/>
        <v>8-Lau-Sánchez</v>
      </c>
      <c r="N12" s="1" t="str">
        <f t="shared" si="4"/>
        <v>Sánchez</v>
      </c>
    </row>
    <row r="13" spans="2:14" x14ac:dyDescent="0.25">
      <c r="B13" s="1">
        <v>9</v>
      </c>
      <c r="C13" s="1" t="s">
        <v>94</v>
      </c>
      <c r="D13" s="1" t="s">
        <v>95</v>
      </c>
      <c r="E13" s="1" t="str">
        <f t="shared" si="5"/>
        <v>David Jiménez</v>
      </c>
      <c r="G13" s="1">
        <f t="shared" si="6"/>
        <v>6</v>
      </c>
      <c r="H13" s="1" t="str">
        <f t="shared" si="0"/>
        <v>Dav</v>
      </c>
      <c r="I13" s="1" t="str">
        <f t="shared" si="1"/>
        <v>nez</v>
      </c>
      <c r="J13" s="1" t="str">
        <f t="shared" si="2"/>
        <v xml:space="preserve">id </v>
      </c>
      <c r="K13" s="1">
        <f t="shared" si="7"/>
        <v>3</v>
      </c>
      <c r="M13" s="1" t="str">
        <f t="shared" si="3"/>
        <v>9-Dav-Jiménez</v>
      </c>
      <c r="N13" s="1" t="str">
        <f t="shared" si="4"/>
        <v>Jiménez</v>
      </c>
    </row>
    <row r="14" spans="2:14" x14ac:dyDescent="0.25">
      <c r="B14" s="1">
        <v>10</v>
      </c>
      <c r="C14" s="1" t="s">
        <v>96</v>
      </c>
      <c r="D14" s="1" t="s">
        <v>97</v>
      </c>
      <c r="E14" s="1" t="str">
        <f t="shared" si="5"/>
        <v>Elena Torres</v>
      </c>
      <c r="G14" s="1">
        <f t="shared" si="6"/>
        <v>6</v>
      </c>
      <c r="H14" s="1" t="str">
        <f t="shared" si="0"/>
        <v>Ele</v>
      </c>
      <c r="I14" s="1" t="str">
        <f t="shared" si="1"/>
        <v>res</v>
      </c>
      <c r="J14" s="1" t="str">
        <f t="shared" si="2"/>
        <v xml:space="preserve">na </v>
      </c>
      <c r="K14" s="1">
        <f t="shared" si="7"/>
        <v>3</v>
      </c>
      <c r="M14" s="1" t="str">
        <f t="shared" si="3"/>
        <v>10-Ele-Torres</v>
      </c>
      <c r="N14" s="1" t="str">
        <f t="shared" si="4"/>
        <v>Torres</v>
      </c>
    </row>
    <row r="15" spans="2:14" x14ac:dyDescent="0.25">
      <c r="B15" s="1">
        <v>11</v>
      </c>
      <c r="C15" s="1" t="s">
        <v>98</v>
      </c>
      <c r="D15" s="1" t="s">
        <v>99</v>
      </c>
      <c r="E15" s="1" t="str">
        <f t="shared" si="5"/>
        <v>Jorge Ramírez</v>
      </c>
      <c r="G15" s="1">
        <f t="shared" si="6"/>
        <v>6</v>
      </c>
      <c r="H15" s="1" t="str">
        <f t="shared" si="0"/>
        <v>Jor</v>
      </c>
      <c r="I15" s="1" t="str">
        <f t="shared" si="1"/>
        <v>rez</v>
      </c>
      <c r="J15" s="1" t="str">
        <f t="shared" si="2"/>
        <v xml:space="preserve">ge </v>
      </c>
      <c r="K15" s="1">
        <f t="shared" si="7"/>
        <v>3</v>
      </c>
      <c r="M15" s="1" t="str">
        <f t="shared" si="3"/>
        <v>11-Jor-Ramírez</v>
      </c>
      <c r="N15" s="1" t="str">
        <f t="shared" si="4"/>
        <v>Ramírez</v>
      </c>
    </row>
    <row r="16" spans="2:14" x14ac:dyDescent="0.25">
      <c r="B16" s="1">
        <v>12</v>
      </c>
      <c r="C16" s="1" t="s">
        <v>100</v>
      </c>
      <c r="D16" s="1" t="s">
        <v>101</v>
      </c>
      <c r="E16" s="1" t="str">
        <f t="shared" si="5"/>
        <v>Carmen Fernández</v>
      </c>
      <c r="G16" s="1">
        <f t="shared" si="6"/>
        <v>7</v>
      </c>
      <c r="H16" s="1" t="str">
        <f t="shared" si="0"/>
        <v>Car</v>
      </c>
      <c r="I16" s="1" t="str">
        <f t="shared" si="1"/>
        <v>dez</v>
      </c>
      <c r="J16" s="1" t="str">
        <f t="shared" si="2"/>
        <v>men</v>
      </c>
      <c r="K16" s="1">
        <f t="shared" si="7"/>
        <v>3</v>
      </c>
      <c r="M16" s="1" t="str">
        <f t="shared" si="3"/>
        <v>12-Car-Fernández</v>
      </c>
      <c r="N16" s="1" t="str">
        <f t="shared" si="4"/>
        <v>Fernández</v>
      </c>
    </row>
    <row r="17" spans="2:14" x14ac:dyDescent="0.25">
      <c r="B17" s="1">
        <v>13</v>
      </c>
      <c r="C17" s="1" t="s">
        <v>102</v>
      </c>
      <c r="D17" s="1" t="s">
        <v>103</v>
      </c>
      <c r="E17" s="1" t="str">
        <f t="shared" si="5"/>
        <v>Pedro Morales</v>
      </c>
      <c r="G17" s="1">
        <f t="shared" si="6"/>
        <v>6</v>
      </c>
      <c r="H17" s="1" t="str">
        <f t="shared" si="0"/>
        <v>Ped</v>
      </c>
      <c r="I17" s="1" t="str">
        <f t="shared" si="1"/>
        <v>les</v>
      </c>
      <c r="J17" s="1" t="str">
        <f t="shared" si="2"/>
        <v xml:space="preserve">ro </v>
      </c>
      <c r="K17" s="1">
        <f t="shared" si="7"/>
        <v>3</v>
      </c>
      <c r="M17" s="1" t="str">
        <f t="shared" si="3"/>
        <v>13-Ped-Morales</v>
      </c>
      <c r="N17" s="1" t="str">
        <f t="shared" si="4"/>
        <v>Morales</v>
      </c>
    </row>
    <row r="18" spans="2:14" x14ac:dyDescent="0.25">
      <c r="B18" s="1">
        <v>14</v>
      </c>
      <c r="C18" s="1" t="s">
        <v>104</v>
      </c>
      <c r="D18" s="1" t="s">
        <v>105</v>
      </c>
      <c r="E18" s="1" t="str">
        <f t="shared" si="5"/>
        <v>Lucía Díaz</v>
      </c>
      <c r="G18" s="1">
        <f t="shared" si="6"/>
        <v>6</v>
      </c>
      <c r="H18" s="1" t="str">
        <f t="shared" si="0"/>
        <v>Luc</v>
      </c>
      <c r="I18" s="1" t="str">
        <f t="shared" si="1"/>
        <v>íaz</v>
      </c>
      <c r="J18" s="1" t="str">
        <f t="shared" si="2"/>
        <v xml:space="preserve">ía </v>
      </c>
      <c r="K18" s="1">
        <f t="shared" si="7"/>
        <v>3</v>
      </c>
      <c r="M18" s="1" t="str">
        <f t="shared" si="3"/>
        <v>14-Luc-Díaz</v>
      </c>
      <c r="N18" s="1" t="str">
        <f t="shared" si="4"/>
        <v>Díaz</v>
      </c>
    </row>
    <row r="19" spans="2:14" x14ac:dyDescent="0.25">
      <c r="B19" s="1">
        <v>15</v>
      </c>
      <c r="C19" s="1" t="s">
        <v>106</v>
      </c>
      <c r="D19" s="1" t="s">
        <v>107</v>
      </c>
      <c r="E19" s="1" t="str">
        <f t="shared" si="5"/>
        <v>Alejandro Ruiz</v>
      </c>
      <c r="G19" s="1">
        <f t="shared" si="6"/>
        <v>10</v>
      </c>
      <c r="H19" s="1" t="str">
        <f t="shared" si="0"/>
        <v>Ale</v>
      </c>
      <c r="I19" s="1" t="str">
        <f t="shared" si="1"/>
        <v>uiz</v>
      </c>
      <c r="J19" s="1" t="str">
        <f t="shared" si="2"/>
        <v>jan</v>
      </c>
      <c r="K19" s="1">
        <f t="shared" si="7"/>
        <v>3</v>
      </c>
      <c r="M19" s="1" t="str">
        <f t="shared" si="3"/>
        <v>15-Ale-Ruiz</v>
      </c>
      <c r="N19" s="1" t="str">
        <f t="shared" si="4"/>
        <v>Ruiz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FUNCIÓN SI</vt:lpstr>
      <vt:lpstr>FUNCIÓN YO</vt:lpstr>
      <vt:lpstr>FUNCIÓN SI ANIDADA</vt:lpstr>
      <vt:lpstr>FUNCIÓN CONTAR.SI</vt:lpstr>
      <vt:lpstr>FUNCIÓN CONTAR.SI.CONJUNTO</vt:lpstr>
      <vt:lpstr>FUNCIÓN SUMAR.SI</vt:lpstr>
      <vt:lpstr>FUNCIÓN SUMAR.SI.CONJUNTO</vt:lpstr>
      <vt:lpstr>FUNCIONES DE TEXTO 1</vt:lpstr>
      <vt:lpstr>FUNCIONES DE TEXTO 2</vt:lpstr>
      <vt:lpstr>FUNCIONES DE TIEMPO</vt:lpstr>
      <vt:lpstr>CASO PRÁCTICO 1</vt:lpstr>
      <vt:lpstr>Nombre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2024-12-12T16:46:04Z</dcterms:modified>
</cp:coreProperties>
</file>