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Cursos\01 Curso de Excel - Avance\"/>
    </mc:Choice>
  </mc:AlternateContent>
  <xr:revisionPtr revIDLastSave="0" documentId="13_ncr:1_{F61721EE-0070-401F-A80D-B67A9F66A8E1}" xr6:coauthVersionLast="47" xr6:coauthVersionMax="47" xr10:uidLastSave="{00000000-0000-0000-0000-000000000000}"/>
  <bookViews>
    <workbookView xWindow="-120" yWindow="-120" windowWidth="20730" windowHeight="11040" firstSheet="1" activeTab="4" xr2:uid="{428D5324-850D-4387-A81B-AE80CDE0BBCC}"/>
  </bookViews>
  <sheets>
    <sheet name="FUNCIÓN BUSCARV" sheetId="1" r:id="rId1"/>
    <sheet name="FUNCIÓN BUSCARH" sheetId="2" r:id="rId2"/>
    <sheet name="FUNCIÓN COINCIDIR" sheetId="3" r:id="rId3"/>
    <sheet name="FUNCIÓN ÍNDICE" sheetId="4" r:id="rId4"/>
    <sheet name="FUNCIÓN INDIRECTO" sheetId="5" r:id="rId5"/>
  </sheets>
  <definedNames>
    <definedName name="África">'FUNCIÓN INDIRECTO'!$K$5:$K$10</definedName>
    <definedName name="América">'FUNCIÓN INDIRECTO'!$H$5:$H$10</definedName>
    <definedName name="Asia">'FUNCIÓN INDIRECTO'!$G$5:$G$10</definedName>
    <definedName name="Breña">'FUNCIÓN INDIRECTO'!$E$18:$I$18</definedName>
    <definedName name="Chorrillos">'FUNCIÓN INDIRECTO'!$E$17:$I$17</definedName>
    <definedName name="Comas">'FUNCIÓN INDIRECTO'!$E$15:$I$15</definedName>
    <definedName name="Decoración">'FUNCIÓN INDIRECTO'!$H$15:$H$20</definedName>
    <definedName name="Distrito">'FUNCIÓN INDIRECTO'!$E$15:$I$20</definedName>
    <definedName name="Electrodomésticos">'FUNCIÓN INDIRECTO'!$E$15:$E$20</definedName>
    <definedName name="Europa">'FUNCIÓN INDIRECTO'!$I$5:$I$10</definedName>
    <definedName name="Inmuebles">'FUNCIÓN INDIRECTO'!$G$15:$G$20</definedName>
    <definedName name="Joyas">'FUNCIÓN INDIRECTO'!$I$15:$I$20</definedName>
    <definedName name="Miraflores">'FUNCIÓN INDIRECTO'!$E$19:$I$19</definedName>
    <definedName name="Oceanía">'FUNCIÓN INDIRECTO'!$J$5:$J$10</definedName>
    <definedName name="Rímac">'FUNCIÓN INDIRECTO'!$E$20:$I$20</definedName>
    <definedName name="Surco">'FUNCIÓN INDIRECTO'!$E$16:$I$16</definedName>
    <definedName name="Vestimenta">'FUNCIÓN INDIRECTO'!$F$15:$F$20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5" l="1"/>
  <c r="F15" i="5"/>
  <c r="G15" i="5"/>
  <c r="H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E16" i="5"/>
  <c r="E17" i="5"/>
  <c r="E18" i="5"/>
  <c r="E19" i="5"/>
  <c r="E20" i="5"/>
  <c r="E15" i="5"/>
  <c r="L24" i="4"/>
  <c r="J24" i="4"/>
  <c r="H24" i="4"/>
  <c r="C24" i="4"/>
  <c r="C25" i="4" s="1"/>
  <c r="E25" i="4" s="1"/>
  <c r="L23" i="4"/>
  <c r="J23" i="4"/>
  <c r="H23" i="4"/>
  <c r="E23" i="4"/>
  <c r="D24" i="4" s="1"/>
  <c r="D23" i="4"/>
  <c r="C23" i="4"/>
  <c r="L22" i="4"/>
  <c r="J22" i="4"/>
  <c r="H22" i="4"/>
  <c r="L21" i="4"/>
  <c r="J21" i="4"/>
  <c r="H21" i="4"/>
  <c r="L20" i="4"/>
  <c r="J20" i="4"/>
  <c r="H20" i="4"/>
  <c r="L19" i="4"/>
  <c r="J19" i="4"/>
  <c r="H19" i="4"/>
  <c r="L18" i="4"/>
  <c r="J18" i="4"/>
  <c r="H18" i="4"/>
  <c r="L17" i="4"/>
  <c r="J17" i="4"/>
  <c r="H17" i="4"/>
  <c r="L16" i="4"/>
  <c r="J16" i="4"/>
  <c r="H16" i="4"/>
  <c r="L15" i="4"/>
  <c r="J15" i="4"/>
  <c r="H15" i="4"/>
  <c r="L14" i="4"/>
  <c r="J14" i="4"/>
  <c r="H14" i="4"/>
  <c r="L13" i="4"/>
  <c r="J13" i="4"/>
  <c r="H13" i="4"/>
  <c r="L12" i="4"/>
  <c r="J12" i="4"/>
  <c r="H12" i="4"/>
  <c r="C12" i="4"/>
  <c r="C13" i="4" s="1"/>
  <c r="L11" i="4"/>
  <c r="J11" i="4"/>
  <c r="H11" i="4"/>
  <c r="L10" i="4"/>
  <c r="J10" i="4"/>
  <c r="H10" i="4"/>
  <c r="L9" i="4"/>
  <c r="J9" i="4"/>
  <c r="H9" i="4"/>
  <c r="L8" i="4"/>
  <c r="J8" i="4"/>
  <c r="H8" i="4"/>
  <c r="L7" i="4"/>
  <c r="J7" i="4"/>
  <c r="H7" i="4"/>
  <c r="L6" i="4"/>
  <c r="J6" i="4"/>
  <c r="H6" i="4"/>
  <c r="C6" i="4"/>
  <c r="E6" i="4" s="1"/>
  <c r="L5" i="4"/>
  <c r="J5" i="4"/>
  <c r="H5" i="4"/>
  <c r="D5" i="4"/>
  <c r="I24" i="4" s="1"/>
  <c r="C5" i="4"/>
  <c r="E5" i="4" s="1"/>
  <c r="D6" i="4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  <c r="D23" i="3"/>
  <c r="C23" i="3"/>
  <c r="E23" i="3" s="1"/>
  <c r="D24" i="3" s="1"/>
  <c r="L24" i="3"/>
  <c r="J24" i="3"/>
  <c r="L23" i="3"/>
  <c r="J23" i="3"/>
  <c r="L22" i="3"/>
  <c r="J22" i="3"/>
  <c r="L21" i="3"/>
  <c r="J21" i="3"/>
  <c r="L20" i="3"/>
  <c r="J20" i="3"/>
  <c r="L19" i="3"/>
  <c r="J19" i="3"/>
  <c r="L18" i="3"/>
  <c r="J18" i="3"/>
  <c r="L17" i="3"/>
  <c r="J17" i="3"/>
  <c r="L16" i="3"/>
  <c r="J16" i="3"/>
  <c r="L15" i="3"/>
  <c r="J15" i="3"/>
  <c r="L14" i="3"/>
  <c r="J14" i="3"/>
  <c r="L13" i="3"/>
  <c r="J13" i="3"/>
  <c r="L12" i="3"/>
  <c r="J12" i="3"/>
  <c r="C12" i="3"/>
  <c r="E12" i="3" s="1"/>
  <c r="D13" i="3" s="1"/>
  <c r="L11" i="3"/>
  <c r="J11" i="3"/>
  <c r="L10" i="3"/>
  <c r="J10" i="3"/>
  <c r="L9" i="3"/>
  <c r="J9" i="3"/>
  <c r="L8" i="3"/>
  <c r="J8" i="3"/>
  <c r="L7" i="3"/>
  <c r="J7" i="3"/>
  <c r="L6" i="3"/>
  <c r="J6" i="3"/>
  <c r="C6" i="3"/>
  <c r="E6" i="3" s="1"/>
  <c r="L5" i="3"/>
  <c r="J5" i="3"/>
  <c r="D5" i="3"/>
  <c r="C5" i="3"/>
  <c r="E5" i="3" s="1"/>
  <c r="D6" i="3" s="1"/>
  <c r="L18" i="5"/>
  <c r="P13" i="3" l="1"/>
  <c r="Q13" i="3" s="1"/>
  <c r="P5" i="3"/>
  <c r="Q5" i="3" s="1"/>
  <c r="P11" i="4"/>
  <c r="P9" i="4"/>
  <c r="R9" i="4" s="1"/>
  <c r="R15" i="4"/>
  <c r="R5" i="4"/>
  <c r="I8" i="4"/>
  <c r="I5" i="4"/>
  <c r="I11" i="4"/>
  <c r="I9" i="4"/>
  <c r="I16" i="4"/>
  <c r="I13" i="4"/>
  <c r="I10" i="4"/>
  <c r="I14" i="4"/>
  <c r="E13" i="4"/>
  <c r="D14" i="4" s="1"/>
  <c r="C14" i="4"/>
  <c r="M16" i="4"/>
  <c r="M13" i="4"/>
  <c r="M11" i="4"/>
  <c r="M10" i="4"/>
  <c r="M14" i="4"/>
  <c r="M9" i="4"/>
  <c r="M5" i="4"/>
  <c r="M23" i="4"/>
  <c r="M24" i="4"/>
  <c r="M22" i="4"/>
  <c r="M21" i="4"/>
  <c r="M20" i="4"/>
  <c r="M19" i="4"/>
  <c r="M18" i="4"/>
  <c r="M7" i="4"/>
  <c r="M6" i="4"/>
  <c r="M17" i="4"/>
  <c r="M12" i="4"/>
  <c r="M15" i="4"/>
  <c r="E12" i="4"/>
  <c r="D13" i="4" s="1"/>
  <c r="I23" i="4"/>
  <c r="I15" i="4"/>
  <c r="E24" i="4"/>
  <c r="D25" i="4" s="1"/>
  <c r="M8" i="4" s="1"/>
  <c r="I12" i="4"/>
  <c r="I17" i="4"/>
  <c r="I6" i="4"/>
  <c r="I7" i="4"/>
  <c r="I18" i="4"/>
  <c r="I19" i="4"/>
  <c r="I20" i="4"/>
  <c r="I21" i="4"/>
  <c r="I22" i="4"/>
  <c r="Q15" i="3"/>
  <c r="Q17" i="3"/>
  <c r="Q9" i="3"/>
  <c r="Q7" i="3"/>
  <c r="C13" i="3"/>
  <c r="E13" i="3" s="1"/>
  <c r="D14" i="3" s="1"/>
  <c r="M24" i="3"/>
  <c r="C24" i="3"/>
  <c r="I10" i="3"/>
  <c r="K19" i="3"/>
  <c r="I9" i="3"/>
  <c r="I7" i="3"/>
  <c r="I19" i="3"/>
  <c r="I17" i="3"/>
  <c r="I14" i="3"/>
  <c r="I23" i="3"/>
  <c r="I21" i="3"/>
  <c r="I16" i="3"/>
  <c r="I13" i="3"/>
  <c r="I11" i="3"/>
  <c r="I15" i="3"/>
  <c r="I12" i="3"/>
  <c r="C14" i="3"/>
  <c r="I18" i="3"/>
  <c r="I20" i="3"/>
  <c r="I22" i="3"/>
  <c r="I24" i="3"/>
  <c r="I5" i="3"/>
  <c r="I6" i="3"/>
  <c r="I8" i="3"/>
  <c r="C15" i="4" l="1"/>
  <c r="E14" i="4"/>
  <c r="D15" i="4" s="1"/>
  <c r="K6" i="4"/>
  <c r="K7" i="4"/>
  <c r="K13" i="4"/>
  <c r="K10" i="4"/>
  <c r="K9" i="4"/>
  <c r="K8" i="4"/>
  <c r="K5" i="4"/>
  <c r="K12" i="4"/>
  <c r="K22" i="4"/>
  <c r="K20" i="4"/>
  <c r="E24" i="3"/>
  <c r="D25" i="3" s="1"/>
  <c r="M22" i="3" s="1"/>
  <c r="C25" i="3"/>
  <c r="E25" i="3" s="1"/>
  <c r="E14" i="3"/>
  <c r="D15" i="3" s="1"/>
  <c r="C15" i="3"/>
  <c r="C16" i="4" l="1"/>
  <c r="E15" i="4"/>
  <c r="D16" i="4" s="1"/>
  <c r="M15" i="3"/>
  <c r="M18" i="3"/>
  <c r="M10" i="3"/>
  <c r="M7" i="3"/>
  <c r="M23" i="3"/>
  <c r="M6" i="3"/>
  <c r="M14" i="3"/>
  <c r="M21" i="3"/>
  <c r="M8" i="3"/>
  <c r="M12" i="3"/>
  <c r="M13" i="3"/>
  <c r="M20" i="3"/>
  <c r="M9" i="3"/>
  <c r="M19" i="3"/>
  <c r="M16" i="3"/>
  <c r="M5" i="3"/>
  <c r="M11" i="3"/>
  <c r="M17" i="3"/>
  <c r="E15" i="3"/>
  <c r="D16" i="3" s="1"/>
  <c r="C16" i="3"/>
  <c r="E16" i="4" l="1"/>
  <c r="D17" i="4" s="1"/>
  <c r="C17" i="4"/>
  <c r="E17" i="4" s="1"/>
  <c r="K17" i="4"/>
  <c r="K16" i="4"/>
  <c r="K19" i="4"/>
  <c r="K11" i="4"/>
  <c r="K18" i="4"/>
  <c r="R11" i="4" s="1"/>
  <c r="K15" i="4"/>
  <c r="K23" i="4"/>
  <c r="K24" i="4"/>
  <c r="K14" i="4"/>
  <c r="K21" i="4"/>
  <c r="K5" i="3"/>
  <c r="K9" i="3"/>
  <c r="K20" i="3"/>
  <c r="K17" i="3"/>
  <c r="K13" i="3"/>
  <c r="K18" i="3"/>
  <c r="K14" i="3"/>
  <c r="K12" i="3"/>
  <c r="K7" i="3"/>
  <c r="E16" i="3"/>
  <c r="D17" i="3" s="1"/>
  <c r="K6" i="3" s="1"/>
  <c r="C17" i="3"/>
  <c r="E17" i="3" s="1"/>
  <c r="K21" i="3"/>
  <c r="K11" i="3"/>
  <c r="K16" i="3"/>
  <c r="K10" i="3"/>
  <c r="K23" i="3"/>
  <c r="R13" i="4" l="1"/>
  <c r="R7" i="4"/>
  <c r="K15" i="3"/>
  <c r="K22" i="3"/>
  <c r="K8" i="3"/>
  <c r="K24" i="3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64" i="2"/>
  <c r="G73" i="2"/>
  <c r="G74" i="2"/>
  <c r="G75" i="2"/>
  <c r="G76" i="2"/>
  <c r="G77" i="2"/>
  <c r="G78" i="2"/>
  <c r="G65" i="2"/>
  <c r="G66" i="2"/>
  <c r="G67" i="2"/>
  <c r="G68" i="2"/>
  <c r="G69" i="2"/>
  <c r="G70" i="2"/>
  <c r="G71" i="2"/>
  <c r="G72" i="2"/>
  <c r="G64" i="2"/>
  <c r="B78" i="2"/>
  <c r="D91" i="2"/>
  <c r="C92" i="2"/>
  <c r="E92" i="2" s="1"/>
  <c r="C91" i="2"/>
  <c r="E91" i="2" s="1"/>
  <c r="D92" i="2" s="1"/>
  <c r="B76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45" i="2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24" i="2"/>
  <c r="J24" i="2" s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5" i="2"/>
  <c r="Q11" i="3" l="1"/>
  <c r="K78" i="2"/>
  <c r="L78" i="2" s="1"/>
  <c r="K72" i="2"/>
  <c r="L72" i="2" s="1"/>
  <c r="K75" i="2"/>
  <c r="L75" i="2" s="1"/>
  <c r="K71" i="2"/>
  <c r="L71" i="2" s="1"/>
  <c r="K69" i="2"/>
  <c r="L69" i="2" s="1"/>
  <c r="K73" i="2"/>
  <c r="L73" i="2" s="1"/>
  <c r="K76" i="2"/>
  <c r="L76" i="2" s="1"/>
  <c r="K70" i="2"/>
  <c r="L70" i="2" s="1"/>
  <c r="K74" i="2"/>
  <c r="L74" i="2" s="1"/>
  <c r="K68" i="2"/>
  <c r="L68" i="2" s="1"/>
  <c r="K67" i="2"/>
  <c r="L67" i="2" s="1"/>
  <c r="K66" i="2"/>
  <c r="L66" i="2" s="1"/>
  <c r="K77" i="2"/>
  <c r="L77" i="2" s="1"/>
  <c r="K65" i="2"/>
  <c r="L65" i="2" s="1"/>
  <c r="K64" i="2"/>
  <c r="L64" i="2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5" i="1"/>
  <c r="J6" i="1"/>
  <c r="J7" i="1"/>
  <c r="J8" i="1"/>
  <c r="J9" i="1"/>
  <c r="P9" i="1" s="1"/>
  <c r="J10" i="1"/>
  <c r="J11" i="1"/>
  <c r="J12" i="1"/>
  <c r="J13" i="1"/>
  <c r="J14" i="1"/>
  <c r="J15" i="1"/>
  <c r="J16" i="1"/>
  <c r="J17" i="1"/>
  <c r="J18" i="1"/>
  <c r="J19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S9" i="1" l="1"/>
  <c r="S12" i="1"/>
  <c r="S10" i="1"/>
  <c r="S7" i="1"/>
  <c r="G5" i="1"/>
  <c r="C39" i="1"/>
  <c r="E39" i="1" s="1"/>
  <c r="D40" i="1" s="1"/>
  <c r="C27" i="1"/>
  <c r="C28" i="1" s="1"/>
  <c r="E28" i="1" s="1"/>
  <c r="E27" i="1" l="1"/>
  <c r="D28" i="1" s="1"/>
  <c r="I17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P12" i="1"/>
  <c r="I11" i="1"/>
  <c r="I6" i="1"/>
  <c r="I12" i="1"/>
  <c r="I18" i="1"/>
  <c r="I8" i="1"/>
  <c r="I9" i="1"/>
  <c r="I15" i="1"/>
  <c r="I7" i="1"/>
  <c r="I13" i="1"/>
  <c r="L8" i="1"/>
  <c r="L15" i="1"/>
  <c r="L13" i="1"/>
  <c r="L19" i="1"/>
  <c r="L10" i="1"/>
  <c r="P10" i="1"/>
  <c r="P7" i="1"/>
  <c r="C40" i="1"/>
  <c r="I16" i="1" l="1"/>
  <c r="I5" i="1"/>
  <c r="P8" i="1" s="1"/>
  <c r="I10" i="1"/>
  <c r="I19" i="1"/>
  <c r="I14" i="1"/>
  <c r="C41" i="1"/>
  <c r="E41" i="1" s="1"/>
  <c r="E40" i="1"/>
  <c r="D41" i="1" s="1"/>
  <c r="S8" i="1" l="1"/>
  <c r="L6" i="1"/>
  <c r="L14" i="1"/>
  <c r="L16" i="1"/>
  <c r="L9" i="1"/>
  <c r="L17" i="1"/>
  <c r="L5" i="1"/>
  <c r="L12" i="1"/>
  <c r="L7" i="1"/>
  <c r="L18" i="1"/>
  <c r="L11" i="1"/>
  <c r="S11" i="1" l="1"/>
  <c r="P11" i="1"/>
</calcChain>
</file>

<file path=xl/sharedStrings.xml><?xml version="1.0" encoding="utf-8"?>
<sst xmlns="http://schemas.openxmlformats.org/spreadsheetml/2006/main" count="421" uniqueCount="202">
  <si>
    <t>Código</t>
  </si>
  <si>
    <t>Iterativo</t>
  </si>
  <si>
    <t>Init</t>
  </si>
  <si>
    <t>Sexo</t>
  </si>
  <si>
    <t>H</t>
  </si>
  <si>
    <t>M</t>
  </si>
  <si>
    <t>P(x)</t>
  </si>
  <si>
    <t>F(x)</t>
  </si>
  <si>
    <t>Intervalos</t>
  </si>
  <si>
    <t>Edad</t>
  </si>
  <si>
    <t>Uniforme</t>
  </si>
  <si>
    <t>min</t>
  </si>
  <si>
    <t>max</t>
  </si>
  <si>
    <t>Exponencial</t>
  </si>
  <si>
    <t>Hijos</t>
  </si>
  <si>
    <t>media</t>
  </si>
  <si>
    <t>Tipo</t>
  </si>
  <si>
    <t>Contratado</t>
  </si>
  <si>
    <t>Nombrado</t>
  </si>
  <si>
    <t>Practicante</t>
  </si>
  <si>
    <t>Sueldo</t>
  </si>
  <si>
    <t>Persona</t>
  </si>
  <si>
    <t>Nombre</t>
  </si>
  <si>
    <t>Apellido</t>
  </si>
  <si>
    <t>Juan</t>
  </si>
  <si>
    <t>Pérez</t>
  </si>
  <si>
    <t>María</t>
  </si>
  <si>
    <t>García</t>
  </si>
  <si>
    <t>Carlos</t>
  </si>
  <si>
    <t>López</t>
  </si>
  <si>
    <t>Ana</t>
  </si>
  <si>
    <t>Rodríguez</t>
  </si>
  <si>
    <t>Luis</t>
  </si>
  <si>
    <t>González</t>
  </si>
  <si>
    <t>Sofía</t>
  </si>
  <si>
    <t>Martínez</t>
  </si>
  <si>
    <t>Miguel</t>
  </si>
  <si>
    <t>Hernández</t>
  </si>
  <si>
    <t>Laura</t>
  </si>
  <si>
    <t>Sánchez</t>
  </si>
  <si>
    <t>David</t>
  </si>
  <si>
    <t>Jiménez</t>
  </si>
  <si>
    <t>Elena</t>
  </si>
  <si>
    <t>Torres</t>
  </si>
  <si>
    <t>Jorge</t>
  </si>
  <si>
    <t>Ramírez</t>
  </si>
  <si>
    <t>Carmen</t>
  </si>
  <si>
    <t>Fernández</t>
  </si>
  <si>
    <t>Pedro</t>
  </si>
  <si>
    <t>Morales</t>
  </si>
  <si>
    <t>Lucía</t>
  </si>
  <si>
    <t>Díaz</t>
  </si>
  <si>
    <t>Alejandro</t>
  </si>
  <si>
    <t>Ruiz</t>
  </si>
  <si>
    <t>Planilla de Sueldos</t>
  </si>
  <si>
    <t>Registro de Nombres</t>
  </si>
  <si>
    <t>Factura</t>
  </si>
  <si>
    <t>CódigoCliente</t>
  </si>
  <si>
    <t>NombreCliente</t>
  </si>
  <si>
    <t>Monto</t>
  </si>
  <si>
    <t>Constante</t>
  </si>
  <si>
    <t>desde</t>
  </si>
  <si>
    <t>F + {000}</t>
  </si>
  <si>
    <t>TechNovaSolutions</t>
  </si>
  <si>
    <t>AgroFuturoS.A.</t>
  </si>
  <si>
    <t>GreenSparkEnergy</t>
  </si>
  <si>
    <t>InnoFinanceCapital</t>
  </si>
  <si>
    <t>BioVidaHealth</t>
  </si>
  <si>
    <t>EcoBuildConstructores</t>
  </si>
  <si>
    <t>ViajaPlusTurismo</t>
  </si>
  <si>
    <t>FreshMartSupermercados</t>
  </si>
  <si>
    <t>DataCoreAnalytics</t>
  </si>
  <si>
    <t>SmartMoveTransporte</t>
  </si>
  <si>
    <t>AquaPureGlobal</t>
  </si>
  <si>
    <t>VisionArtPublicidad</t>
  </si>
  <si>
    <t>EduProAcademy</t>
  </si>
  <si>
    <t>FashionLineModa</t>
  </si>
  <si>
    <t>FoodCraftDelicias</t>
  </si>
  <si>
    <t>Teléfono</t>
  </si>
  <si>
    <t>Registro de Empresa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</si>
  <si>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</si>
  <si>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</si>
  <si>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</si>
  <si>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</si>
  <si>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</si>
  <si>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</si>
  <si>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</si>
  <si>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</si>
  <si>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</si>
  <si>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</si>
  <si>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</si>
  <si>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</si>
  <si>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</si>
  <si>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</si>
  <si>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</si>
  <si>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Registro de Clientes (Horizontal)</t>
  </si>
  <si>
    <t>Registro de Clientes (Vertical)</t>
  </si>
  <si>
    <t>Número</t>
  </si>
  <si>
    <t>Registro de Compras</t>
  </si>
  <si>
    <t>Registro de Precios de Productos</t>
  </si>
  <si>
    <t>Registros de Productos</t>
  </si>
  <si>
    <t>Gaseosa</t>
  </si>
  <si>
    <t>AquaFizz</t>
  </si>
  <si>
    <t>Celestia</t>
  </si>
  <si>
    <t>NovaBrew</t>
  </si>
  <si>
    <t>Burbujón</t>
  </si>
  <si>
    <t>FizzManía</t>
  </si>
  <si>
    <t>PopiPop</t>
  </si>
  <si>
    <t>FruttiPop</t>
  </si>
  <si>
    <t>BerryBoom</t>
  </si>
  <si>
    <t>CítricoX</t>
  </si>
  <si>
    <t>NexoFizz</t>
  </si>
  <si>
    <t>Quantum Pop</t>
  </si>
  <si>
    <t>Xpressa</t>
  </si>
  <si>
    <t>RíoBurbuja</t>
  </si>
  <si>
    <t>LunaBrew</t>
  </si>
  <si>
    <t>MarBrisa</t>
  </si>
  <si>
    <t>Productos</t>
  </si>
  <si>
    <t>Producto</t>
  </si>
  <si>
    <t>Lata</t>
  </si>
  <si>
    <t>Botella</t>
  </si>
  <si>
    <t>Precio lata</t>
  </si>
  <si>
    <t>Precio botella</t>
  </si>
  <si>
    <t>Registro de Ventas de Productos</t>
  </si>
  <si>
    <t>Fecha</t>
  </si>
  <si>
    <t>Cantidad</t>
  </si>
  <si>
    <t>Envase</t>
  </si>
  <si>
    <t>Fecha de venta</t>
  </si>
  <si>
    <t>Tipo de Producto</t>
  </si>
  <si>
    <t>Tipo de Envase</t>
  </si>
  <si>
    <t>x</t>
  </si>
  <si>
    <t>Precio Unitario</t>
  </si>
  <si>
    <t>Total</t>
  </si>
  <si>
    <t>Px</t>
  </si>
  <si>
    <t>Fx</t>
  </si>
  <si>
    <t>Operador</t>
  </si>
  <si>
    <t>uniforme</t>
  </si>
  <si>
    <t>min = 17</t>
  </si>
  <si>
    <t>max = 65</t>
  </si>
  <si>
    <t>min = 1200</t>
  </si>
  <si>
    <t>max = 5700</t>
  </si>
  <si>
    <t>F</t>
  </si>
  <si>
    <t>Contrato</t>
  </si>
  <si>
    <t>Sueldo igual a</t>
  </si>
  <si>
    <t>Mayor sueldo</t>
  </si>
  <si>
    <t>Menor sueldo</t>
  </si>
  <si>
    <t>Más hijos</t>
  </si>
  <si>
    <t>Se llama</t>
  </si>
  <si>
    <t>Más joven</t>
  </si>
  <si>
    <t>Más experimentado</t>
  </si>
  <si>
    <t>Empleado con el mayor sueldo</t>
  </si>
  <si>
    <t>Persona con más hijos</t>
  </si>
  <si>
    <t>Tiene</t>
  </si>
  <si>
    <t>de sueldo</t>
  </si>
  <si>
    <t>años</t>
  </si>
  <si>
    <t>Empleado con más hijos</t>
  </si>
  <si>
    <t>Empleado más joven</t>
  </si>
  <si>
    <t>Lista de Continentes</t>
  </si>
  <si>
    <t>Asia</t>
  </si>
  <si>
    <t>América</t>
  </si>
  <si>
    <t>Europa</t>
  </si>
  <si>
    <t>Oceanía</t>
  </si>
  <si>
    <t>África</t>
  </si>
  <si>
    <t>Continentes</t>
  </si>
  <si>
    <t>Lista de Países</t>
  </si>
  <si>
    <t>China</t>
  </si>
  <si>
    <t>Japón</t>
  </si>
  <si>
    <t>Corea del Sur</t>
  </si>
  <si>
    <t>Perú</t>
  </si>
  <si>
    <t>Chile</t>
  </si>
  <si>
    <t>Argentina</t>
  </si>
  <si>
    <t>Brazil</t>
  </si>
  <si>
    <t>Uruguay</t>
  </si>
  <si>
    <t>Alemania</t>
  </si>
  <si>
    <t>España</t>
  </si>
  <si>
    <t>Holanda</t>
  </si>
  <si>
    <t>Croacia</t>
  </si>
  <si>
    <t>Francia</t>
  </si>
  <si>
    <t>Portugal</t>
  </si>
  <si>
    <t>Australia</t>
  </si>
  <si>
    <t>Nueva Zelanda</t>
  </si>
  <si>
    <t>Egipto</t>
  </si>
  <si>
    <t>Sudáfrica</t>
  </si>
  <si>
    <t>Nigeria</t>
  </si>
  <si>
    <t>Escoge un continente</t>
  </si>
  <si>
    <t>Escoge un país</t>
  </si>
  <si>
    <t>Precios</t>
  </si>
  <si>
    <t>exponencial</t>
  </si>
  <si>
    <t>Surco</t>
  </si>
  <si>
    <t>Breña</t>
  </si>
  <si>
    <t>Miraflores</t>
  </si>
  <si>
    <t>Electrodomésticos</t>
  </si>
  <si>
    <t>Vestimenta</t>
  </si>
  <si>
    <t>Joyas</t>
  </si>
  <si>
    <t>Inmuebles</t>
  </si>
  <si>
    <t>Decoración</t>
  </si>
  <si>
    <t>Distrito</t>
  </si>
  <si>
    <t>Comas</t>
  </si>
  <si>
    <t>Chorrillos</t>
  </si>
  <si>
    <t>Rímac</t>
  </si>
  <si>
    <t>Precio</t>
  </si>
  <si>
    <t>Registro de Precios de los Productos por 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</si>
</sst>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\ * #,##0.00_-;\-&quot;S/&quot;\ * #,##0.00_-;_-&quot;S/&quot;\ * &quot;-&quot;??_-;_-@_-"/>
    <numFmt numFmtId="164" formatCode="_-[$S/-280A]\ * #,##0_-;\-[$S/-280A]\ * #,##0_-;_-[$S/-280A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10" borderId="0" applyNumberFormat="0" applyBorder="0" applyAlignment="0" applyProtection="0"/>
  </cellStyleXfs>
  <cellXfs count="45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3" borderId="1" xfId="3" applyFont="1" applyBorder="1"/>
    <xf numFmtId="0" fontId="3" fillId="4" borderId="1" xfId="4" applyFont="1" applyBorder="1"/>
    <xf numFmtId="0" fontId="1" fillId="2" borderId="1" xfId="2" applyBorder="1"/>
    <xf numFmtId="0" fontId="0" fillId="0" borderId="1" xfId="0" applyBorder="1" applyAlignment="1">
      <alignment horizontal="right"/>
    </xf>
    <xf numFmtId="44" fontId="0" fillId="0" borderId="1" xfId="1" applyFont="1" applyBorder="1" applyAlignment="1">
      <alignment horizontal="right"/>
    </xf>
    <xf numFmtId="0" fontId="3" fillId="5" borderId="1" xfId="5" applyFont="1" applyBorder="1"/>
    <xf numFmtId="0" fontId="3" fillId="6" borderId="1" xfId="6" applyFont="1" applyBorder="1"/>
    <xf numFmtId="2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center"/>
    </xf>
    <xf numFmtId="0" fontId="3" fillId="8" borderId="1" xfId="0" applyFont="1" applyFill="1" applyBorder="1"/>
    <xf numFmtId="0" fontId="3" fillId="7" borderId="1" xfId="0" applyFont="1" applyFill="1" applyBorder="1"/>
    <xf numFmtId="14" fontId="0" fillId="0" borderId="1" xfId="0" applyNumberFormat="1" applyBorder="1"/>
    <xf numFmtId="0" fontId="3" fillId="9" borderId="1" xfId="0" applyFont="1" applyFill="1" applyBorder="1"/>
    <xf numFmtId="0" fontId="2" fillId="10" borderId="1" xfId="7" applyFont="1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ill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64" fontId="0" fillId="11" borderId="3" xfId="0" applyNumberFormat="1" applyFill="1" applyBorder="1" applyAlignment="1"/>
    <xf numFmtId="164" fontId="0" fillId="11" borderId="4" xfId="0" applyNumberFormat="1" applyFill="1" applyBorder="1" applyAlignment="1">
      <alignment horizontal="center"/>
    </xf>
    <xf numFmtId="0" fontId="0" fillId="11" borderId="3" xfId="0" applyNumberFormat="1" applyFill="1" applyBorder="1" applyAlignment="1"/>
    <xf numFmtId="0" fontId="3" fillId="0" borderId="1" xfId="0" applyFont="1" applyBorder="1"/>
    <xf numFmtId="0" fontId="0" fillId="0" borderId="2" xfId="0" applyBorder="1"/>
    <xf numFmtId="0" fontId="3" fillId="11" borderId="2" xfId="0" applyFont="1" applyFill="1" applyBorder="1"/>
    <xf numFmtId="0" fontId="3" fillId="11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3" fillId="13" borderId="1" xfId="0" applyFont="1" applyFill="1" applyBorder="1"/>
    <xf numFmtId="0" fontId="3" fillId="14" borderId="1" xfId="0" applyFont="1" applyFill="1" applyBorder="1"/>
    <xf numFmtId="0" fontId="0" fillId="12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</cellXfs>
  <cellStyles count="8">
    <cellStyle name="40% - Énfasis4" xfId="5" builtinId="43"/>
    <cellStyle name="40% - Énfasis6" xfId="6" builtinId="51"/>
    <cellStyle name="60% - Énfasis4" xfId="2" builtinId="44"/>
    <cellStyle name="60% - Énfasis6" xfId="4" builtinId="52"/>
    <cellStyle name="Énfasis1" xfId="7" builtinId="29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9DF7-947F-42B2-AE38-81DACD5DE8B3}">
  <dimension ref="A2:S45"/>
  <sheetViews>
    <sheetView workbookViewId="0">
      <selection sqref="A1:C19"/>
    </sheetView>
  </sheetViews>
  <sheetFormatPr baseColWidth="10" defaultRowHeight="15" x14ac:dyDescent="0.25"/>
  <cols>
    <col min="1" max="1" width="11.7109375" customWidth="1"/>
    <col min="2" max="5" width="11.42578125" customWidth="1"/>
    <col min="6" max="6" width="3.5703125" customWidth="1"/>
    <col min="9" max="9" width="7" customWidth="1"/>
    <col min="10" max="10" width="7.28515625" customWidth="1"/>
    <col min="11" max="11" width="5.42578125" bestFit="1" customWidth="1"/>
    <col min="12" max="12" width="12.85546875" customWidth="1"/>
    <col min="13" max="13" width="16.140625" customWidth="1"/>
    <col min="16" max="16" width="14.28515625" customWidth="1"/>
    <col min="17" max="17" width="7.140625" customWidth="1"/>
    <col min="19" max="19" width="14.28515625" customWidth="1"/>
  </cols>
  <sheetData>
    <row r="2" spans="1:19" ht="21" x14ac:dyDescent="0.35">
      <c r="A2" s="23" t="s">
        <v>55</v>
      </c>
      <c r="B2" s="23"/>
      <c r="C2" s="23"/>
      <c r="G2" s="23" t="s">
        <v>54</v>
      </c>
      <c r="H2" s="23"/>
      <c r="I2" s="23"/>
      <c r="J2" s="23"/>
      <c r="K2" s="23"/>
      <c r="L2" s="23"/>
      <c r="M2" s="23"/>
    </row>
    <row r="4" spans="1:19" x14ac:dyDescent="0.25">
      <c r="A4" s="3" t="s">
        <v>0</v>
      </c>
      <c r="B4" s="3" t="s">
        <v>22</v>
      </c>
      <c r="C4" s="3" t="s">
        <v>23</v>
      </c>
      <c r="G4" s="4" t="s">
        <v>0</v>
      </c>
      <c r="H4" s="4" t="s">
        <v>21</v>
      </c>
      <c r="I4" s="4" t="s">
        <v>3</v>
      </c>
      <c r="J4" s="4" t="s">
        <v>9</v>
      </c>
      <c r="K4" s="4" t="s">
        <v>14</v>
      </c>
      <c r="L4" s="4" t="s">
        <v>16</v>
      </c>
      <c r="M4" s="4" t="s">
        <v>20</v>
      </c>
    </row>
    <row r="5" spans="1:19" x14ac:dyDescent="0.25">
      <c r="A5" s="1">
        <v>1</v>
      </c>
      <c r="B5" s="1" t="s">
        <v>24</v>
      </c>
      <c r="C5" s="1" t="s">
        <v>25</v>
      </c>
      <c r="G5" s="1">
        <f>B24</f>
        <v>101</v>
      </c>
      <c r="H5" s="1" t="str">
        <f ca="1">LOOKUP(RANDBETWEEN(1,15),$A$5:$A$19,$B$5:$B$19)</f>
        <v>Alejandro</v>
      </c>
      <c r="I5" s="1" t="str">
        <f ca="1">LOOKUP(RAND(),$D$27:$E$28,$A$27:$A$28)</f>
        <v>M</v>
      </c>
      <c r="J5" s="1">
        <f ca="1">ROUNDUP($C$31+($C$32-$C$31)*RAND(), 0)</f>
        <v>37</v>
      </c>
      <c r="K5" s="1">
        <f ca="1">ROUND(-$B$36 * LN(RAND()),0)</f>
        <v>1</v>
      </c>
      <c r="L5" s="1" t="str">
        <f ca="1">LOOKUP(RAND(),$D$39:$E$41,$A$39:$A$41)</f>
        <v>Practicante</v>
      </c>
      <c r="M5" s="2">
        <f ca="1">ROUND(-$B$45*LN(RAND()),2)</f>
        <v>1957.64</v>
      </c>
      <c r="O5" s="5" t="s">
        <v>0</v>
      </c>
      <c r="P5" s="1">
        <v>105</v>
      </c>
      <c r="R5" s="5" t="s">
        <v>0</v>
      </c>
      <c r="S5" s="1">
        <v>101</v>
      </c>
    </row>
    <row r="6" spans="1:19" x14ac:dyDescent="0.25">
      <c r="A6" s="1">
        <v>2</v>
      </c>
      <c r="B6" s="1" t="s">
        <v>26</v>
      </c>
      <c r="C6" s="1" t="s">
        <v>27</v>
      </c>
      <c r="G6" s="1">
        <f>G5+1</f>
        <v>102</v>
      </c>
      <c r="H6" s="1" t="str">
        <f t="shared" ref="H6:H19" ca="1" si="0">LOOKUP(RANDBETWEEN(1,15),$A$5:$A$19,$B$5:$B$19)</f>
        <v>David</v>
      </c>
      <c r="I6" s="1" t="str">
        <f t="shared" ref="I6:I19" ca="1" si="1">LOOKUP(RAND(),$D$27:$E$28,$A$27:$A$28)</f>
        <v>H</v>
      </c>
      <c r="J6" s="1">
        <f t="shared" ref="J6:J19" ca="1" si="2">ROUNDUP($C$31+($C$32-$C$31)*RAND(), 0)</f>
        <v>40</v>
      </c>
      <c r="K6" s="1">
        <f t="shared" ref="K6:K19" ca="1" si="3">ROUND(-$B$36 * LN(RAND()),0)</f>
        <v>0</v>
      </c>
      <c r="L6" s="1" t="str">
        <f t="shared" ref="L6:L19" ca="1" si="4">LOOKUP(RAND(),$D$39:$E$41,$A$39:$A$41)</f>
        <v>Contratado</v>
      </c>
      <c r="M6" s="2">
        <f t="shared" ref="M6:M19" ca="1" si="5">ROUND(-$B$45*LN(RAND()),2)</f>
        <v>2297.4</v>
      </c>
    </row>
    <row r="7" spans="1:19" x14ac:dyDescent="0.25">
      <c r="A7" s="1">
        <v>3</v>
      </c>
      <c r="B7" s="1" t="s">
        <v>28</v>
      </c>
      <c r="C7" s="1" t="s">
        <v>29</v>
      </c>
      <c r="G7" s="1">
        <f>G6+1</f>
        <v>103</v>
      </c>
      <c r="H7" s="1" t="str">
        <f t="shared" ca="1" si="0"/>
        <v>Juan</v>
      </c>
      <c r="I7" s="1" t="str">
        <f t="shared" ca="1" si="1"/>
        <v>M</v>
      </c>
      <c r="J7" s="1">
        <f t="shared" ca="1" si="2"/>
        <v>48</v>
      </c>
      <c r="K7" s="1">
        <f t="shared" ca="1" si="3"/>
        <v>1</v>
      </c>
      <c r="L7" s="1" t="str">
        <f t="shared" ca="1" si="4"/>
        <v>Practicante</v>
      </c>
      <c r="M7" s="2">
        <f t="shared" ca="1" si="5"/>
        <v>4452.76</v>
      </c>
      <c r="O7" s="5" t="s">
        <v>21</v>
      </c>
      <c r="P7" s="6" t="str">
        <f ca="1">VLOOKUP($P$5,$G$5:$M$19,2,FALSE)</f>
        <v>Jorge</v>
      </c>
      <c r="R7" s="5" t="s">
        <v>21</v>
      </c>
      <c r="S7" s="6" t="str">
        <f ca="1">IFERROR(VLOOKUP($S$5,$G$5:$M$19,2,FALSE), "No existe")</f>
        <v>Alejandro</v>
      </c>
    </row>
    <row r="8" spans="1:19" x14ac:dyDescent="0.25">
      <c r="A8" s="1">
        <v>4</v>
      </c>
      <c r="B8" s="1" t="s">
        <v>30</v>
      </c>
      <c r="C8" s="1" t="s">
        <v>31</v>
      </c>
      <c r="G8" s="1">
        <f t="shared" ref="G8:G19" si="6">G7+1</f>
        <v>104</v>
      </c>
      <c r="H8" s="1" t="str">
        <f t="shared" ca="1" si="0"/>
        <v>Lucía</v>
      </c>
      <c r="I8" s="1" t="str">
        <f t="shared" ca="1" si="1"/>
        <v>H</v>
      </c>
      <c r="J8" s="1">
        <f t="shared" ca="1" si="2"/>
        <v>40</v>
      </c>
      <c r="K8" s="1">
        <f t="shared" ca="1" si="3"/>
        <v>2</v>
      </c>
      <c r="L8" s="1" t="str">
        <f t="shared" ca="1" si="4"/>
        <v>Contratado</v>
      </c>
      <c r="M8" s="2">
        <f t="shared" ca="1" si="5"/>
        <v>1172.1199999999999</v>
      </c>
      <c r="O8" s="5" t="s">
        <v>3</v>
      </c>
      <c r="P8" s="6" t="str">
        <f ca="1">VLOOKUP($P$5,$G$5:$M$19,3,FALSE)</f>
        <v>H</v>
      </c>
      <c r="R8" s="5" t="s">
        <v>3</v>
      </c>
      <c r="S8" s="6" t="str">
        <f ca="1">IFERROR(VLOOKUP($S$5,$G$5:$M$19,3,FALSE), "No existe")</f>
        <v>M</v>
      </c>
    </row>
    <row r="9" spans="1:19" x14ac:dyDescent="0.25">
      <c r="A9" s="1">
        <v>5</v>
      </c>
      <c r="B9" s="1" t="s">
        <v>32</v>
      </c>
      <c r="C9" s="1" t="s">
        <v>33</v>
      </c>
      <c r="G9" s="1">
        <f t="shared" si="6"/>
        <v>105</v>
      </c>
      <c r="H9" s="1" t="str">
        <f t="shared" ca="1" si="0"/>
        <v>Jorge</v>
      </c>
      <c r="I9" s="1" t="str">
        <f t="shared" ca="1" si="1"/>
        <v>H</v>
      </c>
      <c r="J9" s="1">
        <f t="shared" ca="1" si="2"/>
        <v>48</v>
      </c>
      <c r="K9" s="1">
        <f t="shared" ca="1" si="3"/>
        <v>0</v>
      </c>
      <c r="L9" s="1" t="str">
        <f t="shared" ca="1" si="4"/>
        <v>Nombrado</v>
      </c>
      <c r="M9" s="2">
        <f t="shared" ca="1" si="5"/>
        <v>1064.6199999999999</v>
      </c>
      <c r="O9" s="5" t="s">
        <v>9</v>
      </c>
      <c r="P9" s="6">
        <f ca="1">VLOOKUP($P$5,$G$5:$M$19,4,FALSE)</f>
        <v>48</v>
      </c>
      <c r="R9" s="5" t="s">
        <v>9</v>
      </c>
      <c r="S9" s="6">
        <f ca="1">IFERROR(VLOOKUP($S$5,$G$5:$M$19,4,FALSE), "No existe")</f>
        <v>37</v>
      </c>
    </row>
    <row r="10" spans="1:19" x14ac:dyDescent="0.25">
      <c r="A10" s="1">
        <v>6</v>
      </c>
      <c r="B10" s="1" t="s">
        <v>34</v>
      </c>
      <c r="C10" s="1" t="s">
        <v>35</v>
      </c>
      <c r="G10" s="1">
        <f t="shared" si="6"/>
        <v>106</v>
      </c>
      <c r="H10" s="1" t="str">
        <f t="shared" ca="1" si="0"/>
        <v>Jorge</v>
      </c>
      <c r="I10" s="1" t="str">
        <f t="shared" ca="1" si="1"/>
        <v>M</v>
      </c>
      <c r="J10" s="1">
        <f t="shared" ca="1" si="2"/>
        <v>22</v>
      </c>
      <c r="K10" s="1">
        <f t="shared" ca="1" si="3"/>
        <v>0</v>
      </c>
      <c r="L10" s="1" t="str">
        <f t="shared" ca="1" si="4"/>
        <v>Nombrado</v>
      </c>
      <c r="M10" s="2">
        <f t="shared" ca="1" si="5"/>
        <v>16812.22</v>
      </c>
      <c r="O10" s="5" t="s">
        <v>14</v>
      </c>
      <c r="P10" s="6">
        <f ca="1">VLOOKUP($P$5,$G$5:$M$19,5,FALSE)</f>
        <v>0</v>
      </c>
      <c r="R10" s="5" t="s">
        <v>14</v>
      </c>
      <c r="S10" s="6">
        <f ca="1">IFERROR(VLOOKUP($S$5,$G$5:$M$19,5,FALSE), "No existe")</f>
        <v>1</v>
      </c>
    </row>
    <row r="11" spans="1:19" x14ac:dyDescent="0.25">
      <c r="A11" s="1">
        <v>7</v>
      </c>
      <c r="B11" s="1" t="s">
        <v>36</v>
      </c>
      <c r="C11" s="1" t="s">
        <v>37</v>
      </c>
      <c r="G11" s="1">
        <f t="shared" si="6"/>
        <v>107</v>
      </c>
      <c r="H11" s="1" t="str">
        <f t="shared" ca="1" si="0"/>
        <v>Ana</v>
      </c>
      <c r="I11" s="1" t="str">
        <f t="shared" ca="1" si="1"/>
        <v>H</v>
      </c>
      <c r="J11" s="1">
        <f t="shared" ca="1" si="2"/>
        <v>26</v>
      </c>
      <c r="K11" s="1">
        <f t="shared" ca="1" si="3"/>
        <v>0</v>
      </c>
      <c r="L11" s="1" t="str">
        <f t="shared" ca="1" si="4"/>
        <v>Contratado</v>
      </c>
      <c r="M11" s="2">
        <f t="shared" ca="1" si="5"/>
        <v>1718.91</v>
      </c>
      <c r="O11" s="5" t="s">
        <v>16</v>
      </c>
      <c r="P11" s="6" t="str">
        <f ca="1">VLOOKUP($P$5,$G$5:$M$19,6,FALSE)</f>
        <v>Nombrado</v>
      </c>
      <c r="R11" s="5" t="s">
        <v>16</v>
      </c>
      <c r="S11" s="6" t="str">
        <f ca="1">IFERROR(VLOOKUP($S$5,$G$5:$M$19,6,FALSE), "No existe")</f>
        <v>Practicante</v>
      </c>
    </row>
    <row r="12" spans="1:19" x14ac:dyDescent="0.25">
      <c r="A12" s="1">
        <v>8</v>
      </c>
      <c r="B12" s="1" t="s">
        <v>38</v>
      </c>
      <c r="C12" s="1" t="s">
        <v>39</v>
      </c>
      <c r="G12" s="1">
        <f t="shared" si="6"/>
        <v>108</v>
      </c>
      <c r="H12" s="1" t="str">
        <f t="shared" ca="1" si="0"/>
        <v>Elena</v>
      </c>
      <c r="I12" s="1" t="str">
        <f t="shared" ca="1" si="1"/>
        <v>M</v>
      </c>
      <c r="J12" s="1">
        <f t="shared" ca="1" si="2"/>
        <v>43</v>
      </c>
      <c r="K12" s="1">
        <f t="shared" ca="1" si="3"/>
        <v>1</v>
      </c>
      <c r="L12" s="1" t="str">
        <f t="shared" ca="1" si="4"/>
        <v>Nombrado</v>
      </c>
      <c r="M12" s="2">
        <f t="shared" ca="1" si="5"/>
        <v>316.92</v>
      </c>
      <c r="O12" s="5" t="s">
        <v>20</v>
      </c>
      <c r="P12" s="7">
        <f ca="1">VLOOKUP($P$5,$G$5:$M$19,7,FALSE)</f>
        <v>1064.6199999999999</v>
      </c>
      <c r="R12" s="5" t="s">
        <v>20</v>
      </c>
      <c r="S12" s="7">
        <f ca="1">IFERROR(VLOOKUP($S$5,$G$5:$M$19,7,FALSE), "No existe")</f>
        <v>1957.64</v>
      </c>
    </row>
    <row r="13" spans="1:19" x14ac:dyDescent="0.25">
      <c r="A13" s="1">
        <v>9</v>
      </c>
      <c r="B13" s="1" t="s">
        <v>40</v>
      </c>
      <c r="C13" s="1" t="s">
        <v>41</v>
      </c>
      <c r="G13" s="1">
        <f t="shared" si="6"/>
        <v>109</v>
      </c>
      <c r="H13" s="1" t="str">
        <f t="shared" ca="1" si="0"/>
        <v>David</v>
      </c>
      <c r="I13" s="1" t="str">
        <f t="shared" ca="1" si="1"/>
        <v>M</v>
      </c>
      <c r="J13" s="1">
        <f t="shared" ca="1" si="2"/>
        <v>38</v>
      </c>
      <c r="K13" s="1">
        <f t="shared" ca="1" si="3"/>
        <v>1</v>
      </c>
      <c r="L13" s="1" t="str">
        <f t="shared" ca="1" si="4"/>
        <v>Contratado</v>
      </c>
      <c r="M13" s="2">
        <f t="shared" ca="1" si="5"/>
        <v>9075.36</v>
      </c>
    </row>
    <row r="14" spans="1:19" x14ac:dyDescent="0.25">
      <c r="A14" s="1">
        <v>10</v>
      </c>
      <c r="B14" s="1" t="s">
        <v>42</v>
      </c>
      <c r="C14" s="1" t="s">
        <v>43</v>
      </c>
      <c r="G14" s="1">
        <f t="shared" si="6"/>
        <v>110</v>
      </c>
      <c r="H14" s="1" t="str">
        <f t="shared" ca="1" si="0"/>
        <v>Luis</v>
      </c>
      <c r="I14" s="1" t="str">
        <f t="shared" ca="1" si="1"/>
        <v>M</v>
      </c>
      <c r="J14" s="1">
        <f t="shared" ca="1" si="2"/>
        <v>32</v>
      </c>
      <c r="K14" s="1">
        <f t="shared" ca="1" si="3"/>
        <v>0</v>
      </c>
      <c r="L14" s="1" t="str">
        <f t="shared" ca="1" si="4"/>
        <v>Contratado</v>
      </c>
      <c r="M14" s="2">
        <f t="shared" ca="1" si="5"/>
        <v>3535.89</v>
      </c>
    </row>
    <row r="15" spans="1:19" x14ac:dyDescent="0.25">
      <c r="A15" s="1">
        <v>11</v>
      </c>
      <c r="B15" s="1" t="s">
        <v>44</v>
      </c>
      <c r="C15" s="1" t="s">
        <v>45</v>
      </c>
      <c r="G15" s="1">
        <f t="shared" si="6"/>
        <v>111</v>
      </c>
      <c r="H15" s="1" t="str">
        <f t="shared" ca="1" si="0"/>
        <v>Sofía</v>
      </c>
      <c r="I15" s="1" t="str">
        <f t="shared" ca="1" si="1"/>
        <v>M</v>
      </c>
      <c r="J15" s="1">
        <f t="shared" ca="1" si="2"/>
        <v>36</v>
      </c>
      <c r="K15" s="1">
        <f t="shared" ca="1" si="3"/>
        <v>1</v>
      </c>
      <c r="L15" s="1" t="str">
        <f t="shared" ca="1" si="4"/>
        <v>Practicante</v>
      </c>
      <c r="M15" s="2">
        <f t="shared" ca="1" si="5"/>
        <v>455.45</v>
      </c>
    </row>
    <row r="16" spans="1:19" x14ac:dyDescent="0.25">
      <c r="A16" s="1">
        <v>12</v>
      </c>
      <c r="B16" s="1" t="s">
        <v>46</v>
      </c>
      <c r="C16" s="1" t="s">
        <v>47</v>
      </c>
      <c r="G16" s="1">
        <f t="shared" si="6"/>
        <v>112</v>
      </c>
      <c r="H16" s="1" t="str">
        <f t="shared" ca="1" si="0"/>
        <v>Carlos</v>
      </c>
      <c r="I16" s="1" t="str">
        <f t="shared" ca="1" si="1"/>
        <v>M</v>
      </c>
      <c r="J16" s="1">
        <f t="shared" ca="1" si="2"/>
        <v>31</v>
      </c>
      <c r="K16" s="1">
        <f t="shared" ca="1" si="3"/>
        <v>3</v>
      </c>
      <c r="L16" s="1" t="str">
        <f t="shared" ca="1" si="4"/>
        <v>Nombrado</v>
      </c>
      <c r="M16" s="2">
        <f t="shared" ca="1" si="5"/>
        <v>2337.9899999999998</v>
      </c>
    </row>
    <row r="17" spans="1:13" x14ac:dyDescent="0.25">
      <c r="A17" s="1">
        <v>13</v>
      </c>
      <c r="B17" s="1" t="s">
        <v>48</v>
      </c>
      <c r="C17" s="1" t="s">
        <v>49</v>
      </c>
      <c r="G17" s="1">
        <f>G16+1</f>
        <v>113</v>
      </c>
      <c r="H17" s="1" t="str">
        <f t="shared" ca="1" si="0"/>
        <v>Elena</v>
      </c>
      <c r="I17" s="1" t="str">
        <f t="shared" ca="1" si="1"/>
        <v>M</v>
      </c>
      <c r="J17" s="1">
        <f t="shared" ca="1" si="2"/>
        <v>46</v>
      </c>
      <c r="K17" s="1">
        <f t="shared" ca="1" si="3"/>
        <v>0</v>
      </c>
      <c r="L17" s="1" t="str">
        <f t="shared" ca="1" si="4"/>
        <v>Contratado</v>
      </c>
      <c r="M17" s="2">
        <f t="shared" ca="1" si="5"/>
        <v>9734.7199999999993</v>
      </c>
    </row>
    <row r="18" spans="1:13" x14ac:dyDescent="0.25">
      <c r="A18" s="1">
        <v>14</v>
      </c>
      <c r="B18" s="1" t="s">
        <v>50</v>
      </c>
      <c r="C18" s="1" t="s">
        <v>51</v>
      </c>
      <c r="G18" s="1">
        <f t="shared" si="6"/>
        <v>114</v>
      </c>
      <c r="H18" s="1" t="str">
        <f t="shared" ca="1" si="0"/>
        <v>David</v>
      </c>
      <c r="I18" s="1" t="str">
        <f t="shared" ca="1" si="1"/>
        <v>M</v>
      </c>
      <c r="J18" s="1">
        <f t="shared" ca="1" si="2"/>
        <v>28</v>
      </c>
      <c r="K18" s="1">
        <f t="shared" ca="1" si="3"/>
        <v>0</v>
      </c>
      <c r="L18" s="1" t="str">
        <f t="shared" ca="1" si="4"/>
        <v>Contratado</v>
      </c>
      <c r="M18" s="2">
        <f t="shared" ca="1" si="5"/>
        <v>212.03</v>
      </c>
    </row>
    <row r="19" spans="1:13" x14ac:dyDescent="0.25">
      <c r="A19" s="1">
        <v>15</v>
      </c>
      <c r="B19" s="1" t="s">
        <v>52</v>
      </c>
      <c r="C19" s="1" t="s">
        <v>53</v>
      </c>
      <c r="G19" s="1">
        <f t="shared" si="6"/>
        <v>115</v>
      </c>
      <c r="H19" s="1" t="str">
        <f t="shared" ca="1" si="0"/>
        <v>Carmen</v>
      </c>
      <c r="I19" s="1" t="str">
        <f t="shared" ca="1" si="1"/>
        <v>H</v>
      </c>
      <c r="J19" s="1">
        <f t="shared" ca="1" si="2"/>
        <v>20</v>
      </c>
      <c r="K19" s="1">
        <f t="shared" ca="1" si="3"/>
        <v>0</v>
      </c>
      <c r="L19" s="1" t="str">
        <f t="shared" ca="1" si="4"/>
        <v>Contratado</v>
      </c>
      <c r="M19" s="2">
        <f t="shared" ca="1" si="5"/>
        <v>3201.44</v>
      </c>
    </row>
    <row r="22" spans="1:13" x14ac:dyDescent="0.25">
      <c r="A22" t="s">
        <v>0</v>
      </c>
    </row>
    <row r="23" spans="1:13" x14ac:dyDescent="0.25">
      <c r="A23" t="s">
        <v>1</v>
      </c>
    </row>
    <row r="24" spans="1:13" x14ac:dyDescent="0.25">
      <c r="A24" t="s">
        <v>2</v>
      </c>
      <c r="B24">
        <v>101</v>
      </c>
    </row>
    <row r="26" spans="1:13" x14ac:dyDescent="0.25">
      <c r="A26" t="s">
        <v>3</v>
      </c>
      <c r="B26" t="s">
        <v>6</v>
      </c>
      <c r="C26" t="s">
        <v>7</v>
      </c>
      <c r="D26" t="s">
        <v>8</v>
      </c>
    </row>
    <row r="27" spans="1:13" x14ac:dyDescent="0.25">
      <c r="A27" t="s">
        <v>4</v>
      </c>
      <c r="B27">
        <v>0.6</v>
      </c>
      <c r="C27">
        <f>B27</f>
        <v>0.6</v>
      </c>
      <c r="D27">
        <v>0</v>
      </c>
      <c r="E27">
        <f>C27</f>
        <v>0.6</v>
      </c>
    </row>
    <row r="28" spans="1:13" x14ac:dyDescent="0.25">
      <c r="A28" t="s">
        <v>5</v>
      </c>
      <c r="B28">
        <v>0.4</v>
      </c>
      <c r="C28">
        <f>B28+C27</f>
        <v>1</v>
      </c>
      <c r="D28">
        <f>E27</f>
        <v>0.6</v>
      </c>
      <c r="E28">
        <f>C28</f>
        <v>1</v>
      </c>
    </row>
    <row r="30" spans="1:13" x14ac:dyDescent="0.25">
      <c r="A30" t="s">
        <v>9</v>
      </c>
    </row>
    <row r="31" spans="1:13" x14ac:dyDescent="0.25">
      <c r="A31" t="s">
        <v>10</v>
      </c>
      <c r="B31" t="s">
        <v>11</v>
      </c>
      <c r="C31">
        <v>19</v>
      </c>
    </row>
    <row r="32" spans="1:13" x14ac:dyDescent="0.25">
      <c r="B32" t="s">
        <v>12</v>
      </c>
      <c r="C32">
        <v>50</v>
      </c>
    </row>
    <row r="34" spans="1:5" x14ac:dyDescent="0.25">
      <c r="A34" t="s">
        <v>14</v>
      </c>
    </row>
    <row r="35" spans="1:5" x14ac:dyDescent="0.25">
      <c r="A35" t="s">
        <v>13</v>
      </c>
    </row>
    <row r="36" spans="1:5" x14ac:dyDescent="0.25">
      <c r="A36" t="s">
        <v>15</v>
      </c>
      <c r="B36">
        <v>1</v>
      </c>
    </row>
    <row r="38" spans="1:5" x14ac:dyDescent="0.25">
      <c r="A38" t="s">
        <v>16</v>
      </c>
      <c r="B38" t="s">
        <v>6</v>
      </c>
      <c r="C38" t="s">
        <v>7</v>
      </c>
      <c r="D38" t="s">
        <v>8</v>
      </c>
    </row>
    <row r="39" spans="1:5" x14ac:dyDescent="0.25">
      <c r="A39" t="s">
        <v>17</v>
      </c>
      <c r="B39">
        <v>0.6</v>
      </c>
      <c r="C39">
        <f>B39</f>
        <v>0.6</v>
      </c>
      <c r="D39">
        <v>0</v>
      </c>
      <c r="E39">
        <f>C39</f>
        <v>0.6</v>
      </c>
    </row>
    <row r="40" spans="1:5" x14ac:dyDescent="0.25">
      <c r="A40" t="s">
        <v>18</v>
      </c>
      <c r="B40">
        <v>0.3</v>
      </c>
      <c r="C40">
        <f>C39+B40</f>
        <v>0.89999999999999991</v>
      </c>
      <c r="D40">
        <f>E39</f>
        <v>0.6</v>
      </c>
      <c r="E40">
        <f>C40</f>
        <v>0.89999999999999991</v>
      </c>
    </row>
    <row r="41" spans="1:5" x14ac:dyDescent="0.25">
      <c r="A41" t="s">
        <v>19</v>
      </c>
      <c r="B41">
        <v>0.1</v>
      </c>
      <c r="C41">
        <f>C40+B41</f>
        <v>0.99999999999999989</v>
      </c>
      <c r="D41">
        <f>E40</f>
        <v>0.89999999999999991</v>
      </c>
      <c r="E41">
        <f>C41</f>
        <v>0.99999999999999989</v>
      </c>
    </row>
    <row r="43" spans="1:5" x14ac:dyDescent="0.25">
      <c r="A43" t="s">
        <v>20</v>
      </c>
    </row>
    <row r="44" spans="1:5" x14ac:dyDescent="0.25">
      <c r="A44" t="s">
        <v>13</v>
      </c>
    </row>
    <row r="45" spans="1:5" x14ac:dyDescent="0.25">
      <c r="A45" t="s">
        <v>15</v>
      </c>
      <c r="B45">
        <v>3200</v>
      </c>
    </row>
  </sheetData>
  <mergeCells count="2">
    <mergeCell ref="G2:M2"/>
    <mergeCell ref="A2:C2"/>
  </mergeCells>
  <dataValidations count="1">
    <dataValidation type="list" errorStyle="warning" allowBlank="1" showInputMessage="1" showErrorMessage="1" errorTitle="Código incorrecto" error="No disponible" sqref="P5" xr:uid="{4EC9D699-904A-4681-AE93-4D64042B4B62}">
      <formula1>$G$5:$G$19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3537-37E7-46C0-ACCA-5BBA4B32CE36}">
  <dimension ref="A2:Z92"/>
  <sheetViews>
    <sheetView topLeftCell="F58" workbookViewId="0">
      <selection activeCell="L37" sqref="L37"/>
    </sheetView>
  </sheetViews>
  <sheetFormatPr baseColWidth="10" defaultRowHeight="15" x14ac:dyDescent="0.25"/>
  <cols>
    <col min="1" max="1" width="10" hidden="1" customWidth="1"/>
    <col min="2" max="2" width="24" hidden="1" customWidth="1"/>
    <col min="3" max="3" width="9.5703125" hidden="1" customWidth="1"/>
    <col min="4" max="4" width="9.85546875" hidden="1" customWidth="1"/>
    <col min="5" max="5" width="9.140625" hidden="1" customWidth="1"/>
    <col min="6" max="6" width="3.5703125" customWidth="1"/>
    <col min="7" max="7" width="14.85546875" customWidth="1"/>
    <col min="8" max="8" width="24" bestFit="1" customWidth="1"/>
    <col min="9" max="9" width="15.7109375" customWidth="1"/>
    <col min="10" max="10" width="24" bestFit="1" customWidth="1"/>
    <col min="11" max="11" width="17.28515625" customWidth="1"/>
    <col min="12" max="12" width="18.140625" bestFit="1" customWidth="1"/>
    <col min="13" max="13" width="14.42578125" bestFit="1" customWidth="1"/>
    <col min="14" max="14" width="17.42578125" bestFit="1" customWidth="1"/>
    <col min="15" max="15" width="18.140625" bestFit="1" customWidth="1"/>
    <col min="16" max="16" width="13.7109375" bestFit="1" customWidth="1"/>
    <col min="17" max="17" width="21" bestFit="1" customWidth="1"/>
    <col min="18" max="18" width="16.42578125" bestFit="1" customWidth="1"/>
    <col min="19" max="19" width="24" bestFit="1" customWidth="1"/>
    <col min="20" max="20" width="17.28515625" bestFit="1" customWidth="1"/>
    <col min="21" max="21" width="20.85546875" bestFit="1" customWidth="1"/>
    <col min="22" max="22" width="15.42578125" bestFit="1" customWidth="1"/>
    <col min="23" max="23" width="18.7109375" bestFit="1" customWidth="1"/>
    <col min="24" max="24" width="15.42578125" bestFit="1" customWidth="1"/>
    <col min="25" max="26" width="16.7109375" bestFit="1" customWidth="1"/>
  </cols>
  <sheetData>
    <row r="2" spans="1:26" ht="21" x14ac:dyDescent="0.35">
      <c r="A2" s="23" t="s">
        <v>79</v>
      </c>
      <c r="B2" s="23"/>
      <c r="C2" s="12"/>
      <c r="D2" s="12"/>
      <c r="E2" s="12"/>
      <c r="G2" s="23" t="s">
        <v>96</v>
      </c>
      <c r="H2" s="23"/>
      <c r="I2" s="23"/>
      <c r="K2" s="23" t="s">
        <v>95</v>
      </c>
      <c r="L2" s="23"/>
      <c r="M2" s="23"/>
    </row>
    <row r="4" spans="1:26" x14ac:dyDescent="0.25">
      <c r="A4" s="3" t="s">
        <v>0</v>
      </c>
      <c r="B4" s="3" t="s">
        <v>22</v>
      </c>
      <c r="G4" s="8" t="s">
        <v>57</v>
      </c>
      <c r="H4" s="8" t="s">
        <v>58</v>
      </c>
      <c r="I4" s="8" t="s">
        <v>78</v>
      </c>
      <c r="K4" s="8" t="s">
        <v>57</v>
      </c>
      <c r="L4" s="1" t="s">
        <v>80</v>
      </c>
      <c r="M4" s="1" t="s">
        <v>81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87</v>
      </c>
      <c r="T4" s="1" t="s">
        <v>88</v>
      </c>
      <c r="U4" s="1" t="s">
        <v>89</v>
      </c>
      <c r="V4" s="1" t="s">
        <v>90</v>
      </c>
      <c r="W4" s="1" t="s">
        <v>91</v>
      </c>
      <c r="X4" s="1" t="s">
        <v>92</v>
      </c>
      <c r="Y4" s="1" t="s">
        <v>93</v>
      </c>
      <c r="Z4" s="1" t="s">
        <v>94</v>
      </c>
    </row>
    <row r="5" spans="1:26" x14ac:dyDescent="0.25">
      <c r="A5" s="1">
        <v>1</v>
      </c>
      <c r="B5" s="1" t="s">
        <v>63</v>
      </c>
      <c r="G5" s="1" t="str">
        <f t="shared" ref="G5:G19" si="0">TEXT(A5,"100")</f>
        <v>101</v>
      </c>
      <c r="H5" s="1" t="str">
        <f t="shared" ref="H5:H19" si="1">B5</f>
        <v>TechNovaSolutions</v>
      </c>
      <c r="I5" s="1">
        <f t="shared" ref="I5:I19" ca="1" si="2">ROUND($B$34+($B$35-$B$34)*RAND(),0)</f>
        <v>997058060</v>
      </c>
      <c r="K5" s="8" t="s">
        <v>58</v>
      </c>
      <c r="L5" s="1" t="s">
        <v>63</v>
      </c>
      <c r="M5" s="1" t="s">
        <v>64</v>
      </c>
      <c r="N5" s="1" t="s">
        <v>65</v>
      </c>
      <c r="O5" s="1" t="s">
        <v>66</v>
      </c>
      <c r="P5" s="1" t="s">
        <v>67</v>
      </c>
      <c r="Q5" s="1" t="s">
        <v>68</v>
      </c>
      <c r="R5" s="1" t="s">
        <v>69</v>
      </c>
      <c r="S5" s="1" t="s">
        <v>70</v>
      </c>
      <c r="T5" s="1" t="s">
        <v>71</v>
      </c>
      <c r="U5" s="1" t="s">
        <v>72</v>
      </c>
      <c r="V5" s="1" t="s">
        <v>73</v>
      </c>
      <c r="W5" s="1" t="s">
        <v>74</v>
      </c>
      <c r="X5" s="1" t="s">
        <v>75</v>
      </c>
      <c r="Y5" s="1" t="s">
        <v>76</v>
      </c>
      <c r="Z5" s="1" t="s">
        <v>77</v>
      </c>
    </row>
    <row r="6" spans="1:26" x14ac:dyDescent="0.25">
      <c r="A6" s="1">
        <v>2</v>
      </c>
      <c r="B6" s="1" t="s">
        <v>64</v>
      </c>
      <c r="G6" s="1" t="str">
        <f t="shared" si="0"/>
        <v>102</v>
      </c>
      <c r="H6" s="1" t="str">
        <f t="shared" si="1"/>
        <v>AgroFuturoS.A.</v>
      </c>
      <c r="I6" s="1">
        <f t="shared" ca="1" si="2"/>
        <v>977517917</v>
      </c>
      <c r="K6" s="8" t="s">
        <v>78</v>
      </c>
      <c r="L6" s="1">
        <v>977734466</v>
      </c>
      <c r="M6" s="1">
        <v>923679856</v>
      </c>
      <c r="N6" s="1">
        <v>911528258</v>
      </c>
      <c r="O6" s="1">
        <v>954680007</v>
      </c>
      <c r="P6" s="1">
        <v>991748385</v>
      </c>
      <c r="Q6" s="1">
        <v>955359820</v>
      </c>
      <c r="R6" s="1">
        <v>949079589</v>
      </c>
      <c r="S6" s="1">
        <v>981123824</v>
      </c>
      <c r="T6" s="1">
        <v>949014446</v>
      </c>
      <c r="U6" s="1">
        <v>911831053</v>
      </c>
      <c r="V6" s="1">
        <v>987959152</v>
      </c>
      <c r="W6" s="1">
        <v>919096533</v>
      </c>
      <c r="X6" s="1">
        <v>938762088</v>
      </c>
      <c r="Y6" s="1">
        <v>980433025</v>
      </c>
      <c r="Z6" s="1">
        <v>933957658</v>
      </c>
    </row>
    <row r="7" spans="1:26" x14ac:dyDescent="0.25">
      <c r="A7" s="1">
        <v>3</v>
      </c>
      <c r="B7" s="1" t="s">
        <v>65</v>
      </c>
      <c r="G7" s="1" t="str">
        <f t="shared" si="0"/>
        <v>103</v>
      </c>
      <c r="H7" s="1" t="str">
        <f t="shared" si="1"/>
        <v>GreenSparkEnergy</v>
      </c>
      <c r="I7" s="1">
        <f t="shared" ca="1" si="2"/>
        <v>903197757</v>
      </c>
    </row>
    <row r="8" spans="1:26" x14ac:dyDescent="0.25">
      <c r="A8" s="1">
        <v>4</v>
      </c>
      <c r="B8" s="1" t="s">
        <v>66</v>
      </c>
      <c r="G8" s="1" t="str">
        <f t="shared" si="0"/>
        <v>104</v>
      </c>
      <c r="H8" s="1" t="str">
        <f t="shared" si="1"/>
        <v>InnoFinanceCapital</v>
      </c>
      <c r="I8" s="1">
        <f t="shared" ca="1" si="2"/>
        <v>900576290</v>
      </c>
    </row>
    <row r="9" spans="1:26" x14ac:dyDescent="0.25">
      <c r="A9" s="1">
        <v>5</v>
      </c>
      <c r="B9" s="1" t="s">
        <v>67</v>
      </c>
      <c r="G9" s="1" t="str">
        <f t="shared" si="0"/>
        <v>105</v>
      </c>
      <c r="H9" s="1" t="str">
        <f t="shared" si="1"/>
        <v>BioVidaHealth</v>
      </c>
      <c r="I9" s="1">
        <f t="shared" ca="1" si="2"/>
        <v>933471990</v>
      </c>
    </row>
    <row r="10" spans="1:26" x14ac:dyDescent="0.25">
      <c r="A10" s="1">
        <v>6</v>
      </c>
      <c r="B10" s="1" t="s">
        <v>68</v>
      </c>
      <c r="G10" s="1" t="str">
        <f t="shared" si="0"/>
        <v>106</v>
      </c>
      <c r="H10" s="1" t="str">
        <f t="shared" si="1"/>
        <v>EcoBuildConstructores</v>
      </c>
      <c r="I10" s="1">
        <f t="shared" ca="1" si="2"/>
        <v>961210824</v>
      </c>
    </row>
    <row r="11" spans="1:26" x14ac:dyDescent="0.25">
      <c r="A11" s="1">
        <v>7</v>
      </c>
      <c r="B11" s="1" t="s">
        <v>69</v>
      </c>
      <c r="G11" s="1" t="str">
        <f t="shared" si="0"/>
        <v>107</v>
      </c>
      <c r="H11" s="1" t="str">
        <f t="shared" si="1"/>
        <v>ViajaPlusTurismo</v>
      </c>
      <c r="I11" s="1">
        <f t="shared" ca="1" si="2"/>
        <v>986799453</v>
      </c>
    </row>
    <row r="12" spans="1:26" x14ac:dyDescent="0.25">
      <c r="A12" s="1">
        <v>8</v>
      </c>
      <c r="B12" s="1" t="s">
        <v>70</v>
      </c>
      <c r="G12" s="1" t="str">
        <f t="shared" si="0"/>
        <v>108</v>
      </c>
      <c r="H12" s="1" t="str">
        <f t="shared" si="1"/>
        <v>FreshMartSupermercados</v>
      </c>
      <c r="I12" s="1">
        <f t="shared" ca="1" si="2"/>
        <v>955649067</v>
      </c>
    </row>
    <row r="13" spans="1:26" x14ac:dyDescent="0.25">
      <c r="A13" s="1">
        <v>9</v>
      </c>
      <c r="B13" s="1" t="s">
        <v>71</v>
      </c>
      <c r="G13" s="1" t="str">
        <f t="shared" si="0"/>
        <v>109</v>
      </c>
      <c r="H13" s="1" t="str">
        <f t="shared" si="1"/>
        <v>DataCoreAnalytics</v>
      </c>
      <c r="I13" s="1">
        <f t="shared" ca="1" si="2"/>
        <v>937923354</v>
      </c>
    </row>
    <row r="14" spans="1:26" x14ac:dyDescent="0.25">
      <c r="A14" s="1">
        <v>10</v>
      </c>
      <c r="B14" s="1" t="s">
        <v>72</v>
      </c>
      <c r="G14" s="1" t="str">
        <f t="shared" si="0"/>
        <v>110</v>
      </c>
      <c r="H14" s="1" t="str">
        <f t="shared" si="1"/>
        <v>SmartMoveTransporte</v>
      </c>
      <c r="I14" s="1">
        <f t="shared" ca="1" si="2"/>
        <v>976676905</v>
      </c>
    </row>
    <row r="15" spans="1:26" x14ac:dyDescent="0.25">
      <c r="A15" s="1">
        <v>11</v>
      </c>
      <c r="B15" s="1" t="s">
        <v>73</v>
      </c>
      <c r="G15" s="1" t="str">
        <f t="shared" si="0"/>
        <v>111</v>
      </c>
      <c r="H15" s="1" t="str">
        <f t="shared" si="1"/>
        <v>AquaPureGlobal</v>
      </c>
      <c r="I15" s="1">
        <f t="shared" ca="1" si="2"/>
        <v>942433686</v>
      </c>
    </row>
    <row r="16" spans="1:26" x14ac:dyDescent="0.25">
      <c r="A16" s="1">
        <v>12</v>
      </c>
      <c r="B16" s="1" t="s">
        <v>74</v>
      </c>
      <c r="G16" s="1" t="str">
        <f t="shared" si="0"/>
        <v>112</v>
      </c>
      <c r="H16" s="1" t="str">
        <f t="shared" si="1"/>
        <v>VisionArtPublicidad</v>
      </c>
      <c r="I16" s="1">
        <f t="shared" ca="1" si="2"/>
        <v>983617824</v>
      </c>
    </row>
    <row r="17" spans="1:11" x14ac:dyDescent="0.25">
      <c r="A17" s="1">
        <v>13</v>
      </c>
      <c r="B17" s="1" t="s">
        <v>75</v>
      </c>
      <c r="G17" s="1" t="str">
        <f t="shared" si="0"/>
        <v>113</v>
      </c>
      <c r="H17" s="1" t="str">
        <f t="shared" si="1"/>
        <v>EduProAcademy</v>
      </c>
      <c r="I17" s="1">
        <f t="shared" ca="1" si="2"/>
        <v>965617722</v>
      </c>
    </row>
    <row r="18" spans="1:11" x14ac:dyDescent="0.25">
      <c r="A18" s="1">
        <v>14</v>
      </c>
      <c r="B18" s="1" t="s">
        <v>76</v>
      </c>
      <c r="G18" s="1" t="str">
        <f t="shared" si="0"/>
        <v>114</v>
      </c>
      <c r="H18" s="1" t="str">
        <f t="shared" si="1"/>
        <v>FashionLineModa</v>
      </c>
      <c r="I18" s="1">
        <f t="shared" ca="1" si="2"/>
        <v>944329633</v>
      </c>
    </row>
    <row r="19" spans="1:11" x14ac:dyDescent="0.25">
      <c r="A19" s="1">
        <v>15</v>
      </c>
      <c r="B19" s="1" t="s">
        <v>77</v>
      </c>
      <c r="G19" s="1" t="str">
        <f t="shared" si="0"/>
        <v>115</v>
      </c>
      <c r="H19" s="1" t="str">
        <f t="shared" si="1"/>
        <v>FoodCraftDelicias</v>
      </c>
      <c r="I19" s="1">
        <f t="shared" ca="1" si="2"/>
        <v>910099894</v>
      </c>
    </row>
    <row r="21" spans="1:11" ht="21" x14ac:dyDescent="0.35">
      <c r="G21" s="23" t="s">
        <v>98</v>
      </c>
      <c r="H21" s="23"/>
      <c r="I21" s="23"/>
      <c r="J21" s="23"/>
      <c r="K21" s="23"/>
    </row>
    <row r="23" spans="1:11" x14ac:dyDescent="0.25">
      <c r="A23" t="s">
        <v>56</v>
      </c>
      <c r="G23" s="9" t="s">
        <v>97</v>
      </c>
      <c r="H23" s="9" t="s">
        <v>56</v>
      </c>
      <c r="I23" s="9" t="s">
        <v>57</v>
      </c>
      <c r="J23" s="9" t="s">
        <v>58</v>
      </c>
      <c r="K23" s="9" t="s">
        <v>59</v>
      </c>
    </row>
    <row r="24" spans="1:11" x14ac:dyDescent="0.25">
      <c r="A24" t="s">
        <v>60</v>
      </c>
      <c r="G24" s="1">
        <v>1</v>
      </c>
      <c r="H24" s="1" t="str">
        <f>_xlfn.CONCAT("F",TEXT(G24,"000"))</f>
        <v>F001</v>
      </c>
      <c r="I24" s="1" t="str">
        <f ca="1">TEXT(RANDBETWEEN(1,15),"100")</f>
        <v>107</v>
      </c>
      <c r="J24" s="1" t="str">
        <f ca="1">HLOOKUP(I24,$K$4:$Z$6,2,FALSE)</f>
        <v>ViajaPlusTurismo</v>
      </c>
      <c r="K24" s="2">
        <f ca="1">-3000*LN(RAND())</f>
        <v>1018.17905942068</v>
      </c>
    </row>
    <row r="25" spans="1:11" x14ac:dyDescent="0.25">
      <c r="A25" t="s">
        <v>61</v>
      </c>
      <c r="B25" t="s">
        <v>62</v>
      </c>
      <c r="G25" s="1">
        <v>2</v>
      </c>
      <c r="H25" s="1" t="str">
        <f t="shared" ref="H25:H38" si="3">_xlfn.CONCAT("F",TEXT(G25,"000"))</f>
        <v>F002</v>
      </c>
      <c r="I25" s="1" t="str">
        <f t="shared" ref="I25:I38" ca="1" si="4">TEXT(RANDBETWEEN(1,15),"100")</f>
        <v>104</v>
      </c>
      <c r="J25" s="1" t="str">
        <f t="shared" ref="J25:J38" ca="1" si="5">HLOOKUP(I25,$K$4:$Z$6,2,FALSE)</f>
        <v>InnoFinanceCapital</v>
      </c>
      <c r="K25" s="2">
        <f t="shared" ref="K25:K38" ca="1" si="6">-3000*LN(RAND())</f>
        <v>1469.2905633944986</v>
      </c>
    </row>
    <row r="26" spans="1:11" x14ac:dyDescent="0.25">
      <c r="G26" s="1">
        <v>3</v>
      </c>
      <c r="H26" s="1" t="str">
        <f t="shared" si="3"/>
        <v>F003</v>
      </c>
      <c r="I26" s="1" t="str">
        <f t="shared" ca="1" si="4"/>
        <v>114</v>
      </c>
      <c r="J26" s="1" t="str">
        <f t="shared" ca="1" si="5"/>
        <v>FashionLineModa</v>
      </c>
      <c r="K26" s="2">
        <f t="shared" ca="1" si="6"/>
        <v>2665.21966661941</v>
      </c>
    </row>
    <row r="27" spans="1:11" x14ac:dyDescent="0.25">
      <c r="A27" t="s">
        <v>0</v>
      </c>
      <c r="G27" s="1">
        <v>4</v>
      </c>
      <c r="H27" s="1" t="str">
        <f t="shared" si="3"/>
        <v>F004</v>
      </c>
      <c r="I27" s="1" t="str">
        <f t="shared" ca="1" si="4"/>
        <v>104</v>
      </c>
      <c r="J27" s="1" t="str">
        <f t="shared" ca="1" si="5"/>
        <v>InnoFinanceCapital</v>
      </c>
      <c r="K27" s="2">
        <f t="shared" ca="1" si="6"/>
        <v>6852.9298900651229</v>
      </c>
    </row>
    <row r="28" spans="1:11" x14ac:dyDescent="0.25">
      <c r="A28" t="s">
        <v>10</v>
      </c>
      <c r="G28" s="1">
        <v>5</v>
      </c>
      <c r="H28" s="1" t="str">
        <f t="shared" si="3"/>
        <v>F005</v>
      </c>
      <c r="I28" s="1" t="str">
        <f t="shared" ca="1" si="4"/>
        <v>110</v>
      </c>
      <c r="J28" s="1" t="str">
        <f t="shared" ca="1" si="5"/>
        <v>SmartMoveTransporte</v>
      </c>
      <c r="K28" s="2">
        <f t="shared" ca="1" si="6"/>
        <v>3798.2895601462178</v>
      </c>
    </row>
    <row r="29" spans="1:11" x14ac:dyDescent="0.25">
      <c r="A29" t="s">
        <v>11</v>
      </c>
      <c r="B29">
        <v>101</v>
      </c>
      <c r="G29" s="1">
        <v>6</v>
      </c>
      <c r="H29" s="1" t="str">
        <f t="shared" si="3"/>
        <v>F006</v>
      </c>
      <c r="I29" s="1" t="str">
        <f t="shared" ca="1" si="4"/>
        <v>104</v>
      </c>
      <c r="J29" s="1" t="str">
        <f t="shared" ca="1" si="5"/>
        <v>InnoFinanceCapital</v>
      </c>
      <c r="K29" s="2">
        <f t="shared" ca="1" si="6"/>
        <v>3208.869731722029</v>
      </c>
    </row>
    <row r="30" spans="1:11" x14ac:dyDescent="0.25">
      <c r="A30" t="s">
        <v>12</v>
      </c>
      <c r="B30">
        <v>115</v>
      </c>
      <c r="G30" s="1">
        <v>7</v>
      </c>
      <c r="H30" s="1" t="str">
        <f t="shared" si="3"/>
        <v>F007</v>
      </c>
      <c r="I30" s="1" t="str">
        <f t="shared" ca="1" si="4"/>
        <v>111</v>
      </c>
      <c r="J30" s="1" t="str">
        <f t="shared" ca="1" si="5"/>
        <v>AquaPureGlobal</v>
      </c>
      <c r="K30" s="2">
        <f t="shared" ca="1" si="6"/>
        <v>101.04893482905653</v>
      </c>
    </row>
    <row r="31" spans="1:11" x14ac:dyDescent="0.25">
      <c r="G31" s="1">
        <v>8</v>
      </c>
      <c r="H31" s="1" t="str">
        <f t="shared" si="3"/>
        <v>F008</v>
      </c>
      <c r="I31" s="1" t="str">
        <f t="shared" ca="1" si="4"/>
        <v>111</v>
      </c>
      <c r="J31" s="1" t="str">
        <f t="shared" ca="1" si="5"/>
        <v>AquaPureGlobal</v>
      </c>
      <c r="K31" s="2">
        <f t="shared" ca="1" si="6"/>
        <v>1074.6847458751579</v>
      </c>
    </row>
    <row r="32" spans="1:11" x14ac:dyDescent="0.25">
      <c r="A32" t="s">
        <v>78</v>
      </c>
      <c r="G32" s="1">
        <v>9</v>
      </c>
      <c r="H32" s="1" t="str">
        <f t="shared" si="3"/>
        <v>F009</v>
      </c>
      <c r="I32" s="1" t="str">
        <f t="shared" ca="1" si="4"/>
        <v>113</v>
      </c>
      <c r="J32" s="1" t="str">
        <f t="shared" ca="1" si="5"/>
        <v>EduProAcademy</v>
      </c>
      <c r="K32" s="2">
        <f t="shared" ca="1" si="6"/>
        <v>4995.1161461747979</v>
      </c>
    </row>
    <row r="33" spans="1:11" x14ac:dyDescent="0.25">
      <c r="A33" t="s">
        <v>10</v>
      </c>
      <c r="G33" s="1">
        <v>10</v>
      </c>
      <c r="H33" s="1" t="str">
        <f t="shared" si="3"/>
        <v>F010</v>
      </c>
      <c r="I33" s="1" t="str">
        <f t="shared" ca="1" si="4"/>
        <v>111</v>
      </c>
      <c r="J33" s="1" t="str">
        <f t="shared" ca="1" si="5"/>
        <v>AquaPureGlobal</v>
      </c>
      <c r="K33" s="2">
        <f t="shared" ca="1" si="6"/>
        <v>5624.688367875141</v>
      </c>
    </row>
    <row r="34" spans="1:11" x14ac:dyDescent="0.25">
      <c r="A34" t="s">
        <v>11</v>
      </c>
      <c r="B34">
        <v>900000000</v>
      </c>
      <c r="G34" s="1">
        <v>11</v>
      </c>
      <c r="H34" s="1" t="str">
        <f t="shared" si="3"/>
        <v>F011</v>
      </c>
      <c r="I34" s="1" t="str">
        <f t="shared" ca="1" si="4"/>
        <v>102</v>
      </c>
      <c r="J34" s="1" t="str">
        <f t="shared" ca="1" si="5"/>
        <v>AgroFuturoS.A.</v>
      </c>
      <c r="K34" s="2">
        <f t="shared" ca="1" si="6"/>
        <v>801.40530892231425</v>
      </c>
    </row>
    <row r="35" spans="1:11" x14ac:dyDescent="0.25">
      <c r="A35" t="s">
        <v>12</v>
      </c>
      <c r="B35">
        <v>999999999</v>
      </c>
      <c r="G35" s="1">
        <v>12</v>
      </c>
      <c r="H35" s="1" t="str">
        <f t="shared" si="3"/>
        <v>F012</v>
      </c>
      <c r="I35" s="1" t="str">
        <f t="shared" ca="1" si="4"/>
        <v>112</v>
      </c>
      <c r="J35" s="1" t="str">
        <f t="shared" ca="1" si="5"/>
        <v>VisionArtPublicidad</v>
      </c>
      <c r="K35" s="2">
        <f t="shared" ca="1" si="6"/>
        <v>394.94990911261345</v>
      </c>
    </row>
    <row r="36" spans="1:11" x14ac:dyDescent="0.25">
      <c r="G36" s="1">
        <v>13</v>
      </c>
      <c r="H36" s="1" t="str">
        <f t="shared" si="3"/>
        <v>F013</v>
      </c>
      <c r="I36" s="1" t="str">
        <f t="shared" ca="1" si="4"/>
        <v>108</v>
      </c>
      <c r="J36" s="1" t="str">
        <f t="shared" ca="1" si="5"/>
        <v>FreshMartSupermercados</v>
      </c>
      <c r="K36" s="2">
        <f t="shared" ca="1" si="6"/>
        <v>2637.1132357091556</v>
      </c>
    </row>
    <row r="37" spans="1:11" x14ac:dyDescent="0.25">
      <c r="A37" t="s">
        <v>59</v>
      </c>
      <c r="G37" s="1">
        <v>14</v>
      </c>
      <c r="H37" s="1" t="str">
        <f t="shared" si="3"/>
        <v>F014</v>
      </c>
      <c r="I37" s="1" t="str">
        <f t="shared" ca="1" si="4"/>
        <v>112</v>
      </c>
      <c r="J37" s="1" t="str">
        <f t="shared" ca="1" si="5"/>
        <v>VisionArtPublicidad</v>
      </c>
      <c r="K37" s="2">
        <f t="shared" ca="1" si="6"/>
        <v>633.75812215370445</v>
      </c>
    </row>
    <row r="38" spans="1:11" x14ac:dyDescent="0.25">
      <c r="A38" t="s">
        <v>13</v>
      </c>
      <c r="G38" s="1">
        <v>15</v>
      </c>
      <c r="H38" s="1" t="str">
        <f t="shared" si="3"/>
        <v>F015</v>
      </c>
      <c r="I38" s="1" t="str">
        <f t="shared" ca="1" si="4"/>
        <v>103</v>
      </c>
      <c r="J38" s="1" t="str">
        <f t="shared" ca="1" si="5"/>
        <v>GreenSparkEnergy</v>
      </c>
      <c r="K38" s="2">
        <f t="shared" ca="1" si="6"/>
        <v>822.3563696731386</v>
      </c>
    </row>
    <row r="39" spans="1:11" x14ac:dyDescent="0.25">
      <c r="A39" t="s">
        <v>15</v>
      </c>
      <c r="B39">
        <v>3000</v>
      </c>
    </row>
    <row r="42" spans="1:11" ht="21" x14ac:dyDescent="0.35">
      <c r="A42" s="23" t="s">
        <v>100</v>
      </c>
      <c r="B42" s="23"/>
      <c r="G42" s="23" t="s">
        <v>99</v>
      </c>
      <c r="H42" s="23"/>
      <c r="I42" s="23"/>
    </row>
    <row r="44" spans="1:11" x14ac:dyDescent="0.25">
      <c r="A44" s="14" t="s">
        <v>0</v>
      </c>
      <c r="B44" s="14" t="s">
        <v>117</v>
      </c>
      <c r="G44" s="13" t="s">
        <v>118</v>
      </c>
      <c r="H44" s="13" t="s">
        <v>119</v>
      </c>
      <c r="I44" s="13" t="s">
        <v>120</v>
      </c>
    </row>
    <row r="45" spans="1:11" x14ac:dyDescent="0.25">
      <c r="A45" s="1">
        <v>1</v>
      </c>
      <c r="B45" s="1" t="s">
        <v>102</v>
      </c>
      <c r="G45" s="1" t="str">
        <f>B45</f>
        <v>AquaFizz</v>
      </c>
      <c r="H45" s="2">
        <f ca="1">ROUND($B$65+($B$66-$B$65)*RAND(),1)</f>
        <v>5.4</v>
      </c>
      <c r="I45" s="2">
        <f ca="1">ROUND($B$70+($B$71-$B$70)*RAND(),1)</f>
        <v>9.5</v>
      </c>
    </row>
    <row r="46" spans="1:11" x14ac:dyDescent="0.25">
      <c r="A46" s="1">
        <v>2</v>
      </c>
      <c r="B46" s="1" t="s">
        <v>103</v>
      </c>
      <c r="G46" s="1" t="str">
        <f t="shared" ref="G46:G59" si="7">B46</f>
        <v>Celestia</v>
      </c>
      <c r="H46" s="2">
        <f t="shared" ref="H46:H59" ca="1" si="8">ROUND($B$65+($B$66-$B$65)*RAND(),1)</f>
        <v>3.5</v>
      </c>
      <c r="I46" s="2">
        <f t="shared" ref="I46:I59" ca="1" si="9">ROUND($B$70+($B$71-$B$70)*RAND(),1)</f>
        <v>19.8</v>
      </c>
    </row>
    <row r="47" spans="1:11" x14ac:dyDescent="0.25">
      <c r="A47" s="1">
        <v>3</v>
      </c>
      <c r="B47" s="1" t="s">
        <v>104</v>
      </c>
      <c r="G47" s="1" t="str">
        <f t="shared" si="7"/>
        <v>NovaBrew</v>
      </c>
      <c r="H47" s="2">
        <f t="shared" ca="1" si="8"/>
        <v>4.2</v>
      </c>
      <c r="I47" s="2">
        <f t="shared" ca="1" si="9"/>
        <v>15.6</v>
      </c>
    </row>
    <row r="48" spans="1:11" x14ac:dyDescent="0.25">
      <c r="A48" s="1">
        <v>4</v>
      </c>
      <c r="B48" s="1" t="s">
        <v>105</v>
      </c>
      <c r="G48" s="1" t="str">
        <f t="shared" si="7"/>
        <v>Burbujón</v>
      </c>
      <c r="H48" s="2">
        <f t="shared" ca="1" si="8"/>
        <v>6.4</v>
      </c>
      <c r="I48" s="2">
        <f t="shared" ca="1" si="9"/>
        <v>12.8</v>
      </c>
    </row>
    <row r="49" spans="1:12" x14ac:dyDescent="0.25">
      <c r="A49" s="1">
        <v>5</v>
      </c>
      <c r="B49" s="1" t="s">
        <v>106</v>
      </c>
      <c r="G49" s="1" t="str">
        <f t="shared" si="7"/>
        <v>FizzManía</v>
      </c>
      <c r="H49" s="2">
        <f t="shared" ca="1" si="8"/>
        <v>6.3</v>
      </c>
      <c r="I49" s="2">
        <f t="shared" ca="1" si="9"/>
        <v>13.2</v>
      </c>
    </row>
    <row r="50" spans="1:12" x14ac:dyDescent="0.25">
      <c r="A50" s="1">
        <v>6</v>
      </c>
      <c r="B50" s="1" t="s">
        <v>107</v>
      </c>
      <c r="G50" s="1" t="str">
        <f t="shared" si="7"/>
        <v>PopiPop</v>
      </c>
      <c r="H50" s="2">
        <f t="shared" ca="1" si="8"/>
        <v>3.1</v>
      </c>
      <c r="I50" s="2">
        <f t="shared" ca="1" si="9"/>
        <v>15</v>
      </c>
    </row>
    <row r="51" spans="1:12" x14ac:dyDescent="0.25">
      <c r="A51" s="1">
        <v>7</v>
      </c>
      <c r="B51" s="1" t="s">
        <v>108</v>
      </c>
      <c r="G51" s="1" t="str">
        <f t="shared" si="7"/>
        <v>FruttiPop</v>
      </c>
      <c r="H51" s="2">
        <f t="shared" ca="1" si="8"/>
        <v>6.3</v>
      </c>
      <c r="I51" s="2">
        <f t="shared" ca="1" si="9"/>
        <v>8.9</v>
      </c>
    </row>
    <row r="52" spans="1:12" x14ac:dyDescent="0.25">
      <c r="A52" s="1">
        <v>8</v>
      </c>
      <c r="B52" s="1" t="s">
        <v>109</v>
      </c>
      <c r="G52" s="1" t="str">
        <f t="shared" si="7"/>
        <v>BerryBoom</v>
      </c>
      <c r="H52" s="2">
        <f t="shared" ca="1" si="8"/>
        <v>3.6</v>
      </c>
      <c r="I52" s="2">
        <f t="shared" ca="1" si="9"/>
        <v>17.5</v>
      </c>
    </row>
    <row r="53" spans="1:12" x14ac:dyDescent="0.25">
      <c r="A53" s="1">
        <v>9</v>
      </c>
      <c r="B53" s="1" t="s">
        <v>110</v>
      </c>
      <c r="G53" s="1" t="str">
        <f t="shared" si="7"/>
        <v>CítricoX</v>
      </c>
      <c r="H53" s="2">
        <f t="shared" ca="1" si="8"/>
        <v>4.7</v>
      </c>
      <c r="I53" s="2">
        <f t="shared" ca="1" si="9"/>
        <v>14.6</v>
      </c>
    </row>
    <row r="54" spans="1:12" x14ac:dyDescent="0.25">
      <c r="A54" s="1">
        <v>10</v>
      </c>
      <c r="B54" s="1" t="s">
        <v>111</v>
      </c>
      <c r="G54" s="1" t="str">
        <f t="shared" si="7"/>
        <v>NexoFizz</v>
      </c>
      <c r="H54" s="2">
        <f t="shared" ca="1" si="8"/>
        <v>3.9</v>
      </c>
      <c r="I54" s="2">
        <f t="shared" ca="1" si="9"/>
        <v>13.5</v>
      </c>
    </row>
    <row r="55" spans="1:12" x14ac:dyDescent="0.25">
      <c r="A55" s="1">
        <v>11</v>
      </c>
      <c r="B55" s="1" t="s">
        <v>112</v>
      </c>
      <c r="G55" s="1" t="str">
        <f t="shared" si="7"/>
        <v>Quantum Pop</v>
      </c>
      <c r="H55" s="2">
        <f t="shared" ca="1" si="8"/>
        <v>3.8</v>
      </c>
      <c r="I55" s="2">
        <f t="shared" ca="1" si="9"/>
        <v>13.6</v>
      </c>
    </row>
    <row r="56" spans="1:12" x14ac:dyDescent="0.25">
      <c r="A56" s="1">
        <v>12</v>
      </c>
      <c r="B56" s="1" t="s">
        <v>113</v>
      </c>
      <c r="G56" s="1" t="str">
        <f t="shared" si="7"/>
        <v>Xpressa</v>
      </c>
      <c r="H56" s="2">
        <f t="shared" ca="1" si="8"/>
        <v>6.3</v>
      </c>
      <c r="I56" s="2">
        <f t="shared" ca="1" si="9"/>
        <v>20.8</v>
      </c>
    </row>
    <row r="57" spans="1:12" x14ac:dyDescent="0.25">
      <c r="A57" s="1">
        <v>13</v>
      </c>
      <c r="B57" s="1" t="s">
        <v>114</v>
      </c>
      <c r="G57" s="1" t="str">
        <f t="shared" si="7"/>
        <v>RíoBurbuja</v>
      </c>
      <c r="H57" s="2">
        <f t="shared" ca="1" si="8"/>
        <v>4.4000000000000004</v>
      </c>
      <c r="I57" s="2">
        <f t="shared" ca="1" si="9"/>
        <v>15.2</v>
      </c>
    </row>
    <row r="58" spans="1:12" x14ac:dyDescent="0.25">
      <c r="A58" s="1">
        <v>14</v>
      </c>
      <c r="B58" s="1" t="s">
        <v>115</v>
      </c>
      <c r="G58" s="1" t="str">
        <f t="shared" si="7"/>
        <v>LunaBrew</v>
      </c>
      <c r="H58" s="2">
        <f t="shared" ca="1" si="8"/>
        <v>6.5</v>
      </c>
      <c r="I58" s="2">
        <f t="shared" ca="1" si="9"/>
        <v>8.1999999999999993</v>
      </c>
    </row>
    <row r="59" spans="1:12" x14ac:dyDescent="0.25">
      <c r="A59" s="1">
        <v>15</v>
      </c>
      <c r="B59" s="1" t="s">
        <v>116</v>
      </c>
      <c r="G59" s="1" t="str">
        <f t="shared" si="7"/>
        <v>MarBrisa</v>
      </c>
      <c r="H59" s="2">
        <f t="shared" ca="1" si="8"/>
        <v>4.2</v>
      </c>
      <c r="I59" s="2">
        <f t="shared" ca="1" si="9"/>
        <v>21</v>
      </c>
    </row>
    <row r="61" spans="1:12" ht="21" x14ac:dyDescent="0.35">
      <c r="G61" s="23" t="s">
        <v>123</v>
      </c>
      <c r="H61" s="23"/>
      <c r="I61" s="23"/>
      <c r="J61" s="23"/>
      <c r="K61" s="23"/>
      <c r="L61" s="23"/>
    </row>
    <row r="63" spans="1:12" x14ac:dyDescent="0.25">
      <c r="A63" t="s">
        <v>121</v>
      </c>
      <c r="G63" s="16" t="s">
        <v>124</v>
      </c>
      <c r="H63" s="16" t="s">
        <v>101</v>
      </c>
      <c r="I63" s="16" t="s">
        <v>125</v>
      </c>
      <c r="J63" s="16" t="s">
        <v>126</v>
      </c>
      <c r="K63" s="16" t="s">
        <v>131</v>
      </c>
      <c r="L63" s="16" t="s">
        <v>132</v>
      </c>
    </row>
    <row r="64" spans="1:12" x14ac:dyDescent="0.25">
      <c r="A64" t="s">
        <v>10</v>
      </c>
      <c r="G64" s="15">
        <f ca="1">ROUND($B$76+($B$78-$B$76)*RAND(),0)</f>
        <v>45529</v>
      </c>
      <c r="H64" s="1" t="str">
        <f ca="1">LOOKUP(ROUND($B$82+($B$83-$B$82)*RAND(),0),$A$45:$A$59,$B$45:$B$59)</f>
        <v>Celestia</v>
      </c>
      <c r="I64" s="1">
        <f ca="1">ROUND(-$B$87*LN(RAND()),0) + 1</f>
        <v>24</v>
      </c>
      <c r="J64" s="1" t="str">
        <f ca="1">LOOKUP(RAND(),$D$91:$E$92,$A$91:$A$92)</f>
        <v>Botella</v>
      </c>
      <c r="K64" s="2">
        <f ca="1">HLOOKUP(J64,$H$44:$I$59,MATCH(H64,$G$44:$G$59,0),FALSE)</f>
        <v>19.8</v>
      </c>
      <c r="L64" s="2">
        <f ca="1">K64*I64</f>
        <v>475.20000000000005</v>
      </c>
    </row>
    <row r="65" spans="1:12" x14ac:dyDescent="0.25">
      <c r="A65" t="s">
        <v>11</v>
      </c>
      <c r="B65">
        <v>3</v>
      </c>
      <c r="G65" s="15">
        <f t="shared" ref="G65:G78" ca="1" si="10">ROUND($B$76+($B$78-$B$76)*RAND(),0)</f>
        <v>45574</v>
      </c>
      <c r="H65" s="1" t="str">
        <f t="shared" ref="H65:H78" ca="1" si="11">LOOKUP(ROUND($B$82+($B$83-$B$82)*RAND(),0),$A$45:$A$59,$B$45:$B$59)</f>
        <v>Quantum Pop</v>
      </c>
      <c r="I65" s="1">
        <f t="shared" ref="I65:I78" ca="1" si="12">ROUND(-$B$87*LN(RAND()),0) + 1</f>
        <v>11</v>
      </c>
      <c r="J65" s="1" t="str">
        <f t="shared" ref="J65:J78" ca="1" si="13">LOOKUP(RAND(),$D$91:$E$92,$A$91:$A$92)</f>
        <v>Botella</v>
      </c>
      <c r="K65" s="2">
        <f t="shared" ref="K65:K78" ca="1" si="14">HLOOKUP(J65,$H$44:$I$59,MATCH(H65,$G$44:$G$59,0),FALSE)</f>
        <v>13.6</v>
      </c>
      <c r="L65" s="2">
        <f t="shared" ref="L65:L78" ca="1" si="15">K65*I65</f>
        <v>149.6</v>
      </c>
    </row>
    <row r="66" spans="1:12" x14ac:dyDescent="0.25">
      <c r="A66" t="s">
        <v>12</v>
      </c>
      <c r="B66">
        <v>7</v>
      </c>
      <c r="G66" s="15">
        <f t="shared" ca="1" si="10"/>
        <v>45499</v>
      </c>
      <c r="H66" s="1" t="str">
        <f t="shared" ca="1" si="11"/>
        <v>RíoBurbuja</v>
      </c>
      <c r="I66" s="1">
        <f t="shared" ca="1" si="12"/>
        <v>5</v>
      </c>
      <c r="J66" s="1" t="str">
        <f t="shared" ca="1" si="13"/>
        <v>Botella</v>
      </c>
      <c r="K66" s="2">
        <f t="shared" ca="1" si="14"/>
        <v>15.2</v>
      </c>
      <c r="L66" s="2">
        <f t="shared" ca="1" si="15"/>
        <v>76</v>
      </c>
    </row>
    <row r="67" spans="1:12" x14ac:dyDescent="0.25">
      <c r="G67" s="15">
        <f t="shared" ca="1" si="10"/>
        <v>45318</v>
      </c>
      <c r="H67" s="1" t="str">
        <f t="shared" ca="1" si="11"/>
        <v>Quantum Pop</v>
      </c>
      <c r="I67" s="1">
        <f t="shared" ca="1" si="12"/>
        <v>2</v>
      </c>
      <c r="J67" s="1" t="str">
        <f t="shared" ca="1" si="13"/>
        <v>Botella</v>
      </c>
      <c r="K67" s="2">
        <f t="shared" ca="1" si="14"/>
        <v>13.6</v>
      </c>
      <c r="L67" s="2">
        <f t="shared" ca="1" si="15"/>
        <v>27.2</v>
      </c>
    </row>
    <row r="68" spans="1:12" x14ac:dyDescent="0.25">
      <c r="A68" t="s">
        <v>122</v>
      </c>
      <c r="G68" s="15">
        <f t="shared" ca="1" si="10"/>
        <v>45627</v>
      </c>
      <c r="H68" s="1" t="str">
        <f t="shared" ca="1" si="11"/>
        <v>FizzManía</v>
      </c>
      <c r="I68" s="1">
        <f t="shared" ca="1" si="12"/>
        <v>21</v>
      </c>
      <c r="J68" s="1" t="str">
        <f t="shared" ca="1" si="13"/>
        <v>Botella</v>
      </c>
      <c r="K68" s="2">
        <f t="shared" ca="1" si="14"/>
        <v>13.2</v>
      </c>
      <c r="L68" s="2">
        <f t="shared" ca="1" si="15"/>
        <v>277.2</v>
      </c>
    </row>
    <row r="69" spans="1:12" x14ac:dyDescent="0.25">
      <c r="A69" t="s">
        <v>10</v>
      </c>
      <c r="G69" s="15">
        <f t="shared" ca="1" si="10"/>
        <v>45619</v>
      </c>
      <c r="H69" s="1" t="str">
        <f t="shared" ca="1" si="11"/>
        <v>BerryBoom</v>
      </c>
      <c r="I69" s="1">
        <f t="shared" ca="1" si="12"/>
        <v>14</v>
      </c>
      <c r="J69" s="1" t="str">
        <f t="shared" ca="1" si="13"/>
        <v>Lata</v>
      </c>
      <c r="K69" s="2">
        <f t="shared" ca="1" si="14"/>
        <v>3.6</v>
      </c>
      <c r="L69" s="2">
        <f t="shared" ca="1" si="15"/>
        <v>50.4</v>
      </c>
    </row>
    <row r="70" spans="1:12" x14ac:dyDescent="0.25">
      <c r="A70" t="s">
        <v>11</v>
      </c>
      <c r="B70">
        <v>8</v>
      </c>
      <c r="G70" s="15">
        <f t="shared" ca="1" si="10"/>
        <v>45485</v>
      </c>
      <c r="H70" s="1" t="str">
        <f t="shared" ca="1" si="11"/>
        <v>FizzManía</v>
      </c>
      <c r="I70" s="1">
        <f t="shared" ca="1" si="12"/>
        <v>33</v>
      </c>
      <c r="J70" s="1" t="str">
        <f t="shared" ca="1" si="13"/>
        <v>Botella</v>
      </c>
      <c r="K70" s="2">
        <f t="shared" ca="1" si="14"/>
        <v>13.2</v>
      </c>
      <c r="L70" s="2">
        <f t="shared" ca="1" si="15"/>
        <v>435.59999999999997</v>
      </c>
    </row>
    <row r="71" spans="1:12" x14ac:dyDescent="0.25">
      <c r="A71" t="s">
        <v>12</v>
      </c>
      <c r="B71">
        <v>21</v>
      </c>
      <c r="G71" s="15">
        <f t="shared" ca="1" si="10"/>
        <v>45297</v>
      </c>
      <c r="H71" s="1" t="str">
        <f t="shared" ca="1" si="11"/>
        <v>Quantum Pop</v>
      </c>
      <c r="I71" s="1">
        <f t="shared" ca="1" si="12"/>
        <v>2</v>
      </c>
      <c r="J71" s="1" t="str">
        <f t="shared" ca="1" si="13"/>
        <v>Lata</v>
      </c>
      <c r="K71" s="2">
        <f t="shared" ca="1" si="14"/>
        <v>3.8</v>
      </c>
      <c r="L71" s="2">
        <f t="shared" ca="1" si="15"/>
        <v>7.6</v>
      </c>
    </row>
    <row r="72" spans="1:12" x14ac:dyDescent="0.25">
      <c r="G72" s="15">
        <f t="shared" ca="1" si="10"/>
        <v>45507</v>
      </c>
      <c r="H72" s="1" t="str">
        <f t="shared" ca="1" si="11"/>
        <v>PopiPop</v>
      </c>
      <c r="I72" s="1">
        <f t="shared" ca="1" si="12"/>
        <v>14</v>
      </c>
      <c r="J72" s="1" t="str">
        <f t="shared" ca="1" si="13"/>
        <v>Botella</v>
      </c>
      <c r="K72" s="2">
        <f t="shared" ca="1" si="14"/>
        <v>15</v>
      </c>
      <c r="L72" s="2">
        <f t="shared" ca="1" si="15"/>
        <v>210</v>
      </c>
    </row>
    <row r="73" spans="1:12" x14ac:dyDescent="0.25">
      <c r="A73" t="s">
        <v>127</v>
      </c>
      <c r="G73" s="15">
        <f ca="1">ROUND($B$76+($B$78-$B$76)*RAND(),0)</f>
        <v>45635</v>
      </c>
      <c r="H73" s="1" t="str">
        <f t="shared" ca="1" si="11"/>
        <v>LunaBrew</v>
      </c>
      <c r="I73" s="1">
        <f t="shared" ca="1" si="12"/>
        <v>4</v>
      </c>
      <c r="J73" s="1" t="str">
        <f t="shared" ca="1" si="13"/>
        <v>Lata</v>
      </c>
      <c r="K73" s="2">
        <f t="shared" ca="1" si="14"/>
        <v>6.5</v>
      </c>
      <c r="L73" s="2">
        <f t="shared" ca="1" si="15"/>
        <v>26</v>
      </c>
    </row>
    <row r="74" spans="1:12" x14ac:dyDescent="0.25">
      <c r="A74" t="s">
        <v>10</v>
      </c>
      <c r="G74" s="15">
        <f t="shared" ca="1" si="10"/>
        <v>45392</v>
      </c>
      <c r="H74" s="1" t="str">
        <f t="shared" ca="1" si="11"/>
        <v>LunaBrew</v>
      </c>
      <c r="I74" s="1">
        <f t="shared" ca="1" si="12"/>
        <v>43</v>
      </c>
      <c r="J74" s="1" t="str">
        <f t="shared" ca="1" si="13"/>
        <v>Botella</v>
      </c>
      <c r="K74" s="2">
        <f t="shared" ca="1" si="14"/>
        <v>8.1999999999999993</v>
      </c>
      <c r="L74" s="2">
        <f t="shared" ca="1" si="15"/>
        <v>352.59999999999997</v>
      </c>
    </row>
    <row r="75" spans="1:12" x14ac:dyDescent="0.25">
      <c r="A75" t="s">
        <v>11</v>
      </c>
      <c r="B75" s="11">
        <v>45292</v>
      </c>
      <c r="C75" s="11"/>
      <c r="D75" s="11"/>
      <c r="E75" s="11"/>
      <c r="G75" s="15">
        <f t="shared" ca="1" si="10"/>
        <v>45447</v>
      </c>
      <c r="H75" s="1" t="str">
        <f t="shared" ca="1" si="11"/>
        <v>NovaBrew</v>
      </c>
      <c r="I75" s="1">
        <f t="shared" ca="1" si="12"/>
        <v>1</v>
      </c>
      <c r="J75" s="1" t="str">
        <f t="shared" ca="1" si="13"/>
        <v>Botella</v>
      </c>
      <c r="K75" s="2">
        <f t="shared" ca="1" si="14"/>
        <v>15.6</v>
      </c>
      <c r="L75" s="2">
        <f t="shared" ca="1" si="15"/>
        <v>15.6</v>
      </c>
    </row>
    <row r="76" spans="1:12" x14ac:dyDescent="0.25">
      <c r="B76" s="10">
        <f>B75</f>
        <v>45292</v>
      </c>
      <c r="C76" s="10"/>
      <c r="D76" s="10"/>
      <c r="E76" s="10"/>
      <c r="G76" s="15">
        <f t="shared" ca="1" si="10"/>
        <v>45641</v>
      </c>
      <c r="H76" s="1" t="str">
        <f t="shared" ca="1" si="11"/>
        <v>AquaFizz</v>
      </c>
      <c r="I76" s="1">
        <f t="shared" ca="1" si="12"/>
        <v>2</v>
      </c>
      <c r="J76" s="1" t="str">
        <f t="shared" ca="1" si="13"/>
        <v>Botella</v>
      </c>
      <c r="K76" s="2">
        <f t="shared" ca="1" si="14"/>
        <v>9.5</v>
      </c>
      <c r="L76" s="2">
        <f t="shared" ca="1" si="15"/>
        <v>19</v>
      </c>
    </row>
    <row r="77" spans="1:12" x14ac:dyDescent="0.25">
      <c r="A77" t="s">
        <v>12</v>
      </c>
      <c r="B77" s="11">
        <v>45657</v>
      </c>
      <c r="C77" s="10"/>
      <c r="D77" s="10"/>
      <c r="E77" s="10"/>
      <c r="G77" s="15">
        <f t="shared" ca="1" si="10"/>
        <v>45614</v>
      </c>
      <c r="H77" s="1" t="str">
        <f t="shared" ca="1" si="11"/>
        <v>NexoFizz</v>
      </c>
      <c r="I77" s="1">
        <f t="shared" ca="1" si="12"/>
        <v>15</v>
      </c>
      <c r="J77" s="1" t="str">
        <f t="shared" ca="1" si="13"/>
        <v>Lata</v>
      </c>
      <c r="K77" s="2">
        <f t="shared" ca="1" si="14"/>
        <v>3.9</v>
      </c>
      <c r="L77" s="2">
        <f t="shared" ca="1" si="15"/>
        <v>58.5</v>
      </c>
    </row>
    <row r="78" spans="1:12" x14ac:dyDescent="0.25">
      <c r="B78" s="10">
        <f>B77</f>
        <v>45657</v>
      </c>
      <c r="C78" s="10"/>
      <c r="D78" s="10"/>
      <c r="E78" s="10"/>
      <c r="G78" s="15">
        <f t="shared" ca="1" si="10"/>
        <v>45452</v>
      </c>
      <c r="H78" s="1" t="str">
        <f t="shared" ca="1" si="11"/>
        <v>PopiPop</v>
      </c>
      <c r="I78" s="1">
        <f t="shared" ca="1" si="12"/>
        <v>12</v>
      </c>
      <c r="J78" s="1" t="str">
        <f t="shared" ca="1" si="13"/>
        <v>Botella</v>
      </c>
      <c r="K78" s="2">
        <f t="shared" ca="1" si="14"/>
        <v>15</v>
      </c>
      <c r="L78" s="2">
        <f t="shared" ca="1" si="15"/>
        <v>180</v>
      </c>
    </row>
    <row r="79" spans="1:12" x14ac:dyDescent="0.25">
      <c r="B79" s="11"/>
      <c r="C79" s="11"/>
      <c r="D79" s="11"/>
      <c r="E79" s="11"/>
    </row>
    <row r="80" spans="1:12" x14ac:dyDescent="0.25">
      <c r="A80" t="s">
        <v>128</v>
      </c>
      <c r="B80" s="10"/>
      <c r="C80" s="10"/>
      <c r="D80" s="10"/>
      <c r="E80" s="10"/>
    </row>
    <row r="81" spans="1:5" x14ac:dyDescent="0.25">
      <c r="A81" t="s">
        <v>10</v>
      </c>
    </row>
    <row r="82" spans="1:5" x14ac:dyDescent="0.25">
      <c r="A82" t="s">
        <v>11</v>
      </c>
      <c r="B82">
        <v>1</v>
      </c>
    </row>
    <row r="83" spans="1:5" x14ac:dyDescent="0.25">
      <c r="A83" t="s">
        <v>12</v>
      </c>
      <c r="B83">
        <v>15</v>
      </c>
    </row>
    <row r="85" spans="1:5" x14ac:dyDescent="0.25">
      <c r="A85" t="s">
        <v>125</v>
      </c>
    </row>
    <row r="86" spans="1:5" x14ac:dyDescent="0.25">
      <c r="A86" t="s">
        <v>13</v>
      </c>
    </row>
    <row r="87" spans="1:5" x14ac:dyDescent="0.25">
      <c r="A87" t="s">
        <v>15</v>
      </c>
      <c r="B87">
        <v>12</v>
      </c>
    </row>
    <row r="89" spans="1:5" x14ac:dyDescent="0.25">
      <c r="A89" t="s">
        <v>129</v>
      </c>
    </row>
    <row r="90" spans="1:5" x14ac:dyDescent="0.25">
      <c r="A90" t="s">
        <v>130</v>
      </c>
      <c r="B90" t="s">
        <v>6</v>
      </c>
      <c r="C90" t="s">
        <v>7</v>
      </c>
      <c r="D90" t="s">
        <v>8</v>
      </c>
    </row>
    <row r="91" spans="1:5" x14ac:dyDescent="0.25">
      <c r="A91" t="s">
        <v>119</v>
      </c>
      <c r="B91">
        <v>0.3</v>
      </c>
      <c r="C91">
        <f>B91</f>
        <v>0.3</v>
      </c>
      <c r="D91">
        <f>0</f>
        <v>0</v>
      </c>
      <c r="E91">
        <f>C91</f>
        <v>0.3</v>
      </c>
    </row>
    <row r="92" spans="1:5" x14ac:dyDescent="0.25">
      <c r="A92" t="s">
        <v>120</v>
      </c>
      <c r="B92">
        <v>0.7</v>
      </c>
      <c r="C92">
        <f>B92+B91</f>
        <v>1</v>
      </c>
      <c r="D92">
        <f>E91</f>
        <v>0.3</v>
      </c>
      <c r="E92">
        <f>C92</f>
        <v>1</v>
      </c>
    </row>
  </sheetData>
  <mergeCells count="7">
    <mergeCell ref="G61:L61"/>
    <mergeCell ref="A2:B2"/>
    <mergeCell ref="G2:I2"/>
    <mergeCell ref="K2:M2"/>
    <mergeCell ref="G21:K21"/>
    <mergeCell ref="A42:B42"/>
    <mergeCell ref="G42:I42"/>
  </mergeCells>
  <pageMargins left="0.7" right="0.7" top="0.75" bottom="0.75" header="0.3" footer="0.3"/>
  <ignoredErrors>
    <ignoredError sqref="X4:Z4 S4:W4 P4:R4 L4:O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A173-1CAE-4170-A559-0C9616360981}">
  <dimension ref="A2:Q45"/>
  <sheetViews>
    <sheetView topLeftCell="F3" workbookViewId="0">
      <selection activeCell="O21" sqref="O21"/>
    </sheetView>
  </sheetViews>
  <sheetFormatPr baseColWidth="10" defaultRowHeight="15" x14ac:dyDescent="0.25"/>
  <cols>
    <col min="1" max="5" width="11.42578125" hidden="1" customWidth="1"/>
    <col min="6" max="6" width="3.5703125" customWidth="1"/>
    <col min="9" max="9" width="5.28515625" bestFit="1" customWidth="1"/>
    <col min="14" max="14" width="5.7109375" customWidth="1"/>
    <col min="15" max="15" width="16.42578125" customWidth="1"/>
  </cols>
  <sheetData>
    <row r="2" spans="1:17" ht="21" x14ac:dyDescent="0.35">
      <c r="G2" s="24" t="s">
        <v>54</v>
      </c>
      <c r="H2" s="25"/>
      <c r="I2" s="25"/>
      <c r="J2" s="25"/>
      <c r="K2" s="25"/>
      <c r="L2" s="25"/>
      <c r="M2" s="26"/>
    </row>
    <row r="4" spans="1:17" x14ac:dyDescent="0.25">
      <c r="A4" t="s">
        <v>3</v>
      </c>
      <c r="B4" t="s">
        <v>133</v>
      </c>
      <c r="C4" t="s">
        <v>134</v>
      </c>
      <c r="D4" t="s">
        <v>8</v>
      </c>
      <c r="G4" s="17" t="s">
        <v>135</v>
      </c>
      <c r="H4" s="17" t="s">
        <v>22</v>
      </c>
      <c r="I4" s="17" t="s">
        <v>3</v>
      </c>
      <c r="J4" s="17" t="s">
        <v>9</v>
      </c>
      <c r="K4" s="17" t="s">
        <v>14</v>
      </c>
      <c r="L4" s="17" t="s">
        <v>20</v>
      </c>
      <c r="M4" s="17" t="s">
        <v>16</v>
      </c>
    </row>
    <row r="5" spans="1:17" x14ac:dyDescent="0.25">
      <c r="A5" t="s">
        <v>5</v>
      </c>
      <c r="B5">
        <v>0.7</v>
      </c>
      <c r="C5">
        <f>B5</f>
        <v>0.7</v>
      </c>
      <c r="D5">
        <f>0</f>
        <v>0</v>
      </c>
      <c r="E5">
        <f>C5</f>
        <v>0.7</v>
      </c>
      <c r="G5" s="1">
        <v>1</v>
      </c>
      <c r="H5" s="1" t="str">
        <f ca="1">LOOKUP(RANDBETWEEN(1,15),$A$31:$A$45,$B$31:$B$45)</f>
        <v>Elena</v>
      </c>
      <c r="I5" s="1" t="str">
        <f ca="1">LOOKUP(RAND(),$D$5:$E$6,$A$5:$A$6)</f>
        <v>M</v>
      </c>
      <c r="J5" s="1">
        <f ca="1">ROUND(17+48*RAND(), 0)</f>
        <v>19</v>
      </c>
      <c r="K5" s="1">
        <f ca="1">LOOKUP(RAND(),$D$12:$E$17,$A$12:$A$17)</f>
        <v>1</v>
      </c>
      <c r="L5" s="18">
        <f ca="1">ROUND(1200 + 4500*RAND(), 0)</f>
        <v>3796</v>
      </c>
      <c r="M5" s="19" t="str">
        <f ca="1">LOOKUP(RAND(),$D$23:$E$25,$A$23:$A$25)</f>
        <v>Nombrado</v>
      </c>
      <c r="O5" s="20" t="s">
        <v>143</v>
      </c>
      <c r="P5" s="21">
        <f ca="1">LOOKUP(RANDBETWEEN(1,20),G5:G24,L5:L24)</f>
        <v>5564</v>
      </c>
      <c r="Q5" s="1">
        <f ca="1">MATCH(P5,L5:L24,0)</f>
        <v>2</v>
      </c>
    </row>
    <row r="6" spans="1:17" x14ac:dyDescent="0.25">
      <c r="A6" t="s">
        <v>141</v>
      </c>
      <c r="B6">
        <v>0.3</v>
      </c>
      <c r="C6">
        <f>B6+B5</f>
        <v>1</v>
      </c>
      <c r="D6">
        <f>E5</f>
        <v>0.7</v>
      </c>
      <c r="E6">
        <f>C6</f>
        <v>1</v>
      </c>
      <c r="G6" s="1">
        <v>2</v>
      </c>
      <c r="H6" s="1" t="str">
        <f t="shared" ref="H6:H24" ca="1" si="0">LOOKUP(RANDBETWEEN(1,15),$A$31:$A$45,$B$31:$B$45)</f>
        <v>Carlos</v>
      </c>
      <c r="I6" s="1" t="str">
        <f t="shared" ref="I6:I24" ca="1" si="1">LOOKUP(RAND(),$D$5:$E$6,$A$5:$A$6)</f>
        <v>M</v>
      </c>
      <c r="J6" s="1">
        <f t="shared" ref="J6:J24" ca="1" si="2">ROUND(17+48*RAND(), 0)</f>
        <v>43</v>
      </c>
      <c r="K6" s="1">
        <f t="shared" ref="K6:K24" ca="1" si="3">LOOKUP(RAND(),$D$12:$E$17,$A$12:$A$17)</f>
        <v>5</v>
      </c>
      <c r="L6" s="18">
        <f t="shared" ref="L6:L24" ca="1" si="4">ROUND(1200 + 4500*RAND(), 0)</f>
        <v>5564</v>
      </c>
      <c r="M6" s="19" t="str">
        <f t="shared" ref="M6:M24" ca="1" si="5">LOOKUP(RAND(),$D$23:$E$25,$A$23:$A$25)</f>
        <v>Practicante</v>
      </c>
    </row>
    <row r="7" spans="1:17" x14ac:dyDescent="0.25">
      <c r="G7" s="1">
        <v>3</v>
      </c>
      <c r="H7" s="1" t="str">
        <f t="shared" ca="1" si="0"/>
        <v>Sofía</v>
      </c>
      <c r="I7" s="1" t="str">
        <f t="shared" ca="1" si="1"/>
        <v>M</v>
      </c>
      <c r="J7" s="1">
        <f t="shared" ca="1" si="2"/>
        <v>42</v>
      </c>
      <c r="K7" s="1">
        <f t="shared" ca="1" si="3"/>
        <v>0</v>
      </c>
      <c r="L7" s="18">
        <f t="shared" ca="1" si="4"/>
        <v>2834</v>
      </c>
      <c r="M7" s="19" t="str">
        <f t="shared" ca="1" si="5"/>
        <v>Practicante</v>
      </c>
      <c r="O7" s="27" t="s">
        <v>144</v>
      </c>
      <c r="P7" s="27"/>
      <c r="Q7" s="1">
        <f ca="1">MATCH(MAX(L5:L24),L5:L24,0)</f>
        <v>2</v>
      </c>
    </row>
    <row r="8" spans="1:17" x14ac:dyDescent="0.25">
      <c r="A8" t="s">
        <v>9</v>
      </c>
      <c r="B8" t="s">
        <v>136</v>
      </c>
      <c r="D8" t="s">
        <v>137</v>
      </c>
      <c r="G8" s="1">
        <v>4</v>
      </c>
      <c r="H8" s="1" t="str">
        <f t="shared" ca="1" si="0"/>
        <v>María</v>
      </c>
      <c r="I8" s="1" t="str">
        <f t="shared" ca="1" si="1"/>
        <v>F</v>
      </c>
      <c r="J8" s="1">
        <f t="shared" ca="1" si="2"/>
        <v>57</v>
      </c>
      <c r="K8" s="1">
        <f t="shared" ca="1" si="3"/>
        <v>2</v>
      </c>
      <c r="L8" s="18">
        <f t="shared" ca="1" si="4"/>
        <v>1281</v>
      </c>
      <c r="M8" s="19" t="str">
        <f t="shared" ca="1" si="5"/>
        <v>Nombrado</v>
      </c>
    </row>
    <row r="9" spans="1:17" x14ac:dyDescent="0.25">
      <c r="D9" t="s">
        <v>138</v>
      </c>
      <c r="G9" s="1">
        <v>5</v>
      </c>
      <c r="H9" s="1" t="str">
        <f t="shared" ca="1" si="0"/>
        <v>Laura</v>
      </c>
      <c r="I9" s="1" t="str">
        <f t="shared" ca="1" si="1"/>
        <v>M</v>
      </c>
      <c r="J9" s="1">
        <f t="shared" ca="1" si="2"/>
        <v>61</v>
      </c>
      <c r="K9" s="1">
        <f t="shared" ca="1" si="3"/>
        <v>0</v>
      </c>
      <c r="L9" s="18">
        <f t="shared" ca="1" si="4"/>
        <v>2707</v>
      </c>
      <c r="M9" s="19" t="str">
        <f t="shared" ca="1" si="5"/>
        <v>Nombrado</v>
      </c>
      <c r="O9" s="27" t="s">
        <v>145</v>
      </c>
      <c r="P9" s="27"/>
      <c r="Q9" s="1">
        <f ca="1">MATCH(MIN(L5:L24),L5:L24,0)</f>
        <v>4</v>
      </c>
    </row>
    <row r="10" spans="1:17" x14ac:dyDescent="0.25">
      <c r="G10" s="1">
        <v>6</v>
      </c>
      <c r="H10" s="1" t="str">
        <f t="shared" ca="1" si="0"/>
        <v>Juan</v>
      </c>
      <c r="I10" s="1" t="str">
        <f t="shared" ca="1" si="1"/>
        <v>F</v>
      </c>
      <c r="J10" s="1">
        <f t="shared" ca="1" si="2"/>
        <v>60</v>
      </c>
      <c r="K10" s="1">
        <f t="shared" ca="1" si="3"/>
        <v>3</v>
      </c>
      <c r="L10" s="18">
        <f t="shared" ca="1" si="4"/>
        <v>4747</v>
      </c>
      <c r="M10" s="19" t="str">
        <f t="shared" ca="1" si="5"/>
        <v>Contratado</v>
      </c>
    </row>
    <row r="11" spans="1:17" x14ac:dyDescent="0.25">
      <c r="A11" t="s">
        <v>14</v>
      </c>
      <c r="B11" t="s">
        <v>133</v>
      </c>
      <c r="C11" t="s">
        <v>134</v>
      </c>
      <c r="D11" t="s">
        <v>8</v>
      </c>
      <c r="G11" s="1">
        <v>7</v>
      </c>
      <c r="H11" s="1" t="str">
        <f t="shared" ca="1" si="0"/>
        <v>Pedro</v>
      </c>
      <c r="I11" s="1" t="str">
        <f t="shared" ca="1" si="1"/>
        <v>M</v>
      </c>
      <c r="J11" s="1">
        <f t="shared" ca="1" si="2"/>
        <v>60</v>
      </c>
      <c r="K11" s="1">
        <f t="shared" ca="1" si="3"/>
        <v>3</v>
      </c>
      <c r="L11" s="18">
        <f t="shared" ca="1" si="4"/>
        <v>2101</v>
      </c>
      <c r="M11" s="19" t="str">
        <f t="shared" ca="1" si="5"/>
        <v>Contratado</v>
      </c>
      <c r="O11" s="27" t="s">
        <v>146</v>
      </c>
      <c r="P11" s="27"/>
      <c r="Q11" s="1">
        <f ca="1">MATCH(MAX(K5:K24),K5:K24,0)</f>
        <v>2</v>
      </c>
    </row>
    <row r="12" spans="1:17" x14ac:dyDescent="0.25">
      <c r="A12">
        <v>0</v>
      </c>
      <c r="B12">
        <v>0.26</v>
      </c>
      <c r="C12">
        <f>B12</f>
        <v>0.26</v>
      </c>
      <c r="D12">
        <v>0</v>
      </c>
      <c r="E12">
        <f t="shared" ref="E12:E17" si="6">C12</f>
        <v>0.26</v>
      </c>
      <c r="G12" s="1">
        <v>8</v>
      </c>
      <c r="H12" s="1" t="str">
        <f t="shared" ca="1" si="0"/>
        <v>Elena</v>
      </c>
      <c r="I12" s="1" t="str">
        <f t="shared" ca="1" si="1"/>
        <v>F</v>
      </c>
      <c r="J12" s="1">
        <f t="shared" ca="1" si="2"/>
        <v>61</v>
      </c>
      <c r="K12" s="1">
        <f t="shared" ca="1" si="3"/>
        <v>2</v>
      </c>
      <c r="L12" s="18">
        <f t="shared" ca="1" si="4"/>
        <v>4791</v>
      </c>
      <c r="M12" s="19" t="str">
        <f t="shared" ca="1" si="5"/>
        <v>Nombrado</v>
      </c>
    </row>
    <row r="13" spans="1:17" x14ac:dyDescent="0.25">
      <c r="A13">
        <v>1</v>
      </c>
      <c r="B13">
        <v>0.2</v>
      </c>
      <c r="C13">
        <f>B13+C12</f>
        <v>0.46</v>
      </c>
      <c r="D13">
        <f>E12</f>
        <v>0.26</v>
      </c>
      <c r="E13">
        <f t="shared" si="6"/>
        <v>0.46</v>
      </c>
      <c r="G13" s="1">
        <v>9</v>
      </c>
      <c r="H13" s="1" t="str">
        <f t="shared" ca="1" si="0"/>
        <v>Carlos</v>
      </c>
      <c r="I13" s="1" t="str">
        <f t="shared" ca="1" si="1"/>
        <v>F</v>
      </c>
      <c r="J13" s="1">
        <f t="shared" ca="1" si="2"/>
        <v>46</v>
      </c>
      <c r="K13" s="1">
        <f t="shared" ca="1" si="3"/>
        <v>3</v>
      </c>
      <c r="L13" s="18">
        <f t="shared" ca="1" si="4"/>
        <v>5491</v>
      </c>
      <c r="M13" s="19" t="str">
        <f t="shared" ca="1" si="5"/>
        <v>Contratado</v>
      </c>
      <c r="O13" s="20" t="s">
        <v>147</v>
      </c>
      <c r="P13" s="22" t="str">
        <f ca="1">LOOKUP(RANDBETWEEN(1,20),G5:G24,H5:H24)</f>
        <v>Sofía</v>
      </c>
      <c r="Q13" s="1">
        <f ca="1">MATCH(P13,H5:H24,0)</f>
        <v>3</v>
      </c>
    </row>
    <row r="14" spans="1:17" x14ac:dyDescent="0.25">
      <c r="A14">
        <v>2</v>
      </c>
      <c r="B14">
        <v>0.19</v>
      </c>
      <c r="C14">
        <f>B14+C13</f>
        <v>0.65</v>
      </c>
      <c r="D14">
        <f>E13</f>
        <v>0.46</v>
      </c>
      <c r="E14">
        <f t="shared" si="6"/>
        <v>0.65</v>
      </c>
      <c r="G14" s="1">
        <v>10</v>
      </c>
      <c r="H14" s="1" t="str">
        <f t="shared" ca="1" si="0"/>
        <v>Alejandro</v>
      </c>
      <c r="I14" s="1" t="str">
        <f t="shared" ca="1" si="1"/>
        <v>M</v>
      </c>
      <c r="J14" s="1">
        <f t="shared" ca="1" si="2"/>
        <v>34</v>
      </c>
      <c r="K14" s="1">
        <f t="shared" ca="1" si="3"/>
        <v>1</v>
      </c>
      <c r="L14" s="18">
        <f t="shared" ca="1" si="4"/>
        <v>2694</v>
      </c>
      <c r="M14" s="19" t="str">
        <f t="shared" ca="1" si="5"/>
        <v>Nombrado</v>
      </c>
    </row>
    <row r="15" spans="1:17" x14ac:dyDescent="0.25">
      <c r="A15">
        <v>3</v>
      </c>
      <c r="B15">
        <v>0.21</v>
      </c>
      <c r="C15">
        <f>B15+C14</f>
        <v>0.86</v>
      </c>
      <c r="D15">
        <f>E14</f>
        <v>0.65</v>
      </c>
      <c r="E15">
        <f t="shared" si="6"/>
        <v>0.86</v>
      </c>
      <c r="G15" s="1">
        <v>11</v>
      </c>
      <c r="H15" s="1" t="str">
        <f t="shared" ca="1" si="0"/>
        <v>Ana</v>
      </c>
      <c r="I15" s="1" t="str">
        <f t="shared" ca="1" si="1"/>
        <v>F</v>
      </c>
      <c r="J15" s="1">
        <f t="shared" ca="1" si="2"/>
        <v>33</v>
      </c>
      <c r="K15" s="1">
        <f t="shared" ca="1" si="3"/>
        <v>2</v>
      </c>
      <c r="L15" s="18">
        <f t="shared" ca="1" si="4"/>
        <v>3111</v>
      </c>
      <c r="M15" s="19" t="str">
        <f t="shared" ca="1" si="5"/>
        <v>Contratado</v>
      </c>
      <c r="O15" s="27" t="s">
        <v>148</v>
      </c>
      <c r="P15" s="27"/>
      <c r="Q15" s="1">
        <f ca="1">MATCH(MIN(J5:J24),J5:J24,0)</f>
        <v>1</v>
      </c>
    </row>
    <row r="16" spans="1:17" x14ac:dyDescent="0.25">
      <c r="A16">
        <v>4</v>
      </c>
      <c r="B16">
        <v>0.09</v>
      </c>
      <c r="C16">
        <f>B16+C15</f>
        <v>0.95</v>
      </c>
      <c r="D16">
        <f>E15</f>
        <v>0.86</v>
      </c>
      <c r="E16">
        <f t="shared" si="6"/>
        <v>0.95</v>
      </c>
      <c r="G16" s="1">
        <v>12</v>
      </c>
      <c r="H16" s="1" t="str">
        <f t="shared" ca="1" si="0"/>
        <v>Sofía</v>
      </c>
      <c r="I16" s="1" t="str">
        <f t="shared" ca="1" si="1"/>
        <v>M</v>
      </c>
      <c r="J16" s="1">
        <f t="shared" ca="1" si="2"/>
        <v>32</v>
      </c>
      <c r="K16" s="1">
        <f t="shared" ca="1" si="3"/>
        <v>1</v>
      </c>
      <c r="L16" s="18">
        <f t="shared" ca="1" si="4"/>
        <v>5351</v>
      </c>
      <c r="M16" s="19" t="str">
        <f t="shared" ca="1" si="5"/>
        <v>Nombrado</v>
      </c>
    </row>
    <row r="17" spans="1:17" x14ac:dyDescent="0.25">
      <c r="A17">
        <v>5</v>
      </c>
      <c r="B17">
        <v>0.05</v>
      </c>
      <c r="C17">
        <f>B17+C16</f>
        <v>1</v>
      </c>
      <c r="D17">
        <f>E16</f>
        <v>0.95</v>
      </c>
      <c r="E17">
        <f t="shared" si="6"/>
        <v>1</v>
      </c>
      <c r="G17" s="1">
        <v>13</v>
      </c>
      <c r="H17" s="1" t="str">
        <f t="shared" ca="1" si="0"/>
        <v>Miguel</v>
      </c>
      <c r="I17" s="1" t="str">
        <f t="shared" ca="1" si="1"/>
        <v>M</v>
      </c>
      <c r="J17" s="1">
        <f t="shared" ca="1" si="2"/>
        <v>41</v>
      </c>
      <c r="K17" s="1">
        <f t="shared" ca="1" si="3"/>
        <v>1</v>
      </c>
      <c r="L17" s="18">
        <f t="shared" ca="1" si="4"/>
        <v>1979</v>
      </c>
      <c r="M17" s="19" t="str">
        <f t="shared" ca="1" si="5"/>
        <v>Contratado</v>
      </c>
      <c r="O17" s="27" t="s">
        <v>149</v>
      </c>
      <c r="P17" s="27"/>
      <c r="Q17" s="1">
        <f ca="1">MATCH(MAX(J5:J24),J5:J24,0)</f>
        <v>20</v>
      </c>
    </row>
    <row r="18" spans="1:17" x14ac:dyDescent="0.25">
      <c r="G18" s="1">
        <v>14</v>
      </c>
      <c r="H18" s="1" t="str">
        <f t="shared" ca="1" si="0"/>
        <v>María</v>
      </c>
      <c r="I18" s="1" t="str">
        <f t="shared" ca="1" si="1"/>
        <v>M</v>
      </c>
      <c r="J18" s="1">
        <f t="shared" ca="1" si="2"/>
        <v>44</v>
      </c>
      <c r="K18" s="1">
        <f t="shared" ca="1" si="3"/>
        <v>0</v>
      </c>
      <c r="L18" s="18">
        <f t="shared" ca="1" si="4"/>
        <v>4849</v>
      </c>
      <c r="M18" s="19" t="str">
        <f t="shared" ca="1" si="5"/>
        <v>Nombrado</v>
      </c>
    </row>
    <row r="19" spans="1:17" x14ac:dyDescent="0.25">
      <c r="A19" t="s">
        <v>20</v>
      </c>
      <c r="B19" t="s">
        <v>136</v>
      </c>
      <c r="D19" t="s">
        <v>139</v>
      </c>
      <c r="G19" s="1">
        <v>15</v>
      </c>
      <c r="H19" s="1" t="str">
        <f t="shared" ca="1" si="0"/>
        <v>Miguel</v>
      </c>
      <c r="I19" s="1" t="str">
        <f t="shared" ca="1" si="1"/>
        <v>M</v>
      </c>
      <c r="J19" s="1">
        <f t="shared" ca="1" si="2"/>
        <v>51</v>
      </c>
      <c r="K19" s="1">
        <f t="shared" ca="1" si="3"/>
        <v>3</v>
      </c>
      <c r="L19" s="18">
        <f t="shared" ca="1" si="4"/>
        <v>3149</v>
      </c>
      <c r="M19" s="19" t="str">
        <f t="shared" ca="1" si="5"/>
        <v>Nombrado</v>
      </c>
    </row>
    <row r="20" spans="1:17" x14ac:dyDescent="0.25">
      <c r="D20" t="s">
        <v>140</v>
      </c>
      <c r="G20" s="1">
        <v>16</v>
      </c>
      <c r="H20" s="1" t="str">
        <f t="shared" ca="1" si="0"/>
        <v>Ana</v>
      </c>
      <c r="I20" s="1" t="str">
        <f t="shared" ca="1" si="1"/>
        <v>M</v>
      </c>
      <c r="J20" s="1">
        <f t="shared" ca="1" si="2"/>
        <v>30</v>
      </c>
      <c r="K20" s="1">
        <f t="shared" ca="1" si="3"/>
        <v>0</v>
      </c>
      <c r="L20" s="18">
        <f t="shared" ca="1" si="4"/>
        <v>4615</v>
      </c>
      <c r="M20" s="19" t="str">
        <f t="shared" ca="1" si="5"/>
        <v>Nombrado</v>
      </c>
    </row>
    <row r="21" spans="1:17" x14ac:dyDescent="0.25">
      <c r="G21" s="1">
        <v>17</v>
      </c>
      <c r="H21" s="1" t="str">
        <f t="shared" ca="1" si="0"/>
        <v>Jorge</v>
      </c>
      <c r="I21" s="1" t="str">
        <f t="shared" ca="1" si="1"/>
        <v>F</v>
      </c>
      <c r="J21" s="1">
        <f t="shared" ca="1" si="2"/>
        <v>26</v>
      </c>
      <c r="K21" s="1">
        <f t="shared" ca="1" si="3"/>
        <v>2</v>
      </c>
      <c r="L21" s="18">
        <f t="shared" ca="1" si="4"/>
        <v>3722</v>
      </c>
      <c r="M21" s="19" t="str">
        <f t="shared" ca="1" si="5"/>
        <v>Contratado</v>
      </c>
    </row>
    <row r="22" spans="1:17" x14ac:dyDescent="0.25">
      <c r="A22" t="s">
        <v>142</v>
      </c>
      <c r="B22" t="s">
        <v>6</v>
      </c>
      <c r="C22" t="s">
        <v>7</v>
      </c>
      <c r="D22" t="s">
        <v>8</v>
      </c>
      <c r="G22" s="1">
        <v>18</v>
      </c>
      <c r="H22" s="1" t="str">
        <f t="shared" ca="1" si="0"/>
        <v>Carlos</v>
      </c>
      <c r="I22" s="1" t="str">
        <f t="shared" ca="1" si="1"/>
        <v>M</v>
      </c>
      <c r="J22" s="1">
        <f t="shared" ca="1" si="2"/>
        <v>50</v>
      </c>
      <c r="K22" s="1">
        <f t="shared" ca="1" si="3"/>
        <v>0</v>
      </c>
      <c r="L22" s="18">
        <f t="shared" ca="1" si="4"/>
        <v>2279</v>
      </c>
      <c r="M22" s="19" t="str">
        <f t="shared" ca="1" si="5"/>
        <v>Nombrado</v>
      </c>
    </row>
    <row r="23" spans="1:17" x14ac:dyDescent="0.25">
      <c r="A23" t="s">
        <v>18</v>
      </c>
      <c r="B23">
        <v>0.5</v>
      </c>
      <c r="C23">
        <f>B23</f>
        <v>0.5</v>
      </c>
      <c r="D23">
        <f>0</f>
        <v>0</v>
      </c>
      <c r="E23">
        <f>C23</f>
        <v>0.5</v>
      </c>
      <c r="G23" s="1">
        <v>19</v>
      </c>
      <c r="H23" s="1" t="str">
        <f t="shared" ca="1" si="0"/>
        <v>Laura</v>
      </c>
      <c r="I23" s="1" t="str">
        <f t="shared" ca="1" si="1"/>
        <v>M</v>
      </c>
      <c r="J23" s="1">
        <f t="shared" ca="1" si="2"/>
        <v>32</v>
      </c>
      <c r="K23" s="1">
        <f t="shared" ca="1" si="3"/>
        <v>4</v>
      </c>
      <c r="L23" s="18">
        <f t="shared" ca="1" si="4"/>
        <v>4674</v>
      </c>
      <c r="M23" s="19" t="str">
        <f t="shared" ca="1" si="5"/>
        <v>Nombrado</v>
      </c>
    </row>
    <row r="24" spans="1:17" x14ac:dyDescent="0.25">
      <c r="A24" t="s">
        <v>17</v>
      </c>
      <c r="B24">
        <v>0.4</v>
      </c>
      <c r="C24">
        <f>B24+C23</f>
        <v>0.9</v>
      </c>
      <c r="D24">
        <f>E23</f>
        <v>0.5</v>
      </c>
      <c r="E24">
        <f>C24</f>
        <v>0.9</v>
      </c>
      <c r="G24" s="1">
        <v>20</v>
      </c>
      <c r="H24" s="1" t="str">
        <f t="shared" ca="1" si="0"/>
        <v>David</v>
      </c>
      <c r="I24" s="1" t="str">
        <f t="shared" ca="1" si="1"/>
        <v>F</v>
      </c>
      <c r="J24" s="1">
        <f t="shared" ca="1" si="2"/>
        <v>63</v>
      </c>
      <c r="K24" s="1">
        <f t="shared" ca="1" si="3"/>
        <v>0</v>
      </c>
      <c r="L24" s="18">
        <f t="shared" ca="1" si="4"/>
        <v>5222</v>
      </c>
      <c r="M24" s="19" t="str">
        <f t="shared" ca="1" si="5"/>
        <v>Contratado</v>
      </c>
    </row>
    <row r="25" spans="1:17" x14ac:dyDescent="0.25">
      <c r="A25" t="s">
        <v>19</v>
      </c>
      <c r="B25">
        <v>0.1</v>
      </c>
      <c r="C25">
        <f>B25+C24</f>
        <v>1</v>
      </c>
      <c r="D25">
        <f>E24</f>
        <v>0.9</v>
      </c>
      <c r="E25">
        <f>C25</f>
        <v>1</v>
      </c>
    </row>
    <row r="28" spans="1:17" ht="21" x14ac:dyDescent="0.35">
      <c r="A28" s="23" t="s">
        <v>55</v>
      </c>
      <c r="B28" s="23"/>
      <c r="C28" s="23"/>
    </row>
    <row r="30" spans="1:17" x14ac:dyDescent="0.25">
      <c r="A30" s="3" t="s">
        <v>0</v>
      </c>
      <c r="B30" s="3" t="s">
        <v>22</v>
      </c>
      <c r="C30" s="3" t="s">
        <v>23</v>
      </c>
    </row>
    <row r="31" spans="1:17" x14ac:dyDescent="0.25">
      <c r="A31" s="1">
        <v>1</v>
      </c>
      <c r="B31" s="1" t="s">
        <v>24</v>
      </c>
      <c r="C31" s="1" t="s">
        <v>25</v>
      </c>
    </row>
    <row r="32" spans="1:17" x14ac:dyDescent="0.25">
      <c r="A32" s="1">
        <v>2</v>
      </c>
      <c r="B32" s="1" t="s">
        <v>26</v>
      </c>
      <c r="C32" s="1" t="s">
        <v>27</v>
      </c>
    </row>
    <row r="33" spans="1:3" x14ac:dyDescent="0.25">
      <c r="A33" s="1">
        <v>3</v>
      </c>
      <c r="B33" s="1" t="s">
        <v>28</v>
      </c>
      <c r="C33" s="1" t="s">
        <v>29</v>
      </c>
    </row>
    <row r="34" spans="1:3" x14ac:dyDescent="0.25">
      <c r="A34" s="1">
        <v>4</v>
      </c>
      <c r="B34" s="1" t="s">
        <v>30</v>
      </c>
      <c r="C34" s="1" t="s">
        <v>31</v>
      </c>
    </row>
    <row r="35" spans="1:3" x14ac:dyDescent="0.25">
      <c r="A35" s="1">
        <v>5</v>
      </c>
      <c r="B35" s="1" t="s">
        <v>32</v>
      </c>
      <c r="C35" s="1" t="s">
        <v>33</v>
      </c>
    </row>
    <row r="36" spans="1:3" x14ac:dyDescent="0.25">
      <c r="A36" s="1">
        <v>6</v>
      </c>
      <c r="B36" s="1" t="s">
        <v>34</v>
      </c>
      <c r="C36" s="1" t="s">
        <v>35</v>
      </c>
    </row>
    <row r="37" spans="1:3" x14ac:dyDescent="0.25">
      <c r="A37" s="1">
        <v>7</v>
      </c>
      <c r="B37" s="1" t="s">
        <v>36</v>
      </c>
      <c r="C37" s="1" t="s">
        <v>37</v>
      </c>
    </row>
    <row r="38" spans="1:3" x14ac:dyDescent="0.25">
      <c r="A38" s="1">
        <v>8</v>
      </c>
      <c r="B38" s="1" t="s">
        <v>38</v>
      </c>
      <c r="C38" s="1" t="s">
        <v>39</v>
      </c>
    </row>
    <row r="39" spans="1:3" x14ac:dyDescent="0.25">
      <c r="A39" s="1">
        <v>9</v>
      </c>
      <c r="B39" s="1" t="s">
        <v>40</v>
      </c>
      <c r="C39" s="1" t="s">
        <v>41</v>
      </c>
    </row>
    <row r="40" spans="1:3" x14ac:dyDescent="0.25">
      <c r="A40" s="1">
        <v>10</v>
      </c>
      <c r="B40" s="1" t="s">
        <v>42</v>
      </c>
      <c r="C40" s="1" t="s">
        <v>43</v>
      </c>
    </row>
    <row r="41" spans="1:3" x14ac:dyDescent="0.25">
      <c r="A41" s="1">
        <v>11</v>
      </c>
      <c r="B41" s="1" t="s">
        <v>44</v>
      </c>
      <c r="C41" s="1" t="s">
        <v>45</v>
      </c>
    </row>
    <row r="42" spans="1:3" x14ac:dyDescent="0.25">
      <c r="A42" s="1">
        <v>12</v>
      </c>
      <c r="B42" s="1" t="s">
        <v>46</v>
      </c>
      <c r="C42" s="1" t="s">
        <v>47</v>
      </c>
    </row>
    <row r="43" spans="1:3" x14ac:dyDescent="0.25">
      <c r="A43" s="1">
        <v>13</v>
      </c>
      <c r="B43" s="1" t="s">
        <v>48</v>
      </c>
      <c r="C43" s="1" t="s">
        <v>49</v>
      </c>
    </row>
    <row r="44" spans="1:3" x14ac:dyDescent="0.25">
      <c r="A44" s="1">
        <v>14</v>
      </c>
      <c r="B44" s="1" t="s">
        <v>50</v>
      </c>
      <c r="C44" s="1" t="s">
        <v>51</v>
      </c>
    </row>
    <row r="45" spans="1:3" x14ac:dyDescent="0.25">
      <c r="A45" s="1">
        <v>15</v>
      </c>
      <c r="B45" s="1" t="s">
        <v>52</v>
      </c>
      <c r="C45" s="1" t="s">
        <v>53</v>
      </c>
    </row>
  </sheetData>
  <mergeCells count="7">
    <mergeCell ref="G2:M2"/>
    <mergeCell ref="A28:C28"/>
    <mergeCell ref="O7:P7"/>
    <mergeCell ref="O9:P9"/>
    <mergeCell ref="O11:P11"/>
    <mergeCell ref="O15:P15"/>
    <mergeCell ref="O17:P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F678-5231-44CD-9D02-A7E1533B9DB0}">
  <dimension ref="A2:R45"/>
  <sheetViews>
    <sheetView topLeftCell="F1" workbookViewId="0">
      <selection activeCell="O20" sqref="O20"/>
    </sheetView>
  </sheetViews>
  <sheetFormatPr baseColWidth="10" defaultRowHeight="15" x14ac:dyDescent="0.25"/>
  <cols>
    <col min="1" max="5" width="11.42578125" hidden="1" customWidth="1"/>
    <col min="6" max="6" width="3.5703125" customWidth="1"/>
    <col min="9" max="9" width="5.28515625" bestFit="1" customWidth="1"/>
    <col min="14" max="14" width="5.7109375" customWidth="1"/>
    <col min="15" max="15" width="13.28515625" customWidth="1"/>
  </cols>
  <sheetData>
    <row r="2" spans="1:18" ht="21" x14ac:dyDescent="0.35">
      <c r="G2" s="24" t="s">
        <v>54</v>
      </c>
      <c r="H2" s="25"/>
      <c r="I2" s="25"/>
      <c r="J2" s="25"/>
      <c r="K2" s="25"/>
      <c r="L2" s="25"/>
      <c r="M2" s="26"/>
    </row>
    <row r="4" spans="1:18" x14ac:dyDescent="0.25">
      <c r="A4" t="s">
        <v>3</v>
      </c>
      <c r="B4" t="s">
        <v>133</v>
      </c>
      <c r="C4" t="s">
        <v>134</v>
      </c>
      <c r="D4" t="s">
        <v>8</v>
      </c>
      <c r="G4" s="17" t="s">
        <v>135</v>
      </c>
      <c r="H4" s="17" t="s">
        <v>22</v>
      </c>
      <c r="I4" s="17" t="s">
        <v>3</v>
      </c>
      <c r="J4" s="17" t="s">
        <v>9</v>
      </c>
      <c r="K4" s="17" t="s">
        <v>14</v>
      </c>
      <c r="L4" s="17" t="s">
        <v>20</v>
      </c>
      <c r="M4" s="17" t="s">
        <v>16</v>
      </c>
    </row>
    <row r="5" spans="1:18" x14ac:dyDescent="0.25">
      <c r="A5" t="s">
        <v>5</v>
      </c>
      <c r="B5">
        <v>0.7</v>
      </c>
      <c r="C5">
        <f>B5</f>
        <v>0.7</v>
      </c>
      <c r="D5">
        <f>0</f>
        <v>0</v>
      </c>
      <c r="E5">
        <f>C5</f>
        <v>0.7</v>
      </c>
      <c r="G5" s="1">
        <v>1</v>
      </c>
      <c r="H5" s="1" t="str">
        <f ca="1">LOOKUP(RANDBETWEEN(1,15),$A$31:$A$45,$B$31:$B$45)</f>
        <v>Carlos</v>
      </c>
      <c r="I5" s="1" t="str">
        <f ca="1">LOOKUP(RAND(),$D$5:$E$6,$A$5:$A$6)</f>
        <v>F</v>
      </c>
      <c r="J5" s="1">
        <f ca="1">ROUND(17+48*RAND(), 0)</f>
        <v>65</v>
      </c>
      <c r="K5" s="1">
        <f ca="1">LOOKUP(RAND(),$D$12:$E$17,$A$12:$A$17)</f>
        <v>3</v>
      </c>
      <c r="L5" s="18">
        <f ca="1">ROUND(1200 + 4500*RAND(), 0)</f>
        <v>5454</v>
      </c>
      <c r="M5" s="19" t="str">
        <f ca="1">LOOKUP(RAND(),$D$23:$E$25,$A$23:$A$25)</f>
        <v>Practicante</v>
      </c>
      <c r="O5" s="28" t="s">
        <v>150</v>
      </c>
      <c r="P5" s="31"/>
      <c r="Q5" s="29"/>
      <c r="R5" s="1" t="str">
        <f ca="1">INDEX(H5:H24,MATCH(MAX(L5:L24),L5:L24,0),1)</f>
        <v>Alejandro</v>
      </c>
    </row>
    <row r="6" spans="1:18" x14ac:dyDescent="0.25">
      <c r="A6" t="s">
        <v>141</v>
      </c>
      <c r="B6">
        <v>0.3</v>
      </c>
      <c r="C6">
        <f>B6+B5</f>
        <v>1</v>
      </c>
      <c r="D6">
        <f>E5</f>
        <v>0.7</v>
      </c>
      <c r="E6">
        <f>C6</f>
        <v>1</v>
      </c>
      <c r="G6" s="1">
        <v>2</v>
      </c>
      <c r="H6" s="1" t="str">
        <f t="shared" ref="H6:H24" ca="1" si="0">LOOKUP(RANDBETWEEN(1,15),$A$31:$A$45,$B$31:$B$45)</f>
        <v>Juan</v>
      </c>
      <c r="I6" s="1" t="str">
        <f t="shared" ref="I6:I24" ca="1" si="1">LOOKUP(RAND(),$D$5:$E$6,$A$5:$A$6)</f>
        <v>M</v>
      </c>
      <c r="J6" s="1">
        <f t="shared" ref="J6:J24" ca="1" si="2">ROUND(17+48*RAND(), 0)</f>
        <v>47</v>
      </c>
      <c r="K6" s="1">
        <f t="shared" ref="K6:K24" ca="1" si="3">LOOKUP(RAND(),$D$12:$E$17,$A$12:$A$17)</f>
        <v>1</v>
      </c>
      <c r="L6" s="18">
        <f t="shared" ref="L6:L24" ca="1" si="4">ROUND(1200 + 4500*RAND(), 0)</f>
        <v>5630</v>
      </c>
      <c r="M6" s="19" t="str">
        <f t="shared" ref="M6:M24" ca="1" si="5">LOOKUP(RAND(),$D$23:$E$25,$A$23:$A$25)</f>
        <v>Nombrado</v>
      </c>
    </row>
    <row r="7" spans="1:18" x14ac:dyDescent="0.25">
      <c r="G7" s="1">
        <v>3</v>
      </c>
      <c r="H7" s="1" t="str">
        <f t="shared" ca="1" si="0"/>
        <v>Sofía</v>
      </c>
      <c r="I7" s="1" t="str">
        <f t="shared" ca="1" si="1"/>
        <v>F</v>
      </c>
      <c r="J7" s="1">
        <f t="shared" ca="1" si="2"/>
        <v>20</v>
      </c>
      <c r="K7" s="1">
        <f t="shared" ca="1" si="3"/>
        <v>1</v>
      </c>
      <c r="L7" s="18">
        <f t="shared" ca="1" si="4"/>
        <v>5464</v>
      </c>
      <c r="M7" s="19" t="str">
        <f t="shared" ca="1" si="5"/>
        <v>Nombrado</v>
      </c>
      <c r="O7" s="28" t="s">
        <v>151</v>
      </c>
      <c r="P7" s="31"/>
      <c r="Q7" s="29"/>
      <c r="R7" s="1" t="str">
        <f ca="1">INDEX(H5:H24,MATCH(MAX(K5:K24),K5:K24,0),1)</f>
        <v>Jorge</v>
      </c>
    </row>
    <row r="8" spans="1:18" x14ac:dyDescent="0.25">
      <c r="A8" t="s">
        <v>9</v>
      </c>
      <c r="B8" t="s">
        <v>136</v>
      </c>
      <c r="D8" t="s">
        <v>137</v>
      </c>
      <c r="G8" s="1">
        <v>4</v>
      </c>
      <c r="H8" s="1" t="str">
        <f t="shared" ca="1" si="0"/>
        <v>Pedro</v>
      </c>
      <c r="I8" s="1" t="str">
        <f t="shared" ca="1" si="1"/>
        <v>F</v>
      </c>
      <c r="J8" s="1">
        <f t="shared" ca="1" si="2"/>
        <v>43</v>
      </c>
      <c r="K8" s="1">
        <f t="shared" ca="1" si="3"/>
        <v>1</v>
      </c>
      <c r="L8" s="18">
        <f t="shared" ca="1" si="4"/>
        <v>3288</v>
      </c>
      <c r="M8" s="19" t="str">
        <f t="shared" ca="1" si="5"/>
        <v>Nombrado</v>
      </c>
    </row>
    <row r="9" spans="1:18" x14ac:dyDescent="0.25">
      <c r="D9" t="s">
        <v>138</v>
      </c>
      <c r="G9" s="1">
        <v>5</v>
      </c>
      <c r="H9" s="1" t="str">
        <f t="shared" ca="1" si="0"/>
        <v>Jorge</v>
      </c>
      <c r="I9" s="1" t="str">
        <f t="shared" ca="1" si="1"/>
        <v>M</v>
      </c>
      <c r="J9" s="1">
        <f t="shared" ca="1" si="2"/>
        <v>29</v>
      </c>
      <c r="K9" s="1">
        <f t="shared" ca="1" si="3"/>
        <v>5</v>
      </c>
      <c r="L9" s="18">
        <f t="shared" ca="1" si="4"/>
        <v>3144</v>
      </c>
      <c r="M9" s="19" t="str">
        <f t="shared" ca="1" si="5"/>
        <v>Contratado</v>
      </c>
      <c r="O9" s="30" t="s">
        <v>152</v>
      </c>
      <c r="P9" s="32">
        <f ca="1">LOOKUP(RANDBETWEEN(1,20),G5:G24,L5:L24)</f>
        <v>1873</v>
      </c>
      <c r="Q9" s="33" t="s">
        <v>153</v>
      </c>
      <c r="R9" s="1" t="str">
        <f ca="1">INDEX(H5:H24,MATCH(P9,L5:L24,0),1)</f>
        <v>Sofía</v>
      </c>
    </row>
    <row r="10" spans="1:18" x14ac:dyDescent="0.25">
      <c r="G10" s="1">
        <v>6</v>
      </c>
      <c r="H10" s="1" t="str">
        <f t="shared" ca="1" si="0"/>
        <v>Alejandro</v>
      </c>
      <c r="I10" s="1" t="str">
        <f t="shared" ca="1" si="1"/>
        <v>F</v>
      </c>
      <c r="J10" s="1">
        <f t="shared" ca="1" si="2"/>
        <v>19</v>
      </c>
      <c r="K10" s="1">
        <f t="shared" ca="1" si="3"/>
        <v>0</v>
      </c>
      <c r="L10" s="18">
        <f t="shared" ca="1" si="4"/>
        <v>3701</v>
      </c>
      <c r="M10" s="19" t="str">
        <f t="shared" ca="1" si="5"/>
        <v>Nombrado</v>
      </c>
    </row>
    <row r="11" spans="1:18" x14ac:dyDescent="0.25">
      <c r="A11" t="s">
        <v>14</v>
      </c>
      <c r="B11" t="s">
        <v>133</v>
      </c>
      <c r="C11" t="s">
        <v>134</v>
      </c>
      <c r="D11" t="s">
        <v>8</v>
      </c>
      <c r="G11" s="1">
        <v>7</v>
      </c>
      <c r="H11" s="1" t="str">
        <f t="shared" ca="1" si="0"/>
        <v>Alejandro</v>
      </c>
      <c r="I11" s="1" t="str">
        <f t="shared" ca="1" si="1"/>
        <v>M</v>
      </c>
      <c r="J11" s="1">
        <f t="shared" ca="1" si="2"/>
        <v>25</v>
      </c>
      <c r="K11" s="1">
        <f t="shared" ca="1" si="3"/>
        <v>1</v>
      </c>
      <c r="L11" s="18">
        <f t="shared" ca="1" si="4"/>
        <v>1287</v>
      </c>
      <c r="M11" s="19" t="str">
        <f t="shared" ca="1" si="5"/>
        <v>Contratado</v>
      </c>
      <c r="O11" s="30" t="s">
        <v>152</v>
      </c>
      <c r="P11" s="34">
        <f ca="1">LOOKUP(RANDBETWEEN(1,20),G5:G24,J5:J24)</f>
        <v>59</v>
      </c>
      <c r="Q11" s="33" t="s">
        <v>154</v>
      </c>
      <c r="R11" s="1" t="str">
        <f ca="1">INDEX(H5:H24,MATCH(P11,J5:J24,0),1)</f>
        <v>Miguel</v>
      </c>
    </row>
    <row r="12" spans="1:18" x14ac:dyDescent="0.25">
      <c r="A12">
        <v>0</v>
      </c>
      <c r="B12">
        <v>0.26</v>
      </c>
      <c r="C12">
        <f>B12</f>
        <v>0.26</v>
      </c>
      <c r="D12">
        <v>0</v>
      </c>
      <c r="E12">
        <f t="shared" ref="E12:E17" si="6">C12</f>
        <v>0.26</v>
      </c>
      <c r="G12" s="1">
        <v>8</v>
      </c>
      <c r="H12" s="1" t="str">
        <f t="shared" ca="1" si="0"/>
        <v>Pedro</v>
      </c>
      <c r="I12" s="1" t="str">
        <f t="shared" ca="1" si="1"/>
        <v>M</v>
      </c>
      <c r="J12" s="1">
        <f t="shared" ca="1" si="2"/>
        <v>47</v>
      </c>
      <c r="K12" s="1">
        <f t="shared" ca="1" si="3"/>
        <v>1</v>
      </c>
      <c r="L12" s="18">
        <f t="shared" ca="1" si="4"/>
        <v>3519</v>
      </c>
      <c r="M12" s="19" t="str">
        <f t="shared" ca="1" si="5"/>
        <v>Contratado</v>
      </c>
    </row>
    <row r="13" spans="1:18" x14ac:dyDescent="0.25">
      <c r="A13">
        <v>1</v>
      </c>
      <c r="B13">
        <v>0.2</v>
      </c>
      <c r="C13">
        <f>B13+C12</f>
        <v>0.46</v>
      </c>
      <c r="D13">
        <f>E12</f>
        <v>0.26</v>
      </c>
      <c r="E13">
        <f t="shared" si="6"/>
        <v>0.46</v>
      </c>
      <c r="G13" s="1">
        <v>9</v>
      </c>
      <c r="H13" s="1" t="str">
        <f t="shared" ca="1" si="0"/>
        <v>Elena</v>
      </c>
      <c r="I13" s="1" t="str">
        <f t="shared" ca="1" si="1"/>
        <v>F</v>
      </c>
      <c r="J13" s="1">
        <f t="shared" ca="1" si="2"/>
        <v>35</v>
      </c>
      <c r="K13" s="1">
        <f t="shared" ca="1" si="3"/>
        <v>3</v>
      </c>
      <c r="L13" s="18">
        <f t="shared" ca="1" si="4"/>
        <v>5179</v>
      </c>
      <c r="M13" s="19" t="str">
        <f t="shared" ca="1" si="5"/>
        <v>Practicante</v>
      </c>
      <c r="O13" s="28" t="s">
        <v>155</v>
      </c>
      <c r="P13" s="31"/>
      <c r="Q13" s="29"/>
      <c r="R13" s="1" t="str">
        <f ca="1">INDEX(H5:H24,MATCH(MAX(K5:K24),K5:K24,0),1)</f>
        <v>Jorge</v>
      </c>
    </row>
    <row r="14" spans="1:18" x14ac:dyDescent="0.25">
      <c r="A14">
        <v>2</v>
      </c>
      <c r="B14">
        <v>0.19</v>
      </c>
      <c r="C14">
        <f>B14+C13</f>
        <v>0.65</v>
      </c>
      <c r="D14">
        <f>E13</f>
        <v>0.46</v>
      </c>
      <c r="E14">
        <f t="shared" si="6"/>
        <v>0.65</v>
      </c>
      <c r="G14" s="1">
        <v>10</v>
      </c>
      <c r="H14" s="1" t="str">
        <f t="shared" ca="1" si="0"/>
        <v>Sofía</v>
      </c>
      <c r="I14" s="1" t="str">
        <f t="shared" ca="1" si="1"/>
        <v>M</v>
      </c>
      <c r="J14" s="1">
        <f t="shared" ca="1" si="2"/>
        <v>53</v>
      </c>
      <c r="K14" s="1">
        <f t="shared" ca="1" si="3"/>
        <v>3</v>
      </c>
      <c r="L14" s="18">
        <f t="shared" ca="1" si="4"/>
        <v>1873</v>
      </c>
      <c r="M14" s="19" t="str">
        <f t="shared" ca="1" si="5"/>
        <v>Nombrado</v>
      </c>
    </row>
    <row r="15" spans="1:18" x14ac:dyDescent="0.25">
      <c r="A15">
        <v>3</v>
      </c>
      <c r="B15">
        <v>0.21</v>
      </c>
      <c r="C15">
        <f>B15+C14</f>
        <v>0.86</v>
      </c>
      <c r="D15">
        <f>E14</f>
        <v>0.65</v>
      </c>
      <c r="E15">
        <f t="shared" si="6"/>
        <v>0.86</v>
      </c>
      <c r="G15" s="1">
        <v>11</v>
      </c>
      <c r="H15" s="1" t="str">
        <f t="shared" ca="1" si="0"/>
        <v>Juan</v>
      </c>
      <c r="I15" s="1" t="str">
        <f t="shared" ca="1" si="1"/>
        <v>M</v>
      </c>
      <c r="J15" s="1">
        <f t="shared" ca="1" si="2"/>
        <v>54</v>
      </c>
      <c r="K15" s="1">
        <f t="shared" ca="1" si="3"/>
        <v>1</v>
      </c>
      <c r="L15" s="18">
        <f t="shared" ca="1" si="4"/>
        <v>5176</v>
      </c>
      <c r="M15" s="19" t="str">
        <f t="shared" ca="1" si="5"/>
        <v>Practicante</v>
      </c>
      <c r="O15" s="28" t="s">
        <v>156</v>
      </c>
      <c r="P15" s="31"/>
      <c r="Q15" s="29"/>
      <c r="R15" s="1" t="str">
        <f ca="1">INDEX(H5:H24,MATCH(MIN(J5:J24),J5:J24,0),1)</f>
        <v>Alejandro</v>
      </c>
    </row>
    <row r="16" spans="1:18" x14ac:dyDescent="0.25">
      <c r="A16">
        <v>4</v>
      </c>
      <c r="B16">
        <v>0.09</v>
      </c>
      <c r="C16">
        <f>B16+C15</f>
        <v>0.95</v>
      </c>
      <c r="D16">
        <f>E15</f>
        <v>0.86</v>
      </c>
      <c r="E16">
        <f t="shared" si="6"/>
        <v>0.95</v>
      </c>
      <c r="G16" s="1">
        <v>12</v>
      </c>
      <c r="H16" s="1" t="str">
        <f t="shared" ca="1" si="0"/>
        <v>Luis</v>
      </c>
      <c r="I16" s="1" t="str">
        <f t="shared" ca="1" si="1"/>
        <v>F</v>
      </c>
      <c r="J16" s="1">
        <f t="shared" ca="1" si="2"/>
        <v>47</v>
      </c>
      <c r="K16" s="1">
        <f t="shared" ca="1" si="3"/>
        <v>1</v>
      </c>
      <c r="L16" s="18">
        <f t="shared" ca="1" si="4"/>
        <v>5646</v>
      </c>
      <c r="M16" s="19" t="str">
        <f t="shared" ca="1" si="5"/>
        <v>Contratado</v>
      </c>
    </row>
    <row r="17" spans="1:13" x14ac:dyDescent="0.25">
      <c r="A17">
        <v>5</v>
      </c>
      <c r="B17">
        <v>0.05</v>
      </c>
      <c r="C17">
        <f>B17+C16</f>
        <v>1</v>
      </c>
      <c r="D17">
        <f>E16</f>
        <v>0.95</v>
      </c>
      <c r="E17">
        <f t="shared" si="6"/>
        <v>1</v>
      </c>
      <c r="G17" s="1">
        <v>13</v>
      </c>
      <c r="H17" s="1" t="str">
        <f t="shared" ca="1" si="0"/>
        <v>Laura</v>
      </c>
      <c r="I17" s="1" t="str">
        <f t="shared" ca="1" si="1"/>
        <v>F</v>
      </c>
      <c r="J17" s="1">
        <f t="shared" ca="1" si="2"/>
        <v>37</v>
      </c>
      <c r="K17" s="1">
        <f t="shared" ca="1" si="3"/>
        <v>0</v>
      </c>
      <c r="L17" s="18">
        <f t="shared" ca="1" si="4"/>
        <v>4801</v>
      </c>
      <c r="M17" s="19" t="str">
        <f t="shared" ca="1" si="5"/>
        <v>Nombrado</v>
      </c>
    </row>
    <row r="18" spans="1:13" x14ac:dyDescent="0.25">
      <c r="G18" s="1">
        <v>14</v>
      </c>
      <c r="H18" s="1" t="str">
        <f t="shared" ca="1" si="0"/>
        <v>Carlos</v>
      </c>
      <c r="I18" s="1" t="str">
        <f t="shared" ca="1" si="1"/>
        <v>F</v>
      </c>
      <c r="J18" s="1">
        <f t="shared" ca="1" si="2"/>
        <v>44</v>
      </c>
      <c r="K18" s="1">
        <f t="shared" ca="1" si="3"/>
        <v>3</v>
      </c>
      <c r="L18" s="18">
        <f t="shared" ca="1" si="4"/>
        <v>3248</v>
      </c>
      <c r="M18" s="19" t="str">
        <f t="shared" ca="1" si="5"/>
        <v>Contratado</v>
      </c>
    </row>
    <row r="19" spans="1:13" x14ac:dyDescent="0.25">
      <c r="A19" t="s">
        <v>20</v>
      </c>
      <c r="B19" t="s">
        <v>136</v>
      </c>
      <c r="D19" t="s">
        <v>139</v>
      </c>
      <c r="G19" s="1">
        <v>15</v>
      </c>
      <c r="H19" s="1" t="str">
        <f t="shared" ca="1" si="0"/>
        <v>Miguel</v>
      </c>
      <c r="I19" s="1" t="str">
        <f t="shared" ca="1" si="1"/>
        <v>F</v>
      </c>
      <c r="J19" s="1">
        <f t="shared" ca="1" si="2"/>
        <v>59</v>
      </c>
      <c r="K19" s="1">
        <f t="shared" ca="1" si="3"/>
        <v>0</v>
      </c>
      <c r="L19" s="18">
        <f t="shared" ca="1" si="4"/>
        <v>2203</v>
      </c>
      <c r="M19" s="19" t="str">
        <f t="shared" ca="1" si="5"/>
        <v>Nombrado</v>
      </c>
    </row>
    <row r="20" spans="1:13" x14ac:dyDescent="0.25">
      <c r="D20" t="s">
        <v>140</v>
      </c>
      <c r="G20" s="1">
        <v>16</v>
      </c>
      <c r="H20" s="1" t="str">
        <f t="shared" ca="1" si="0"/>
        <v>Alejandro</v>
      </c>
      <c r="I20" s="1" t="str">
        <f t="shared" ca="1" si="1"/>
        <v>F</v>
      </c>
      <c r="J20" s="1">
        <f t="shared" ca="1" si="2"/>
        <v>25</v>
      </c>
      <c r="K20" s="1">
        <f t="shared" ca="1" si="3"/>
        <v>2</v>
      </c>
      <c r="L20" s="18">
        <f t="shared" ca="1" si="4"/>
        <v>5681</v>
      </c>
      <c r="M20" s="19" t="str">
        <f t="shared" ca="1" si="5"/>
        <v>Nombrado</v>
      </c>
    </row>
    <row r="21" spans="1:13" x14ac:dyDescent="0.25">
      <c r="G21" s="1">
        <v>17</v>
      </c>
      <c r="H21" s="1" t="str">
        <f t="shared" ca="1" si="0"/>
        <v>Juan</v>
      </c>
      <c r="I21" s="1" t="str">
        <f t="shared" ca="1" si="1"/>
        <v>F</v>
      </c>
      <c r="J21" s="1">
        <f t="shared" ca="1" si="2"/>
        <v>33</v>
      </c>
      <c r="K21" s="1">
        <f t="shared" ca="1" si="3"/>
        <v>3</v>
      </c>
      <c r="L21" s="18">
        <f t="shared" ca="1" si="4"/>
        <v>1492</v>
      </c>
      <c r="M21" s="19" t="str">
        <f t="shared" ca="1" si="5"/>
        <v>Practicante</v>
      </c>
    </row>
    <row r="22" spans="1:13" x14ac:dyDescent="0.25">
      <c r="A22" t="s">
        <v>142</v>
      </c>
      <c r="B22" t="s">
        <v>6</v>
      </c>
      <c r="C22" t="s">
        <v>7</v>
      </c>
      <c r="D22" t="s">
        <v>8</v>
      </c>
      <c r="G22" s="1">
        <v>18</v>
      </c>
      <c r="H22" s="1" t="str">
        <f t="shared" ca="1" si="0"/>
        <v>David</v>
      </c>
      <c r="I22" s="1" t="str">
        <f t="shared" ca="1" si="1"/>
        <v>M</v>
      </c>
      <c r="J22" s="1">
        <f t="shared" ca="1" si="2"/>
        <v>36</v>
      </c>
      <c r="K22" s="1">
        <f t="shared" ca="1" si="3"/>
        <v>1</v>
      </c>
      <c r="L22" s="18">
        <f t="shared" ca="1" si="4"/>
        <v>3052</v>
      </c>
      <c r="M22" s="19" t="str">
        <f t="shared" ca="1" si="5"/>
        <v>Contratado</v>
      </c>
    </row>
    <row r="23" spans="1:13" x14ac:dyDescent="0.25">
      <c r="A23" t="s">
        <v>18</v>
      </c>
      <c r="B23">
        <v>0.5</v>
      </c>
      <c r="C23">
        <f>B23</f>
        <v>0.5</v>
      </c>
      <c r="D23">
        <f>0</f>
        <v>0</v>
      </c>
      <c r="E23">
        <f>C23</f>
        <v>0.5</v>
      </c>
      <c r="G23" s="1">
        <v>19</v>
      </c>
      <c r="H23" s="1" t="str">
        <f t="shared" ca="1" si="0"/>
        <v>Carmen</v>
      </c>
      <c r="I23" s="1" t="str">
        <f t="shared" ca="1" si="1"/>
        <v>M</v>
      </c>
      <c r="J23" s="1">
        <f t="shared" ca="1" si="2"/>
        <v>57</v>
      </c>
      <c r="K23" s="1">
        <f t="shared" ca="1" si="3"/>
        <v>0</v>
      </c>
      <c r="L23" s="18">
        <f t="shared" ca="1" si="4"/>
        <v>5298</v>
      </c>
      <c r="M23" s="19" t="str">
        <f t="shared" ca="1" si="5"/>
        <v>Contratado</v>
      </c>
    </row>
    <row r="24" spans="1:13" x14ac:dyDescent="0.25">
      <c r="A24" t="s">
        <v>17</v>
      </c>
      <c r="B24">
        <v>0.4</v>
      </c>
      <c r="C24">
        <f>B24+C23</f>
        <v>0.9</v>
      </c>
      <c r="D24">
        <f>E23</f>
        <v>0.5</v>
      </c>
      <c r="E24">
        <f>C24</f>
        <v>0.9</v>
      </c>
      <c r="G24" s="1">
        <v>20</v>
      </c>
      <c r="H24" s="1" t="str">
        <f t="shared" ca="1" si="0"/>
        <v>Miguel</v>
      </c>
      <c r="I24" s="1" t="str">
        <f t="shared" ca="1" si="1"/>
        <v>F</v>
      </c>
      <c r="J24" s="1">
        <f t="shared" ca="1" si="2"/>
        <v>23</v>
      </c>
      <c r="K24" s="1">
        <f t="shared" ca="1" si="3"/>
        <v>0</v>
      </c>
      <c r="L24" s="18">
        <f t="shared" ca="1" si="4"/>
        <v>3249</v>
      </c>
      <c r="M24" s="19" t="str">
        <f t="shared" ca="1" si="5"/>
        <v>Contratado</v>
      </c>
    </row>
    <row r="25" spans="1:13" x14ac:dyDescent="0.25">
      <c r="A25" t="s">
        <v>19</v>
      </c>
      <c r="B25">
        <v>0.1</v>
      </c>
      <c r="C25">
        <f>B25+C24</f>
        <v>1</v>
      </c>
      <c r="D25">
        <f>E24</f>
        <v>0.9</v>
      </c>
      <c r="E25">
        <f>C25</f>
        <v>1</v>
      </c>
    </row>
    <row r="28" spans="1:13" ht="21" x14ac:dyDescent="0.35">
      <c r="A28" s="23" t="s">
        <v>55</v>
      </c>
      <c r="B28" s="23"/>
      <c r="C28" s="23"/>
    </row>
    <row r="30" spans="1:13" x14ac:dyDescent="0.25">
      <c r="A30" s="3" t="s">
        <v>0</v>
      </c>
      <c r="B30" s="3" t="s">
        <v>22</v>
      </c>
      <c r="C30" s="3" t="s">
        <v>23</v>
      </c>
    </row>
    <row r="31" spans="1:13" x14ac:dyDescent="0.25">
      <c r="A31" s="1">
        <v>1</v>
      </c>
      <c r="B31" s="1" t="s">
        <v>24</v>
      </c>
      <c r="C31" s="1" t="s">
        <v>25</v>
      </c>
    </row>
    <row r="32" spans="1:13" x14ac:dyDescent="0.25">
      <c r="A32" s="1">
        <v>2</v>
      </c>
      <c r="B32" s="1" t="s">
        <v>26</v>
      </c>
      <c r="C32" s="1" t="s">
        <v>27</v>
      </c>
    </row>
    <row r="33" spans="1:3" x14ac:dyDescent="0.25">
      <c r="A33" s="1">
        <v>3</v>
      </c>
      <c r="B33" s="1" t="s">
        <v>28</v>
      </c>
      <c r="C33" s="1" t="s">
        <v>29</v>
      </c>
    </row>
    <row r="34" spans="1:3" x14ac:dyDescent="0.25">
      <c r="A34" s="1">
        <v>4</v>
      </c>
      <c r="B34" s="1" t="s">
        <v>30</v>
      </c>
      <c r="C34" s="1" t="s">
        <v>31</v>
      </c>
    </row>
    <row r="35" spans="1:3" x14ac:dyDescent="0.25">
      <c r="A35" s="1">
        <v>5</v>
      </c>
      <c r="B35" s="1" t="s">
        <v>32</v>
      </c>
      <c r="C35" s="1" t="s">
        <v>33</v>
      </c>
    </row>
    <row r="36" spans="1:3" x14ac:dyDescent="0.25">
      <c r="A36" s="1">
        <v>6</v>
      </c>
      <c r="B36" s="1" t="s">
        <v>34</v>
      </c>
      <c r="C36" s="1" t="s">
        <v>35</v>
      </c>
    </row>
    <row r="37" spans="1:3" x14ac:dyDescent="0.25">
      <c r="A37" s="1">
        <v>7</v>
      </c>
      <c r="B37" s="1" t="s">
        <v>36</v>
      </c>
      <c r="C37" s="1" t="s">
        <v>37</v>
      </c>
    </row>
    <row r="38" spans="1:3" x14ac:dyDescent="0.25">
      <c r="A38" s="1">
        <v>8</v>
      </c>
      <c r="B38" s="1" t="s">
        <v>38</v>
      </c>
      <c r="C38" s="1" t="s">
        <v>39</v>
      </c>
    </row>
    <row r="39" spans="1:3" x14ac:dyDescent="0.25">
      <c r="A39" s="1">
        <v>9</v>
      </c>
      <c r="B39" s="1" t="s">
        <v>40</v>
      </c>
      <c r="C39" s="1" t="s">
        <v>41</v>
      </c>
    </row>
    <row r="40" spans="1:3" x14ac:dyDescent="0.25">
      <c r="A40" s="1">
        <v>10</v>
      </c>
      <c r="B40" s="1" t="s">
        <v>42</v>
      </c>
      <c r="C40" s="1" t="s">
        <v>43</v>
      </c>
    </row>
    <row r="41" spans="1:3" x14ac:dyDescent="0.25">
      <c r="A41" s="1">
        <v>11</v>
      </c>
      <c r="B41" s="1" t="s">
        <v>44</v>
      </c>
      <c r="C41" s="1" t="s">
        <v>45</v>
      </c>
    </row>
    <row r="42" spans="1:3" x14ac:dyDescent="0.25">
      <c r="A42" s="1">
        <v>12</v>
      </c>
      <c r="B42" s="1" t="s">
        <v>46</v>
      </c>
      <c r="C42" s="1" t="s">
        <v>47</v>
      </c>
    </row>
    <row r="43" spans="1:3" x14ac:dyDescent="0.25">
      <c r="A43" s="1">
        <v>13</v>
      </c>
      <c r="B43" s="1" t="s">
        <v>48</v>
      </c>
      <c r="C43" s="1" t="s">
        <v>49</v>
      </c>
    </row>
    <row r="44" spans="1:3" x14ac:dyDescent="0.25">
      <c r="A44" s="1">
        <v>14</v>
      </c>
      <c r="B44" s="1" t="s">
        <v>50</v>
      </c>
      <c r="C44" s="1" t="s">
        <v>51</v>
      </c>
    </row>
    <row r="45" spans="1:3" x14ac:dyDescent="0.25">
      <c r="A45" s="1">
        <v>15</v>
      </c>
      <c r="B45" s="1" t="s">
        <v>52</v>
      </c>
      <c r="C45" s="1" t="s">
        <v>53</v>
      </c>
    </row>
  </sheetData>
  <mergeCells count="6">
    <mergeCell ref="A28:C28"/>
    <mergeCell ref="O5:Q5"/>
    <mergeCell ref="O7:Q7"/>
    <mergeCell ref="O13:Q13"/>
    <mergeCell ref="O15:Q15"/>
    <mergeCell ref="G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D0B2-A928-4FC6-ADC9-E159B77FED59}">
  <dimension ref="A2:O20"/>
  <sheetViews>
    <sheetView tabSelected="1" topLeftCell="C1" workbookViewId="0">
      <selection activeCell="J12" sqref="J12"/>
    </sheetView>
  </sheetViews>
  <sheetFormatPr baseColWidth="10" defaultRowHeight="15" x14ac:dyDescent="0.25"/>
  <cols>
    <col min="1" max="2" width="0" hidden="1" customWidth="1"/>
    <col min="3" max="3" width="3.5703125" customWidth="1"/>
    <col min="4" max="4" width="10.85546875" customWidth="1"/>
    <col min="5" max="5" width="19.28515625" customWidth="1"/>
    <col min="6" max="6" width="14.7109375" customWidth="1"/>
    <col min="7" max="7" width="13.5703125" bestFit="1" customWidth="1"/>
    <col min="8" max="8" width="14.140625" customWidth="1"/>
    <col min="10" max="10" width="14.140625" bestFit="1" customWidth="1"/>
    <col min="11" max="11" width="13.7109375" customWidth="1"/>
    <col min="12" max="12" width="16.140625" customWidth="1"/>
  </cols>
  <sheetData>
    <row r="2" spans="1:15" ht="21" x14ac:dyDescent="0.35">
      <c r="D2" s="23" t="s">
        <v>157</v>
      </c>
      <c r="E2" s="23"/>
      <c r="G2" s="24" t="s">
        <v>164</v>
      </c>
      <c r="H2" s="25"/>
      <c r="I2" s="25"/>
      <c r="J2" s="25"/>
      <c r="K2" s="26"/>
    </row>
    <row r="4" spans="1:15" x14ac:dyDescent="0.25">
      <c r="D4" s="38" t="s">
        <v>0</v>
      </c>
      <c r="E4" s="38" t="s">
        <v>163</v>
      </c>
      <c r="G4" s="37" t="s">
        <v>158</v>
      </c>
      <c r="H4" s="37" t="s">
        <v>159</v>
      </c>
      <c r="I4" s="38" t="s">
        <v>160</v>
      </c>
      <c r="J4" s="37" t="s">
        <v>161</v>
      </c>
      <c r="K4" s="38" t="s">
        <v>162</v>
      </c>
      <c r="M4" s="40" t="s">
        <v>184</v>
      </c>
      <c r="N4" s="40"/>
      <c r="O4" s="1" t="s">
        <v>161</v>
      </c>
    </row>
    <row r="5" spans="1:15" x14ac:dyDescent="0.25">
      <c r="D5" s="1">
        <v>1</v>
      </c>
      <c r="E5" s="1" t="s">
        <v>158</v>
      </c>
      <c r="G5" s="36" t="s">
        <v>165</v>
      </c>
      <c r="H5" s="36" t="s">
        <v>168</v>
      </c>
      <c r="I5" s="1" t="s">
        <v>173</v>
      </c>
      <c r="J5" s="36" t="s">
        <v>179</v>
      </c>
      <c r="K5" s="1" t="s">
        <v>181</v>
      </c>
    </row>
    <row r="6" spans="1:15" x14ac:dyDescent="0.25">
      <c r="D6" s="1">
        <v>2</v>
      </c>
      <c r="E6" s="1" t="s">
        <v>159</v>
      </c>
      <c r="G6" s="36" t="s">
        <v>166</v>
      </c>
      <c r="H6" s="36" t="s">
        <v>169</v>
      </c>
      <c r="I6" s="1" t="s">
        <v>174</v>
      </c>
      <c r="J6" s="36" t="s">
        <v>180</v>
      </c>
      <c r="K6" s="1" t="s">
        <v>182</v>
      </c>
      <c r="M6" s="39" t="s">
        <v>185</v>
      </c>
      <c r="N6" s="39"/>
      <c r="O6" s="1" t="s">
        <v>179</v>
      </c>
    </row>
    <row r="7" spans="1:15" x14ac:dyDescent="0.25">
      <c r="D7" s="1">
        <v>3</v>
      </c>
      <c r="E7" s="1" t="s">
        <v>160</v>
      </c>
      <c r="G7" s="36" t="s">
        <v>167</v>
      </c>
      <c r="H7" s="36" t="s">
        <v>170</v>
      </c>
      <c r="I7" s="1" t="s">
        <v>175</v>
      </c>
      <c r="K7" s="1" t="s">
        <v>183</v>
      </c>
    </row>
    <row r="8" spans="1:15" x14ac:dyDescent="0.25">
      <c r="D8" s="1">
        <v>4</v>
      </c>
      <c r="E8" s="1" t="s">
        <v>161</v>
      </c>
      <c r="H8" s="36" t="s">
        <v>171</v>
      </c>
      <c r="I8" s="1" t="s">
        <v>176</v>
      </c>
    </row>
    <row r="9" spans="1:15" x14ac:dyDescent="0.25">
      <c r="D9" s="1">
        <v>5</v>
      </c>
      <c r="E9" s="1" t="s">
        <v>162</v>
      </c>
      <c r="H9" s="36" t="s">
        <v>172</v>
      </c>
      <c r="I9" s="1" t="s">
        <v>177</v>
      </c>
    </row>
    <row r="10" spans="1:15" x14ac:dyDescent="0.25">
      <c r="I10" s="1" t="s">
        <v>178</v>
      </c>
    </row>
    <row r="12" spans="1:15" ht="21" x14ac:dyDescent="0.35">
      <c r="D12" s="23" t="s">
        <v>201</v>
      </c>
      <c r="E12" s="23"/>
      <c r="F12" s="23"/>
      <c r="G12" s="23"/>
      <c r="H12" s="23"/>
      <c r="I12" s="23"/>
    </row>
    <row r="14" spans="1:15" x14ac:dyDescent="0.25">
      <c r="A14" t="s">
        <v>186</v>
      </c>
      <c r="D14" s="35" t="s">
        <v>196</v>
      </c>
      <c r="E14" s="41" t="s">
        <v>191</v>
      </c>
      <c r="F14" s="41" t="s">
        <v>192</v>
      </c>
      <c r="G14" s="41" t="s">
        <v>194</v>
      </c>
      <c r="H14" s="41" t="s">
        <v>195</v>
      </c>
      <c r="I14" s="41" t="s">
        <v>193</v>
      </c>
    </row>
    <row r="15" spans="1:15" x14ac:dyDescent="0.25">
      <c r="A15" t="s">
        <v>187</v>
      </c>
      <c r="D15" s="42" t="s">
        <v>197</v>
      </c>
      <c r="E15" s="2">
        <f ca="1">ROUND(-$B$16*LN(RAND()),1)</f>
        <v>100.9</v>
      </c>
      <c r="F15" s="2">
        <f t="shared" ref="F15:I15" ca="1" si="0">ROUND(-$B$16*LN(RAND()),1)</f>
        <v>43</v>
      </c>
      <c r="G15" s="2">
        <f t="shared" ca="1" si="0"/>
        <v>384.3</v>
      </c>
      <c r="H15" s="2">
        <f t="shared" ca="1" si="0"/>
        <v>5.7</v>
      </c>
      <c r="I15" s="2">
        <f t="shared" ca="1" si="0"/>
        <v>124.3</v>
      </c>
      <c r="K15" s="43" t="s">
        <v>196</v>
      </c>
      <c r="L15" s="1" t="s">
        <v>188</v>
      </c>
    </row>
    <row r="16" spans="1:15" x14ac:dyDescent="0.25">
      <c r="A16" t="s">
        <v>15</v>
      </c>
      <c r="B16">
        <v>130</v>
      </c>
      <c r="D16" s="42" t="s">
        <v>188</v>
      </c>
      <c r="E16" s="2">
        <f t="shared" ref="E16:I20" ca="1" si="1">ROUND(-$B$16*LN(RAND()),1)</f>
        <v>4.5</v>
      </c>
      <c r="F16" s="2">
        <f t="shared" ca="1" si="1"/>
        <v>116.1</v>
      </c>
      <c r="G16" s="2">
        <f t="shared" ca="1" si="1"/>
        <v>182.4</v>
      </c>
      <c r="H16" s="2">
        <f t="shared" ca="1" si="1"/>
        <v>430.9</v>
      </c>
      <c r="I16" s="2">
        <f t="shared" ca="1" si="1"/>
        <v>63.2</v>
      </c>
      <c r="K16" s="43" t="s">
        <v>118</v>
      </c>
      <c r="L16" s="1" t="s">
        <v>195</v>
      </c>
    </row>
    <row r="17" spans="4:12" x14ac:dyDescent="0.25">
      <c r="D17" s="42" t="s">
        <v>198</v>
      </c>
      <c r="E17" s="2">
        <f t="shared" ca="1" si="1"/>
        <v>367.9</v>
      </c>
      <c r="F17" s="2">
        <f t="shared" ca="1" si="1"/>
        <v>58.8</v>
      </c>
      <c r="G17" s="2">
        <f t="shared" ca="1" si="1"/>
        <v>223.6</v>
      </c>
      <c r="H17" s="2">
        <f t="shared" ca="1" si="1"/>
        <v>99.7</v>
      </c>
      <c r="I17" s="2">
        <f t="shared" ca="1" si="1"/>
        <v>171.7</v>
      </c>
    </row>
    <row r="18" spans="4:12" x14ac:dyDescent="0.25">
      <c r="D18" s="42" t="s">
        <v>189</v>
      </c>
      <c r="E18" s="2">
        <f t="shared" ca="1" si="1"/>
        <v>200.2</v>
      </c>
      <c r="F18" s="2">
        <f t="shared" ca="1" si="1"/>
        <v>208.8</v>
      </c>
      <c r="G18" s="2">
        <f t="shared" ca="1" si="1"/>
        <v>36</v>
      </c>
      <c r="H18" s="2">
        <f t="shared" ca="1" si="1"/>
        <v>170.5</v>
      </c>
      <c r="I18" s="2">
        <f t="shared" ca="1" si="1"/>
        <v>571.5</v>
      </c>
      <c r="K18" s="44" t="s">
        <v>200</v>
      </c>
      <c r="L18" s="2">
        <f ca="1">INDIRECT(L15) INDIRECT(L16)</f>
        <v>430.9</v>
      </c>
    </row>
    <row r="19" spans="4:12" x14ac:dyDescent="0.25">
      <c r="D19" s="42" t="s">
        <v>190</v>
      </c>
      <c r="E19" s="2">
        <f t="shared" ca="1" si="1"/>
        <v>62.4</v>
      </c>
      <c r="F19" s="2">
        <f t="shared" ca="1" si="1"/>
        <v>58.7</v>
      </c>
      <c r="G19" s="2">
        <f t="shared" ca="1" si="1"/>
        <v>444.5</v>
      </c>
      <c r="H19" s="2">
        <f t="shared" ca="1" si="1"/>
        <v>45.2</v>
      </c>
      <c r="I19" s="2">
        <f t="shared" ca="1" si="1"/>
        <v>25.8</v>
      </c>
    </row>
    <row r="20" spans="4:12" x14ac:dyDescent="0.25">
      <c r="D20" s="42" t="s">
        <v>199</v>
      </c>
      <c r="E20" s="2">
        <f t="shared" ca="1" si="1"/>
        <v>390.1</v>
      </c>
      <c r="F20" s="2">
        <f t="shared" ca="1" si="1"/>
        <v>129.1</v>
      </c>
      <c r="G20" s="2">
        <f t="shared" ca="1" si="1"/>
        <v>186.4</v>
      </c>
      <c r="H20" s="2">
        <f t="shared" ca="1" si="1"/>
        <v>134.80000000000001</v>
      </c>
      <c r="I20" s="2">
        <f t="shared" ca="1" si="1"/>
        <v>3.2</v>
      </c>
    </row>
  </sheetData>
  <mergeCells count="5">
    <mergeCell ref="D2:E2"/>
    <mergeCell ref="G2:K2"/>
    <mergeCell ref="M4:N4"/>
    <mergeCell ref="M6:N6"/>
    <mergeCell ref="D12:I12"/>
  </mergeCells>
  <dataValidations count="4">
    <dataValidation type="list" allowBlank="1" showInputMessage="1" showErrorMessage="1" sqref="O4" xr:uid="{6137C212-1702-4EB9-9678-128290D0B309}">
      <formula1>$E$5:$E$9</formula1>
    </dataValidation>
    <dataValidation type="list" allowBlank="1" showInputMessage="1" showErrorMessage="1" sqref="O6" xr:uid="{63E187F8-04A5-4EE9-B704-129F37871D20}">
      <formula1>INDIRECT($O$4)</formula1>
    </dataValidation>
    <dataValidation type="list" allowBlank="1" showInputMessage="1" showErrorMessage="1" sqref="L15" xr:uid="{7FA603B6-5E65-4BD6-8CEE-3872AE2E9CC9}">
      <formula1>$D$15:$D$20</formula1>
    </dataValidation>
    <dataValidation type="list" allowBlank="1" showInputMessage="1" showErrorMessage="1" sqref="L16" xr:uid="{17F47EE6-E487-4A01-93D2-E92A3ECD6E69}">
      <formula1>$E$14:$I$14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17</vt:i4>
      </vt:variant>
    </vt:vector>
  </HeadingPairs>
  <TitlesOfParts>
    <vt:vector size="22" baseType="lpstr">
      <vt:lpstr>FUNCIÓN BUSCARV</vt:lpstr>
      <vt:lpstr>FUNCIÓN BUSCARH</vt:lpstr>
      <vt:lpstr>FUNCIÓN COINCIDIR</vt:lpstr>
      <vt:lpstr>FUNCIÓN ÍNDICE</vt:lpstr>
      <vt:lpstr>FUNCIÓN INDIRECTO</vt:lpstr>
      <vt:lpstr>África</vt:lpstr>
      <vt:lpstr>América</vt:lpstr>
      <vt:lpstr>Asia</vt:lpstr>
      <vt:lpstr>Breña</vt:lpstr>
      <vt:lpstr>Chorrillos</vt:lpstr>
      <vt:lpstr>Comas</vt:lpstr>
      <vt:lpstr>Decoración</vt:lpstr>
      <vt:lpstr>Distrito</vt:lpstr>
      <vt:lpstr>Electrodomésticos</vt:lpstr>
      <vt:lpstr>Europa</vt:lpstr>
      <vt:lpstr>Inmuebles</vt:lpstr>
      <vt:lpstr>Joyas</vt:lpstr>
      <vt:lpstr>Miraflores</vt:lpstr>
      <vt:lpstr>Oceanía</vt:lpstr>
      <vt:lpstr>Rímac</vt:lpstr>
      <vt:lpstr>Surco</vt:lpstr>
      <vt:lpstr>Vestimenta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2024-12-14T14:51:08Z</dcterms:created>
  <dcterms:modified xsi:type="dcterms:W3CDTF">2024-12-28T06:36:54Z</dcterms:modified>
</cp:coreProperties>
</file>