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z-l\Desktop\tracking list\"/>
    </mc:Choice>
  </mc:AlternateContent>
  <xr:revisionPtr revIDLastSave="0" documentId="13_ncr:1_{FBEA2E81-3564-4D1A-9508-2FEEDFF344DA}" xr6:coauthVersionLast="47" xr6:coauthVersionMax="47" xr10:uidLastSave="{00000000-0000-0000-0000-000000000000}"/>
  <bookViews>
    <workbookView xWindow="-120" yWindow="-120" windowWidth="20730" windowHeight="11160" firstSheet="8" activeTab="15" xr2:uid="{D32BAAD7-397A-4C64-952B-2D37F5E1222C}"/>
  </bookViews>
  <sheets>
    <sheet name="1.2.2022" sheetId="1" r:id="rId1"/>
    <sheet name="2.2.2022" sheetId="2" r:id="rId2"/>
    <sheet name="3.2.2022" sheetId="3" r:id="rId3"/>
    <sheet name="4.2.2022" sheetId="4" r:id="rId4"/>
    <sheet name="7.2.2022" sheetId="5" r:id="rId5"/>
    <sheet name="8.2.2022" sheetId="6" r:id="rId6"/>
    <sheet name="9.2.2022" sheetId="7" r:id="rId7"/>
    <sheet name="10.2.2022" sheetId="8" r:id="rId8"/>
    <sheet name="11.2.2022" sheetId="9" r:id="rId9"/>
    <sheet name="14.2.2022" sheetId="10" r:id="rId10"/>
    <sheet name="15.2.2022" sheetId="12" r:id="rId11"/>
    <sheet name="16.2.2022" sheetId="11" r:id="rId12"/>
    <sheet name="17.2.2022" sheetId="13" r:id="rId13"/>
    <sheet name="18.2.2022" sheetId="14" r:id="rId14"/>
    <sheet name="21.2.2022" sheetId="15" r:id="rId15"/>
    <sheet name="Sheet1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6" l="1"/>
  <c r="G17" i="16"/>
  <c r="G13" i="16"/>
  <c r="G9" i="16"/>
  <c r="G8" i="16"/>
  <c r="G7" i="16"/>
  <c r="J3" i="16"/>
  <c r="I3" i="16"/>
  <c r="H3" i="16"/>
  <c r="G13" i="15"/>
  <c r="G9" i="15"/>
  <c r="G8" i="15"/>
  <c r="G7" i="15"/>
  <c r="J3" i="15"/>
  <c r="I3" i="15"/>
  <c r="H3" i="15"/>
  <c r="G7" i="14"/>
  <c r="G13" i="14"/>
  <c r="G9" i="14"/>
  <c r="G8" i="14"/>
  <c r="J3" i="14"/>
  <c r="I3" i="14"/>
  <c r="H3" i="14"/>
  <c r="G15" i="13"/>
  <c r="G11" i="13"/>
  <c r="G10" i="13"/>
  <c r="G8" i="13"/>
  <c r="G7" i="13"/>
  <c r="G6" i="13"/>
  <c r="J3" i="13"/>
  <c r="I3" i="13"/>
  <c r="H3" i="13"/>
  <c r="G15" i="12"/>
  <c r="G12" i="12"/>
  <c r="G7" i="12"/>
  <c r="J3" i="12"/>
  <c r="I3" i="12"/>
  <c r="H3" i="12"/>
  <c r="H3" i="11"/>
  <c r="I3" i="11"/>
  <c r="J3" i="11"/>
  <c r="G6" i="11"/>
  <c r="G7" i="11"/>
  <c r="G8" i="11"/>
  <c r="G10" i="11"/>
  <c r="G11" i="11"/>
  <c r="G15" i="11"/>
  <c r="G18" i="11"/>
  <c r="G22" i="11"/>
  <c r="G15" i="10"/>
  <c r="G11" i="10"/>
  <c r="G10" i="10"/>
  <c r="G8" i="10"/>
  <c r="G7" i="10"/>
  <c r="G6" i="10"/>
  <c r="J3" i="10"/>
  <c r="I3" i="10"/>
  <c r="H3" i="10"/>
  <c r="G23" i="9"/>
  <c r="G16" i="9"/>
  <c r="G15" i="9"/>
  <c r="G11" i="9"/>
  <c r="G10" i="9"/>
  <c r="G8" i="9"/>
  <c r="G7" i="9"/>
  <c r="G6" i="9"/>
  <c r="J3" i="9"/>
  <c r="I3" i="9"/>
  <c r="H3" i="9"/>
  <c r="G17" i="8"/>
  <c r="G11" i="8"/>
  <c r="G10" i="8"/>
  <c r="G8" i="8"/>
  <c r="G7" i="8"/>
  <c r="G6" i="8"/>
  <c r="J3" i="8"/>
  <c r="I3" i="8"/>
  <c r="H3" i="8"/>
  <c r="G17" i="7"/>
  <c r="G11" i="7"/>
  <c r="G10" i="7"/>
  <c r="G8" i="7"/>
  <c r="G7" i="7"/>
  <c r="G6" i="7"/>
  <c r="J3" i="7"/>
  <c r="I3" i="7"/>
  <c r="H3" i="7"/>
  <c r="G11" i="6"/>
  <c r="G10" i="6"/>
  <c r="G8" i="6"/>
  <c r="G7" i="6"/>
  <c r="G6" i="6"/>
  <c r="J3" i="6"/>
  <c r="I3" i="6"/>
  <c r="H3" i="6"/>
  <c r="G11" i="5"/>
  <c r="G10" i="5"/>
  <c r="G8" i="5"/>
  <c r="G7" i="5"/>
  <c r="G6" i="5"/>
  <c r="J3" i="5"/>
  <c r="I3" i="5"/>
  <c r="H3" i="5"/>
  <c r="G17" i="4"/>
  <c r="G11" i="4"/>
  <c r="G10" i="4"/>
  <c r="G8" i="4"/>
  <c r="G7" i="4"/>
  <c r="G6" i="4"/>
  <c r="J3" i="4"/>
  <c r="I3" i="4"/>
  <c r="H3" i="4"/>
  <c r="G17" i="3"/>
  <c r="G11" i="3"/>
  <c r="G10" i="3"/>
  <c r="G8" i="3"/>
  <c r="G7" i="3"/>
  <c r="G6" i="3"/>
  <c r="J3" i="3"/>
  <c r="I3" i="3"/>
  <c r="H3" i="3"/>
  <c r="G17" i="2"/>
  <c r="G11" i="2"/>
  <c r="G10" i="2"/>
  <c r="G8" i="2"/>
  <c r="G7" i="2"/>
  <c r="G6" i="2"/>
  <c r="J3" i="2"/>
  <c r="I3" i="2"/>
  <c r="H3" i="2"/>
  <c r="G20" i="1"/>
  <c r="G17" i="1"/>
  <c r="G14" i="1"/>
  <c r="G13" i="1"/>
  <c r="G12" i="1"/>
  <c r="G11" i="1"/>
  <c r="G9" i="1"/>
  <c r="G8" i="1"/>
  <c r="G7" i="1"/>
  <c r="G6" i="1"/>
  <c r="J3" i="1"/>
  <c r="I3" i="1"/>
  <c r="H3" i="1"/>
  <c r="K1" i="13"/>
  <c r="K1" i="6"/>
  <c r="K1" i="8"/>
  <c r="K1" i="10"/>
  <c r="K1" i="9"/>
  <c r="K1" i="4"/>
  <c r="K1" i="16"/>
  <c r="K1" i="15"/>
  <c r="K1" i="1"/>
  <c r="K1" i="5"/>
  <c r="K1" i="7"/>
  <c r="K1" i="3"/>
  <c r="K1" i="11"/>
  <c r="K1" i="14"/>
  <c r="K1" i="12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95B4A67D-80DF-4856-84B1-3765F3C8A1A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736DDB60-1EAD-4372-A4C8-C00461208F4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9C9CB44F-8656-4BC7-9554-150042015DF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5EDA4EFA-24EB-4FA9-85D0-8FEE1C26C12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B09A792A-8AB6-4E03-99DA-38F7D3B1EA3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A3B90B36-CF38-4BBB-9F99-D8958F630F4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E51808F7-6EE7-4D4B-A8EE-F158AFD1B47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55B1C209-876F-4BC6-B505-5398AF9E131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9FA7C484-9B05-488F-AB9F-69B6FC97343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28A244AE-02C2-431B-8833-B067E0B7E64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49CA383A-4D3F-4325-8D5D-4C41C0E6AC0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9885DA2B-31FF-446F-A5BE-330EFDF578B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E628A07C-1266-4F4C-9A74-35FC2776803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7B245393-1521-4E65-9857-6C13ECFCBD4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F86CDE69-777F-4C37-9576-C5B911A7B07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tc={4DA955D0-D467-3D4E-BDB4-96651ACD0F6E}</author>
  </authors>
  <commentList>
    <comment ref="B5" authorId="0" shapeId="0" xr:uid="{8D93F545-B29D-41C4-8FBB-0C129860279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of tasks / factors /. employees etc who are factor to the progress on this task
</t>
        </r>
      </text>
    </comment>
  </commentList>
</comments>
</file>

<file path=xl/sharedStrings.xml><?xml version="1.0" encoding="utf-8"?>
<sst xmlns="http://schemas.openxmlformats.org/spreadsheetml/2006/main" count="442" uniqueCount="89">
  <si>
    <t>[ANGELA MACHA] TASK LIST</t>
  </si>
  <si>
    <t>Budget</t>
  </si>
  <si>
    <t>Est.Hours</t>
  </si>
  <si>
    <t>Act.Hours</t>
  </si>
  <si>
    <t>Month / Year</t>
  </si>
  <si>
    <t>Totals</t>
  </si>
  <si>
    <t>TASK</t>
  </si>
  <si>
    <t>DEPENDENCIES</t>
  </si>
  <si>
    <t>PRIORITY</t>
  </si>
  <si>
    <t>START</t>
  </si>
  <si>
    <t>END</t>
  </si>
  <si>
    <t>% COMPLETE</t>
  </si>
  <si>
    <t>DONE</t>
  </si>
  <si>
    <t>BUDGET</t>
  </si>
  <si>
    <t>EST.
HOURS</t>
  </si>
  <si>
    <t>ACTUAL
HOURS</t>
  </si>
  <si>
    <t>NOTES</t>
  </si>
  <si>
    <t>CHECK AND BALANCE</t>
  </si>
  <si>
    <t>Testing the system to see if it works as expected.</t>
  </si>
  <si>
    <t>Sadru</t>
  </si>
  <si>
    <t>HIGH</t>
  </si>
  <si>
    <t>1.30hrs</t>
  </si>
  <si>
    <t>1.10hrs</t>
  </si>
  <si>
    <t>Modification of check and balance usermanual</t>
  </si>
  <si>
    <t>MEDIUM</t>
  </si>
  <si>
    <t>1hr</t>
  </si>
  <si>
    <t>VICOBA</t>
  </si>
  <si>
    <t>Modifying Requirements document after receiving suggestions from the team</t>
  </si>
  <si>
    <t>30min</t>
  </si>
  <si>
    <t>LEARNING APP</t>
  </si>
  <si>
    <t>Development of some modules in learning web application.</t>
  </si>
  <si>
    <t>28/1/2022</t>
  </si>
  <si>
    <t>5hrs</t>
  </si>
  <si>
    <t>Learning and developing prrogramme and course module</t>
  </si>
  <si>
    <t>8.30hrs</t>
  </si>
  <si>
    <t>8hrs</t>
  </si>
  <si>
    <t xml:space="preserve"> developing Learning APP modules</t>
  </si>
  <si>
    <t>7.30hrs</t>
  </si>
  <si>
    <t>ENVIT SYSTEM</t>
  </si>
  <si>
    <t>Team</t>
  </si>
  <si>
    <t>3.47hrs</t>
  </si>
  <si>
    <t>Embeding QR Codes in the Cards.</t>
  </si>
  <si>
    <t>3.40hrs</t>
  </si>
  <si>
    <t>Creating and sending cards to the invitees</t>
  </si>
  <si>
    <t>2hrs</t>
  </si>
  <si>
    <t>6hrs</t>
  </si>
  <si>
    <t>1hrs</t>
  </si>
  <si>
    <t>7hrs</t>
  </si>
  <si>
    <t>Creating system handout</t>
  </si>
  <si>
    <t>3hrs</t>
  </si>
  <si>
    <t>DOCUMENT</t>
  </si>
  <si>
    <t>Scanning document</t>
  </si>
  <si>
    <t>20min</t>
  </si>
  <si>
    <t>Binding  Document</t>
  </si>
  <si>
    <t>ECARD</t>
  </si>
  <si>
    <t>Looking for wedding card template</t>
  </si>
  <si>
    <t>14/2/2022</t>
  </si>
  <si>
    <t>BIOMETRIC SYSTEM</t>
  </si>
  <si>
    <t>Studying and Initial development</t>
  </si>
  <si>
    <t>5min</t>
  </si>
  <si>
    <t>1.5hrs</t>
  </si>
  <si>
    <t>Updating system handout</t>
  </si>
  <si>
    <t>Proceeding with  Initial development</t>
  </si>
  <si>
    <t>4hrs</t>
  </si>
  <si>
    <t>CARD TEMPLATE</t>
  </si>
  <si>
    <t>Editing Card template</t>
  </si>
  <si>
    <t>1.27hrs</t>
  </si>
  <si>
    <t>1.20hrs</t>
  </si>
  <si>
    <t>15/2/2022</t>
  </si>
  <si>
    <t>Updating system handout for TFF and creating other handouts for board and team.</t>
  </si>
  <si>
    <t>2hrs 10min</t>
  </si>
  <si>
    <t>Proceeding with initial development</t>
  </si>
  <si>
    <t>4hrs 40min</t>
  </si>
  <si>
    <t>MEETING</t>
  </si>
  <si>
    <t xml:space="preserve"> Discussion about requirements from CRDB for B-Smart Academi</t>
  </si>
  <si>
    <t>1hrs 12min</t>
  </si>
  <si>
    <t>17/2/2022</t>
  </si>
  <si>
    <t>CARD</t>
  </si>
  <si>
    <t>Editing card template</t>
  </si>
  <si>
    <t>6.40hrs</t>
  </si>
  <si>
    <t xml:space="preserve">Proceeding with  development </t>
  </si>
  <si>
    <t>VICOBA  DOCUMENT</t>
  </si>
  <si>
    <t>Updating vicoba document by adding clear definition of evicoba, objectives and users.</t>
  </si>
  <si>
    <t>Developing learning app modules</t>
  </si>
  <si>
    <t>2.30hrs</t>
  </si>
  <si>
    <t>Discussion on the part of contribution</t>
  </si>
  <si>
    <t>Patric</t>
  </si>
  <si>
    <t>1.35hrs</t>
  </si>
  <si>
    <t>Development of the Contribution module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</si>
</sst>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&quot;TSh&quot;* #,##0.00_);_(&quot;TSh&quot;* \(#,##0.00\);_(&quot;TSh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/>
      </bottom>
      <diagonal/>
    </border>
    <border>
      <left style="thin">
        <color theme="4"/>
      </left>
      <right/>
      <top style="thin">
        <color theme="4" tint="0.3999450666829432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 indent="1"/>
    </xf>
    <xf numFmtId="14" fontId="0" fillId="2" borderId="1" xfId="0" applyNumberFormat="1" applyFill="1" applyBorder="1" applyAlignment="1">
      <alignment horizontal="center" vertical="center"/>
    </xf>
    <xf numFmtId="165" fontId="2" fillId="3" borderId="2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wrapText="1" indent="1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9" fontId="7" fillId="7" borderId="0" xfId="2" applyFont="1" applyFill="1" applyBorder="1" applyAlignment="1">
      <alignment horizontal="center" vertical="center"/>
    </xf>
    <xf numFmtId="165" fontId="7" fillId="7" borderId="0" xfId="1" applyNumberFormat="1" applyFont="1" applyFill="1" applyAlignment="1">
      <alignment horizontal="center" vertical="center"/>
    </xf>
    <xf numFmtId="0" fontId="7" fillId="7" borderId="0" xfId="1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 wrapText="1" indent="1"/>
    </xf>
    <xf numFmtId="0" fontId="8" fillId="8" borderId="0" xfId="0" applyFont="1" applyFill="1" applyAlignment="1">
      <alignment horizontal="left" vertical="center" wrapText="1" indent="1"/>
    </xf>
    <xf numFmtId="0" fontId="9" fillId="8" borderId="0" xfId="0" applyFont="1" applyFill="1" applyAlignment="1">
      <alignment horizontal="left" vertical="center" wrapText="1" indent="1"/>
    </xf>
    <xf numFmtId="0" fontId="8" fillId="8" borderId="0" xfId="0" applyFont="1" applyFill="1" applyAlignment="1">
      <alignment horizontal="center" vertical="center"/>
    </xf>
    <xf numFmtId="9" fontId="8" fillId="8" borderId="0" xfId="2" applyFont="1" applyFill="1" applyBorder="1" applyAlignment="1">
      <alignment horizontal="center" vertical="center"/>
    </xf>
    <xf numFmtId="165" fontId="8" fillId="8" borderId="0" xfId="1" applyNumberFormat="1" applyFont="1" applyFill="1" applyAlignment="1">
      <alignment horizontal="center" vertical="center"/>
    </xf>
    <xf numFmtId="0" fontId="8" fillId="8" borderId="0" xfId="1" applyNumberFormat="1" applyFont="1" applyFill="1" applyAlignment="1">
      <alignment horizontal="center" vertical="center"/>
    </xf>
    <xf numFmtId="0" fontId="8" fillId="8" borderId="0" xfId="0" applyFont="1" applyFill="1"/>
    <xf numFmtId="0" fontId="0" fillId="0" borderId="0" xfId="0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5" fontId="7" fillId="9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165" fontId="7" fillId="9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 indent="1"/>
    </xf>
    <xf numFmtId="0" fontId="11" fillId="8" borderId="0" xfId="0" applyFont="1" applyFill="1" applyAlignment="1">
      <alignment horizontal="left" vertical="center" wrapText="1" indent="1"/>
    </xf>
    <xf numFmtId="0" fontId="10" fillId="8" borderId="0" xfId="0" applyFont="1" applyFill="1" applyAlignment="1">
      <alignment horizontal="center" vertical="center"/>
    </xf>
    <xf numFmtId="9" fontId="10" fillId="8" borderId="0" xfId="2" applyFont="1" applyFill="1" applyAlignment="1">
      <alignment horizontal="center" vertical="center"/>
    </xf>
    <xf numFmtId="165" fontId="10" fillId="8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wrapText="1" indent="2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 indent="1"/>
    </xf>
    <xf numFmtId="14" fontId="0" fillId="2" borderId="1" xfId="0" applyNumberFormat="1" applyFont="1" applyFill="1" applyBorder="1" applyAlignment="1">
      <alignment horizontal="center" vertical="center"/>
    </xf>
    <xf numFmtId="9" fontId="7" fillId="2" borderId="1" xfId="2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 wrapText="1" indent="1"/>
    </xf>
    <xf numFmtId="0" fontId="0" fillId="2" borderId="5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 vertical="center" wrapText="1" indent="1"/>
    </xf>
    <xf numFmtId="0" fontId="9" fillId="7" borderId="0" xfId="0" applyFont="1" applyFill="1" applyAlignment="1">
      <alignment horizontal="left" vertical="center" wrapText="1" indent="1"/>
    </xf>
    <xf numFmtId="0" fontId="8" fillId="7" borderId="0" xfId="0" applyFont="1" applyFill="1" applyAlignment="1">
      <alignment horizontal="center" vertical="center"/>
    </xf>
    <xf numFmtId="9" fontId="8" fillId="7" borderId="0" xfId="2" applyFont="1" applyFill="1" applyBorder="1" applyAlignment="1">
      <alignment horizontal="center" vertical="center"/>
    </xf>
    <xf numFmtId="165" fontId="8" fillId="7" borderId="0" xfId="1" applyNumberFormat="1" applyFont="1" applyFill="1" applyAlignment="1">
      <alignment horizontal="center" vertical="center"/>
    </xf>
    <xf numFmtId="0" fontId="8" fillId="7" borderId="0" xfId="1" applyNumberFormat="1" applyFont="1" applyFill="1" applyAlignment="1">
      <alignment horizontal="center" vertical="center"/>
    </xf>
    <xf numFmtId="0" fontId="8" fillId="7" borderId="0" xfId="0" applyFont="1" applyFill="1"/>
    <xf numFmtId="0" fontId="12" fillId="7" borderId="0" xfId="0" applyFont="1" applyFill="1" applyAlignment="1">
      <alignment horizontal="left" vertical="center" wrapText="1" indent="1"/>
    </xf>
    <xf numFmtId="0" fontId="0" fillId="2" borderId="5" xfId="0" applyFill="1" applyBorder="1" applyAlignment="1">
      <alignment horizontal="left" vertical="center" wrapText="1" indent="1"/>
    </xf>
    <xf numFmtId="9" fontId="7" fillId="2" borderId="1" xfId="2" applyFont="1" applyFill="1" applyBorder="1" applyAlignment="1">
      <alignment horizontal="center" vertical="center"/>
    </xf>
    <xf numFmtId="0" fontId="2" fillId="7" borderId="0" xfId="0" applyFont="1" applyFill="1"/>
    <xf numFmtId="0" fontId="12" fillId="7" borderId="0" xfId="0" applyFont="1" applyFill="1"/>
    <xf numFmtId="0" fontId="7" fillId="7" borderId="0" xfId="0" applyFont="1" applyFill="1"/>
    <xf numFmtId="0" fontId="7" fillId="7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TSh&quot;* #,##0.00_);_(&quot;TSh&quot;* \(#,##0.00\);_(&quot;TSh&quot;* &quot;-&quot;??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D4998027-F907-4633-A479-C1B0D1155971}">
      <tableStyleElement type="wholeTable" dxfId="339"/>
      <tableStyleElement type="headerRow" dxfId="338"/>
      <tableStyleElement type="totalRow" dxfId="337"/>
      <tableStyleElement type="firstColumn" dxfId="336"/>
      <tableStyleElement type="lastColumn" dxfId="335"/>
      <tableStyleElement type="firstRowStripe" dxfId="334"/>
      <tableStyleElement type="secondRowStripe" dxfId="333"/>
      <tableStyleElement type="firstColumnStripe" dxfId="332"/>
      <tableStyleElement type="secondColumnStripe" dxfId="3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6B753-9505-4AA2-A02B-EF0A89DAB40D}" name="Table1373456811910213121516141719" displayName="Table1373456811910213121516141719" ref="A5:K14" totalsRowShown="0" headerRowDxfId="324" dataDxfId="323">
  <autoFilter ref="A5:K14" xr:uid="{D346B753-9505-4AA2-A02B-EF0A89DAB40D}"/>
  <tableColumns count="11">
    <tableColumn id="1" xr3:uid="{4120B52A-D106-4C15-A109-95FADE2ADE1A}" name="TASK" dataDxfId="322"/>
    <tableColumn id="8" xr3:uid="{97E93732-9F9D-4A93-AA67-CED3C807D78D}" name="DEPENDENCIES" dataDxfId="321"/>
    <tableColumn id="7" xr3:uid="{52CE81FE-79F0-434C-B404-1B55A34611AB}" name="PRIORITY" dataDxfId="320"/>
    <tableColumn id="4" xr3:uid="{0E2ACF2B-B74F-4ECD-9D96-F72F1F1F0093}" name="START" dataDxfId="319"/>
    <tableColumn id="5" xr3:uid="{4C3ECF34-1AF9-4B3B-B2DF-E286A29C77C6}" name="END" dataDxfId="318"/>
    <tableColumn id="2" xr3:uid="{F92D017C-7FDE-4223-86AB-1D2299A960EF}" name="% COMPLETE" dataDxfId="317"/>
    <tableColumn id="3" xr3:uid="{63E8AB21-EA4D-46CD-962B-74627B110BF5}" name="DONE" dataDxfId="316">
      <calculatedColumnFormula>IF(F6&gt;=1,1,0)</calculatedColumnFormula>
    </tableColumn>
    <tableColumn id="10" xr3:uid="{4AE7EC10-3CF4-4577-8595-CDD534AB6D64}" name="BUDGET" dataDxfId="315"/>
    <tableColumn id="11" xr3:uid="{5EED0B13-3B03-437E-A590-8D058197BE35}" name="EST._x000a_HOURS" dataDxfId="314"/>
    <tableColumn id="12" xr3:uid="{16F0E94E-1FFC-4628-BB3A-C1DBE7B9320C}" name="ACTUAL_x000a_HOURS" dataDxfId="313"/>
    <tableColumn id="6" xr3:uid="{F20ACF6C-827A-4959-AD1C-0B18E308C20B}" name="NOTES" dataDxfId="312"/>
  </tableColumns>
  <tableStyleInfo name="ToDoList" showFirstColumn="1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242880-C39A-435C-8F1D-697E26CBC410}" name="Table137345681191021312151614171934567891112" displayName="Table137345681191021312151614171934567891112" ref="A5:K11" totalsRowShown="0" headerRowDxfId="147" dataDxfId="146">
  <autoFilter ref="A5:K11" xr:uid="{CB242880-C39A-435C-8F1D-697E26CBC410}"/>
  <tableColumns count="11">
    <tableColumn id="1" xr3:uid="{5A593664-C171-4A70-9AC7-3C7404B9C9F5}" name="TASK" dataDxfId="145"/>
    <tableColumn id="8" xr3:uid="{8BA76AF3-9FBC-498E-BF69-ABD820998355}" name="DEPENDENCIES" dataDxfId="144"/>
    <tableColumn id="7" xr3:uid="{C0F83F8F-62EA-4D38-ACBC-33E8D9C39931}" name="PRIORITY" dataDxfId="143"/>
    <tableColumn id="4" xr3:uid="{EC2C295B-C2FD-438C-99D5-F9292EDD1382}" name="START" dataDxfId="142"/>
    <tableColumn id="5" xr3:uid="{6695F296-4085-47BE-B5DB-7796BBADF906}" name="END" dataDxfId="141"/>
    <tableColumn id="2" xr3:uid="{CB183887-DFAB-42B1-A883-49B162AE4D11}" name="% COMPLETE" dataDxfId="140"/>
    <tableColumn id="3" xr3:uid="{38CDE4C9-BC07-411E-92D5-D3A4B11886F5}" name="DONE" dataDxfId="139">
      <calculatedColumnFormula>IF(F6&gt;=1,1,0)</calculatedColumnFormula>
    </tableColumn>
    <tableColumn id="10" xr3:uid="{C27882E8-7EE0-4860-BDC7-4A0B2E93BB86}" name="BUDGET" dataDxfId="138"/>
    <tableColumn id="11" xr3:uid="{E784DC58-0AF4-4D75-81F4-1CD7237C620B}" name="EST._x000a_HOURS" dataDxfId="137"/>
    <tableColumn id="12" xr3:uid="{826F53B0-9183-4208-911C-91DB0A3C32E4}" name="ACTUAL_x000a_HOURS" dataDxfId="136"/>
    <tableColumn id="6" xr3:uid="{4B7ACD6B-D603-4A53-90FD-6BF0FDCCD62F}" name="NOTES" dataDxfId="135"/>
  </tableColumns>
  <tableStyleInfo name="ToDoList" showFirstColumn="1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085763-7632-403F-9CAF-2B1EB76D2FC3}" name="Table1373456811910213121516141719345678911121014" displayName="Table1373456811910213121516141719345678911121014" ref="A5:K8" totalsRowShown="0" headerRowDxfId="125" dataDxfId="124">
  <autoFilter ref="A5:K8" xr:uid="{8B085763-7632-403F-9CAF-2B1EB76D2FC3}"/>
  <tableColumns count="11">
    <tableColumn id="1" xr3:uid="{F28FD1A9-06B5-489A-AC2F-94505782F4E1}" name="TASK" dataDxfId="123"/>
    <tableColumn id="8" xr3:uid="{B2716750-83FE-4A1C-889F-2A3C0F1B026B}" name="DEPENDENCIES" dataDxfId="122"/>
    <tableColumn id="7" xr3:uid="{D169B48E-9DA5-4B8C-9B0C-C21E0AE633C4}" name="PRIORITY" dataDxfId="121"/>
    <tableColumn id="4" xr3:uid="{E01C9E87-6CED-4270-9CAD-B8850255750E}" name="START" dataDxfId="120"/>
    <tableColumn id="5" xr3:uid="{1B4F14C4-E424-49EB-9319-FD838DA43C9F}" name="END" dataDxfId="119"/>
    <tableColumn id="2" xr3:uid="{022AF3AE-A5FE-46AF-A7DF-F0A8A6F91B2A}" name="% COMPLETE" dataDxfId="118"/>
    <tableColumn id="3" xr3:uid="{1E842D4B-1102-4A0D-BD45-ADEF1C6B5DCB}" name="DONE" dataDxfId="117">
      <calculatedColumnFormula>IF(F6&gt;=1,1,0)</calculatedColumnFormula>
    </tableColumn>
    <tableColumn id="10" xr3:uid="{FFC0C409-DD04-4EED-89AE-071F06E33D99}" name="BUDGET" dataDxfId="116"/>
    <tableColumn id="11" xr3:uid="{A5D3B83E-0114-4258-9B33-51B756F1748E}" name="EST._x000a_HOURS" dataDxfId="115"/>
    <tableColumn id="12" xr3:uid="{315E64B4-4236-4EC0-8118-B8A214FCCFC7}" name="ACTUAL_x000a_HOURS" dataDxfId="114"/>
    <tableColumn id="6" xr3:uid="{E98CC778-6816-4F73-94C7-812B5188C86C}" name="NOTES" dataDxfId="113"/>
  </tableColumns>
  <tableStyleInfo name="ToDoList" showFirstColumn="1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FD442B-3706-470B-A93D-2D3C9F26D2BA}" name="Table13734568119102131215161417193456789111210" displayName="Table13734568119102131215161417193456789111210" ref="A5:K11" totalsRowShown="0" headerRowDxfId="100" dataDxfId="99">
  <autoFilter ref="A5:K11" xr:uid="{41FD442B-3706-470B-A93D-2D3C9F26D2BA}"/>
  <tableColumns count="11">
    <tableColumn id="1" xr3:uid="{B463197D-FC5F-428F-8F0B-427581052429}" name="TASK" dataDxfId="98"/>
    <tableColumn id="8" xr3:uid="{35492081-A0A6-43F5-BEED-092664C150DB}" name="DEPENDENCIES" dataDxfId="97"/>
    <tableColumn id="7" xr3:uid="{D3AF7872-35B1-4CC2-84E2-BE044A0CC0DD}" name="PRIORITY" dataDxfId="96"/>
    <tableColumn id="4" xr3:uid="{57F87412-B347-487A-A2F8-81F815C02A57}" name="START" dataDxfId="95"/>
    <tableColumn id="5" xr3:uid="{0916EE6B-BD3B-4E93-AFF4-3C09B924DF29}" name="END" dataDxfId="94"/>
    <tableColumn id="2" xr3:uid="{B3B1AEC1-6D4D-4319-87E5-AA0BD70D6EB4}" name="% COMPLETE" dataDxfId="93"/>
    <tableColumn id="3" xr3:uid="{A69BDB6D-463C-4EA2-8D24-2211697CB0FC}" name="DONE" dataDxfId="92">
      <calculatedColumnFormula>IF(F6&gt;=1,1,0)</calculatedColumnFormula>
    </tableColumn>
    <tableColumn id="10" xr3:uid="{DB20C57B-47CF-4E94-9642-291D45D48C09}" name="BUDGET" dataDxfId="91"/>
    <tableColumn id="11" xr3:uid="{63F1FEA6-7DB2-4CD2-9762-99FA4E9A313D}" name="EST._x000a_HOURS" dataDxfId="90"/>
    <tableColumn id="12" xr3:uid="{64314D7A-7F22-4AB3-85D9-6125D68E485B}" name="ACTUAL_x000a_HOURS" dataDxfId="89"/>
    <tableColumn id="6" xr3:uid="{0FCC21B5-72B6-4177-A7CF-210C8CF69E09}" name="NOTES" dataDxfId="88"/>
  </tableColumns>
  <tableStyleInfo name="ToDoList" showFirstColumn="1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172428-0E30-4F1F-9A73-87D5C145DE14}" name="Table1373456811910213121516141719345678911121015" displayName="Table1373456811910213121516141719345678911121015" ref="A5:K11" totalsRowShown="0" headerRowDxfId="81" dataDxfId="80">
  <autoFilter ref="A5:K11" xr:uid="{65172428-0E30-4F1F-9A73-87D5C145DE14}"/>
  <tableColumns count="11">
    <tableColumn id="1" xr3:uid="{1B45ACEE-B01A-49DE-B6B8-7AD31319798C}" name="TASK" dataDxfId="79"/>
    <tableColumn id="8" xr3:uid="{E5B4CCEF-C067-40C5-BDDD-2920B6D559C5}" name="DEPENDENCIES" dataDxfId="78"/>
    <tableColumn id="7" xr3:uid="{17778835-F9E0-449A-AED2-E3CD1F844A31}" name="PRIORITY" dataDxfId="77"/>
    <tableColumn id="4" xr3:uid="{8FD466F0-CA60-4C79-B03D-1F4F10C29409}" name="START" dataDxfId="76"/>
    <tableColumn id="5" xr3:uid="{AA0FAA2B-964F-4CCC-AD73-8793280F1798}" name="END" dataDxfId="75"/>
    <tableColumn id="2" xr3:uid="{2415A7F3-4EF5-4208-847C-887EF7B610D1}" name="% COMPLETE" dataDxfId="74"/>
    <tableColumn id="3" xr3:uid="{78F6AA4B-40CB-4FEA-9924-3B7A11491530}" name="DONE" dataDxfId="73">
      <calculatedColumnFormula>IF(F6&gt;=1,1,0)</calculatedColumnFormula>
    </tableColumn>
    <tableColumn id="10" xr3:uid="{66BC8467-ED2F-4CC2-B904-B3EF70747BBC}" name="BUDGET" dataDxfId="72"/>
    <tableColumn id="11" xr3:uid="{CF02A97E-54D3-4100-B503-E0E689666F67}" name="EST._x000a_HOURS" dataDxfId="71"/>
    <tableColumn id="12" xr3:uid="{01AEF305-723E-495E-BE47-93C64ACE232E}" name="ACTUAL_x000a_HOURS" dataDxfId="70"/>
    <tableColumn id="6" xr3:uid="{B8A0F614-8049-4F36-995D-5D6617E397C0}" name="NOTES" dataDxfId="69"/>
  </tableColumns>
  <tableStyleInfo name="ToDoList" showFirstColumn="1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13E2E-1AB6-4A07-A7AD-55866F69267E}" name="Table137345681191021312151614171934567891112101513" displayName="Table137345681191021312151614171934567891112101513" ref="A5:K9" totalsRowShown="0" headerRowDxfId="59" dataDxfId="58">
  <autoFilter ref="A5:K9" xr:uid="{B3F13E2E-1AB6-4A07-A7AD-55866F69267E}"/>
  <tableColumns count="11">
    <tableColumn id="1" xr3:uid="{87879BB5-5871-43DD-9C0A-DFFCD3CD0843}" name="TASK" dataDxfId="57"/>
    <tableColumn id="8" xr3:uid="{8B42B06B-3C97-485F-B1E9-791020F9BB83}" name="DEPENDENCIES" dataDxfId="56"/>
    <tableColumn id="7" xr3:uid="{65105EA5-A547-4A51-A722-58742058EAED}" name="PRIORITY" dataDxfId="55"/>
    <tableColumn id="4" xr3:uid="{867E2EC7-EA18-4ED0-8FF0-752EB0B58D3C}" name="START" dataDxfId="54"/>
    <tableColumn id="5" xr3:uid="{74A0B070-4041-43FD-A2F2-4979EF004F72}" name="END" dataDxfId="53"/>
    <tableColumn id="2" xr3:uid="{E972D958-AAF8-49A5-896D-40F6B3B806AC}" name="% COMPLETE" dataDxfId="52"/>
    <tableColumn id="3" xr3:uid="{85968D7D-EC82-4BAA-86CF-956EE3A0BA36}" name="DONE" dataDxfId="51">
      <calculatedColumnFormula>IF(F6&gt;=1,1,0)</calculatedColumnFormula>
    </tableColumn>
    <tableColumn id="10" xr3:uid="{0974BF17-3D66-4B08-8552-68CDA879AEDA}" name="BUDGET" dataDxfId="50"/>
    <tableColumn id="11" xr3:uid="{B514BC71-6582-4342-9C9F-9D5BF3A65087}" name="EST._x000a_HOURS" dataDxfId="49"/>
    <tableColumn id="12" xr3:uid="{7824191B-265A-4AEB-979A-CA0E3C406415}" name="ACTUAL_x000a_HOURS" dataDxfId="48"/>
    <tableColumn id="6" xr3:uid="{4931B8F5-2F44-4FB1-9229-60AF752D5793}" name="NOTES" dataDxfId="47"/>
  </tableColumns>
  <tableStyleInfo name="ToDoList" showFirstColumn="1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DD4D1A-079C-4938-8806-6EAF77D88950}" name="Table13734568119102131215161417193456789111210151316" displayName="Table13734568119102131215161417193456789111210151316" ref="A5:K9" totalsRowShown="0" headerRowDxfId="37" dataDxfId="36">
  <autoFilter ref="A5:K9" xr:uid="{48DD4D1A-079C-4938-8806-6EAF77D88950}"/>
  <tableColumns count="11">
    <tableColumn id="1" xr3:uid="{D5ACEAB9-572F-4D6B-B237-D6E89A670FE1}" name="TASK" dataDxfId="35"/>
    <tableColumn id="8" xr3:uid="{59D0E19B-8AF1-422A-9835-C037B488D2CA}" name="DEPENDENCIES" dataDxfId="34"/>
    <tableColumn id="7" xr3:uid="{19B88D63-C6A8-4D44-9DF9-93C14484B521}" name="PRIORITY" dataDxfId="33"/>
    <tableColumn id="4" xr3:uid="{C1BE427E-9A2F-4EF9-B61E-0F091FCDFA3B}" name="START" dataDxfId="32"/>
    <tableColumn id="5" xr3:uid="{C463612F-472C-4084-9A9A-D7B454328229}" name="END" dataDxfId="31"/>
    <tableColumn id="2" xr3:uid="{A92AD6CC-4AC2-45C4-9674-FD34CB110A6E}" name="% COMPLETE" dataDxfId="30"/>
    <tableColumn id="3" xr3:uid="{57722044-4407-4A20-B9FD-5FDB566CD43B}" name="DONE" dataDxfId="29">
      <calculatedColumnFormula>IF(F6&gt;=1,1,0)</calculatedColumnFormula>
    </tableColumn>
    <tableColumn id="10" xr3:uid="{5F965C00-A563-4E5E-A83E-7CD2575F8B65}" name="BUDGET" dataDxfId="28"/>
    <tableColumn id="11" xr3:uid="{B98389A9-908C-4FC1-A217-84925E276445}" name="EST._x000a_HOURS" dataDxfId="27"/>
    <tableColumn id="12" xr3:uid="{A4A7EE37-D7C7-4F40-B040-13FAA007884E}" name="ACTUAL_x000a_HOURS" dataDxfId="26"/>
    <tableColumn id="6" xr3:uid="{7051AAAF-372F-467F-B7EF-BC4DFD523B08}" name="NOTES" dataDxfId="25"/>
  </tableColumns>
  <tableStyleInfo name="ToDoList" showFirstColumn="1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200E51-2888-411A-95ED-8814183E257D}" name="Table1373456811910213121516141719345678911121015131617" displayName="Table1373456811910213121516141719345678911121015131617" ref="A5:K9" totalsRowShown="0" headerRowDxfId="15" dataDxfId="14">
  <autoFilter ref="A5:K9" xr:uid="{3F200E51-2888-411A-95ED-8814183E257D}"/>
  <tableColumns count="11">
    <tableColumn id="1" xr3:uid="{434D1584-752E-47A4-9CFD-C143DEA79322}" name="TASK" dataDxfId="13"/>
    <tableColumn id="8" xr3:uid="{D4856923-DB87-4039-B9CC-40A5FC826A45}" name="DEPENDENCIES" dataDxfId="12"/>
    <tableColumn id="7" xr3:uid="{48FC3C51-8922-41FE-B9C4-2D4ADC9535E2}" name="PRIORITY" dataDxfId="11"/>
    <tableColumn id="4" xr3:uid="{D4A5B8BC-D51D-4475-A15B-0510184A801D}" name="START" dataDxfId="10"/>
    <tableColumn id="5" xr3:uid="{30836FD5-5123-4DE9-8798-397C39D0D3F9}" name="END" dataDxfId="9"/>
    <tableColumn id="2" xr3:uid="{5482A33E-9B45-4B91-BE4B-97603C51D633}" name="% COMPLETE" dataDxfId="8"/>
    <tableColumn id="3" xr3:uid="{4FAAFBF0-60EB-4BA5-B22D-25F70CB11BF2}" name="DONE" dataDxfId="7">
      <calculatedColumnFormula>IF(F6&gt;=1,1,0)</calculatedColumnFormula>
    </tableColumn>
    <tableColumn id="10" xr3:uid="{1E0CA16B-12B8-4987-9196-AA80C183BA77}" name="BUDGET" dataDxfId="6"/>
    <tableColumn id="11" xr3:uid="{2CE22796-B1AD-4293-AC84-F78B35870D2C}" name="EST._x000a_HOURS" dataDxfId="5"/>
    <tableColumn id="12" xr3:uid="{EC882619-EB1C-4040-ABD7-2E46A534F4F2}" name="ACTUAL_x000a_HOURS" dataDxfId="4"/>
    <tableColumn id="6" xr3:uid="{7AEBFD69-DB14-4F06-B9F0-1BFF3E10E71F}" name="NOTES" dataDxfId="3"/>
  </tableColumns>
  <tableStyleInfo name="ToDoList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F2E6D-4EAE-43C0-B6EF-3CAA693C344C}" name="Table13734568119102131215161417193" displayName="Table13734568119102131215161417193" ref="A5:K11" totalsRowShown="0" headerRowDxfId="308" dataDxfId="307">
  <autoFilter ref="A5:K11" xr:uid="{47CF2E6D-4EAE-43C0-B6EF-3CAA693C344C}"/>
  <tableColumns count="11">
    <tableColumn id="1" xr3:uid="{51494DE1-B584-4028-9CFF-40F60B905658}" name="TASK" dataDxfId="306"/>
    <tableColumn id="8" xr3:uid="{28FE0228-710D-488B-B384-1551FC2BD8DA}" name="DEPENDENCIES" dataDxfId="305"/>
    <tableColumn id="7" xr3:uid="{A689F25F-531B-4407-B6A9-C60CDB6CD181}" name="PRIORITY" dataDxfId="304"/>
    <tableColumn id="4" xr3:uid="{0CB2C104-821B-49B9-86C1-3BE880A3A98B}" name="START" dataDxfId="303"/>
    <tableColumn id="5" xr3:uid="{46A1E468-8B5E-4CA3-A710-F0A4924009C0}" name="END" dataDxfId="302"/>
    <tableColumn id="2" xr3:uid="{48FF8CB1-006E-4B76-8506-7CDC9FDF638D}" name="% COMPLETE" dataDxfId="301"/>
    <tableColumn id="3" xr3:uid="{9827F6CA-23CC-482A-BD80-73CBF4DFBD52}" name="DONE" dataDxfId="300">
      <calculatedColumnFormula>IF(F6&gt;=1,1,0)</calculatedColumnFormula>
    </tableColumn>
    <tableColumn id="10" xr3:uid="{E8604534-A698-44FD-A18B-C70855CADEF6}" name="BUDGET" dataDxfId="299"/>
    <tableColumn id="11" xr3:uid="{D37DDCBA-A40C-450E-A2D1-25A4C22E1087}" name="EST._x000a_HOURS" dataDxfId="298"/>
    <tableColumn id="12" xr3:uid="{F909F39E-6CB3-4B40-9D49-FC04266FA93A}" name="ACTUAL_x000a_HOURS" dataDxfId="297"/>
    <tableColumn id="6" xr3:uid="{1B882CA4-899F-418F-A684-FBD3F5F20369}" name="NOTES" dataDxfId="296"/>
  </tableColumns>
  <tableStyleInfo name="ToDoList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3DA26F-7E6D-4123-A1A3-DA9E573A7824}" name="Table137345681191021312151614171934" displayName="Table137345681191021312151614171934" ref="A5:K11" totalsRowShown="0" headerRowDxfId="292" dataDxfId="291">
  <autoFilter ref="A5:K11" xr:uid="{253DA26F-7E6D-4123-A1A3-DA9E573A7824}"/>
  <tableColumns count="11">
    <tableColumn id="1" xr3:uid="{5CAC1A59-9EA9-4525-AA51-A38851CB3885}" name="TASK" dataDxfId="290"/>
    <tableColumn id="8" xr3:uid="{B4CF5C14-D5E6-43B4-BB7C-2048A55726CE}" name="DEPENDENCIES" dataDxfId="289"/>
    <tableColumn id="7" xr3:uid="{1B741BC7-189E-4619-8B73-DAE66F1E90C1}" name="PRIORITY" dataDxfId="288"/>
    <tableColumn id="4" xr3:uid="{7C47A2AE-08B2-47F7-A5EE-73C6880A8D49}" name="START" dataDxfId="287"/>
    <tableColumn id="5" xr3:uid="{6C9EE5B5-AD6F-4414-8B19-EA9EBDBC78EB}" name="END" dataDxfId="286"/>
    <tableColumn id="2" xr3:uid="{5FFD7968-CE06-452A-BDCD-7294DA183B01}" name="% COMPLETE" dataDxfId="285"/>
    <tableColumn id="3" xr3:uid="{BEA79077-2ADB-4E8A-B4D5-44F2F0AC50BC}" name="DONE" dataDxfId="284">
      <calculatedColumnFormula>IF(F6&gt;=1,1,0)</calculatedColumnFormula>
    </tableColumn>
    <tableColumn id="10" xr3:uid="{8E9E07F6-EC37-4C72-B197-7853F2D95F03}" name="BUDGET" dataDxfId="283"/>
    <tableColumn id="11" xr3:uid="{0B25DBC9-83BC-4DCE-AD6F-EC831B1B1EFF}" name="EST._x000a_HOURS" dataDxfId="282"/>
    <tableColumn id="12" xr3:uid="{3CC1DD50-9A05-4C5F-9E1F-95579592A582}" name="ACTUAL_x000a_HOURS" dataDxfId="281"/>
    <tableColumn id="6" xr3:uid="{6FA1CAE2-5A82-4C45-91B5-68016A9CEE9A}" name="NOTES" dataDxfId="280"/>
  </tableColumns>
  <tableStyleInfo name="ToDoList" showFirstColumn="1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E6AFA-1BC7-43B4-B15D-CE2ABA9DA40F}" name="Table1373456811910213121516141719345" displayName="Table1373456811910213121516141719345" ref="A5:K11" totalsRowShown="0" headerRowDxfId="273" dataDxfId="272">
  <autoFilter ref="A5:K11" xr:uid="{2EEE6AFA-1BC7-43B4-B15D-CE2ABA9DA40F}"/>
  <tableColumns count="11">
    <tableColumn id="1" xr3:uid="{B1FC6BE4-A62B-4EDD-B83B-FA2FC765E0B9}" name="TASK" dataDxfId="271"/>
    <tableColumn id="8" xr3:uid="{D4FDB673-D1FA-46A6-9874-819709C7571F}" name="DEPENDENCIES" dataDxfId="270"/>
    <tableColumn id="7" xr3:uid="{184111B2-40A3-4D32-AD0D-9924FFB52947}" name="PRIORITY" dataDxfId="269"/>
    <tableColumn id="4" xr3:uid="{D1DC7654-6C1A-448E-9B2E-480E6A0AD008}" name="START" dataDxfId="268"/>
    <tableColumn id="5" xr3:uid="{820D7554-95E9-44BD-99DB-8B4042BB0577}" name="END" dataDxfId="267"/>
    <tableColumn id="2" xr3:uid="{07B103B5-9754-45B0-8DAD-41E8A606949E}" name="% COMPLETE" dataDxfId="266"/>
    <tableColumn id="3" xr3:uid="{A2837163-1F25-4CAC-98D0-5746F5659903}" name="DONE" dataDxfId="265">
      <calculatedColumnFormula>IF(F6&gt;=1,1,0)</calculatedColumnFormula>
    </tableColumn>
    <tableColumn id="10" xr3:uid="{B0EBD442-5C07-41C5-A453-62F855993950}" name="BUDGET" dataDxfId="264"/>
    <tableColumn id="11" xr3:uid="{662C2696-9A99-4C90-AA8C-6CBA859B025F}" name="EST._x000a_HOURS" dataDxfId="263"/>
    <tableColumn id="12" xr3:uid="{2DD366F5-7729-4EEA-815C-DA76DC0D53BC}" name="ACTUAL_x000a_HOURS" dataDxfId="262"/>
    <tableColumn id="6" xr3:uid="{550B11CC-1759-46AF-B0B7-449BA6810331}" name="NOTES" dataDxfId="261"/>
  </tableColumns>
  <tableStyleInfo name="ToDoList"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323CC-106F-4A2C-8D45-C4B81538EDB7}" name="Table13734568119102131215161417193456" displayName="Table13734568119102131215161417193456" ref="A5:K11" totalsRowShown="0" headerRowDxfId="254" dataDxfId="253">
  <autoFilter ref="A5:K11" xr:uid="{FF1323CC-106F-4A2C-8D45-C4B81538EDB7}"/>
  <tableColumns count="11">
    <tableColumn id="1" xr3:uid="{12A5DEE5-7041-44B9-807A-B7F1D15F399B}" name="TASK" dataDxfId="252"/>
    <tableColumn id="8" xr3:uid="{C26AB510-1D86-4243-A6FD-55A509CF668B}" name="DEPENDENCIES" dataDxfId="251"/>
    <tableColumn id="7" xr3:uid="{352C5522-3EAE-4F8F-93FF-7DC98C5F9486}" name="PRIORITY" dataDxfId="250"/>
    <tableColumn id="4" xr3:uid="{32CF0631-9620-4851-AAF4-6AAFC64CF676}" name="START" dataDxfId="249"/>
    <tableColumn id="5" xr3:uid="{B7019FC3-22C5-4656-9379-5890B93C4258}" name="END" dataDxfId="248"/>
    <tableColumn id="2" xr3:uid="{1839119E-6810-4337-8111-33B0AD94AFBF}" name="% COMPLETE" dataDxfId="247"/>
    <tableColumn id="3" xr3:uid="{FBA56DA0-41C7-4123-BCF9-D9B47F9D8689}" name="DONE" dataDxfId="246">
      <calculatedColumnFormula>IF(F6&gt;=1,1,0)</calculatedColumnFormula>
    </tableColumn>
    <tableColumn id="10" xr3:uid="{EF0B65EB-A2AF-4A8E-9697-0499D09250DB}" name="BUDGET" dataDxfId="245"/>
    <tableColumn id="11" xr3:uid="{60FEEB0D-039B-482A-A46B-E0C366ECDFF3}" name="EST._x000a_HOURS" dataDxfId="244"/>
    <tableColumn id="12" xr3:uid="{DDB938B7-1743-41AB-9FF9-B47CBB1DB754}" name="ACTUAL_x000a_HOURS" dataDxfId="243"/>
    <tableColumn id="6" xr3:uid="{29B7362F-4746-47D1-8C48-3B94D1549880}" name="NOTES" dataDxfId="242"/>
  </tableColumns>
  <tableStyleInfo name="ToDoList" showFirstColumn="1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499C8-C436-4B0A-85B9-2C2A6251A11F}" name="Table137345681191021312151614171934567" displayName="Table137345681191021312151614171934567" ref="A5:K11" totalsRowShown="0" headerRowDxfId="235" dataDxfId="234">
  <autoFilter ref="A5:K11" xr:uid="{F20499C8-C436-4B0A-85B9-2C2A6251A11F}"/>
  <tableColumns count="11">
    <tableColumn id="1" xr3:uid="{66D5D181-F57A-415B-9FE8-3EF4D5B7616D}" name="TASK" dataDxfId="233"/>
    <tableColumn id="8" xr3:uid="{F5A810C2-524E-4CB2-9FF7-6A3FBD0A4EBB}" name="DEPENDENCIES" dataDxfId="232"/>
    <tableColumn id="7" xr3:uid="{5176B96E-D9AD-405E-9324-45274F6441E3}" name="PRIORITY" dataDxfId="231"/>
    <tableColumn id="4" xr3:uid="{4B21850E-F2AA-463D-AC26-53B00B2766C5}" name="START" dataDxfId="230"/>
    <tableColumn id="5" xr3:uid="{806266B3-F581-4D60-B6BA-E3A640C6E0A0}" name="END" dataDxfId="229"/>
    <tableColumn id="2" xr3:uid="{C7713C38-D7EB-4F42-BFD3-8EF9D5154E00}" name="% COMPLETE" dataDxfId="228"/>
    <tableColumn id="3" xr3:uid="{008F53D3-4B3F-4845-A986-3D880D5B0288}" name="DONE" dataDxfId="227">
      <calculatedColumnFormula>IF(F6&gt;=1,1,0)</calculatedColumnFormula>
    </tableColumn>
    <tableColumn id="10" xr3:uid="{B4DAAAFB-ACFF-4215-9112-C0F42172F20F}" name="BUDGET" dataDxfId="226"/>
    <tableColumn id="11" xr3:uid="{D31CD715-FD8C-4E39-9D03-FA6FA12D75E5}" name="EST._x000a_HOURS" dataDxfId="225"/>
    <tableColumn id="12" xr3:uid="{D99B5EA0-80A4-4B84-819A-9B5DBD19F391}" name="ACTUAL_x000a_HOURS" dataDxfId="224"/>
    <tableColumn id="6" xr3:uid="{F70FF8A7-70B4-430B-83E9-6DE70C080D3A}" name="NOTES" dataDxfId="223"/>
  </tableColumns>
  <tableStyleInfo name="ToDoList" showFirstColumn="1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12C1B3-3370-405B-9120-7EC34469B953}" name="Table1373456811910213121516141719345678" displayName="Table1373456811910213121516141719345678" ref="A5:K11" totalsRowShown="0" headerRowDxfId="216" dataDxfId="215">
  <autoFilter ref="A5:K11" xr:uid="{B412C1B3-3370-405B-9120-7EC34469B953}"/>
  <tableColumns count="11">
    <tableColumn id="1" xr3:uid="{45F442A3-FB1D-4B80-B523-05E6C1313344}" name="TASK" dataDxfId="214"/>
    <tableColumn id="8" xr3:uid="{9D96B7A6-3FF2-43A3-835B-934E0E301951}" name="DEPENDENCIES" dataDxfId="213"/>
    <tableColumn id="7" xr3:uid="{35D60049-9148-47B9-8861-C018BBDC4EBE}" name="PRIORITY" dataDxfId="212"/>
    <tableColumn id="4" xr3:uid="{2FEF5723-F006-41C9-841C-E7ACC03EA957}" name="START" dataDxfId="211"/>
    <tableColumn id="5" xr3:uid="{455504C1-CD88-4DB9-A24F-70E76D060204}" name="END" dataDxfId="210"/>
    <tableColumn id="2" xr3:uid="{4F6591B1-3264-4681-9E89-CD0B2B7661A7}" name="% COMPLETE" dataDxfId="209"/>
    <tableColumn id="3" xr3:uid="{3A9B1F0B-E712-4866-943A-86F32ED3089D}" name="DONE" dataDxfId="208">
      <calculatedColumnFormula>IF(F6&gt;=1,1,0)</calculatedColumnFormula>
    </tableColumn>
    <tableColumn id="10" xr3:uid="{25E7CDB2-3107-496E-9295-1DE0CDCC2B22}" name="BUDGET" dataDxfId="207"/>
    <tableColumn id="11" xr3:uid="{B2543EDF-1B61-4FD3-9C5D-1620F5351B18}" name="EST._x000a_HOURS" dataDxfId="206"/>
    <tableColumn id="12" xr3:uid="{A84F64B2-708F-4320-833F-8888F85198EC}" name="ACTUAL_x000a_HOURS" dataDxfId="205"/>
    <tableColumn id="6" xr3:uid="{AEB1757A-477B-4B57-9A54-61F1876FE861}" name="NOTES" dataDxfId="204"/>
  </tableColumns>
  <tableStyleInfo name="ToDoList" showFirstColumn="1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CE445D-FB40-4A5C-B3DE-FDA4BFC2988D}" name="Table13734568119102131215161417193456789" displayName="Table13734568119102131215161417193456789" ref="A5:K11" totalsRowShown="0" headerRowDxfId="197" dataDxfId="196">
  <autoFilter ref="A5:K11" xr:uid="{58CE445D-FB40-4A5C-B3DE-FDA4BFC2988D}"/>
  <tableColumns count="11">
    <tableColumn id="1" xr3:uid="{E5ABAF0C-1162-4B2C-ABF9-F3EFB11377A4}" name="TASK" dataDxfId="195"/>
    <tableColumn id="8" xr3:uid="{D99571DD-B90D-418C-B4FE-CEF8886BAAFA}" name="DEPENDENCIES" dataDxfId="194"/>
    <tableColumn id="7" xr3:uid="{C2142D74-0612-4F1F-8BAB-E4A6EE9B28BF}" name="PRIORITY" dataDxfId="193"/>
    <tableColumn id="4" xr3:uid="{C2718283-8AFC-4FC4-83F4-8F3BD8982315}" name="START" dataDxfId="192"/>
    <tableColumn id="5" xr3:uid="{F646CBA1-2217-44A7-A4A4-B2B286D7BDF4}" name="END" dataDxfId="191"/>
    <tableColumn id="2" xr3:uid="{E538233F-1290-47BD-BA68-4438420847D9}" name="% COMPLETE" dataDxfId="190"/>
    <tableColumn id="3" xr3:uid="{63521329-1E34-4308-891D-6190DDC3ACD9}" name="DONE" dataDxfId="189">
      <calculatedColumnFormula>IF(F6&gt;=1,1,0)</calculatedColumnFormula>
    </tableColumn>
    <tableColumn id="10" xr3:uid="{4ED085BB-FA72-46E4-A4B7-A763775E89E8}" name="BUDGET" dataDxfId="188"/>
    <tableColumn id="11" xr3:uid="{CE450E5A-1EFB-4737-B95A-DD340D748E5C}" name="EST._x000a_HOURS" dataDxfId="187"/>
    <tableColumn id="12" xr3:uid="{0628EB3A-D70F-4E46-8BFD-2750960F4E05}" name="ACTUAL_x000a_HOURS" dataDxfId="186"/>
    <tableColumn id="6" xr3:uid="{31E15C7C-DD09-4DB5-BBE5-11EFBF725118}" name="NOTES" dataDxfId="185"/>
  </tableColumns>
  <tableStyleInfo name="ToDoList" showFirstColumn="1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62DF3A-BA71-478F-AB81-749C23C0A62B}" name="Table1373456811910213121516141719345678911" displayName="Table1373456811910213121516141719345678911" ref="A5:K11" totalsRowShown="0" headerRowDxfId="169" dataDxfId="168">
  <autoFilter ref="A5:K11" xr:uid="{B762DF3A-BA71-478F-AB81-749C23C0A62B}"/>
  <tableColumns count="11">
    <tableColumn id="1" xr3:uid="{A2028A3E-378B-42A9-8246-17D4DC5CE412}" name="TASK" dataDxfId="167"/>
    <tableColumn id="8" xr3:uid="{A0F723DA-C4D6-427D-B0C7-54325DAEBDEF}" name="DEPENDENCIES" dataDxfId="166"/>
    <tableColumn id="7" xr3:uid="{54BDCC8C-C2D3-417F-9DD8-75356F0D45D3}" name="PRIORITY" dataDxfId="165"/>
    <tableColumn id="4" xr3:uid="{A6B2919E-3231-46AB-A0EC-20D0E1F386D6}" name="START" dataDxfId="164"/>
    <tableColumn id="5" xr3:uid="{1DC1227C-091D-4161-9096-69B6F7ECAA9C}" name="END" dataDxfId="163"/>
    <tableColumn id="2" xr3:uid="{02C6752E-FECD-4AF6-8918-EB3E8D311315}" name="% COMPLETE" dataDxfId="162"/>
    <tableColumn id="3" xr3:uid="{C33D9B39-7E0C-405A-B6E5-752655986F97}" name="DONE" dataDxfId="161">
      <calculatedColumnFormula>IF(F6&gt;=1,1,0)</calculatedColumnFormula>
    </tableColumn>
    <tableColumn id="10" xr3:uid="{CC51FAC4-17B0-4BF7-83E5-3464F90D9B14}" name="BUDGET" dataDxfId="160"/>
    <tableColumn id="11" xr3:uid="{9AB314B3-A908-48AE-AAFE-434FE7D1B381}" name="EST._x000a_HOURS" dataDxfId="159"/>
    <tableColumn id="12" xr3:uid="{16937163-489D-4303-8448-D5B34210ED13}" name="ACTUAL_x000a_HOURS" dataDxfId="158"/>
    <tableColumn id="6" xr3:uid="{3E432E6F-37FF-4094-B626-18A7EDC433AC}" name="NOTES" dataDxfId="157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883-1C96-462C-884A-427441030B7B}">
  <dimension ref="A1:K20"/>
  <sheetViews>
    <sheetView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44563</v>
      </c>
      <c r="G3" s="5" t="s">
        <v>5</v>
      </c>
      <c r="H3" s="7">
        <f>SUBTOTAL(9,Table1373456811910213121516141719[BUDGET])</f>
        <v>0</v>
      </c>
      <c r="I3" s="8">
        <f>SUM(Table1373456811910213121516141719[EST.
HOURS])</f>
        <v>0</v>
      </c>
      <c r="J3" s="8">
        <f>SUM(Table1373456811910213121516141719[ACTUAL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3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17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18</v>
      </c>
      <c r="B8" s="30" t="s">
        <v>19</v>
      </c>
      <c r="C8" s="31" t="s">
        <v>20</v>
      </c>
      <c r="D8" s="32">
        <v>44563</v>
      </c>
      <c r="E8" s="32">
        <v>44563</v>
      </c>
      <c r="F8" s="33">
        <v>1</v>
      </c>
      <c r="G8" s="34">
        <f t="shared" si="0"/>
        <v>1</v>
      </c>
      <c r="H8" s="35"/>
      <c r="I8" s="36" t="s">
        <v>21</v>
      </c>
      <c r="J8" s="37" t="s">
        <v>22</v>
      </c>
      <c r="K8" s="31"/>
    </row>
    <row r="9" spans="1:11" ht="30" x14ac:dyDescent="0.25">
      <c r="A9" s="30" t="s">
        <v>23</v>
      </c>
      <c r="B9" s="30"/>
      <c r="C9" s="31" t="s">
        <v>24</v>
      </c>
      <c r="D9" s="32">
        <v>44563</v>
      </c>
      <c r="E9" s="32">
        <v>44563</v>
      </c>
      <c r="F9" s="33">
        <v>1</v>
      </c>
      <c r="G9" s="34">
        <f>IF(F9&gt;=1,1,0)</f>
        <v>1</v>
      </c>
      <c r="H9" s="35"/>
      <c r="I9" s="36" t="s">
        <v>25</v>
      </c>
      <c r="J9" s="36" t="s">
        <v>25</v>
      </c>
      <c r="K9" s="31"/>
    </row>
    <row r="10" spans="1:11" x14ac:dyDescent="0.25">
      <c r="D10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30"/>
      <c r="B12" s="30"/>
      <c r="C12" s="31"/>
      <c r="D12" s="38"/>
      <c r="E12" s="39"/>
      <c r="F12" s="40"/>
      <c r="G12" s="34">
        <f t="shared" si="0"/>
        <v>0</v>
      </c>
      <c r="H12" s="41"/>
      <c r="I12" s="39"/>
      <c r="J12" s="39"/>
      <c r="K12" s="31"/>
    </row>
    <row r="13" spans="1:11" x14ac:dyDescent="0.25">
      <c r="A13" s="42" t="s">
        <v>26</v>
      </c>
      <c r="B13" s="43"/>
      <c r="C13" s="44"/>
      <c r="D13" s="45"/>
      <c r="E13" s="45"/>
      <c r="F13" s="46"/>
      <c r="G13" s="45">
        <f t="shared" si="0"/>
        <v>0</v>
      </c>
      <c r="H13" s="47"/>
      <c r="I13" s="45"/>
      <c r="J13" s="45"/>
      <c r="K13" s="44"/>
    </row>
    <row r="14" spans="1:11" ht="45" x14ac:dyDescent="0.25">
      <c r="A14" s="48" t="s">
        <v>27</v>
      </c>
      <c r="C14" s="49" t="s">
        <v>20</v>
      </c>
      <c r="D14" s="32">
        <v>44563</v>
      </c>
      <c r="E14" s="32">
        <v>44563</v>
      </c>
      <c r="F14" s="33">
        <v>1</v>
      </c>
      <c r="G14" s="45">
        <f>IF(F14&gt;=1,1,0)</f>
        <v>1</v>
      </c>
      <c r="I14" t="s">
        <v>28</v>
      </c>
      <c r="J14" t="s">
        <v>28</v>
      </c>
    </row>
    <row r="15" spans="1:11" x14ac:dyDescent="0.25">
      <c r="A15" s="48"/>
      <c r="C15" s="49"/>
      <c r="D15" s="32"/>
      <c r="E15" s="32"/>
      <c r="F15" s="33"/>
    </row>
    <row r="16" spans="1:11" x14ac:dyDescent="0.25">
      <c r="A16" s="50" t="s">
        <v>29</v>
      </c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ht="30" x14ac:dyDescent="0.25">
      <c r="A17" s="48" t="s">
        <v>30</v>
      </c>
      <c r="C17" s="53" t="s">
        <v>20</v>
      </c>
      <c r="D17" s="54" t="s">
        <v>31</v>
      </c>
      <c r="E17" s="54" t="s">
        <v>31</v>
      </c>
      <c r="F17" s="55">
        <v>0.17</v>
      </c>
      <c r="G17" s="56">
        <f>IF(F17&gt;=1,1,0)</f>
        <v>0</v>
      </c>
      <c r="I17" t="s">
        <v>32</v>
      </c>
      <c r="J17" t="s">
        <v>32</v>
      </c>
    </row>
    <row r="19" spans="1:11" s="51" customFormat="1" x14ac:dyDescent="0.25">
      <c r="A19" s="50"/>
      <c r="D19" s="52"/>
    </row>
    <row r="20" spans="1:11" s="51" customFormat="1" x14ac:dyDescent="0.25">
      <c r="A20"/>
      <c r="B20"/>
      <c r="C20" s="53"/>
      <c r="D20" s="54"/>
      <c r="E20" s="54"/>
      <c r="F20" s="55"/>
      <c r="G20" s="56">
        <f>IF(F20&gt;=1,1,0)</f>
        <v>0</v>
      </c>
      <c r="H20"/>
      <c r="I20"/>
      <c r="J20"/>
      <c r="K20"/>
    </row>
  </sheetData>
  <conditionalFormatting sqref="F6:F9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{5BB73E66-4018-459A-B8D1-3155EEDCB04D}</x14:id>
        </ext>
      </extLst>
    </cfRule>
  </conditionalFormatting>
  <conditionalFormatting sqref="C11:C13 C6:C9">
    <cfRule type="containsText" dxfId="330" priority="13" operator="containsText" text="LOW">
      <formula>NOT(ISERROR(SEARCH("LOW",C6)))</formula>
    </cfRule>
    <cfRule type="containsText" dxfId="329" priority="14" operator="containsText" text="MEDIUM">
      <formula>NOT(ISERROR(SEARCH("MEDIUM",C6)))</formula>
    </cfRule>
    <cfRule type="containsText" dxfId="328" priority="15" operator="containsText" text="HIGH">
      <formula>NOT(ISERROR(SEARCH("HIGH",C6)))</formula>
    </cfRule>
  </conditionalFormatting>
  <conditionalFormatting sqref="F11:F13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{215314CF-47D9-46E4-B948-B018EF4EDCBC}</x14:id>
        </ext>
      </extLst>
    </cfRule>
  </conditionalFormatting>
  <conditionalFormatting sqref="F14:F15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{ADC6509D-5488-4DE1-9323-444E42C4B572}</x14:id>
        </ext>
      </extLst>
    </cfRule>
  </conditionalFormatting>
  <conditionalFormatting sqref="C14:C15">
    <cfRule type="containsText" dxfId="327" priority="8" operator="containsText" text="LOW">
      <formula>NOT(ISERROR(SEARCH("LOW",C14)))</formula>
    </cfRule>
    <cfRule type="containsText" dxfId="326" priority="9" operator="containsText" text="MEDIUM">
      <formula>NOT(ISERROR(SEARCH("MEDIUM",C14)))</formula>
    </cfRule>
    <cfRule type="containsText" dxfId="325" priority="10" operator="containsText" text="HIGH">
      <formula>NOT(ISERROR(SEARCH("HIGH",C14)))</formula>
    </cfRule>
  </conditionalFormatting>
  <conditionalFormatting sqref="F17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{1B55531E-C7B1-4290-8A2B-FCE8A0744644}</x14:id>
        </ext>
      </extLst>
    </cfRule>
  </conditionalFormatting>
  <conditionalFormatting sqref="F2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{BBF20B6F-9A0B-4CDB-ACB0-06DF9D2654D6}</x14:id>
        </ext>
      </extLst>
    </cfRule>
  </conditionalFormatting>
  <dataValidations count="2">
    <dataValidation type="list" allowBlank="1" showInputMessage="1" showErrorMessage="1" sqref="G17 G11:G14 G6:G9 G20" xr:uid="{CA6529E5-F372-44D8-AFC5-061EF3DBE1F8}">
      <formula1>"1,0,-1"</formula1>
    </dataValidation>
    <dataValidation type="list" allowBlank="1" showInputMessage="1" showErrorMessage="1" sqref="C11:C15 C6:C9" xr:uid="{668623D3-E657-45AE-975A-D2E99A5FE99E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73E66-4018-459A-B8D1-3155EEDCB0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215314CF-47D9-46E4-B948-B018EF4EDCB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ADC6509D-5488-4DE1-9323-444E42C4B5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1B55531E-C7B1-4290-8A2B-FCE8A07446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BBF20B6F-9A0B-4CDB-ACB0-06DF9D2654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iconSet" priority="6" id="{719A9B83-ECA8-4816-8B29-03650F66BD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G14</xm:sqref>
        </x14:conditionalFormatting>
        <x14:conditionalFormatting xmlns:xm="http://schemas.microsoft.com/office/excel/2006/main">
          <x14:cfRule type="iconSet" priority="5" id="{22DB1CC9-EDFB-43C6-B668-779BE67108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7" id="{5E32898F-60F1-4FBB-A93D-21EAF9A62F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G11:G13 G6:G9</xm:sqref>
        </x14:conditionalFormatting>
        <x14:conditionalFormatting xmlns:xm="http://schemas.microsoft.com/office/excel/2006/main">
          <x14:cfRule type="iconSet" priority="3" id="{49AE0D6F-EF62-46F8-B3DB-5128E3D7DE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1A86-3C6D-4C4B-B1E0-0F419FCA3D95}">
  <dimension ref="A1:K18"/>
  <sheetViews>
    <sheetView workbookViewId="0">
      <selection activeCell="J15" sqref="J15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 t="s">
        <v>56</v>
      </c>
      <c r="G3" s="5" t="s">
        <v>5</v>
      </c>
      <c r="H3" s="7">
        <f>SUBTOTAL(9,Table137345681191021312151614171934567891112[BUDGET])</f>
        <v>0</v>
      </c>
      <c r="I3" s="8">
        <f>SUM(Table137345681191021312151614171934567891112[EST.
HOURS])</f>
        <v>0</v>
      </c>
      <c r="J3" s="8">
        <f>SUM(Table137345681191021312151614171934567891112[ACTUAL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69" customFormat="1" x14ac:dyDescent="0.25">
      <c r="A7" s="70" t="s">
        <v>17</v>
      </c>
      <c r="B7" s="63"/>
      <c r="C7" s="64"/>
      <c r="D7" s="65"/>
      <c r="E7" s="65"/>
      <c r="F7" s="66"/>
      <c r="G7" s="65">
        <f t="shared" si="0"/>
        <v>0</v>
      </c>
      <c r="H7" s="67"/>
      <c r="I7" s="68"/>
      <c r="J7" s="68"/>
      <c r="K7" s="64"/>
    </row>
    <row r="8" spans="1:11" x14ac:dyDescent="0.25">
      <c r="A8" s="30" t="s">
        <v>48</v>
      </c>
      <c r="B8" s="30"/>
      <c r="C8" s="31" t="s">
        <v>20</v>
      </c>
      <c r="D8" s="32" t="s">
        <v>56</v>
      </c>
      <c r="E8" s="32" t="s">
        <v>56</v>
      </c>
      <c r="F8" s="33">
        <v>0.33</v>
      </c>
      <c r="G8" s="34">
        <f t="shared" si="0"/>
        <v>0</v>
      </c>
      <c r="H8" s="35"/>
      <c r="I8" s="36"/>
      <c r="J8" s="37" t="s">
        <v>46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4" spans="1:11" x14ac:dyDescent="0.25">
      <c r="A14" s="60" t="s">
        <v>57</v>
      </c>
      <c r="B14" s="51"/>
      <c r="C14" s="51"/>
      <c r="D14" s="52"/>
      <c r="E14" s="51"/>
      <c r="F14" s="51"/>
      <c r="G14" s="51"/>
      <c r="H14" s="51"/>
      <c r="I14" s="51"/>
      <c r="J14" s="51"/>
      <c r="K14" s="51"/>
    </row>
    <row r="15" spans="1:11" s="51" customFormat="1" x14ac:dyDescent="0.25">
      <c r="A15" t="s">
        <v>58</v>
      </c>
      <c r="B15"/>
      <c r="C15" s="57" t="s">
        <v>20</v>
      </c>
      <c r="D15" s="6" t="s">
        <v>56</v>
      </c>
      <c r="E15" s="6" t="s">
        <v>56</v>
      </c>
      <c r="F15" s="72">
        <v>0.1</v>
      </c>
      <c r="G15" s="62">
        <f t="shared" ref="G15" si="1">IF(F15&gt;=1,1,0)</f>
        <v>0</v>
      </c>
      <c r="H15"/>
      <c r="I15"/>
      <c r="J15" t="s">
        <v>59</v>
      </c>
      <c r="K15"/>
    </row>
    <row r="17" spans="1:10" s="51" customFormat="1" x14ac:dyDescent="0.25">
      <c r="A17" s="60" t="s">
        <v>29</v>
      </c>
      <c r="D17" s="52"/>
    </row>
    <row r="18" spans="1:10" x14ac:dyDescent="0.25">
      <c r="A18" s="71" t="s">
        <v>36</v>
      </c>
      <c r="C18" s="57" t="s">
        <v>20</v>
      </c>
      <c r="D18" s="6" t="s">
        <v>56</v>
      </c>
      <c r="E18" s="6" t="s">
        <v>56</v>
      </c>
      <c r="F18" s="72">
        <v>0.37</v>
      </c>
      <c r="J18" t="s">
        <v>60</v>
      </c>
    </row>
  </sheetData>
  <conditionalFormatting sqref="F6:F8 F12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{5C38E7D8-A17A-44C0-B1DA-7C8D5B2F99EF}</x14:id>
        </ext>
      </extLst>
    </cfRule>
  </conditionalFormatting>
  <conditionalFormatting sqref="C6:C8 C10:C12">
    <cfRule type="containsText" dxfId="156" priority="21" operator="containsText" text="LOW">
      <formula>NOT(ISERROR(SEARCH("LOW",C6)))</formula>
    </cfRule>
    <cfRule type="containsText" dxfId="155" priority="22" operator="containsText" text="MEDIUM">
      <formula>NOT(ISERROR(SEARCH("MEDIUM",C6)))</formula>
    </cfRule>
    <cfRule type="containsText" dxfId="154" priority="23" operator="containsText" text="HIGH">
      <formula>NOT(ISERROR(SEARCH("HIGH",C6)))</formula>
    </cfRule>
  </conditionalFormatting>
  <conditionalFormatting sqref="F10:F1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{54320676-45D8-459C-B02A-EB163739C215}</x14:id>
        </ext>
      </extLst>
    </cfRule>
  </conditionalFormatting>
  <conditionalFormatting sqref="C15">
    <cfRule type="containsText" dxfId="153" priority="12" operator="containsText" text="LOW">
      <formula>NOT(ISERROR(SEARCH("LOW",C15)))</formula>
    </cfRule>
    <cfRule type="containsText" dxfId="152" priority="13" operator="containsText" text="MEDIUM">
      <formula>NOT(ISERROR(SEARCH("MEDIUM",C15)))</formula>
    </cfRule>
    <cfRule type="containsText" dxfId="151" priority="14" operator="containsText" text="HIGH">
      <formula>NOT(ISERROR(SEARCH("HIGH",C15)))</formula>
    </cfRule>
  </conditionalFormatting>
  <conditionalFormatting sqref="F15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{ADB3E1E0-BE19-48E5-9D27-E73B8322A788}</x14:id>
        </ext>
      </extLst>
    </cfRule>
  </conditionalFormatting>
  <conditionalFormatting sqref="C18">
    <cfRule type="containsText" dxfId="150" priority="7" operator="containsText" text="LOW">
      <formula>NOT(ISERROR(SEARCH("LOW",C18)))</formula>
    </cfRule>
    <cfRule type="containsText" dxfId="149" priority="8" operator="containsText" text="MEDIUM">
      <formula>NOT(ISERROR(SEARCH("MEDIUM",C18)))</formula>
    </cfRule>
    <cfRule type="containsText" dxfId="148" priority="9" operator="containsText" text="HIGH">
      <formula>NOT(ISERROR(SEARCH("HIGH",C18)))</formula>
    </cfRule>
  </conditionalFormatting>
  <conditionalFormatting sqref="F18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{F0E905BF-9F66-4505-A81C-06F36B3905F3}</x14:id>
        </ext>
      </extLst>
    </cfRule>
  </conditionalFormatting>
  <dataValidations count="2">
    <dataValidation type="list" allowBlank="1" showInputMessage="1" showErrorMessage="1" sqref="G10:G11 G6:G8 G15" xr:uid="{4C9A4216-9D5E-4D69-90B2-37ED553FDFFD}">
      <formula1>"1,0,-1"</formula1>
    </dataValidation>
    <dataValidation type="list" allowBlank="1" showInputMessage="1" showErrorMessage="1" sqref="C6:C8 C10:C12 C18 C15" xr:uid="{28C2080C-BC88-40EA-9F86-B4CFFB226179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8E7D8-A17A-44C0-B1DA-7C8D5B2F99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54320676-45D8-459C-B02A-EB163739C2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ADB3E1E0-BE19-48E5-9D27-E73B8322A7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F0E905BF-9F66-4505-A81C-06F36B3905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iconSet" priority="25" id="{C49BB53F-07E5-4B05-9887-12399568B7E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1" id="{0CF4B65C-53A2-463E-A886-C9BEE9322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709B-BE8F-4388-A44E-AF43A9B81E93}">
  <dimension ref="A1:K15"/>
  <sheetViews>
    <sheetView workbookViewId="0">
      <selection activeCell="E1" sqref="E1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 t="s">
        <v>68</v>
      </c>
      <c r="G3" s="5" t="s">
        <v>5</v>
      </c>
      <c r="H3" s="7">
        <f>SUBTOTAL(9,Table1373456811910213121516141719345678911121014[BUDGET])</f>
        <v>0</v>
      </c>
      <c r="I3" s="8">
        <f>SUM(Table1373456811910213121516141719345678911121014[EST.
HOURS])</f>
        <v>0</v>
      </c>
      <c r="J3" s="8">
        <f>SUM(Table1373456811910213121516141719345678911121014[ACTUAL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s="69" customFormat="1" x14ac:dyDescent="0.25">
      <c r="A6" s="70" t="s">
        <v>17</v>
      </c>
      <c r="B6" s="63"/>
      <c r="C6" s="64"/>
      <c r="D6" s="65"/>
      <c r="E6" s="65"/>
      <c r="F6" s="66"/>
      <c r="G6" s="65"/>
      <c r="H6" s="67"/>
      <c r="I6" s="68"/>
      <c r="J6" s="68"/>
      <c r="K6" s="64"/>
    </row>
    <row r="7" spans="1:11" ht="45" x14ac:dyDescent="0.25">
      <c r="A7" s="30" t="s">
        <v>69</v>
      </c>
      <c r="B7" s="30"/>
      <c r="C7" s="31" t="s">
        <v>20</v>
      </c>
      <c r="D7" s="32" t="s">
        <v>68</v>
      </c>
      <c r="E7" s="32" t="s">
        <v>68</v>
      </c>
      <c r="F7" s="33">
        <v>1</v>
      </c>
      <c r="G7" s="34">
        <f t="shared" ref="G7" si="0">IF(F7&gt;=1,1,0)</f>
        <v>1</v>
      </c>
      <c r="H7" s="35"/>
      <c r="I7" s="36"/>
      <c r="J7" s="37" t="s">
        <v>70</v>
      </c>
      <c r="K7" s="31"/>
    </row>
    <row r="8" spans="1:11" x14ac:dyDescent="0.25">
      <c r="D8"/>
    </row>
    <row r="9" spans="1:11" x14ac:dyDescent="0.25">
      <c r="A9" s="48"/>
      <c r="C9" s="49"/>
      <c r="D9" s="32"/>
      <c r="E9" s="32"/>
      <c r="F9" s="33"/>
    </row>
    <row r="11" spans="1:11" x14ac:dyDescent="0.25">
      <c r="A11" s="60" t="s">
        <v>57</v>
      </c>
      <c r="B11" s="51"/>
      <c r="C11" s="51"/>
      <c r="D11" s="52"/>
      <c r="E11" s="51"/>
      <c r="F11" s="51"/>
      <c r="G11" s="51"/>
      <c r="H11" s="51"/>
      <c r="I11" s="51"/>
      <c r="J11" s="51"/>
      <c r="K11" s="51"/>
    </row>
    <row r="12" spans="1:11" s="51" customFormat="1" x14ac:dyDescent="0.25">
      <c r="A12" t="s">
        <v>71</v>
      </c>
      <c r="B12"/>
      <c r="C12" s="57" t="s">
        <v>20</v>
      </c>
      <c r="D12" s="6" t="s">
        <v>68</v>
      </c>
      <c r="E12" s="6" t="s">
        <v>68</v>
      </c>
      <c r="F12" s="72">
        <v>0.14000000000000001</v>
      </c>
      <c r="G12" s="62">
        <f t="shared" ref="G12" si="1">IF(F12&gt;=1,1,0)</f>
        <v>0</v>
      </c>
      <c r="H12"/>
      <c r="I12"/>
      <c r="J12" t="s">
        <v>72</v>
      </c>
      <c r="K12"/>
    </row>
    <row r="14" spans="1:11" s="51" customFormat="1" x14ac:dyDescent="0.25">
      <c r="A14" s="60" t="s">
        <v>73</v>
      </c>
      <c r="D14" s="52"/>
    </row>
    <row r="15" spans="1:11" ht="30" x14ac:dyDescent="0.25">
      <c r="A15" s="71" t="s">
        <v>74</v>
      </c>
      <c r="C15" s="57" t="s">
        <v>20</v>
      </c>
      <c r="D15" s="6" t="s">
        <v>68</v>
      </c>
      <c r="E15" s="6" t="s">
        <v>68</v>
      </c>
      <c r="F15" s="72">
        <v>1</v>
      </c>
      <c r="G15" s="62">
        <f t="shared" ref="G15" si="2">IF(F15&gt;=1,1,0)</f>
        <v>1</v>
      </c>
      <c r="J15" t="s">
        <v>75</v>
      </c>
    </row>
  </sheetData>
  <conditionalFormatting sqref="F6:F7 F9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{4000C94B-2542-49AC-81AA-B0EBC0F95BB6}</x14:id>
        </ext>
      </extLst>
    </cfRule>
  </conditionalFormatting>
  <conditionalFormatting sqref="C9 C6:C7">
    <cfRule type="containsText" dxfId="134" priority="12" operator="containsText" text="LOW">
      <formula>NOT(ISERROR(SEARCH("LOW",C6)))</formula>
    </cfRule>
    <cfRule type="containsText" dxfId="133" priority="13" operator="containsText" text="MEDIUM">
      <formula>NOT(ISERROR(SEARCH("MEDIUM",C6)))</formula>
    </cfRule>
    <cfRule type="containsText" dxfId="132" priority="14" operator="containsText" text="HIGH">
      <formula>NOT(ISERROR(SEARCH("HIGH",C6)))</formula>
    </cfRule>
  </conditionalFormatting>
  <conditionalFormatting sqref="C12">
    <cfRule type="containsText" dxfId="131" priority="8" operator="containsText" text="LOW">
      <formula>NOT(ISERROR(SEARCH("LOW",C12)))</formula>
    </cfRule>
    <cfRule type="containsText" dxfId="130" priority="9" operator="containsText" text="MEDIUM">
      <formula>NOT(ISERROR(SEARCH("MEDIUM",C12)))</formula>
    </cfRule>
    <cfRule type="containsText" dxfId="129" priority="10" operator="containsText" text="HIGH">
      <formula>NOT(ISERROR(SEARCH("HIGH",C12)))</formula>
    </cfRule>
  </conditionalFormatting>
  <conditionalFormatting sqref="F12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{BB55D85A-EF7F-4609-A3CD-84B0D48BD85F}</x14:id>
        </ext>
      </extLst>
    </cfRule>
  </conditionalFormatting>
  <conditionalFormatting sqref="C15">
    <cfRule type="containsText" dxfId="128" priority="3" operator="containsText" text="LOW">
      <formula>NOT(ISERROR(SEARCH("LOW",C15)))</formula>
    </cfRule>
    <cfRule type="containsText" dxfId="127" priority="4" operator="containsText" text="MEDIUM">
      <formula>NOT(ISERROR(SEARCH("MEDIUM",C15)))</formula>
    </cfRule>
    <cfRule type="containsText" dxfId="126" priority="5" operator="containsText" text="HIGH">
      <formula>NOT(ISERROR(SEARCH("HIGH",C15)))</formula>
    </cfRule>
  </conditionalFormatting>
  <conditionalFormatting sqref="F1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{1B1F840B-37C5-400A-91CF-8A8C430177D9}</x14:id>
        </ext>
      </extLst>
    </cfRule>
  </conditionalFormatting>
  <dataValidations count="2">
    <dataValidation type="list" allowBlank="1" showInputMessage="1" showErrorMessage="1" sqref="G12 G15 G6:G7" xr:uid="{337CEAC4-CEC8-4FBC-8F42-97FD6B4A931C}">
      <formula1>"1,0,-1"</formula1>
    </dataValidation>
    <dataValidation type="list" allowBlank="1" showInputMessage="1" showErrorMessage="1" sqref="C15 C12 C9 C6:C7" xr:uid="{2A9DA1AA-4888-4378-B631-3521D29F3D5E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0C94B-2542-49AC-81AA-B0EBC0F95B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F6:F7 F9</xm:sqref>
        </x14:conditionalFormatting>
        <x14:conditionalFormatting xmlns:xm="http://schemas.microsoft.com/office/excel/2006/main">
          <x14:cfRule type="dataBar" id="{BB55D85A-EF7F-4609-A3CD-84B0D48BD8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B1F840B-37C5-400A-91CF-8A8C430177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iconSet" priority="7" id="{D78872D6-F3DF-43BA-80F8-401C0C922D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1" id="{48D5BB28-DD44-4A16-926C-C31BC5F3BC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15" id="{224895AB-A655-4A3A-86C5-22C038F41C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G6:G7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3C8-3BFB-421D-94CF-D2CC958A2F00}">
  <dimension ref="A1:K22"/>
  <sheetViews>
    <sheetView topLeftCell="A4" workbookViewId="0">
      <selection activeCell="A4"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44608</v>
      </c>
      <c r="G3" s="5" t="s">
        <v>5</v>
      </c>
      <c r="H3" s="7">
        <f>SUBTOTAL(9,Table13734568119102131215161417193456789111210[BUDGET])</f>
        <v>0</v>
      </c>
      <c r="I3" s="8">
        <f>SUM(Table13734568119102131215161417193456789111210[EST.
HOURS])</f>
        <v>0</v>
      </c>
      <c r="J3" s="8">
        <f>SUM(Table13734568119102131215161417193456789111210[ACTUAL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69" customFormat="1" x14ac:dyDescent="0.25">
      <c r="A7" s="70" t="s">
        <v>17</v>
      </c>
      <c r="B7" s="63"/>
      <c r="C7" s="64"/>
      <c r="D7" s="65"/>
      <c r="E7" s="65"/>
      <c r="F7" s="66"/>
      <c r="G7" s="65">
        <f t="shared" si="0"/>
        <v>0</v>
      </c>
      <c r="H7" s="67"/>
      <c r="I7" s="68"/>
      <c r="J7" s="68"/>
      <c r="K7" s="64"/>
    </row>
    <row r="8" spans="1:11" x14ac:dyDescent="0.25">
      <c r="A8" s="30" t="s">
        <v>61</v>
      </c>
      <c r="B8" s="30"/>
      <c r="C8" s="31" t="s">
        <v>20</v>
      </c>
      <c r="D8" s="32">
        <v>44608</v>
      </c>
      <c r="E8" s="32">
        <v>44608</v>
      </c>
      <c r="F8" s="33">
        <v>0.3</v>
      </c>
      <c r="G8" s="34">
        <f t="shared" si="0"/>
        <v>0</v>
      </c>
      <c r="H8" s="35"/>
      <c r="I8" s="36"/>
      <c r="J8" s="37" t="s">
        <v>21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4" spans="1:11" x14ac:dyDescent="0.25">
      <c r="A14" s="60" t="s">
        <v>57</v>
      </c>
      <c r="B14" s="51"/>
      <c r="C14" s="51"/>
      <c r="D14" s="52"/>
      <c r="E14" s="51"/>
      <c r="F14" s="51"/>
      <c r="G14" s="51"/>
      <c r="H14" s="51"/>
      <c r="I14" s="51"/>
      <c r="J14" s="51"/>
      <c r="K14" s="51"/>
    </row>
    <row r="15" spans="1:11" s="51" customFormat="1" x14ac:dyDescent="0.25">
      <c r="A15" t="s">
        <v>62</v>
      </c>
      <c r="B15"/>
      <c r="C15" s="57" t="s">
        <v>20</v>
      </c>
      <c r="D15" s="6">
        <v>44608</v>
      </c>
      <c r="E15" s="6">
        <v>44608</v>
      </c>
      <c r="F15" s="72">
        <v>0.25</v>
      </c>
      <c r="G15" s="62">
        <f t="shared" ref="G15" si="1">IF(F15&gt;=1,1,0)</f>
        <v>0</v>
      </c>
      <c r="H15"/>
      <c r="I15"/>
      <c r="J15" t="s">
        <v>63</v>
      </c>
      <c r="K15"/>
    </row>
    <row r="17" spans="1:10" s="51" customFormat="1" x14ac:dyDescent="0.25">
      <c r="A17" s="60" t="s">
        <v>29</v>
      </c>
      <c r="D17" s="52"/>
    </row>
    <row r="18" spans="1:10" x14ac:dyDescent="0.25">
      <c r="A18" s="71" t="s">
        <v>36</v>
      </c>
      <c r="C18" s="57" t="s">
        <v>20</v>
      </c>
      <c r="D18" s="6">
        <v>44608</v>
      </c>
      <c r="E18" s="6">
        <v>44608</v>
      </c>
      <c r="F18" s="72">
        <v>0.37</v>
      </c>
      <c r="G18" s="62">
        <f t="shared" ref="G18" si="2">IF(F18&gt;=1,1,0)</f>
        <v>0</v>
      </c>
      <c r="J18" t="s">
        <v>67</v>
      </c>
    </row>
    <row r="21" spans="1:10" s="75" customFormat="1" x14ac:dyDescent="0.25">
      <c r="A21" s="74" t="s">
        <v>64</v>
      </c>
      <c r="D21" s="76"/>
    </row>
    <row r="22" spans="1:10" x14ac:dyDescent="0.25">
      <c r="A22" t="s">
        <v>65</v>
      </c>
      <c r="C22" s="57" t="s">
        <v>20</v>
      </c>
      <c r="D22" s="6">
        <v>44608</v>
      </c>
      <c r="E22" s="6">
        <v>44608</v>
      </c>
      <c r="F22" s="72">
        <v>0.7</v>
      </c>
      <c r="G22" s="62">
        <f t="shared" ref="G22" si="3">IF(F22&gt;=1,1,0)</f>
        <v>0</v>
      </c>
      <c r="J22" t="s">
        <v>66</v>
      </c>
    </row>
  </sheetData>
  <conditionalFormatting sqref="F6:F8 F12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{408AD9A1-9BBD-44EA-AA27-290FB0648520}</x14:id>
        </ext>
      </extLst>
    </cfRule>
  </conditionalFormatting>
  <conditionalFormatting sqref="C6:C8 C10:C12">
    <cfRule type="containsText" dxfId="112" priority="17" operator="containsText" text="LOW">
      <formula>NOT(ISERROR(SEARCH("LOW",C6)))</formula>
    </cfRule>
    <cfRule type="containsText" dxfId="111" priority="18" operator="containsText" text="MEDIUM">
      <formula>NOT(ISERROR(SEARCH("MEDIUM",C6)))</formula>
    </cfRule>
    <cfRule type="containsText" dxfId="110" priority="19" operator="containsText" text="HIGH">
      <formula>NOT(ISERROR(SEARCH("HIGH",C6)))</formula>
    </cfRule>
  </conditionalFormatting>
  <conditionalFormatting sqref="F10:F11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{6F216DD1-FB3E-4B07-89EB-A33655A37D31}</x14:id>
        </ext>
      </extLst>
    </cfRule>
  </conditionalFormatting>
  <conditionalFormatting sqref="C15">
    <cfRule type="containsText" dxfId="109" priority="13" operator="containsText" text="LOW">
      <formula>NOT(ISERROR(SEARCH("LOW",C15)))</formula>
    </cfRule>
    <cfRule type="containsText" dxfId="108" priority="14" operator="containsText" text="MEDIUM">
      <formula>NOT(ISERROR(SEARCH("MEDIUM",C15)))</formula>
    </cfRule>
    <cfRule type="containsText" dxfId="107" priority="15" operator="containsText" text="HIGH">
      <formula>NOT(ISERROR(SEARCH("HIGH",C15)))</formula>
    </cfRule>
  </conditionalFormatting>
  <conditionalFormatting sqref="F15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{D3A87855-39E1-4F86-BCB9-70232F5F3A19}</x14:id>
        </ext>
      </extLst>
    </cfRule>
  </conditionalFormatting>
  <conditionalFormatting sqref="C18">
    <cfRule type="containsText" dxfId="106" priority="8" operator="containsText" text="LOW">
      <formula>NOT(ISERROR(SEARCH("LOW",C18)))</formula>
    </cfRule>
    <cfRule type="containsText" dxfId="105" priority="9" operator="containsText" text="MEDIUM">
      <formula>NOT(ISERROR(SEARCH("MEDIUM",C18)))</formula>
    </cfRule>
    <cfRule type="containsText" dxfId="104" priority="10" operator="containsText" text="HIGH">
      <formula>NOT(ISERROR(SEARCH("HIGH",C18)))</formula>
    </cfRule>
  </conditionalFormatting>
  <conditionalFormatting sqref="F18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{4DD2BF7C-5C0B-46C8-AFF0-16A6C76F2F47}</x14:id>
        </ext>
      </extLst>
    </cfRule>
  </conditionalFormatting>
  <conditionalFormatting sqref="C22">
    <cfRule type="containsText" dxfId="103" priority="4" operator="containsText" text="LOW">
      <formula>NOT(ISERROR(SEARCH("LOW",C22)))</formula>
    </cfRule>
    <cfRule type="containsText" dxfId="102" priority="5" operator="containsText" text="MEDIUM">
      <formula>NOT(ISERROR(SEARCH("MEDIUM",C22)))</formula>
    </cfRule>
    <cfRule type="containsText" dxfId="101" priority="6" operator="containsText" text="HIGH">
      <formula>NOT(ISERROR(SEARCH("HIGH",C22)))</formula>
    </cfRule>
  </conditionalFormatting>
  <conditionalFormatting sqref="F22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{4356823B-AA4D-42DD-9E53-C51777FD9205}</x14:id>
        </ext>
      </extLst>
    </cfRule>
  </conditionalFormatting>
  <dataValidations count="2">
    <dataValidation type="list" allowBlank="1" showInputMessage="1" showErrorMessage="1" sqref="C6:C8 C10:C12 C18 C15 C22" xr:uid="{617C776F-1151-463D-B3CC-AFBF8C8DA5F0}">
      <formula1>"HIGH,MEDIUM,LOW"</formula1>
    </dataValidation>
    <dataValidation type="list" allowBlank="1" showInputMessage="1" showErrorMessage="1" sqref="G10:G11 G6:G8 G15 G18 G22" xr:uid="{6319A7A3-2C9F-4A87-B7E2-D807E3F119FF}">
      <formula1>"1,0,-1"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8AD9A1-9BBD-44EA-AA27-290FB064852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6F216DD1-FB3E-4B07-89EB-A33655A37D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D3A87855-39E1-4F86-BCB9-70232F5F3A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4DD2BF7C-5C0B-46C8-AFF0-16A6C76F2F4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4356823B-AA4D-42DD-9E53-C51777FD920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iconSet" priority="21" id="{09D8C4FB-3963-4E14-ADDB-318A5D0710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2" id="{53E029D3-8816-4AD5-A3F8-25FE7B9BBC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2" id="{03257058-4126-4904-A5D5-4CFCCAE5B2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1" id="{59DF1AA1-186E-45EF-BA98-CC12D28A09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8CEC-AD36-45BD-A515-A23564728C50}">
  <dimension ref="A1:K15"/>
  <sheetViews>
    <sheetView topLeftCell="A3" workbookViewId="0">
      <selection activeCell="A3"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 t="s">
        <v>76</v>
      </c>
      <c r="G3" s="5" t="s">
        <v>5</v>
      </c>
      <c r="H3" s="7">
        <f>SUBTOTAL(9,Table1373456811910213121516141719345678911121015[BUDGET])</f>
        <v>0</v>
      </c>
      <c r="I3" s="8">
        <f>SUM(Table1373456811910213121516141719345678911121015[EST.
HOURS])</f>
        <v>0</v>
      </c>
      <c r="J3" s="8">
        <f>SUM(Table1373456811910213121516141719345678911121015[ACTUAL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69" customFormat="1" x14ac:dyDescent="0.25">
      <c r="A7" s="70" t="s">
        <v>77</v>
      </c>
      <c r="B7" s="63"/>
      <c r="C7" s="64"/>
      <c r="D7" s="65"/>
      <c r="E7" s="65"/>
      <c r="F7" s="66"/>
      <c r="G7" s="65">
        <f t="shared" si="0"/>
        <v>0</v>
      </c>
      <c r="H7" s="67"/>
      <c r="I7" s="68"/>
      <c r="J7" s="68"/>
      <c r="K7" s="64"/>
    </row>
    <row r="8" spans="1:11" x14ac:dyDescent="0.25">
      <c r="A8" s="30" t="s">
        <v>78</v>
      </c>
      <c r="B8" s="30"/>
      <c r="C8" s="31" t="s">
        <v>20</v>
      </c>
      <c r="D8" s="32">
        <v>44609</v>
      </c>
      <c r="E8" s="32">
        <v>44609</v>
      </c>
      <c r="F8" s="33">
        <v>0.9</v>
      </c>
      <c r="G8" s="34">
        <f t="shared" si="0"/>
        <v>0</v>
      </c>
      <c r="H8" s="35"/>
      <c r="I8" s="36"/>
      <c r="J8" s="37" t="s">
        <v>21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4" spans="1:11" x14ac:dyDescent="0.25">
      <c r="A14" s="60" t="s">
        <v>57</v>
      </c>
      <c r="B14" s="51"/>
      <c r="C14" s="51"/>
      <c r="D14" s="52"/>
      <c r="E14" s="51"/>
      <c r="F14" s="51"/>
      <c r="G14" s="51"/>
      <c r="H14" s="51"/>
      <c r="I14" s="51"/>
      <c r="J14" s="51"/>
      <c r="K14" s="51"/>
    </row>
    <row r="15" spans="1:11" s="51" customFormat="1" x14ac:dyDescent="0.25">
      <c r="A15" t="s">
        <v>62</v>
      </c>
      <c r="B15"/>
      <c r="C15" s="57" t="s">
        <v>20</v>
      </c>
      <c r="D15" s="6">
        <v>44608</v>
      </c>
      <c r="E15" s="6">
        <v>44608</v>
      </c>
      <c r="F15" s="72">
        <v>0.4</v>
      </c>
      <c r="G15" s="62">
        <f t="shared" ref="G15" si="1">IF(F15&gt;=1,1,0)</f>
        <v>0</v>
      </c>
      <c r="H15"/>
      <c r="I15"/>
      <c r="J15" t="s">
        <v>79</v>
      </c>
      <c r="K15"/>
    </row>
  </sheetData>
  <conditionalFormatting sqref="F6:F8 F12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{E5B3E1A9-7DF5-44DB-8AFF-3201F84482B4}</x14:id>
        </ext>
      </extLst>
    </cfRule>
  </conditionalFormatting>
  <conditionalFormatting sqref="C6:C8 C10:C12">
    <cfRule type="containsText" dxfId="87" priority="17" operator="containsText" text="LOW">
      <formula>NOT(ISERROR(SEARCH("LOW",C6)))</formula>
    </cfRule>
    <cfRule type="containsText" dxfId="86" priority="18" operator="containsText" text="MEDIUM">
      <formula>NOT(ISERROR(SEARCH("MEDIUM",C6)))</formula>
    </cfRule>
    <cfRule type="containsText" dxfId="85" priority="19" operator="containsText" text="HIGH">
      <formula>NOT(ISERROR(SEARCH("HIGH",C6)))</formula>
    </cfRule>
  </conditionalFormatting>
  <conditionalFormatting sqref="F10:F11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{B0B93654-22F4-43E1-82BE-CEFD39486966}</x14:id>
        </ext>
      </extLst>
    </cfRule>
  </conditionalFormatting>
  <conditionalFormatting sqref="C15">
    <cfRule type="containsText" dxfId="84" priority="13" operator="containsText" text="LOW">
      <formula>NOT(ISERROR(SEARCH("LOW",C15)))</formula>
    </cfRule>
    <cfRule type="containsText" dxfId="83" priority="14" operator="containsText" text="MEDIUM">
      <formula>NOT(ISERROR(SEARCH("MEDIUM",C15)))</formula>
    </cfRule>
    <cfRule type="containsText" dxfId="82" priority="15" operator="containsText" text="HIGH">
      <formula>NOT(ISERROR(SEARCH("HIGH",C15)))</formula>
    </cfRule>
  </conditionalFormatting>
  <conditionalFormatting sqref="F15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{06D55E3B-CF62-4B69-8EBC-63DA44603C2B}</x14:id>
        </ext>
      </extLst>
    </cfRule>
  </conditionalFormatting>
  <dataValidations count="2">
    <dataValidation type="list" allowBlank="1" showInputMessage="1" showErrorMessage="1" sqref="G10:G11 G6:G8 G15" xr:uid="{BBF3F118-E283-4100-A38D-1A634C880023}">
      <formula1>"1,0,-1"</formula1>
    </dataValidation>
    <dataValidation type="list" allowBlank="1" showInputMessage="1" showErrorMessage="1" sqref="C6:C8 C10:C12 C15" xr:uid="{26E983D2-C893-453D-BD51-18A5B9867E26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3E1A9-7DF5-44DB-8AFF-3201F84482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B0B93654-22F4-43E1-82BE-CEFD3948696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06D55E3B-CF62-4B69-8EBC-63DA44603C2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iconSet" priority="21" id="{E35CD2F7-3445-4EA7-AA92-7635790065A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2" id="{5A65B0FE-2359-4FB2-AEA0-2FF1008D26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2D85-426F-4D4B-B7B8-F8551B79CBE7}">
  <dimension ref="A1:K13"/>
  <sheetViews>
    <sheetView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44610</v>
      </c>
      <c r="G3" s="5" t="s">
        <v>5</v>
      </c>
      <c r="H3" s="7">
        <f>SUBTOTAL(9,Table137345681191021312151614171934567891112101513[BUDGET])</f>
        <v>0</v>
      </c>
      <c r="I3" s="8">
        <f>SUM(Table137345681191021312151614171934567891112101513[EST.
HOURS])</f>
        <v>0</v>
      </c>
      <c r="J3" s="8">
        <f>SUM(Table137345681191021312151614171934567891112101513[ACTUAL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s="69" customFormat="1" x14ac:dyDescent="0.25">
      <c r="A6" s="70" t="s">
        <v>81</v>
      </c>
      <c r="B6" s="63"/>
      <c r="C6" s="64"/>
      <c r="D6" s="65"/>
      <c r="E6" s="65"/>
      <c r="F6" s="66"/>
      <c r="G6" s="65"/>
      <c r="H6" s="67"/>
      <c r="I6" s="68"/>
      <c r="J6" s="68"/>
      <c r="K6" s="64"/>
    </row>
    <row r="7" spans="1:11" ht="45" x14ac:dyDescent="0.25">
      <c r="A7" s="48" t="s">
        <v>82</v>
      </c>
      <c r="C7" s="57" t="s">
        <v>20</v>
      </c>
      <c r="D7" s="6">
        <v>44610</v>
      </c>
      <c r="E7" s="6">
        <v>44610</v>
      </c>
      <c r="F7" s="72">
        <v>0.7</v>
      </c>
      <c r="G7" s="34">
        <f t="shared" ref="G7:G9" si="0">IF(F7&gt;=1,1,0)</f>
        <v>0</v>
      </c>
    </row>
    <row r="8" spans="1:11" x14ac:dyDescent="0.25">
      <c r="A8" s="30"/>
      <c r="B8" s="30"/>
      <c r="C8" s="31"/>
      <c r="D8" s="38"/>
      <c r="E8" s="39"/>
      <c r="F8" s="40"/>
      <c r="G8" s="34">
        <f t="shared" si="0"/>
        <v>0</v>
      </c>
      <c r="H8" s="41"/>
      <c r="I8" s="39"/>
      <c r="J8" s="39"/>
      <c r="K8" s="31"/>
    </row>
    <row r="9" spans="1:11" x14ac:dyDescent="0.25">
      <c r="A9" s="30"/>
      <c r="B9" s="30"/>
      <c r="C9" s="31"/>
      <c r="D9" s="38"/>
      <c r="E9" s="39"/>
      <c r="F9" s="40"/>
      <c r="G9" s="34">
        <f t="shared" si="0"/>
        <v>0</v>
      </c>
      <c r="H9" s="41"/>
      <c r="I9" s="39"/>
      <c r="J9" s="39"/>
      <c r="K9" s="31"/>
    </row>
    <row r="10" spans="1:11" x14ac:dyDescent="0.25">
      <c r="A10" s="48"/>
      <c r="C10" s="49"/>
      <c r="D10" s="32"/>
      <c r="E10" s="32"/>
      <c r="F10" s="33"/>
    </row>
    <row r="12" spans="1:11" x14ac:dyDescent="0.25">
      <c r="A12" s="60" t="s">
        <v>57</v>
      </c>
      <c r="B12" s="51"/>
      <c r="C12" s="51"/>
      <c r="D12" s="52"/>
      <c r="E12" s="51"/>
      <c r="F12" s="51"/>
      <c r="G12" s="51"/>
      <c r="H12" s="51"/>
      <c r="I12" s="51"/>
      <c r="J12" s="51"/>
      <c r="K12" s="51"/>
    </row>
    <row r="13" spans="1:11" s="51" customFormat="1" x14ac:dyDescent="0.25">
      <c r="A13" t="s">
        <v>80</v>
      </c>
      <c r="B13"/>
      <c r="C13" s="57" t="s">
        <v>20</v>
      </c>
      <c r="D13" s="6">
        <v>44610</v>
      </c>
      <c r="E13" s="6">
        <v>44610</v>
      </c>
      <c r="F13" s="72">
        <v>0.6</v>
      </c>
      <c r="G13" s="62">
        <f t="shared" ref="G13" si="1">IF(F13&gt;=1,1,0)</f>
        <v>0</v>
      </c>
      <c r="H13"/>
      <c r="I13"/>
      <c r="J13" t="s">
        <v>79</v>
      </c>
      <c r="K13"/>
    </row>
  </sheetData>
  <conditionalFormatting sqref="F10 F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{6BBAE12E-A38B-4CC8-97EA-E3F0399EA61E}</x14:id>
        </ext>
      </extLst>
    </cfRule>
  </conditionalFormatting>
  <conditionalFormatting sqref="C8:C10 C6">
    <cfRule type="containsText" dxfId="68" priority="11" operator="containsText" text="LOW">
      <formula>NOT(ISERROR(SEARCH("LOW",C6)))</formula>
    </cfRule>
    <cfRule type="containsText" dxfId="67" priority="12" operator="containsText" text="MEDIUM">
      <formula>NOT(ISERROR(SEARCH("MEDIUM",C6)))</formula>
    </cfRule>
    <cfRule type="containsText" dxfId="66" priority="13" operator="containsText" text="HIGH">
      <formula>NOT(ISERROR(SEARCH("HIGH",C6)))</formula>
    </cfRule>
  </conditionalFormatting>
  <conditionalFormatting sqref="F8:F9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{D0A3FBBF-C53F-46F2-9081-A0644FB2D69C}</x14:id>
        </ext>
      </extLst>
    </cfRule>
  </conditionalFormatting>
  <conditionalFormatting sqref="C13">
    <cfRule type="containsText" dxfId="65" priority="7" operator="containsText" text="LOW">
      <formula>NOT(ISERROR(SEARCH("LOW",C13)))</formula>
    </cfRule>
    <cfRule type="containsText" dxfId="64" priority="8" operator="containsText" text="MEDIUM">
      <formula>NOT(ISERROR(SEARCH("MEDIUM",C13)))</formula>
    </cfRule>
    <cfRule type="containsText" dxfId="63" priority="9" operator="containsText" text="HIGH">
      <formula>NOT(ISERROR(SEARCH("HIGH",C13)))</formula>
    </cfRule>
  </conditionalFormatting>
  <conditionalFormatting sqref="F13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{019F8A8E-7C0D-4417-9299-06548BAEBC16}</x14:id>
        </ext>
      </extLst>
    </cfRule>
  </conditionalFormatting>
  <conditionalFormatting sqref="C7">
    <cfRule type="containsText" dxfId="62" priority="2" operator="containsText" text="LOW">
      <formula>NOT(ISERROR(SEARCH("LOW",C7)))</formula>
    </cfRule>
    <cfRule type="containsText" dxfId="61" priority="3" operator="containsText" text="MEDIUM">
      <formula>NOT(ISERROR(SEARCH("MEDIUM",C7)))</formula>
    </cfRule>
    <cfRule type="containsText" dxfId="60" priority="4" operator="containsText" text="HIGH">
      <formula>NOT(ISERROR(SEARCH("HIGH",C7)))</formula>
    </cfRule>
  </conditionalFormatting>
  <conditionalFormatting sqref="F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{2FA9592D-E579-4615-B04D-950A94912702}</x14:id>
        </ext>
      </extLst>
    </cfRule>
  </conditionalFormatting>
  <dataValidations count="2">
    <dataValidation type="list" allowBlank="1" showInputMessage="1" showErrorMessage="1" sqref="C13 C6:C10" xr:uid="{E134C593-E5E9-4107-8689-AF349B085CE4}">
      <formula1>"HIGH,MEDIUM,LOW"</formula1>
    </dataValidation>
    <dataValidation type="list" allowBlank="1" showInputMessage="1" showErrorMessage="1" sqref="G13 G6:G9" xr:uid="{D23230D9-8F3C-4393-ADC2-03C8327BFF3E}">
      <formula1>"1,0,-1"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AE12E-A38B-4CC8-97EA-E3F0399EA61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 F6</xm:sqref>
        </x14:conditionalFormatting>
        <x14:conditionalFormatting xmlns:xm="http://schemas.microsoft.com/office/excel/2006/main">
          <x14:cfRule type="dataBar" id="{D0A3FBBF-C53F-46F2-9081-A0644FB2D6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019F8A8E-7C0D-4417-9299-06548BAEBC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2FA9592D-E579-4615-B04D-950A949127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iconSet" priority="6" id="{179A4623-F4F1-40FA-BECD-0CF74915F1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34" id="{2565C4F1-6634-471F-9806-B029AD8E39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G6:G9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6056-56A1-4567-9ED4-FDF9193AD9AB}">
  <dimension ref="A1:K13"/>
  <sheetViews>
    <sheetView zoomScaleNormal="100"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44613</v>
      </c>
      <c r="G3" s="5" t="s">
        <v>5</v>
      </c>
      <c r="H3" s="7">
        <f>SUBTOTAL(9,Table13734568119102131215161417193456789111210151316[BUDGET])</f>
        <v>0</v>
      </c>
      <c r="I3" s="8">
        <f>SUM(Table13734568119102131215161417193456789111210151316[EST.
HOURS])</f>
        <v>0</v>
      </c>
      <c r="J3" s="8">
        <f>SUM(Table13734568119102131215161417193456789111210151316[ACTUAL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s="69" customFormat="1" x14ac:dyDescent="0.25">
      <c r="A6" s="70" t="s">
        <v>29</v>
      </c>
      <c r="B6" s="63"/>
      <c r="C6" s="64"/>
      <c r="D6" s="65"/>
      <c r="E6" s="65"/>
      <c r="F6" s="66"/>
      <c r="G6" s="65"/>
      <c r="H6" s="67"/>
      <c r="I6" s="68"/>
      <c r="J6" s="68"/>
      <c r="K6" s="64"/>
    </row>
    <row r="7" spans="1:11" x14ac:dyDescent="0.25">
      <c r="A7" s="48" t="s">
        <v>83</v>
      </c>
      <c r="C7" s="57" t="s">
        <v>20</v>
      </c>
      <c r="D7" s="6">
        <v>44613</v>
      </c>
      <c r="E7" s="6">
        <v>44613</v>
      </c>
      <c r="F7" s="72">
        <v>0.39</v>
      </c>
      <c r="G7" s="34">
        <f t="shared" ref="G7:G9" si="0">IF(F7&gt;=1,1,0)</f>
        <v>0</v>
      </c>
      <c r="J7" t="s">
        <v>84</v>
      </c>
    </row>
    <row r="8" spans="1:11" x14ac:dyDescent="0.25">
      <c r="A8" s="30"/>
      <c r="B8" s="30"/>
      <c r="C8" s="31"/>
      <c r="D8" s="38"/>
      <c r="E8" s="39"/>
      <c r="F8" s="40"/>
      <c r="G8" s="34">
        <f t="shared" si="0"/>
        <v>0</v>
      </c>
      <c r="H8" s="41"/>
      <c r="I8" s="39"/>
      <c r="J8" s="39"/>
      <c r="K8" s="31"/>
    </row>
    <row r="9" spans="1:11" x14ac:dyDescent="0.25">
      <c r="A9" s="30"/>
      <c r="B9" s="30"/>
      <c r="C9" s="31"/>
      <c r="D9" s="38"/>
      <c r="E9" s="39"/>
      <c r="F9" s="40"/>
      <c r="G9" s="34">
        <f t="shared" si="0"/>
        <v>0</v>
      </c>
      <c r="H9" s="41"/>
      <c r="I9" s="39"/>
      <c r="J9" s="39"/>
      <c r="K9" s="31"/>
    </row>
    <row r="10" spans="1:11" x14ac:dyDescent="0.25">
      <c r="A10" s="48"/>
      <c r="C10" s="49"/>
      <c r="D10" s="32"/>
      <c r="E10" s="32"/>
      <c r="F10" s="33"/>
    </row>
    <row r="12" spans="1:11" x14ac:dyDescent="0.25">
      <c r="A12" s="60" t="s">
        <v>57</v>
      </c>
      <c r="B12" s="51"/>
      <c r="C12" s="51"/>
      <c r="D12" s="52"/>
      <c r="E12" s="51"/>
      <c r="F12" s="51"/>
      <c r="G12" s="51"/>
      <c r="H12" s="51"/>
      <c r="I12" s="51"/>
      <c r="J12" s="51"/>
      <c r="K12" s="51"/>
    </row>
    <row r="13" spans="1:11" s="51" customFormat="1" x14ac:dyDescent="0.25">
      <c r="A13" t="s">
        <v>80</v>
      </c>
      <c r="B13"/>
      <c r="C13" s="57" t="s">
        <v>20</v>
      </c>
      <c r="D13" s="6">
        <v>44613</v>
      </c>
      <c r="E13" s="6">
        <v>44613</v>
      </c>
      <c r="F13" s="72">
        <v>0.65</v>
      </c>
      <c r="G13" s="62">
        <f t="shared" ref="G13" si="1">IF(F13&gt;=1,1,0)</f>
        <v>0</v>
      </c>
      <c r="H13"/>
      <c r="I13"/>
      <c r="J13" t="s">
        <v>32</v>
      </c>
      <c r="K13"/>
    </row>
  </sheetData>
  <conditionalFormatting sqref="F10 F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{9241463C-5750-43A2-91C6-D12FE36C901C}</x14:id>
        </ext>
      </extLst>
    </cfRule>
  </conditionalFormatting>
  <conditionalFormatting sqref="C8:C10 C6">
    <cfRule type="containsText" dxfId="46" priority="11" operator="containsText" text="LOW">
      <formula>NOT(ISERROR(SEARCH("LOW",C6)))</formula>
    </cfRule>
    <cfRule type="containsText" dxfId="45" priority="12" operator="containsText" text="MEDIUM">
      <formula>NOT(ISERROR(SEARCH("MEDIUM",C6)))</formula>
    </cfRule>
    <cfRule type="containsText" dxfId="44" priority="13" operator="containsText" text="HIGH">
      <formula>NOT(ISERROR(SEARCH("HIGH",C6)))</formula>
    </cfRule>
  </conditionalFormatting>
  <conditionalFormatting sqref="F8:F9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{F33AB033-9C87-4F02-999D-06B91FB3C7E4}</x14:id>
        </ext>
      </extLst>
    </cfRule>
  </conditionalFormatting>
  <conditionalFormatting sqref="C13">
    <cfRule type="containsText" dxfId="43" priority="7" operator="containsText" text="LOW">
      <formula>NOT(ISERROR(SEARCH("LOW",C13)))</formula>
    </cfRule>
    <cfRule type="containsText" dxfId="42" priority="8" operator="containsText" text="MEDIUM">
      <formula>NOT(ISERROR(SEARCH("MEDIUM",C13)))</formula>
    </cfRule>
    <cfRule type="containsText" dxfId="41" priority="9" operator="containsText" text="HIGH">
      <formula>NOT(ISERROR(SEARCH("HIGH",C13)))</formula>
    </cfRule>
  </conditionalFormatting>
  <conditionalFormatting sqref="F13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{C03C61ED-3F93-416F-B271-2E5AE6476BA8}</x14:id>
        </ext>
      </extLst>
    </cfRule>
  </conditionalFormatting>
  <conditionalFormatting sqref="C7">
    <cfRule type="containsText" dxfId="40" priority="2" operator="containsText" text="LOW">
      <formula>NOT(ISERROR(SEARCH("LOW",C7)))</formula>
    </cfRule>
    <cfRule type="containsText" dxfId="39" priority="3" operator="containsText" text="MEDIUM">
      <formula>NOT(ISERROR(SEARCH("MEDIUM",C7)))</formula>
    </cfRule>
    <cfRule type="containsText" dxfId="38" priority="4" operator="containsText" text="HIGH">
      <formula>NOT(ISERROR(SEARCH("HIGH",C7)))</formula>
    </cfRule>
  </conditionalFormatting>
  <conditionalFormatting sqref="F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{F7A3CD8C-FF35-4EC6-A52D-5B41169A7E89}</x14:id>
        </ext>
      </extLst>
    </cfRule>
  </conditionalFormatting>
  <dataValidations count="2">
    <dataValidation type="list" allowBlank="1" showInputMessage="1" showErrorMessage="1" sqref="G13 G6:G9" xr:uid="{0CA5FE70-17A4-4E73-B7C1-D968D93D4724}">
      <formula1>"1,0,-1"</formula1>
    </dataValidation>
    <dataValidation type="list" allowBlank="1" showInputMessage="1" showErrorMessage="1" sqref="C13 C6:C10" xr:uid="{1EEB5425-6AE7-441C-B3AF-B1EB511C2ABE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41463C-5750-43A2-91C6-D12FE36C90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 F6</xm:sqref>
        </x14:conditionalFormatting>
        <x14:conditionalFormatting xmlns:xm="http://schemas.microsoft.com/office/excel/2006/main">
          <x14:cfRule type="dataBar" id="{F33AB033-9C87-4F02-999D-06B91FB3C7E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C03C61ED-3F93-416F-B271-2E5AE6476B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F7A3CD8C-FF35-4EC6-A52D-5B41169A7E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iconSet" priority="6" id="{905EDDF8-0AB8-4C0D-8C5D-37A607C5BC8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15" id="{86E219DA-A544-43E0-AB35-7B58AA5F3B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G6:G9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2E9-ED51-43B0-9A57-B907E990B24B}">
  <dimension ref="A1:K18"/>
  <sheetViews>
    <sheetView tabSelected="1" workbookViewId="0">
      <selection activeCell="D3" sqref="D3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44614</v>
      </c>
      <c r="G3" s="5" t="s">
        <v>5</v>
      </c>
      <c r="H3" s="7">
        <f>SUBTOTAL(9,Table1373456811910213121516141719345678911121015131617[BUDGET])</f>
        <v>0</v>
      </c>
      <c r="I3" s="8">
        <f>SUM(Table1373456811910213121516141719345678911121015131617[EST.
HOURS])</f>
        <v>0</v>
      </c>
      <c r="J3" s="8">
        <f>SUM(Table1373456811910213121516141719345678911121015131617[ACTUAL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s="69" customFormat="1" x14ac:dyDescent="0.25">
      <c r="A6" s="70" t="s">
        <v>29</v>
      </c>
      <c r="B6" s="63"/>
      <c r="C6" s="64"/>
      <c r="D6" s="65"/>
      <c r="E6" s="65"/>
      <c r="F6" s="66"/>
      <c r="G6" s="65"/>
      <c r="H6" s="67"/>
      <c r="I6" s="68"/>
      <c r="J6" s="68"/>
      <c r="K6" s="64"/>
    </row>
    <row r="7" spans="1:11" x14ac:dyDescent="0.25">
      <c r="A7" s="48" t="s">
        <v>83</v>
      </c>
      <c r="C7" s="57" t="s">
        <v>20</v>
      </c>
      <c r="D7" s="6">
        <v>44614</v>
      </c>
      <c r="E7" s="6">
        <v>44614</v>
      </c>
      <c r="F7" s="72">
        <v>0.4</v>
      </c>
      <c r="G7" s="34">
        <f t="shared" ref="G7:G9" si="0">IF(F7&gt;=1,1,0)</f>
        <v>0</v>
      </c>
      <c r="J7" t="s">
        <v>21</v>
      </c>
    </row>
    <row r="8" spans="1:11" x14ac:dyDescent="0.25">
      <c r="A8" s="30"/>
      <c r="B8" s="30"/>
      <c r="C8" s="31"/>
      <c r="D8" s="38"/>
      <c r="E8" s="39"/>
      <c r="F8" s="40"/>
      <c r="G8" s="34">
        <f t="shared" si="0"/>
        <v>0</v>
      </c>
      <c r="H8" s="41"/>
      <c r="I8" s="39"/>
      <c r="J8" s="39"/>
      <c r="K8" s="31"/>
    </row>
    <row r="9" spans="1:11" x14ac:dyDescent="0.25">
      <c r="A9" s="30"/>
      <c r="B9" s="30"/>
      <c r="C9" s="31"/>
      <c r="D9" s="38"/>
      <c r="E9" s="39"/>
      <c r="F9" s="40"/>
      <c r="G9" s="34">
        <f t="shared" si="0"/>
        <v>0</v>
      </c>
      <c r="H9" s="41"/>
      <c r="I9" s="39"/>
      <c r="J9" s="39"/>
      <c r="K9" s="31"/>
    </row>
    <row r="10" spans="1:11" x14ac:dyDescent="0.25">
      <c r="A10" s="48"/>
      <c r="C10" s="49"/>
      <c r="D10" s="32"/>
      <c r="E10" s="32"/>
      <c r="F10" s="33"/>
    </row>
    <row r="12" spans="1:11" x14ac:dyDescent="0.25">
      <c r="A12" s="60" t="s">
        <v>57</v>
      </c>
      <c r="B12" s="51"/>
      <c r="C12" s="51"/>
      <c r="D12" s="52"/>
      <c r="E12" s="51"/>
      <c r="F12" s="51"/>
      <c r="G12" s="51"/>
      <c r="H12" s="51"/>
      <c r="I12" s="51"/>
      <c r="J12" s="51"/>
      <c r="K12" s="51"/>
    </row>
    <row r="13" spans="1:11" s="51" customFormat="1" x14ac:dyDescent="0.25">
      <c r="A13" t="s">
        <v>80</v>
      </c>
      <c r="B13"/>
      <c r="C13" s="57" t="s">
        <v>20</v>
      </c>
      <c r="D13" s="6">
        <v>44614</v>
      </c>
      <c r="E13" s="6">
        <v>44614</v>
      </c>
      <c r="F13" s="72">
        <v>0.67</v>
      </c>
      <c r="G13" s="62">
        <f t="shared" ref="G13" si="1">IF(F13&gt;=1,1,0)</f>
        <v>0</v>
      </c>
      <c r="H13"/>
      <c r="I13"/>
      <c r="J13" t="s">
        <v>32</v>
      </c>
      <c r="K13"/>
    </row>
    <row r="16" spans="1:11" s="51" customFormat="1" x14ac:dyDescent="0.25">
      <c r="A16" s="51" t="s">
        <v>54</v>
      </c>
      <c r="D16" s="52"/>
    </row>
    <row r="17" spans="1:10" x14ac:dyDescent="0.25">
      <c r="A17" t="s">
        <v>85</v>
      </c>
      <c r="B17" t="s">
        <v>86</v>
      </c>
      <c r="C17" s="57" t="s">
        <v>20</v>
      </c>
      <c r="D17" s="6">
        <v>44614</v>
      </c>
      <c r="E17" s="6">
        <v>44614</v>
      </c>
      <c r="F17" s="72">
        <v>1</v>
      </c>
      <c r="G17" s="62">
        <f t="shared" ref="G17:G18" si="2">IF(F17&gt;=1,1,0)</f>
        <v>1</v>
      </c>
      <c r="J17" t="s">
        <v>87</v>
      </c>
    </row>
    <row r="18" spans="1:10" ht="30" x14ac:dyDescent="0.25">
      <c r="A18" s="48" t="s">
        <v>88</v>
      </c>
      <c r="C18" s="57" t="s">
        <v>20</v>
      </c>
      <c r="D18" s="6">
        <v>44614</v>
      </c>
      <c r="E18" s="6">
        <v>44614</v>
      </c>
      <c r="F18" s="72">
        <v>1</v>
      </c>
      <c r="G18" s="62">
        <f t="shared" si="2"/>
        <v>1</v>
      </c>
      <c r="J18" t="s">
        <v>67</v>
      </c>
    </row>
  </sheetData>
  <conditionalFormatting sqref="F10 F6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{35767C9C-D885-4C97-90BC-4F067648F7C7}</x14:id>
        </ext>
      </extLst>
    </cfRule>
  </conditionalFormatting>
  <conditionalFormatting sqref="C8:C10 C6">
    <cfRule type="containsText" dxfId="24" priority="16" operator="containsText" text="LOW">
      <formula>NOT(ISERROR(SEARCH("LOW",C6)))</formula>
    </cfRule>
    <cfRule type="containsText" dxfId="23" priority="17" operator="containsText" text="MEDIUM">
      <formula>NOT(ISERROR(SEARCH("MEDIUM",C6)))</formula>
    </cfRule>
    <cfRule type="containsText" dxfId="22" priority="18" operator="containsText" text="HIGH">
      <formula>NOT(ISERROR(SEARCH("HIGH",C6)))</formula>
    </cfRule>
  </conditionalFormatting>
  <conditionalFormatting sqref="F8:F9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{C9DD7594-188E-4D19-B8C4-44F0EE337FCC}</x14:id>
        </ext>
      </extLst>
    </cfRule>
  </conditionalFormatting>
  <conditionalFormatting sqref="C13">
    <cfRule type="containsText" dxfId="21" priority="12" operator="containsText" text="LOW">
      <formula>NOT(ISERROR(SEARCH("LOW",C13)))</formula>
    </cfRule>
    <cfRule type="containsText" dxfId="20" priority="13" operator="containsText" text="MEDIUM">
      <formula>NOT(ISERROR(SEARCH("MEDIUM",C13)))</formula>
    </cfRule>
    <cfRule type="containsText" dxfId="19" priority="14" operator="containsText" text="HIGH">
      <formula>NOT(ISERROR(SEARCH("HIGH",C13)))</formula>
    </cfRule>
  </conditionalFormatting>
  <conditionalFormatting sqref="F13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{A59E001D-30B4-4582-881C-333DCB0B7BD4}</x14:id>
        </ext>
      </extLst>
    </cfRule>
  </conditionalFormatting>
  <conditionalFormatting sqref="C7">
    <cfRule type="containsText" dxfId="18" priority="7" operator="containsText" text="LOW">
      <formula>NOT(ISERROR(SEARCH("LOW",C7)))</formula>
    </cfRule>
    <cfRule type="containsText" dxfId="17" priority="8" operator="containsText" text="MEDIUM">
      <formula>NOT(ISERROR(SEARCH("MEDIUM",C7)))</formula>
    </cfRule>
    <cfRule type="containsText" dxfId="16" priority="9" operator="containsText" text="HIGH">
      <formula>NOT(ISERROR(SEARCH("HIGH",C7)))</formula>
    </cfRule>
  </conditionalFormatting>
  <conditionalFormatting sqref="F7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{8F2D5DBD-E644-4FAF-A589-75EC17E9244D}</x14:id>
        </ext>
      </extLst>
    </cfRule>
  </conditionalFormatting>
  <conditionalFormatting sqref="C17:C18">
    <cfRule type="containsText" dxfId="2" priority="3" operator="containsText" text="LOW">
      <formula>NOT(ISERROR(SEARCH("LOW",C17)))</formula>
    </cfRule>
    <cfRule type="containsText" dxfId="1" priority="4" operator="containsText" text="MEDIUM">
      <formula>NOT(ISERROR(SEARCH("MEDIUM",C17)))</formula>
    </cfRule>
    <cfRule type="containsText" dxfId="0" priority="5" operator="containsText" text="HIGH">
      <formula>NOT(ISERROR(SEARCH("HIGH",C17)))</formula>
    </cfRule>
  </conditionalFormatting>
  <conditionalFormatting sqref="F17:F1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{6A8A9581-4904-4E01-866E-9B81A69C1DA6}</x14:id>
        </ext>
      </extLst>
    </cfRule>
  </conditionalFormatting>
  <dataValidations count="2">
    <dataValidation type="list" allowBlank="1" showInputMessage="1" showErrorMessage="1" sqref="C13 C6:C10 C17:C18" xr:uid="{DAAD6D68-552B-4843-898F-499EF94FEB6C}">
      <formula1>"HIGH,MEDIUM,LOW"</formula1>
    </dataValidation>
    <dataValidation type="list" allowBlank="1" showInputMessage="1" showErrorMessage="1" sqref="G13 G6:G9 G17:G18" xr:uid="{599BA1DE-E7E9-47C7-9BEB-6C2BE8E1DF38}">
      <formula1>"1,0,-1"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767C9C-D885-4C97-90BC-4F067648F7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 F6</xm:sqref>
        </x14:conditionalFormatting>
        <x14:conditionalFormatting xmlns:xm="http://schemas.microsoft.com/office/excel/2006/main">
          <x14:cfRule type="dataBar" id="{C9DD7594-188E-4D19-B8C4-44F0EE337F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A59E001D-30B4-4582-881C-333DCB0B7BD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2D5DBD-E644-4FAF-A589-75EC17E924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iconSet" priority="11" id="{BE55F7E2-A7B4-4DF9-AA07-ABE21B1EA6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20" id="{6821D082-1214-4555-BD2F-FE3DA98555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G6:G9</xm:sqref>
        </x14:conditionalFormatting>
        <x14:conditionalFormatting xmlns:xm="http://schemas.microsoft.com/office/excel/2006/main">
          <x14:cfRule type="dataBar" id="{6A8A9581-4904-4E01-866E-9B81A69C1DA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F17:F18</xm:sqref>
        </x14:conditionalFormatting>
        <x14:conditionalFormatting xmlns:xm="http://schemas.microsoft.com/office/excel/2006/main">
          <x14:cfRule type="iconSet" priority="1" id="{D6190AD1-D459-42C4-A057-3F3DF16CDB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F731-3103-42B4-BDAB-6B0D11A22A73}">
  <dimension ref="A1:K18"/>
  <sheetViews>
    <sheetView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44594</v>
      </c>
      <c r="G3" s="5" t="s">
        <v>5</v>
      </c>
      <c r="H3" s="7">
        <f>SUBTOTAL(9,Table13734568119102131215161417193[BUDGET])</f>
        <v>0</v>
      </c>
      <c r="I3" s="8">
        <f>SUM(Table13734568119102131215161417193[EST.
HOURS])</f>
        <v>0</v>
      </c>
      <c r="J3" s="8">
        <f>SUM(Table13734568119102131215161417193[ACTUAL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29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33</v>
      </c>
      <c r="B8" s="30"/>
      <c r="C8" s="31" t="s">
        <v>20</v>
      </c>
      <c r="D8" s="32">
        <v>44594</v>
      </c>
      <c r="E8" s="32">
        <v>44594</v>
      </c>
      <c r="F8" s="33">
        <v>0.2</v>
      </c>
      <c r="G8" s="34">
        <f t="shared" si="0"/>
        <v>0</v>
      </c>
      <c r="H8" s="35"/>
      <c r="I8" s="36" t="s">
        <v>35</v>
      </c>
      <c r="J8" s="37" t="s">
        <v>34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50"/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/>
      <c r="B17"/>
      <c r="C17" s="53"/>
      <c r="D17" s="54"/>
      <c r="E17" s="54"/>
      <c r="F17" s="55"/>
      <c r="G17" s="56">
        <f>IF(F17&gt;=1,1,0)</f>
        <v>0</v>
      </c>
      <c r="H17"/>
      <c r="I17"/>
      <c r="J17"/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{FE836310-41CA-44A8-AE14-E9B97C556261}</x14:id>
        </ext>
      </extLst>
    </cfRule>
  </conditionalFormatting>
  <conditionalFormatting sqref="C6:C8 C10:C12">
    <cfRule type="containsText" dxfId="311" priority="11" operator="containsText" text="LOW">
      <formula>NOT(ISERROR(SEARCH("LOW",C6)))</formula>
    </cfRule>
    <cfRule type="containsText" dxfId="310" priority="12" operator="containsText" text="MEDIUM">
      <formula>NOT(ISERROR(SEARCH("MEDIUM",C6)))</formula>
    </cfRule>
    <cfRule type="containsText" dxfId="309" priority="13" operator="containsText" text="HIGH">
      <formula>NOT(ISERROR(SEARCH("HIGH",C6)))</formula>
    </cfRule>
  </conditionalFormatting>
  <conditionalFormatting sqref="F10:F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{D9576E64-D4F9-406B-96C0-9AF8B83EA64D}</x14:id>
        </ext>
      </extLst>
    </cfRule>
  </conditionalFormatting>
  <conditionalFormatting sqref="F1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{9AE45615-449D-4E58-8362-1F3A5B8F8487}</x14:id>
        </ext>
      </extLst>
    </cfRule>
  </conditionalFormatting>
  <dataValidations count="2">
    <dataValidation type="list" allowBlank="1" showInputMessage="1" showErrorMessage="1" sqref="C6:C8 C10:C12" xr:uid="{D660295C-9F5D-4AAC-82E6-72AC7C035784}">
      <formula1>"HIGH,MEDIUM,LOW"</formula1>
    </dataValidation>
    <dataValidation type="list" allowBlank="1" showInputMessage="1" showErrorMessage="1" sqref="G10:G11 G6:G8 G17" xr:uid="{F543F335-BEBB-4F2E-8EE3-1BD6F4F3E353}">
      <formula1>"1,0,-1"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36310-41CA-44A8-AE14-E9B97C5562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D9576E64-D4F9-406B-96C0-9AF8B83EA6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AE45615-449D-4E58-8362-1F3A5B8F848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1" id="{C16093A3-716E-4CBE-A24D-D5F2FD3CA3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8" id="{B0005ED7-A9F0-4CA8-8446-8359045D46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1B1-97BA-40DC-99A8-8C0FC599D12A}">
  <dimension ref="A1:K18"/>
  <sheetViews>
    <sheetView workbookViewId="0">
      <selection activeCell="B11" sqref="B11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44622</v>
      </c>
      <c r="G3" s="5" t="s">
        <v>5</v>
      </c>
      <c r="H3" s="7">
        <f>SUBTOTAL(9,Table137345681191021312151614171934[BUDGET])</f>
        <v>0</v>
      </c>
      <c r="I3" s="8">
        <f>SUM(Table137345681191021312151614171934[EST.
HOURS])</f>
        <v>0</v>
      </c>
      <c r="J3" s="8">
        <f>SUM(Table137345681191021312151614171934[ACTUAL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29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x14ac:dyDescent="0.25">
      <c r="A8" s="30" t="s">
        <v>36</v>
      </c>
      <c r="B8" s="30"/>
      <c r="C8" s="31" t="s">
        <v>20</v>
      </c>
      <c r="D8" s="32">
        <v>44622</v>
      </c>
      <c r="E8" s="32">
        <v>44622</v>
      </c>
      <c r="F8" s="33">
        <v>0.25</v>
      </c>
      <c r="G8" s="34">
        <f t="shared" si="0"/>
        <v>0</v>
      </c>
      <c r="H8" s="35"/>
      <c r="I8" s="36" t="s">
        <v>35</v>
      </c>
      <c r="J8" s="37" t="s">
        <v>37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50"/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/>
      <c r="B17"/>
      <c r="C17" s="53"/>
      <c r="D17" s="54"/>
      <c r="E17" s="54"/>
      <c r="F17" s="55"/>
      <c r="G17" s="56">
        <f>IF(F17&gt;=1,1,0)</f>
        <v>0</v>
      </c>
      <c r="H17"/>
      <c r="I17"/>
      <c r="J17"/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{5031C611-5951-4882-8973-0EF718B7A279}</x14:id>
        </ext>
      </extLst>
    </cfRule>
  </conditionalFormatting>
  <conditionalFormatting sqref="C6:C8 C10:C12">
    <cfRule type="containsText" dxfId="295" priority="4" operator="containsText" text="LOW">
      <formula>NOT(ISERROR(SEARCH("LOW",C6)))</formula>
    </cfRule>
    <cfRule type="containsText" dxfId="294" priority="5" operator="containsText" text="MEDIUM">
      <formula>NOT(ISERROR(SEARCH("MEDIUM",C6)))</formula>
    </cfRule>
    <cfRule type="containsText" dxfId="293" priority="6" operator="containsText" text="HIGH">
      <formula>NOT(ISERROR(SEARCH("HIGH",C6)))</formula>
    </cfRule>
  </conditionalFormatting>
  <conditionalFormatting sqref="F10:F11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{EF424352-65BA-4086-9DAD-4FC77E90E1D3}</x14:id>
        </ext>
      </extLst>
    </cfRule>
  </conditionalFormatting>
  <conditionalFormatting sqref="F1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{C6BAEC9F-1679-4013-BDC3-1676369641FB}</x14:id>
        </ext>
      </extLst>
    </cfRule>
  </conditionalFormatting>
  <dataValidations count="2">
    <dataValidation type="list" allowBlank="1" showInputMessage="1" showErrorMessage="1" sqref="G10:G11 G6:G8 G17" xr:uid="{0F42DB4F-E09A-4190-8F65-B336C4E2C1E7}">
      <formula1>"1,0,-1"</formula1>
    </dataValidation>
    <dataValidation type="list" allowBlank="1" showInputMessage="1" showErrorMessage="1" sqref="C6:C8 C10:C12" xr:uid="{3730B153-6864-4F78-AC55-D6BE2BB19E60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31C611-5951-4882-8973-0EF718B7A27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EF424352-65BA-4086-9DAD-4FC77E90E1D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C6BAEC9F-1679-4013-BDC3-1676369641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1" id="{07E76701-97CB-46EC-B28A-46FA9E149D9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8" id="{134AAFBC-C6B5-44A9-9E48-64250D9E8A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CCF1-F60D-4DDA-B597-999811AC8AC7}">
  <dimension ref="A1:K18"/>
  <sheetViews>
    <sheetView topLeftCell="A6" workbookViewId="0">
      <selection activeCell="A8" sqref="A8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44653</v>
      </c>
      <c r="G3" s="5" t="s">
        <v>5</v>
      </c>
      <c r="H3" s="7">
        <f>SUBTOTAL(9,Table1373456811910213121516141719345[BUDGET])</f>
        <v>0</v>
      </c>
      <c r="I3" s="8">
        <f>SUM(Table1373456811910213121516141719345[EST.
HOURS])</f>
        <v>0</v>
      </c>
      <c r="J3" s="8">
        <f>SUM(Table1373456811910213121516141719345[ACTUAL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29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x14ac:dyDescent="0.25">
      <c r="A8" s="30" t="s">
        <v>36</v>
      </c>
      <c r="B8" s="30"/>
      <c r="C8" s="31" t="s">
        <v>20</v>
      </c>
      <c r="D8" s="32">
        <v>44653</v>
      </c>
      <c r="E8" s="32">
        <v>44653</v>
      </c>
      <c r="F8" s="33">
        <v>0.27</v>
      </c>
      <c r="G8" s="34">
        <f t="shared" si="0"/>
        <v>0</v>
      </c>
      <c r="H8" s="35"/>
      <c r="I8" s="36" t="s">
        <v>32</v>
      </c>
      <c r="J8" s="37" t="s">
        <v>42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60" t="s">
        <v>38</v>
      </c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 t="s">
        <v>41</v>
      </c>
      <c r="B17" t="s">
        <v>39</v>
      </c>
      <c r="C17" s="57" t="s">
        <v>20</v>
      </c>
      <c r="D17" s="58">
        <v>44653</v>
      </c>
      <c r="E17" s="58">
        <v>44653</v>
      </c>
      <c r="F17" s="59">
        <v>1</v>
      </c>
      <c r="G17" s="56">
        <f>IF(F17&gt;=1,1,0)</f>
        <v>1</v>
      </c>
      <c r="H17"/>
      <c r="I17"/>
      <c r="J17" t="s">
        <v>40</v>
      </c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{ED76959E-C206-4E71-BAFC-B53C60B47E95}</x14:id>
        </ext>
      </extLst>
    </cfRule>
  </conditionalFormatting>
  <conditionalFormatting sqref="C6:C8 C10:C12">
    <cfRule type="containsText" dxfId="279" priority="8" operator="containsText" text="LOW">
      <formula>NOT(ISERROR(SEARCH("LOW",C6)))</formula>
    </cfRule>
    <cfRule type="containsText" dxfId="278" priority="9" operator="containsText" text="MEDIUM">
      <formula>NOT(ISERROR(SEARCH("MEDIUM",C6)))</formula>
    </cfRule>
    <cfRule type="containsText" dxfId="277" priority="10" operator="containsText" text="HIGH">
      <formula>NOT(ISERROR(SEARCH("HIGH",C6)))</formula>
    </cfRule>
  </conditionalFormatting>
  <conditionalFormatting sqref="F10:F11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{A8473550-DEB2-4901-B904-627D7CD7E8AE}</x14:id>
        </ext>
      </extLst>
    </cfRule>
  </conditionalFormatting>
  <conditionalFormatting sqref="C17">
    <cfRule type="containsText" dxfId="276" priority="2" operator="containsText" text="LOW">
      <formula>NOT(ISERROR(SEARCH("LOW",C17)))</formula>
    </cfRule>
    <cfRule type="containsText" dxfId="275" priority="3" operator="containsText" text="MEDIUM">
      <formula>NOT(ISERROR(SEARCH("MEDIUM",C17)))</formula>
    </cfRule>
    <cfRule type="containsText" dxfId="274" priority="4" operator="containsText" text="HIGH">
      <formula>NOT(ISERROR(SEARCH("HIGH",C17)))</formula>
    </cfRule>
  </conditionalFormatting>
  <conditionalFormatting sqref="F1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{0A98F55A-920D-4A4D-AE8D-73894F52AFFE}</x14:id>
        </ext>
      </extLst>
    </cfRule>
  </conditionalFormatting>
  <dataValidations count="2">
    <dataValidation type="list" allowBlank="1" showInputMessage="1" showErrorMessage="1" sqref="C6:C8 C10:C12 C17" xr:uid="{EE6CBDED-7670-434F-8934-13456F2D9A39}">
      <formula1>"HIGH,MEDIUM,LOW"</formula1>
    </dataValidation>
    <dataValidation type="list" allowBlank="1" showInputMessage="1" showErrorMessage="1" sqref="G10:G11 G6:G8 G17" xr:uid="{858683D8-7D19-4C1E-B9DB-77CF67C398F5}">
      <formula1>"1,0,-1"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6959E-C206-4E71-BAFC-B53C60B47E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A8473550-DEB2-4901-B904-627D7CD7E8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0A98F55A-920D-4A4D-AE8D-73894F52AF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5" id="{63CCF7DC-2841-422D-9266-87BC27B8C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2" id="{30B38B60-6AA6-44ED-84E1-E22CD16639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4B92-961F-4F60-BF64-75B825E5562E}">
  <dimension ref="A1:K18"/>
  <sheetViews>
    <sheetView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44744</v>
      </c>
      <c r="G3" s="5" t="s">
        <v>5</v>
      </c>
      <c r="H3" s="7">
        <f>SUBTOTAL(9,Table13734568119102131215161417193456[BUDGET])</f>
        <v>0</v>
      </c>
      <c r="I3" s="8">
        <f>SUM(Table13734568119102131215161417193456[EST.
HOURS])</f>
        <v>0</v>
      </c>
      <c r="J3" s="8">
        <f>SUM(Table13734568119102131215161417193456[ACTUAL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38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43</v>
      </c>
      <c r="B8" s="30"/>
      <c r="C8" s="31" t="s">
        <v>20</v>
      </c>
      <c r="D8" s="32">
        <v>44744</v>
      </c>
      <c r="E8" s="32">
        <v>44744</v>
      </c>
      <c r="F8" s="33">
        <v>1</v>
      </c>
      <c r="G8" s="34">
        <f t="shared" si="0"/>
        <v>1</v>
      </c>
      <c r="H8" s="35"/>
      <c r="I8" s="36"/>
      <c r="J8" s="37" t="s">
        <v>35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60"/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/>
      <c r="B17"/>
      <c r="C17" s="57"/>
      <c r="D17" s="58"/>
      <c r="E17" s="58"/>
      <c r="F17" s="59"/>
      <c r="G17" s="56"/>
      <c r="H17"/>
      <c r="I17"/>
      <c r="J17"/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{92C9FE62-3258-4963-9C57-21EA30F1CDA0}</x14:id>
        </ext>
      </extLst>
    </cfRule>
  </conditionalFormatting>
  <conditionalFormatting sqref="C6:C8 C10:C12">
    <cfRule type="containsText" dxfId="260" priority="7" operator="containsText" text="LOW">
      <formula>NOT(ISERROR(SEARCH("LOW",C6)))</formula>
    </cfRule>
    <cfRule type="containsText" dxfId="259" priority="8" operator="containsText" text="MEDIUM">
      <formula>NOT(ISERROR(SEARCH("MEDIUM",C6)))</formula>
    </cfRule>
    <cfRule type="containsText" dxfId="258" priority="9" operator="containsText" text="HIGH">
      <formula>NOT(ISERROR(SEARCH("HIGH",C6)))</formula>
    </cfRule>
  </conditionalFormatting>
  <conditionalFormatting sqref="F10:F11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{4A91B29B-0FFA-4873-AD5C-09BF812C8067}</x14:id>
        </ext>
      </extLst>
    </cfRule>
  </conditionalFormatting>
  <conditionalFormatting sqref="C17">
    <cfRule type="containsText" dxfId="257" priority="2" operator="containsText" text="LOW">
      <formula>NOT(ISERROR(SEARCH("LOW",C17)))</formula>
    </cfRule>
    <cfRule type="containsText" dxfId="256" priority="3" operator="containsText" text="MEDIUM">
      <formula>NOT(ISERROR(SEARCH("MEDIUM",C17)))</formula>
    </cfRule>
    <cfRule type="containsText" dxfId="255" priority="4" operator="containsText" text="HIGH">
      <formula>NOT(ISERROR(SEARCH("HIGH",C17)))</formula>
    </cfRule>
  </conditionalFormatting>
  <conditionalFormatting sqref="F1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{3CB8727D-E5B1-4A90-B23F-3768FAFC6D34}</x14:id>
        </ext>
      </extLst>
    </cfRule>
  </conditionalFormatting>
  <dataValidations count="2">
    <dataValidation type="list" allowBlank="1" showInputMessage="1" showErrorMessage="1" sqref="G10:G11 G6:G8 G17" xr:uid="{B808425C-8576-4CFA-A381-4EF0C09CBFCB}">
      <formula1>"1,0,-1"</formula1>
    </dataValidation>
    <dataValidation type="list" allowBlank="1" showInputMessage="1" showErrorMessage="1" sqref="C6:C8 C10:C12 C17" xr:uid="{75E9F3C3-6AA4-4F5D-A1EA-778F1C48133E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C9FE62-3258-4963-9C57-21EA30F1CD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4A91B29B-0FFA-4873-AD5C-09BF812C80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3CB8727D-E5B1-4A90-B23F-3768FAFC6D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5" id="{4D050D93-6465-4F79-8721-64A05C6BB3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1" id="{1A14D58B-114E-4CC9-9280-EBCE152D70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8DBC-7CD0-49B9-AD51-D2C9A2F6B959}">
  <dimension ref="A1:K18"/>
  <sheetViews>
    <sheetView workbookViewId="0">
      <selection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44775</v>
      </c>
      <c r="G3" s="5" t="s">
        <v>5</v>
      </c>
      <c r="H3" s="7">
        <f>SUBTOTAL(9,Table137345681191021312151614171934567[BUDGET])</f>
        <v>0</v>
      </c>
      <c r="I3" s="8">
        <f>SUM(Table137345681191021312151614171934567[EST.
HOURS])</f>
        <v>0</v>
      </c>
      <c r="J3" s="8">
        <f>SUM(Table137345681191021312151614171934567[ACTUAL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38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43</v>
      </c>
      <c r="B8" s="30"/>
      <c r="C8" s="31" t="s">
        <v>20</v>
      </c>
      <c r="D8" s="32">
        <v>44775</v>
      </c>
      <c r="E8" s="32">
        <v>44775</v>
      </c>
      <c r="F8" s="33">
        <v>1</v>
      </c>
      <c r="G8" s="34">
        <f t="shared" si="0"/>
        <v>1</v>
      </c>
      <c r="H8" s="35"/>
      <c r="I8" s="36"/>
      <c r="J8" s="37" t="s">
        <v>35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60"/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/>
      <c r="B17"/>
      <c r="C17" s="57"/>
      <c r="D17" s="58"/>
      <c r="E17" s="58"/>
      <c r="F17" s="59"/>
      <c r="G17" s="56"/>
      <c r="H17"/>
      <c r="I17"/>
      <c r="J17"/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{7A29D6B5-1AF4-4508-90AC-A10FE9C01A61}</x14:id>
        </ext>
      </extLst>
    </cfRule>
  </conditionalFormatting>
  <conditionalFormatting sqref="C6:C8 C10:C12">
    <cfRule type="containsText" dxfId="241" priority="7" operator="containsText" text="LOW">
      <formula>NOT(ISERROR(SEARCH("LOW",C6)))</formula>
    </cfRule>
    <cfRule type="containsText" dxfId="240" priority="8" operator="containsText" text="MEDIUM">
      <formula>NOT(ISERROR(SEARCH("MEDIUM",C6)))</formula>
    </cfRule>
    <cfRule type="containsText" dxfId="239" priority="9" operator="containsText" text="HIGH">
      <formula>NOT(ISERROR(SEARCH("HIGH",C6)))</formula>
    </cfRule>
  </conditionalFormatting>
  <conditionalFormatting sqref="F10:F11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{78E64C9C-E112-427D-B1B3-47330D80A78B}</x14:id>
        </ext>
      </extLst>
    </cfRule>
  </conditionalFormatting>
  <conditionalFormatting sqref="C17">
    <cfRule type="containsText" dxfId="238" priority="2" operator="containsText" text="LOW">
      <formula>NOT(ISERROR(SEARCH("LOW",C17)))</formula>
    </cfRule>
    <cfRule type="containsText" dxfId="237" priority="3" operator="containsText" text="MEDIUM">
      <formula>NOT(ISERROR(SEARCH("MEDIUM",C17)))</formula>
    </cfRule>
    <cfRule type="containsText" dxfId="236" priority="4" operator="containsText" text="HIGH">
      <formula>NOT(ISERROR(SEARCH("HIGH",C17)))</formula>
    </cfRule>
  </conditionalFormatting>
  <conditionalFormatting sqref="F1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{21121864-C6CE-4A5F-BDA3-AA3435246154}</x14:id>
        </ext>
      </extLst>
    </cfRule>
  </conditionalFormatting>
  <dataValidations count="2">
    <dataValidation type="list" allowBlank="1" showInputMessage="1" showErrorMessage="1" sqref="C6:C8 C10:C12 C17" xr:uid="{6006D2FA-0D72-46F5-8EE4-412B16ADF823}">
      <formula1>"HIGH,MEDIUM,LOW"</formula1>
    </dataValidation>
    <dataValidation type="list" allowBlank="1" showInputMessage="1" showErrorMessage="1" sqref="G10:G11 G6:G8 G17" xr:uid="{FDABF70B-98CA-485B-BFAC-C24B31961A2F}">
      <formula1>"1,0,-1"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29D6B5-1AF4-4508-90AC-A10FE9C01A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78E64C9C-E112-427D-B1B3-47330D80A7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21121864-C6CE-4A5F-BDA3-AA34352461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5" id="{E764F328-2CFF-4650-95C5-D577E07E84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1" id="{BF681134-A438-4F9A-BD09-7CB43F3A36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1550-E8FF-4526-B14A-BC00E7F6F9D3}">
  <dimension ref="A1:K18"/>
  <sheetViews>
    <sheetView topLeftCell="B1" workbookViewId="0">
      <selection activeCell="B1"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44806</v>
      </c>
      <c r="G3" s="5" t="s">
        <v>5</v>
      </c>
      <c r="H3" s="7">
        <f>SUBTOTAL(9,Table1373456811910213121516141719345678[BUDGET])</f>
        <v>0</v>
      </c>
      <c r="I3" s="8">
        <f>SUM(Table1373456811910213121516141719345678[EST.
HOURS])</f>
        <v>0</v>
      </c>
      <c r="J3" s="8">
        <f>SUM(Table1373456811910213121516141719345678[ACTUAL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38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43</v>
      </c>
      <c r="B8" s="30"/>
      <c r="C8" s="31" t="s">
        <v>20</v>
      </c>
      <c r="D8" s="32">
        <v>44806</v>
      </c>
      <c r="E8" s="32">
        <v>44806</v>
      </c>
      <c r="F8" s="33">
        <v>1</v>
      </c>
      <c r="G8" s="34">
        <f t="shared" si="0"/>
        <v>1</v>
      </c>
      <c r="H8" s="35"/>
      <c r="I8" s="36"/>
      <c r="J8" s="37" t="s">
        <v>44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60" t="s">
        <v>29</v>
      </c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 s="61" t="s">
        <v>36</v>
      </c>
      <c r="B17"/>
      <c r="C17" s="57" t="s">
        <v>20</v>
      </c>
      <c r="D17" s="58">
        <v>44806</v>
      </c>
      <c r="E17" s="58">
        <v>44806</v>
      </c>
      <c r="F17" s="59">
        <v>0.3</v>
      </c>
      <c r="G17" s="62">
        <f t="shared" ref="G17" si="1">IF(F17&gt;=1,1,0)</f>
        <v>0</v>
      </c>
      <c r="H17"/>
      <c r="I17"/>
      <c r="J17" t="s">
        <v>45</v>
      </c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{6B4C3242-49AA-4CDF-A2E4-F94E69A4993A}</x14:id>
        </ext>
      </extLst>
    </cfRule>
  </conditionalFormatting>
  <conditionalFormatting sqref="C6:C8 C10:C12">
    <cfRule type="containsText" dxfId="222" priority="9" operator="containsText" text="LOW">
      <formula>NOT(ISERROR(SEARCH("LOW",C6)))</formula>
    </cfRule>
    <cfRule type="containsText" dxfId="221" priority="10" operator="containsText" text="MEDIUM">
      <formula>NOT(ISERROR(SEARCH("MEDIUM",C6)))</formula>
    </cfRule>
    <cfRule type="containsText" dxfId="220" priority="11" operator="containsText" text="HIGH">
      <formula>NOT(ISERROR(SEARCH("HIGH",C6)))</formula>
    </cfRule>
  </conditionalFormatting>
  <conditionalFormatting sqref="F10:F11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{E6E9CF13-9D69-44BE-813F-1100666138A8}</x14:id>
        </ext>
      </extLst>
    </cfRule>
  </conditionalFormatting>
  <conditionalFormatting sqref="C17">
    <cfRule type="containsText" dxfId="219" priority="4" operator="containsText" text="LOW">
      <formula>NOT(ISERROR(SEARCH("LOW",C17)))</formula>
    </cfRule>
    <cfRule type="containsText" dxfId="218" priority="5" operator="containsText" text="MEDIUM">
      <formula>NOT(ISERROR(SEARCH("MEDIUM",C17)))</formula>
    </cfRule>
    <cfRule type="containsText" dxfId="217" priority="6" operator="containsText" text="HIGH">
      <formula>NOT(ISERROR(SEARCH("HIGH",C17)))</formula>
    </cfRule>
  </conditionalFormatting>
  <conditionalFormatting sqref="F1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{E9524B3C-C592-4D74-BE35-39D4F97C33F3}</x14:id>
        </ext>
      </extLst>
    </cfRule>
  </conditionalFormatting>
  <dataValidations count="2">
    <dataValidation type="list" allowBlank="1" showInputMessage="1" showErrorMessage="1" sqref="G10:G11 G6:G8 G17" xr:uid="{9F55A22D-555E-4FE5-B498-54CF5FE9B040}">
      <formula1>"1,0,-1"</formula1>
    </dataValidation>
    <dataValidation type="list" allowBlank="1" showInputMessage="1" showErrorMessage="1" sqref="C6:C8 C10:C12 C17" xr:uid="{4749740E-4863-4F08-981B-129233A82505}">
      <formula1>"HIGH,MEDIUM,LOW"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C3242-49AA-4CDF-A2E4-F94E69A499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E6E9CF13-9D69-44BE-813F-1100666138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E9524B3C-C592-4D74-BE35-39D4F97C33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13" id="{B7B7945D-DA77-4E11-A7DF-84116B60FA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" id="{A8CFCF87-71AB-40D3-B0FF-3F589488BB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9BE4-1EA9-4097-BB0D-4E93A3842EDB}">
  <dimension ref="A1:K18"/>
  <sheetViews>
    <sheetView workbookViewId="0">
      <selection activeCell="A17" sqref="A17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44836</v>
      </c>
      <c r="G3" s="5" t="s">
        <v>5</v>
      </c>
      <c r="H3" s="7">
        <f>SUBTOTAL(9,Table13734568119102131215161417193456789[BUDGET])</f>
        <v>0</v>
      </c>
      <c r="I3" s="8">
        <f>SUM(Table13734568119102131215161417193456789[EST.
HOURS])</f>
        <v>0</v>
      </c>
      <c r="J3" s="8">
        <f>SUM(Table13734568119102131215161417193456789[ACTUAL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29" customFormat="1" x14ac:dyDescent="0.25">
      <c r="A7" s="22" t="s">
        <v>38</v>
      </c>
      <c r="B7" s="23"/>
      <c r="C7" s="24"/>
      <c r="D7" s="25"/>
      <c r="E7" s="25"/>
      <c r="F7" s="26"/>
      <c r="G7" s="25">
        <f t="shared" si="0"/>
        <v>0</v>
      </c>
      <c r="H7" s="27"/>
      <c r="I7" s="28"/>
      <c r="J7" s="28"/>
      <c r="K7" s="24"/>
    </row>
    <row r="8" spans="1:11" ht="30" x14ac:dyDescent="0.25">
      <c r="A8" s="30" t="s">
        <v>43</v>
      </c>
      <c r="B8" s="30"/>
      <c r="C8" s="31" t="s">
        <v>20</v>
      </c>
      <c r="D8" s="32">
        <v>44836</v>
      </c>
      <c r="E8" s="32">
        <v>44836</v>
      </c>
      <c r="F8" s="33">
        <v>1</v>
      </c>
      <c r="G8" s="34">
        <f t="shared" si="0"/>
        <v>1</v>
      </c>
      <c r="H8" s="35"/>
      <c r="I8" s="36"/>
      <c r="J8" s="37" t="s">
        <v>46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3" spans="1:11" x14ac:dyDescent="0.25">
      <c r="D13"/>
    </row>
    <row r="14" spans="1:11" x14ac:dyDescent="0.25">
      <c r="D14"/>
    </row>
    <row r="16" spans="1:11" x14ac:dyDescent="0.25">
      <c r="A16" s="60" t="s">
        <v>29</v>
      </c>
      <c r="B16" s="51"/>
      <c r="C16" s="51"/>
      <c r="D16" s="52"/>
      <c r="E16" s="51"/>
      <c r="F16" s="51"/>
      <c r="G16" s="51"/>
      <c r="H16" s="51"/>
      <c r="I16" s="51"/>
      <c r="J16" s="51"/>
      <c r="K16" s="51"/>
    </row>
    <row r="17" spans="1:11" s="51" customFormat="1" x14ac:dyDescent="0.25">
      <c r="A17" s="61" t="s">
        <v>36</v>
      </c>
      <c r="B17"/>
      <c r="C17" s="57" t="s">
        <v>20</v>
      </c>
      <c r="D17" s="58">
        <v>44836</v>
      </c>
      <c r="E17" s="58">
        <v>44836</v>
      </c>
      <c r="F17" s="59">
        <v>0.33</v>
      </c>
      <c r="G17" s="62">
        <f t="shared" ref="G17" si="1">IF(F17&gt;=1,1,0)</f>
        <v>0</v>
      </c>
      <c r="H17"/>
      <c r="I17"/>
      <c r="J17" t="s">
        <v>47</v>
      </c>
      <c r="K17"/>
    </row>
    <row r="18" spans="1:11" s="51" customFormat="1" x14ac:dyDescent="0.25">
      <c r="A18"/>
      <c r="B18"/>
      <c r="C18"/>
      <c r="D18" s="4"/>
      <c r="E18"/>
      <c r="F18"/>
      <c r="G18"/>
      <c r="H18"/>
      <c r="I18"/>
      <c r="J18"/>
      <c r="K18"/>
    </row>
  </sheetData>
  <conditionalFormatting sqref="F6:F8 F12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{FF0EECBA-5182-499F-9141-E4B4B4620B51}</x14:id>
        </ext>
      </extLst>
    </cfRule>
  </conditionalFormatting>
  <conditionalFormatting sqref="C6:C8 C10:C12">
    <cfRule type="containsText" dxfId="203" priority="7" operator="containsText" text="LOW">
      <formula>NOT(ISERROR(SEARCH("LOW",C6)))</formula>
    </cfRule>
    <cfRule type="containsText" dxfId="202" priority="8" operator="containsText" text="MEDIUM">
      <formula>NOT(ISERROR(SEARCH("MEDIUM",C6)))</formula>
    </cfRule>
    <cfRule type="containsText" dxfId="201" priority="9" operator="containsText" text="HIGH">
      <formula>NOT(ISERROR(SEARCH("HIGH",C6)))</formula>
    </cfRule>
  </conditionalFormatting>
  <conditionalFormatting sqref="F10:F11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{28881C5C-82CA-4B16-9B2D-550177581359}</x14:id>
        </ext>
      </extLst>
    </cfRule>
  </conditionalFormatting>
  <conditionalFormatting sqref="C17">
    <cfRule type="containsText" dxfId="200" priority="3" operator="containsText" text="LOW">
      <formula>NOT(ISERROR(SEARCH("LOW",C17)))</formula>
    </cfRule>
    <cfRule type="containsText" dxfId="199" priority="4" operator="containsText" text="MEDIUM">
      <formula>NOT(ISERROR(SEARCH("MEDIUM",C17)))</formula>
    </cfRule>
    <cfRule type="containsText" dxfId="198" priority="5" operator="containsText" text="HIGH">
      <formula>NOT(ISERROR(SEARCH("HIGH",C17)))</formula>
    </cfRule>
  </conditionalFormatting>
  <conditionalFormatting sqref="F1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{8C5D26AF-97A0-4959-9737-0771C743042C}</x14:id>
        </ext>
      </extLst>
    </cfRule>
  </conditionalFormatting>
  <dataValidations count="2">
    <dataValidation type="list" allowBlank="1" showInputMessage="1" showErrorMessage="1" sqref="C6:C8 C10:C12 C17" xr:uid="{A738CA3E-7B57-40BD-8F9B-E6F29D9741FF}">
      <formula1>"HIGH,MEDIUM,LOW"</formula1>
    </dataValidation>
    <dataValidation type="list" allowBlank="1" showInputMessage="1" showErrorMessage="1" sqref="G10:G11 G6:G8 G17" xr:uid="{B8DFEEDE-8A83-42D8-B7A1-8E743E3E47E0}">
      <formula1>"1,0,-1"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EECBA-5182-499F-9141-E4B4B4620B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28881C5C-82CA-4B16-9B2D-5501775813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8C5D26AF-97A0-4959-9737-0771C743042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iconSet" priority="11" id="{E56A2092-906F-4435-BF76-DD33C8634E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" id="{C12F5BFE-9E9E-419B-9BE9-64235DAA3E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57C7-7BE7-4ADB-A9E0-E0A3A2556B47}">
  <dimension ref="A1:K23"/>
  <sheetViews>
    <sheetView topLeftCell="A7" workbookViewId="0">
      <selection activeCell="A2" sqref="A1:XFD1048576"/>
    </sheetView>
  </sheetViews>
  <sheetFormatPr defaultRowHeight="15" x14ac:dyDescent="0.25"/>
  <cols>
    <col min="1" max="1" width="36.42578125" customWidth="1"/>
    <col min="2" max="2" width="30.42578125" customWidth="1"/>
    <col min="3" max="3" width="11.5703125" customWidth="1"/>
    <col min="4" max="4" width="14.42578125" style="4" customWidth="1"/>
    <col min="5" max="5" width="15.42578125" customWidth="1"/>
    <col min="6" max="6" width="14.42578125" customWidth="1"/>
    <col min="7" max="7" width="8" customWidth="1"/>
    <col min="8" max="8" width="21.7109375" customWidth="1"/>
    <col min="9" max="9" width="13" customWidth="1"/>
    <col min="10" max="10" width="14.42578125" customWidth="1"/>
    <col min="11" max="11" width="57.85546875" customWidth="1"/>
  </cols>
  <sheetData>
    <row r="1" spans="1:11" ht="26.25" x14ac:dyDescent="0.4">
      <c r="A1" s="1"/>
      <c r="B1" s="1"/>
      <c r="C1" s="1"/>
      <c r="D1" s="2"/>
      <c r="E1" s="3"/>
      <c r="F1" s="3"/>
      <c r="G1" s="3"/>
      <c r="H1" s="3"/>
      <c r="I1" s="3"/>
      <c r="J1" s="3"/>
      <c r="K1" s="3">
        <f ca="1">A:K</f>
        <v>0</v>
      </c>
    </row>
    <row r="2" spans="1:11" x14ac:dyDescent="0.25">
      <c r="H2" s="4" t="s">
        <v>1</v>
      </c>
      <c r="I2" s="4" t="s">
        <v>2</v>
      </c>
      <c r="J2" s="4" t="s">
        <v>3</v>
      </c>
    </row>
    <row r="3" spans="1:11" x14ac:dyDescent="0.25">
      <c r="C3" s="5" t="s">
        <v>4</v>
      </c>
      <c r="D3" s="6">
        <v>44836</v>
      </c>
      <c r="G3" s="5" t="s">
        <v>5</v>
      </c>
      <c r="H3" s="7">
        <f>SUBTOTAL(9,Table1373456811910213121516141719345678911[BUDGET])</f>
        <v>0</v>
      </c>
      <c r="I3" s="8">
        <f>SUM(Table1373456811910213121516141719345678911[EST.
HOURS])</f>
        <v>0</v>
      </c>
      <c r="J3" s="8">
        <f>SUM(Table1373456811910213121516141719345678911[ACTUAL
HOURS])</f>
        <v>0</v>
      </c>
    </row>
    <row r="5" spans="1:11" ht="24" x14ac:dyDescent="0.25">
      <c r="A5" s="9" t="s">
        <v>6</v>
      </c>
      <c r="B5" s="9" t="s">
        <v>7</v>
      </c>
      <c r="C5" s="10" t="s">
        <v>8</v>
      </c>
      <c r="D5" s="11" t="s">
        <v>9</v>
      </c>
      <c r="E5" s="11" t="s">
        <v>10</v>
      </c>
      <c r="F5" s="12" t="s">
        <v>11</v>
      </c>
      <c r="G5" s="13" t="s">
        <v>12</v>
      </c>
      <c r="H5" s="14" t="s">
        <v>13</v>
      </c>
      <c r="I5" s="12" t="s">
        <v>14</v>
      </c>
      <c r="J5" s="12" t="s">
        <v>15</v>
      </c>
      <c r="K5" s="9" t="s">
        <v>16</v>
      </c>
    </row>
    <row r="6" spans="1:11" x14ac:dyDescent="0.25">
      <c r="A6" s="15"/>
      <c r="B6" s="15"/>
      <c r="C6" s="16"/>
      <c r="D6" s="17"/>
      <c r="E6" s="18"/>
      <c r="F6" s="19"/>
      <c r="G6" s="18">
        <f t="shared" ref="G6:G11" si="0">IF(F6&gt;=1,1,0)</f>
        <v>0</v>
      </c>
      <c r="H6" s="20"/>
      <c r="I6" s="21"/>
      <c r="J6" s="21"/>
      <c r="K6" s="16"/>
    </row>
    <row r="7" spans="1:11" s="69" customFormat="1" x14ac:dyDescent="0.25">
      <c r="A7" s="70" t="s">
        <v>17</v>
      </c>
      <c r="B7" s="63"/>
      <c r="C7" s="64"/>
      <c r="D7" s="65"/>
      <c r="E7" s="65"/>
      <c r="F7" s="66"/>
      <c r="G7" s="65">
        <f t="shared" si="0"/>
        <v>0</v>
      </c>
      <c r="H7" s="67"/>
      <c r="I7" s="68"/>
      <c r="J7" s="68"/>
      <c r="K7" s="64"/>
    </row>
    <row r="8" spans="1:11" x14ac:dyDescent="0.25">
      <c r="A8" s="30" t="s">
        <v>48</v>
      </c>
      <c r="B8" s="30"/>
      <c r="C8" s="31" t="s">
        <v>20</v>
      </c>
      <c r="D8" s="32">
        <v>44867</v>
      </c>
      <c r="E8" s="32">
        <v>44867</v>
      </c>
      <c r="F8" s="33">
        <v>1</v>
      </c>
      <c r="G8" s="34">
        <f t="shared" si="0"/>
        <v>1</v>
      </c>
      <c r="H8" s="35"/>
      <c r="I8" s="36"/>
      <c r="J8" s="37" t="s">
        <v>49</v>
      </c>
      <c r="K8" s="31"/>
    </row>
    <row r="9" spans="1:11" x14ac:dyDescent="0.25">
      <c r="D9"/>
    </row>
    <row r="10" spans="1:11" x14ac:dyDescent="0.25">
      <c r="A10" s="30"/>
      <c r="B10" s="30"/>
      <c r="C10" s="31"/>
      <c r="D10" s="38"/>
      <c r="E10" s="39"/>
      <c r="F10" s="40"/>
      <c r="G10" s="34">
        <f t="shared" si="0"/>
        <v>0</v>
      </c>
      <c r="H10" s="41"/>
      <c r="I10" s="39"/>
      <c r="J10" s="39"/>
      <c r="K10" s="31"/>
    </row>
    <row r="11" spans="1:11" x14ac:dyDescent="0.25">
      <c r="A11" s="30"/>
      <c r="B11" s="30"/>
      <c r="C11" s="31"/>
      <c r="D11" s="38"/>
      <c r="E11" s="39"/>
      <c r="F11" s="40"/>
      <c r="G11" s="34">
        <f t="shared" si="0"/>
        <v>0</v>
      </c>
      <c r="H11" s="41"/>
      <c r="I11" s="39"/>
      <c r="J11" s="39"/>
      <c r="K11" s="31"/>
    </row>
    <row r="12" spans="1:11" x14ac:dyDescent="0.25">
      <c r="A12" s="48"/>
      <c r="C12" s="49"/>
      <c r="D12" s="32"/>
      <c r="E12" s="32"/>
      <c r="F12" s="33"/>
    </row>
    <row r="14" spans="1:11" x14ac:dyDescent="0.25">
      <c r="A14" s="60" t="s">
        <v>50</v>
      </c>
      <c r="B14" s="51"/>
      <c r="C14" s="51"/>
      <c r="D14" s="52"/>
      <c r="E14" s="51"/>
      <c r="F14" s="51"/>
      <c r="G14" s="51"/>
      <c r="H14" s="51"/>
      <c r="I14" s="51"/>
      <c r="J14" s="51"/>
      <c r="K14" s="51"/>
    </row>
    <row r="15" spans="1:11" s="51" customFormat="1" x14ac:dyDescent="0.25">
      <c r="A15" s="71" t="s">
        <v>51</v>
      </c>
      <c r="B15"/>
      <c r="C15" s="57" t="s">
        <v>20</v>
      </c>
      <c r="D15" s="6">
        <v>44867</v>
      </c>
      <c r="E15" s="6">
        <v>44867</v>
      </c>
      <c r="F15" s="72">
        <v>1</v>
      </c>
      <c r="G15" s="62">
        <f t="shared" ref="G15:G16" si="1">IF(F15&gt;=1,1,0)</f>
        <v>1</v>
      </c>
      <c r="H15"/>
      <c r="I15"/>
      <c r="J15" t="s">
        <v>52</v>
      </c>
      <c r="K15"/>
    </row>
    <row r="16" spans="1:11" s="51" customFormat="1" x14ac:dyDescent="0.25">
      <c r="A16" t="s">
        <v>53</v>
      </c>
      <c r="B16"/>
      <c r="C16" s="57" t="s">
        <v>20</v>
      </c>
      <c r="D16" s="6">
        <v>44867</v>
      </c>
      <c r="E16" s="6">
        <v>44867</v>
      </c>
      <c r="F16" s="72">
        <v>1</v>
      </c>
      <c r="G16" s="62">
        <f t="shared" si="1"/>
        <v>1</v>
      </c>
      <c r="H16"/>
      <c r="I16"/>
      <c r="J16" t="s">
        <v>28</v>
      </c>
      <c r="K16"/>
    </row>
    <row r="18" spans="1:10" s="51" customFormat="1" x14ac:dyDescent="0.25">
      <c r="A18" s="60" t="s">
        <v>29</v>
      </c>
      <c r="D18" s="52"/>
    </row>
    <row r="19" spans="1:10" x14ac:dyDescent="0.25">
      <c r="A19" s="71" t="s">
        <v>36</v>
      </c>
      <c r="C19" s="57" t="s">
        <v>20</v>
      </c>
      <c r="D19" s="6">
        <v>44867</v>
      </c>
      <c r="E19" s="6">
        <v>44867</v>
      </c>
      <c r="F19" s="72">
        <v>0.35</v>
      </c>
      <c r="J19" t="s">
        <v>32</v>
      </c>
    </row>
    <row r="22" spans="1:10" s="51" customFormat="1" x14ac:dyDescent="0.25">
      <c r="A22" s="73" t="s">
        <v>54</v>
      </c>
      <c r="D22" s="52"/>
    </row>
    <row r="23" spans="1:10" x14ac:dyDescent="0.25">
      <c r="A23" t="s">
        <v>55</v>
      </c>
      <c r="C23" s="57" t="s">
        <v>20</v>
      </c>
      <c r="D23" s="6">
        <v>44867</v>
      </c>
      <c r="E23" s="6">
        <v>44867</v>
      </c>
      <c r="F23" s="72">
        <v>1</v>
      </c>
      <c r="G23" s="62">
        <f t="shared" ref="G23" si="2">IF(F23&gt;=1,1,0)</f>
        <v>1</v>
      </c>
      <c r="J23" t="s">
        <v>52</v>
      </c>
    </row>
  </sheetData>
  <conditionalFormatting sqref="F6:F8 F12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{0F34600C-93CC-4D1D-95BA-761F71A274EF}</x14:id>
        </ext>
      </extLst>
    </cfRule>
  </conditionalFormatting>
  <conditionalFormatting sqref="C6:C8 C10:C12">
    <cfRule type="containsText" dxfId="184" priority="21" operator="containsText" text="LOW">
      <formula>NOT(ISERROR(SEARCH("LOW",C6)))</formula>
    </cfRule>
    <cfRule type="containsText" dxfId="183" priority="22" operator="containsText" text="MEDIUM">
      <formula>NOT(ISERROR(SEARCH("MEDIUM",C6)))</formula>
    </cfRule>
    <cfRule type="containsText" dxfId="182" priority="23" operator="containsText" text="HIGH">
      <formula>NOT(ISERROR(SEARCH("HIGH",C6)))</formula>
    </cfRule>
  </conditionalFormatting>
  <conditionalFormatting sqref="F10:F1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{C2B37BCB-DA0A-4201-BB6E-8EEB3624719C}</x14:id>
        </ext>
      </extLst>
    </cfRule>
  </conditionalFormatting>
  <conditionalFormatting sqref="C15">
    <cfRule type="containsText" dxfId="181" priority="17" operator="containsText" text="LOW">
      <formula>NOT(ISERROR(SEARCH("LOW",C15)))</formula>
    </cfRule>
    <cfRule type="containsText" dxfId="180" priority="18" operator="containsText" text="MEDIUM">
      <formula>NOT(ISERROR(SEARCH("MEDIUM",C15)))</formula>
    </cfRule>
    <cfRule type="containsText" dxfId="179" priority="19" operator="containsText" text="HIGH">
      <formula>NOT(ISERROR(SEARCH("HIGH",C15)))</formula>
    </cfRule>
  </conditionalFormatting>
  <conditionalFormatting sqref="F15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{CF99BB3B-4783-4CA9-8B97-A0483409E926}</x14:id>
        </ext>
      </extLst>
    </cfRule>
  </conditionalFormatting>
  <conditionalFormatting sqref="C16">
    <cfRule type="containsText" dxfId="178" priority="12" operator="containsText" text="LOW">
      <formula>NOT(ISERROR(SEARCH("LOW",C16)))</formula>
    </cfRule>
    <cfRule type="containsText" dxfId="177" priority="13" operator="containsText" text="MEDIUM">
      <formula>NOT(ISERROR(SEARCH("MEDIUM",C16)))</formula>
    </cfRule>
    <cfRule type="containsText" dxfId="176" priority="14" operator="containsText" text="HIGH">
      <formula>NOT(ISERROR(SEARCH("HIGH",C16)))</formula>
    </cfRule>
  </conditionalFormatting>
  <conditionalFormatting sqref="F1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{141D2B50-A12F-418F-B4E2-E970DE073E83}</x14:id>
        </ext>
      </extLst>
    </cfRule>
  </conditionalFormatting>
  <conditionalFormatting sqref="C19">
    <cfRule type="containsText" dxfId="175" priority="7" operator="containsText" text="LOW">
      <formula>NOT(ISERROR(SEARCH("LOW",C19)))</formula>
    </cfRule>
    <cfRule type="containsText" dxfId="174" priority="8" operator="containsText" text="MEDIUM">
      <formula>NOT(ISERROR(SEARCH("MEDIUM",C19)))</formula>
    </cfRule>
    <cfRule type="containsText" dxfId="173" priority="9" operator="containsText" text="HIGH">
      <formula>NOT(ISERROR(SEARCH("HIGH",C19)))</formula>
    </cfRule>
  </conditionalFormatting>
  <conditionalFormatting sqref="F19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{DD76A736-91C5-4C00-9E0E-09AF2C1752BD}</x14:id>
        </ext>
      </extLst>
    </cfRule>
  </conditionalFormatting>
  <conditionalFormatting sqref="C23">
    <cfRule type="containsText" dxfId="172" priority="3" operator="containsText" text="LOW">
      <formula>NOT(ISERROR(SEARCH("LOW",C23)))</formula>
    </cfRule>
    <cfRule type="containsText" dxfId="171" priority="4" operator="containsText" text="MEDIUM">
      <formula>NOT(ISERROR(SEARCH("MEDIUM",C23)))</formula>
    </cfRule>
    <cfRule type="containsText" dxfId="170" priority="5" operator="containsText" text="HIGH">
      <formula>NOT(ISERROR(SEARCH("HIGH",C23)))</formula>
    </cfRule>
  </conditionalFormatting>
  <conditionalFormatting sqref="F23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{2BF366C0-4A6E-49C3-8DCD-B79A671E23DC}</x14:id>
        </ext>
      </extLst>
    </cfRule>
  </conditionalFormatting>
  <dataValidations disablePrompts="1" count="2">
    <dataValidation type="list" allowBlank="1" showInputMessage="1" showErrorMessage="1" sqref="C6:C8 C10:C12 C15:C16 C19 C23" xr:uid="{11BE87A3-7587-47D7-A800-B1A255D1EC21}">
      <formula1>"HIGH,MEDIUM,LOW"</formula1>
    </dataValidation>
    <dataValidation type="list" allowBlank="1" showInputMessage="1" showErrorMessage="1" sqref="G10:G11 G6:G8 G15:G16 G23" xr:uid="{23E02225-4EAC-4817-B5A6-5AC2CAD43E7B}">
      <formula1>"1,0,-1"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4600C-93CC-4D1D-95BA-761F71A274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F6:F8 F12</xm:sqref>
        </x14:conditionalFormatting>
        <x14:conditionalFormatting xmlns:xm="http://schemas.microsoft.com/office/excel/2006/main">
          <x14:cfRule type="dataBar" id="{C2B37BCB-DA0A-4201-BB6E-8EEB3624719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CF99BB3B-4783-4CA9-8B97-A0483409E92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141D2B50-A12F-418F-B4E2-E970DE073E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DD76A736-91C5-4C00-9E0E-09AF2C1752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2BF366C0-4A6E-49C3-8DCD-B79A671E23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iconSet" priority="25" id="{EBF85062-5518-4DD3-A9EC-186B44406B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G10:G11 G6:G8</xm:sqref>
        </x14:conditionalFormatting>
        <x14:conditionalFormatting xmlns:xm="http://schemas.microsoft.com/office/excel/2006/main">
          <x14:cfRule type="iconSet" priority="15" id="{964A8C75-9C1F-4260-AC38-FB59D344DC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11" id="{8B74A9DD-28EE-49BD-8127-C111599D68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1" id="{BCF4FF19-B439-4F92-89CC-446FFBB033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1.2.2022</vt:lpstr>
      <vt:lpstr>2.2.2022</vt:lpstr>
      <vt:lpstr>3.2.2022</vt:lpstr>
      <vt:lpstr>4.2.2022</vt:lpstr>
      <vt:lpstr>7.2.2022</vt:lpstr>
      <vt:lpstr>8.2.2022</vt:lpstr>
      <vt:lpstr>9.2.2022</vt:lpstr>
      <vt:lpstr>10.2.2022</vt:lpstr>
      <vt:lpstr>11.2.2022</vt:lpstr>
      <vt:lpstr>14.2.2022</vt:lpstr>
      <vt:lpstr>15.2.2022</vt:lpstr>
      <vt:lpstr>16.2.2022</vt:lpstr>
      <vt:lpstr>17.2.2022</vt:lpstr>
      <vt:lpstr>18.2.2022</vt:lpstr>
      <vt:lpstr>21.2.2022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biz-l</cp:lastModifiedBy>
  <dcterms:created xsi:type="dcterms:W3CDTF">2022-02-01T14:03:33Z</dcterms:created>
  <dcterms:modified xsi:type="dcterms:W3CDTF">2022-02-22T15:23:25Z</dcterms:modified>
</cp:coreProperties>
</file>