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195" yWindow="45" windowWidth="16290" windowHeight="9135" activeTab="1"/>
  </bookViews>
  <sheets>
    <sheet name="損益兩平分析" sheetId="1" r:id="rId1"/>
    <sheet name="情境分析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B160" i="2" l="1"/>
  <c r="G156" i="2"/>
  <c r="G160" i="2" s="1"/>
  <c r="B156" i="2"/>
  <c r="F152" i="2"/>
  <c r="E152" i="2"/>
  <c r="D152" i="2"/>
  <c r="C152" i="2"/>
  <c r="F151" i="2"/>
  <c r="E151" i="2"/>
  <c r="E156" i="2" s="1"/>
  <c r="D151" i="2"/>
  <c r="C151" i="2"/>
  <c r="B142" i="2"/>
  <c r="G138" i="2"/>
  <c r="G142" i="2" s="1"/>
  <c r="B138" i="2"/>
  <c r="F134" i="2"/>
  <c r="E134" i="2"/>
  <c r="D134" i="2"/>
  <c r="C134" i="2"/>
  <c r="F133" i="2"/>
  <c r="E133" i="2"/>
  <c r="E138" i="2" s="1"/>
  <c r="D133" i="2"/>
  <c r="C133" i="2"/>
  <c r="B124" i="2"/>
  <c r="G120" i="2"/>
  <c r="G124" i="2" s="1"/>
  <c r="B120" i="2"/>
  <c r="F116" i="2"/>
  <c r="E116" i="2"/>
  <c r="D116" i="2"/>
  <c r="C116" i="2"/>
  <c r="F115" i="2"/>
  <c r="E115" i="2"/>
  <c r="D115" i="2"/>
  <c r="C115" i="2"/>
  <c r="B106" i="2"/>
  <c r="G102" i="2"/>
  <c r="G106" i="2" s="1"/>
  <c r="B102" i="2"/>
  <c r="F98" i="2"/>
  <c r="E98" i="2"/>
  <c r="D98" i="2"/>
  <c r="C98" i="2"/>
  <c r="F97" i="2"/>
  <c r="E97" i="2"/>
  <c r="E102" i="2" s="1"/>
  <c r="D97" i="2"/>
  <c r="C97" i="2"/>
  <c r="E160" i="2" l="1"/>
  <c r="C156" i="2"/>
  <c r="F156" i="2"/>
  <c r="F160" i="2" s="1"/>
  <c r="C160" i="2"/>
  <c r="D156" i="2"/>
  <c r="D160" i="2" s="1"/>
  <c r="C120" i="2"/>
  <c r="C124" i="2" s="1"/>
  <c r="C138" i="2"/>
  <c r="C142" i="2" s="1"/>
  <c r="D138" i="2"/>
  <c r="D142" i="2" s="1"/>
  <c r="F138" i="2"/>
  <c r="F142" i="2" s="1"/>
  <c r="E142" i="2"/>
  <c r="D120" i="2"/>
  <c r="D124" i="2" s="1"/>
  <c r="F120" i="2"/>
  <c r="F124" i="2" s="1"/>
  <c r="E120" i="2"/>
  <c r="E124" i="2" s="1"/>
  <c r="D102" i="2"/>
  <c r="D106" i="2" s="1"/>
  <c r="F102" i="2"/>
  <c r="F106" i="2" s="1"/>
  <c r="C102" i="2"/>
  <c r="C106" i="2" s="1"/>
  <c r="E106" i="2"/>
  <c r="B88" i="2"/>
  <c r="G84" i="2"/>
  <c r="G88" i="2" s="1"/>
  <c r="B84" i="2"/>
  <c r="F80" i="2"/>
  <c r="E80" i="2"/>
  <c r="D80" i="2"/>
  <c r="C80" i="2"/>
  <c r="F79" i="2"/>
  <c r="F84" i="2" s="1"/>
  <c r="F88" i="2" s="1"/>
  <c r="E79" i="2"/>
  <c r="D79" i="2"/>
  <c r="C79" i="2"/>
  <c r="C84" i="2" s="1"/>
  <c r="B70" i="2"/>
  <c r="G66" i="2"/>
  <c r="G70" i="2" s="1"/>
  <c r="B66" i="2"/>
  <c r="F62" i="2"/>
  <c r="E62" i="2"/>
  <c r="D62" i="2"/>
  <c r="C62" i="2"/>
  <c r="F61" i="2"/>
  <c r="F66" i="2" s="1"/>
  <c r="F70" i="2" s="1"/>
  <c r="E61" i="2"/>
  <c r="D61" i="2"/>
  <c r="C61" i="2"/>
  <c r="C66" i="2" s="1"/>
  <c r="B52" i="2"/>
  <c r="G48" i="2"/>
  <c r="G52" i="2" s="1"/>
  <c r="B48" i="2"/>
  <c r="F44" i="2"/>
  <c r="E44" i="2"/>
  <c r="D44" i="2"/>
  <c r="C44" i="2"/>
  <c r="F43" i="2"/>
  <c r="F48" i="2" s="1"/>
  <c r="F52" i="2" s="1"/>
  <c r="E43" i="2"/>
  <c r="D43" i="2"/>
  <c r="C43" i="2"/>
  <c r="C48" i="2" s="1"/>
  <c r="C7" i="2"/>
  <c r="B34" i="2"/>
  <c r="G30" i="2"/>
  <c r="G34" i="2" s="1"/>
  <c r="B30" i="2"/>
  <c r="F26" i="2"/>
  <c r="E26" i="2"/>
  <c r="D26" i="2"/>
  <c r="C26" i="2"/>
  <c r="F25" i="2"/>
  <c r="F30" i="2" s="1"/>
  <c r="F34" i="2" s="1"/>
  <c r="E25" i="2"/>
  <c r="D25" i="2"/>
  <c r="D30" i="2" s="1"/>
  <c r="C25" i="2"/>
  <c r="C30" i="2" s="1"/>
  <c r="D8" i="2"/>
  <c r="E8" i="2"/>
  <c r="F8" i="2"/>
  <c r="C8" i="2"/>
  <c r="D7" i="2"/>
  <c r="E7" i="2"/>
  <c r="F7" i="2"/>
  <c r="F12" i="2"/>
  <c r="F16" i="2" s="1"/>
  <c r="C12" i="2"/>
  <c r="C16" i="2" s="1"/>
  <c r="G12" i="2"/>
  <c r="G16" i="2" s="1"/>
  <c r="B12" i="2"/>
  <c r="B16" i="2" s="1"/>
  <c r="E12" i="2"/>
  <c r="E16" i="2" s="1"/>
  <c r="T112" i="1"/>
  <c r="U112" i="1"/>
  <c r="V112" i="1"/>
  <c r="S112" i="1"/>
  <c r="R120" i="1"/>
  <c r="W116" i="1"/>
  <c r="W120" i="1" s="1"/>
  <c r="T116" i="1"/>
  <c r="S116" i="1"/>
  <c r="R116" i="1"/>
  <c r="V111" i="1"/>
  <c r="U111" i="1"/>
  <c r="T111" i="1"/>
  <c r="S111" i="1"/>
  <c r="T94" i="1"/>
  <c r="U94" i="1"/>
  <c r="V94" i="1"/>
  <c r="S94" i="1"/>
  <c r="R102" i="1"/>
  <c r="W98" i="1"/>
  <c r="W102" i="1" s="1"/>
  <c r="V98" i="1"/>
  <c r="V102" i="1" s="1"/>
  <c r="S98" i="1"/>
  <c r="R98" i="1"/>
  <c r="V93" i="1"/>
  <c r="U93" i="1"/>
  <c r="U98" i="1" s="1"/>
  <c r="U102" i="1" s="1"/>
  <c r="T93" i="1"/>
  <c r="S93" i="1"/>
  <c r="T74" i="1"/>
  <c r="U74" i="1"/>
  <c r="V74" i="1"/>
  <c r="S74" i="1"/>
  <c r="R82" i="1"/>
  <c r="W78" i="1"/>
  <c r="W82" i="1" s="1"/>
  <c r="S78" i="1"/>
  <c r="R78" i="1"/>
  <c r="V73" i="1"/>
  <c r="V78" i="1" s="1"/>
  <c r="V82" i="1" s="1"/>
  <c r="U73" i="1"/>
  <c r="T73" i="1"/>
  <c r="S73" i="1"/>
  <c r="T57" i="1"/>
  <c r="U57" i="1"/>
  <c r="V57" i="1"/>
  <c r="S57" i="1"/>
  <c r="R65" i="1"/>
  <c r="W61" i="1"/>
  <c r="W65" i="1" s="1"/>
  <c r="S61" i="1"/>
  <c r="R61" i="1"/>
  <c r="V56" i="1"/>
  <c r="V61" i="1" s="1"/>
  <c r="V65" i="1" s="1"/>
  <c r="U56" i="1"/>
  <c r="T56" i="1"/>
  <c r="S56" i="1"/>
  <c r="T40" i="1"/>
  <c r="U40" i="1"/>
  <c r="V40" i="1"/>
  <c r="S40" i="1"/>
  <c r="R48" i="1"/>
  <c r="W44" i="1"/>
  <c r="W48" i="1" s="1"/>
  <c r="T44" i="1"/>
  <c r="S44" i="1"/>
  <c r="R44" i="1"/>
  <c r="V39" i="1"/>
  <c r="V44" i="1" s="1"/>
  <c r="V48" i="1" s="1"/>
  <c r="U39" i="1"/>
  <c r="T39" i="1"/>
  <c r="T48" i="1" s="1"/>
  <c r="S39" i="1"/>
  <c r="S48" i="1" s="1"/>
  <c r="V23" i="1"/>
  <c r="U23" i="1"/>
  <c r="T23" i="1"/>
  <c r="S23" i="1"/>
  <c r="W27" i="1"/>
  <c r="W31" i="1" s="1"/>
  <c r="V27" i="1"/>
  <c r="V31" i="1" s="1"/>
  <c r="R27" i="1"/>
  <c r="R31" i="1" s="1"/>
  <c r="V22" i="1"/>
  <c r="U22" i="1"/>
  <c r="U27" i="1" s="1"/>
  <c r="U31" i="1" s="1"/>
  <c r="T22" i="1"/>
  <c r="S22" i="1"/>
  <c r="R14" i="1"/>
  <c r="W10" i="1"/>
  <c r="W14" i="1" s="1"/>
  <c r="S10" i="1"/>
  <c r="R10" i="1"/>
  <c r="V6" i="1"/>
  <c r="U6" i="1"/>
  <c r="T6" i="1"/>
  <c r="S6" i="1"/>
  <c r="V5" i="1"/>
  <c r="V10" i="1" s="1"/>
  <c r="V14" i="1" s="1"/>
  <c r="U5" i="1"/>
  <c r="U10" i="1" s="1"/>
  <c r="T5" i="1"/>
  <c r="S5" i="1"/>
  <c r="S14" i="1" s="1"/>
  <c r="B163" i="2" l="1"/>
  <c r="B162" i="2"/>
  <c r="B144" i="2"/>
  <c r="B145" i="2"/>
  <c r="B127" i="2"/>
  <c r="B126" i="2"/>
  <c r="B109" i="2"/>
  <c r="B108" i="2"/>
  <c r="T120" i="1"/>
  <c r="S102" i="1"/>
  <c r="D84" i="2"/>
  <c r="D88" i="2" s="1"/>
  <c r="E84" i="2"/>
  <c r="E88" i="2" s="1"/>
  <c r="C88" i="2"/>
  <c r="C70" i="2"/>
  <c r="D66" i="2"/>
  <c r="D70" i="2" s="1"/>
  <c r="E66" i="2"/>
  <c r="E70" i="2" s="1"/>
  <c r="D48" i="2"/>
  <c r="D52" i="2" s="1"/>
  <c r="E48" i="2"/>
  <c r="E52" i="2" s="1"/>
  <c r="C52" i="2"/>
  <c r="D34" i="2"/>
  <c r="C34" i="2"/>
  <c r="E30" i="2"/>
  <c r="E34" i="2" s="1"/>
  <c r="D12" i="2"/>
  <c r="D16" i="2" s="1"/>
  <c r="V116" i="1"/>
  <c r="V120" i="1" s="1"/>
  <c r="S120" i="1"/>
  <c r="U116" i="1"/>
  <c r="U120" i="1" s="1"/>
  <c r="T98" i="1"/>
  <c r="T102" i="1" s="1"/>
  <c r="S82" i="1"/>
  <c r="U78" i="1"/>
  <c r="U82" i="1" s="1"/>
  <c r="T78" i="1"/>
  <c r="T82" i="1" s="1"/>
  <c r="S65" i="1"/>
  <c r="T61" i="1"/>
  <c r="T65" i="1" s="1"/>
  <c r="U61" i="1"/>
  <c r="U65" i="1" s="1"/>
  <c r="U44" i="1"/>
  <c r="U48" i="1" s="1"/>
  <c r="T27" i="1"/>
  <c r="T31" i="1" s="1"/>
  <c r="S27" i="1"/>
  <c r="S31" i="1" s="1"/>
  <c r="U14" i="1"/>
  <c r="T10" i="1"/>
  <c r="T14" i="1" s="1"/>
  <c r="D112" i="1"/>
  <c r="D116" i="1" s="1"/>
  <c r="D120" i="1" s="1"/>
  <c r="E112" i="1"/>
  <c r="F112" i="1"/>
  <c r="C112" i="1"/>
  <c r="D111" i="1"/>
  <c r="E111" i="1"/>
  <c r="F111" i="1"/>
  <c r="C111" i="1"/>
  <c r="F116" i="1"/>
  <c r="F120" i="1" s="1"/>
  <c r="G116" i="1"/>
  <c r="G120" i="1" s="1"/>
  <c r="B116" i="1"/>
  <c r="B120" i="1" s="1"/>
  <c r="L111" i="1"/>
  <c r="M111" i="1"/>
  <c r="N111" i="1"/>
  <c r="K111" i="1"/>
  <c r="O116" i="1"/>
  <c r="O120" i="1" s="1"/>
  <c r="J116" i="1"/>
  <c r="J120" i="1" s="1"/>
  <c r="N112" i="1"/>
  <c r="N116" i="1" s="1"/>
  <c r="N120" i="1" s="1"/>
  <c r="M112" i="1"/>
  <c r="L112" i="1"/>
  <c r="L116" i="1" s="1"/>
  <c r="L120" i="1" s="1"/>
  <c r="K112" i="1"/>
  <c r="L93" i="1"/>
  <c r="M93" i="1"/>
  <c r="N93" i="1"/>
  <c r="K93" i="1"/>
  <c r="O98" i="1"/>
  <c r="O102" i="1" s="1"/>
  <c r="J98" i="1"/>
  <c r="J102" i="1" s="1"/>
  <c r="N94" i="1"/>
  <c r="M94" i="1"/>
  <c r="L94" i="1"/>
  <c r="K94" i="1"/>
  <c r="C94" i="1"/>
  <c r="D93" i="1"/>
  <c r="E93" i="1"/>
  <c r="F93" i="1"/>
  <c r="C93" i="1"/>
  <c r="G98" i="1"/>
  <c r="G102" i="1" s="1"/>
  <c r="B98" i="1"/>
  <c r="B102" i="1" s="1"/>
  <c r="F94" i="1"/>
  <c r="E94" i="1"/>
  <c r="E98" i="1" s="1"/>
  <c r="E102" i="1" s="1"/>
  <c r="D94" i="1"/>
  <c r="L73" i="1"/>
  <c r="M73" i="1"/>
  <c r="N73" i="1"/>
  <c r="K73" i="1"/>
  <c r="O78" i="1"/>
  <c r="O82" i="1" s="1"/>
  <c r="L78" i="1"/>
  <c r="L82" i="1" s="1"/>
  <c r="J78" i="1"/>
  <c r="J82" i="1" s="1"/>
  <c r="N74" i="1"/>
  <c r="M74" i="1"/>
  <c r="L74" i="1"/>
  <c r="K74" i="1"/>
  <c r="L56" i="1"/>
  <c r="M56" i="1"/>
  <c r="N56" i="1"/>
  <c r="K56" i="1"/>
  <c r="O61" i="1"/>
  <c r="O65" i="1" s="1"/>
  <c r="J61" i="1"/>
  <c r="J65" i="1" s="1"/>
  <c r="N57" i="1"/>
  <c r="M57" i="1"/>
  <c r="M61" i="1" s="1"/>
  <c r="M65" i="1" s="1"/>
  <c r="L57" i="1"/>
  <c r="K57" i="1"/>
  <c r="L39" i="1"/>
  <c r="M39" i="1"/>
  <c r="N39" i="1"/>
  <c r="K39" i="1"/>
  <c r="O44" i="1"/>
  <c r="O48" i="1" s="1"/>
  <c r="J44" i="1"/>
  <c r="J48" i="1" s="1"/>
  <c r="N40" i="1"/>
  <c r="M40" i="1"/>
  <c r="L40" i="1"/>
  <c r="L44" i="1" s="1"/>
  <c r="L48" i="1" s="1"/>
  <c r="K40" i="1"/>
  <c r="L22" i="1"/>
  <c r="M22" i="1"/>
  <c r="N22" i="1"/>
  <c r="K22" i="1"/>
  <c r="O27" i="1"/>
  <c r="O31" i="1" s="1"/>
  <c r="J27" i="1"/>
  <c r="J31" i="1" s="1"/>
  <c r="N23" i="1"/>
  <c r="N27" i="1" s="1"/>
  <c r="N31" i="1" s="1"/>
  <c r="M23" i="1"/>
  <c r="L23" i="1"/>
  <c r="L27" i="1" s="1"/>
  <c r="L31" i="1" s="1"/>
  <c r="K23" i="1"/>
  <c r="O10" i="1"/>
  <c r="O14" i="1" s="1"/>
  <c r="J10" i="1"/>
  <c r="J14" i="1" s="1"/>
  <c r="N6" i="1"/>
  <c r="M6" i="1"/>
  <c r="L6" i="1"/>
  <c r="K6" i="1"/>
  <c r="N5" i="1"/>
  <c r="N10" i="1" s="1"/>
  <c r="N14" i="1" s="1"/>
  <c r="M5" i="1"/>
  <c r="L5" i="1"/>
  <c r="K5" i="1"/>
  <c r="D74" i="1"/>
  <c r="E74" i="1"/>
  <c r="F74" i="1"/>
  <c r="C74" i="1"/>
  <c r="D73" i="1"/>
  <c r="E73" i="1"/>
  <c r="F73" i="1"/>
  <c r="C73" i="1"/>
  <c r="G78" i="1"/>
  <c r="G82" i="1" s="1"/>
  <c r="E78" i="1"/>
  <c r="E82" i="1" s="1"/>
  <c r="B78" i="1"/>
  <c r="B82" i="1" s="1"/>
  <c r="D57" i="1"/>
  <c r="D61" i="1" s="1"/>
  <c r="D65" i="1" s="1"/>
  <c r="E57" i="1"/>
  <c r="F57" i="1"/>
  <c r="C57" i="1"/>
  <c r="D56" i="1"/>
  <c r="E56" i="1"/>
  <c r="F56" i="1"/>
  <c r="F61" i="1" s="1"/>
  <c r="F65" i="1" s="1"/>
  <c r="C56" i="1"/>
  <c r="G61" i="1"/>
  <c r="G65" i="1" s="1"/>
  <c r="B61" i="1"/>
  <c r="B65" i="1" s="1"/>
  <c r="D40" i="1"/>
  <c r="E40" i="1"/>
  <c r="F40" i="1"/>
  <c r="C40" i="1"/>
  <c r="D39" i="1"/>
  <c r="E39" i="1"/>
  <c r="E44" i="1" s="1"/>
  <c r="E48" i="1" s="1"/>
  <c r="F39" i="1"/>
  <c r="C39" i="1"/>
  <c r="G44" i="1"/>
  <c r="G48" i="1" s="1"/>
  <c r="B44" i="1"/>
  <c r="B48" i="1" s="1"/>
  <c r="D23" i="1"/>
  <c r="E23" i="1"/>
  <c r="F23" i="1"/>
  <c r="C23" i="1"/>
  <c r="D22" i="1"/>
  <c r="E22" i="1"/>
  <c r="F22" i="1"/>
  <c r="C22" i="1"/>
  <c r="G27" i="1"/>
  <c r="G31" i="1" s="1"/>
  <c r="E27" i="1"/>
  <c r="E31" i="1" s="1"/>
  <c r="B27" i="1"/>
  <c r="B31" i="1" s="1"/>
  <c r="D6" i="1"/>
  <c r="E6" i="1"/>
  <c r="F6" i="1"/>
  <c r="C6" i="1"/>
  <c r="D5" i="1"/>
  <c r="E5" i="1"/>
  <c r="E10" i="1" s="1"/>
  <c r="E14" i="1" s="1"/>
  <c r="F5" i="1"/>
  <c r="F10" i="1" s="1"/>
  <c r="F14" i="1" s="1"/>
  <c r="C5" i="1"/>
  <c r="G10" i="1"/>
  <c r="G14" i="1" s="1"/>
  <c r="B10" i="1"/>
  <c r="B14" i="1" s="1"/>
  <c r="K98" i="1" l="1"/>
  <c r="K102" i="1" s="1"/>
  <c r="N44" i="1"/>
  <c r="N48" i="1" s="1"/>
  <c r="M98" i="1"/>
  <c r="M102" i="1" s="1"/>
  <c r="C78" i="1"/>
  <c r="C82" i="1" s="1"/>
  <c r="C98" i="1"/>
  <c r="C102" i="1" s="1"/>
  <c r="C27" i="1"/>
  <c r="C31" i="1" s="1"/>
  <c r="L10" i="1"/>
  <c r="L14" i="1" s="1"/>
  <c r="B90" i="2"/>
  <c r="B91" i="2"/>
  <c r="B72" i="2"/>
  <c r="B73" i="2"/>
  <c r="B54" i="2"/>
  <c r="B55" i="2"/>
  <c r="B37" i="2"/>
  <c r="B36" i="2"/>
  <c r="B18" i="2"/>
  <c r="B19" i="2"/>
  <c r="R123" i="1"/>
  <c r="R122" i="1"/>
  <c r="R104" i="1"/>
  <c r="R105" i="1"/>
  <c r="R84" i="1"/>
  <c r="R85" i="1"/>
  <c r="R67" i="1"/>
  <c r="R68" i="1"/>
  <c r="R51" i="1"/>
  <c r="R50" i="1"/>
  <c r="R34" i="1"/>
  <c r="R33" i="1"/>
  <c r="R16" i="1"/>
  <c r="R17" i="1"/>
  <c r="K61" i="1"/>
  <c r="K65" i="1" s="1"/>
  <c r="N78" i="1"/>
  <c r="N82" i="1" s="1"/>
  <c r="C116" i="1"/>
  <c r="C120" i="1" s="1"/>
  <c r="E116" i="1"/>
  <c r="E120" i="1" s="1"/>
  <c r="K116" i="1"/>
  <c r="K120" i="1" s="1"/>
  <c r="M116" i="1"/>
  <c r="M120" i="1" s="1"/>
  <c r="L98" i="1"/>
  <c r="L102" i="1" s="1"/>
  <c r="N98" i="1"/>
  <c r="N102" i="1" s="1"/>
  <c r="D98" i="1"/>
  <c r="D102" i="1" s="1"/>
  <c r="F98" i="1"/>
  <c r="F102" i="1" s="1"/>
  <c r="K78" i="1"/>
  <c r="K82" i="1" s="1"/>
  <c r="M78" i="1"/>
  <c r="M82" i="1" s="1"/>
  <c r="L61" i="1"/>
  <c r="L65" i="1" s="1"/>
  <c r="N61" i="1"/>
  <c r="N65" i="1" s="1"/>
  <c r="K44" i="1"/>
  <c r="K48" i="1" s="1"/>
  <c r="M44" i="1"/>
  <c r="M48" i="1" s="1"/>
  <c r="K27" i="1"/>
  <c r="K31" i="1" s="1"/>
  <c r="M27" i="1"/>
  <c r="M31" i="1" s="1"/>
  <c r="K10" i="1"/>
  <c r="K14" i="1" s="1"/>
  <c r="M10" i="1"/>
  <c r="M14" i="1" s="1"/>
  <c r="D78" i="1"/>
  <c r="D82" i="1" s="1"/>
  <c r="F78" i="1"/>
  <c r="F82" i="1" s="1"/>
  <c r="C61" i="1"/>
  <c r="C65" i="1" s="1"/>
  <c r="E61" i="1"/>
  <c r="E65" i="1" s="1"/>
  <c r="C44" i="1"/>
  <c r="C48" i="1" s="1"/>
  <c r="D44" i="1"/>
  <c r="D48" i="1" s="1"/>
  <c r="F44" i="1"/>
  <c r="F48" i="1" s="1"/>
  <c r="D27" i="1"/>
  <c r="D31" i="1" s="1"/>
  <c r="F27" i="1"/>
  <c r="F31" i="1" s="1"/>
  <c r="D10" i="1"/>
  <c r="D14" i="1" s="1"/>
  <c r="B17" i="1" s="1"/>
  <c r="C10" i="1"/>
  <c r="C14" i="1" s="1"/>
  <c r="B16" i="1"/>
  <c r="B122" i="1" l="1"/>
  <c r="B123" i="1"/>
  <c r="J122" i="1"/>
  <c r="J123" i="1"/>
  <c r="J104" i="1"/>
  <c r="J105" i="1"/>
  <c r="B104" i="1"/>
  <c r="B105" i="1"/>
  <c r="J84" i="1"/>
  <c r="J85" i="1"/>
  <c r="J68" i="1"/>
  <c r="J67" i="1"/>
  <c r="J50" i="1"/>
  <c r="J51" i="1"/>
  <c r="J34" i="1"/>
  <c r="J33" i="1"/>
  <c r="J16" i="1"/>
  <c r="J17" i="1"/>
  <c r="B85" i="1"/>
  <c r="B84" i="1"/>
  <c r="B68" i="1"/>
  <c r="B67" i="1"/>
  <c r="B51" i="1"/>
  <c r="B50" i="1"/>
  <c r="B34" i="1"/>
  <c r="B33" i="1"/>
</calcChain>
</file>

<file path=xl/sharedStrings.xml><?xml version="1.0" encoding="utf-8"?>
<sst xmlns="http://schemas.openxmlformats.org/spreadsheetml/2006/main" count="424" uniqueCount="47">
  <si>
    <t>sales</t>
    <phoneticPr fontId="2" type="noConversion"/>
  </si>
  <si>
    <t>cost of good sold</t>
    <phoneticPr fontId="2" type="noConversion"/>
  </si>
  <si>
    <t>AdminExp</t>
    <phoneticPr fontId="2" type="noConversion"/>
  </si>
  <si>
    <t>R&amp;D exp</t>
    <phoneticPr fontId="2" type="noConversion"/>
  </si>
  <si>
    <t>DepExp</t>
    <phoneticPr fontId="2" type="noConversion"/>
  </si>
  <si>
    <t>tax</t>
    <phoneticPr fontId="2" type="noConversion"/>
  </si>
  <si>
    <t>plus DepExp</t>
    <phoneticPr fontId="2" type="noConversion"/>
  </si>
  <si>
    <t>change in NWC</t>
    <phoneticPr fontId="2" type="noConversion"/>
  </si>
  <si>
    <t>FCF</t>
    <phoneticPr fontId="2" type="noConversion"/>
  </si>
  <si>
    <t>capital expenditure</t>
    <phoneticPr fontId="2" type="noConversion"/>
  </si>
  <si>
    <t>NPV</t>
    <phoneticPr fontId="2" type="noConversion"/>
  </si>
  <si>
    <t>IRR</t>
    <phoneticPr fontId="2" type="noConversion"/>
  </si>
  <si>
    <t>Q=70000</t>
    <phoneticPr fontId="2" type="noConversion"/>
  </si>
  <si>
    <t>Q=80000</t>
    <phoneticPr fontId="2" type="noConversion"/>
  </si>
  <si>
    <t>Q=90000</t>
    <phoneticPr fontId="2" type="noConversion"/>
  </si>
  <si>
    <t>Q=100000</t>
    <phoneticPr fontId="2" type="noConversion"/>
  </si>
  <si>
    <t>Q=110000</t>
    <phoneticPr fontId="2" type="noConversion"/>
  </si>
  <si>
    <t>使NPV=0之損益兩平銷售量分析(嘗誤法)</t>
    <phoneticPr fontId="2" type="noConversion"/>
  </si>
  <si>
    <t>P=260</t>
    <phoneticPr fontId="2" type="noConversion"/>
  </si>
  <si>
    <t>p=250</t>
    <phoneticPr fontId="2" type="noConversion"/>
  </si>
  <si>
    <t>p=240</t>
    <phoneticPr fontId="2" type="noConversion"/>
  </si>
  <si>
    <t>p=230</t>
    <phoneticPr fontId="2" type="noConversion"/>
  </si>
  <si>
    <t>p=220</t>
    <phoneticPr fontId="2" type="noConversion"/>
  </si>
  <si>
    <t>和課本數據比對</t>
    <phoneticPr fontId="2" type="noConversion"/>
  </si>
  <si>
    <t>Q=79759</t>
    <phoneticPr fontId="2" type="noConversion"/>
  </si>
  <si>
    <t>p=232</t>
    <phoneticPr fontId="2" type="noConversion"/>
  </si>
  <si>
    <t>使NPV=0之損益兩平之批發售價分析(嘗誤法)</t>
    <phoneticPr fontId="2" type="noConversion"/>
  </si>
  <si>
    <t>p=232.425</t>
    <phoneticPr fontId="2" type="noConversion"/>
  </si>
  <si>
    <t>嘗誤近似解</t>
    <phoneticPr fontId="2" type="noConversion"/>
  </si>
  <si>
    <t>Q=80300</t>
    <phoneticPr fontId="2" type="noConversion"/>
  </si>
  <si>
    <t>Cost=110/unit</t>
    <phoneticPr fontId="2" type="noConversion"/>
  </si>
  <si>
    <t>Cost=90/unit</t>
    <phoneticPr fontId="2" type="noConversion"/>
  </si>
  <si>
    <t>Cost=120/unit</t>
    <phoneticPr fontId="2" type="noConversion"/>
  </si>
  <si>
    <t>Cost=130/unit</t>
    <phoneticPr fontId="2" type="noConversion"/>
  </si>
  <si>
    <t>Cost=140/unit</t>
    <phoneticPr fontId="2" type="noConversion"/>
  </si>
  <si>
    <t>Cost=138/unit</t>
    <phoneticPr fontId="2" type="noConversion"/>
  </si>
  <si>
    <t>Cost=137.579/unit</t>
    <phoneticPr fontId="2" type="noConversion"/>
  </si>
  <si>
    <t>Ｑ</t>
    <phoneticPr fontId="2" type="noConversion"/>
  </si>
  <si>
    <t>Ｐ</t>
    <phoneticPr fontId="2" type="noConversion"/>
  </si>
  <si>
    <t>Cost</t>
    <phoneticPr fontId="2" type="noConversion"/>
  </si>
  <si>
    <t>找出NPV=500時，找出圖片中每點對應的價格與銷售量</t>
    <phoneticPr fontId="2" type="noConversion"/>
  </si>
  <si>
    <t>單位(1,000)</t>
    <phoneticPr fontId="2" type="noConversion"/>
  </si>
  <si>
    <t>P=</t>
    <phoneticPr fontId="2" type="noConversion"/>
  </si>
  <si>
    <t>Q=</t>
    <phoneticPr fontId="2" type="noConversion"/>
  </si>
  <si>
    <t>使NPV=5,000,000之情景分析(嘗誤法)</t>
    <phoneticPr fontId="2" type="noConversion"/>
  </si>
  <si>
    <t>P</t>
    <phoneticPr fontId="2" type="noConversion"/>
  </si>
  <si>
    <t>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</si>
</sst>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B0F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8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>
      <alignment vertical="center"/>
    </xf>
    <xf numFmtId="0" fontId="0" fillId="3" borderId="0" xfId="0" applyFill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NPV=5,000,000</a:t>
            </a:r>
            <a:r>
              <a:rPr lang="zh-TW" altLang="en-US"/>
              <a:t>的</a:t>
            </a:r>
            <a:r>
              <a:rPr lang="en-US" altLang="zh-TW"/>
              <a:t>PQ</a:t>
            </a:r>
            <a:r>
              <a:rPr lang="zh-TW" altLang="en-US"/>
              <a:t>對應點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情境分析!$J$1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5.5555555555555558E-3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1111111111111009E-2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情境分析!$I$2:$I$10</c:f>
              <c:numCache>
                <c:formatCode>General</c:formatCode>
                <c:ptCount val="9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</c:numCache>
            </c:numRef>
          </c:cat>
          <c:val>
            <c:numRef>
              <c:f>情境分析!$J$2:$J$10</c:f>
              <c:numCache>
                <c:formatCode>General</c:formatCode>
                <c:ptCount val="9"/>
                <c:pt idx="0">
                  <c:v>320</c:v>
                </c:pt>
                <c:pt idx="1">
                  <c:v>295</c:v>
                </c:pt>
                <c:pt idx="2">
                  <c:v>275.55500000000001</c:v>
                </c:pt>
                <c:pt idx="3">
                  <c:v>260</c:v>
                </c:pt>
                <c:pt idx="4">
                  <c:v>247.27271999999999</c:v>
                </c:pt>
                <c:pt idx="5">
                  <c:v>236.66667000000001</c:v>
                </c:pt>
                <c:pt idx="6">
                  <c:v>227.69229999999999</c:v>
                </c:pt>
                <c:pt idx="7">
                  <c:v>220</c:v>
                </c:pt>
                <c:pt idx="8">
                  <c:v>213.33335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726264"/>
        <c:axId val="402727440"/>
      </c:lineChart>
      <c:catAx>
        <c:axId val="40272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727440"/>
        <c:crosses val="autoZero"/>
        <c:auto val="1"/>
        <c:lblAlgn val="ctr"/>
        <c:lblOffset val="100"/>
        <c:noMultiLvlLbl val="0"/>
      </c:catAx>
      <c:valAx>
        <c:axId val="402727440"/>
        <c:scaling>
          <c:orientation val="minMax"/>
          <c:max val="32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72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17</xdr:row>
      <xdr:rowOff>47625</xdr:rowOff>
    </xdr:from>
    <xdr:to>
      <xdr:col>26</xdr:col>
      <xdr:colOff>628650</xdr:colOff>
      <xdr:row>39</xdr:row>
      <xdr:rowOff>9525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106" t="30003" r="29054" b="23836"/>
        <a:stretch/>
      </xdr:blipFill>
      <xdr:spPr>
        <a:xfrm>
          <a:off x="8248650" y="3609975"/>
          <a:ext cx="10210800" cy="4572000"/>
        </a:xfrm>
        <a:prstGeom prst="rect">
          <a:avLst/>
        </a:prstGeom>
      </xdr:spPr>
    </xdr:pic>
    <xdr:clientData/>
  </xdr:twoCellAnchor>
  <xdr:twoCellAnchor>
    <xdr:from>
      <xdr:col>11</xdr:col>
      <xdr:colOff>333375</xdr:colOff>
      <xdr:row>1</xdr:row>
      <xdr:rowOff>76200</xdr:rowOff>
    </xdr:from>
    <xdr:to>
      <xdr:col>19</xdr:col>
      <xdr:colOff>238125</xdr:colOff>
      <xdr:row>17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workbookViewId="0">
      <selection activeCell="A2" sqref="A2:G17"/>
    </sheetView>
  </sheetViews>
  <sheetFormatPr defaultRowHeight="16.5"/>
  <cols>
    <col min="1" max="1" width="14.75" customWidth="1"/>
    <col min="2" max="2" width="9.625" bestFit="1" customWidth="1"/>
    <col min="10" max="10" width="9.75" customWidth="1"/>
    <col min="17" max="17" width="20.5" customWidth="1"/>
  </cols>
  <sheetData>
    <row r="1" spans="1:23">
      <c r="A1" s="4" t="s">
        <v>37</v>
      </c>
      <c r="B1" s="4"/>
      <c r="C1" s="4"/>
      <c r="D1" s="4"/>
      <c r="E1" s="4"/>
      <c r="F1" s="4"/>
      <c r="G1" s="4"/>
      <c r="I1" s="4" t="s">
        <v>38</v>
      </c>
      <c r="J1" s="4"/>
      <c r="K1" s="4"/>
      <c r="L1" s="4"/>
      <c r="M1" s="4"/>
      <c r="N1" s="4"/>
      <c r="O1" s="4"/>
      <c r="Q1" s="4" t="s">
        <v>39</v>
      </c>
      <c r="R1" s="4"/>
      <c r="S1" s="4"/>
      <c r="T1" s="4"/>
      <c r="U1" s="4"/>
      <c r="V1" s="4"/>
      <c r="W1" s="4"/>
    </row>
    <row r="2" spans="1:23">
      <c r="A2" t="s">
        <v>17</v>
      </c>
      <c r="I2" t="s">
        <v>26</v>
      </c>
      <c r="Q2" t="s">
        <v>26</v>
      </c>
    </row>
    <row r="3" spans="1:23">
      <c r="A3" s="3" t="s">
        <v>15</v>
      </c>
      <c r="I3" s="3" t="s">
        <v>18</v>
      </c>
      <c r="Q3" s="3" t="s">
        <v>30</v>
      </c>
    </row>
    <row r="4" spans="1:23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J4">
        <v>0</v>
      </c>
      <c r="K4">
        <v>1</v>
      </c>
      <c r="L4">
        <v>2</v>
      </c>
      <c r="M4">
        <v>3</v>
      </c>
      <c r="N4">
        <v>4</v>
      </c>
      <c r="O4">
        <v>5</v>
      </c>
      <c r="R4">
        <v>0</v>
      </c>
      <c r="S4">
        <v>1</v>
      </c>
      <c r="T4">
        <v>2</v>
      </c>
      <c r="U4">
        <v>3</v>
      </c>
      <c r="V4">
        <v>4</v>
      </c>
      <c r="W4">
        <v>5</v>
      </c>
    </row>
    <row r="5" spans="1:23">
      <c r="A5" t="s">
        <v>0</v>
      </c>
      <c r="B5">
        <v>0</v>
      </c>
      <c r="C5">
        <f>260*100-0.25*100*100</f>
        <v>23500</v>
      </c>
      <c r="D5">
        <f t="shared" ref="D5:F5" si="0">260*100-0.25*100*100</f>
        <v>23500</v>
      </c>
      <c r="E5">
        <f t="shared" si="0"/>
        <v>23500</v>
      </c>
      <c r="F5">
        <f t="shared" si="0"/>
        <v>23500</v>
      </c>
      <c r="G5">
        <v>0</v>
      </c>
      <c r="I5" t="s">
        <v>0</v>
      </c>
      <c r="J5">
        <v>0</v>
      </c>
      <c r="K5">
        <f>260*100-0.25*100*100</f>
        <v>23500</v>
      </c>
      <c r="L5">
        <f t="shared" ref="L5:N5" si="1">260*100-0.25*100*100</f>
        <v>23500</v>
      </c>
      <c r="M5">
        <f t="shared" si="1"/>
        <v>23500</v>
      </c>
      <c r="N5">
        <f t="shared" si="1"/>
        <v>23500</v>
      </c>
      <c r="O5">
        <v>0</v>
      </c>
      <c r="Q5" t="s">
        <v>0</v>
      </c>
      <c r="R5">
        <v>0</v>
      </c>
      <c r="S5">
        <f>260*100-0.25*100*100</f>
        <v>23500</v>
      </c>
      <c r="T5">
        <f t="shared" ref="T5:V5" si="2">260*100-0.25*100*100</f>
        <v>23500</v>
      </c>
      <c r="U5">
        <f t="shared" si="2"/>
        <v>23500</v>
      </c>
      <c r="V5">
        <f t="shared" si="2"/>
        <v>23500</v>
      </c>
      <c r="W5">
        <v>0</v>
      </c>
    </row>
    <row r="6" spans="1:23">
      <c r="A6" t="s">
        <v>1</v>
      </c>
      <c r="B6">
        <v>0</v>
      </c>
      <c r="C6">
        <f>-110*100+0.25*100*60</f>
        <v>-9500</v>
      </c>
      <c r="D6">
        <f t="shared" ref="D6:F6" si="3">-110*100+0.25*100*60</f>
        <v>-9500</v>
      </c>
      <c r="E6">
        <f t="shared" si="3"/>
        <v>-9500</v>
      </c>
      <c r="F6">
        <f t="shared" si="3"/>
        <v>-9500</v>
      </c>
      <c r="G6">
        <v>0</v>
      </c>
      <c r="I6" t="s">
        <v>1</v>
      </c>
      <c r="J6">
        <v>0</v>
      </c>
      <c r="K6">
        <f>-110*100+0.25*100*60</f>
        <v>-9500</v>
      </c>
      <c r="L6">
        <f t="shared" ref="L6:N6" si="4">-110*100+0.25*100*60</f>
        <v>-9500</v>
      </c>
      <c r="M6">
        <f t="shared" si="4"/>
        <v>-9500</v>
      </c>
      <c r="N6">
        <f t="shared" si="4"/>
        <v>-9500</v>
      </c>
      <c r="O6">
        <v>0</v>
      </c>
      <c r="Q6" t="s">
        <v>1</v>
      </c>
      <c r="R6">
        <v>0</v>
      </c>
      <c r="S6">
        <f>-110*100+0.25*100*60</f>
        <v>-9500</v>
      </c>
      <c r="T6">
        <f t="shared" ref="T6:V6" si="5">-110*100+0.25*100*60</f>
        <v>-9500</v>
      </c>
      <c r="U6">
        <f t="shared" si="5"/>
        <v>-9500</v>
      </c>
      <c r="V6">
        <f t="shared" si="5"/>
        <v>-9500</v>
      </c>
      <c r="W6">
        <v>0</v>
      </c>
    </row>
    <row r="7" spans="1:23">
      <c r="A7" t="s">
        <v>2</v>
      </c>
      <c r="B7">
        <v>0</v>
      </c>
      <c r="C7">
        <v>-3000</v>
      </c>
      <c r="D7">
        <v>-3000</v>
      </c>
      <c r="E7">
        <v>-3000</v>
      </c>
      <c r="F7">
        <v>-3000</v>
      </c>
      <c r="G7">
        <v>0</v>
      </c>
      <c r="I7" t="s">
        <v>2</v>
      </c>
      <c r="J7">
        <v>0</v>
      </c>
      <c r="K7">
        <v>-3000</v>
      </c>
      <c r="L7">
        <v>-3000</v>
      </c>
      <c r="M7">
        <v>-3000</v>
      </c>
      <c r="N7">
        <v>-3000</v>
      </c>
      <c r="O7">
        <v>0</v>
      </c>
      <c r="Q7" t="s">
        <v>2</v>
      </c>
      <c r="R7">
        <v>0</v>
      </c>
      <c r="S7">
        <v>-3000</v>
      </c>
      <c r="T7">
        <v>-3000</v>
      </c>
      <c r="U7">
        <v>-3000</v>
      </c>
      <c r="V7">
        <v>-3000</v>
      </c>
      <c r="W7">
        <v>0</v>
      </c>
    </row>
    <row r="8" spans="1:23">
      <c r="A8" t="s">
        <v>3</v>
      </c>
      <c r="B8">
        <v>-15000</v>
      </c>
      <c r="C8">
        <v>0</v>
      </c>
      <c r="D8">
        <v>0</v>
      </c>
      <c r="E8">
        <v>0</v>
      </c>
      <c r="F8">
        <v>0</v>
      </c>
      <c r="G8">
        <v>0</v>
      </c>
      <c r="I8" t="s">
        <v>3</v>
      </c>
      <c r="J8">
        <v>-15000</v>
      </c>
      <c r="K8">
        <v>0</v>
      </c>
      <c r="L8">
        <v>0</v>
      </c>
      <c r="M8">
        <v>0</v>
      </c>
      <c r="N8">
        <v>0</v>
      </c>
      <c r="O8">
        <v>0</v>
      </c>
      <c r="Q8" t="s">
        <v>3</v>
      </c>
      <c r="R8">
        <v>-15000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 t="s">
        <v>4</v>
      </c>
      <c r="B9">
        <v>0</v>
      </c>
      <c r="C9">
        <v>-1500</v>
      </c>
      <c r="D9">
        <v>-1500</v>
      </c>
      <c r="E9">
        <v>-1500</v>
      </c>
      <c r="F9">
        <v>-1500</v>
      </c>
      <c r="G9">
        <v>-1500</v>
      </c>
      <c r="I9" t="s">
        <v>4</v>
      </c>
      <c r="J9">
        <v>0</v>
      </c>
      <c r="K9">
        <v>-1500</v>
      </c>
      <c r="L9">
        <v>-1500</v>
      </c>
      <c r="M9">
        <v>-1500</v>
      </c>
      <c r="N9">
        <v>-1500</v>
      </c>
      <c r="O9">
        <v>-1500</v>
      </c>
      <c r="Q9" t="s">
        <v>4</v>
      </c>
      <c r="R9">
        <v>0</v>
      </c>
      <c r="S9">
        <v>-1500</v>
      </c>
      <c r="T9">
        <v>-1500</v>
      </c>
      <c r="U9">
        <v>-1500</v>
      </c>
      <c r="V9">
        <v>-1500</v>
      </c>
      <c r="W9">
        <v>-1500</v>
      </c>
    </row>
    <row r="10" spans="1:23">
      <c r="A10" t="s">
        <v>5</v>
      </c>
      <c r="B10">
        <f>(SUM(B5:B9))*-0.4</f>
        <v>6000</v>
      </c>
      <c r="C10">
        <f>(SUM(C5:C9))*-0.4</f>
        <v>-3800</v>
      </c>
      <c r="D10">
        <f t="shared" ref="D10:G10" si="6">(SUM(D5:D9))*-0.4</f>
        <v>-3800</v>
      </c>
      <c r="E10">
        <f t="shared" si="6"/>
        <v>-3800</v>
      </c>
      <c r="F10">
        <f t="shared" si="6"/>
        <v>-3800</v>
      </c>
      <c r="G10">
        <f t="shared" si="6"/>
        <v>600</v>
      </c>
      <c r="I10" t="s">
        <v>5</v>
      </c>
      <c r="J10">
        <f>(SUM(J5:J9))*-0.4</f>
        <v>6000</v>
      </c>
      <c r="K10">
        <f>(SUM(K5:K9))*-0.4</f>
        <v>-3800</v>
      </c>
      <c r="L10">
        <f t="shared" ref="L10" si="7">(SUM(L5:L9))*-0.4</f>
        <v>-3800</v>
      </c>
      <c r="M10">
        <f t="shared" ref="M10" si="8">(SUM(M5:M9))*-0.4</f>
        <v>-3800</v>
      </c>
      <c r="N10">
        <f t="shared" ref="N10" si="9">(SUM(N5:N9))*-0.4</f>
        <v>-3800</v>
      </c>
      <c r="O10">
        <f t="shared" ref="O10" si="10">(SUM(O5:O9))*-0.4</f>
        <v>600</v>
      </c>
      <c r="Q10" t="s">
        <v>5</v>
      </c>
      <c r="R10">
        <f>(SUM(R5:R9))*-0.4</f>
        <v>6000</v>
      </c>
      <c r="S10">
        <f>(SUM(S5:S9))*-0.4</f>
        <v>-3800</v>
      </c>
      <c r="T10">
        <f t="shared" ref="T10:W10" si="11">(SUM(T5:T9))*-0.4</f>
        <v>-3800</v>
      </c>
      <c r="U10">
        <f t="shared" si="11"/>
        <v>-3800</v>
      </c>
      <c r="V10">
        <f t="shared" si="11"/>
        <v>-3800</v>
      </c>
      <c r="W10">
        <f t="shared" si="11"/>
        <v>600</v>
      </c>
    </row>
    <row r="11" spans="1:23">
      <c r="A11" t="s">
        <v>6</v>
      </c>
      <c r="B11">
        <v>0</v>
      </c>
      <c r="C11">
        <v>1500</v>
      </c>
      <c r="D11">
        <v>1500</v>
      </c>
      <c r="E11">
        <v>1500</v>
      </c>
      <c r="F11">
        <v>1500</v>
      </c>
      <c r="G11">
        <v>1500</v>
      </c>
      <c r="I11" t="s">
        <v>6</v>
      </c>
      <c r="J11">
        <v>0</v>
      </c>
      <c r="K11">
        <v>1500</v>
      </c>
      <c r="L11">
        <v>1500</v>
      </c>
      <c r="M11">
        <v>1500</v>
      </c>
      <c r="N11">
        <v>1500</v>
      </c>
      <c r="O11">
        <v>1500</v>
      </c>
      <c r="Q11" t="s">
        <v>6</v>
      </c>
      <c r="R11">
        <v>0</v>
      </c>
      <c r="S11">
        <v>1500</v>
      </c>
      <c r="T11">
        <v>1500</v>
      </c>
      <c r="U11">
        <v>1500</v>
      </c>
      <c r="V11">
        <v>1500</v>
      </c>
      <c r="W11">
        <v>1500</v>
      </c>
    </row>
    <row r="12" spans="1:23">
      <c r="A12" t="s">
        <v>9</v>
      </c>
      <c r="B12">
        <v>-7500</v>
      </c>
      <c r="C12">
        <v>0</v>
      </c>
      <c r="D12">
        <v>0</v>
      </c>
      <c r="E12">
        <v>0</v>
      </c>
      <c r="F12">
        <v>0</v>
      </c>
      <c r="G12">
        <v>0</v>
      </c>
      <c r="I12" t="s">
        <v>9</v>
      </c>
      <c r="J12">
        <v>-7500</v>
      </c>
      <c r="K12">
        <v>0</v>
      </c>
      <c r="L12">
        <v>0</v>
      </c>
      <c r="M12">
        <v>0</v>
      </c>
      <c r="N12">
        <v>0</v>
      </c>
      <c r="O12">
        <v>0</v>
      </c>
      <c r="Q12" t="s">
        <v>9</v>
      </c>
      <c r="R12">
        <v>-7500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 t="s">
        <v>7</v>
      </c>
      <c r="B13">
        <v>0</v>
      </c>
      <c r="C13">
        <v>-2100</v>
      </c>
      <c r="D13">
        <v>0</v>
      </c>
      <c r="E13">
        <v>0</v>
      </c>
      <c r="F13">
        <v>0</v>
      </c>
      <c r="G13">
        <v>2100</v>
      </c>
      <c r="I13" t="s">
        <v>7</v>
      </c>
      <c r="J13">
        <v>0</v>
      </c>
      <c r="K13">
        <v>-2100</v>
      </c>
      <c r="L13">
        <v>0</v>
      </c>
      <c r="M13">
        <v>0</v>
      </c>
      <c r="N13">
        <v>0</v>
      </c>
      <c r="O13">
        <v>2100</v>
      </c>
      <c r="Q13" t="s">
        <v>7</v>
      </c>
      <c r="R13">
        <v>0</v>
      </c>
      <c r="S13">
        <v>-2100</v>
      </c>
      <c r="T13">
        <v>0</v>
      </c>
      <c r="U13">
        <v>0</v>
      </c>
      <c r="V13">
        <v>0</v>
      </c>
      <c r="W13">
        <v>2100</v>
      </c>
    </row>
    <row r="14" spans="1:23">
      <c r="A14" t="s">
        <v>8</v>
      </c>
      <c r="B14">
        <f t="shared" ref="B14:G14" si="12">SUM(B5:B13)</f>
        <v>-16500</v>
      </c>
      <c r="C14">
        <f t="shared" si="12"/>
        <v>5100</v>
      </c>
      <c r="D14">
        <f t="shared" si="12"/>
        <v>7200</v>
      </c>
      <c r="E14">
        <f t="shared" si="12"/>
        <v>7200</v>
      </c>
      <c r="F14">
        <f t="shared" si="12"/>
        <v>7200</v>
      </c>
      <c r="G14">
        <f t="shared" si="12"/>
        <v>2700</v>
      </c>
      <c r="I14" t="s">
        <v>8</v>
      </c>
      <c r="J14">
        <f t="shared" ref="J14:O14" si="13">SUM(J5:J13)</f>
        <v>-16500</v>
      </c>
      <c r="K14">
        <f t="shared" si="13"/>
        <v>5100</v>
      </c>
      <c r="L14">
        <f t="shared" si="13"/>
        <v>7200</v>
      </c>
      <c r="M14">
        <f t="shared" si="13"/>
        <v>7200</v>
      </c>
      <c r="N14">
        <f t="shared" si="13"/>
        <v>7200</v>
      </c>
      <c r="O14">
        <f t="shared" si="13"/>
        <v>2700</v>
      </c>
      <c r="Q14" t="s">
        <v>8</v>
      </c>
      <c r="R14">
        <f t="shared" ref="R14" si="14">SUM(R5:R13)</f>
        <v>-16500</v>
      </c>
      <c r="S14">
        <f t="shared" ref="S14" si="15">SUM(S5:S13)</f>
        <v>5100</v>
      </c>
      <c r="T14">
        <f t="shared" ref="T14" si="16">SUM(T5:T13)</f>
        <v>7200</v>
      </c>
      <c r="U14">
        <f t="shared" ref="U14" si="17">SUM(U5:U13)</f>
        <v>7200</v>
      </c>
      <c r="V14">
        <f t="shared" ref="V14" si="18">SUM(V5:V13)</f>
        <v>7200</v>
      </c>
      <c r="W14">
        <f t="shared" ref="W14" si="19">SUM(W5:W13)</f>
        <v>2700</v>
      </c>
    </row>
    <row r="16" spans="1:23">
      <c r="A16" t="s">
        <v>10</v>
      </c>
      <c r="B16" s="1">
        <f>NPV(0.12, C14:G14)+B14</f>
        <v>5025.9678061503328</v>
      </c>
      <c r="I16" t="s">
        <v>10</v>
      </c>
      <c r="J16" s="1">
        <f>NPV(0.12, K14:O14)+J14</f>
        <v>5025.9678061503328</v>
      </c>
      <c r="Q16" t="s">
        <v>10</v>
      </c>
      <c r="R16" s="1">
        <f>NPV(0.12, S14:W14)+R14</f>
        <v>5025.9678061503328</v>
      </c>
    </row>
    <row r="17" spans="1:23">
      <c r="A17" t="s">
        <v>11</v>
      </c>
      <c r="B17" s="2">
        <f>IRR(B14:G14)</f>
        <v>0.24114200604955105</v>
      </c>
      <c r="I17" t="s">
        <v>11</v>
      </c>
      <c r="J17" s="2">
        <f>IRR(J14:O14)</f>
        <v>0.24114200604955105</v>
      </c>
      <c r="Q17" t="s">
        <v>11</v>
      </c>
      <c r="R17" s="2">
        <f>IRR(R14:W14)</f>
        <v>0.24114200604955105</v>
      </c>
    </row>
    <row r="18" spans="1:23">
      <c r="B18" s="2"/>
      <c r="J18" s="2"/>
    </row>
    <row r="20" spans="1:23">
      <c r="A20" s="3" t="s">
        <v>12</v>
      </c>
      <c r="I20" s="3" t="s">
        <v>19</v>
      </c>
      <c r="Q20" s="3" t="s">
        <v>31</v>
      </c>
    </row>
    <row r="21" spans="1:23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J21">
        <v>0</v>
      </c>
      <c r="K21">
        <v>1</v>
      </c>
      <c r="L21">
        <v>2</v>
      </c>
      <c r="M21">
        <v>3</v>
      </c>
      <c r="N21">
        <v>4</v>
      </c>
      <c r="O21">
        <v>5</v>
      </c>
      <c r="R21">
        <v>0</v>
      </c>
      <c r="S21">
        <v>1</v>
      </c>
      <c r="T21">
        <v>2</v>
      </c>
      <c r="U21">
        <v>3</v>
      </c>
      <c r="V21">
        <v>4</v>
      </c>
      <c r="W21">
        <v>5</v>
      </c>
    </row>
    <row r="22" spans="1:23">
      <c r="A22" t="s">
        <v>0</v>
      </c>
      <c r="B22">
        <v>0</v>
      </c>
      <c r="C22">
        <f>260*70-0.25*70*100</f>
        <v>16450</v>
      </c>
      <c r="D22">
        <f t="shared" ref="D22:F22" si="20">260*70-0.25*70*100</f>
        <v>16450</v>
      </c>
      <c r="E22">
        <f t="shared" si="20"/>
        <v>16450</v>
      </c>
      <c r="F22">
        <f t="shared" si="20"/>
        <v>16450</v>
      </c>
      <c r="G22">
        <v>0</v>
      </c>
      <c r="I22" t="s">
        <v>0</v>
      </c>
      <c r="J22">
        <v>0</v>
      </c>
      <c r="K22">
        <f>250*100-0.25*100*100</f>
        <v>22500</v>
      </c>
      <c r="L22">
        <f t="shared" ref="L22:N22" si="21">250*100-0.25*100*100</f>
        <v>22500</v>
      </c>
      <c r="M22">
        <f t="shared" si="21"/>
        <v>22500</v>
      </c>
      <c r="N22">
        <f t="shared" si="21"/>
        <v>22500</v>
      </c>
      <c r="O22">
        <v>0</v>
      </c>
      <c r="Q22" t="s">
        <v>0</v>
      </c>
      <c r="R22">
        <v>0</v>
      </c>
      <c r="S22">
        <f>260*100-0.25*100*100</f>
        <v>23500</v>
      </c>
      <c r="T22">
        <f t="shared" ref="T22:V22" si="22">260*100-0.25*100*100</f>
        <v>23500</v>
      </c>
      <c r="U22">
        <f t="shared" si="22"/>
        <v>23500</v>
      </c>
      <c r="V22">
        <f t="shared" si="22"/>
        <v>23500</v>
      </c>
      <c r="W22">
        <v>0</v>
      </c>
    </row>
    <row r="23" spans="1:23">
      <c r="A23" t="s">
        <v>1</v>
      </c>
      <c r="B23">
        <v>0</v>
      </c>
      <c r="C23">
        <f>-110*70+0.25*70*60</f>
        <v>-6650</v>
      </c>
      <c r="D23">
        <f t="shared" ref="D23:F23" si="23">-110*70+0.25*70*60</f>
        <v>-6650</v>
      </c>
      <c r="E23">
        <f t="shared" si="23"/>
        <v>-6650</v>
      </c>
      <c r="F23">
        <f t="shared" si="23"/>
        <v>-6650</v>
      </c>
      <c r="G23">
        <v>0</v>
      </c>
      <c r="I23" t="s">
        <v>1</v>
      </c>
      <c r="J23">
        <v>0</v>
      </c>
      <c r="K23">
        <f>-110*100+0.25*100*60</f>
        <v>-9500</v>
      </c>
      <c r="L23">
        <f t="shared" ref="L23:N23" si="24">-110*100+0.25*100*60</f>
        <v>-9500</v>
      </c>
      <c r="M23">
        <f t="shared" si="24"/>
        <v>-9500</v>
      </c>
      <c r="N23">
        <f t="shared" si="24"/>
        <v>-9500</v>
      </c>
      <c r="O23">
        <v>0</v>
      </c>
      <c r="Q23" t="s">
        <v>1</v>
      </c>
      <c r="R23">
        <v>0</v>
      </c>
      <c r="S23">
        <f>-90*100+0.25*100*60</f>
        <v>-7500</v>
      </c>
      <c r="T23">
        <f>-90*100+0.25*100*60</f>
        <v>-7500</v>
      </c>
      <c r="U23">
        <f>-90*100+0.25*100*60</f>
        <v>-7500</v>
      </c>
      <c r="V23">
        <f>-90*100+0.25*100*60</f>
        <v>-7500</v>
      </c>
      <c r="W23">
        <v>0</v>
      </c>
    </row>
    <row r="24" spans="1:23">
      <c r="A24" t="s">
        <v>2</v>
      </c>
      <c r="B24">
        <v>0</v>
      </c>
      <c r="C24">
        <v>-3000</v>
      </c>
      <c r="D24">
        <v>-3000</v>
      </c>
      <c r="E24">
        <v>-3000</v>
      </c>
      <c r="F24">
        <v>-3000</v>
      </c>
      <c r="G24">
        <v>0</v>
      </c>
      <c r="I24" t="s">
        <v>2</v>
      </c>
      <c r="J24">
        <v>0</v>
      </c>
      <c r="K24">
        <v>-3000</v>
      </c>
      <c r="L24">
        <v>-3000</v>
      </c>
      <c r="M24">
        <v>-3000</v>
      </c>
      <c r="N24">
        <v>-3000</v>
      </c>
      <c r="O24">
        <v>0</v>
      </c>
      <c r="Q24" t="s">
        <v>2</v>
      </c>
      <c r="R24">
        <v>0</v>
      </c>
      <c r="S24">
        <v>-3000</v>
      </c>
      <c r="T24">
        <v>-3000</v>
      </c>
      <c r="U24">
        <v>-3000</v>
      </c>
      <c r="V24">
        <v>-3000</v>
      </c>
      <c r="W24">
        <v>0</v>
      </c>
    </row>
    <row r="25" spans="1:23">
      <c r="A25" t="s">
        <v>3</v>
      </c>
      <c r="B25">
        <v>-15000</v>
      </c>
      <c r="C25">
        <v>0</v>
      </c>
      <c r="D25">
        <v>0</v>
      </c>
      <c r="E25">
        <v>0</v>
      </c>
      <c r="F25">
        <v>0</v>
      </c>
      <c r="G25">
        <v>0</v>
      </c>
      <c r="I25" t="s">
        <v>3</v>
      </c>
      <c r="J25">
        <v>-15000</v>
      </c>
      <c r="K25">
        <v>0</v>
      </c>
      <c r="L25">
        <v>0</v>
      </c>
      <c r="M25">
        <v>0</v>
      </c>
      <c r="N25">
        <v>0</v>
      </c>
      <c r="O25">
        <v>0</v>
      </c>
      <c r="Q25" t="s">
        <v>3</v>
      </c>
      <c r="R25">
        <v>-15000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 t="s">
        <v>4</v>
      </c>
      <c r="B26">
        <v>0</v>
      </c>
      <c r="C26">
        <v>-1500</v>
      </c>
      <c r="D26">
        <v>-1500</v>
      </c>
      <c r="E26">
        <v>-1500</v>
      </c>
      <c r="F26">
        <v>-1500</v>
      </c>
      <c r="G26">
        <v>-1500</v>
      </c>
      <c r="I26" t="s">
        <v>4</v>
      </c>
      <c r="J26">
        <v>0</v>
      </c>
      <c r="K26">
        <v>-1500</v>
      </c>
      <c r="L26">
        <v>-1500</v>
      </c>
      <c r="M26">
        <v>-1500</v>
      </c>
      <c r="N26">
        <v>-1500</v>
      </c>
      <c r="O26">
        <v>-1500</v>
      </c>
      <c r="Q26" t="s">
        <v>4</v>
      </c>
      <c r="R26">
        <v>0</v>
      </c>
      <c r="S26">
        <v>-1500</v>
      </c>
      <c r="T26">
        <v>-1500</v>
      </c>
      <c r="U26">
        <v>-1500</v>
      </c>
      <c r="V26">
        <v>-1500</v>
      </c>
      <c r="W26">
        <v>-1500</v>
      </c>
    </row>
    <row r="27" spans="1:23">
      <c r="A27" t="s">
        <v>5</v>
      </c>
      <c r="B27">
        <f>(SUM(B22:B26))*-0.4</f>
        <v>6000</v>
      </c>
      <c r="C27">
        <f>(SUM(C22:C26))*-0.4</f>
        <v>-2120</v>
      </c>
      <c r="D27">
        <f t="shared" ref="D27" si="25">(SUM(D22:D26))*-0.4</f>
        <v>-2120</v>
      </c>
      <c r="E27">
        <f t="shared" ref="E27" si="26">(SUM(E22:E26))*-0.4</f>
        <v>-2120</v>
      </c>
      <c r="F27">
        <f t="shared" ref="F27" si="27">(SUM(F22:F26))*-0.4</f>
        <v>-2120</v>
      </c>
      <c r="G27">
        <f t="shared" ref="G27" si="28">(SUM(G22:G26))*-0.4</f>
        <v>600</v>
      </c>
      <c r="I27" t="s">
        <v>5</v>
      </c>
      <c r="J27">
        <f>(SUM(J22:J26))*-0.4</f>
        <v>6000</v>
      </c>
      <c r="K27">
        <f>(SUM(K22:K26))*-0.4</f>
        <v>-3400</v>
      </c>
      <c r="L27">
        <f t="shared" ref="L27" si="29">(SUM(L22:L26))*-0.4</f>
        <v>-3400</v>
      </c>
      <c r="M27">
        <f t="shared" ref="M27" si="30">(SUM(M22:M26))*-0.4</f>
        <v>-3400</v>
      </c>
      <c r="N27">
        <f t="shared" ref="N27" si="31">(SUM(N22:N26))*-0.4</f>
        <v>-3400</v>
      </c>
      <c r="O27">
        <f t="shared" ref="O27" si="32">(SUM(O22:O26))*-0.4</f>
        <v>600</v>
      </c>
      <c r="Q27" t="s">
        <v>5</v>
      </c>
      <c r="R27">
        <f>(SUM(R22:R26))*-0.4</f>
        <v>6000</v>
      </c>
      <c r="S27">
        <f>(SUM(S22:S26))*-0.4</f>
        <v>-4600</v>
      </c>
      <c r="T27">
        <f t="shared" ref="T27:W27" si="33">(SUM(T22:T26))*-0.4</f>
        <v>-4600</v>
      </c>
      <c r="U27">
        <f t="shared" si="33"/>
        <v>-4600</v>
      </c>
      <c r="V27">
        <f t="shared" si="33"/>
        <v>-4600</v>
      </c>
      <c r="W27">
        <f t="shared" si="33"/>
        <v>600</v>
      </c>
    </row>
    <row r="28" spans="1:23">
      <c r="A28" t="s">
        <v>6</v>
      </c>
      <c r="B28">
        <v>0</v>
      </c>
      <c r="C28">
        <v>1500</v>
      </c>
      <c r="D28">
        <v>1500</v>
      </c>
      <c r="E28">
        <v>1500</v>
      </c>
      <c r="F28">
        <v>1500</v>
      </c>
      <c r="G28">
        <v>1500</v>
      </c>
      <c r="I28" t="s">
        <v>6</v>
      </c>
      <c r="J28">
        <v>0</v>
      </c>
      <c r="K28">
        <v>1500</v>
      </c>
      <c r="L28">
        <v>1500</v>
      </c>
      <c r="M28">
        <v>1500</v>
      </c>
      <c r="N28">
        <v>1500</v>
      </c>
      <c r="O28">
        <v>1500</v>
      </c>
      <c r="Q28" t="s">
        <v>6</v>
      </c>
      <c r="R28">
        <v>0</v>
      </c>
      <c r="S28">
        <v>1500</v>
      </c>
      <c r="T28">
        <v>1500</v>
      </c>
      <c r="U28">
        <v>1500</v>
      </c>
      <c r="V28">
        <v>1500</v>
      </c>
      <c r="W28">
        <v>1500</v>
      </c>
    </row>
    <row r="29" spans="1:23">
      <c r="A29" t="s">
        <v>9</v>
      </c>
      <c r="B29">
        <v>-7500</v>
      </c>
      <c r="C29">
        <v>0</v>
      </c>
      <c r="D29">
        <v>0</v>
      </c>
      <c r="E29">
        <v>0</v>
      </c>
      <c r="F29">
        <v>0</v>
      </c>
      <c r="G29">
        <v>0</v>
      </c>
      <c r="I29" t="s">
        <v>9</v>
      </c>
      <c r="J29">
        <v>-7500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9</v>
      </c>
      <c r="R29">
        <v>-7500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 t="s">
        <v>7</v>
      </c>
      <c r="B30">
        <v>0</v>
      </c>
      <c r="C30">
        <v>-2100</v>
      </c>
      <c r="D30">
        <v>0</v>
      </c>
      <c r="E30">
        <v>0</v>
      </c>
      <c r="F30">
        <v>0</v>
      </c>
      <c r="G30">
        <v>2100</v>
      </c>
      <c r="I30" t="s">
        <v>7</v>
      </c>
      <c r="J30">
        <v>0</v>
      </c>
      <c r="K30">
        <v>-2100</v>
      </c>
      <c r="L30">
        <v>0</v>
      </c>
      <c r="M30">
        <v>0</v>
      </c>
      <c r="N30">
        <v>0</v>
      </c>
      <c r="O30">
        <v>2100</v>
      </c>
      <c r="Q30" t="s">
        <v>7</v>
      </c>
      <c r="R30">
        <v>0</v>
      </c>
      <c r="S30">
        <v>-2100</v>
      </c>
      <c r="T30">
        <v>0</v>
      </c>
      <c r="U30">
        <v>0</v>
      </c>
      <c r="V30">
        <v>0</v>
      </c>
      <c r="W30">
        <v>2100</v>
      </c>
    </row>
    <row r="31" spans="1:23">
      <c r="A31" t="s">
        <v>8</v>
      </c>
      <c r="B31">
        <f t="shared" ref="B31:G31" si="34">SUM(B22:B30)</f>
        <v>-16500</v>
      </c>
      <c r="C31">
        <f t="shared" si="34"/>
        <v>2580</v>
      </c>
      <c r="D31">
        <f t="shared" si="34"/>
        <v>4680</v>
      </c>
      <c r="E31">
        <f t="shared" si="34"/>
        <v>4680</v>
      </c>
      <c r="F31">
        <f t="shared" si="34"/>
        <v>4680</v>
      </c>
      <c r="G31">
        <f t="shared" si="34"/>
        <v>2700</v>
      </c>
      <c r="I31" t="s">
        <v>8</v>
      </c>
      <c r="J31">
        <f t="shared" ref="J31:O31" si="35">SUM(J22:J30)</f>
        <v>-16500</v>
      </c>
      <c r="K31">
        <f t="shared" si="35"/>
        <v>4500</v>
      </c>
      <c r="L31">
        <f t="shared" si="35"/>
        <v>6600</v>
      </c>
      <c r="M31">
        <f t="shared" si="35"/>
        <v>6600</v>
      </c>
      <c r="N31">
        <f t="shared" si="35"/>
        <v>6600</v>
      </c>
      <c r="O31">
        <f t="shared" si="35"/>
        <v>2700</v>
      </c>
      <c r="Q31" t="s">
        <v>8</v>
      </c>
      <c r="R31">
        <f t="shared" ref="R31" si="36">SUM(R22:R30)</f>
        <v>-16500</v>
      </c>
      <c r="S31">
        <f t="shared" ref="S31" si="37">SUM(S22:S30)</f>
        <v>6300</v>
      </c>
      <c r="T31">
        <f t="shared" ref="T31" si="38">SUM(T22:T30)</f>
        <v>8400</v>
      </c>
      <c r="U31">
        <f t="shared" ref="U31" si="39">SUM(U22:U30)</f>
        <v>8400</v>
      </c>
      <c r="V31">
        <f t="shared" ref="V31" si="40">SUM(V22:V30)</f>
        <v>8400</v>
      </c>
      <c r="W31">
        <f t="shared" ref="W31" si="41">SUM(W22:W30)</f>
        <v>2700</v>
      </c>
    </row>
    <row r="33" spans="1:23">
      <c r="A33" t="s">
        <v>10</v>
      </c>
      <c r="B33" s="1">
        <f>NPV(0.12, C31:G31)+B31</f>
        <v>-2628.152547348207</v>
      </c>
      <c r="I33" t="s">
        <v>10</v>
      </c>
      <c r="J33" s="1">
        <f>NPV(0.12, K31:O31)+J31</f>
        <v>3203.5581981744908</v>
      </c>
      <c r="Q33" t="s">
        <v>10</v>
      </c>
      <c r="R33" s="1">
        <f>NPV(0.12, S31:W31)+R31</f>
        <v>8670.7870221020239</v>
      </c>
    </row>
    <row r="34" spans="1:23">
      <c r="A34" t="s">
        <v>11</v>
      </c>
      <c r="B34" s="2">
        <f>IRR(B31:G31)</f>
        <v>5.4550983587212221E-2</v>
      </c>
      <c r="I34" t="s">
        <v>11</v>
      </c>
      <c r="J34" s="2">
        <f>IRR(J31:O31)</f>
        <v>0.19777175398594471</v>
      </c>
      <c r="Q34" t="s">
        <v>11</v>
      </c>
      <c r="R34" s="2">
        <f>IRR(R31:W31)</f>
        <v>0.32624125880262245</v>
      </c>
    </row>
    <row r="37" spans="1:23">
      <c r="A37" s="3" t="s">
        <v>13</v>
      </c>
      <c r="I37" s="3" t="s">
        <v>20</v>
      </c>
      <c r="Q37" s="3" t="s">
        <v>32</v>
      </c>
    </row>
    <row r="38" spans="1:23"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J38">
        <v>0</v>
      </c>
      <c r="K38">
        <v>1</v>
      </c>
      <c r="L38">
        <v>2</v>
      </c>
      <c r="M38">
        <v>3</v>
      </c>
      <c r="N38">
        <v>4</v>
      </c>
      <c r="O38">
        <v>5</v>
      </c>
      <c r="R38">
        <v>0</v>
      </c>
      <c r="S38">
        <v>1</v>
      </c>
      <c r="T38">
        <v>2</v>
      </c>
      <c r="U38">
        <v>3</v>
      </c>
      <c r="V38">
        <v>4</v>
      </c>
      <c r="W38">
        <v>5</v>
      </c>
    </row>
    <row r="39" spans="1:23">
      <c r="A39" t="s">
        <v>0</v>
      </c>
      <c r="B39">
        <v>0</v>
      </c>
      <c r="C39">
        <f>260*80-0.25*80*100</f>
        <v>18800</v>
      </c>
      <c r="D39">
        <f t="shared" ref="D39:F39" si="42">260*80-0.25*80*100</f>
        <v>18800</v>
      </c>
      <c r="E39">
        <f t="shared" si="42"/>
        <v>18800</v>
      </c>
      <c r="F39">
        <f t="shared" si="42"/>
        <v>18800</v>
      </c>
      <c r="G39">
        <v>0</v>
      </c>
      <c r="I39" t="s">
        <v>0</v>
      </c>
      <c r="J39">
        <v>0</v>
      </c>
      <c r="K39">
        <f>240*100-0.25*100*100</f>
        <v>21500</v>
      </c>
      <c r="L39">
        <f t="shared" ref="L39:N39" si="43">240*100-0.25*100*100</f>
        <v>21500</v>
      </c>
      <c r="M39">
        <f t="shared" si="43"/>
        <v>21500</v>
      </c>
      <c r="N39">
        <f t="shared" si="43"/>
        <v>21500</v>
      </c>
      <c r="O39">
        <v>0</v>
      </c>
      <c r="Q39" t="s">
        <v>0</v>
      </c>
      <c r="R39">
        <v>0</v>
      </c>
      <c r="S39">
        <f>260*100-0.25*100*100</f>
        <v>23500</v>
      </c>
      <c r="T39">
        <f t="shared" ref="T39:V39" si="44">260*100-0.25*100*100</f>
        <v>23500</v>
      </c>
      <c r="U39">
        <f t="shared" si="44"/>
        <v>23500</v>
      </c>
      <c r="V39">
        <f t="shared" si="44"/>
        <v>23500</v>
      </c>
      <c r="W39">
        <v>0</v>
      </c>
    </row>
    <row r="40" spans="1:23">
      <c r="A40" t="s">
        <v>1</v>
      </c>
      <c r="B40">
        <v>0</v>
      </c>
      <c r="C40">
        <f>-110*80+0.25*80*60</f>
        <v>-7600</v>
      </c>
      <c r="D40">
        <f t="shared" ref="D40:F40" si="45">-110*80+0.25*80*60</f>
        <v>-7600</v>
      </c>
      <c r="E40">
        <f t="shared" si="45"/>
        <v>-7600</v>
      </c>
      <c r="F40">
        <f t="shared" si="45"/>
        <v>-7600</v>
      </c>
      <c r="G40">
        <v>0</v>
      </c>
      <c r="I40" t="s">
        <v>1</v>
      </c>
      <c r="J40">
        <v>0</v>
      </c>
      <c r="K40">
        <f>-110*100+0.25*100*60</f>
        <v>-9500</v>
      </c>
      <c r="L40">
        <f t="shared" ref="L40:N40" si="46">-110*100+0.25*100*60</f>
        <v>-9500</v>
      </c>
      <c r="M40">
        <f t="shared" si="46"/>
        <v>-9500</v>
      </c>
      <c r="N40">
        <f t="shared" si="46"/>
        <v>-9500</v>
      </c>
      <c r="O40">
        <v>0</v>
      </c>
      <c r="Q40" t="s">
        <v>1</v>
      </c>
      <c r="R40">
        <v>0</v>
      </c>
      <c r="S40">
        <f>-120*100+0.25*100*60</f>
        <v>-10500</v>
      </c>
      <c r="T40">
        <f t="shared" ref="T40:V40" si="47">-120*100+0.25*100*60</f>
        <v>-10500</v>
      </c>
      <c r="U40">
        <f t="shared" si="47"/>
        <v>-10500</v>
      </c>
      <c r="V40">
        <f t="shared" si="47"/>
        <v>-10500</v>
      </c>
      <c r="W40">
        <v>0</v>
      </c>
    </row>
    <row r="41" spans="1:23">
      <c r="A41" t="s">
        <v>2</v>
      </c>
      <c r="B41">
        <v>0</v>
      </c>
      <c r="C41">
        <v>-3000</v>
      </c>
      <c r="D41">
        <v>-3000</v>
      </c>
      <c r="E41">
        <v>-3000</v>
      </c>
      <c r="F41">
        <v>-3000</v>
      </c>
      <c r="G41">
        <v>0</v>
      </c>
      <c r="I41" t="s">
        <v>2</v>
      </c>
      <c r="J41">
        <v>0</v>
      </c>
      <c r="K41">
        <v>-3000</v>
      </c>
      <c r="L41">
        <v>-3000</v>
      </c>
      <c r="M41">
        <v>-3000</v>
      </c>
      <c r="N41">
        <v>-3000</v>
      </c>
      <c r="O41">
        <v>0</v>
      </c>
      <c r="Q41" t="s">
        <v>2</v>
      </c>
      <c r="R41">
        <v>0</v>
      </c>
      <c r="S41">
        <v>-3000</v>
      </c>
      <c r="T41">
        <v>-3000</v>
      </c>
      <c r="U41">
        <v>-3000</v>
      </c>
      <c r="V41">
        <v>-3000</v>
      </c>
      <c r="W41">
        <v>0</v>
      </c>
    </row>
    <row r="42" spans="1:23">
      <c r="A42" t="s">
        <v>3</v>
      </c>
      <c r="B42">
        <v>-15000</v>
      </c>
      <c r="C42">
        <v>0</v>
      </c>
      <c r="D42">
        <v>0</v>
      </c>
      <c r="E42">
        <v>0</v>
      </c>
      <c r="F42">
        <v>0</v>
      </c>
      <c r="G42">
        <v>0</v>
      </c>
      <c r="I42" t="s">
        <v>3</v>
      </c>
      <c r="J42">
        <v>-15000</v>
      </c>
      <c r="K42">
        <v>0</v>
      </c>
      <c r="L42">
        <v>0</v>
      </c>
      <c r="M42">
        <v>0</v>
      </c>
      <c r="N42">
        <v>0</v>
      </c>
      <c r="O42">
        <v>0</v>
      </c>
      <c r="Q42" t="s">
        <v>3</v>
      </c>
      <c r="R42">
        <v>-15000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 t="s">
        <v>4</v>
      </c>
      <c r="B43">
        <v>0</v>
      </c>
      <c r="C43">
        <v>-1500</v>
      </c>
      <c r="D43">
        <v>-1500</v>
      </c>
      <c r="E43">
        <v>-1500</v>
      </c>
      <c r="F43">
        <v>-1500</v>
      </c>
      <c r="G43">
        <v>-1500</v>
      </c>
      <c r="I43" t="s">
        <v>4</v>
      </c>
      <c r="J43">
        <v>0</v>
      </c>
      <c r="K43">
        <v>-1500</v>
      </c>
      <c r="L43">
        <v>-1500</v>
      </c>
      <c r="M43">
        <v>-1500</v>
      </c>
      <c r="N43">
        <v>-1500</v>
      </c>
      <c r="O43">
        <v>-1500</v>
      </c>
      <c r="Q43" t="s">
        <v>4</v>
      </c>
      <c r="R43">
        <v>0</v>
      </c>
      <c r="S43">
        <v>-1500</v>
      </c>
      <c r="T43">
        <v>-1500</v>
      </c>
      <c r="U43">
        <v>-1500</v>
      </c>
      <c r="V43">
        <v>-1500</v>
      </c>
      <c r="W43">
        <v>-1500</v>
      </c>
    </row>
    <row r="44" spans="1:23">
      <c r="A44" t="s">
        <v>5</v>
      </c>
      <c r="B44">
        <f>(SUM(B39:B43))*-0.4</f>
        <v>6000</v>
      </c>
      <c r="C44">
        <f>(SUM(C39:C43))*-0.4</f>
        <v>-2680</v>
      </c>
      <c r="D44">
        <f t="shared" ref="D44" si="48">(SUM(D39:D43))*-0.4</f>
        <v>-2680</v>
      </c>
      <c r="E44">
        <f t="shared" ref="E44" si="49">(SUM(E39:E43))*-0.4</f>
        <v>-2680</v>
      </c>
      <c r="F44">
        <f t="shared" ref="F44" si="50">(SUM(F39:F43))*-0.4</f>
        <v>-2680</v>
      </c>
      <c r="G44">
        <f t="shared" ref="G44" si="51">(SUM(G39:G43))*-0.4</f>
        <v>600</v>
      </c>
      <c r="I44" t="s">
        <v>5</v>
      </c>
      <c r="J44">
        <f>(SUM(J39:J43))*-0.4</f>
        <v>6000</v>
      </c>
      <c r="K44">
        <f>(SUM(K39:K43))*-0.4</f>
        <v>-3000</v>
      </c>
      <c r="L44">
        <f t="shared" ref="L44" si="52">(SUM(L39:L43))*-0.4</f>
        <v>-3000</v>
      </c>
      <c r="M44">
        <f t="shared" ref="M44" si="53">(SUM(M39:M43))*-0.4</f>
        <v>-3000</v>
      </c>
      <c r="N44">
        <f t="shared" ref="N44" si="54">(SUM(N39:N43))*-0.4</f>
        <v>-3000</v>
      </c>
      <c r="O44">
        <f t="shared" ref="O44" si="55">(SUM(O39:O43))*-0.4</f>
        <v>600</v>
      </c>
      <c r="Q44" t="s">
        <v>5</v>
      </c>
      <c r="R44">
        <f>(SUM(R39:R43))*-0.4</f>
        <v>6000</v>
      </c>
      <c r="S44">
        <f>(SUM(S39:S43))*-0.4</f>
        <v>-3400</v>
      </c>
      <c r="T44">
        <f t="shared" ref="T44:W44" si="56">(SUM(T39:T43))*-0.4</f>
        <v>-3400</v>
      </c>
      <c r="U44">
        <f t="shared" si="56"/>
        <v>-3400</v>
      </c>
      <c r="V44">
        <f t="shared" si="56"/>
        <v>-3400</v>
      </c>
      <c r="W44">
        <f t="shared" si="56"/>
        <v>600</v>
      </c>
    </row>
    <row r="45" spans="1:23">
      <c r="A45" t="s">
        <v>6</v>
      </c>
      <c r="B45">
        <v>0</v>
      </c>
      <c r="C45">
        <v>1500</v>
      </c>
      <c r="D45">
        <v>1500</v>
      </c>
      <c r="E45">
        <v>1500</v>
      </c>
      <c r="F45">
        <v>1500</v>
      </c>
      <c r="G45">
        <v>1500</v>
      </c>
      <c r="I45" t="s">
        <v>6</v>
      </c>
      <c r="J45">
        <v>0</v>
      </c>
      <c r="K45">
        <v>1500</v>
      </c>
      <c r="L45">
        <v>1500</v>
      </c>
      <c r="M45">
        <v>1500</v>
      </c>
      <c r="N45">
        <v>1500</v>
      </c>
      <c r="O45">
        <v>1500</v>
      </c>
      <c r="Q45" t="s">
        <v>6</v>
      </c>
      <c r="R45">
        <v>0</v>
      </c>
      <c r="S45">
        <v>1500</v>
      </c>
      <c r="T45">
        <v>1500</v>
      </c>
      <c r="U45">
        <v>1500</v>
      </c>
      <c r="V45">
        <v>1500</v>
      </c>
      <c r="W45">
        <v>1500</v>
      </c>
    </row>
    <row r="46" spans="1:23">
      <c r="A46" t="s">
        <v>9</v>
      </c>
      <c r="B46">
        <v>-7500</v>
      </c>
      <c r="C46">
        <v>0</v>
      </c>
      <c r="D46">
        <v>0</v>
      </c>
      <c r="E46">
        <v>0</v>
      </c>
      <c r="F46">
        <v>0</v>
      </c>
      <c r="G46">
        <v>0</v>
      </c>
      <c r="I46" t="s">
        <v>9</v>
      </c>
      <c r="J46">
        <v>-7500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9</v>
      </c>
      <c r="R46">
        <v>-7500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 t="s">
        <v>7</v>
      </c>
      <c r="B47">
        <v>0</v>
      </c>
      <c r="C47">
        <v>-2100</v>
      </c>
      <c r="D47">
        <v>0</v>
      </c>
      <c r="E47">
        <v>0</v>
      </c>
      <c r="F47">
        <v>0</v>
      </c>
      <c r="G47">
        <v>2100</v>
      </c>
      <c r="I47" t="s">
        <v>7</v>
      </c>
      <c r="J47">
        <v>0</v>
      </c>
      <c r="K47">
        <v>-2100</v>
      </c>
      <c r="L47">
        <v>0</v>
      </c>
      <c r="M47">
        <v>0</v>
      </c>
      <c r="N47">
        <v>0</v>
      </c>
      <c r="O47">
        <v>2100</v>
      </c>
      <c r="Q47" t="s">
        <v>7</v>
      </c>
      <c r="R47">
        <v>0</v>
      </c>
      <c r="S47">
        <v>-2100</v>
      </c>
      <c r="T47">
        <v>0</v>
      </c>
      <c r="U47">
        <v>0</v>
      </c>
      <c r="V47">
        <v>0</v>
      </c>
      <c r="W47">
        <v>2100</v>
      </c>
    </row>
    <row r="48" spans="1:23">
      <c r="A48" t="s">
        <v>8</v>
      </c>
      <c r="B48">
        <f t="shared" ref="B48:G48" si="57">SUM(B39:B47)</f>
        <v>-16500</v>
      </c>
      <c r="C48">
        <f t="shared" si="57"/>
        <v>3420</v>
      </c>
      <c r="D48">
        <f t="shared" si="57"/>
        <v>5520</v>
      </c>
      <c r="E48">
        <f t="shared" si="57"/>
        <v>5520</v>
      </c>
      <c r="F48">
        <f t="shared" si="57"/>
        <v>5520</v>
      </c>
      <c r="G48">
        <f t="shared" si="57"/>
        <v>2700</v>
      </c>
      <c r="I48" t="s">
        <v>8</v>
      </c>
      <c r="J48">
        <f t="shared" ref="J48:O48" si="58">SUM(J39:J47)</f>
        <v>-16500</v>
      </c>
      <c r="K48">
        <f t="shared" si="58"/>
        <v>3900</v>
      </c>
      <c r="L48">
        <f t="shared" si="58"/>
        <v>6000</v>
      </c>
      <c r="M48">
        <f t="shared" si="58"/>
        <v>6000</v>
      </c>
      <c r="N48">
        <f t="shared" si="58"/>
        <v>6000</v>
      </c>
      <c r="O48">
        <f t="shared" si="58"/>
        <v>2700</v>
      </c>
      <c r="Q48" t="s">
        <v>8</v>
      </c>
      <c r="R48">
        <f t="shared" ref="R48" si="59">SUM(R39:R47)</f>
        <v>-16500</v>
      </c>
      <c r="S48">
        <f t="shared" ref="S48" si="60">SUM(S39:S47)</f>
        <v>4500</v>
      </c>
      <c r="T48">
        <f t="shared" ref="T48" si="61">SUM(T39:T47)</f>
        <v>6600</v>
      </c>
      <c r="U48">
        <f t="shared" ref="U48" si="62">SUM(U39:U47)</f>
        <v>6600</v>
      </c>
      <c r="V48">
        <f t="shared" ref="V48" si="63">SUM(V39:V47)</f>
        <v>6600</v>
      </c>
      <c r="W48">
        <f t="shared" ref="W48" si="64">SUM(W39:W47)</f>
        <v>2700</v>
      </c>
    </row>
    <row r="50" spans="1:23">
      <c r="A50" t="s">
        <v>10</v>
      </c>
      <c r="B50" s="1">
        <f>NPV(0.12, C48:G48)+B48</f>
        <v>-76.779096182024659</v>
      </c>
      <c r="I50" t="s">
        <v>10</v>
      </c>
      <c r="J50" s="1">
        <f>NPV(0.12, K48:O48)+J48</f>
        <v>1381.1485901986489</v>
      </c>
      <c r="Q50" t="s">
        <v>10</v>
      </c>
      <c r="R50" s="1">
        <f>NPV(0.12, S48:W48)+R48</f>
        <v>3203.5581981744908</v>
      </c>
    </row>
    <row r="51" spans="1:23">
      <c r="A51" t="s">
        <v>11</v>
      </c>
      <c r="B51" s="2">
        <f>IRR(B48:G48)</f>
        <v>0.11811004825685312</v>
      </c>
      <c r="I51" t="s">
        <v>11</v>
      </c>
      <c r="J51" s="2">
        <f>IRR(J48:O48)</f>
        <v>0.15378370521862417</v>
      </c>
      <c r="Q51" t="s">
        <v>11</v>
      </c>
      <c r="R51" s="2">
        <f>IRR(R48:W48)</f>
        <v>0.19777175398594471</v>
      </c>
    </row>
    <row r="54" spans="1:23">
      <c r="A54" s="3" t="s">
        <v>14</v>
      </c>
      <c r="I54" s="3" t="s">
        <v>21</v>
      </c>
      <c r="Q54" s="3" t="s">
        <v>33</v>
      </c>
    </row>
    <row r="55" spans="1:23"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J55">
        <v>0</v>
      </c>
      <c r="K55">
        <v>1</v>
      </c>
      <c r="L55">
        <v>2</v>
      </c>
      <c r="M55">
        <v>3</v>
      </c>
      <c r="N55">
        <v>4</v>
      </c>
      <c r="O55">
        <v>5</v>
      </c>
      <c r="R55">
        <v>0</v>
      </c>
      <c r="S55">
        <v>1</v>
      </c>
      <c r="T55">
        <v>2</v>
      </c>
      <c r="U55">
        <v>3</v>
      </c>
      <c r="V55">
        <v>4</v>
      </c>
      <c r="W55">
        <v>5</v>
      </c>
    </row>
    <row r="56" spans="1:23">
      <c r="A56" t="s">
        <v>0</v>
      </c>
      <c r="B56">
        <v>0</v>
      </c>
      <c r="C56">
        <f>260*90-0.25*90*100</f>
        <v>21150</v>
      </c>
      <c r="D56">
        <f t="shared" ref="D56:F56" si="65">260*90-0.25*90*100</f>
        <v>21150</v>
      </c>
      <c r="E56">
        <f t="shared" si="65"/>
        <v>21150</v>
      </c>
      <c r="F56">
        <f t="shared" si="65"/>
        <v>21150</v>
      </c>
      <c r="G56">
        <v>0</v>
      </c>
      <c r="I56" t="s">
        <v>0</v>
      </c>
      <c r="J56">
        <v>0</v>
      </c>
      <c r="K56">
        <f>230*100-0.25*100*100</f>
        <v>20500</v>
      </c>
      <c r="L56">
        <f t="shared" ref="L56:N56" si="66">230*100-0.25*100*100</f>
        <v>20500</v>
      </c>
      <c r="M56">
        <f t="shared" si="66"/>
        <v>20500</v>
      </c>
      <c r="N56">
        <f t="shared" si="66"/>
        <v>20500</v>
      </c>
      <c r="O56">
        <v>0</v>
      </c>
      <c r="Q56" t="s">
        <v>0</v>
      </c>
      <c r="R56">
        <v>0</v>
      </c>
      <c r="S56">
        <f>260*100-0.25*100*100</f>
        <v>23500</v>
      </c>
      <c r="T56">
        <f t="shared" ref="T56:V56" si="67">260*100-0.25*100*100</f>
        <v>23500</v>
      </c>
      <c r="U56">
        <f t="shared" si="67"/>
        <v>23500</v>
      </c>
      <c r="V56">
        <f t="shared" si="67"/>
        <v>23500</v>
      </c>
      <c r="W56">
        <v>0</v>
      </c>
    </row>
    <row r="57" spans="1:23">
      <c r="A57" t="s">
        <v>1</v>
      </c>
      <c r="B57">
        <v>0</v>
      </c>
      <c r="C57">
        <f>-110*90+0.25*90*60</f>
        <v>-8550</v>
      </c>
      <c r="D57">
        <f t="shared" ref="D57:F57" si="68">-110*90+0.25*90*60</f>
        <v>-8550</v>
      </c>
      <c r="E57">
        <f t="shared" si="68"/>
        <v>-8550</v>
      </c>
      <c r="F57">
        <f t="shared" si="68"/>
        <v>-8550</v>
      </c>
      <c r="G57">
        <v>0</v>
      </c>
      <c r="I57" t="s">
        <v>1</v>
      </c>
      <c r="J57">
        <v>0</v>
      </c>
      <c r="K57">
        <f>-110*100+0.25*100*60</f>
        <v>-9500</v>
      </c>
      <c r="L57">
        <f t="shared" ref="L57:N57" si="69">-110*100+0.25*100*60</f>
        <v>-9500</v>
      </c>
      <c r="M57">
        <f t="shared" si="69"/>
        <v>-9500</v>
      </c>
      <c r="N57">
        <f t="shared" si="69"/>
        <v>-9500</v>
      </c>
      <c r="O57">
        <v>0</v>
      </c>
      <c r="Q57" t="s">
        <v>1</v>
      </c>
      <c r="R57">
        <v>0</v>
      </c>
      <c r="S57">
        <f>-130*100+0.25*100*60</f>
        <v>-11500</v>
      </c>
      <c r="T57">
        <f t="shared" ref="T57:V57" si="70">-130*100+0.25*100*60</f>
        <v>-11500</v>
      </c>
      <c r="U57">
        <f t="shared" si="70"/>
        <v>-11500</v>
      </c>
      <c r="V57">
        <f t="shared" si="70"/>
        <v>-11500</v>
      </c>
      <c r="W57">
        <v>0</v>
      </c>
    </row>
    <row r="58" spans="1:23">
      <c r="A58" t="s">
        <v>2</v>
      </c>
      <c r="B58">
        <v>0</v>
      </c>
      <c r="C58">
        <v>-3000</v>
      </c>
      <c r="D58">
        <v>-3000</v>
      </c>
      <c r="E58">
        <v>-3000</v>
      </c>
      <c r="F58">
        <v>-3000</v>
      </c>
      <c r="G58">
        <v>0</v>
      </c>
      <c r="I58" t="s">
        <v>2</v>
      </c>
      <c r="J58">
        <v>0</v>
      </c>
      <c r="K58">
        <v>-3000</v>
      </c>
      <c r="L58">
        <v>-3000</v>
      </c>
      <c r="M58">
        <v>-3000</v>
      </c>
      <c r="N58">
        <v>-3000</v>
      </c>
      <c r="O58">
        <v>0</v>
      </c>
      <c r="Q58" t="s">
        <v>2</v>
      </c>
      <c r="R58">
        <v>0</v>
      </c>
      <c r="S58">
        <v>-3000</v>
      </c>
      <c r="T58">
        <v>-3000</v>
      </c>
      <c r="U58">
        <v>-3000</v>
      </c>
      <c r="V58">
        <v>-3000</v>
      </c>
      <c r="W58">
        <v>0</v>
      </c>
    </row>
    <row r="59" spans="1:23">
      <c r="A59" t="s">
        <v>3</v>
      </c>
      <c r="B59">
        <v>-15000</v>
      </c>
      <c r="C59">
        <v>0</v>
      </c>
      <c r="D59">
        <v>0</v>
      </c>
      <c r="E59">
        <v>0</v>
      </c>
      <c r="F59">
        <v>0</v>
      </c>
      <c r="G59">
        <v>0</v>
      </c>
      <c r="I59" t="s">
        <v>3</v>
      </c>
      <c r="J59">
        <v>-15000</v>
      </c>
      <c r="K59">
        <v>0</v>
      </c>
      <c r="L59">
        <v>0</v>
      </c>
      <c r="M59">
        <v>0</v>
      </c>
      <c r="N59">
        <v>0</v>
      </c>
      <c r="O59">
        <v>0</v>
      </c>
      <c r="Q59" t="s">
        <v>3</v>
      </c>
      <c r="R59">
        <v>-15000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 t="s">
        <v>4</v>
      </c>
      <c r="B60">
        <v>0</v>
      </c>
      <c r="C60">
        <v>-1500</v>
      </c>
      <c r="D60">
        <v>-1500</v>
      </c>
      <c r="E60">
        <v>-1500</v>
      </c>
      <c r="F60">
        <v>-1500</v>
      </c>
      <c r="G60">
        <v>-1500</v>
      </c>
      <c r="I60" t="s">
        <v>4</v>
      </c>
      <c r="J60">
        <v>0</v>
      </c>
      <c r="K60">
        <v>-1500</v>
      </c>
      <c r="L60">
        <v>-1500</v>
      </c>
      <c r="M60">
        <v>-1500</v>
      </c>
      <c r="N60">
        <v>-1500</v>
      </c>
      <c r="O60">
        <v>-1500</v>
      </c>
      <c r="Q60" t="s">
        <v>4</v>
      </c>
      <c r="R60">
        <v>0</v>
      </c>
      <c r="S60">
        <v>-1500</v>
      </c>
      <c r="T60">
        <v>-1500</v>
      </c>
      <c r="U60">
        <v>-1500</v>
      </c>
      <c r="V60">
        <v>-1500</v>
      </c>
      <c r="W60">
        <v>-1500</v>
      </c>
    </row>
    <row r="61" spans="1:23">
      <c r="A61" t="s">
        <v>5</v>
      </c>
      <c r="B61">
        <f>(SUM(B56:B60))*-0.4</f>
        <v>6000</v>
      </c>
      <c r="C61">
        <f>(SUM(C56:C60))*-0.4</f>
        <v>-3240</v>
      </c>
      <c r="D61">
        <f t="shared" ref="D61" si="71">(SUM(D56:D60))*-0.4</f>
        <v>-3240</v>
      </c>
      <c r="E61">
        <f t="shared" ref="E61" si="72">(SUM(E56:E60))*-0.4</f>
        <v>-3240</v>
      </c>
      <c r="F61">
        <f t="shared" ref="F61" si="73">(SUM(F56:F60))*-0.4</f>
        <v>-3240</v>
      </c>
      <c r="G61">
        <f t="shared" ref="G61" si="74">(SUM(G56:G60))*-0.4</f>
        <v>600</v>
      </c>
      <c r="I61" t="s">
        <v>5</v>
      </c>
      <c r="J61">
        <f>(SUM(J56:J60))*-0.4</f>
        <v>6000</v>
      </c>
      <c r="K61">
        <f>(SUM(K56:K60))*-0.4</f>
        <v>-2600</v>
      </c>
      <c r="L61">
        <f t="shared" ref="L61" si="75">(SUM(L56:L60))*-0.4</f>
        <v>-2600</v>
      </c>
      <c r="M61">
        <f t="shared" ref="M61" si="76">(SUM(M56:M60))*-0.4</f>
        <v>-2600</v>
      </c>
      <c r="N61">
        <f t="shared" ref="N61" si="77">(SUM(N56:N60))*-0.4</f>
        <v>-2600</v>
      </c>
      <c r="O61">
        <f t="shared" ref="O61" si="78">(SUM(O56:O60))*-0.4</f>
        <v>600</v>
      </c>
      <c r="Q61" t="s">
        <v>5</v>
      </c>
      <c r="R61">
        <f>(SUM(R56:R60))*-0.4</f>
        <v>6000</v>
      </c>
      <c r="S61">
        <f>(SUM(S56:S60))*-0.4</f>
        <v>-3000</v>
      </c>
      <c r="T61">
        <f t="shared" ref="T61:W61" si="79">(SUM(T56:T60))*-0.4</f>
        <v>-3000</v>
      </c>
      <c r="U61">
        <f t="shared" si="79"/>
        <v>-3000</v>
      </c>
      <c r="V61">
        <f t="shared" si="79"/>
        <v>-3000</v>
      </c>
      <c r="W61">
        <f t="shared" si="79"/>
        <v>600</v>
      </c>
    </row>
    <row r="62" spans="1:23">
      <c r="A62" t="s">
        <v>6</v>
      </c>
      <c r="B62">
        <v>0</v>
      </c>
      <c r="C62">
        <v>1500</v>
      </c>
      <c r="D62">
        <v>1500</v>
      </c>
      <c r="E62">
        <v>1500</v>
      </c>
      <c r="F62">
        <v>1500</v>
      </c>
      <c r="G62">
        <v>1500</v>
      </c>
      <c r="I62" t="s">
        <v>6</v>
      </c>
      <c r="J62">
        <v>0</v>
      </c>
      <c r="K62">
        <v>1500</v>
      </c>
      <c r="L62">
        <v>1500</v>
      </c>
      <c r="M62">
        <v>1500</v>
      </c>
      <c r="N62">
        <v>1500</v>
      </c>
      <c r="O62">
        <v>1500</v>
      </c>
      <c r="Q62" t="s">
        <v>6</v>
      </c>
      <c r="R62">
        <v>0</v>
      </c>
      <c r="S62">
        <v>1500</v>
      </c>
      <c r="T62">
        <v>1500</v>
      </c>
      <c r="U62">
        <v>1500</v>
      </c>
      <c r="V62">
        <v>1500</v>
      </c>
      <c r="W62">
        <v>1500</v>
      </c>
    </row>
    <row r="63" spans="1:23">
      <c r="A63" t="s">
        <v>9</v>
      </c>
      <c r="B63">
        <v>-7500</v>
      </c>
      <c r="C63">
        <v>0</v>
      </c>
      <c r="D63">
        <v>0</v>
      </c>
      <c r="E63">
        <v>0</v>
      </c>
      <c r="F63">
        <v>0</v>
      </c>
      <c r="G63">
        <v>0</v>
      </c>
      <c r="I63" t="s">
        <v>9</v>
      </c>
      <c r="J63">
        <v>-7500</v>
      </c>
      <c r="K63">
        <v>0</v>
      </c>
      <c r="L63">
        <v>0</v>
      </c>
      <c r="M63">
        <v>0</v>
      </c>
      <c r="N63">
        <v>0</v>
      </c>
      <c r="O63">
        <v>0</v>
      </c>
      <c r="Q63" t="s">
        <v>9</v>
      </c>
      <c r="R63">
        <v>-7500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 t="s">
        <v>7</v>
      </c>
      <c r="B64">
        <v>0</v>
      </c>
      <c r="C64">
        <v>-2100</v>
      </c>
      <c r="D64">
        <v>0</v>
      </c>
      <c r="E64">
        <v>0</v>
      </c>
      <c r="F64">
        <v>0</v>
      </c>
      <c r="G64">
        <v>2100</v>
      </c>
      <c r="I64" t="s">
        <v>7</v>
      </c>
      <c r="J64">
        <v>0</v>
      </c>
      <c r="K64">
        <v>-2100</v>
      </c>
      <c r="L64">
        <v>0</v>
      </c>
      <c r="M64">
        <v>0</v>
      </c>
      <c r="N64">
        <v>0</v>
      </c>
      <c r="O64">
        <v>2100</v>
      </c>
      <c r="Q64" t="s">
        <v>7</v>
      </c>
      <c r="R64">
        <v>0</v>
      </c>
      <c r="S64">
        <v>-2100</v>
      </c>
      <c r="T64">
        <v>0</v>
      </c>
      <c r="U64">
        <v>0</v>
      </c>
      <c r="V64">
        <v>0</v>
      </c>
      <c r="W64">
        <v>2100</v>
      </c>
    </row>
    <row r="65" spans="1:23">
      <c r="A65" t="s">
        <v>8</v>
      </c>
      <c r="B65">
        <f t="shared" ref="B65:G65" si="80">SUM(B56:B64)</f>
        <v>-16500</v>
      </c>
      <c r="C65">
        <f t="shared" si="80"/>
        <v>4260</v>
      </c>
      <c r="D65">
        <f t="shared" si="80"/>
        <v>6360</v>
      </c>
      <c r="E65">
        <f t="shared" si="80"/>
        <v>6360</v>
      </c>
      <c r="F65">
        <f t="shared" si="80"/>
        <v>6360</v>
      </c>
      <c r="G65">
        <f t="shared" si="80"/>
        <v>2700</v>
      </c>
      <c r="I65" t="s">
        <v>8</v>
      </c>
      <c r="J65">
        <f t="shared" ref="J65:O65" si="81">SUM(J56:J64)</f>
        <v>-16500</v>
      </c>
      <c r="K65">
        <f t="shared" si="81"/>
        <v>3300</v>
      </c>
      <c r="L65">
        <f t="shared" si="81"/>
        <v>5400</v>
      </c>
      <c r="M65">
        <f t="shared" si="81"/>
        <v>5400</v>
      </c>
      <c r="N65">
        <f t="shared" si="81"/>
        <v>5400</v>
      </c>
      <c r="O65">
        <f t="shared" si="81"/>
        <v>2700</v>
      </c>
      <c r="Q65" t="s">
        <v>8</v>
      </c>
      <c r="R65">
        <f t="shared" ref="R65" si="82">SUM(R56:R64)</f>
        <v>-16500</v>
      </c>
      <c r="S65">
        <f t="shared" ref="S65" si="83">SUM(S56:S64)</f>
        <v>3900</v>
      </c>
      <c r="T65">
        <f t="shared" ref="T65" si="84">SUM(T56:T64)</f>
        <v>6000</v>
      </c>
      <c r="U65">
        <f t="shared" ref="U65" si="85">SUM(U56:U64)</f>
        <v>6000</v>
      </c>
      <c r="V65">
        <f t="shared" ref="V65" si="86">SUM(V56:V64)</f>
        <v>6000</v>
      </c>
      <c r="W65">
        <f t="shared" ref="W65" si="87">SUM(W56:W64)</f>
        <v>2700</v>
      </c>
    </row>
    <row r="67" spans="1:23">
      <c r="A67" t="s">
        <v>10</v>
      </c>
      <c r="B67" s="1">
        <f>NPV(0.12, C65:G65)+B65</f>
        <v>2474.5943549841577</v>
      </c>
      <c r="I67" t="s">
        <v>10</v>
      </c>
      <c r="J67" s="1">
        <f>NPV(0.12, K65:O65)+J65</f>
        <v>-441.26101777719487</v>
      </c>
      <c r="Q67" t="s">
        <v>10</v>
      </c>
      <c r="R67" s="1">
        <f>NPV(0.12, S65:W65)+R65</f>
        <v>1381.1485901986489</v>
      </c>
    </row>
    <row r="68" spans="1:23">
      <c r="A68" t="s">
        <v>11</v>
      </c>
      <c r="B68" s="2">
        <f>IRR(B65:G65)</f>
        <v>0.18025381654268835</v>
      </c>
      <c r="I68" t="s">
        <v>11</v>
      </c>
      <c r="J68" s="2">
        <f>IRR(J65:O65)</f>
        <v>0.10912060148387548</v>
      </c>
      <c r="Q68" t="s">
        <v>11</v>
      </c>
      <c r="R68" s="2">
        <f>IRR(R65:W65)</f>
        <v>0.15378370521862417</v>
      </c>
    </row>
    <row r="71" spans="1:23">
      <c r="A71" s="3" t="s">
        <v>16</v>
      </c>
      <c r="I71" s="3" t="s">
        <v>22</v>
      </c>
      <c r="Q71" s="3" t="s">
        <v>34</v>
      </c>
    </row>
    <row r="72" spans="1:23"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  <c r="J72">
        <v>0</v>
      </c>
      <c r="K72">
        <v>1</v>
      </c>
      <c r="L72">
        <v>2</v>
      </c>
      <c r="M72">
        <v>3</v>
      </c>
      <c r="N72">
        <v>4</v>
      </c>
      <c r="O72">
        <v>5</v>
      </c>
      <c r="R72">
        <v>0</v>
      </c>
      <c r="S72">
        <v>1</v>
      </c>
      <c r="T72">
        <v>2</v>
      </c>
      <c r="U72">
        <v>3</v>
      </c>
      <c r="V72">
        <v>4</v>
      </c>
      <c r="W72">
        <v>5</v>
      </c>
    </row>
    <row r="73" spans="1:23">
      <c r="A73" t="s">
        <v>0</v>
      </c>
      <c r="B73">
        <v>0</v>
      </c>
      <c r="C73">
        <f>260*110-0.25*110*100</f>
        <v>25850</v>
      </c>
      <c r="D73">
        <f t="shared" ref="D73:F73" si="88">260*110-0.25*110*100</f>
        <v>25850</v>
      </c>
      <c r="E73">
        <f t="shared" si="88"/>
        <v>25850</v>
      </c>
      <c r="F73">
        <f t="shared" si="88"/>
        <v>25850</v>
      </c>
      <c r="G73">
        <v>0</v>
      </c>
      <c r="I73" t="s">
        <v>0</v>
      </c>
      <c r="J73">
        <v>0</v>
      </c>
      <c r="K73">
        <f>220*100-0.25*100*100</f>
        <v>19500</v>
      </c>
      <c r="L73">
        <f t="shared" ref="L73:N73" si="89">220*100-0.25*100*100</f>
        <v>19500</v>
      </c>
      <c r="M73">
        <f t="shared" si="89"/>
        <v>19500</v>
      </c>
      <c r="N73">
        <f t="shared" si="89"/>
        <v>19500</v>
      </c>
      <c r="O73">
        <v>0</v>
      </c>
      <c r="Q73" t="s">
        <v>0</v>
      </c>
      <c r="R73">
        <v>0</v>
      </c>
      <c r="S73">
        <f>260*100-0.25*100*100</f>
        <v>23500</v>
      </c>
      <c r="T73">
        <f t="shared" ref="T73:V73" si="90">260*100-0.25*100*100</f>
        <v>23500</v>
      </c>
      <c r="U73">
        <f t="shared" si="90"/>
        <v>23500</v>
      </c>
      <c r="V73">
        <f t="shared" si="90"/>
        <v>23500</v>
      </c>
      <c r="W73">
        <v>0</v>
      </c>
    </row>
    <row r="74" spans="1:23">
      <c r="A74" t="s">
        <v>1</v>
      </c>
      <c r="B74">
        <v>0</v>
      </c>
      <c r="C74">
        <f>-110*110+0.25*110*60</f>
        <v>-10450</v>
      </c>
      <c r="D74">
        <f t="shared" ref="D74:F74" si="91">-110*110+0.25*110*60</f>
        <v>-10450</v>
      </c>
      <c r="E74">
        <f t="shared" si="91"/>
        <v>-10450</v>
      </c>
      <c r="F74">
        <f t="shared" si="91"/>
        <v>-10450</v>
      </c>
      <c r="G74">
        <v>0</v>
      </c>
      <c r="I74" t="s">
        <v>1</v>
      </c>
      <c r="J74">
        <v>0</v>
      </c>
      <c r="K74">
        <f>-110*100+0.25*100*60</f>
        <v>-9500</v>
      </c>
      <c r="L74">
        <f t="shared" ref="L74:N74" si="92">-110*100+0.25*100*60</f>
        <v>-9500</v>
      </c>
      <c r="M74">
        <f t="shared" si="92"/>
        <v>-9500</v>
      </c>
      <c r="N74">
        <f t="shared" si="92"/>
        <v>-9500</v>
      </c>
      <c r="O74">
        <v>0</v>
      </c>
      <c r="Q74" t="s">
        <v>1</v>
      </c>
      <c r="R74">
        <v>0</v>
      </c>
      <c r="S74">
        <f>-140*100+0.25*100*60</f>
        <v>-12500</v>
      </c>
      <c r="T74">
        <f t="shared" ref="T74:V74" si="93">-140*100+0.25*100*60</f>
        <v>-12500</v>
      </c>
      <c r="U74">
        <f t="shared" si="93"/>
        <v>-12500</v>
      </c>
      <c r="V74">
        <f t="shared" si="93"/>
        <v>-12500</v>
      </c>
      <c r="W74">
        <v>0</v>
      </c>
    </row>
    <row r="75" spans="1:23">
      <c r="A75" t="s">
        <v>2</v>
      </c>
      <c r="B75">
        <v>0</v>
      </c>
      <c r="C75">
        <v>-3000</v>
      </c>
      <c r="D75">
        <v>-3000</v>
      </c>
      <c r="E75">
        <v>-3000</v>
      </c>
      <c r="F75">
        <v>-3000</v>
      </c>
      <c r="G75">
        <v>0</v>
      </c>
      <c r="I75" t="s">
        <v>2</v>
      </c>
      <c r="J75">
        <v>0</v>
      </c>
      <c r="K75">
        <v>-3000</v>
      </c>
      <c r="L75">
        <v>-3000</v>
      </c>
      <c r="M75">
        <v>-3000</v>
      </c>
      <c r="N75">
        <v>-3000</v>
      </c>
      <c r="O75">
        <v>0</v>
      </c>
      <c r="Q75" t="s">
        <v>2</v>
      </c>
      <c r="R75">
        <v>0</v>
      </c>
      <c r="S75">
        <v>-3000</v>
      </c>
      <c r="T75">
        <v>-3000</v>
      </c>
      <c r="U75">
        <v>-3000</v>
      </c>
      <c r="V75">
        <v>-3000</v>
      </c>
      <c r="W75">
        <v>0</v>
      </c>
    </row>
    <row r="76" spans="1:23">
      <c r="A76" t="s">
        <v>3</v>
      </c>
      <c r="B76">
        <v>-15000</v>
      </c>
      <c r="C76">
        <v>0</v>
      </c>
      <c r="D76">
        <v>0</v>
      </c>
      <c r="E76">
        <v>0</v>
      </c>
      <c r="F76">
        <v>0</v>
      </c>
      <c r="G76">
        <v>0</v>
      </c>
      <c r="I76" t="s">
        <v>3</v>
      </c>
      <c r="J76">
        <v>-15000</v>
      </c>
      <c r="K76">
        <v>0</v>
      </c>
      <c r="L76">
        <v>0</v>
      </c>
      <c r="M76">
        <v>0</v>
      </c>
      <c r="N76">
        <v>0</v>
      </c>
      <c r="O76">
        <v>0</v>
      </c>
      <c r="Q76" t="s">
        <v>3</v>
      </c>
      <c r="R76">
        <v>-15000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 t="s">
        <v>4</v>
      </c>
      <c r="B77">
        <v>0</v>
      </c>
      <c r="C77">
        <v>-1500</v>
      </c>
      <c r="D77">
        <v>-1500</v>
      </c>
      <c r="E77">
        <v>-1500</v>
      </c>
      <c r="F77">
        <v>-1500</v>
      </c>
      <c r="G77">
        <v>-1500</v>
      </c>
      <c r="I77" t="s">
        <v>4</v>
      </c>
      <c r="J77">
        <v>0</v>
      </c>
      <c r="K77">
        <v>-1500</v>
      </c>
      <c r="L77">
        <v>-1500</v>
      </c>
      <c r="M77">
        <v>-1500</v>
      </c>
      <c r="N77">
        <v>-1500</v>
      </c>
      <c r="O77">
        <v>-1500</v>
      </c>
      <c r="Q77" t="s">
        <v>4</v>
      </c>
      <c r="R77">
        <v>0</v>
      </c>
      <c r="S77">
        <v>-1500</v>
      </c>
      <c r="T77">
        <v>-1500</v>
      </c>
      <c r="U77">
        <v>-1500</v>
      </c>
      <c r="V77">
        <v>-1500</v>
      </c>
      <c r="W77">
        <v>-1500</v>
      </c>
    </row>
    <row r="78" spans="1:23">
      <c r="A78" t="s">
        <v>5</v>
      </c>
      <c r="B78">
        <f>(SUM(B73:B77))*-0.4</f>
        <v>6000</v>
      </c>
      <c r="C78">
        <f>(SUM(C73:C77))*-0.4</f>
        <v>-4360</v>
      </c>
      <c r="D78">
        <f t="shared" ref="D78" si="94">(SUM(D73:D77))*-0.4</f>
        <v>-4360</v>
      </c>
      <c r="E78">
        <f t="shared" ref="E78" si="95">(SUM(E73:E77))*-0.4</f>
        <v>-4360</v>
      </c>
      <c r="F78">
        <f t="shared" ref="F78" si="96">(SUM(F73:F77))*-0.4</f>
        <v>-4360</v>
      </c>
      <c r="G78">
        <f t="shared" ref="G78" si="97">(SUM(G73:G77))*-0.4</f>
        <v>600</v>
      </c>
      <c r="I78" t="s">
        <v>5</v>
      </c>
      <c r="J78">
        <f>(SUM(J73:J77))*-0.4</f>
        <v>6000</v>
      </c>
      <c r="K78">
        <f>(SUM(K73:K77))*-0.4</f>
        <v>-2200</v>
      </c>
      <c r="L78">
        <f t="shared" ref="L78" si="98">(SUM(L73:L77))*-0.4</f>
        <v>-2200</v>
      </c>
      <c r="M78">
        <f t="shared" ref="M78" si="99">(SUM(M73:M77))*-0.4</f>
        <v>-2200</v>
      </c>
      <c r="N78">
        <f t="shared" ref="N78" si="100">(SUM(N73:N77))*-0.4</f>
        <v>-2200</v>
      </c>
      <c r="O78">
        <f t="shared" ref="O78" si="101">(SUM(O73:O77))*-0.4</f>
        <v>600</v>
      </c>
      <c r="Q78" t="s">
        <v>5</v>
      </c>
      <c r="R78">
        <f>(SUM(R73:R77))*-0.4</f>
        <v>6000</v>
      </c>
      <c r="S78">
        <f>(SUM(S73:S77))*-0.4</f>
        <v>-2600</v>
      </c>
      <c r="T78">
        <f t="shared" ref="T78:W78" si="102">(SUM(T73:T77))*-0.4</f>
        <v>-2600</v>
      </c>
      <c r="U78">
        <f t="shared" si="102"/>
        <v>-2600</v>
      </c>
      <c r="V78">
        <f t="shared" si="102"/>
        <v>-2600</v>
      </c>
      <c r="W78">
        <f t="shared" si="102"/>
        <v>600</v>
      </c>
    </row>
    <row r="79" spans="1:23">
      <c r="A79" t="s">
        <v>6</v>
      </c>
      <c r="B79">
        <v>0</v>
      </c>
      <c r="C79">
        <v>1500</v>
      </c>
      <c r="D79">
        <v>1500</v>
      </c>
      <c r="E79">
        <v>1500</v>
      </c>
      <c r="F79">
        <v>1500</v>
      </c>
      <c r="G79">
        <v>1500</v>
      </c>
      <c r="I79" t="s">
        <v>6</v>
      </c>
      <c r="J79">
        <v>0</v>
      </c>
      <c r="K79">
        <v>1500</v>
      </c>
      <c r="L79">
        <v>1500</v>
      </c>
      <c r="M79">
        <v>1500</v>
      </c>
      <c r="N79">
        <v>1500</v>
      </c>
      <c r="O79">
        <v>1500</v>
      </c>
      <c r="Q79" t="s">
        <v>6</v>
      </c>
      <c r="R79">
        <v>0</v>
      </c>
      <c r="S79">
        <v>1500</v>
      </c>
      <c r="T79">
        <v>1500</v>
      </c>
      <c r="U79">
        <v>1500</v>
      </c>
      <c r="V79">
        <v>1500</v>
      </c>
      <c r="W79">
        <v>1500</v>
      </c>
    </row>
    <row r="80" spans="1:23">
      <c r="A80" t="s">
        <v>9</v>
      </c>
      <c r="B80">
        <v>-7500</v>
      </c>
      <c r="C80">
        <v>0</v>
      </c>
      <c r="D80">
        <v>0</v>
      </c>
      <c r="E80">
        <v>0</v>
      </c>
      <c r="F80">
        <v>0</v>
      </c>
      <c r="G80">
        <v>0</v>
      </c>
      <c r="I80" t="s">
        <v>9</v>
      </c>
      <c r="J80">
        <v>-7500</v>
      </c>
      <c r="K80">
        <v>0</v>
      </c>
      <c r="L80">
        <v>0</v>
      </c>
      <c r="M80">
        <v>0</v>
      </c>
      <c r="N80">
        <v>0</v>
      </c>
      <c r="O80">
        <v>0</v>
      </c>
      <c r="Q80" t="s">
        <v>9</v>
      </c>
      <c r="R80">
        <v>-7500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 t="s">
        <v>7</v>
      </c>
      <c r="B81">
        <v>0</v>
      </c>
      <c r="C81">
        <v>-2100</v>
      </c>
      <c r="D81">
        <v>0</v>
      </c>
      <c r="E81">
        <v>0</v>
      </c>
      <c r="F81">
        <v>0</v>
      </c>
      <c r="G81">
        <v>2100</v>
      </c>
      <c r="I81" t="s">
        <v>7</v>
      </c>
      <c r="J81">
        <v>0</v>
      </c>
      <c r="K81">
        <v>-2100</v>
      </c>
      <c r="L81">
        <v>0</v>
      </c>
      <c r="M81">
        <v>0</v>
      </c>
      <c r="N81">
        <v>0</v>
      </c>
      <c r="O81">
        <v>2100</v>
      </c>
      <c r="Q81" t="s">
        <v>7</v>
      </c>
      <c r="R81">
        <v>0</v>
      </c>
      <c r="S81">
        <v>-2100</v>
      </c>
      <c r="T81">
        <v>0</v>
      </c>
      <c r="U81">
        <v>0</v>
      </c>
      <c r="V81">
        <v>0</v>
      </c>
      <c r="W81">
        <v>2100</v>
      </c>
    </row>
    <row r="82" spans="1:23">
      <c r="A82" t="s">
        <v>8</v>
      </c>
      <c r="B82">
        <f t="shared" ref="B82:G82" si="103">SUM(B73:B81)</f>
        <v>-16500</v>
      </c>
      <c r="C82">
        <f t="shared" si="103"/>
        <v>5940</v>
      </c>
      <c r="D82">
        <f t="shared" si="103"/>
        <v>8040</v>
      </c>
      <c r="E82">
        <f t="shared" si="103"/>
        <v>8040</v>
      </c>
      <c r="F82">
        <f t="shared" si="103"/>
        <v>8040</v>
      </c>
      <c r="G82">
        <f t="shared" si="103"/>
        <v>2700</v>
      </c>
      <c r="I82" t="s">
        <v>8</v>
      </c>
      <c r="J82">
        <f t="shared" ref="J82:O82" si="104">SUM(J73:J81)</f>
        <v>-16500</v>
      </c>
      <c r="K82">
        <f t="shared" si="104"/>
        <v>2700</v>
      </c>
      <c r="L82">
        <f t="shared" si="104"/>
        <v>4800</v>
      </c>
      <c r="M82">
        <f t="shared" si="104"/>
        <v>4800</v>
      </c>
      <c r="N82">
        <f t="shared" si="104"/>
        <v>4800</v>
      </c>
      <c r="O82">
        <f t="shared" si="104"/>
        <v>2700</v>
      </c>
      <c r="Q82" t="s">
        <v>8</v>
      </c>
      <c r="R82">
        <f t="shared" ref="R82" si="105">SUM(R73:R81)</f>
        <v>-16500</v>
      </c>
      <c r="S82">
        <f t="shared" ref="S82" si="106">SUM(S73:S81)</f>
        <v>3300</v>
      </c>
      <c r="T82">
        <f t="shared" ref="T82" si="107">SUM(T73:T81)</f>
        <v>5400</v>
      </c>
      <c r="U82">
        <f t="shared" ref="U82" si="108">SUM(U73:U81)</f>
        <v>5400</v>
      </c>
      <c r="V82">
        <f t="shared" ref="V82" si="109">SUM(V73:V81)</f>
        <v>5400</v>
      </c>
      <c r="W82">
        <f t="shared" ref="W82" si="110">SUM(W73:W81)</f>
        <v>2700</v>
      </c>
    </row>
    <row r="84" spans="1:23">
      <c r="A84" t="s">
        <v>10</v>
      </c>
      <c r="B84" s="1">
        <f>NPV(0.12, C82:G82)+B82</f>
        <v>7577.3412573165151</v>
      </c>
      <c r="I84" t="s">
        <v>10</v>
      </c>
      <c r="J84" s="1">
        <f>NPV(0.12, K82:O82)+J82</f>
        <v>-2263.6706257530386</v>
      </c>
      <c r="Q84" t="s">
        <v>10</v>
      </c>
      <c r="R84" s="1">
        <f>NPV(0.12, S82:W82)+R82</f>
        <v>-441.26101777719487</v>
      </c>
    </row>
    <row r="85" spans="1:23">
      <c r="A85" t="s">
        <v>11</v>
      </c>
      <c r="B85" s="2">
        <f>IRR(B82:G82)</f>
        <v>0.30092458155408464</v>
      </c>
      <c r="I85" t="s">
        <v>11</v>
      </c>
      <c r="J85" s="2">
        <f>IRR(J82:O82)</f>
        <v>6.3723582770863985E-2</v>
      </c>
      <c r="Q85" t="s">
        <v>11</v>
      </c>
      <c r="R85" s="2">
        <f>IRR(R82:W82)</f>
        <v>0.10912060148387548</v>
      </c>
    </row>
    <row r="88" spans="1:23">
      <c r="A88" t="s">
        <v>23</v>
      </c>
      <c r="I88" t="s">
        <v>23</v>
      </c>
      <c r="Q88" t="s">
        <v>23</v>
      </c>
    </row>
    <row r="91" spans="1:23">
      <c r="A91" s="3" t="s">
        <v>24</v>
      </c>
      <c r="I91" s="3" t="s">
        <v>25</v>
      </c>
      <c r="Q91" s="3" t="s">
        <v>35</v>
      </c>
    </row>
    <row r="92" spans="1:23">
      <c r="B92">
        <v>0</v>
      </c>
      <c r="C92">
        <v>1</v>
      </c>
      <c r="D92">
        <v>2</v>
      </c>
      <c r="E92">
        <v>3</v>
      </c>
      <c r="F92">
        <v>4</v>
      </c>
      <c r="G92">
        <v>5</v>
      </c>
      <c r="J92">
        <v>0</v>
      </c>
      <c r="K92">
        <v>1</v>
      </c>
      <c r="L92">
        <v>2</v>
      </c>
      <c r="M92">
        <v>3</v>
      </c>
      <c r="N92">
        <v>4</v>
      </c>
      <c r="O92">
        <v>5</v>
      </c>
      <c r="R92">
        <v>0</v>
      </c>
      <c r="S92">
        <v>1</v>
      </c>
      <c r="T92">
        <v>2</v>
      </c>
      <c r="U92">
        <v>3</v>
      </c>
      <c r="V92">
        <v>4</v>
      </c>
      <c r="W92">
        <v>5</v>
      </c>
    </row>
    <row r="93" spans="1:23">
      <c r="A93" t="s">
        <v>0</v>
      </c>
      <c r="B93">
        <v>0</v>
      </c>
      <c r="C93">
        <f>260*79.759-0.25*80*100</f>
        <v>18737.34</v>
      </c>
      <c r="D93">
        <f t="shared" ref="D93:F93" si="111">260*79.759-0.25*80*100</f>
        <v>18737.34</v>
      </c>
      <c r="E93">
        <f t="shared" si="111"/>
        <v>18737.34</v>
      </c>
      <c r="F93">
        <f t="shared" si="111"/>
        <v>18737.34</v>
      </c>
      <c r="G93">
        <v>0</v>
      </c>
      <c r="I93" t="s">
        <v>0</v>
      </c>
      <c r="J93">
        <v>0</v>
      </c>
      <c r="K93">
        <f>232*100-0.25*100*100</f>
        <v>20700</v>
      </c>
      <c r="L93">
        <f t="shared" ref="L93:N93" si="112">232*100-0.25*100*100</f>
        <v>20700</v>
      </c>
      <c r="M93">
        <f t="shared" si="112"/>
        <v>20700</v>
      </c>
      <c r="N93">
        <f t="shared" si="112"/>
        <v>20700</v>
      </c>
      <c r="O93">
        <v>0</v>
      </c>
      <c r="Q93" t="s">
        <v>0</v>
      </c>
      <c r="R93">
        <v>0</v>
      </c>
      <c r="S93">
        <f>260*100-0.25*100*100</f>
        <v>23500</v>
      </c>
      <c r="T93">
        <f t="shared" ref="T93:V93" si="113">260*100-0.25*100*100</f>
        <v>23500</v>
      </c>
      <c r="U93">
        <f t="shared" si="113"/>
        <v>23500</v>
      </c>
      <c r="V93">
        <f t="shared" si="113"/>
        <v>23500</v>
      </c>
      <c r="W93">
        <v>0</v>
      </c>
    </row>
    <row r="94" spans="1:23">
      <c r="A94" t="s">
        <v>1</v>
      </c>
      <c r="B94">
        <v>0</v>
      </c>
      <c r="C94">
        <f>-110*79.759+0.25*79.759*60</f>
        <v>-7577.1049999999996</v>
      </c>
      <c r="D94">
        <f t="shared" ref="D94:F94" si="114">-110*80+0.25*80*60</f>
        <v>-7600</v>
      </c>
      <c r="E94">
        <f t="shared" si="114"/>
        <v>-7600</v>
      </c>
      <c r="F94">
        <f t="shared" si="114"/>
        <v>-7600</v>
      </c>
      <c r="G94">
        <v>0</v>
      </c>
      <c r="I94" t="s">
        <v>1</v>
      </c>
      <c r="J94">
        <v>0</v>
      </c>
      <c r="K94">
        <f>-110*100+0.25*100*60</f>
        <v>-9500</v>
      </c>
      <c r="L94">
        <f t="shared" ref="L94:N94" si="115">-110*100+0.25*100*60</f>
        <v>-9500</v>
      </c>
      <c r="M94">
        <f t="shared" si="115"/>
        <v>-9500</v>
      </c>
      <c r="N94">
        <f t="shared" si="115"/>
        <v>-9500</v>
      </c>
      <c r="O94">
        <v>0</v>
      </c>
      <c r="Q94" t="s">
        <v>1</v>
      </c>
      <c r="R94">
        <v>0</v>
      </c>
      <c r="S94">
        <f>-138*100+0.25*100*60</f>
        <v>-12300</v>
      </c>
      <c r="T94">
        <f t="shared" ref="T94:V94" si="116">-138*100+0.25*100*60</f>
        <v>-12300</v>
      </c>
      <c r="U94">
        <f t="shared" si="116"/>
        <v>-12300</v>
      </c>
      <c r="V94">
        <f t="shared" si="116"/>
        <v>-12300</v>
      </c>
      <c r="W94">
        <v>0</v>
      </c>
    </row>
    <row r="95" spans="1:23">
      <c r="A95" t="s">
        <v>2</v>
      </c>
      <c r="B95">
        <v>0</v>
      </c>
      <c r="C95">
        <v>-3000</v>
      </c>
      <c r="D95">
        <v>-3000</v>
      </c>
      <c r="E95">
        <v>-3000</v>
      </c>
      <c r="F95">
        <v>-3000</v>
      </c>
      <c r="G95">
        <v>0</v>
      </c>
      <c r="I95" t="s">
        <v>2</v>
      </c>
      <c r="J95">
        <v>0</v>
      </c>
      <c r="K95">
        <v>-3000</v>
      </c>
      <c r="L95">
        <v>-3000</v>
      </c>
      <c r="M95">
        <v>-3000</v>
      </c>
      <c r="N95">
        <v>-3000</v>
      </c>
      <c r="O95">
        <v>0</v>
      </c>
      <c r="Q95" t="s">
        <v>2</v>
      </c>
      <c r="R95">
        <v>0</v>
      </c>
      <c r="S95">
        <v>-3000</v>
      </c>
      <c r="T95">
        <v>-3000</v>
      </c>
      <c r="U95">
        <v>-3000</v>
      </c>
      <c r="V95">
        <v>-3000</v>
      </c>
      <c r="W95">
        <v>0</v>
      </c>
    </row>
    <row r="96" spans="1:23">
      <c r="A96" t="s">
        <v>3</v>
      </c>
      <c r="B96">
        <v>-15000</v>
      </c>
      <c r="C96">
        <v>0</v>
      </c>
      <c r="D96">
        <v>0</v>
      </c>
      <c r="E96">
        <v>0</v>
      </c>
      <c r="F96">
        <v>0</v>
      </c>
      <c r="G96">
        <v>0</v>
      </c>
      <c r="I96" t="s">
        <v>3</v>
      </c>
      <c r="J96">
        <v>-15000</v>
      </c>
      <c r="K96">
        <v>0</v>
      </c>
      <c r="L96">
        <v>0</v>
      </c>
      <c r="M96">
        <v>0</v>
      </c>
      <c r="N96">
        <v>0</v>
      </c>
      <c r="O96">
        <v>0</v>
      </c>
      <c r="Q96" t="s">
        <v>3</v>
      </c>
      <c r="R96">
        <v>-15000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 t="s">
        <v>4</v>
      </c>
      <c r="B97">
        <v>0</v>
      </c>
      <c r="C97">
        <v>-1500</v>
      </c>
      <c r="D97">
        <v>-1500</v>
      </c>
      <c r="E97">
        <v>-1500</v>
      </c>
      <c r="F97">
        <v>-1500</v>
      </c>
      <c r="G97">
        <v>-1500</v>
      </c>
      <c r="I97" t="s">
        <v>4</v>
      </c>
      <c r="J97">
        <v>0</v>
      </c>
      <c r="K97">
        <v>-1500</v>
      </c>
      <c r="L97">
        <v>-1500</v>
      </c>
      <c r="M97">
        <v>-1500</v>
      </c>
      <c r="N97">
        <v>-1500</v>
      </c>
      <c r="O97">
        <v>-1500</v>
      </c>
      <c r="Q97" t="s">
        <v>4</v>
      </c>
      <c r="R97">
        <v>0</v>
      </c>
      <c r="S97">
        <v>-1500</v>
      </c>
      <c r="T97">
        <v>-1500</v>
      </c>
      <c r="U97">
        <v>-1500</v>
      </c>
      <c r="V97">
        <v>-1500</v>
      </c>
      <c r="W97">
        <v>-1500</v>
      </c>
    </row>
    <row r="98" spans="1:23">
      <c r="A98" t="s">
        <v>5</v>
      </c>
      <c r="B98">
        <f>(SUM(B93:B97))*-0.4</f>
        <v>6000</v>
      </c>
      <c r="C98">
        <f>(SUM(C93:C97))*-0.4</f>
        <v>-2664.0940000000005</v>
      </c>
      <c r="D98">
        <f t="shared" ref="D98" si="117">(SUM(D93:D97))*-0.4</f>
        <v>-2654.9360000000001</v>
      </c>
      <c r="E98">
        <f t="shared" ref="E98" si="118">(SUM(E93:E97))*-0.4</f>
        <v>-2654.9360000000001</v>
      </c>
      <c r="F98">
        <f t="shared" ref="F98" si="119">(SUM(F93:F97))*-0.4</f>
        <v>-2654.9360000000001</v>
      </c>
      <c r="G98">
        <f t="shared" ref="G98" si="120">(SUM(G93:G97))*-0.4</f>
        <v>600</v>
      </c>
      <c r="I98" t="s">
        <v>5</v>
      </c>
      <c r="J98">
        <f>(SUM(J93:J97))*-0.4</f>
        <v>6000</v>
      </c>
      <c r="K98">
        <f>(SUM(K93:K97))*-0.4</f>
        <v>-2680</v>
      </c>
      <c r="L98">
        <f t="shared" ref="L98" si="121">(SUM(L93:L97))*-0.4</f>
        <v>-2680</v>
      </c>
      <c r="M98">
        <f t="shared" ref="M98" si="122">(SUM(M93:M97))*-0.4</f>
        <v>-2680</v>
      </c>
      <c r="N98">
        <f t="shared" ref="N98" si="123">(SUM(N93:N97))*-0.4</f>
        <v>-2680</v>
      </c>
      <c r="O98">
        <f t="shared" ref="O98" si="124">(SUM(O93:O97))*-0.4</f>
        <v>600</v>
      </c>
      <c r="Q98" t="s">
        <v>5</v>
      </c>
      <c r="R98">
        <f>(SUM(R93:R97))*-0.4</f>
        <v>6000</v>
      </c>
      <c r="S98">
        <f>(SUM(S93:S97))*-0.4</f>
        <v>-2680</v>
      </c>
      <c r="T98">
        <f t="shared" ref="T98:W98" si="125">(SUM(T93:T97))*-0.4</f>
        <v>-2680</v>
      </c>
      <c r="U98">
        <f t="shared" si="125"/>
        <v>-2680</v>
      </c>
      <c r="V98">
        <f t="shared" si="125"/>
        <v>-2680</v>
      </c>
      <c r="W98">
        <f t="shared" si="125"/>
        <v>600</v>
      </c>
    </row>
    <row r="99" spans="1:23">
      <c r="A99" t="s">
        <v>6</v>
      </c>
      <c r="B99">
        <v>0</v>
      </c>
      <c r="C99">
        <v>1500</v>
      </c>
      <c r="D99">
        <v>1500</v>
      </c>
      <c r="E99">
        <v>1500</v>
      </c>
      <c r="F99">
        <v>1500</v>
      </c>
      <c r="G99">
        <v>1500</v>
      </c>
      <c r="I99" t="s">
        <v>6</v>
      </c>
      <c r="J99">
        <v>0</v>
      </c>
      <c r="K99">
        <v>1500</v>
      </c>
      <c r="L99">
        <v>1500</v>
      </c>
      <c r="M99">
        <v>1500</v>
      </c>
      <c r="N99">
        <v>1500</v>
      </c>
      <c r="O99">
        <v>1500</v>
      </c>
      <c r="Q99" t="s">
        <v>6</v>
      </c>
      <c r="R99">
        <v>0</v>
      </c>
      <c r="S99">
        <v>1500</v>
      </c>
      <c r="T99">
        <v>1500</v>
      </c>
      <c r="U99">
        <v>1500</v>
      </c>
      <c r="V99">
        <v>1500</v>
      </c>
      <c r="W99">
        <v>1500</v>
      </c>
    </row>
    <row r="100" spans="1:23">
      <c r="A100" t="s">
        <v>9</v>
      </c>
      <c r="B100">
        <v>-7500</v>
      </c>
      <c r="C100">
        <v>0</v>
      </c>
      <c r="D100">
        <v>0</v>
      </c>
      <c r="E100">
        <v>0</v>
      </c>
      <c r="F100">
        <v>0</v>
      </c>
      <c r="G100">
        <v>0</v>
      </c>
      <c r="I100" t="s">
        <v>9</v>
      </c>
      <c r="J100">
        <v>-7500</v>
      </c>
      <c r="K100">
        <v>0</v>
      </c>
      <c r="L100">
        <v>0</v>
      </c>
      <c r="M100">
        <v>0</v>
      </c>
      <c r="N100">
        <v>0</v>
      </c>
      <c r="O100">
        <v>0</v>
      </c>
      <c r="Q100" t="s">
        <v>9</v>
      </c>
      <c r="R100">
        <v>-7500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 t="s">
        <v>7</v>
      </c>
      <c r="B101">
        <v>0</v>
      </c>
      <c r="C101">
        <v>-2100</v>
      </c>
      <c r="D101">
        <v>0</v>
      </c>
      <c r="E101">
        <v>0</v>
      </c>
      <c r="F101">
        <v>0</v>
      </c>
      <c r="G101">
        <v>2100</v>
      </c>
      <c r="I101" t="s">
        <v>7</v>
      </c>
      <c r="J101">
        <v>0</v>
      </c>
      <c r="K101">
        <v>-2100</v>
      </c>
      <c r="L101">
        <v>0</v>
      </c>
      <c r="M101">
        <v>0</v>
      </c>
      <c r="N101">
        <v>0</v>
      </c>
      <c r="O101">
        <v>2100</v>
      </c>
      <c r="Q101" t="s">
        <v>7</v>
      </c>
      <c r="R101">
        <v>0</v>
      </c>
      <c r="S101">
        <v>-2100</v>
      </c>
      <c r="T101">
        <v>0</v>
      </c>
      <c r="U101">
        <v>0</v>
      </c>
      <c r="V101">
        <v>0</v>
      </c>
      <c r="W101">
        <v>2100</v>
      </c>
    </row>
    <row r="102" spans="1:23">
      <c r="A102" t="s">
        <v>8</v>
      </c>
      <c r="B102">
        <f t="shared" ref="B102:G102" si="126">SUM(B93:B101)</f>
        <v>-16500</v>
      </c>
      <c r="C102">
        <f t="shared" si="126"/>
        <v>3396.1409999999996</v>
      </c>
      <c r="D102">
        <f t="shared" si="126"/>
        <v>5482.4040000000005</v>
      </c>
      <c r="E102">
        <f t="shared" si="126"/>
        <v>5482.4040000000005</v>
      </c>
      <c r="F102">
        <f t="shared" si="126"/>
        <v>5482.4040000000005</v>
      </c>
      <c r="G102">
        <f t="shared" si="126"/>
        <v>2700</v>
      </c>
      <c r="I102" t="s">
        <v>8</v>
      </c>
      <c r="J102">
        <f t="shared" ref="J102:O102" si="127">SUM(J93:J101)</f>
        <v>-16500</v>
      </c>
      <c r="K102">
        <f t="shared" si="127"/>
        <v>3420</v>
      </c>
      <c r="L102">
        <f t="shared" si="127"/>
        <v>5520</v>
      </c>
      <c r="M102">
        <f t="shared" si="127"/>
        <v>5520</v>
      </c>
      <c r="N102">
        <f t="shared" si="127"/>
        <v>5520</v>
      </c>
      <c r="O102">
        <f t="shared" si="127"/>
        <v>2700</v>
      </c>
      <c r="Q102" t="s">
        <v>8</v>
      </c>
      <c r="R102">
        <f t="shared" ref="R102" si="128">SUM(R93:R101)</f>
        <v>-16500</v>
      </c>
      <c r="S102">
        <f t="shared" ref="S102" si="129">SUM(S93:S101)</f>
        <v>3420</v>
      </c>
      <c r="T102">
        <f t="shared" ref="T102" si="130">SUM(T93:T101)</f>
        <v>5520</v>
      </c>
      <c r="U102">
        <f t="shared" ref="U102" si="131">SUM(U93:U101)</f>
        <v>5520</v>
      </c>
      <c r="V102">
        <f t="shared" ref="V102" si="132">SUM(V93:V101)</f>
        <v>5520</v>
      </c>
      <c r="W102">
        <f t="shared" ref="W102" si="133">SUM(W93:W101)</f>
        <v>2700</v>
      </c>
    </row>
    <row r="104" spans="1:23">
      <c r="A104" t="s">
        <v>10</v>
      </c>
      <c r="B104" s="1">
        <f>NPV(0.12, C102:G102)+B102</f>
        <v>-178.70610364636377</v>
      </c>
      <c r="I104" t="s">
        <v>10</v>
      </c>
      <c r="J104" s="1">
        <f>NPV(0.12, K102:O102)+J102</f>
        <v>-76.779096182024659</v>
      </c>
      <c r="Q104" t="s">
        <v>10</v>
      </c>
      <c r="R104" s="1">
        <f>NPV(0.12, S102:W102)+R102</f>
        <v>-76.779096182024659</v>
      </c>
    </row>
    <row r="105" spans="1:23">
      <c r="A105" t="s">
        <v>11</v>
      </c>
      <c r="B105" s="2">
        <f>IRR(B102:G102)</f>
        <v>0.11559747193379555</v>
      </c>
      <c r="I105" t="s">
        <v>11</v>
      </c>
      <c r="J105" s="2">
        <f>IRR(J102:O102)</f>
        <v>0.11811004825685312</v>
      </c>
      <c r="Q105" t="s">
        <v>11</v>
      </c>
      <c r="R105" s="2">
        <f>IRR(R102:W102)</f>
        <v>0.11811004825685312</v>
      </c>
    </row>
    <row r="108" spans="1:23">
      <c r="A108" t="s">
        <v>28</v>
      </c>
      <c r="I108" t="s">
        <v>28</v>
      </c>
      <c r="Q108" t="s">
        <v>28</v>
      </c>
    </row>
    <row r="109" spans="1:23">
      <c r="A109" s="3" t="s">
        <v>29</v>
      </c>
      <c r="I109" s="3" t="s">
        <v>27</v>
      </c>
      <c r="Q109" s="3" t="s">
        <v>36</v>
      </c>
    </row>
    <row r="110" spans="1:23">
      <c r="B110">
        <v>0</v>
      </c>
      <c r="C110">
        <v>1</v>
      </c>
      <c r="D110">
        <v>2</v>
      </c>
      <c r="E110">
        <v>3</v>
      </c>
      <c r="F110">
        <v>4</v>
      </c>
      <c r="G110">
        <v>5</v>
      </c>
      <c r="J110">
        <v>0</v>
      </c>
      <c r="K110">
        <v>1</v>
      </c>
      <c r="L110">
        <v>2</v>
      </c>
      <c r="M110">
        <v>3</v>
      </c>
      <c r="N110">
        <v>4</v>
      </c>
      <c r="O110">
        <v>5</v>
      </c>
      <c r="R110">
        <v>0</v>
      </c>
      <c r="S110">
        <v>1</v>
      </c>
      <c r="T110">
        <v>2</v>
      </c>
      <c r="U110">
        <v>3</v>
      </c>
      <c r="V110">
        <v>4</v>
      </c>
      <c r="W110">
        <v>5</v>
      </c>
    </row>
    <row r="111" spans="1:23">
      <c r="A111" t="s">
        <v>0</v>
      </c>
      <c r="B111">
        <v>0</v>
      </c>
      <c r="C111">
        <f>260*80.3-0.25*80.3*100</f>
        <v>18870.5</v>
      </c>
      <c r="D111">
        <f t="shared" ref="D111:F111" si="134">260*80.3-0.25*80.3*100</f>
        <v>18870.5</v>
      </c>
      <c r="E111">
        <f t="shared" si="134"/>
        <v>18870.5</v>
      </c>
      <c r="F111">
        <f t="shared" si="134"/>
        <v>18870.5</v>
      </c>
      <c r="G111">
        <v>0</v>
      </c>
      <c r="I111" t="s">
        <v>0</v>
      </c>
      <c r="J111">
        <v>0</v>
      </c>
      <c r="K111">
        <f>232.425*100-0.25*100*100</f>
        <v>20742.5</v>
      </c>
      <c r="L111">
        <f t="shared" ref="L111:N111" si="135">232.425*100-0.25*100*100</f>
        <v>20742.5</v>
      </c>
      <c r="M111">
        <f t="shared" si="135"/>
        <v>20742.5</v>
      </c>
      <c r="N111">
        <f t="shared" si="135"/>
        <v>20742.5</v>
      </c>
      <c r="O111">
        <v>0</v>
      </c>
      <c r="Q111" t="s">
        <v>0</v>
      </c>
      <c r="R111">
        <v>0</v>
      </c>
      <c r="S111">
        <f>260*100-0.25*100*100</f>
        <v>23500</v>
      </c>
      <c r="T111">
        <f t="shared" ref="T111:V111" si="136">260*100-0.25*100*100</f>
        <v>23500</v>
      </c>
      <c r="U111">
        <f t="shared" si="136"/>
        <v>23500</v>
      </c>
      <c r="V111">
        <f t="shared" si="136"/>
        <v>23500</v>
      </c>
      <c r="W111">
        <v>0</v>
      </c>
    </row>
    <row r="112" spans="1:23">
      <c r="A112" t="s">
        <v>1</v>
      </c>
      <c r="B112">
        <v>0</v>
      </c>
      <c r="C112">
        <f>-110*80.3+0.25*80.3*60</f>
        <v>-7628.5</v>
      </c>
      <c r="D112">
        <f t="shared" ref="D112:F112" si="137">-110*80.3+0.25*80.3*60</f>
        <v>-7628.5</v>
      </c>
      <c r="E112">
        <f t="shared" si="137"/>
        <v>-7628.5</v>
      </c>
      <c r="F112">
        <f t="shared" si="137"/>
        <v>-7628.5</v>
      </c>
      <c r="G112">
        <v>0</v>
      </c>
      <c r="I112" t="s">
        <v>1</v>
      </c>
      <c r="J112">
        <v>0</v>
      </c>
      <c r="K112">
        <f>-110*100+0.25*100*60</f>
        <v>-9500</v>
      </c>
      <c r="L112">
        <f t="shared" ref="L112:N112" si="138">-110*100+0.25*100*60</f>
        <v>-9500</v>
      </c>
      <c r="M112">
        <f t="shared" si="138"/>
        <v>-9500</v>
      </c>
      <c r="N112">
        <f t="shared" si="138"/>
        <v>-9500</v>
      </c>
      <c r="O112">
        <v>0</v>
      </c>
      <c r="Q112" t="s">
        <v>1</v>
      </c>
      <c r="R112">
        <v>0</v>
      </c>
      <c r="S112">
        <f>-137.579*100+0.25*100*60</f>
        <v>-12257.900000000001</v>
      </c>
      <c r="T112">
        <f t="shared" ref="T112:V112" si="139">-137.579*100+0.25*100*60</f>
        <v>-12257.900000000001</v>
      </c>
      <c r="U112">
        <f t="shared" si="139"/>
        <v>-12257.900000000001</v>
      </c>
      <c r="V112">
        <f t="shared" si="139"/>
        <v>-12257.900000000001</v>
      </c>
      <c r="W112">
        <v>0</v>
      </c>
    </row>
    <row r="113" spans="1:23">
      <c r="A113" t="s">
        <v>2</v>
      </c>
      <c r="B113">
        <v>0</v>
      </c>
      <c r="C113">
        <v>-3000</v>
      </c>
      <c r="D113">
        <v>-3000</v>
      </c>
      <c r="E113">
        <v>-3000</v>
      </c>
      <c r="F113">
        <v>-3000</v>
      </c>
      <c r="G113">
        <v>0</v>
      </c>
      <c r="I113" t="s">
        <v>2</v>
      </c>
      <c r="J113">
        <v>0</v>
      </c>
      <c r="K113">
        <v>-3000</v>
      </c>
      <c r="L113">
        <v>-3000</v>
      </c>
      <c r="M113">
        <v>-3000</v>
      </c>
      <c r="N113">
        <v>-3000</v>
      </c>
      <c r="O113">
        <v>0</v>
      </c>
      <c r="Q113" t="s">
        <v>2</v>
      </c>
      <c r="R113">
        <v>0</v>
      </c>
      <c r="S113">
        <v>-3000</v>
      </c>
      <c r="T113">
        <v>-3000</v>
      </c>
      <c r="U113">
        <v>-3000</v>
      </c>
      <c r="V113">
        <v>-3000</v>
      </c>
      <c r="W113">
        <v>0</v>
      </c>
    </row>
    <row r="114" spans="1:23">
      <c r="A114" t="s">
        <v>3</v>
      </c>
      <c r="B114">
        <v>-15000</v>
      </c>
      <c r="C114">
        <v>0</v>
      </c>
      <c r="D114">
        <v>0</v>
      </c>
      <c r="E114">
        <v>0</v>
      </c>
      <c r="F114">
        <v>0</v>
      </c>
      <c r="G114">
        <v>0</v>
      </c>
      <c r="I114" t="s">
        <v>3</v>
      </c>
      <c r="J114">
        <v>-15000</v>
      </c>
      <c r="K114">
        <v>0</v>
      </c>
      <c r="L114">
        <v>0</v>
      </c>
      <c r="M114">
        <v>0</v>
      </c>
      <c r="N114">
        <v>0</v>
      </c>
      <c r="O114">
        <v>0</v>
      </c>
      <c r="Q114" t="s">
        <v>3</v>
      </c>
      <c r="R114">
        <v>-15000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 t="s">
        <v>4</v>
      </c>
      <c r="B115">
        <v>0</v>
      </c>
      <c r="C115">
        <v>-1500</v>
      </c>
      <c r="D115">
        <v>-1500</v>
      </c>
      <c r="E115">
        <v>-1500</v>
      </c>
      <c r="F115">
        <v>-1500</v>
      </c>
      <c r="G115">
        <v>-1500</v>
      </c>
      <c r="I115" t="s">
        <v>4</v>
      </c>
      <c r="J115">
        <v>0</v>
      </c>
      <c r="K115">
        <v>-1500</v>
      </c>
      <c r="L115">
        <v>-1500</v>
      </c>
      <c r="M115">
        <v>-1500</v>
      </c>
      <c r="N115">
        <v>-1500</v>
      </c>
      <c r="O115">
        <v>-1500</v>
      </c>
      <c r="Q115" t="s">
        <v>4</v>
      </c>
      <c r="R115">
        <v>0</v>
      </c>
      <c r="S115">
        <v>-1500</v>
      </c>
      <c r="T115">
        <v>-1500</v>
      </c>
      <c r="U115">
        <v>-1500</v>
      </c>
      <c r="V115">
        <v>-1500</v>
      </c>
      <c r="W115">
        <v>-1500</v>
      </c>
    </row>
    <row r="116" spans="1:23">
      <c r="A116" t="s">
        <v>5</v>
      </c>
      <c r="B116">
        <f>(SUM(B111:B115))*-0.4</f>
        <v>6000</v>
      </c>
      <c r="C116">
        <f>(SUM(C111:C115))*-0.4</f>
        <v>-2696.8</v>
      </c>
      <c r="D116">
        <f t="shared" ref="D116" si="140">(SUM(D111:D115))*-0.4</f>
        <v>-2696.8</v>
      </c>
      <c r="E116">
        <f t="shared" ref="E116" si="141">(SUM(E111:E115))*-0.4</f>
        <v>-2696.8</v>
      </c>
      <c r="F116">
        <f t="shared" ref="F116" si="142">(SUM(F111:F115))*-0.4</f>
        <v>-2696.8</v>
      </c>
      <c r="G116">
        <f t="shared" ref="G116" si="143">(SUM(G111:G115))*-0.4</f>
        <v>600</v>
      </c>
      <c r="I116" t="s">
        <v>5</v>
      </c>
      <c r="J116">
        <f>(SUM(J111:J115))*-0.4</f>
        <v>6000</v>
      </c>
      <c r="K116">
        <f>(SUM(K111:K115))*-0.4</f>
        <v>-2697</v>
      </c>
      <c r="L116">
        <f t="shared" ref="L116" si="144">(SUM(L111:L115))*-0.4</f>
        <v>-2697</v>
      </c>
      <c r="M116">
        <f t="shared" ref="M116" si="145">(SUM(M111:M115))*-0.4</f>
        <v>-2697</v>
      </c>
      <c r="N116">
        <f t="shared" ref="N116" si="146">(SUM(N111:N115))*-0.4</f>
        <v>-2697</v>
      </c>
      <c r="O116">
        <f t="shared" ref="O116" si="147">(SUM(O111:O115))*-0.4</f>
        <v>600</v>
      </c>
      <c r="Q116" t="s">
        <v>5</v>
      </c>
      <c r="R116">
        <f>(SUM(R111:R115))*-0.4</f>
        <v>6000</v>
      </c>
      <c r="S116">
        <f>(SUM(S111:S115))*-0.4</f>
        <v>-2696.8399999999997</v>
      </c>
      <c r="T116">
        <f t="shared" ref="T116:W116" si="148">(SUM(T111:T115))*-0.4</f>
        <v>-2696.8399999999997</v>
      </c>
      <c r="U116">
        <f t="shared" si="148"/>
        <v>-2696.8399999999997</v>
      </c>
      <c r="V116">
        <f t="shared" si="148"/>
        <v>-2696.8399999999997</v>
      </c>
      <c r="W116">
        <f t="shared" si="148"/>
        <v>600</v>
      </c>
    </row>
    <row r="117" spans="1:23">
      <c r="A117" t="s">
        <v>6</v>
      </c>
      <c r="B117">
        <v>0</v>
      </c>
      <c r="C117">
        <v>1500</v>
      </c>
      <c r="D117">
        <v>1500</v>
      </c>
      <c r="E117">
        <v>1500</v>
      </c>
      <c r="F117">
        <v>1500</v>
      </c>
      <c r="G117">
        <v>1500</v>
      </c>
      <c r="I117" t="s">
        <v>6</v>
      </c>
      <c r="J117">
        <v>0</v>
      </c>
      <c r="K117">
        <v>1500</v>
      </c>
      <c r="L117">
        <v>1500</v>
      </c>
      <c r="M117">
        <v>1500</v>
      </c>
      <c r="N117">
        <v>1500</v>
      </c>
      <c r="O117">
        <v>1500</v>
      </c>
      <c r="Q117" t="s">
        <v>6</v>
      </c>
      <c r="R117">
        <v>0</v>
      </c>
      <c r="S117">
        <v>1500</v>
      </c>
      <c r="T117">
        <v>1500</v>
      </c>
      <c r="U117">
        <v>1500</v>
      </c>
      <c r="V117">
        <v>1500</v>
      </c>
      <c r="W117">
        <v>1500</v>
      </c>
    </row>
    <row r="118" spans="1:23">
      <c r="A118" t="s">
        <v>9</v>
      </c>
      <c r="B118">
        <v>-7500</v>
      </c>
      <c r="C118">
        <v>0</v>
      </c>
      <c r="D118">
        <v>0</v>
      </c>
      <c r="E118">
        <v>0</v>
      </c>
      <c r="F118">
        <v>0</v>
      </c>
      <c r="G118">
        <v>0</v>
      </c>
      <c r="I118" t="s">
        <v>9</v>
      </c>
      <c r="J118">
        <v>-7500</v>
      </c>
      <c r="K118">
        <v>0</v>
      </c>
      <c r="L118">
        <v>0</v>
      </c>
      <c r="M118">
        <v>0</v>
      </c>
      <c r="N118">
        <v>0</v>
      </c>
      <c r="O118">
        <v>0</v>
      </c>
      <c r="Q118" t="s">
        <v>9</v>
      </c>
      <c r="R118">
        <v>-7500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 t="s">
        <v>7</v>
      </c>
      <c r="B119">
        <v>0</v>
      </c>
      <c r="C119">
        <v>-2100</v>
      </c>
      <c r="D119">
        <v>0</v>
      </c>
      <c r="E119">
        <v>0</v>
      </c>
      <c r="F119">
        <v>0</v>
      </c>
      <c r="G119">
        <v>2100</v>
      </c>
      <c r="I119" t="s">
        <v>7</v>
      </c>
      <c r="J119">
        <v>0</v>
      </c>
      <c r="K119">
        <v>-2100</v>
      </c>
      <c r="L119">
        <v>0</v>
      </c>
      <c r="M119">
        <v>0</v>
      </c>
      <c r="N119">
        <v>0</v>
      </c>
      <c r="O119">
        <v>2100</v>
      </c>
      <c r="Q119" t="s">
        <v>7</v>
      </c>
      <c r="R119">
        <v>0</v>
      </c>
      <c r="S119">
        <v>-2100</v>
      </c>
      <c r="T119">
        <v>0</v>
      </c>
      <c r="U119">
        <v>0</v>
      </c>
      <c r="V119">
        <v>0</v>
      </c>
      <c r="W119">
        <v>2100</v>
      </c>
    </row>
    <row r="120" spans="1:23">
      <c r="A120" t="s">
        <v>8</v>
      </c>
      <c r="B120">
        <f t="shared" ref="B120:G120" si="149">SUM(B111:B119)</f>
        <v>-16500</v>
      </c>
      <c r="C120">
        <f t="shared" si="149"/>
        <v>3445.2</v>
      </c>
      <c r="D120">
        <f t="shared" si="149"/>
        <v>5545.2</v>
      </c>
      <c r="E120">
        <f t="shared" si="149"/>
        <v>5545.2</v>
      </c>
      <c r="F120">
        <f t="shared" si="149"/>
        <v>5545.2</v>
      </c>
      <c r="G120">
        <f t="shared" si="149"/>
        <v>2700</v>
      </c>
      <c r="I120" t="s">
        <v>8</v>
      </c>
      <c r="J120">
        <f t="shared" ref="J120:O120" si="150">SUM(J111:J119)</f>
        <v>-16500</v>
      </c>
      <c r="K120">
        <f t="shared" si="150"/>
        <v>3445.5</v>
      </c>
      <c r="L120">
        <f t="shared" si="150"/>
        <v>5545.5</v>
      </c>
      <c r="M120">
        <f t="shared" si="150"/>
        <v>5545.5</v>
      </c>
      <c r="N120">
        <f t="shared" si="150"/>
        <v>5545.5</v>
      </c>
      <c r="O120">
        <f t="shared" si="150"/>
        <v>2700</v>
      </c>
      <c r="Q120" t="s">
        <v>8</v>
      </c>
      <c r="R120">
        <f t="shared" ref="R120" si="151">SUM(R111:R119)</f>
        <v>-16500</v>
      </c>
      <c r="S120">
        <f t="shared" ref="S120" si="152">SUM(S111:S119)</f>
        <v>3445.2599999999984</v>
      </c>
      <c r="T120">
        <f t="shared" ref="T120" si="153">SUM(T111:T119)</f>
        <v>5545.2599999999984</v>
      </c>
      <c r="U120">
        <f t="shared" ref="U120" si="154">SUM(U111:U119)</f>
        <v>5545.2599999999984</v>
      </c>
      <c r="V120">
        <f t="shared" ref="V120" si="155">SUM(V111:V119)</f>
        <v>5545.2599999999984</v>
      </c>
      <c r="W120">
        <f t="shared" ref="W120" si="156">SUM(W111:W119)</f>
        <v>2700</v>
      </c>
    </row>
    <row r="122" spans="1:23">
      <c r="A122" t="s">
        <v>10</v>
      </c>
      <c r="B122" s="1">
        <f>NPV(0.12, C120:G120)+B120</f>
        <v>-0.23789264704100788</v>
      </c>
      <c r="I122" t="s">
        <v>10</v>
      </c>
      <c r="J122" s="1">
        <f>NPV(0.12, K120:O120)+J120</f>
        <v>0.67331215694866842</v>
      </c>
      <c r="Q122" t="s">
        <v>10</v>
      </c>
      <c r="R122" s="1">
        <f>NPV(0.12, S120:W120)+R120</f>
        <v>-5.5651686245255405E-2</v>
      </c>
    </row>
    <row r="123" spans="1:23">
      <c r="A123" t="s">
        <v>11</v>
      </c>
      <c r="B123" s="2">
        <f>IRR(B120:G120)</f>
        <v>0.11999414614132609</v>
      </c>
      <c r="I123" t="s">
        <v>11</v>
      </c>
      <c r="J123" s="2">
        <f>IRR(J120:O120)</f>
        <v>0.12001656822269813</v>
      </c>
      <c r="Q123" t="s">
        <v>11</v>
      </c>
      <c r="R123" s="2">
        <f>IRR(R120:W120)</f>
        <v>0.11999863057199378</v>
      </c>
    </row>
  </sheetData>
  <mergeCells count="3">
    <mergeCell ref="A1:G1"/>
    <mergeCell ref="I1:O1"/>
    <mergeCell ref="Q1:W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workbookViewId="0">
      <selection activeCell="J15" sqref="J15"/>
    </sheetView>
  </sheetViews>
  <sheetFormatPr defaultRowHeight="16.5"/>
  <sheetData>
    <row r="1" spans="1:10">
      <c r="A1" s="4" t="s">
        <v>40</v>
      </c>
      <c r="B1" s="4"/>
      <c r="C1" s="4"/>
      <c r="D1" s="4"/>
      <c r="E1" s="4"/>
      <c r="F1" s="4"/>
      <c r="G1" s="4"/>
      <c r="I1" s="6" t="s">
        <v>46</v>
      </c>
      <c r="J1" s="6" t="s">
        <v>45</v>
      </c>
    </row>
    <row r="2" spans="1:10">
      <c r="A2" t="s">
        <v>41</v>
      </c>
      <c r="I2" s="5">
        <v>70</v>
      </c>
      <c r="J2" s="5">
        <v>320</v>
      </c>
    </row>
    <row r="3" spans="1:10">
      <c r="A3" t="s">
        <v>44</v>
      </c>
      <c r="I3" s="5">
        <v>80</v>
      </c>
      <c r="J3" s="5">
        <v>295</v>
      </c>
    </row>
    <row r="4" spans="1:10">
      <c r="A4" s="3" t="s">
        <v>42</v>
      </c>
      <c r="B4" s="3">
        <v>320</v>
      </c>
      <c r="I4" s="5">
        <v>90</v>
      </c>
      <c r="J4" s="5">
        <v>275.55500000000001</v>
      </c>
    </row>
    <row r="5" spans="1:10">
      <c r="A5" s="3" t="s">
        <v>43</v>
      </c>
      <c r="B5" s="3">
        <v>70</v>
      </c>
      <c r="I5" s="5">
        <v>100</v>
      </c>
      <c r="J5" s="5">
        <v>260</v>
      </c>
    </row>
    <row r="6" spans="1:10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I6" s="5">
        <v>110</v>
      </c>
      <c r="J6" s="5">
        <v>247.27271999999999</v>
      </c>
    </row>
    <row r="7" spans="1:10">
      <c r="A7" t="s">
        <v>0</v>
      </c>
      <c r="B7">
        <v>0</v>
      </c>
      <c r="C7">
        <f>$B4*$B5-0.25*100*$B5</f>
        <v>20650</v>
      </c>
      <c r="D7">
        <f t="shared" ref="D7:F7" si="0">$B4*$B5-0.25*100*$B5</f>
        <v>20650</v>
      </c>
      <c r="E7">
        <f t="shared" si="0"/>
        <v>20650</v>
      </c>
      <c r="F7">
        <f t="shared" si="0"/>
        <v>20650</v>
      </c>
      <c r="G7">
        <v>0</v>
      </c>
      <c r="I7" s="5">
        <v>120</v>
      </c>
      <c r="J7" s="5">
        <v>236.66667000000001</v>
      </c>
    </row>
    <row r="8" spans="1:10">
      <c r="A8" t="s">
        <v>1</v>
      </c>
      <c r="B8">
        <v>0</v>
      </c>
      <c r="C8">
        <f>-110*$B5+0.25*$B5*60</f>
        <v>-6650</v>
      </c>
      <c r="D8">
        <f t="shared" ref="D8:F8" si="1">-110*$B5+0.25*$B5*60</f>
        <v>-6650</v>
      </c>
      <c r="E8">
        <f t="shared" si="1"/>
        <v>-6650</v>
      </c>
      <c r="F8">
        <f t="shared" si="1"/>
        <v>-6650</v>
      </c>
      <c r="G8">
        <v>0</v>
      </c>
      <c r="I8" s="5">
        <v>130</v>
      </c>
      <c r="J8" s="5">
        <v>227.69229999999999</v>
      </c>
    </row>
    <row r="9" spans="1:10">
      <c r="A9" t="s">
        <v>2</v>
      </c>
      <c r="B9">
        <v>0</v>
      </c>
      <c r="C9">
        <v>-3000</v>
      </c>
      <c r="D9">
        <v>-3000</v>
      </c>
      <c r="E9">
        <v>-3000</v>
      </c>
      <c r="F9">
        <v>-3000</v>
      </c>
      <c r="G9">
        <v>0</v>
      </c>
      <c r="I9" s="5">
        <v>140</v>
      </c>
      <c r="J9" s="5">
        <v>220</v>
      </c>
    </row>
    <row r="10" spans="1:10">
      <c r="A10" t="s">
        <v>3</v>
      </c>
      <c r="B10">
        <v>-15000</v>
      </c>
      <c r="C10">
        <v>0</v>
      </c>
      <c r="D10">
        <v>0</v>
      </c>
      <c r="E10">
        <v>0</v>
      </c>
      <c r="F10">
        <v>0</v>
      </c>
      <c r="G10">
        <v>0</v>
      </c>
      <c r="I10" s="5">
        <v>150</v>
      </c>
      <c r="J10" s="5">
        <v>213.33335</v>
      </c>
    </row>
    <row r="11" spans="1:10">
      <c r="A11" t="s">
        <v>4</v>
      </c>
      <c r="B11">
        <v>0</v>
      </c>
      <c r="C11">
        <v>-1500</v>
      </c>
      <c r="D11">
        <v>-1500</v>
      </c>
      <c r="E11">
        <v>-1500</v>
      </c>
      <c r="F11">
        <v>-1500</v>
      </c>
      <c r="G11">
        <v>-1500</v>
      </c>
    </row>
    <row r="12" spans="1:10">
      <c r="A12" t="s">
        <v>5</v>
      </c>
      <c r="B12">
        <f>(SUM(B7:B11))*-0.4</f>
        <v>6000</v>
      </c>
      <c r="C12">
        <f>(SUM(C7:C11))*-0.4</f>
        <v>-3800</v>
      </c>
      <c r="D12">
        <f t="shared" ref="D12:G12" si="2">(SUM(D7:D11))*-0.4</f>
        <v>-3800</v>
      </c>
      <c r="E12">
        <f t="shared" si="2"/>
        <v>-3800</v>
      </c>
      <c r="F12">
        <f t="shared" si="2"/>
        <v>-3800</v>
      </c>
      <c r="G12">
        <f t="shared" si="2"/>
        <v>600</v>
      </c>
    </row>
    <row r="13" spans="1:10">
      <c r="A13" t="s">
        <v>6</v>
      </c>
      <c r="B13">
        <v>0</v>
      </c>
      <c r="C13">
        <v>1500</v>
      </c>
      <c r="D13">
        <v>1500</v>
      </c>
      <c r="E13">
        <v>1500</v>
      </c>
      <c r="F13">
        <v>1500</v>
      </c>
      <c r="G13">
        <v>1500</v>
      </c>
    </row>
    <row r="14" spans="1:10">
      <c r="A14" t="s">
        <v>9</v>
      </c>
      <c r="B14">
        <v>-7500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0">
      <c r="A15" t="s">
        <v>7</v>
      </c>
      <c r="B15">
        <v>0</v>
      </c>
      <c r="C15">
        <v>-2100</v>
      </c>
      <c r="D15">
        <v>0</v>
      </c>
      <c r="E15">
        <v>0</v>
      </c>
      <c r="F15">
        <v>0</v>
      </c>
      <c r="G15">
        <v>2100</v>
      </c>
    </row>
    <row r="16" spans="1:10">
      <c r="A16" t="s">
        <v>8</v>
      </c>
      <c r="B16">
        <f t="shared" ref="B16:G16" si="3">SUM(B7:B15)</f>
        <v>-16500</v>
      </c>
      <c r="C16">
        <f t="shared" si="3"/>
        <v>5100</v>
      </c>
      <c r="D16">
        <f t="shared" si="3"/>
        <v>7200</v>
      </c>
      <c r="E16">
        <f t="shared" si="3"/>
        <v>7200</v>
      </c>
      <c r="F16">
        <f t="shared" si="3"/>
        <v>7200</v>
      </c>
      <c r="G16">
        <f t="shared" si="3"/>
        <v>2700</v>
      </c>
    </row>
    <row r="18" spans="1:7">
      <c r="A18" t="s">
        <v>10</v>
      </c>
      <c r="B18" s="1">
        <f>NPV(0.12, C16:G16)+B16</f>
        <v>5025.9678061503328</v>
      </c>
    </row>
    <row r="19" spans="1:7">
      <c r="A19" t="s">
        <v>11</v>
      </c>
      <c r="B19" s="2">
        <f>IRR(B16:G16)</f>
        <v>0.24114200604955105</v>
      </c>
    </row>
    <row r="21" spans="1:7">
      <c r="A21" t="s">
        <v>44</v>
      </c>
    </row>
    <row r="22" spans="1:7">
      <c r="A22" s="3" t="s">
        <v>42</v>
      </c>
      <c r="B22" s="3">
        <v>295</v>
      </c>
    </row>
    <row r="23" spans="1:7">
      <c r="A23" s="3" t="s">
        <v>43</v>
      </c>
      <c r="B23" s="3">
        <v>80</v>
      </c>
    </row>
    <row r="24" spans="1:7"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</row>
    <row r="25" spans="1:7">
      <c r="A25" t="s">
        <v>0</v>
      </c>
      <c r="B25">
        <v>0</v>
      </c>
      <c r="C25">
        <f>$B22*$B23-0.25*100*$B23</f>
        <v>21600</v>
      </c>
      <c r="D25">
        <f t="shared" ref="D25:F25" si="4">$B22*$B23-0.25*100*$B23</f>
        <v>21600</v>
      </c>
      <c r="E25">
        <f t="shared" si="4"/>
        <v>21600</v>
      </c>
      <c r="F25">
        <f t="shared" si="4"/>
        <v>21600</v>
      </c>
      <c r="G25">
        <v>0</v>
      </c>
    </row>
    <row r="26" spans="1:7">
      <c r="A26" t="s">
        <v>1</v>
      </c>
      <c r="B26">
        <v>0</v>
      </c>
      <c r="C26">
        <f>-110*$B23+0.25*$B23*60</f>
        <v>-7600</v>
      </c>
      <c r="D26">
        <f t="shared" ref="D26:F26" si="5">-110*$B23+0.25*$B23*60</f>
        <v>-7600</v>
      </c>
      <c r="E26">
        <f t="shared" si="5"/>
        <v>-7600</v>
      </c>
      <c r="F26">
        <f t="shared" si="5"/>
        <v>-7600</v>
      </c>
      <c r="G26">
        <v>0</v>
      </c>
    </row>
    <row r="27" spans="1:7">
      <c r="A27" t="s">
        <v>2</v>
      </c>
      <c r="B27">
        <v>0</v>
      </c>
      <c r="C27">
        <v>-3000</v>
      </c>
      <c r="D27">
        <v>-3000</v>
      </c>
      <c r="E27">
        <v>-3000</v>
      </c>
      <c r="F27">
        <v>-3000</v>
      </c>
      <c r="G27">
        <v>0</v>
      </c>
    </row>
    <row r="28" spans="1:7">
      <c r="A28" t="s">
        <v>3</v>
      </c>
      <c r="B28">
        <v>-15000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4</v>
      </c>
      <c r="B29">
        <v>0</v>
      </c>
      <c r="C29">
        <v>-1500</v>
      </c>
      <c r="D29">
        <v>-1500</v>
      </c>
      <c r="E29">
        <v>-1500</v>
      </c>
      <c r="F29">
        <v>-1500</v>
      </c>
      <c r="G29">
        <v>-1500</v>
      </c>
    </row>
    <row r="30" spans="1:7">
      <c r="A30" t="s">
        <v>5</v>
      </c>
      <c r="B30">
        <f>(SUM(B25:B29))*-0.4</f>
        <v>6000</v>
      </c>
      <c r="C30">
        <f>(SUM(C25:C29))*-0.4</f>
        <v>-3800</v>
      </c>
      <c r="D30">
        <f t="shared" ref="D30:G30" si="6">(SUM(D25:D29))*-0.4</f>
        <v>-3800</v>
      </c>
      <c r="E30">
        <f t="shared" si="6"/>
        <v>-3800</v>
      </c>
      <c r="F30">
        <f t="shared" si="6"/>
        <v>-3800</v>
      </c>
      <c r="G30">
        <f t="shared" si="6"/>
        <v>600</v>
      </c>
    </row>
    <row r="31" spans="1:7">
      <c r="A31" t="s">
        <v>6</v>
      </c>
      <c r="B31">
        <v>0</v>
      </c>
      <c r="C31">
        <v>1500</v>
      </c>
      <c r="D31">
        <v>1500</v>
      </c>
      <c r="E31">
        <v>1500</v>
      </c>
      <c r="F31">
        <v>1500</v>
      </c>
      <c r="G31">
        <v>1500</v>
      </c>
    </row>
    <row r="32" spans="1:7">
      <c r="A32" t="s">
        <v>9</v>
      </c>
      <c r="B32">
        <v>-7500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7</v>
      </c>
      <c r="B33">
        <v>0</v>
      </c>
      <c r="C33">
        <v>-2100</v>
      </c>
      <c r="D33">
        <v>0</v>
      </c>
      <c r="E33">
        <v>0</v>
      </c>
      <c r="F33">
        <v>0</v>
      </c>
      <c r="G33">
        <v>2100</v>
      </c>
    </row>
    <row r="34" spans="1:7">
      <c r="A34" t="s">
        <v>8</v>
      </c>
      <c r="B34">
        <f t="shared" ref="B34" si="7">SUM(B25:B33)</f>
        <v>-16500</v>
      </c>
      <c r="C34">
        <f t="shared" ref="C34" si="8">SUM(C25:C33)</f>
        <v>5100</v>
      </c>
      <c r="D34">
        <f t="shared" ref="D34" si="9">SUM(D25:D33)</f>
        <v>7200</v>
      </c>
      <c r="E34">
        <f t="shared" ref="E34" si="10">SUM(E25:E33)</f>
        <v>7200</v>
      </c>
      <c r="F34">
        <f t="shared" ref="F34" si="11">SUM(F25:F33)</f>
        <v>7200</v>
      </c>
      <c r="G34">
        <f t="shared" ref="G34" si="12">SUM(G25:G33)</f>
        <v>2700</v>
      </c>
    </row>
    <row r="36" spans="1:7">
      <c r="A36" t="s">
        <v>10</v>
      </c>
      <c r="B36" s="1">
        <f>NPV(0.12, C34:G34)+B34</f>
        <v>5025.9678061503328</v>
      </c>
    </row>
    <row r="37" spans="1:7">
      <c r="A37" t="s">
        <v>11</v>
      </c>
      <c r="B37" s="2">
        <f>IRR(B34:G34)</f>
        <v>0.24114200604955105</v>
      </c>
    </row>
    <row r="39" spans="1:7">
      <c r="A39" t="s">
        <v>44</v>
      </c>
    </row>
    <row r="40" spans="1:7">
      <c r="A40" s="3" t="s">
        <v>42</v>
      </c>
      <c r="B40" s="3">
        <v>275.55500000000001</v>
      </c>
    </row>
    <row r="41" spans="1:7">
      <c r="A41" s="3" t="s">
        <v>43</v>
      </c>
      <c r="B41" s="3">
        <v>90</v>
      </c>
    </row>
    <row r="42" spans="1:7"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</row>
    <row r="43" spans="1:7">
      <c r="A43" t="s">
        <v>0</v>
      </c>
      <c r="B43">
        <v>0</v>
      </c>
      <c r="C43">
        <f>$B40*$B41-0.25*100*$B41</f>
        <v>22549.95</v>
      </c>
      <c r="D43">
        <f t="shared" ref="D43:F43" si="13">$B40*$B41-0.25*100*$B41</f>
        <v>22549.95</v>
      </c>
      <c r="E43">
        <f t="shared" si="13"/>
        <v>22549.95</v>
      </c>
      <c r="F43">
        <f t="shared" si="13"/>
        <v>22549.95</v>
      </c>
      <c r="G43">
        <v>0</v>
      </c>
    </row>
    <row r="44" spans="1:7">
      <c r="A44" t="s">
        <v>1</v>
      </c>
      <c r="B44">
        <v>0</v>
      </c>
      <c r="C44">
        <f>-110*$B41+0.25*$B41*60</f>
        <v>-8550</v>
      </c>
      <c r="D44">
        <f t="shared" ref="D44:F44" si="14">-110*$B41+0.25*$B41*60</f>
        <v>-8550</v>
      </c>
      <c r="E44">
        <f t="shared" si="14"/>
        <v>-8550</v>
      </c>
      <c r="F44">
        <f t="shared" si="14"/>
        <v>-8550</v>
      </c>
      <c r="G44">
        <v>0</v>
      </c>
    </row>
    <row r="45" spans="1:7">
      <c r="A45" t="s">
        <v>2</v>
      </c>
      <c r="B45">
        <v>0</v>
      </c>
      <c r="C45">
        <v>-3000</v>
      </c>
      <c r="D45">
        <v>-3000</v>
      </c>
      <c r="E45">
        <v>-3000</v>
      </c>
      <c r="F45">
        <v>-3000</v>
      </c>
      <c r="G45">
        <v>0</v>
      </c>
    </row>
    <row r="46" spans="1:7">
      <c r="A46" t="s">
        <v>3</v>
      </c>
      <c r="B46">
        <v>-15000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4</v>
      </c>
      <c r="B47">
        <v>0</v>
      </c>
      <c r="C47">
        <v>-1500</v>
      </c>
      <c r="D47">
        <v>-1500</v>
      </c>
      <c r="E47">
        <v>-1500</v>
      </c>
      <c r="F47">
        <v>-1500</v>
      </c>
      <c r="G47">
        <v>-1500</v>
      </c>
    </row>
    <row r="48" spans="1:7">
      <c r="A48" t="s">
        <v>5</v>
      </c>
      <c r="B48">
        <f>(SUM(B43:B47))*-0.4</f>
        <v>6000</v>
      </c>
      <c r="C48">
        <f>(SUM(C43:C47))*-0.4</f>
        <v>-3799.9800000000005</v>
      </c>
      <c r="D48">
        <f t="shared" ref="D48:G48" si="15">(SUM(D43:D47))*-0.4</f>
        <v>-3799.9800000000005</v>
      </c>
      <c r="E48">
        <f t="shared" si="15"/>
        <v>-3799.9800000000005</v>
      </c>
      <c r="F48">
        <f t="shared" si="15"/>
        <v>-3799.9800000000005</v>
      </c>
      <c r="G48">
        <f t="shared" si="15"/>
        <v>600</v>
      </c>
    </row>
    <row r="49" spans="1:7">
      <c r="A49" t="s">
        <v>6</v>
      </c>
      <c r="B49">
        <v>0</v>
      </c>
      <c r="C49">
        <v>1500</v>
      </c>
      <c r="D49">
        <v>1500</v>
      </c>
      <c r="E49">
        <v>1500</v>
      </c>
      <c r="F49">
        <v>1500</v>
      </c>
      <c r="G49">
        <v>1500</v>
      </c>
    </row>
    <row r="50" spans="1:7">
      <c r="A50" t="s">
        <v>9</v>
      </c>
      <c r="B50">
        <v>-7500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7</v>
      </c>
      <c r="B51">
        <v>0</v>
      </c>
      <c r="C51">
        <v>-2100</v>
      </c>
      <c r="D51">
        <v>0</v>
      </c>
      <c r="E51">
        <v>0</v>
      </c>
      <c r="F51">
        <v>0</v>
      </c>
      <c r="G51">
        <v>2100</v>
      </c>
    </row>
    <row r="52" spans="1:7">
      <c r="A52" t="s">
        <v>8</v>
      </c>
      <c r="B52">
        <f t="shared" ref="B52" si="16">SUM(B43:B51)</f>
        <v>-16500</v>
      </c>
      <c r="C52">
        <f t="shared" ref="C52" si="17">SUM(C43:C51)</f>
        <v>5099.97</v>
      </c>
      <c r="D52">
        <f t="shared" ref="D52" si="18">SUM(D43:D51)</f>
        <v>7199.97</v>
      </c>
      <c r="E52">
        <f t="shared" ref="E52" si="19">SUM(E43:E51)</f>
        <v>7199.97</v>
      </c>
      <c r="F52">
        <f t="shared" ref="F52" si="20">SUM(F43:F51)</f>
        <v>7199.97</v>
      </c>
      <c r="G52">
        <f t="shared" ref="G52" si="21">SUM(G43:G51)</f>
        <v>2700</v>
      </c>
    </row>
    <row r="54" spans="1:7">
      <c r="A54" t="s">
        <v>10</v>
      </c>
      <c r="B54" s="1">
        <f>NPV(0.12, C52:G52)+B52</f>
        <v>5025.8766856699367</v>
      </c>
    </row>
    <row r="55" spans="1:7">
      <c r="A55" t="s">
        <v>11</v>
      </c>
      <c r="B55" s="2">
        <f>IRR(B52:G52)</f>
        <v>0.24113985206483068</v>
      </c>
    </row>
    <row r="57" spans="1:7">
      <c r="A57" t="s">
        <v>44</v>
      </c>
    </row>
    <row r="58" spans="1:7">
      <c r="A58" s="3" t="s">
        <v>42</v>
      </c>
      <c r="B58" s="3">
        <v>260</v>
      </c>
    </row>
    <row r="59" spans="1:7">
      <c r="A59" s="3" t="s">
        <v>43</v>
      </c>
      <c r="B59" s="3">
        <v>100</v>
      </c>
    </row>
    <row r="60" spans="1:7">
      <c r="B60">
        <v>0</v>
      </c>
      <c r="C60">
        <v>1</v>
      </c>
      <c r="D60">
        <v>2</v>
      </c>
      <c r="E60">
        <v>3</v>
      </c>
      <c r="F60">
        <v>4</v>
      </c>
      <c r="G60">
        <v>5</v>
      </c>
    </row>
    <row r="61" spans="1:7">
      <c r="A61" t="s">
        <v>0</v>
      </c>
      <c r="B61">
        <v>0</v>
      </c>
      <c r="C61">
        <f>$B58*$B59-0.25*100*$B59</f>
        <v>23500</v>
      </c>
      <c r="D61">
        <f t="shared" ref="D61:F61" si="22">$B58*$B59-0.25*100*$B59</f>
        <v>23500</v>
      </c>
      <c r="E61">
        <f t="shared" si="22"/>
        <v>23500</v>
      </c>
      <c r="F61">
        <f t="shared" si="22"/>
        <v>23500</v>
      </c>
      <c r="G61">
        <v>0</v>
      </c>
    </row>
    <row r="62" spans="1:7">
      <c r="A62" t="s">
        <v>1</v>
      </c>
      <c r="B62">
        <v>0</v>
      </c>
      <c r="C62">
        <f>-110*$B59+0.25*$B59*60</f>
        <v>-9500</v>
      </c>
      <c r="D62">
        <f t="shared" ref="D62:F62" si="23">-110*$B59+0.25*$B59*60</f>
        <v>-9500</v>
      </c>
      <c r="E62">
        <f t="shared" si="23"/>
        <v>-9500</v>
      </c>
      <c r="F62">
        <f t="shared" si="23"/>
        <v>-9500</v>
      </c>
      <c r="G62">
        <v>0</v>
      </c>
    </row>
    <row r="63" spans="1:7">
      <c r="A63" t="s">
        <v>2</v>
      </c>
      <c r="B63">
        <v>0</v>
      </c>
      <c r="C63">
        <v>-3000</v>
      </c>
      <c r="D63">
        <v>-3000</v>
      </c>
      <c r="E63">
        <v>-3000</v>
      </c>
      <c r="F63">
        <v>-3000</v>
      </c>
      <c r="G63">
        <v>0</v>
      </c>
    </row>
    <row r="64" spans="1:7">
      <c r="A64" t="s">
        <v>3</v>
      </c>
      <c r="B64">
        <v>-15000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t="s">
        <v>4</v>
      </c>
      <c r="B65">
        <v>0</v>
      </c>
      <c r="C65">
        <v>-1500</v>
      </c>
      <c r="D65">
        <v>-1500</v>
      </c>
      <c r="E65">
        <v>-1500</v>
      </c>
      <c r="F65">
        <v>-1500</v>
      </c>
      <c r="G65">
        <v>-1500</v>
      </c>
    </row>
    <row r="66" spans="1:7">
      <c r="A66" t="s">
        <v>5</v>
      </c>
      <c r="B66">
        <f>(SUM(B61:B65))*-0.4</f>
        <v>6000</v>
      </c>
      <c r="C66">
        <f>(SUM(C61:C65))*-0.4</f>
        <v>-3800</v>
      </c>
      <c r="D66">
        <f t="shared" ref="D66:G66" si="24">(SUM(D61:D65))*-0.4</f>
        <v>-3800</v>
      </c>
      <c r="E66">
        <f t="shared" si="24"/>
        <v>-3800</v>
      </c>
      <c r="F66">
        <f t="shared" si="24"/>
        <v>-3800</v>
      </c>
      <c r="G66">
        <f t="shared" si="24"/>
        <v>600</v>
      </c>
    </row>
    <row r="67" spans="1:7">
      <c r="A67" t="s">
        <v>6</v>
      </c>
      <c r="B67">
        <v>0</v>
      </c>
      <c r="C67">
        <v>1500</v>
      </c>
      <c r="D67">
        <v>1500</v>
      </c>
      <c r="E67">
        <v>1500</v>
      </c>
      <c r="F67">
        <v>1500</v>
      </c>
      <c r="G67">
        <v>1500</v>
      </c>
    </row>
    <row r="68" spans="1:7">
      <c r="A68" t="s">
        <v>9</v>
      </c>
      <c r="B68">
        <v>-7500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t="s">
        <v>7</v>
      </c>
      <c r="B69">
        <v>0</v>
      </c>
      <c r="C69">
        <v>-2100</v>
      </c>
      <c r="D69">
        <v>0</v>
      </c>
      <c r="E69">
        <v>0</v>
      </c>
      <c r="F69">
        <v>0</v>
      </c>
      <c r="G69">
        <v>2100</v>
      </c>
    </row>
    <row r="70" spans="1:7">
      <c r="A70" t="s">
        <v>8</v>
      </c>
      <c r="B70">
        <f t="shared" ref="B70" si="25">SUM(B61:B69)</f>
        <v>-16500</v>
      </c>
      <c r="C70">
        <f t="shared" ref="C70" si="26">SUM(C61:C69)</f>
        <v>5100</v>
      </c>
      <c r="D70">
        <f t="shared" ref="D70" si="27">SUM(D61:D69)</f>
        <v>7200</v>
      </c>
      <c r="E70">
        <f t="shared" ref="E70" si="28">SUM(E61:E69)</f>
        <v>7200</v>
      </c>
      <c r="F70">
        <f t="shared" ref="F70" si="29">SUM(F61:F69)</f>
        <v>7200</v>
      </c>
      <c r="G70">
        <f t="shared" ref="G70" si="30">SUM(G61:G69)</f>
        <v>2700</v>
      </c>
    </row>
    <row r="72" spans="1:7">
      <c r="A72" t="s">
        <v>10</v>
      </c>
      <c r="B72" s="1">
        <f>NPV(0.12, C70:G70)+B70</f>
        <v>5025.9678061503328</v>
      </c>
    </row>
    <row r="73" spans="1:7">
      <c r="A73" t="s">
        <v>11</v>
      </c>
      <c r="B73" s="2">
        <f>IRR(B70:G70)</f>
        <v>0.24114200604955105</v>
      </c>
    </row>
    <row r="75" spans="1:7">
      <c r="A75" t="s">
        <v>44</v>
      </c>
    </row>
    <row r="76" spans="1:7">
      <c r="A76" s="3" t="s">
        <v>42</v>
      </c>
      <c r="B76" s="3">
        <v>247.27271999999999</v>
      </c>
    </row>
    <row r="77" spans="1:7">
      <c r="A77" s="3" t="s">
        <v>43</v>
      </c>
      <c r="B77" s="3">
        <v>110</v>
      </c>
    </row>
    <row r="78" spans="1:7">
      <c r="B78">
        <v>0</v>
      </c>
      <c r="C78">
        <v>1</v>
      </c>
      <c r="D78">
        <v>2</v>
      </c>
      <c r="E78">
        <v>3</v>
      </c>
      <c r="F78">
        <v>4</v>
      </c>
      <c r="G78">
        <v>5</v>
      </c>
    </row>
    <row r="79" spans="1:7">
      <c r="A79" t="s">
        <v>0</v>
      </c>
      <c r="B79">
        <v>0</v>
      </c>
      <c r="C79">
        <f>$B76*$B77-0.25*100*$B77</f>
        <v>24449.999199999998</v>
      </c>
      <c r="D79">
        <f t="shared" ref="D79:F79" si="31">$B76*$B77-0.25*100*$B77</f>
        <v>24449.999199999998</v>
      </c>
      <c r="E79">
        <f t="shared" si="31"/>
        <v>24449.999199999998</v>
      </c>
      <c r="F79">
        <f t="shared" si="31"/>
        <v>24449.999199999998</v>
      </c>
      <c r="G79">
        <v>0</v>
      </c>
    </row>
    <row r="80" spans="1:7">
      <c r="A80" t="s">
        <v>1</v>
      </c>
      <c r="B80">
        <v>0</v>
      </c>
      <c r="C80">
        <f>-110*$B77+0.25*$B77*60</f>
        <v>-10450</v>
      </c>
      <c r="D80">
        <f t="shared" ref="D80:F80" si="32">-110*$B77+0.25*$B77*60</f>
        <v>-10450</v>
      </c>
      <c r="E80">
        <f t="shared" si="32"/>
        <v>-10450</v>
      </c>
      <c r="F80">
        <f t="shared" si="32"/>
        <v>-10450</v>
      </c>
      <c r="G80">
        <v>0</v>
      </c>
    </row>
    <row r="81" spans="1:7">
      <c r="A81" t="s">
        <v>2</v>
      </c>
      <c r="B81">
        <v>0</v>
      </c>
      <c r="C81">
        <v>-3000</v>
      </c>
      <c r="D81">
        <v>-3000</v>
      </c>
      <c r="E81">
        <v>-3000</v>
      </c>
      <c r="F81">
        <v>-3000</v>
      </c>
      <c r="G81">
        <v>0</v>
      </c>
    </row>
    <row r="82" spans="1:7">
      <c r="A82" t="s">
        <v>3</v>
      </c>
      <c r="B82">
        <v>-15000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t="s">
        <v>4</v>
      </c>
      <c r="B83">
        <v>0</v>
      </c>
      <c r="C83">
        <v>-1500</v>
      </c>
      <c r="D83">
        <v>-1500</v>
      </c>
      <c r="E83">
        <v>-1500</v>
      </c>
      <c r="F83">
        <v>-1500</v>
      </c>
      <c r="G83">
        <v>-1500</v>
      </c>
    </row>
    <row r="84" spans="1:7">
      <c r="A84" t="s">
        <v>5</v>
      </c>
      <c r="B84">
        <f>(SUM(B79:B83))*-0.4</f>
        <v>6000</v>
      </c>
      <c r="C84">
        <f>(SUM(C79:C83))*-0.4</f>
        <v>-3799.9996799999994</v>
      </c>
      <c r="D84">
        <f t="shared" ref="D84:G84" si="33">(SUM(D79:D83))*-0.4</f>
        <v>-3799.9996799999994</v>
      </c>
      <c r="E84">
        <f t="shared" si="33"/>
        <v>-3799.9996799999994</v>
      </c>
      <c r="F84">
        <f t="shared" si="33"/>
        <v>-3799.9996799999994</v>
      </c>
      <c r="G84">
        <f t="shared" si="33"/>
        <v>600</v>
      </c>
    </row>
    <row r="85" spans="1:7">
      <c r="A85" t="s">
        <v>6</v>
      </c>
      <c r="B85">
        <v>0</v>
      </c>
      <c r="C85">
        <v>1500</v>
      </c>
      <c r="D85">
        <v>1500</v>
      </c>
      <c r="E85">
        <v>1500</v>
      </c>
      <c r="F85">
        <v>1500</v>
      </c>
      <c r="G85">
        <v>1500</v>
      </c>
    </row>
    <row r="86" spans="1:7">
      <c r="A86" t="s">
        <v>9</v>
      </c>
      <c r="B86">
        <v>-7500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t="s">
        <v>7</v>
      </c>
      <c r="B87">
        <v>0</v>
      </c>
      <c r="C87">
        <v>-2100</v>
      </c>
      <c r="D87">
        <v>0</v>
      </c>
      <c r="E87">
        <v>0</v>
      </c>
      <c r="F87">
        <v>0</v>
      </c>
      <c r="G87">
        <v>2100</v>
      </c>
    </row>
    <row r="88" spans="1:7">
      <c r="A88" t="s">
        <v>8</v>
      </c>
      <c r="B88">
        <f t="shared" ref="B88" si="34">SUM(B79:B87)</f>
        <v>-16500</v>
      </c>
      <c r="C88">
        <f t="shared" ref="C88" si="35">SUM(C79:C87)</f>
        <v>5099.9995199999994</v>
      </c>
      <c r="D88">
        <f t="shared" ref="D88" si="36">SUM(D79:D87)</f>
        <v>7199.9995199999994</v>
      </c>
      <c r="E88">
        <f t="shared" ref="E88" si="37">SUM(E79:E87)</f>
        <v>7199.9995199999994</v>
      </c>
      <c r="F88">
        <f t="shared" ref="F88" si="38">SUM(F79:F87)</f>
        <v>7199.9995199999994</v>
      </c>
      <c r="G88">
        <f t="shared" ref="G88" si="39">SUM(G79:G87)</f>
        <v>2700</v>
      </c>
    </row>
    <row r="90" spans="1:7">
      <c r="A90" t="s">
        <v>10</v>
      </c>
      <c r="B90" s="1">
        <f>NPV(0.12, C88:G88)+B88</f>
        <v>5025.966348222646</v>
      </c>
    </row>
    <row r="91" spans="1:7">
      <c r="A91" t="s">
        <v>11</v>
      </c>
      <c r="B91" s="2">
        <f>IRR(B88:G88)</f>
        <v>0.24114197158580675</v>
      </c>
    </row>
    <row r="93" spans="1:7">
      <c r="A93" t="s">
        <v>44</v>
      </c>
    </row>
    <row r="94" spans="1:7">
      <c r="A94" s="3" t="s">
        <v>42</v>
      </c>
      <c r="B94" s="3">
        <v>236.66667000000001</v>
      </c>
    </row>
    <row r="95" spans="1:7">
      <c r="A95" s="3" t="s">
        <v>43</v>
      </c>
      <c r="B95" s="3">
        <v>120</v>
      </c>
    </row>
    <row r="96" spans="1:7">
      <c r="B96">
        <v>0</v>
      </c>
      <c r="C96">
        <v>1</v>
      </c>
      <c r="D96">
        <v>2</v>
      </c>
      <c r="E96">
        <v>3</v>
      </c>
      <c r="F96">
        <v>4</v>
      </c>
      <c r="G96">
        <v>5</v>
      </c>
    </row>
    <row r="97" spans="1:7">
      <c r="A97" t="s">
        <v>0</v>
      </c>
      <c r="B97">
        <v>0</v>
      </c>
      <c r="C97">
        <f>$B94*$B95-0.25*100*$B95</f>
        <v>25400.000400000001</v>
      </c>
      <c r="D97">
        <f t="shared" ref="D97:F97" si="40">$B94*$B95-0.25*100*$B95</f>
        <v>25400.000400000001</v>
      </c>
      <c r="E97">
        <f t="shared" si="40"/>
        <v>25400.000400000001</v>
      </c>
      <c r="F97">
        <f t="shared" si="40"/>
        <v>25400.000400000001</v>
      </c>
      <c r="G97">
        <v>0</v>
      </c>
    </row>
    <row r="98" spans="1:7">
      <c r="A98" t="s">
        <v>1</v>
      </c>
      <c r="B98">
        <v>0</v>
      </c>
      <c r="C98">
        <f>-110*$B95+0.25*$B95*60</f>
        <v>-11400</v>
      </c>
      <c r="D98">
        <f t="shared" ref="D98:F98" si="41">-110*$B95+0.25*$B95*60</f>
        <v>-11400</v>
      </c>
      <c r="E98">
        <f t="shared" si="41"/>
        <v>-11400</v>
      </c>
      <c r="F98">
        <f t="shared" si="41"/>
        <v>-11400</v>
      </c>
      <c r="G98">
        <v>0</v>
      </c>
    </row>
    <row r="99" spans="1:7">
      <c r="A99" t="s">
        <v>2</v>
      </c>
      <c r="B99">
        <v>0</v>
      </c>
      <c r="C99">
        <v>-3000</v>
      </c>
      <c r="D99">
        <v>-3000</v>
      </c>
      <c r="E99">
        <v>-3000</v>
      </c>
      <c r="F99">
        <v>-3000</v>
      </c>
      <c r="G99">
        <v>0</v>
      </c>
    </row>
    <row r="100" spans="1:7">
      <c r="A100" t="s">
        <v>3</v>
      </c>
      <c r="B100">
        <v>-15000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t="s">
        <v>4</v>
      </c>
      <c r="B101">
        <v>0</v>
      </c>
      <c r="C101">
        <v>-1500</v>
      </c>
      <c r="D101">
        <v>-1500</v>
      </c>
      <c r="E101">
        <v>-1500</v>
      </c>
      <c r="F101">
        <v>-1500</v>
      </c>
      <c r="G101">
        <v>-1500</v>
      </c>
    </row>
    <row r="102" spans="1:7">
      <c r="A102" t="s">
        <v>5</v>
      </c>
      <c r="B102">
        <f>(SUM(B97:B101))*-0.4</f>
        <v>6000</v>
      </c>
      <c r="C102">
        <f>(SUM(C97:C101))*-0.4</f>
        <v>-3800.0001600000005</v>
      </c>
      <c r="D102">
        <f t="shared" ref="D102:G102" si="42">(SUM(D97:D101))*-0.4</f>
        <v>-3800.0001600000005</v>
      </c>
      <c r="E102">
        <f t="shared" si="42"/>
        <v>-3800.0001600000005</v>
      </c>
      <c r="F102">
        <f t="shared" si="42"/>
        <v>-3800.0001600000005</v>
      </c>
      <c r="G102">
        <f t="shared" si="42"/>
        <v>600</v>
      </c>
    </row>
    <row r="103" spans="1:7">
      <c r="A103" t="s">
        <v>6</v>
      </c>
      <c r="B103">
        <v>0</v>
      </c>
      <c r="C103">
        <v>1500</v>
      </c>
      <c r="D103">
        <v>1500</v>
      </c>
      <c r="E103">
        <v>1500</v>
      </c>
      <c r="F103">
        <v>1500</v>
      </c>
      <c r="G103">
        <v>1500</v>
      </c>
    </row>
    <row r="104" spans="1:7">
      <c r="A104" t="s">
        <v>9</v>
      </c>
      <c r="B104">
        <v>-7500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t="s">
        <v>7</v>
      </c>
      <c r="B105">
        <v>0</v>
      </c>
      <c r="C105">
        <v>-2100</v>
      </c>
      <c r="D105">
        <v>0</v>
      </c>
      <c r="E105">
        <v>0</v>
      </c>
      <c r="F105">
        <v>0</v>
      </c>
      <c r="G105">
        <v>2100</v>
      </c>
    </row>
    <row r="106" spans="1:7">
      <c r="A106" t="s">
        <v>8</v>
      </c>
      <c r="B106">
        <f t="shared" ref="B106:G106" si="43">SUM(B97:B105)</f>
        <v>-16500</v>
      </c>
      <c r="C106">
        <f t="shared" si="43"/>
        <v>5100.0002400000003</v>
      </c>
      <c r="D106">
        <f t="shared" si="43"/>
        <v>7200.0002400000003</v>
      </c>
      <c r="E106">
        <f t="shared" si="43"/>
        <v>7200.0002400000003</v>
      </c>
      <c r="F106">
        <f t="shared" si="43"/>
        <v>7200.0002400000003</v>
      </c>
      <c r="G106">
        <f t="shared" si="43"/>
        <v>2700</v>
      </c>
    </row>
    <row r="108" spans="1:7">
      <c r="A108" t="s">
        <v>10</v>
      </c>
      <c r="B108" s="1">
        <f>NPV(0.12, C106:G106)+B106</f>
        <v>5025.9685351141779</v>
      </c>
    </row>
    <row r="109" spans="1:7">
      <c r="A109" t="s">
        <v>11</v>
      </c>
      <c r="B109" s="2">
        <f>IRR(B106:G106)</f>
        <v>0.2411420232814232</v>
      </c>
    </row>
    <row r="111" spans="1:7">
      <c r="A111" t="s">
        <v>44</v>
      </c>
    </row>
    <row r="112" spans="1:7">
      <c r="A112" s="3" t="s">
        <v>42</v>
      </c>
      <c r="B112" s="3">
        <v>227.69229999999999</v>
      </c>
    </row>
    <row r="113" spans="1:7">
      <c r="A113" s="3" t="s">
        <v>43</v>
      </c>
      <c r="B113" s="3">
        <v>130</v>
      </c>
    </row>
    <row r="114" spans="1:7"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</row>
    <row r="115" spans="1:7">
      <c r="A115" t="s">
        <v>0</v>
      </c>
      <c r="B115">
        <v>0</v>
      </c>
      <c r="C115">
        <f>$B112*$B113-0.25*100*$B113</f>
        <v>26349.999</v>
      </c>
      <c r="D115">
        <f t="shared" ref="D115:F115" si="44">$B112*$B113-0.25*100*$B113</f>
        <v>26349.999</v>
      </c>
      <c r="E115">
        <f t="shared" si="44"/>
        <v>26349.999</v>
      </c>
      <c r="F115">
        <f t="shared" si="44"/>
        <v>26349.999</v>
      </c>
      <c r="G115">
        <v>0</v>
      </c>
    </row>
    <row r="116" spans="1:7">
      <c r="A116" t="s">
        <v>1</v>
      </c>
      <c r="B116">
        <v>0</v>
      </c>
      <c r="C116">
        <f>-110*$B113+0.25*$B113*60</f>
        <v>-12350</v>
      </c>
      <c r="D116">
        <f t="shared" ref="D116:F116" si="45">-110*$B113+0.25*$B113*60</f>
        <v>-12350</v>
      </c>
      <c r="E116">
        <f t="shared" si="45"/>
        <v>-12350</v>
      </c>
      <c r="F116">
        <f t="shared" si="45"/>
        <v>-12350</v>
      </c>
      <c r="G116">
        <v>0</v>
      </c>
    </row>
    <row r="117" spans="1:7">
      <c r="A117" t="s">
        <v>2</v>
      </c>
      <c r="B117">
        <v>0</v>
      </c>
      <c r="C117">
        <v>-3000</v>
      </c>
      <c r="D117">
        <v>-3000</v>
      </c>
      <c r="E117">
        <v>-3000</v>
      </c>
      <c r="F117">
        <v>-3000</v>
      </c>
      <c r="G117">
        <v>0</v>
      </c>
    </row>
    <row r="118" spans="1:7">
      <c r="A118" t="s">
        <v>3</v>
      </c>
      <c r="B118">
        <v>-15000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t="s">
        <v>4</v>
      </c>
      <c r="B119">
        <v>0</v>
      </c>
      <c r="C119">
        <v>-1500</v>
      </c>
      <c r="D119">
        <v>-1500</v>
      </c>
      <c r="E119">
        <v>-1500</v>
      </c>
      <c r="F119">
        <v>-1500</v>
      </c>
      <c r="G119">
        <v>-1500</v>
      </c>
    </row>
    <row r="120" spans="1:7">
      <c r="A120" t="s">
        <v>5</v>
      </c>
      <c r="B120">
        <f>(SUM(B115:B119))*-0.4</f>
        <v>6000</v>
      </c>
      <c r="C120">
        <f>(SUM(C115:C119))*-0.4</f>
        <v>-3799.9996000000001</v>
      </c>
      <c r="D120">
        <f t="shared" ref="D120:G120" si="46">(SUM(D115:D119))*-0.4</f>
        <v>-3799.9996000000001</v>
      </c>
      <c r="E120">
        <f t="shared" si="46"/>
        <v>-3799.9996000000001</v>
      </c>
      <c r="F120">
        <f t="shared" si="46"/>
        <v>-3799.9996000000001</v>
      </c>
      <c r="G120">
        <f t="shared" si="46"/>
        <v>600</v>
      </c>
    </row>
    <row r="121" spans="1:7">
      <c r="A121" t="s">
        <v>6</v>
      </c>
      <c r="B121">
        <v>0</v>
      </c>
      <c r="C121">
        <v>1500</v>
      </c>
      <c r="D121">
        <v>1500</v>
      </c>
      <c r="E121">
        <v>1500</v>
      </c>
      <c r="F121">
        <v>1500</v>
      </c>
      <c r="G121">
        <v>1500</v>
      </c>
    </row>
    <row r="122" spans="1:7">
      <c r="A122" t="s">
        <v>9</v>
      </c>
      <c r="B122">
        <v>-7500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t="s">
        <v>7</v>
      </c>
      <c r="B123">
        <v>0</v>
      </c>
      <c r="C123">
        <v>-2100</v>
      </c>
      <c r="D123">
        <v>0</v>
      </c>
      <c r="E123">
        <v>0</v>
      </c>
      <c r="F123">
        <v>0</v>
      </c>
      <c r="G123">
        <v>2100</v>
      </c>
    </row>
    <row r="124" spans="1:7">
      <c r="A124" t="s">
        <v>8</v>
      </c>
      <c r="B124">
        <f t="shared" ref="B124:G124" si="47">SUM(B115:B123)</f>
        <v>-16500</v>
      </c>
      <c r="C124">
        <f t="shared" si="47"/>
        <v>5099.9993999999997</v>
      </c>
      <c r="D124">
        <f t="shared" si="47"/>
        <v>7199.9993999999997</v>
      </c>
      <c r="E124">
        <f t="shared" si="47"/>
        <v>7199.9993999999997</v>
      </c>
      <c r="F124">
        <f t="shared" si="47"/>
        <v>7199.9993999999997</v>
      </c>
      <c r="G124">
        <f t="shared" si="47"/>
        <v>2700</v>
      </c>
    </row>
    <row r="126" spans="1:7">
      <c r="A126" t="s">
        <v>10</v>
      </c>
      <c r="B126" s="1">
        <f>NPV(0.12, C124:G124)+B124</f>
        <v>5025.9659837407271</v>
      </c>
    </row>
    <row r="127" spans="1:7">
      <c r="A127" t="s">
        <v>11</v>
      </c>
      <c r="B127" s="2">
        <f>IRR(B124:G124)</f>
        <v>0.24114196296987034</v>
      </c>
    </row>
    <row r="129" spans="1:7">
      <c r="A129" t="s">
        <v>44</v>
      </c>
    </row>
    <row r="130" spans="1:7">
      <c r="A130" s="3" t="s">
        <v>42</v>
      </c>
      <c r="B130" s="3">
        <v>220</v>
      </c>
    </row>
    <row r="131" spans="1:7">
      <c r="A131" s="3" t="s">
        <v>43</v>
      </c>
      <c r="B131" s="3">
        <v>140</v>
      </c>
    </row>
    <row r="132" spans="1:7">
      <c r="B132">
        <v>0</v>
      </c>
      <c r="C132">
        <v>1</v>
      </c>
      <c r="D132">
        <v>2</v>
      </c>
      <c r="E132">
        <v>3</v>
      </c>
      <c r="F132">
        <v>4</v>
      </c>
      <c r="G132">
        <v>5</v>
      </c>
    </row>
    <row r="133" spans="1:7">
      <c r="A133" t="s">
        <v>0</v>
      </c>
      <c r="B133">
        <v>0</v>
      </c>
      <c r="C133">
        <f>$B130*$B131-0.25*100*$B131</f>
        <v>27300</v>
      </c>
      <c r="D133">
        <f t="shared" ref="D133:F133" si="48">$B130*$B131-0.25*100*$B131</f>
        <v>27300</v>
      </c>
      <c r="E133">
        <f t="shared" si="48"/>
        <v>27300</v>
      </c>
      <c r="F133">
        <f t="shared" si="48"/>
        <v>27300</v>
      </c>
      <c r="G133">
        <v>0</v>
      </c>
    </row>
    <row r="134" spans="1:7">
      <c r="A134" t="s">
        <v>1</v>
      </c>
      <c r="B134">
        <v>0</v>
      </c>
      <c r="C134">
        <f>-110*$B131+0.25*$B131*60</f>
        <v>-13300</v>
      </c>
      <c r="D134">
        <f t="shared" ref="D134:F134" si="49">-110*$B131+0.25*$B131*60</f>
        <v>-13300</v>
      </c>
      <c r="E134">
        <f t="shared" si="49"/>
        <v>-13300</v>
      </c>
      <c r="F134">
        <f t="shared" si="49"/>
        <v>-13300</v>
      </c>
      <c r="G134">
        <v>0</v>
      </c>
    </row>
    <row r="135" spans="1:7">
      <c r="A135" t="s">
        <v>2</v>
      </c>
      <c r="B135">
        <v>0</v>
      </c>
      <c r="C135">
        <v>-3000</v>
      </c>
      <c r="D135">
        <v>-3000</v>
      </c>
      <c r="E135">
        <v>-3000</v>
      </c>
      <c r="F135">
        <v>-3000</v>
      </c>
      <c r="G135">
        <v>0</v>
      </c>
    </row>
    <row r="136" spans="1:7">
      <c r="A136" t="s">
        <v>3</v>
      </c>
      <c r="B136">
        <v>-15000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t="s">
        <v>4</v>
      </c>
      <c r="B137">
        <v>0</v>
      </c>
      <c r="C137">
        <v>-1500</v>
      </c>
      <c r="D137">
        <v>-1500</v>
      </c>
      <c r="E137">
        <v>-1500</v>
      </c>
      <c r="F137">
        <v>-1500</v>
      </c>
      <c r="G137">
        <v>-1500</v>
      </c>
    </row>
    <row r="138" spans="1:7">
      <c r="A138" t="s">
        <v>5</v>
      </c>
      <c r="B138">
        <f>(SUM(B133:B137))*-0.4</f>
        <v>6000</v>
      </c>
      <c r="C138">
        <f>(SUM(C133:C137))*-0.4</f>
        <v>-3800</v>
      </c>
      <c r="D138">
        <f t="shared" ref="D138:G138" si="50">(SUM(D133:D137))*-0.4</f>
        <v>-3800</v>
      </c>
      <c r="E138">
        <f t="shared" si="50"/>
        <v>-3800</v>
      </c>
      <c r="F138">
        <f t="shared" si="50"/>
        <v>-3800</v>
      </c>
      <c r="G138">
        <f t="shared" si="50"/>
        <v>600</v>
      </c>
    </row>
    <row r="139" spans="1:7">
      <c r="A139" t="s">
        <v>6</v>
      </c>
      <c r="B139">
        <v>0</v>
      </c>
      <c r="C139">
        <v>1500</v>
      </c>
      <c r="D139">
        <v>1500</v>
      </c>
      <c r="E139">
        <v>1500</v>
      </c>
      <c r="F139">
        <v>1500</v>
      </c>
      <c r="G139">
        <v>1500</v>
      </c>
    </row>
    <row r="140" spans="1:7">
      <c r="A140" t="s">
        <v>9</v>
      </c>
      <c r="B140">
        <v>-7500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t="s">
        <v>7</v>
      </c>
      <c r="B141">
        <v>0</v>
      </c>
      <c r="C141">
        <v>-2100</v>
      </c>
      <c r="D141">
        <v>0</v>
      </c>
      <c r="E141">
        <v>0</v>
      </c>
      <c r="F141">
        <v>0</v>
      </c>
      <c r="G141">
        <v>2100</v>
      </c>
    </row>
    <row r="142" spans="1:7">
      <c r="A142" t="s">
        <v>8</v>
      </c>
      <c r="B142">
        <f t="shared" ref="B142:G142" si="51">SUM(B133:B141)</f>
        <v>-16500</v>
      </c>
      <c r="C142">
        <f t="shared" si="51"/>
        <v>5100</v>
      </c>
      <c r="D142">
        <f t="shared" si="51"/>
        <v>7200</v>
      </c>
      <c r="E142">
        <f t="shared" si="51"/>
        <v>7200</v>
      </c>
      <c r="F142">
        <f t="shared" si="51"/>
        <v>7200</v>
      </c>
      <c r="G142">
        <f t="shared" si="51"/>
        <v>2700</v>
      </c>
    </row>
    <row r="144" spans="1:7">
      <c r="A144" t="s">
        <v>10</v>
      </c>
      <c r="B144" s="1">
        <f>NPV(0.12, C142:G142)+B142</f>
        <v>5025.9678061503328</v>
      </c>
    </row>
    <row r="145" spans="1:7">
      <c r="A145" t="s">
        <v>11</v>
      </c>
      <c r="B145" s="2">
        <f>IRR(B142:G142)</f>
        <v>0.24114200604955105</v>
      </c>
    </row>
    <row r="147" spans="1:7">
      <c r="A147" t="s">
        <v>44</v>
      </c>
    </row>
    <row r="148" spans="1:7">
      <c r="A148" s="3" t="s">
        <v>42</v>
      </c>
      <c r="B148" s="3">
        <v>213.33335</v>
      </c>
    </row>
    <row r="149" spans="1:7">
      <c r="A149" s="3" t="s">
        <v>43</v>
      </c>
      <c r="B149" s="3">
        <v>150</v>
      </c>
    </row>
    <row r="150" spans="1:7">
      <c r="B150">
        <v>0</v>
      </c>
      <c r="C150">
        <v>1</v>
      </c>
      <c r="D150">
        <v>2</v>
      </c>
      <c r="E150">
        <v>3</v>
      </c>
      <c r="F150">
        <v>4</v>
      </c>
      <c r="G150">
        <v>5</v>
      </c>
    </row>
    <row r="151" spans="1:7">
      <c r="A151" t="s">
        <v>0</v>
      </c>
      <c r="B151">
        <v>0</v>
      </c>
      <c r="C151">
        <f>$B148*$B149-0.25*100*$B149</f>
        <v>28250.002499999999</v>
      </c>
      <c r="D151">
        <f t="shared" ref="D151:F151" si="52">$B148*$B149-0.25*100*$B149</f>
        <v>28250.002499999999</v>
      </c>
      <c r="E151">
        <f t="shared" si="52"/>
        <v>28250.002499999999</v>
      </c>
      <c r="F151">
        <f t="shared" si="52"/>
        <v>28250.002499999999</v>
      </c>
      <c r="G151">
        <v>0</v>
      </c>
    </row>
    <row r="152" spans="1:7">
      <c r="A152" t="s">
        <v>1</v>
      </c>
      <c r="B152">
        <v>0</v>
      </c>
      <c r="C152">
        <f>-110*$B149+0.25*$B149*60</f>
        <v>-14250</v>
      </c>
      <c r="D152">
        <f t="shared" ref="D152:F152" si="53">-110*$B149+0.25*$B149*60</f>
        <v>-14250</v>
      </c>
      <c r="E152">
        <f t="shared" si="53"/>
        <v>-14250</v>
      </c>
      <c r="F152">
        <f t="shared" si="53"/>
        <v>-14250</v>
      </c>
      <c r="G152">
        <v>0</v>
      </c>
    </row>
    <row r="153" spans="1:7">
      <c r="A153" t="s">
        <v>2</v>
      </c>
      <c r="B153">
        <v>0</v>
      </c>
      <c r="C153">
        <v>-3000</v>
      </c>
      <c r="D153">
        <v>-3000</v>
      </c>
      <c r="E153">
        <v>-3000</v>
      </c>
      <c r="F153">
        <v>-3000</v>
      </c>
      <c r="G153">
        <v>0</v>
      </c>
    </row>
    <row r="154" spans="1:7">
      <c r="A154" t="s">
        <v>3</v>
      </c>
      <c r="B154">
        <v>-15000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t="s">
        <v>4</v>
      </c>
      <c r="B155">
        <v>0</v>
      </c>
      <c r="C155">
        <v>-1500</v>
      </c>
      <c r="D155">
        <v>-1500</v>
      </c>
      <c r="E155">
        <v>-1500</v>
      </c>
      <c r="F155">
        <v>-1500</v>
      </c>
      <c r="G155">
        <v>-1500</v>
      </c>
    </row>
    <row r="156" spans="1:7">
      <c r="A156" t="s">
        <v>5</v>
      </c>
      <c r="B156">
        <f>(SUM(B151:B155))*-0.4</f>
        <v>6000</v>
      </c>
      <c r="C156">
        <f>(SUM(C151:C155))*-0.4</f>
        <v>-3800.0009999999997</v>
      </c>
      <c r="D156">
        <f t="shared" ref="D156:G156" si="54">(SUM(D151:D155))*-0.4</f>
        <v>-3800.0009999999997</v>
      </c>
      <c r="E156">
        <f t="shared" si="54"/>
        <v>-3800.0009999999997</v>
      </c>
      <c r="F156">
        <f t="shared" si="54"/>
        <v>-3800.0009999999997</v>
      </c>
      <c r="G156">
        <f t="shared" si="54"/>
        <v>600</v>
      </c>
    </row>
    <row r="157" spans="1:7">
      <c r="A157" t="s">
        <v>6</v>
      </c>
      <c r="B157">
        <v>0</v>
      </c>
      <c r="C157">
        <v>1500</v>
      </c>
      <c r="D157">
        <v>1500</v>
      </c>
      <c r="E157">
        <v>1500</v>
      </c>
      <c r="F157">
        <v>1500</v>
      </c>
      <c r="G157">
        <v>1500</v>
      </c>
    </row>
    <row r="158" spans="1:7">
      <c r="A158" t="s">
        <v>9</v>
      </c>
      <c r="B158">
        <v>-7500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t="s">
        <v>7</v>
      </c>
      <c r="B159">
        <v>0</v>
      </c>
      <c r="C159">
        <v>-2100</v>
      </c>
      <c r="D159">
        <v>0</v>
      </c>
      <c r="E159">
        <v>0</v>
      </c>
      <c r="F159">
        <v>0</v>
      </c>
      <c r="G159">
        <v>2100</v>
      </c>
    </row>
    <row r="160" spans="1:7">
      <c r="A160" t="s">
        <v>8</v>
      </c>
      <c r="B160">
        <f t="shared" ref="B160:G160" si="55">SUM(B151:B159)</f>
        <v>-16500</v>
      </c>
      <c r="C160">
        <f t="shared" si="55"/>
        <v>5100.0014999999985</v>
      </c>
      <c r="D160">
        <f t="shared" si="55"/>
        <v>7200.0014999999985</v>
      </c>
      <c r="E160">
        <f t="shared" si="55"/>
        <v>7200.0014999999985</v>
      </c>
      <c r="F160">
        <f t="shared" si="55"/>
        <v>7200.0014999999985</v>
      </c>
      <c r="G160">
        <f t="shared" si="55"/>
        <v>2700</v>
      </c>
    </row>
    <row r="162" spans="1:2">
      <c r="A162" t="s">
        <v>10</v>
      </c>
      <c r="B162" s="1">
        <f>NPV(0.12, C160:G160)+B160</f>
        <v>5025.9723621743506</v>
      </c>
    </row>
    <row r="163" spans="1:2">
      <c r="A163" t="s">
        <v>11</v>
      </c>
      <c r="B163" s="2">
        <f>IRR(B160:G160)</f>
        <v>0.24114211374874994</v>
      </c>
    </row>
  </sheetData>
  <mergeCells count="1">
    <mergeCell ref="A1:G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損益兩平分析</vt:lpstr>
      <vt:lpstr>情境分析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王甡</dc:creator>
  <cp:lastModifiedBy>user</cp:lastModifiedBy>
  <dcterms:created xsi:type="dcterms:W3CDTF">2019-10-14T05:57:01Z</dcterms:created>
  <dcterms:modified xsi:type="dcterms:W3CDTF">2019-10-17T07:05:47Z</dcterms:modified>
</cp:coreProperties>
</file>