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https://ibtest2020.sharepoint.com/sites/Public_Quotes_2024/Documentos compartidos/03_Opp_Temp_By_BU/2_FCT_Type_Reference/4_iBTest_Quotation/"/>
    </mc:Choice>
  </mc:AlternateContent>
  <xr:revisionPtr revIDLastSave="243" documentId="13_ncr:1_{6A94F6B3-57AD-4CC0-A0AD-DE0AAFD9263F}" xr6:coauthVersionLast="47" xr6:coauthVersionMax="47" xr10:uidLastSave="{D3969F07-E8D0-49A3-84D5-C27F85B930AD}"/>
  <bookViews>
    <workbookView xWindow="28680" yWindow="-120" windowWidth="29040" windowHeight="15720" activeTab="1" xr2:uid="{00000000-000D-0000-FFFF-FFFF00000000}"/>
  </bookViews>
  <sheets>
    <sheet name="Print" sheetId="11" r:id="rId1"/>
    <sheet name="GROSS_ANALYTICS USA" sheetId="16" r:id="rId2"/>
    <sheet name="Info" sheetId="3" r:id="rId3"/>
    <sheet name="Logs" sheetId="15" r:id="rId4"/>
    <sheet name="Gross Analysis" sheetId="14" r:id="rId5"/>
    <sheet name="Logistics Cost" sheetId="6" state="hidden" r:id="rId6"/>
    <sheet name="Summary" sheetId="7" state="hidden" r:id="rId7"/>
    <sheet name="Tools" sheetId="5" state="hidden" r:id="rId8"/>
  </sheets>
  <externalReferences>
    <externalReference r:id="rId9"/>
    <externalReference r:id="rId10"/>
    <externalReference r:id="rId11"/>
    <externalReference r:id="rId12"/>
  </externalReferences>
  <definedNames>
    <definedName name="Conditions" localSheetId="4">[1]Sheet2!$B$2:$B$4</definedName>
    <definedName name="Conditions">[2]Sheet2!$B$2:$B$4</definedName>
    <definedName name="Cont_COGS">[3]MATERIALES!$P$6</definedName>
    <definedName name="Dollar">[3]TABLAS!$K$15</definedName>
    <definedName name="MarkUp" localSheetId="4">[1]Sheet2!$D$2:$D$42</definedName>
    <definedName name="MarkUp">[2]Sheet2!$D$2:$D$42</definedName>
    <definedName name="Total_COGS">[3]MATERIALES!$P$7</definedName>
    <definedName name="Total_COGs_Item_1">[4]MATERIALES!$E$8</definedName>
    <definedName name="Total_COGs_Item_2">[4]MATERIALES!$E$121</definedName>
    <definedName name="Total_COGs_Item_3">[4]MATERIALES!$E$234</definedName>
    <definedName name="Total_COGs_Item_4">[4]MATERIALES!$E$347</definedName>
    <definedName name="Total_COGs_Item_5">[4]MATERIALES!$E$460</definedName>
    <definedName name="Total_COGs_Item_6">[4]MATERIALES!$E$573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6" l="1"/>
  <c r="H33" i="16"/>
  <c r="J33" i="16" s="1"/>
  <c r="M25" i="16" s="1"/>
  <c r="J32" i="16"/>
  <c r="H32" i="16"/>
  <c r="H31" i="16"/>
  <c r="H30" i="16"/>
  <c r="F31" i="16"/>
  <c r="F30" i="16"/>
  <c r="H8" i="16"/>
  <c r="J13" i="16"/>
  <c r="AB4" i="16"/>
  <c r="H15" i="16" l="1"/>
  <c r="J15" i="16" s="1"/>
  <c r="AJ57" i="16"/>
  <c r="AM57" i="16" s="1"/>
  <c r="AL57" i="16" s="1"/>
  <c r="AJ56" i="16"/>
  <c r="AM56" i="16" s="1"/>
  <c r="AL56" i="16" s="1"/>
  <c r="AJ55" i="16"/>
  <c r="AM55" i="16" s="1"/>
  <c r="AL55" i="16" s="1"/>
  <c r="AJ54" i="16"/>
  <c r="AM54" i="16" s="1"/>
  <c r="AL54" i="16" s="1"/>
  <c r="AJ53" i="16"/>
  <c r="AM53" i="16" s="1"/>
  <c r="AL53" i="16" s="1"/>
  <c r="AJ52" i="16"/>
  <c r="AM52" i="16" s="1"/>
  <c r="AL52" i="16" s="1"/>
  <c r="AJ51" i="16"/>
  <c r="AM51" i="16" s="1"/>
  <c r="AL51" i="16" s="1"/>
  <c r="AJ50" i="16"/>
  <c r="AM50" i="16" s="1"/>
  <c r="AL50" i="16" s="1"/>
  <c r="AJ49" i="16"/>
  <c r="AM49" i="16" s="1"/>
  <c r="AL49" i="16" s="1"/>
  <c r="AJ48" i="16"/>
  <c r="AM48" i="16" s="1"/>
  <c r="AL48" i="16" s="1"/>
  <c r="AJ47" i="16"/>
  <c r="AM47" i="16" s="1"/>
  <c r="AL47" i="16" s="1"/>
  <c r="AJ46" i="16"/>
  <c r="AM46" i="16" s="1"/>
  <c r="AL46" i="16" s="1"/>
  <c r="AJ45" i="16"/>
  <c r="AM45" i="16" s="1"/>
  <c r="AL45" i="16" s="1"/>
  <c r="AJ44" i="16"/>
  <c r="AM44" i="16" s="1"/>
  <c r="AL44" i="16" s="1"/>
  <c r="AJ43" i="16"/>
  <c r="AM43" i="16" s="1"/>
  <c r="AL43" i="16" s="1"/>
  <c r="AJ42" i="16"/>
  <c r="AM42" i="16" s="1"/>
  <c r="AL42" i="16" s="1"/>
  <c r="AJ41" i="16"/>
  <c r="AM41" i="16" s="1"/>
  <c r="AL41" i="16" s="1"/>
  <c r="AJ40" i="16"/>
  <c r="AM40" i="16" s="1"/>
  <c r="AL40" i="16" s="1"/>
  <c r="AJ39" i="16"/>
  <c r="AM39" i="16"/>
  <c r="AL39" i="16" s="1"/>
  <c r="AJ38" i="16"/>
  <c r="AM38" i="16" s="1"/>
  <c r="AL38" i="16" s="1"/>
  <c r="AJ37" i="16"/>
  <c r="AM37" i="16" s="1"/>
  <c r="AL37" i="16" s="1"/>
  <c r="H19" i="16"/>
  <c r="AJ36" i="16"/>
  <c r="AM36" i="16" s="1"/>
  <c r="AL36" i="16" s="1"/>
  <c r="AJ35" i="16"/>
  <c r="AM35" i="16" s="1"/>
  <c r="AL35" i="16" s="1"/>
  <c r="AJ34" i="16"/>
  <c r="AM34" i="16" s="1"/>
  <c r="AL34" i="16" s="1"/>
  <c r="AJ33" i="16"/>
  <c r="AM33" i="16" s="1"/>
  <c r="AL33" i="16" s="1"/>
  <c r="H18" i="16"/>
  <c r="AJ32" i="16"/>
  <c r="AM32" i="16" s="1"/>
  <c r="AL32" i="16" s="1"/>
  <c r="AJ31" i="16"/>
  <c r="AM31" i="16" s="1"/>
  <c r="AL31" i="16" s="1"/>
  <c r="AJ30" i="16"/>
  <c r="AM30" i="16" s="1"/>
  <c r="AL30" i="16" s="1"/>
  <c r="AJ29" i="16"/>
  <c r="AM29" i="16" s="1"/>
  <c r="AL29" i="16" s="1"/>
  <c r="AB29" i="16"/>
  <c r="AE29" i="16" s="1"/>
  <c r="AD29" i="16" s="1"/>
  <c r="AJ28" i="16"/>
  <c r="AM28" i="16" s="1"/>
  <c r="AL28" i="16" s="1"/>
  <c r="AB28" i="16"/>
  <c r="AE28" i="16" s="1"/>
  <c r="AD28" i="16" s="1"/>
  <c r="AJ27" i="16"/>
  <c r="AM27" i="16" s="1"/>
  <c r="AL27" i="16" s="1"/>
  <c r="AB27" i="16"/>
  <c r="AE27" i="16" s="1"/>
  <c r="AD27" i="16" s="1"/>
  <c r="AJ26" i="16"/>
  <c r="AM26" i="16" s="1"/>
  <c r="AL26" i="16" s="1"/>
  <c r="AB26" i="16"/>
  <c r="AE26" i="16" s="1"/>
  <c r="AD26" i="16" s="1"/>
  <c r="K26" i="16"/>
  <c r="H26" i="16"/>
  <c r="J26" i="16" s="1"/>
  <c r="AJ25" i="16"/>
  <c r="AM25" i="16" s="1"/>
  <c r="AL25" i="16" s="1"/>
  <c r="AB25" i="16"/>
  <c r="AE25" i="16" s="1"/>
  <c r="AD25" i="16" s="1"/>
  <c r="F25" i="16"/>
  <c r="H25" i="16" s="1"/>
  <c r="AJ24" i="16"/>
  <c r="AM24" i="16" s="1"/>
  <c r="AL24" i="16" s="1"/>
  <c r="AB24" i="16"/>
  <c r="AE24" i="16" s="1"/>
  <c r="AD24" i="16" s="1"/>
  <c r="H24" i="16"/>
  <c r="K24" i="16" s="1"/>
  <c r="J24" i="16" s="1"/>
  <c r="AJ23" i="16"/>
  <c r="AM23" i="16" s="1"/>
  <c r="AL23" i="16" s="1"/>
  <c r="AB23" i="16"/>
  <c r="AE23" i="16" s="1"/>
  <c r="AD23" i="16" s="1"/>
  <c r="K23" i="16"/>
  <c r="J23" i="16"/>
  <c r="H23" i="16"/>
  <c r="AJ22" i="16"/>
  <c r="AM22" i="16" s="1"/>
  <c r="AL22" i="16" s="1"/>
  <c r="AB22" i="16"/>
  <c r="AE22" i="16" s="1"/>
  <c r="AD22" i="16" s="1"/>
  <c r="K22" i="16"/>
  <c r="H22" i="16"/>
  <c r="J22" i="16" s="1"/>
  <c r="AJ21" i="16"/>
  <c r="AM21" i="16" s="1"/>
  <c r="AL21" i="16" s="1"/>
  <c r="AB21" i="16"/>
  <c r="AE21" i="16" s="1"/>
  <c r="AD21" i="16" s="1"/>
  <c r="K21" i="16"/>
  <c r="H21" i="16"/>
  <c r="J21" i="16" s="1"/>
  <c r="AJ20" i="16"/>
  <c r="AM20" i="16" s="1"/>
  <c r="AL20" i="16" s="1"/>
  <c r="AB20" i="16"/>
  <c r="AE20" i="16" s="1"/>
  <c r="AD20" i="16" s="1"/>
  <c r="H20" i="16"/>
  <c r="AJ19" i="16"/>
  <c r="AM19" i="16" s="1"/>
  <c r="AL19" i="16" s="1"/>
  <c r="AB19" i="16"/>
  <c r="AE19" i="16" s="1"/>
  <c r="AD19" i="16" s="1"/>
  <c r="M19" i="16"/>
  <c r="L19" i="16"/>
  <c r="K19" i="16"/>
  <c r="AJ18" i="16"/>
  <c r="AM18" i="16" s="1"/>
  <c r="AL18" i="16" s="1"/>
  <c r="AB18" i="16"/>
  <c r="AE18" i="16" s="1"/>
  <c r="AD18" i="16" s="1"/>
  <c r="L18" i="16"/>
  <c r="AJ17" i="16"/>
  <c r="AM17" i="16" s="1"/>
  <c r="AL17" i="16" s="1"/>
  <c r="AB17" i="16"/>
  <c r="AE17" i="16" s="1"/>
  <c r="AD17" i="16" s="1"/>
  <c r="M17" i="16"/>
  <c r="H17" i="16"/>
  <c r="AJ16" i="16"/>
  <c r="AM16" i="16" s="1"/>
  <c r="AL16" i="16" s="1"/>
  <c r="AB16" i="16"/>
  <c r="AE16" i="16" s="1"/>
  <c r="AD16" i="16" s="1"/>
  <c r="AJ15" i="16"/>
  <c r="AM15" i="16" s="1"/>
  <c r="AL15" i="16" s="1"/>
  <c r="AB15" i="16"/>
  <c r="AE15" i="16" s="1"/>
  <c r="AD15" i="16" s="1"/>
  <c r="AJ14" i="16"/>
  <c r="AM14" i="16" s="1"/>
  <c r="AL14" i="16" s="1"/>
  <c r="AB14" i="16"/>
  <c r="AE14" i="16" s="1"/>
  <c r="AD14" i="16" s="1"/>
  <c r="H14" i="16"/>
  <c r="J14" i="16" s="1"/>
  <c r="AJ13" i="16"/>
  <c r="AM13" i="16" s="1"/>
  <c r="AL13" i="16" s="1"/>
  <c r="AB13" i="16"/>
  <c r="AE13" i="16" s="1"/>
  <c r="AD13" i="16" s="1"/>
  <c r="H13" i="16"/>
  <c r="AJ12" i="16"/>
  <c r="AM12" i="16" s="1"/>
  <c r="AL12" i="16" s="1"/>
  <c r="AB12" i="16"/>
  <c r="AE12" i="16" s="1"/>
  <c r="AD12" i="16" s="1"/>
  <c r="AJ11" i="16"/>
  <c r="AM11" i="16" s="1"/>
  <c r="AL11" i="16" s="1"/>
  <c r="AB11" i="16"/>
  <c r="AE11" i="16" s="1"/>
  <c r="AD11" i="16" s="1"/>
  <c r="H11" i="16"/>
  <c r="J11" i="16" s="1"/>
  <c r="AJ10" i="16"/>
  <c r="AM10" i="16" s="1"/>
  <c r="AL10" i="16" s="1"/>
  <c r="AB10" i="16"/>
  <c r="AE10" i="16" s="1"/>
  <c r="AD10" i="16" s="1"/>
  <c r="K10" i="16"/>
  <c r="H10" i="16"/>
  <c r="J10" i="16" s="1"/>
  <c r="AJ9" i="16"/>
  <c r="AM9" i="16" s="1"/>
  <c r="AL9" i="16" s="1"/>
  <c r="AB9" i="16"/>
  <c r="AE9" i="16" s="1"/>
  <c r="AD9" i="16" s="1"/>
  <c r="H9" i="16"/>
  <c r="AJ8" i="16"/>
  <c r="AM8" i="16" s="1"/>
  <c r="AL8" i="16" s="1"/>
  <c r="AB8" i="16"/>
  <c r="AE8" i="16" s="1"/>
  <c r="AD8" i="16" s="1"/>
  <c r="AJ7" i="16"/>
  <c r="AM7" i="16" s="1"/>
  <c r="AL7" i="16" s="1"/>
  <c r="AB7" i="16"/>
  <c r="AE7" i="16" s="1"/>
  <c r="AD7" i="16" s="1"/>
  <c r="K7" i="16"/>
  <c r="H7" i="16"/>
  <c r="J7" i="16" s="1"/>
  <c r="AJ6" i="16"/>
  <c r="AM6" i="16" s="1"/>
  <c r="AL6" i="16" s="1"/>
  <c r="AB6" i="16"/>
  <c r="AE6" i="16" s="1"/>
  <c r="AD6" i="16" s="1"/>
  <c r="K6" i="16"/>
  <c r="H6" i="16"/>
  <c r="AJ5" i="16"/>
  <c r="AM5" i="16" s="1"/>
  <c r="AL5" i="16" s="1"/>
  <c r="AB5" i="16"/>
  <c r="AE5" i="16" s="1"/>
  <c r="AD5" i="16" s="1"/>
  <c r="K5" i="16"/>
  <c r="H5" i="16"/>
  <c r="AJ4" i="16"/>
  <c r="AM4" i="16" s="1"/>
  <c r="AL4" i="16" s="1"/>
  <c r="AE4" i="16"/>
  <c r="AD4" i="16" s="1"/>
  <c r="H4" i="16"/>
  <c r="AJ3" i="16"/>
  <c r="AM3" i="16" s="1"/>
  <c r="K43" i="11"/>
  <c r="I8" i="11"/>
  <c r="J43" i="11"/>
  <c r="I37" i="11"/>
  <c r="K37" i="11" s="1"/>
  <c r="I22" i="11"/>
  <c r="K22" i="11" s="1"/>
  <c r="J6" i="16" l="1"/>
  <c r="J5" i="16"/>
  <c r="J18" i="16"/>
  <c r="J19" i="16"/>
  <c r="J17" i="16"/>
  <c r="AL3" i="16"/>
  <c r="AM58" i="16"/>
  <c r="H12" i="16" s="1"/>
  <c r="K25" i="16"/>
  <c r="J25" i="16" s="1"/>
  <c r="AE30" i="16"/>
  <c r="H16" i="16" s="1"/>
  <c r="K20" i="16"/>
  <c r="J20" i="16" s="1"/>
  <c r="K4" i="16"/>
  <c r="I43" i="11"/>
  <c r="J16" i="16" l="1"/>
  <c r="K12" i="16"/>
  <c r="J12" i="16" s="1"/>
  <c r="J4" i="16"/>
  <c r="P36" i="14"/>
  <c r="O36" i="14"/>
  <c r="N36" i="14"/>
  <c r="M36" i="14"/>
  <c r="F34" i="14"/>
  <c r="E37" i="14"/>
  <c r="F26" i="14"/>
  <c r="G25" i="14"/>
  <c r="F25" i="14"/>
  <c r="G24" i="14"/>
  <c r="E24" i="14" s="1"/>
  <c r="F24" i="14"/>
  <c r="P21" i="14"/>
  <c r="O21" i="14"/>
  <c r="N21" i="14"/>
  <c r="M21" i="14"/>
  <c r="E8" i="14"/>
  <c r="G7" i="14"/>
  <c r="E7" i="14"/>
  <c r="G6" i="14"/>
  <c r="F6" i="14"/>
  <c r="E6" i="14"/>
  <c r="M11" i="14"/>
  <c r="O11" i="14"/>
  <c r="O4" i="14"/>
  <c r="P9" i="14"/>
  <c r="N4" i="14"/>
  <c r="Q5" i="14"/>
  <c r="O5" i="14"/>
  <c r="O6" i="14"/>
  <c r="O8" i="14"/>
  <c r="K8" i="16" l="1"/>
  <c r="H29" i="16"/>
  <c r="M4" i="14"/>
  <c r="K28" i="16" l="1"/>
  <c r="K29" i="16" s="1"/>
  <c r="J8" i="16"/>
  <c r="E25" i="14"/>
  <c r="J29" i="16" l="1"/>
  <c r="B20" i="14"/>
  <c r="F27" i="16" l="1"/>
  <c r="G34" i="14"/>
  <c r="F8" i="14" l="1"/>
  <c r="M8" i="14"/>
  <c r="P8" i="14" s="1"/>
  <c r="M33" i="14" l="1"/>
  <c r="P33" i="14" l="1"/>
  <c r="M7" i="14"/>
  <c r="P7" i="14" s="1"/>
  <c r="M6" i="14"/>
  <c r="P6" i="14" s="1"/>
  <c r="M5" i="14"/>
  <c r="P5" i="14" s="1"/>
  <c r="I13" i="6" l="1"/>
  <c r="J13" i="6" s="1"/>
  <c r="K13" i="6" s="1"/>
  <c r="I12" i="6"/>
  <c r="J12" i="6" s="1"/>
  <c r="K12" i="6" s="1"/>
  <c r="I11" i="6"/>
  <c r="J11" i="6" s="1"/>
  <c r="K11" i="6" s="1"/>
  <c r="I10" i="6"/>
  <c r="J10" i="6" s="1"/>
  <c r="K10" i="6" s="1"/>
  <c r="I9" i="6"/>
  <c r="J9" i="6" s="1"/>
  <c r="K9" i="6" s="1"/>
  <c r="I8" i="6"/>
  <c r="J8" i="6" s="1"/>
  <c r="K8" i="6" s="1"/>
  <c r="I7" i="6"/>
  <c r="J7" i="6" s="1"/>
  <c r="K7" i="6" s="1"/>
  <c r="I6" i="6"/>
  <c r="J6" i="6" s="1"/>
  <c r="K6" i="6" s="1"/>
  <c r="I5" i="6"/>
  <c r="J5" i="6" s="1"/>
  <c r="K5" i="6" s="1"/>
  <c r="I4" i="6"/>
  <c r="C21" i="7"/>
  <c r="E7" i="3"/>
  <c r="I14" i="6" l="1"/>
  <c r="C22" i="7"/>
  <c r="C7" i="7"/>
  <c r="J4" i="6"/>
  <c r="C4" i="7"/>
  <c r="C23" i="7"/>
  <c r="C24" i="7"/>
  <c r="C5" i="7"/>
  <c r="C25" i="7" l="1"/>
  <c r="G7" i="7" s="1"/>
  <c r="J14" i="6"/>
  <c r="K4" i="6"/>
  <c r="K14" i="6" s="1"/>
  <c r="C16" i="7"/>
  <c r="C9" i="7"/>
  <c r="C14" i="7" l="1"/>
  <c r="C6" i="7"/>
  <c r="C8" i="7"/>
  <c r="C15" i="7"/>
  <c r="C17" i="7" s="1"/>
  <c r="G5" i="7" s="1"/>
  <c r="C10" i="7" l="1"/>
  <c r="G4" i="7" s="1"/>
  <c r="G6" i="7" s="1"/>
  <c r="G8" i="7" l="1"/>
  <c r="H8" i="7" s="1"/>
  <c r="H6" i="7"/>
  <c r="G35" i="14" l="1"/>
  <c r="G37" i="14" s="1"/>
  <c r="N11" i="14"/>
  <c r="F10" i="14" l="1"/>
  <c r="H44" i="14" s="1"/>
  <c r="P4" i="14" l="1"/>
  <c r="P11" i="14" s="1"/>
  <c r="F35" i="14" l="1"/>
  <c r="M34" i="14"/>
  <c r="N23" i="14"/>
  <c r="M23" i="14" l="1"/>
  <c r="P34" i="14"/>
  <c r="O23" i="14"/>
  <c r="H45" i="14"/>
  <c r="F37" i="14"/>
  <c r="I35" i="14"/>
  <c r="P23" i="14" l="1"/>
  <c r="G26" i="14"/>
  <c r="G28" i="14"/>
  <c r="H43" i="14" s="1"/>
  <c r="F28" i="14"/>
  <c r="E10" i="14"/>
  <c r="I12" i="14" s="1"/>
  <c r="I13" i="14" s="1"/>
  <c r="C7" i="15"/>
  <c r="G8" i="14"/>
  <c r="G10" i="14" s="1"/>
  <c r="E26" i="14"/>
  <c r="E28" i="14" s="1"/>
  <c r="I28" i="14" s="1"/>
  <c r="I14" i="14" l="1"/>
  <c r="I15" i="14" s="1"/>
  <c r="F12" i="14"/>
  <c r="H41" i="14"/>
  <c r="H42" i="14"/>
  <c r="H4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Leopoldo</author>
    <author>Daniel</author>
  </authors>
  <commentList>
    <comment ref="C4" authorId="0" shapeId="0" xr:uid="{00000000-0006-0000-0200-000001000000}">
      <text>
        <r>
          <rPr>
            <b/>
            <sz val="9"/>
            <color indexed="81"/>
            <rFont val="Tahoma"/>
            <family val="2"/>
          </rPr>
          <t>Leopoldo:</t>
        </r>
        <r>
          <rPr>
            <sz val="9"/>
            <color indexed="81"/>
            <rFont val="Tahoma"/>
            <family val="2"/>
          </rPr>
          <t xml:space="preserve">
asegurarse de Sumar la unidad 
</t>
        </r>
      </text>
    </comment>
    <comment ref="C5" authorId="0" shapeId="0" xr:uid="{FE660A9F-F60A-4EFB-918C-950201F2BFF8}">
      <text>
        <r>
          <rPr>
            <b/>
            <sz val="9"/>
            <color indexed="81"/>
            <rFont val="Tahoma"/>
            <family val="2"/>
          </rPr>
          <t>Leopoldo:</t>
        </r>
        <r>
          <rPr>
            <sz val="9"/>
            <color indexed="81"/>
            <rFont val="Tahoma"/>
            <family val="2"/>
          </rPr>
          <t xml:space="preserve">
asegurarse de Sumar la unidad 
</t>
        </r>
      </text>
    </comment>
    <comment ref="C6" authorId="0" shapeId="0" xr:uid="{00000000-0006-0000-0200-000003000000}">
      <text>
        <r>
          <rPr>
            <b/>
            <sz val="9"/>
            <color indexed="81"/>
            <rFont val="Tahoma"/>
            <family val="2"/>
          </rPr>
          <t>Leopoldo:</t>
        </r>
        <r>
          <rPr>
            <sz val="9"/>
            <color indexed="81"/>
            <rFont val="Tahoma"/>
            <family val="2"/>
          </rPr>
          <t xml:space="preserve">
EXW
DDP
</t>
        </r>
      </text>
    </comment>
    <comment ref="C7" authorId="0" shapeId="0" xr:uid="{2EC92A09-DA8B-4FB1-AFA4-7180B9663A10}">
      <text>
        <r>
          <rPr>
            <b/>
            <sz val="9"/>
            <color indexed="81"/>
            <rFont val="Tahoma"/>
            <family val="2"/>
          </rPr>
          <t>Leopoldo:</t>
        </r>
        <r>
          <rPr>
            <sz val="9"/>
            <color indexed="81"/>
            <rFont val="Tahoma"/>
            <family val="2"/>
          </rPr>
          <t xml:space="preserve">
Nombre del proyecto
</t>
        </r>
      </text>
    </comment>
    <comment ref="E7" authorId="1" shapeId="0" xr:uid="{00000000-0006-0000-0200-000005000000}">
      <text>
        <r>
          <rPr>
            <b/>
            <sz val="9"/>
            <color indexed="81"/>
            <rFont val="Tahoma"/>
            <family val="2"/>
          </rPr>
          <t>Daniel:</t>
        </r>
        <r>
          <rPr>
            <sz val="9"/>
            <color indexed="81"/>
            <rFont val="Tahoma"/>
            <family val="2"/>
          </rPr>
          <t xml:space="preserve">
Comparar el tiempo de entrega vs ingenieria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C4" authorId="0" shapeId="0" xr:uid="{00000000-0006-0000-0600-000001000000}">
      <text>
        <r>
          <rPr>
            <b/>
            <sz val="9"/>
            <color indexed="81"/>
            <rFont val="Tahoma"/>
            <family val="2"/>
          </rPr>
          <t>Daniel:</t>
        </r>
        <r>
          <rPr>
            <sz val="9"/>
            <color indexed="81"/>
            <rFont val="Tahoma"/>
            <family val="2"/>
          </rPr>
          <t xml:space="preserve">
3% del total de horas de ingenieria a 80 usd</t>
        </r>
      </text>
    </comment>
    <comment ref="C5" authorId="0" shapeId="0" xr:uid="{00000000-0006-0000-0600-000002000000}">
      <text>
        <r>
          <rPr>
            <b/>
            <sz val="9"/>
            <color indexed="81"/>
            <rFont val="Tahoma"/>
            <family val="2"/>
          </rPr>
          <t>Daniel:</t>
        </r>
        <r>
          <rPr>
            <sz val="9"/>
            <color indexed="81"/>
            <rFont val="Tahoma"/>
            <family val="2"/>
          </rPr>
          <t xml:space="preserve">
5% del total de hrs de ing., a 80usd
</t>
        </r>
      </text>
    </comment>
  </commentList>
</comments>
</file>

<file path=xl/sharedStrings.xml><?xml version="1.0" encoding="utf-8"?>
<sst xmlns="http://schemas.openxmlformats.org/spreadsheetml/2006/main" count="367" uniqueCount="212">
  <si>
    <t>iBtest Solutions</t>
  </si>
  <si>
    <t>11601 Pellicano Drive B14-15</t>
  </si>
  <si>
    <t xml:space="preserve"> El Paso TX, 79936</t>
  </si>
  <si>
    <t>USA</t>
  </si>
  <si>
    <t>Quotation</t>
  </si>
  <si>
    <t>Attention to:</t>
  </si>
  <si>
    <t>Quotation Number:</t>
  </si>
  <si>
    <t>Date:</t>
  </si>
  <si>
    <t>Reference:</t>
  </si>
  <si>
    <t>Please Send PO to:</t>
  </si>
  <si>
    <t>orders@ibtest.com</t>
  </si>
  <si>
    <t>Delivery Terms:</t>
  </si>
  <si>
    <t>EXW (iBtest El Paso TX)</t>
  </si>
  <si>
    <t>Delivery Time:</t>
  </si>
  <si>
    <t>Currency:</t>
  </si>
  <si>
    <t>USA Dollars</t>
  </si>
  <si>
    <t>Payment Terms:</t>
  </si>
  <si>
    <t>NET 30</t>
  </si>
  <si>
    <t>Thank you for your inquiry. We appreciate your interest in our solutions.</t>
  </si>
  <si>
    <t xml:space="preserve">This quotation is valid for 60 days from the above date. </t>
  </si>
  <si>
    <t>If delivery is in Mexico, all prices are subject to taxes. Please add 16% of IVA for invoicing purposes.</t>
  </si>
  <si>
    <t>Here is our quotation for the relevant items below:</t>
  </si>
  <si>
    <t>Item</t>
  </si>
  <si>
    <t>Description</t>
  </si>
  <si>
    <t>Qty</t>
  </si>
  <si>
    <t>Unit Price</t>
  </si>
  <si>
    <t>Sub-Total</t>
  </si>
  <si>
    <t>Discount</t>
  </si>
  <si>
    <t>Amount</t>
  </si>
  <si>
    <t>TOTAL (USD)</t>
  </si>
  <si>
    <t>Deliverables by iBtest</t>
  </si>
  <si>
    <t>Deliverables by Customer</t>
  </si>
  <si>
    <t>TECHNICAL INFORMATION</t>
  </si>
  <si>
    <t>This quote is based on the following files:</t>
  </si>
  <si>
    <t>Document</t>
  </si>
  <si>
    <t xml:space="preserve">Name </t>
  </si>
  <si>
    <t>SOW</t>
  </si>
  <si>
    <t>STEP</t>
  </si>
  <si>
    <t>3D Drawings</t>
  </si>
  <si>
    <t>Block Diagram</t>
  </si>
  <si>
    <t>CONCEPT</t>
  </si>
  <si>
    <t>Assumptions</t>
  </si>
  <si>
    <t>Limitations:</t>
  </si>
  <si>
    <t>Exclusions:</t>
  </si>
  <si>
    <t xml:space="preserve">We hope the quotation is to your satisfaction and look forward to hearing from you soon. </t>
  </si>
  <si>
    <t xml:space="preserve">If you have any further question or concerns please do not hesitate to contact us. </t>
  </si>
  <si>
    <t>Field Application Engineer: Jonathan Lopez</t>
  </si>
  <si>
    <t>C:</t>
  </si>
  <si>
    <t>+1 (915) 300-6632</t>
  </si>
  <si>
    <t>E:</t>
  </si>
  <si>
    <t>jonathan.lopez@ibtest.com</t>
  </si>
  <si>
    <t>W:</t>
  </si>
  <si>
    <t>www.ibtest.com</t>
  </si>
  <si>
    <t>TERM AND CONDITIONS OF SALE</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</si>
  <si>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t>
  </si>
  <si>
    <t>iBtest SAPI</t>
  </si>
  <si>
    <t>Radiance Hybrid-Keypad and Rocker Fixture</t>
  </si>
  <si>
    <t>FIX</t>
  </si>
  <si>
    <t>Cost</t>
  </si>
  <si>
    <t xml:space="preserve">Revenue </t>
  </si>
  <si>
    <t xml:space="preserve">Amount </t>
  </si>
  <si>
    <t>Hras</t>
  </si>
  <si>
    <t>Materials</t>
  </si>
  <si>
    <t>Ammount</t>
  </si>
  <si>
    <t>Revenue</t>
  </si>
  <si>
    <t>Hras Ingenieria</t>
  </si>
  <si>
    <t>Fixture</t>
  </si>
  <si>
    <t>Hras Ensamble</t>
  </si>
  <si>
    <t>Engineering labor</t>
  </si>
  <si>
    <t>Empaque</t>
  </si>
  <si>
    <t>NRE</t>
  </si>
  <si>
    <t>Expo</t>
  </si>
  <si>
    <t>Total</t>
  </si>
  <si>
    <t>Gross</t>
  </si>
  <si>
    <t>Revisión</t>
  </si>
  <si>
    <t>Creación de la cotización.</t>
  </si>
  <si>
    <t>Cambio en rack y soporte</t>
  </si>
  <si>
    <t>iBtest LLC</t>
  </si>
  <si>
    <t>LLC</t>
  </si>
  <si>
    <t>Fixtures</t>
  </si>
  <si>
    <t>MK</t>
  </si>
  <si>
    <t>OPCIONALES</t>
  </si>
  <si>
    <t>Shipment GDL-NY</t>
  </si>
  <si>
    <t>Shipment to GDL to NJ</t>
  </si>
  <si>
    <t>Impo-Expo Process</t>
  </si>
  <si>
    <t>Impo-Expo Process Custom Release</t>
  </si>
  <si>
    <t>Total Rev</t>
  </si>
  <si>
    <t>SAPI</t>
  </si>
  <si>
    <t>COGS</t>
  </si>
  <si>
    <t>LOGS</t>
  </si>
  <si>
    <t>TOTAL</t>
  </si>
  <si>
    <t>Customer:</t>
  </si>
  <si>
    <t>Hector Castillo Laguna</t>
  </si>
  <si>
    <t>Attention:</t>
  </si>
  <si>
    <t>Crestron Electronics, Inc</t>
  </si>
  <si>
    <t>DMPSX-4200 Fixture</t>
  </si>
  <si>
    <t>EXW (iBtest Guadalajara)</t>
  </si>
  <si>
    <t>13-14 Weeks ARO and after Kick-Off Meeting</t>
  </si>
  <si>
    <t>&lt;-- Semanas según Ingenieria</t>
  </si>
  <si>
    <t>less than 3 weeks use working days</t>
  </si>
  <si>
    <t xml:space="preserve">10% of the purchase price shall be paid upon Design Approval under Article 3 above, upon signature of the </t>
  </si>
  <si>
    <t>Recolección:</t>
  </si>
  <si>
    <t>iBtest Guadalajara</t>
  </si>
  <si>
    <t>Valor total de factura</t>
  </si>
  <si>
    <t>Destino</t>
  </si>
  <si>
    <t>Creston Electronics, Inc
88 Ramland Road, Orangeburg
NY 10962</t>
  </si>
  <si>
    <t>Cantidad</t>
  </si>
  <si>
    <t>Dimensiones</t>
  </si>
  <si>
    <t>86 X 88 X 57</t>
  </si>
  <si>
    <t>Peso</t>
  </si>
  <si>
    <t>65 Kg</t>
  </si>
  <si>
    <t>Incoterms</t>
  </si>
  <si>
    <t>DDP</t>
  </si>
  <si>
    <t>Logistics Cost</t>
  </si>
  <si>
    <t>Category</t>
  </si>
  <si>
    <t>Distributor</t>
  </si>
  <si>
    <t>Quote/Comments</t>
  </si>
  <si>
    <t>Cont.</t>
  </si>
  <si>
    <t>Ext price</t>
  </si>
  <si>
    <t>Ext. Cont.Price</t>
  </si>
  <si>
    <t>AMOUNT</t>
  </si>
  <si>
    <t>Required</t>
  </si>
  <si>
    <t>Importations</t>
  </si>
  <si>
    <t>Exportations</t>
  </si>
  <si>
    <t>Packing</t>
  </si>
  <si>
    <t>Shipping</t>
  </si>
  <si>
    <t xml:space="preserve">TOTAL </t>
  </si>
  <si>
    <t>Sales Income</t>
  </si>
  <si>
    <t>PROJECT ANALYSIS</t>
  </si>
  <si>
    <t>Selling Price</t>
  </si>
  <si>
    <t>%</t>
  </si>
  <si>
    <t>Sales Labor</t>
  </si>
  <si>
    <t>SALES INCOME</t>
  </si>
  <si>
    <t>Management Labor</t>
  </si>
  <si>
    <t>Material Cost</t>
  </si>
  <si>
    <t>REVENUE</t>
  </si>
  <si>
    <t>Engineering Labor</t>
  </si>
  <si>
    <t>EXPENSES</t>
  </si>
  <si>
    <t>NET INCOME</t>
  </si>
  <si>
    <t>Travel &amp; Living</t>
  </si>
  <si>
    <t>TOTAL USD</t>
  </si>
  <si>
    <t>Material Cost (without Mup)</t>
  </si>
  <si>
    <t>Expenses</t>
  </si>
  <si>
    <t>Sales Expenses</t>
  </si>
  <si>
    <t>Management Expenses</t>
  </si>
  <si>
    <t>Engineering Expenses</t>
  </si>
  <si>
    <t>Operative Expenses</t>
  </si>
  <si>
    <t>Optional</t>
  </si>
  <si>
    <t>Labor Rates</t>
  </si>
  <si>
    <t>Test Tech</t>
  </si>
  <si>
    <t>Eng Jr.</t>
  </si>
  <si>
    <t>Eng Full</t>
  </si>
  <si>
    <t>Eng Sr.</t>
  </si>
  <si>
    <t>Eng Master</t>
  </si>
  <si>
    <t>PROJECT NAME</t>
  </si>
  <si>
    <t>name@account.com</t>
  </si>
  <si>
    <t>Account name</t>
  </si>
  <si>
    <t>Contact´s name</t>
  </si>
  <si>
    <t># Street, City</t>
  </si>
  <si>
    <t>State, Zip code</t>
  </si>
  <si>
    <t xml:space="preserve"> 1 - 2 weeks ARO and KO meeting</t>
  </si>
  <si>
    <t>GROSS PROFIT ANALYTICS</t>
  </si>
  <si>
    <t>FCT</t>
  </si>
  <si>
    <t>IAT</t>
  </si>
  <si>
    <t xml:space="preserve">MECH </t>
  </si>
  <si>
    <t>SWD</t>
  </si>
  <si>
    <t>Ítem</t>
  </si>
  <si>
    <t>Ítem Type</t>
  </si>
  <si>
    <t>Descrption</t>
  </si>
  <si>
    <t>MK %</t>
  </si>
  <si>
    <t xml:space="preserve">ENG Hours </t>
  </si>
  <si>
    <t xml:space="preserve">TECH Hours </t>
  </si>
  <si>
    <t>Mark Up</t>
  </si>
  <si>
    <t>FIXTURE &amp; MATERIALS</t>
  </si>
  <si>
    <t>Engineering</t>
  </si>
  <si>
    <t xml:space="preserve">FIX HOURS </t>
  </si>
  <si>
    <t>NA</t>
  </si>
  <si>
    <t>FIX NRE</t>
  </si>
  <si>
    <t>FIX On-Site</t>
  </si>
  <si>
    <t>FCT &amp; MATERIALS</t>
  </si>
  <si>
    <t xml:space="preserve">FCT HOURS </t>
  </si>
  <si>
    <t>FCT NRE</t>
  </si>
  <si>
    <t>FCT On-Site</t>
  </si>
  <si>
    <t>MECH &amp; MATERIALS</t>
  </si>
  <si>
    <t xml:space="preserve">MECH  HOURS </t>
  </si>
  <si>
    <t>MECH  NRE</t>
  </si>
  <si>
    <t>MECH  On-Site</t>
  </si>
  <si>
    <t>IAT &amp; MATERIALS</t>
  </si>
  <si>
    <t xml:space="preserve">IAT HOURS </t>
  </si>
  <si>
    <t>IAT NRE</t>
  </si>
  <si>
    <t>IAT On-Site</t>
  </si>
  <si>
    <t>SWD &amp; MATERIALS</t>
  </si>
  <si>
    <t xml:space="preserve">SWD HOURS </t>
  </si>
  <si>
    <t xml:space="preserve">SWD NRE </t>
  </si>
  <si>
    <t>SWD On-Site</t>
  </si>
  <si>
    <t>No Mark Up</t>
  </si>
  <si>
    <t>Travel Expenses</t>
  </si>
  <si>
    <t>% Revenue</t>
  </si>
  <si>
    <t>Fixture Shipping &amp; Customs Costs</t>
  </si>
  <si>
    <t>Negotiation 4%</t>
  </si>
  <si>
    <t>TOTAL:</t>
  </si>
  <si>
    <t>1% materiales</t>
  </si>
  <si>
    <t xml:space="preserve">1.5% garantía bancaría </t>
  </si>
  <si>
    <t>4% negociación</t>
  </si>
  <si>
    <t>Amount per hr</t>
  </si>
  <si>
    <t>On Site Support LLC</t>
  </si>
  <si>
    <t>BU</t>
  </si>
  <si>
    <t>Mech</t>
  </si>
  <si>
    <t>Auto</t>
  </si>
  <si>
    <t>Tech</t>
  </si>
  <si>
    <t>USD</t>
  </si>
  <si>
    <t>GRAN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</si>
</sst>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00_);_(&quot;$&quot;* \(#,##0.00\);_(&quot;$&quot;* &quot;-&quot;??_);_(@_)"/>
    <numFmt numFmtId="165" formatCode="[$-409]mmmm\ d\,\ yyyy;@"/>
    <numFmt numFmtId="166" formatCode="&quot;$&quot;#,##0.00"/>
    <numFmt numFmtId="167" formatCode="_-[$$-409]* #,##0.00_ ;_-[$$-409]* \-#,##0.00\ ;_-[$$-409]* &quot;-&quot;??_ ;_-@_ "/>
  </numFmts>
  <fonts count="59">
    <font>
      <sz val="11"/>
      <color theme="1"/>
      <name val="Calibri"/>
      <family val="2"/>
      <scheme val="minor"/>
    </font>
    <font>
      <u/>
      <sz val="11"/>
      <color theme="10"/>
      <name val="Calibri"/>
      <family val="2"/>
      <scheme val="minor"/>
    </font>
    <font>
      <sz val="8"/>
      <color rgb="FF605F53"/>
      <name val="Arial"/>
      <family val="2"/>
    </font>
    <font>
      <b/>
      <sz val="10"/>
      <color rgb="FF605F53"/>
      <name val="Times New Roman"/>
      <family val="1"/>
    </font>
    <font>
      <sz val="9"/>
      <color indexed="81"/>
      <name val="Tahoma"/>
      <family val="2"/>
    </font>
    <font>
      <b/>
      <sz val="9"/>
      <color indexed="81"/>
      <name val="Tahoma"/>
      <family val="2"/>
    </font>
    <font>
      <sz val="10"/>
      <name val="Arial"/>
      <family val="2"/>
    </font>
    <font>
      <b/>
      <sz val="10"/>
      <color rgb="FF605F53"/>
      <name val="Myriad Web Pro Condensed"/>
      <family val="2"/>
    </font>
    <font>
      <sz val="9"/>
      <color rgb="FF605F53"/>
      <name val="Myriad Web Pro Condensed"/>
      <family val="2"/>
    </font>
    <font>
      <sz val="11"/>
      <color theme="1"/>
      <name val="Myriad Web Pro Condensed"/>
      <family val="2"/>
    </font>
    <font>
      <b/>
      <sz val="9"/>
      <color rgb="FF605F53"/>
      <name val="Myriad Web Pro Condensed"/>
      <family val="2"/>
    </font>
    <font>
      <sz val="10"/>
      <color rgb="FF605F53"/>
      <name val="Myriad Web Pro Condensed"/>
      <family val="2"/>
    </font>
    <font>
      <b/>
      <sz val="11"/>
      <color rgb="FF605F53"/>
      <name val="Myriad Web Pro Condensed"/>
      <family val="2"/>
    </font>
    <font>
      <sz val="11"/>
      <color theme="1"/>
      <name val="Calibri"/>
      <family val="2"/>
      <scheme val="minor"/>
    </font>
    <font>
      <b/>
      <sz val="11"/>
      <color theme="0"/>
      <name val="Calibri"/>
      <family val="2"/>
      <scheme val="minor"/>
    </font>
    <font>
      <sz val="9"/>
      <color theme="1"/>
      <name val="Calibri"/>
      <family val="2"/>
      <scheme val="minor"/>
    </font>
    <font>
      <b/>
      <sz val="9"/>
      <color theme="0"/>
      <name val="Calibri"/>
      <family val="2"/>
      <scheme val="minor"/>
    </font>
    <font>
      <sz val="9"/>
      <color theme="0"/>
      <name val="Calibri"/>
      <family val="2"/>
      <scheme val="minor"/>
    </font>
    <font>
      <b/>
      <sz val="14"/>
      <color theme="0"/>
      <name val="Calibri"/>
      <family val="2"/>
      <scheme val="minor"/>
    </font>
    <font>
      <b/>
      <sz val="14"/>
      <color theme="1"/>
      <name val="Calibri"/>
      <family val="2"/>
      <scheme val="minor"/>
    </font>
    <font>
      <b/>
      <sz val="12"/>
      <color theme="1"/>
      <name val="Calibri"/>
      <family val="2"/>
      <scheme val="minor"/>
    </font>
    <font>
      <sz val="9"/>
      <color rgb="FF605F53"/>
      <name val="Myriad Web Pro Condensed"/>
    </font>
    <font>
      <b/>
      <sz val="11"/>
      <color theme="1"/>
      <name val="Myriad Web Pro Condensed"/>
    </font>
    <font>
      <sz val="28"/>
      <color rgb="FF605F53"/>
      <name val="Myriad Web Pro Condensed"/>
      <family val="2"/>
    </font>
    <font>
      <sz val="10"/>
      <color theme="1"/>
      <name val="Calibri"/>
      <family val="2"/>
      <scheme val="minor"/>
    </font>
    <font>
      <sz val="10"/>
      <color theme="1"/>
      <name val="Myriad Web Pro Condensed"/>
      <family val="2"/>
    </font>
    <font>
      <b/>
      <sz val="10"/>
      <color rgb="FF605F53"/>
      <name val="Myriad Web Pro Condensed"/>
    </font>
    <font>
      <b/>
      <sz val="10"/>
      <color theme="1"/>
      <name val="Myriad Web Pro Condensed"/>
    </font>
    <font>
      <b/>
      <sz val="11"/>
      <color rgb="FF605F53"/>
      <name val="Myriad Web Pro Condensed"/>
    </font>
    <font>
      <sz val="11"/>
      <color rgb="FF605F53"/>
      <name val="Myriad Web Pro Condensed"/>
    </font>
    <font>
      <sz val="11"/>
      <color theme="1"/>
      <name val="Myriad Web Pro Condensed"/>
    </font>
    <font>
      <sz val="24"/>
      <color rgb="FFFFFFFF"/>
      <name val="Myriad Web Pro Condensed"/>
    </font>
    <font>
      <sz val="10"/>
      <color rgb="FF605F53"/>
      <name val="Myriad Web Pro Condensed"/>
    </font>
    <font>
      <u/>
      <sz val="9"/>
      <color rgb="FF3399FF"/>
      <name val="Myriad Web Pro Condensed"/>
    </font>
    <font>
      <sz val="10"/>
      <color theme="1"/>
      <name val="Myriad Web Pro Condensed"/>
    </font>
    <font>
      <b/>
      <sz val="9"/>
      <color rgb="FF605F53"/>
      <name val="Myriad Web Pro Condensed"/>
    </font>
    <font>
      <sz val="8"/>
      <color rgb="FF605F53"/>
      <name val="Myriad Web Pro Condensed"/>
      <family val="2"/>
    </font>
    <font>
      <sz val="8"/>
      <color rgb="FF605F53"/>
      <name val="Myriad Web Pro Condensed"/>
    </font>
    <font>
      <b/>
      <sz val="10"/>
      <color theme="0"/>
      <name val="Myanmar Text"/>
      <family val="2"/>
    </font>
    <font>
      <b/>
      <sz val="18"/>
      <color theme="0"/>
      <name val="Calibri Light"/>
      <family val="2"/>
    </font>
    <font>
      <sz val="11"/>
      <color theme="1"/>
      <name val="Calibri Light"/>
      <family val="2"/>
    </font>
    <font>
      <b/>
      <sz val="11"/>
      <color theme="0"/>
      <name val="Calibri Light"/>
      <family val="2"/>
    </font>
    <font>
      <b/>
      <sz val="11"/>
      <color theme="1"/>
      <name val="Calibri Light"/>
      <family val="2"/>
    </font>
    <font>
      <sz val="11"/>
      <color theme="0"/>
      <name val="Calibri Light"/>
      <family val="2"/>
    </font>
    <font>
      <sz val="12"/>
      <color theme="1"/>
      <name val="Calibri Light"/>
      <family val="2"/>
    </font>
    <font>
      <b/>
      <sz val="11"/>
      <name val="Calibri"/>
      <family val="2"/>
      <scheme val="minor"/>
    </font>
    <font>
      <b/>
      <sz val="11"/>
      <color rgb="FF00A39C"/>
      <name val="Poppins"/>
    </font>
    <font>
      <b/>
      <sz val="8"/>
      <color rgb="FF605F53"/>
      <name val="Myriad Web Pro Condensed"/>
      <family val="2"/>
    </font>
    <font>
      <b/>
      <sz val="8"/>
      <color rgb="FF605F53"/>
      <name val="Myriad Web Pro Condensed"/>
    </font>
    <font>
      <sz val="11"/>
      <name val="Calibri Light"/>
      <family val="2"/>
    </font>
    <font>
      <sz val="11"/>
      <color rgb="FF0000FF"/>
      <name val="Calibri Light"/>
      <family val="2"/>
    </font>
    <font>
      <i/>
      <sz val="9"/>
      <color rgb="FF605F53"/>
      <name val="Myriad Web Pro Condensed"/>
      <family val="2"/>
    </font>
    <font>
      <sz val="9"/>
      <color rgb="FF009999"/>
      <name val="Myriad Web Pro Condensed"/>
    </font>
    <font>
      <sz val="10"/>
      <color rgb="FF009999"/>
      <name val="Myriad Web Pro Condensed"/>
    </font>
    <font>
      <b/>
      <sz val="11"/>
      <name val="Myanmar Text"/>
      <family val="2"/>
    </font>
    <font>
      <sz val="11"/>
      <name val="Myanmar Text"/>
      <family val="2"/>
    </font>
    <font>
      <sz val="11"/>
      <name val="Calibri"/>
      <family val="2"/>
      <scheme val="minor"/>
    </font>
    <font>
      <b/>
      <sz val="11"/>
      <color theme="1"/>
      <name val="Myanmar Text"/>
      <family val="2"/>
    </font>
    <font>
      <sz val="11"/>
      <color theme="1"/>
      <name val="Myanmar Text"/>
      <family val="2"/>
    </font>
  </fonts>
  <fills count="1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2F4684"/>
        <bgColor indexed="64"/>
      </patternFill>
    </fill>
    <fill>
      <patternFill patternType="solid">
        <fgColor rgb="FF00A39C"/>
        <bgColor indexed="64"/>
      </patternFill>
    </fill>
    <fill>
      <patternFill patternType="solid">
        <fgColor rgb="FFFFFF00"/>
        <bgColor indexed="64"/>
      </patternFill>
    </fill>
    <fill>
      <patternFill patternType="solid">
        <fgColor rgb="FF002060"/>
        <bgColor indexed="64"/>
      </patternFill>
    </fill>
    <fill>
      <patternFill patternType="solid">
        <fgColor rgb="FF00FF00"/>
        <bgColor indexed="64"/>
      </patternFill>
    </fill>
    <fill>
      <patternFill patternType="solid">
        <fgColor theme="6" tint="0.59999389629810485"/>
        <bgColor indexed="64"/>
      </patternFill>
    </fill>
    <fill>
      <patternFill patternType="solid">
        <fgColor theme="0"/>
        <bgColor indexed="64"/>
      </patternFill>
    </fill>
    <fill>
      <patternFill patternType="solid">
        <fgColor rgb="FFCCFF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6" tint="0.39997558519241921"/>
        <bgColor indexed="64"/>
      </patternFill>
    </fill>
  </fills>
  <borders count="7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0" tint="-0.499984740745262"/>
      </bottom>
      <diagonal/>
    </border>
    <border>
      <left/>
      <right/>
      <top style="thin">
        <color theme="0" tint="-0.49998474074526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bottom style="double">
        <color theme="0" tint="-0.499984740745262"/>
      </bottom>
      <diagonal/>
    </border>
    <border>
      <left/>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theme="0" tint="-0.499984740745262"/>
      </top>
      <bottom style="thin">
        <color theme="0" tint="-0.499984740745262"/>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style="thin">
        <color theme="0" tint="-0.34998626667073579"/>
      </left>
      <right/>
      <top/>
      <bottom style="thin">
        <color theme="0" tint="-0.499984740745262"/>
      </bottom>
      <diagonal/>
    </border>
    <border>
      <left/>
      <right style="thin">
        <color theme="0" tint="-0.34998626667073579"/>
      </right>
      <top/>
      <bottom style="thin">
        <color theme="0" tint="-0.499984740745262"/>
      </bottom>
      <diagonal/>
    </border>
    <border>
      <left style="medium">
        <color indexed="64"/>
      </left>
      <right style="medium">
        <color indexed="64"/>
      </right>
      <top style="medium">
        <color indexed="64"/>
      </top>
      <bottom style="medium">
        <color indexed="64"/>
      </bottom>
      <diagonal/>
    </border>
    <border>
      <left/>
      <right/>
      <top style="thin">
        <color indexed="64"/>
      </top>
      <bottom style="thin">
        <color theme="0"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tint="-0.34998626667073579"/>
      </right>
      <top style="thin">
        <color theme="0"/>
      </top>
      <bottom style="thin">
        <color theme="0"/>
      </bottom>
      <diagonal/>
    </border>
    <border>
      <left/>
      <right style="thin">
        <color theme="0" tint="-0.34998626667073579"/>
      </right>
      <top style="thin">
        <color theme="0"/>
      </top>
      <bottom style="thin">
        <color theme="0"/>
      </bottom>
      <diagonal/>
    </border>
    <border>
      <left/>
      <right/>
      <top style="thin">
        <color theme="0"/>
      </top>
      <bottom/>
      <diagonal/>
    </border>
    <border>
      <left style="thin">
        <color theme="0" tint="-0.34998626667073579"/>
      </left>
      <right/>
      <top style="thin">
        <color theme="0" tint="-0.499984740745262"/>
      </top>
      <bottom style="thin">
        <color theme="0"/>
      </bottom>
      <diagonal/>
    </border>
    <border>
      <left style="thin">
        <color theme="0" tint="-0.34998626667073579"/>
      </left>
      <right/>
      <top style="thin">
        <color theme="0"/>
      </top>
      <bottom style="thin">
        <color theme="0"/>
      </bottom>
      <diagonal/>
    </border>
    <border>
      <left style="thin">
        <color theme="0" tint="-0.34998626667073579"/>
      </left>
      <right/>
      <top style="thin">
        <color theme="0"/>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6">
    <xf numFmtId="0" fontId="0" fillId="0" borderId="0"/>
    <xf numFmtId="0" fontId="1" fillId="0" borderId="0" applyNumberFormat="0" applyFill="0" applyBorder="0" applyAlignment="0" applyProtection="0"/>
    <xf numFmtId="0" fontId="6" fillId="0" borderId="0"/>
    <xf numFmtId="44" fontId="13" fillId="0" borderId="0" applyFont="0" applyFill="0" applyBorder="0" applyAlignment="0" applyProtection="0"/>
    <xf numFmtId="9" fontId="13" fillId="0" borderId="0" applyFont="0" applyFill="0" applyBorder="0" applyAlignment="0" applyProtection="0"/>
    <xf numFmtId="44" fontId="13" fillId="0" borderId="0" applyFont="0" applyFill="0" applyBorder="0" applyAlignment="0" applyProtection="0"/>
  </cellStyleXfs>
  <cellXfs count="372">
    <xf numFmtId="0" fontId="0" fillId="0" borderId="0" xfId="0"/>
    <xf numFmtId="0" fontId="3" fillId="0" borderId="0" xfId="0" applyFont="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xf>
    <xf numFmtId="0" fontId="3" fillId="0" borderId="10" xfId="0" applyFont="1" applyBorder="1" applyAlignment="1">
      <alignment vertical="center"/>
    </xf>
    <xf numFmtId="0" fontId="7" fillId="0" borderId="0" xfId="0" applyFont="1" applyAlignment="1">
      <alignment horizontal="right" vertical="center"/>
    </xf>
    <xf numFmtId="0" fontId="9" fillId="0" borderId="0" xfId="0" applyFont="1"/>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5" fillId="2" borderId="13" xfId="0" applyFont="1" applyFill="1" applyBorder="1" applyAlignment="1">
      <alignment horizontal="left"/>
    </xf>
    <xf numFmtId="0" fontId="16" fillId="4" borderId="13" xfId="0" applyFont="1" applyFill="1" applyBorder="1"/>
    <xf numFmtId="0" fontId="16" fillId="4" borderId="13" xfId="0" applyFont="1" applyFill="1" applyBorder="1" applyAlignment="1">
      <alignment horizontal="center"/>
    </xf>
    <xf numFmtId="44" fontId="17" fillId="4" borderId="13" xfId="0" applyNumberFormat="1" applyFont="1" applyFill="1" applyBorder="1"/>
    <xf numFmtId="44" fontId="16" fillId="4" borderId="13" xfId="0" applyNumberFormat="1" applyFont="1" applyFill="1" applyBorder="1"/>
    <xf numFmtId="0" fontId="15" fillId="5" borderId="13" xfId="0" applyFont="1" applyFill="1" applyBorder="1" applyAlignment="1">
      <alignment horizontal="left"/>
    </xf>
    <xf numFmtId="0" fontId="15" fillId="0" borderId="13" xfId="0" applyFont="1" applyBorder="1" applyProtection="1">
      <protection locked="0"/>
    </xf>
    <xf numFmtId="9" fontId="15" fillId="0" borderId="13" xfId="0" applyNumberFormat="1" applyFont="1" applyBorder="1" applyProtection="1">
      <protection locked="0"/>
    </xf>
    <xf numFmtId="44" fontId="15" fillId="5" borderId="13" xfId="0" applyNumberFormat="1" applyFont="1" applyFill="1" applyBorder="1"/>
    <xf numFmtId="0" fontId="15" fillId="0" borderId="13" xfId="0" applyFont="1" applyBorder="1" applyAlignment="1" applyProtection="1">
      <alignment horizontal="center"/>
      <protection locked="0"/>
    </xf>
    <xf numFmtId="44" fontId="15" fillId="0" borderId="13" xfId="3" applyFont="1" applyBorder="1" applyAlignment="1" applyProtection="1">
      <alignment horizontal="center"/>
      <protection locked="0"/>
    </xf>
    <xf numFmtId="0" fontId="14" fillId="4" borderId="13" xfId="0" applyFont="1" applyFill="1" applyBorder="1" applyAlignment="1">
      <alignment horizontal="center"/>
    </xf>
    <xf numFmtId="0" fontId="15" fillId="0" borderId="13" xfId="0" applyFont="1" applyBorder="1" applyAlignment="1" applyProtection="1">
      <alignment horizontal="left"/>
      <protection locked="0"/>
    </xf>
    <xf numFmtId="44" fontId="15" fillId="5" borderId="13" xfId="3" applyFont="1" applyFill="1" applyBorder="1" applyAlignment="1">
      <alignment horizontal="left"/>
    </xf>
    <xf numFmtId="44" fontId="16" fillId="4" borderId="13" xfId="3" applyFont="1" applyFill="1" applyBorder="1"/>
    <xf numFmtId="0" fontId="16" fillId="0" borderId="11" xfId="0" applyFont="1" applyBorder="1" applyAlignment="1">
      <alignment horizontal="right"/>
    </xf>
    <xf numFmtId="0" fontId="16" fillId="0" borderId="12" xfId="0" applyFont="1" applyBorder="1" applyAlignment="1">
      <alignment horizontal="right"/>
    </xf>
    <xf numFmtId="44" fontId="16" fillId="0" borderId="12" xfId="3" applyFont="1" applyBorder="1"/>
    <xf numFmtId="0" fontId="19" fillId="5" borderId="13" xfId="0" applyFont="1" applyFill="1" applyBorder="1"/>
    <xf numFmtId="44" fontId="19" fillId="5" borderId="13" xfId="0" applyNumberFormat="1" applyFont="1" applyFill="1" applyBorder="1"/>
    <xf numFmtId="0" fontId="0" fillId="5" borderId="13" xfId="0" applyFill="1" applyBorder="1"/>
    <xf numFmtId="44" fontId="0" fillId="5" borderId="13" xfId="0" applyNumberFormat="1" applyFill="1" applyBorder="1"/>
    <xf numFmtId="0" fontId="20" fillId="5" borderId="13" xfId="0" applyFont="1" applyFill="1" applyBorder="1"/>
    <xf numFmtId="44" fontId="20" fillId="5" borderId="13" xfId="0" applyNumberFormat="1" applyFont="1" applyFill="1" applyBorder="1"/>
    <xf numFmtId="0" fontId="0" fillId="5" borderId="17" xfId="0" applyFill="1" applyBorder="1"/>
    <xf numFmtId="0" fontId="0" fillId="5" borderId="18" xfId="0" applyFill="1" applyBorder="1"/>
    <xf numFmtId="9" fontId="0" fillId="5" borderId="13" xfId="4" applyFont="1" applyFill="1" applyBorder="1"/>
    <xf numFmtId="0" fontId="14" fillId="4" borderId="1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8" fillId="0" borderId="0" xfId="0" applyFont="1" applyAlignment="1">
      <alignment horizontal="left" vertical="center" wrapText="1"/>
    </xf>
    <xf numFmtId="0" fontId="21" fillId="0" borderId="0" xfId="0" applyFont="1" applyAlignment="1">
      <alignment vertical="center"/>
    </xf>
    <xf numFmtId="0" fontId="22" fillId="0" borderId="0" xfId="0" applyFont="1"/>
    <xf numFmtId="0" fontId="10" fillId="0" borderId="0" xfId="0" applyFont="1" applyAlignment="1">
      <alignment horizontal="left" vertical="center"/>
    </xf>
    <xf numFmtId="0" fontId="23" fillId="0" borderId="0" xfId="0" applyFont="1" applyAlignment="1">
      <alignment horizontal="right" vertical="center"/>
    </xf>
    <xf numFmtId="0" fontId="11" fillId="0" borderId="0" xfId="0" applyFont="1" applyAlignment="1">
      <alignment horizontal="right" vertical="center"/>
    </xf>
    <xf numFmtId="0" fontId="25" fillId="0" borderId="0" xfId="0" applyFont="1"/>
    <xf numFmtId="0" fontId="25" fillId="0" borderId="0" xfId="0" applyFont="1" applyAlignment="1">
      <alignment horizontal="center"/>
    </xf>
    <xf numFmtId="0" fontId="24" fillId="0" borderId="0" xfId="0" applyFont="1"/>
    <xf numFmtId="0" fontId="26" fillId="0" borderId="0" xfId="0" applyFont="1" applyAlignment="1">
      <alignment vertical="center"/>
    </xf>
    <xf numFmtId="0" fontId="27" fillId="0" borderId="0" xfId="0" applyFont="1"/>
    <xf numFmtId="0" fontId="27" fillId="0" borderId="0" xfId="0" applyFont="1" applyAlignment="1">
      <alignment horizontal="center"/>
    </xf>
    <xf numFmtId="0" fontId="28" fillId="0" borderId="0" xfId="0" applyFont="1" applyAlignment="1">
      <alignment vertical="center"/>
    </xf>
    <xf numFmtId="0" fontId="29" fillId="0" borderId="0" xfId="0" applyFont="1" applyAlignment="1">
      <alignment vertical="center"/>
    </xf>
    <xf numFmtId="0" fontId="30" fillId="0" borderId="0" xfId="0" applyFont="1"/>
    <xf numFmtId="0" fontId="29" fillId="0" borderId="0" xfId="0" applyFont="1" applyAlignment="1">
      <alignment horizontal="left" vertical="center"/>
    </xf>
    <xf numFmtId="0" fontId="30" fillId="0" borderId="0" xfId="0" applyFont="1" applyAlignment="1">
      <alignment horizontal="center"/>
    </xf>
    <xf numFmtId="0" fontId="31" fillId="0" borderId="0" xfId="0" applyFont="1" applyAlignment="1">
      <alignment horizontal="center" vertical="center" readingOrder="1"/>
    </xf>
    <xf numFmtId="0" fontId="32" fillId="0" borderId="0" xfId="0" applyFont="1" applyAlignment="1">
      <alignment vertical="center"/>
    </xf>
    <xf numFmtId="0" fontId="21" fillId="0" borderId="0" xfId="0" applyFont="1" applyAlignment="1">
      <alignment horizontal="right" vertical="center"/>
    </xf>
    <xf numFmtId="0" fontId="21" fillId="0" borderId="0" xfId="0" quotePrefix="1" applyFont="1" applyAlignment="1">
      <alignment vertical="center"/>
    </xf>
    <xf numFmtId="0" fontId="33" fillId="0" borderId="0" xfId="1" applyFont="1"/>
    <xf numFmtId="0" fontId="32" fillId="0" borderId="0" xfId="0" applyFont="1" applyAlignment="1">
      <alignment horizontal="left" vertical="center"/>
    </xf>
    <xf numFmtId="0" fontId="34" fillId="0" borderId="0" xfId="0" applyFont="1"/>
    <xf numFmtId="0" fontId="34" fillId="0" borderId="0" xfId="0" applyFont="1" applyAlignment="1">
      <alignment horizontal="center"/>
    </xf>
    <xf numFmtId="0" fontId="28" fillId="0" borderId="0" xfId="0" applyFont="1" applyAlignment="1">
      <alignment horizontal="left" vertical="center"/>
    </xf>
    <xf numFmtId="166" fontId="0" fillId="0" borderId="0" xfId="0" applyNumberFormat="1"/>
    <xf numFmtId="0" fontId="1" fillId="0" borderId="0" xfId="1"/>
    <xf numFmtId="0" fontId="40" fillId="0" borderId="0" xfId="0" applyFont="1"/>
    <xf numFmtId="0" fontId="41" fillId="7" borderId="20" xfId="0" applyFont="1" applyFill="1" applyBorder="1" applyAlignment="1">
      <alignment horizontal="center" vertical="center"/>
    </xf>
    <xf numFmtId="0" fontId="41" fillId="7" borderId="20" xfId="0" applyFont="1" applyFill="1" applyBorder="1"/>
    <xf numFmtId="0" fontId="40" fillId="0" borderId="0" xfId="0" applyFont="1" applyAlignment="1">
      <alignment horizontal="center" vertical="center"/>
    </xf>
    <xf numFmtId="44" fontId="40" fillId="0" borderId="0" xfId="3" applyFont="1" applyAlignment="1">
      <alignment horizontal="center" vertical="center"/>
    </xf>
    <xf numFmtId="0" fontId="42" fillId="0" borderId="0" xfId="0" applyFont="1" applyAlignment="1">
      <alignment horizontal="center" vertical="center"/>
    </xf>
    <xf numFmtId="0" fontId="41" fillId="4" borderId="0" xfId="0" applyFont="1" applyFill="1" applyAlignment="1">
      <alignment horizontal="center" vertical="center"/>
    </xf>
    <xf numFmtId="44" fontId="43" fillId="4" borderId="0" xfId="0" applyNumberFormat="1" applyFont="1" applyFill="1" applyAlignment="1">
      <alignment horizontal="center" vertical="center"/>
    </xf>
    <xf numFmtId="0" fontId="44" fillId="0" borderId="21" xfId="0" applyFont="1" applyBorder="1" applyAlignment="1">
      <alignment horizontal="center" vertical="center"/>
    </xf>
    <xf numFmtId="9" fontId="44" fillId="8" borderId="22" xfId="4" applyFont="1" applyFill="1" applyBorder="1" applyAlignment="1">
      <alignment horizontal="center" vertical="center"/>
    </xf>
    <xf numFmtId="0" fontId="2" fillId="6" borderId="1" xfId="0" applyFont="1" applyFill="1" applyBorder="1" applyAlignment="1">
      <alignment horizontal="left" vertical="center"/>
    </xf>
    <xf numFmtId="0" fontId="0" fillId="0" borderId="0" xfId="0" applyAlignment="1">
      <alignment vertical="center"/>
    </xf>
    <xf numFmtId="0" fontId="9" fillId="0" borderId="0" xfId="0" applyFont="1" applyAlignment="1">
      <alignment vertical="center"/>
    </xf>
    <xf numFmtId="0" fontId="32" fillId="0" borderId="0" xfId="0" applyFont="1" applyAlignment="1">
      <alignment horizontal="left" vertical="center" indent="1"/>
    </xf>
    <xf numFmtId="0" fontId="7" fillId="0" borderId="0" xfId="0" applyFont="1" applyAlignment="1">
      <alignment horizontal="left" vertical="center" indent="1"/>
    </xf>
    <xf numFmtId="0" fontId="32" fillId="0" borderId="0" xfId="0" applyFont="1" applyAlignment="1">
      <alignment vertical="center" wrapText="1"/>
    </xf>
    <xf numFmtId="0" fontId="0" fillId="0" borderId="23" xfId="0" applyBorder="1"/>
    <xf numFmtId="0" fontId="8" fillId="0" borderId="23" xfId="0" applyFont="1" applyBorder="1" applyAlignment="1">
      <alignment horizontal="center" vertical="center"/>
    </xf>
    <xf numFmtId="44" fontId="8" fillId="0" borderId="23" xfId="3" applyFont="1" applyBorder="1" applyAlignment="1">
      <alignment horizontal="center" vertical="center"/>
    </xf>
    <xf numFmtId="0" fontId="45" fillId="9" borderId="0" xfId="0" applyFont="1" applyFill="1" applyAlignment="1">
      <alignment horizontal="center" vertical="center"/>
    </xf>
    <xf numFmtId="0" fontId="42" fillId="0" borderId="0" xfId="0" applyFont="1"/>
    <xf numFmtId="0" fontId="45" fillId="11" borderId="0" xfId="0" applyFont="1" applyFill="1" applyAlignment="1">
      <alignment horizontal="center" vertical="center"/>
    </xf>
    <xf numFmtId="9" fontId="40" fillId="0" borderId="0" xfId="0" applyNumberFormat="1" applyFont="1"/>
    <xf numFmtId="0" fontId="10" fillId="0" borderId="0" xfId="0" applyFont="1" applyAlignment="1">
      <alignment horizontal="left" vertical="center" indent="5"/>
    </xf>
    <xf numFmtId="0" fontId="8" fillId="0" borderId="0" xfId="0" applyFont="1" applyAlignment="1">
      <alignment horizontal="left" vertical="center" indent="1"/>
    </xf>
    <xf numFmtId="165" fontId="8" fillId="0" borderId="0" xfId="0" applyNumberFormat="1" applyFont="1" applyAlignment="1">
      <alignment horizontal="left" vertical="center" indent="1"/>
    </xf>
    <xf numFmtId="0" fontId="15" fillId="0" borderId="0" xfId="0" applyFont="1" applyAlignment="1">
      <alignment vertical="center"/>
    </xf>
    <xf numFmtId="0" fontId="8" fillId="0" borderId="0" xfId="0" applyFont="1" applyAlignment="1">
      <alignment vertical="top" wrapText="1"/>
    </xf>
    <xf numFmtId="0" fontId="42" fillId="0" borderId="34" xfId="0" applyFont="1" applyBorder="1" applyAlignment="1">
      <alignment horizontal="center" vertical="center"/>
    </xf>
    <xf numFmtId="0" fontId="40" fillId="0" borderId="34" xfId="0" applyFont="1" applyBorder="1" applyAlignment="1">
      <alignment horizontal="center" vertical="center"/>
    </xf>
    <xf numFmtId="0" fontId="41" fillId="7" borderId="40" xfId="0" applyFont="1" applyFill="1" applyBorder="1" applyAlignment="1">
      <alignment vertical="center"/>
    </xf>
    <xf numFmtId="0" fontId="41" fillId="7" borderId="41" xfId="0" applyFont="1" applyFill="1" applyBorder="1" applyAlignment="1">
      <alignment vertical="center"/>
    </xf>
    <xf numFmtId="0" fontId="41" fillId="7" borderId="41" xfId="0" applyFont="1" applyFill="1" applyBorder="1" applyAlignment="1">
      <alignment horizontal="left" vertical="center"/>
    </xf>
    <xf numFmtId="0" fontId="40" fillId="0" borderId="0" xfId="0" applyFont="1" applyAlignment="1">
      <alignment horizontal="left" vertical="center"/>
    </xf>
    <xf numFmtId="0" fontId="41" fillId="7" borderId="42" xfId="0" applyFont="1" applyFill="1" applyBorder="1" applyAlignment="1">
      <alignment vertical="center"/>
    </xf>
    <xf numFmtId="0" fontId="40" fillId="0" borderId="44" xfId="0" applyFont="1" applyBorder="1"/>
    <xf numFmtId="44" fontId="40" fillId="0" borderId="45" xfId="3" applyFont="1" applyBorder="1"/>
    <xf numFmtId="0" fontId="40" fillId="0" borderId="45" xfId="0" applyFont="1" applyBorder="1" applyAlignment="1">
      <alignment horizontal="left" vertical="center" wrapText="1"/>
    </xf>
    <xf numFmtId="0" fontId="40" fillId="0" borderId="45" xfId="0" applyFont="1" applyBorder="1"/>
    <xf numFmtId="0" fontId="40" fillId="0" borderId="46" xfId="0" applyFont="1" applyBorder="1"/>
    <xf numFmtId="0" fontId="49" fillId="10" borderId="31" xfId="0" applyFont="1" applyFill="1" applyBorder="1"/>
    <xf numFmtId="0" fontId="49" fillId="10" borderId="31" xfId="0" applyFont="1" applyFill="1" applyBorder="1" applyAlignment="1">
      <alignment horizontal="center" vertical="center"/>
    </xf>
    <xf numFmtId="44" fontId="49" fillId="10" borderId="31" xfId="3" applyFont="1" applyFill="1" applyBorder="1"/>
    <xf numFmtId="44" fontId="49" fillId="10" borderId="0" xfId="3" applyFont="1" applyFill="1" applyBorder="1"/>
    <xf numFmtId="0" fontId="49" fillId="10" borderId="12" xfId="0" applyFont="1" applyFill="1" applyBorder="1" applyAlignment="1">
      <alignment horizontal="center" vertical="center"/>
    </xf>
    <xf numFmtId="44" fontId="49" fillId="10" borderId="12" xfId="3" applyFont="1" applyFill="1" applyBorder="1"/>
    <xf numFmtId="0" fontId="32" fillId="0" borderId="0" xfId="0" applyFont="1" applyAlignment="1">
      <alignment horizontal="left" vertical="center" indent="4"/>
    </xf>
    <xf numFmtId="0" fontId="48" fillId="10" borderId="0" xfId="0" applyFont="1" applyFill="1" applyAlignment="1">
      <alignment horizontal="left" vertical="center"/>
    </xf>
    <xf numFmtId="0" fontId="37" fillId="10" borderId="0" xfId="0" applyFont="1" applyFill="1" applyAlignment="1">
      <alignment horizontal="left" vertical="top" wrapText="1"/>
    </xf>
    <xf numFmtId="164" fontId="40" fillId="0" borderId="0" xfId="0" applyNumberFormat="1" applyFont="1"/>
    <xf numFmtId="0" fontId="49" fillId="10" borderId="12" xfId="0" applyFont="1" applyFill="1" applyBorder="1"/>
    <xf numFmtId="0" fontId="40" fillId="0" borderId="35" xfId="0" applyFont="1" applyBorder="1" applyAlignment="1">
      <alignment horizontal="center" vertical="center"/>
    </xf>
    <xf numFmtId="165" fontId="21" fillId="0" borderId="0" xfId="0" applyNumberFormat="1" applyFont="1" applyAlignment="1">
      <alignment horizontal="left" vertical="center" indent="1"/>
    </xf>
    <xf numFmtId="0" fontId="40" fillId="0" borderId="20" xfId="0" applyFont="1" applyBorder="1" applyAlignment="1">
      <alignment horizontal="center" vertical="center"/>
    </xf>
    <xf numFmtId="0" fontId="40" fillId="0" borderId="20" xfId="0" applyFont="1" applyBorder="1"/>
    <xf numFmtId="44" fontId="40" fillId="0" borderId="20" xfId="3" applyFont="1" applyBorder="1" applyAlignment="1">
      <alignment horizontal="center" vertical="center"/>
    </xf>
    <xf numFmtId="44" fontId="40" fillId="0" borderId="20" xfId="0" applyNumberFormat="1" applyFont="1" applyBorder="1" applyAlignment="1">
      <alignment horizontal="center" vertical="center"/>
    </xf>
    <xf numFmtId="0" fontId="40" fillId="0" borderId="0" xfId="0" applyFont="1" applyAlignment="1">
      <alignment horizontal="center"/>
    </xf>
    <xf numFmtId="0" fontId="38" fillId="7" borderId="50" xfId="0" applyFont="1" applyFill="1" applyBorder="1" applyAlignment="1">
      <alignment horizontal="center" vertical="center"/>
    </xf>
    <xf numFmtId="0" fontId="38" fillId="7" borderId="51" xfId="0" applyFont="1" applyFill="1" applyBorder="1" applyAlignment="1">
      <alignment horizontal="center" vertical="center"/>
    </xf>
    <xf numFmtId="0" fontId="38" fillId="7" borderId="52" xfId="0" applyFont="1" applyFill="1" applyBorder="1" applyAlignment="1">
      <alignment horizontal="center" vertical="center"/>
    </xf>
    <xf numFmtId="0" fontId="10" fillId="0" borderId="53" xfId="0" applyFont="1" applyBorder="1" applyAlignment="1">
      <alignment horizontal="center" vertical="center"/>
    </xf>
    <xf numFmtId="44" fontId="10" fillId="0" borderId="54" xfId="3" applyFont="1" applyBorder="1" applyAlignment="1">
      <alignment vertical="center"/>
    </xf>
    <xf numFmtId="0" fontId="42" fillId="0" borderId="0" xfId="0" applyFont="1" applyAlignment="1">
      <alignment horizontal="left" vertical="center" indent="1"/>
    </xf>
    <xf numFmtId="44" fontId="40" fillId="0" borderId="0" xfId="3" applyFont="1" applyBorder="1" applyAlignment="1">
      <alignment horizontal="center" vertical="center"/>
    </xf>
    <xf numFmtId="164" fontId="40" fillId="0" borderId="0" xfId="0" applyNumberFormat="1" applyFont="1" applyAlignment="1">
      <alignment horizontal="center" vertical="center"/>
    </xf>
    <xf numFmtId="164" fontId="40" fillId="0" borderId="20" xfId="0" applyNumberFormat="1" applyFont="1" applyBorder="1" applyAlignment="1">
      <alignment horizontal="center" vertical="center"/>
    </xf>
    <xf numFmtId="44" fontId="40" fillId="0" borderId="0" xfId="0" applyNumberFormat="1" applyFont="1"/>
    <xf numFmtId="164" fontId="40" fillId="0" borderId="0" xfId="0" applyNumberFormat="1" applyFont="1" applyAlignment="1">
      <alignment vertical="center"/>
    </xf>
    <xf numFmtId="0" fontId="44" fillId="0" borderId="55" xfId="0" applyFont="1" applyBorder="1" applyAlignment="1">
      <alignment horizontal="center" vertical="center"/>
    </xf>
    <xf numFmtId="9" fontId="44" fillId="8" borderId="55" xfId="4" applyFont="1" applyFill="1" applyBorder="1" applyAlignment="1">
      <alignment horizontal="center" vertical="center"/>
    </xf>
    <xf numFmtId="0" fontId="42" fillId="0" borderId="21" xfId="0" applyFont="1" applyBorder="1" applyAlignment="1">
      <alignment horizontal="center" vertical="center"/>
    </xf>
    <xf numFmtId="164" fontId="40" fillId="0" borderId="22" xfId="0" applyNumberFormat="1" applyFont="1" applyBorder="1"/>
    <xf numFmtId="9" fontId="42" fillId="0" borderId="0" xfId="0" applyNumberFormat="1" applyFont="1" applyAlignment="1">
      <alignment horizontal="center" vertical="center"/>
    </xf>
    <xf numFmtId="0" fontId="40" fillId="7" borderId="0" xfId="0" applyFont="1" applyFill="1" applyAlignment="1">
      <alignment horizontal="center" vertical="center"/>
    </xf>
    <xf numFmtId="0" fontId="40" fillId="7" borderId="0" xfId="0" applyFont="1" applyFill="1"/>
    <xf numFmtId="0" fontId="42" fillId="0" borderId="32" xfId="0" applyFont="1" applyBorder="1" applyAlignment="1">
      <alignment horizontal="center" vertical="center"/>
    </xf>
    <xf numFmtId="0" fontId="1" fillId="0" borderId="0" xfId="1" applyAlignment="1">
      <alignment horizontal="left" vertical="center" indent="1"/>
    </xf>
    <xf numFmtId="0" fontId="41" fillId="7" borderId="0" xfId="0" applyFont="1" applyFill="1" applyAlignment="1">
      <alignment horizontal="center" vertical="center"/>
    </xf>
    <xf numFmtId="44" fontId="43" fillId="7" borderId="0" xfId="0" applyNumberFormat="1" applyFont="1" applyFill="1" applyAlignment="1">
      <alignment horizontal="center" vertical="center"/>
    </xf>
    <xf numFmtId="44" fontId="43" fillId="7" borderId="49" xfId="0" applyNumberFormat="1" applyFont="1" applyFill="1" applyBorder="1"/>
    <xf numFmtId="0" fontId="41" fillId="7" borderId="25" xfId="0" applyFont="1" applyFill="1" applyBorder="1" applyAlignment="1">
      <alignment horizontal="center" vertical="center"/>
    </xf>
    <xf numFmtId="0" fontId="41" fillId="7" borderId="26" xfId="0" applyFont="1" applyFill="1" applyBorder="1" applyAlignment="1">
      <alignment horizontal="center" vertical="center"/>
    </xf>
    <xf numFmtId="44" fontId="43" fillId="7" borderId="26" xfId="0" applyNumberFormat="1" applyFont="1" applyFill="1" applyBorder="1"/>
    <xf numFmtId="0" fontId="49" fillId="10" borderId="0" xfId="0" applyFont="1" applyFill="1"/>
    <xf numFmtId="0" fontId="49" fillId="10" borderId="0" xfId="0" applyFont="1" applyFill="1" applyAlignment="1">
      <alignment horizontal="center" vertical="center"/>
    </xf>
    <xf numFmtId="44" fontId="50" fillId="10" borderId="31" xfId="3" applyFont="1" applyFill="1" applyBorder="1"/>
    <xf numFmtId="44" fontId="50" fillId="0" borderId="0" xfId="3" applyFont="1"/>
    <xf numFmtId="44" fontId="50" fillId="0" borderId="0" xfId="3" applyFont="1" applyAlignment="1">
      <alignment horizontal="center" vertical="center"/>
    </xf>
    <xf numFmtId="0" fontId="50" fillId="0" borderId="0" xfId="0" applyFont="1" applyAlignment="1">
      <alignment horizontal="center" vertical="center"/>
    </xf>
    <xf numFmtId="0" fontId="50" fillId="0" borderId="0" xfId="0" applyFont="1"/>
    <xf numFmtId="9" fontId="40" fillId="0" borderId="0" xfId="4" applyFont="1"/>
    <xf numFmtId="0" fontId="21" fillId="0" borderId="8" xfId="0" applyFont="1" applyBorder="1" applyAlignment="1">
      <alignment vertical="center" wrapText="1"/>
    </xf>
    <xf numFmtId="0" fontId="10" fillId="0" borderId="0" xfId="0" applyFont="1" applyAlignment="1">
      <alignment vertical="center"/>
    </xf>
    <xf numFmtId="0" fontId="10" fillId="0" borderId="9" xfId="0" applyFont="1" applyBorder="1" applyAlignment="1">
      <alignment vertical="center"/>
    </xf>
    <xf numFmtId="0" fontId="10" fillId="0" borderId="8" xfId="0" applyFont="1" applyBorder="1" applyAlignment="1">
      <alignment vertical="center"/>
    </xf>
    <xf numFmtId="0" fontId="10" fillId="0" borderId="53" xfId="0" applyFont="1" applyBorder="1" applyAlignment="1">
      <alignment vertical="center"/>
    </xf>
    <xf numFmtId="0" fontId="10" fillId="0" borderId="23" xfId="0" applyFont="1" applyBorder="1" applyAlignment="1">
      <alignment vertical="center"/>
    </xf>
    <xf numFmtId="0" fontId="10" fillId="0" borderId="54" xfId="0" applyFont="1" applyBorder="1" applyAlignment="1">
      <alignment vertical="center"/>
    </xf>
    <xf numFmtId="0" fontId="8" fillId="0" borderId="0" xfId="0" applyFont="1" applyAlignment="1">
      <alignment horizontal="left" vertical="top"/>
    </xf>
    <xf numFmtId="0" fontId="51" fillId="0" borderId="0" xfId="0" applyFont="1" applyAlignment="1">
      <alignment horizontal="left" vertical="top"/>
    </xf>
    <xf numFmtId="44" fontId="12" fillId="0" borderId="28" xfId="3" applyFont="1" applyBorder="1" applyAlignment="1">
      <alignment horizontal="center" vertical="center"/>
    </xf>
    <xf numFmtId="0" fontId="35" fillId="0" borderId="24" xfId="0" applyFont="1" applyBorder="1" applyAlignment="1">
      <alignment horizontal="left" vertical="center" wrapText="1"/>
    </xf>
    <xf numFmtId="0" fontId="8" fillId="0" borderId="0" xfId="0" applyFont="1" applyAlignment="1">
      <alignment horizontal="center" vertical="center"/>
    </xf>
    <xf numFmtId="44" fontId="8" fillId="0" borderId="0" xfId="3" applyFont="1" applyBorder="1" applyAlignment="1">
      <alignment horizontal="center" vertical="center"/>
    </xf>
    <xf numFmtId="0" fontId="35" fillId="0" borderId="57" xfId="0" applyFont="1" applyBorder="1" applyAlignment="1">
      <alignment horizontal="left" vertical="center" wrapText="1"/>
    </xf>
    <xf numFmtId="0" fontId="35" fillId="0" borderId="58" xfId="0" applyFont="1" applyBorder="1" applyAlignment="1">
      <alignment horizontal="left" vertical="center" wrapText="1"/>
    </xf>
    <xf numFmtId="0" fontId="0" fillId="0" borderId="58" xfId="0" applyBorder="1"/>
    <xf numFmtId="0" fontId="8" fillId="0" borderId="58" xfId="0" applyFont="1" applyBorder="1" applyAlignment="1">
      <alignment horizontal="center" vertical="center"/>
    </xf>
    <xf numFmtId="44" fontId="8" fillId="0" borderId="59" xfId="3" applyFont="1" applyBorder="1" applyAlignment="1">
      <alignment horizontal="center" vertical="center"/>
    </xf>
    <xf numFmtId="44" fontId="10" fillId="0" borderId="9" xfId="3" applyFont="1" applyBorder="1" applyAlignment="1">
      <alignment vertical="center"/>
    </xf>
    <xf numFmtId="44" fontId="10" fillId="0" borderId="60" xfId="3" applyFont="1" applyBorder="1" applyAlignment="1">
      <alignment vertical="center"/>
    </xf>
    <xf numFmtId="44" fontId="10" fillId="0" borderId="61" xfId="3" applyFont="1" applyBorder="1" applyAlignment="1">
      <alignment vertical="center"/>
    </xf>
    <xf numFmtId="0" fontId="8" fillId="0" borderId="62" xfId="0" applyFont="1" applyBorder="1" applyAlignment="1">
      <alignment horizontal="center" vertical="center"/>
    </xf>
    <xf numFmtId="0" fontId="10" fillId="0" borderId="63" xfId="0" applyFont="1" applyBorder="1" applyAlignment="1">
      <alignment horizontal="center" vertical="center"/>
    </xf>
    <xf numFmtId="0" fontId="10" fillId="0" borderId="8" xfId="0" applyFont="1" applyBorder="1" applyAlignment="1">
      <alignment horizontal="center" vertical="center"/>
    </xf>
    <xf numFmtId="0" fontId="10" fillId="0" borderId="64" xfId="0" applyFont="1" applyBorder="1" applyAlignment="1">
      <alignment horizontal="center" vertical="center"/>
    </xf>
    <xf numFmtId="0" fontId="8" fillId="0" borderId="24" xfId="0" applyFont="1" applyBorder="1" applyAlignment="1">
      <alignment horizontal="left" vertical="top"/>
    </xf>
    <xf numFmtId="44" fontId="8" fillId="0" borderId="58" xfId="3" applyFont="1" applyBorder="1" applyAlignment="1">
      <alignment horizontal="center" vertical="center"/>
    </xf>
    <xf numFmtId="0" fontId="21" fillId="0" borderId="0" xfId="0" applyFont="1" applyAlignment="1">
      <alignment vertical="center" wrapText="1"/>
    </xf>
    <xf numFmtId="0" fontId="21" fillId="0" borderId="62" xfId="0" applyFont="1" applyBorder="1" applyAlignment="1">
      <alignment vertical="center" wrapText="1"/>
    </xf>
    <xf numFmtId="0" fontId="10" fillId="0" borderId="9" xfId="0" applyFont="1" applyBorder="1" applyAlignment="1">
      <alignment horizontal="left" vertical="center" indent="5"/>
    </xf>
    <xf numFmtId="0" fontId="10" fillId="0" borderId="65" xfId="0" applyFont="1" applyBorder="1" applyAlignment="1">
      <alignment horizontal="left" vertical="center" indent="5"/>
    </xf>
    <xf numFmtId="44" fontId="32" fillId="0" borderId="28" xfId="0" applyNumberFormat="1" applyFont="1" applyBorder="1" applyAlignment="1">
      <alignment horizontal="right" vertical="center"/>
    </xf>
    <xf numFmtId="44" fontId="52" fillId="0" borderId="23" xfId="3" applyFont="1" applyBorder="1" applyAlignment="1">
      <alignment horizontal="center" vertical="center"/>
    </xf>
    <xf numFmtId="44" fontId="53" fillId="0" borderId="28" xfId="0" applyNumberFormat="1" applyFont="1" applyBorder="1" applyAlignment="1">
      <alignment horizontal="right" vertical="center"/>
    </xf>
    <xf numFmtId="0" fontId="35" fillId="0" borderId="3" xfId="0" applyFont="1" applyBorder="1" applyAlignment="1">
      <alignment vertical="center" wrapText="1"/>
    </xf>
    <xf numFmtId="0" fontId="35" fillId="0" borderId="4" xfId="0" applyFont="1" applyBorder="1" applyAlignment="1">
      <alignment vertical="center" wrapText="1"/>
    </xf>
    <xf numFmtId="165" fontId="8" fillId="0" borderId="0" xfId="0" applyNumberFormat="1" applyFont="1" applyAlignment="1">
      <alignment vertical="center"/>
    </xf>
    <xf numFmtId="165" fontId="8" fillId="0" borderId="9" xfId="0" applyNumberFormat="1" applyFont="1" applyBorder="1" applyAlignment="1">
      <alignment vertical="center"/>
    </xf>
    <xf numFmtId="0" fontId="35" fillId="0" borderId="0" xfId="0" applyFont="1" applyAlignment="1">
      <alignment vertical="center" wrapText="1"/>
    </xf>
    <xf numFmtId="0" fontId="1" fillId="0" borderId="6" xfId="1" applyBorder="1" applyAlignment="1">
      <alignment vertical="center"/>
    </xf>
    <xf numFmtId="0" fontId="1" fillId="0" borderId="7" xfId="1" applyBorder="1" applyAlignment="1">
      <alignment vertical="center"/>
    </xf>
    <xf numFmtId="0" fontId="8" fillId="0" borderId="3" xfId="0" applyFont="1" applyBorder="1" applyAlignment="1">
      <alignment vertical="center" wrapText="1"/>
    </xf>
    <xf numFmtId="165" fontId="8" fillId="0" borderId="23" xfId="0" applyNumberFormat="1" applyFont="1" applyBorder="1" applyAlignment="1">
      <alignment vertical="center"/>
    </xf>
    <xf numFmtId="165" fontId="8" fillId="0" borderId="54" xfId="0" applyNumberFormat="1" applyFont="1" applyBorder="1" applyAlignment="1">
      <alignment vertical="center"/>
    </xf>
    <xf numFmtId="0" fontId="35" fillId="0" borderId="3" xfId="0" applyFont="1" applyBorder="1" applyAlignment="1">
      <alignment horizontal="left" vertical="center" wrapText="1"/>
    </xf>
    <xf numFmtId="0" fontId="55" fillId="10" borderId="0" xfId="0" applyFont="1" applyFill="1"/>
    <xf numFmtId="0" fontId="56" fillId="10" borderId="0" xfId="0" applyFont="1" applyFill="1"/>
    <xf numFmtId="0" fontId="45" fillId="12" borderId="0" xfId="0" applyFont="1" applyFill="1" applyAlignment="1">
      <alignment horizontal="center" vertical="center"/>
    </xf>
    <xf numFmtId="0" fontId="45" fillId="13" borderId="0" xfId="0" applyFont="1" applyFill="1" applyAlignment="1">
      <alignment horizontal="center" vertical="center"/>
    </xf>
    <xf numFmtId="0" fontId="45" fillId="14" borderId="0" xfId="0" applyFont="1" applyFill="1" applyAlignment="1">
      <alignment horizontal="center" vertical="center"/>
    </xf>
    <xf numFmtId="0" fontId="45" fillId="15" borderId="0" xfId="0" applyFont="1" applyFill="1" applyAlignment="1">
      <alignment horizontal="center" vertical="center"/>
    </xf>
    <xf numFmtId="0" fontId="57" fillId="10" borderId="12" xfId="0" applyFont="1" applyFill="1" applyBorder="1" applyAlignment="1">
      <alignment horizontal="center" vertical="center"/>
    </xf>
    <xf numFmtId="0" fontId="57" fillId="10" borderId="12" xfId="0" applyFont="1" applyFill="1" applyBorder="1" applyAlignment="1">
      <alignment horizontal="left" vertical="center"/>
    </xf>
    <xf numFmtId="0" fontId="57" fillId="16" borderId="12" xfId="0" applyFont="1" applyFill="1" applyBorder="1" applyAlignment="1">
      <alignment horizontal="center" vertical="center"/>
    </xf>
    <xf numFmtId="0" fontId="58" fillId="10" borderId="0" xfId="0" applyFont="1" applyFill="1"/>
    <xf numFmtId="44" fontId="56" fillId="10" borderId="0" xfId="0" applyNumberFormat="1" applyFont="1" applyFill="1"/>
    <xf numFmtId="0" fontId="58" fillId="10" borderId="0" xfId="0" applyFont="1" applyFill="1" applyAlignment="1">
      <alignment horizontal="center" vertical="center"/>
    </xf>
    <xf numFmtId="0" fontId="58" fillId="10" borderId="0" xfId="0" applyFont="1" applyFill="1" applyAlignment="1">
      <alignment horizontal="left" vertical="center"/>
    </xf>
    <xf numFmtId="0" fontId="58" fillId="17" borderId="0" xfId="0" applyFont="1" applyFill="1" applyAlignment="1">
      <alignment horizontal="left" vertical="center"/>
    </xf>
    <xf numFmtId="167" fontId="58" fillId="10" borderId="0" xfId="3" applyNumberFormat="1" applyFont="1" applyFill="1" applyAlignment="1">
      <alignment horizontal="center" vertical="center"/>
    </xf>
    <xf numFmtId="167" fontId="58" fillId="10" borderId="0" xfId="3" applyNumberFormat="1" applyFont="1" applyFill="1"/>
    <xf numFmtId="0" fontId="58" fillId="10" borderId="0" xfId="3" applyNumberFormat="1" applyFont="1" applyFill="1" applyAlignment="1">
      <alignment horizontal="center"/>
    </xf>
    <xf numFmtId="167" fontId="58" fillId="10" borderId="0" xfId="3" applyNumberFormat="1" applyFont="1" applyFill="1" applyAlignment="1">
      <alignment horizontal="center"/>
    </xf>
    <xf numFmtId="0" fontId="58" fillId="12" borderId="0" xfId="0" applyFont="1" applyFill="1" applyAlignment="1">
      <alignment horizontal="left" vertical="center"/>
    </xf>
    <xf numFmtId="0" fontId="58" fillId="14" borderId="0" xfId="0" applyFont="1" applyFill="1" applyAlignment="1">
      <alignment horizontal="left" vertical="center"/>
    </xf>
    <xf numFmtId="0" fontId="58" fillId="13" borderId="0" xfId="0" applyFont="1" applyFill="1" applyAlignment="1">
      <alignment horizontal="left" vertical="center"/>
    </xf>
    <xf numFmtId="0" fontId="58" fillId="15" borderId="0" xfId="0" applyFont="1" applyFill="1" applyAlignment="1">
      <alignment horizontal="left" vertical="center"/>
    </xf>
    <xf numFmtId="9" fontId="58" fillId="6" borderId="0" xfId="4" applyFont="1" applyFill="1"/>
    <xf numFmtId="0" fontId="58" fillId="10" borderId="12" xfId="0" applyFont="1" applyFill="1" applyBorder="1" applyAlignment="1">
      <alignment horizontal="center" vertical="center"/>
    </xf>
    <xf numFmtId="0" fontId="58" fillId="10" borderId="12" xfId="0" applyFont="1" applyFill="1" applyBorder="1" applyAlignment="1">
      <alignment horizontal="left" vertical="center"/>
    </xf>
    <xf numFmtId="0" fontId="58" fillId="10" borderId="12" xfId="0" applyFont="1" applyFill="1" applyBorder="1"/>
    <xf numFmtId="167" fontId="58" fillId="10" borderId="12" xfId="3" applyNumberFormat="1" applyFont="1" applyFill="1" applyBorder="1"/>
    <xf numFmtId="167" fontId="58" fillId="10" borderId="12" xfId="3" applyNumberFormat="1" applyFont="1" applyFill="1" applyBorder="1" applyAlignment="1">
      <alignment horizontal="center" vertical="center"/>
    </xf>
    <xf numFmtId="0" fontId="58" fillId="10" borderId="12" xfId="3" applyNumberFormat="1" applyFont="1" applyFill="1" applyBorder="1" applyAlignment="1">
      <alignment horizontal="center"/>
    </xf>
    <xf numFmtId="0" fontId="57" fillId="10" borderId="0" xfId="0" applyFont="1" applyFill="1" applyAlignment="1">
      <alignment horizontal="center" vertical="center"/>
    </xf>
    <xf numFmtId="167" fontId="57" fillId="10" borderId="0" xfId="3" applyNumberFormat="1" applyFont="1" applyFill="1"/>
    <xf numFmtId="167" fontId="58" fillId="10" borderId="0" xfId="0" applyNumberFormat="1" applyFont="1" applyFill="1" applyAlignment="1">
      <alignment horizontal="center" vertical="center"/>
    </xf>
    <xf numFmtId="166" fontId="55" fillId="10" borderId="0" xfId="0" applyNumberFormat="1" applyFont="1" applyFill="1"/>
    <xf numFmtId="44" fontId="45" fillId="10" borderId="0" xfId="0" applyNumberFormat="1" applyFont="1" applyFill="1"/>
    <xf numFmtId="44" fontId="45" fillId="6" borderId="0" xfId="0" applyNumberFormat="1" applyFont="1" applyFill="1"/>
    <xf numFmtId="44" fontId="55" fillId="10" borderId="0" xfId="0" applyNumberFormat="1" applyFont="1" applyFill="1"/>
    <xf numFmtId="44" fontId="55" fillId="10" borderId="0" xfId="3" applyFont="1" applyFill="1"/>
    <xf numFmtId="167" fontId="0" fillId="0" borderId="0" xfId="0" applyNumberFormat="1"/>
    <xf numFmtId="9" fontId="55" fillId="10" borderId="0" xfId="4" applyFont="1" applyFill="1"/>
    <xf numFmtId="167" fontId="55" fillId="10" borderId="0" xfId="0" applyNumberFormat="1" applyFont="1" applyFill="1"/>
    <xf numFmtId="0" fontId="45" fillId="10" borderId="40" xfId="0" applyFont="1" applyFill="1" applyBorder="1" applyAlignment="1">
      <alignment horizontal="center"/>
    </xf>
    <xf numFmtId="0" fontId="56" fillId="10" borderId="41" xfId="0" applyFont="1" applyFill="1" applyBorder="1" applyAlignment="1">
      <alignment horizontal="center"/>
    </xf>
    <xf numFmtId="0" fontId="56" fillId="10" borderId="42" xfId="0" applyFont="1" applyFill="1" applyBorder="1" applyAlignment="1">
      <alignment horizontal="center"/>
    </xf>
    <xf numFmtId="0" fontId="56" fillId="10" borderId="66" xfId="0" applyFont="1" applyFill="1" applyBorder="1"/>
    <xf numFmtId="0" fontId="56" fillId="10" borderId="67" xfId="0" applyFont="1" applyFill="1" applyBorder="1"/>
    <xf numFmtId="0" fontId="58" fillId="17" borderId="0" xfId="0" applyFont="1" applyFill="1" applyAlignment="1">
      <alignment horizontal="center" vertical="center"/>
    </xf>
    <xf numFmtId="167" fontId="58" fillId="17" borderId="0" xfId="3" applyNumberFormat="1" applyFont="1" applyFill="1" applyBorder="1"/>
    <xf numFmtId="167" fontId="58" fillId="17" borderId="0" xfId="3" applyNumberFormat="1" applyFont="1" applyFill="1" applyAlignment="1">
      <alignment horizontal="center" vertical="center"/>
    </xf>
    <xf numFmtId="167" fontId="58" fillId="17" borderId="0" xfId="3" applyNumberFormat="1" applyFont="1" applyFill="1"/>
    <xf numFmtId="0" fontId="58" fillId="17" borderId="0" xfId="3" applyNumberFormat="1" applyFont="1" applyFill="1" applyAlignment="1">
      <alignment horizontal="center"/>
    </xf>
    <xf numFmtId="167" fontId="58" fillId="17" borderId="0" xfId="3" applyNumberFormat="1" applyFont="1" applyFill="1" applyAlignment="1">
      <alignment horizontal="center"/>
    </xf>
    <xf numFmtId="0" fontId="58" fillId="17" borderId="0" xfId="0" applyFont="1" applyFill="1"/>
    <xf numFmtId="0" fontId="58" fillId="12" borderId="0" xfId="0" applyFont="1" applyFill="1" applyAlignment="1">
      <alignment horizontal="center" vertical="center"/>
    </xf>
    <xf numFmtId="167" fontId="58" fillId="12" borderId="0" xfId="3" applyNumberFormat="1" applyFont="1" applyFill="1" applyBorder="1"/>
    <xf numFmtId="167" fontId="58" fillId="12" borderId="0" xfId="3" applyNumberFormat="1" applyFont="1" applyFill="1" applyAlignment="1">
      <alignment horizontal="center" vertical="center"/>
    </xf>
    <xf numFmtId="167" fontId="58" fillId="12" borderId="0" xfId="3" applyNumberFormat="1" applyFont="1" applyFill="1"/>
    <xf numFmtId="0" fontId="58" fillId="12" borderId="0" xfId="3" applyNumberFormat="1" applyFont="1" applyFill="1" applyAlignment="1">
      <alignment horizontal="center"/>
    </xf>
    <xf numFmtId="167" fontId="58" fillId="12" borderId="0" xfId="3" applyNumberFormat="1" applyFont="1" applyFill="1" applyAlignment="1">
      <alignment horizontal="center"/>
    </xf>
    <xf numFmtId="0" fontId="58" fillId="12" borderId="0" xfId="0" applyFont="1" applyFill="1"/>
    <xf numFmtId="0" fontId="58" fillId="14" borderId="0" xfId="0" applyFont="1" applyFill="1" applyAlignment="1">
      <alignment horizontal="center" vertical="center"/>
    </xf>
    <xf numFmtId="167" fontId="58" fillId="14" borderId="0" xfId="3" applyNumberFormat="1" applyFont="1" applyFill="1" applyBorder="1"/>
    <xf numFmtId="167" fontId="58" fillId="14" borderId="0" xfId="3" applyNumberFormat="1" applyFont="1" applyFill="1" applyAlignment="1">
      <alignment horizontal="center" vertical="center"/>
    </xf>
    <xf numFmtId="167" fontId="58" fillId="14" borderId="0" xfId="3" applyNumberFormat="1" applyFont="1" applyFill="1"/>
    <xf numFmtId="0" fontId="58" fillId="14" borderId="0" xfId="3" applyNumberFormat="1" applyFont="1" applyFill="1" applyAlignment="1">
      <alignment horizontal="center"/>
    </xf>
    <xf numFmtId="167" fontId="58" fillId="14" borderId="0" xfId="3" applyNumberFormat="1" applyFont="1" applyFill="1" applyAlignment="1">
      <alignment horizontal="center"/>
    </xf>
    <xf numFmtId="0" fontId="58" fillId="14" borderId="0" xfId="0" applyFont="1" applyFill="1"/>
    <xf numFmtId="0" fontId="58" fillId="13" borderId="0" xfId="0" applyFont="1" applyFill="1" applyAlignment="1">
      <alignment horizontal="center" vertical="center"/>
    </xf>
    <xf numFmtId="167" fontId="58" fillId="13" borderId="0" xfId="3" applyNumberFormat="1" applyFont="1" applyFill="1" applyBorder="1"/>
    <xf numFmtId="167" fontId="58" fillId="13" borderId="0" xfId="3" applyNumberFormat="1" applyFont="1" applyFill="1" applyAlignment="1">
      <alignment horizontal="center" vertical="center"/>
    </xf>
    <xf numFmtId="167" fontId="58" fillId="13" borderId="0" xfId="3" applyNumberFormat="1" applyFont="1" applyFill="1"/>
    <xf numFmtId="0" fontId="58" fillId="13" borderId="0" xfId="3" applyNumberFormat="1" applyFont="1" applyFill="1" applyAlignment="1">
      <alignment horizontal="center"/>
    </xf>
    <xf numFmtId="167" fontId="58" fillId="13" borderId="0" xfId="3" applyNumberFormat="1" applyFont="1" applyFill="1" applyAlignment="1">
      <alignment horizontal="center"/>
    </xf>
    <xf numFmtId="0" fontId="58" fillId="13" borderId="0" xfId="0" applyFont="1" applyFill="1"/>
    <xf numFmtId="0" fontId="58" fillId="15" borderId="0" xfId="0" applyFont="1" applyFill="1" applyAlignment="1">
      <alignment horizontal="center" vertical="center"/>
    </xf>
    <xf numFmtId="167" fontId="58" fillId="15" borderId="0" xfId="3" applyNumberFormat="1" applyFont="1" applyFill="1" applyBorder="1"/>
    <xf numFmtId="167" fontId="58" fillId="15" borderId="0" xfId="3" applyNumberFormat="1" applyFont="1" applyFill="1" applyAlignment="1">
      <alignment horizontal="center" vertical="center"/>
    </xf>
    <xf numFmtId="167" fontId="58" fillId="15" borderId="0" xfId="3" applyNumberFormat="1" applyFont="1" applyFill="1"/>
    <xf numFmtId="0" fontId="58" fillId="15" borderId="0" xfId="3" applyNumberFormat="1" applyFont="1" applyFill="1" applyAlignment="1">
      <alignment horizontal="center"/>
    </xf>
    <xf numFmtId="167" fontId="58" fillId="15" borderId="0" xfId="3" applyNumberFormat="1" applyFont="1" applyFill="1" applyAlignment="1">
      <alignment horizontal="center"/>
    </xf>
    <xf numFmtId="0" fontId="58" fillId="15" borderId="0" xfId="0" applyFont="1" applyFill="1"/>
    <xf numFmtId="0" fontId="57" fillId="16" borderId="11" xfId="0" applyFont="1" applyFill="1" applyBorder="1" applyAlignment="1">
      <alignment horizontal="center" vertical="center"/>
    </xf>
    <xf numFmtId="44" fontId="56" fillId="10" borderId="14" xfId="3" applyFont="1" applyFill="1" applyBorder="1"/>
    <xf numFmtId="44" fontId="56" fillId="10" borderId="68" xfId="3" applyFont="1" applyFill="1" applyBorder="1"/>
    <xf numFmtId="0" fontId="10" fillId="0" borderId="2" xfId="0" applyFont="1" applyBorder="1"/>
    <xf numFmtId="0" fontId="10" fillId="0" borderId="3" xfId="0" applyFont="1" applyBorder="1"/>
    <xf numFmtId="0" fontId="54" fillId="10" borderId="0" xfId="0" applyFont="1" applyFill="1" applyAlignment="1">
      <alignment horizontal="right"/>
    </xf>
    <xf numFmtId="44" fontId="54" fillId="6" borderId="0" xfId="0" applyNumberFormat="1" applyFont="1" applyFill="1"/>
    <xf numFmtId="165" fontId="8" fillId="0" borderId="0" xfId="0" applyNumberFormat="1" applyFont="1" applyAlignment="1">
      <alignment horizontal="left" vertical="center"/>
    </xf>
    <xf numFmtId="0" fontId="35" fillId="0" borderId="0" xfId="0" applyFont="1" applyAlignment="1">
      <alignment horizontal="left" vertical="center" wrapText="1"/>
    </xf>
    <xf numFmtId="0" fontId="35" fillId="0" borderId="9" xfId="0" applyFont="1" applyBorder="1" applyAlignment="1">
      <alignment horizontal="left" vertical="center"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5" fontId="8" fillId="0" borderId="9" xfId="0" applyNumberFormat="1" applyFont="1" applyBorder="1" applyAlignment="1">
      <alignment horizontal="left" vertical="center"/>
    </xf>
    <xf numFmtId="0" fontId="10" fillId="0" borderId="8" xfId="0" applyFont="1" applyBorder="1" applyAlignment="1">
      <alignment horizontal="left" vertical="center"/>
    </xf>
    <xf numFmtId="0" fontId="10" fillId="0" borderId="0" xfId="0" applyFont="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26" fillId="0" borderId="0" xfId="0" applyFont="1" applyAlignment="1">
      <alignment horizontal="center" vertical="center"/>
    </xf>
    <xf numFmtId="0" fontId="8" fillId="0" borderId="0" xfId="0" applyFont="1" applyAlignment="1">
      <alignment horizontal="justify" vertical="top" wrapText="1"/>
    </xf>
    <xf numFmtId="0" fontId="21" fillId="0" borderId="5" xfId="0" applyFont="1" applyBorder="1" applyAlignment="1">
      <alignment horizontal="left" vertical="center" wrapText="1" indent="5"/>
    </xf>
    <xf numFmtId="0" fontId="21" fillId="0" borderId="6" xfId="0" applyFont="1" applyBorder="1" applyAlignment="1">
      <alignment horizontal="left" vertical="center" wrapText="1" indent="5"/>
    </xf>
    <xf numFmtId="0" fontId="21" fillId="0" borderId="7" xfId="0" applyFont="1" applyBorder="1" applyAlignment="1">
      <alignment horizontal="left" vertical="center" wrapText="1" indent="5"/>
    </xf>
    <xf numFmtId="0" fontId="12" fillId="0" borderId="0" xfId="0" applyFont="1" applyAlignment="1">
      <alignment horizontal="left" vertical="center"/>
    </xf>
    <xf numFmtId="0" fontId="32" fillId="0" borderId="0" xfId="0" applyFont="1" applyAlignment="1">
      <alignment horizontal="left" vertical="top" wrapText="1"/>
    </xf>
    <xf numFmtId="0" fontId="48" fillId="10" borderId="10" xfId="0" applyFont="1" applyFill="1" applyBorder="1" applyAlignment="1">
      <alignment horizontal="left" vertical="center"/>
    </xf>
    <xf numFmtId="0" fontId="48" fillId="10" borderId="19" xfId="0" applyFont="1" applyFill="1" applyBorder="1" applyAlignment="1">
      <alignment horizontal="left" vertical="center"/>
    </xf>
    <xf numFmtId="0" fontId="37" fillId="10" borderId="10" xfId="0" applyFont="1" applyFill="1" applyBorder="1" applyAlignment="1">
      <alignment horizontal="left" vertical="center" wrapText="1"/>
    </xf>
    <xf numFmtId="0" fontId="37" fillId="10" borderId="29" xfId="0" applyFont="1" applyFill="1" applyBorder="1" applyAlignment="1">
      <alignment horizontal="left" vertical="center" wrapText="1"/>
    </xf>
    <xf numFmtId="0" fontId="37" fillId="10" borderId="19" xfId="0" applyFont="1" applyFill="1" applyBorder="1" applyAlignment="1">
      <alignment horizontal="left" vertical="center" wrapText="1"/>
    </xf>
    <xf numFmtId="0" fontId="47" fillId="10" borderId="10" xfId="0" applyFont="1" applyFill="1" applyBorder="1" applyAlignment="1">
      <alignment horizontal="center" vertical="center"/>
    </xf>
    <xf numFmtId="0" fontId="47" fillId="10" borderId="29" xfId="0" applyFont="1" applyFill="1" applyBorder="1" applyAlignment="1">
      <alignment horizontal="center" vertical="center"/>
    </xf>
    <xf numFmtId="0" fontId="47" fillId="10" borderId="19" xfId="0" applyFont="1" applyFill="1" applyBorder="1" applyAlignment="1">
      <alignment horizontal="center" vertical="center"/>
    </xf>
    <xf numFmtId="0" fontId="36" fillId="10" borderId="10" xfId="0" applyFont="1" applyFill="1" applyBorder="1" applyAlignment="1">
      <alignment horizontal="left" vertical="center" wrapText="1"/>
    </xf>
    <xf numFmtId="0" fontId="36" fillId="10" borderId="29" xfId="0" applyFont="1" applyFill="1" applyBorder="1" applyAlignment="1">
      <alignment horizontal="left" vertical="center"/>
    </xf>
    <xf numFmtId="0" fontId="36" fillId="10" borderId="19" xfId="0" applyFont="1" applyFill="1" applyBorder="1" applyAlignment="1">
      <alignment horizontal="left" vertical="center"/>
    </xf>
    <xf numFmtId="0" fontId="36" fillId="10" borderId="29" xfId="0" applyFont="1" applyFill="1" applyBorder="1" applyAlignment="1">
      <alignment horizontal="left" vertical="center" wrapText="1"/>
    </xf>
    <xf numFmtId="0" fontId="36" fillId="10" borderId="19" xfId="0" applyFont="1" applyFill="1" applyBorder="1" applyAlignment="1">
      <alignment horizontal="left" vertical="center" wrapText="1"/>
    </xf>
    <xf numFmtId="0" fontId="7" fillId="0" borderId="28" xfId="0" applyFont="1" applyBorder="1" applyAlignment="1">
      <alignment horizontal="right" vertical="center"/>
    </xf>
    <xf numFmtId="0" fontId="48" fillId="10" borderId="10" xfId="0" applyFont="1" applyFill="1" applyBorder="1" applyAlignment="1">
      <alignment horizontal="center" vertical="center"/>
    </xf>
    <xf numFmtId="0" fontId="48" fillId="10" borderId="19" xfId="0" applyFont="1" applyFill="1" applyBorder="1" applyAlignment="1">
      <alignment horizontal="center" vertical="center"/>
    </xf>
    <xf numFmtId="0" fontId="38" fillId="7" borderId="51" xfId="0" applyFont="1" applyFill="1" applyBorder="1" applyAlignment="1">
      <alignment horizontal="center" vertical="center"/>
    </xf>
    <xf numFmtId="0" fontId="35" fillId="0" borderId="24" xfId="0" applyFont="1" applyBorder="1" applyAlignment="1">
      <alignment horizontal="left" vertical="center" wrapText="1"/>
    </xf>
    <xf numFmtId="0" fontId="35" fillId="0" borderId="47" xfId="0" applyFont="1" applyBorder="1" applyAlignment="1">
      <alignment horizontal="left" vertical="center" wrapText="1"/>
    </xf>
    <xf numFmtId="0" fontId="35" fillId="0" borderId="56" xfId="0" applyFont="1" applyBorder="1" applyAlignment="1">
      <alignment horizontal="left" vertical="center" wrapText="1"/>
    </xf>
    <xf numFmtId="0" fontId="10" fillId="0" borderId="53" xfId="0" applyFont="1" applyBorder="1" applyAlignment="1">
      <alignment horizontal="left" vertical="center"/>
    </xf>
    <xf numFmtId="0" fontId="10" fillId="0" borderId="23" xfId="0" applyFont="1" applyBorder="1" applyAlignment="1">
      <alignment horizontal="left" vertical="center"/>
    </xf>
    <xf numFmtId="0" fontId="45" fillId="15" borderId="0" xfId="0" applyFont="1" applyFill="1" applyAlignment="1">
      <alignment horizontal="center"/>
    </xf>
    <xf numFmtId="0" fontId="45" fillId="10" borderId="21" xfId="0" applyFont="1" applyFill="1" applyBorder="1" applyAlignment="1">
      <alignment horizontal="center"/>
    </xf>
    <xf numFmtId="0" fontId="45" fillId="10" borderId="43" xfId="0" applyFont="1" applyFill="1" applyBorder="1" applyAlignment="1">
      <alignment horizontal="center"/>
    </xf>
    <xf numFmtId="0" fontId="45" fillId="10" borderId="22" xfId="0" applyFont="1" applyFill="1" applyBorder="1" applyAlignment="1">
      <alignment horizontal="center"/>
    </xf>
    <xf numFmtId="0" fontId="45" fillId="10" borderId="69" xfId="0" applyFont="1" applyFill="1" applyBorder="1" applyAlignment="1">
      <alignment horizontal="center"/>
    </xf>
    <xf numFmtId="0" fontId="45" fillId="10" borderId="70" xfId="0" applyFont="1" applyFill="1" applyBorder="1" applyAlignment="1">
      <alignment horizontal="center"/>
    </xf>
    <xf numFmtId="0" fontId="54" fillId="10" borderId="0" xfId="0" applyFont="1" applyFill="1" applyAlignment="1">
      <alignment horizontal="center" vertical="center"/>
    </xf>
    <xf numFmtId="0" fontId="45" fillId="12" borderId="0" xfId="0" applyFont="1" applyFill="1" applyAlignment="1">
      <alignment horizontal="center"/>
    </xf>
    <xf numFmtId="0" fontId="45" fillId="13" borderId="0" xfId="0" applyFont="1" applyFill="1" applyAlignment="1">
      <alignment horizontal="center"/>
    </xf>
    <xf numFmtId="0" fontId="45" fillId="14" borderId="0" xfId="0" applyFont="1" applyFill="1" applyAlignment="1">
      <alignment horizontal="center"/>
    </xf>
    <xf numFmtId="0" fontId="45" fillId="9" borderId="0" xfId="0" applyFont="1" applyFill="1" applyAlignment="1">
      <alignment horizontal="center"/>
    </xf>
    <xf numFmtId="0" fontId="40" fillId="0" borderId="36" xfId="0" applyFont="1" applyBorder="1" applyAlignment="1">
      <alignment horizontal="center"/>
    </xf>
    <xf numFmtId="0" fontId="40" fillId="0" borderId="37" xfId="0" applyFont="1" applyBorder="1" applyAlignment="1">
      <alignment horizontal="center"/>
    </xf>
    <xf numFmtId="0" fontId="40" fillId="0" borderId="0" xfId="0" applyFont="1" applyAlignment="1">
      <alignment horizontal="center"/>
    </xf>
    <xf numFmtId="0" fontId="40" fillId="0" borderId="38" xfId="0" applyFont="1" applyBorder="1" applyAlignment="1">
      <alignment horizontal="center"/>
    </xf>
    <xf numFmtId="0" fontId="40" fillId="0" borderId="20" xfId="0" applyFont="1" applyBorder="1" applyAlignment="1">
      <alignment horizontal="center"/>
    </xf>
    <xf numFmtId="0" fontId="40" fillId="0" borderId="39" xfId="0" applyFont="1" applyBorder="1" applyAlignment="1">
      <alignment horizontal="center"/>
    </xf>
    <xf numFmtId="0" fontId="43" fillId="7" borderId="21" xfId="0" applyFont="1" applyFill="1" applyBorder="1" applyAlignment="1">
      <alignment horizontal="center"/>
    </xf>
    <xf numFmtId="0" fontId="43" fillId="7" borderId="43" xfId="0" applyFont="1" applyFill="1" applyBorder="1" applyAlignment="1">
      <alignment horizontal="center"/>
    </xf>
    <xf numFmtId="0" fontId="43" fillId="7" borderId="22" xfId="0" applyFont="1" applyFill="1" applyBorder="1" applyAlignment="1">
      <alignment horizontal="center"/>
    </xf>
    <xf numFmtId="0" fontId="45" fillId="11" borderId="28" xfId="0" applyFont="1" applyFill="1" applyBorder="1" applyAlignment="1">
      <alignment horizontal="center"/>
    </xf>
    <xf numFmtId="0" fontId="46" fillId="0" borderId="25" xfId="0" applyFont="1" applyBorder="1" applyAlignment="1">
      <alignment horizontal="center" vertical="center"/>
    </xf>
    <xf numFmtId="0" fontId="46" fillId="0" borderId="27" xfId="0" applyFont="1" applyBorder="1" applyAlignment="1">
      <alignment horizontal="center" vertical="center"/>
    </xf>
    <xf numFmtId="0" fontId="39" fillId="7" borderId="0" xfId="0" applyFont="1" applyFill="1" applyAlignment="1">
      <alignment horizontal="center" vertical="center"/>
    </xf>
    <xf numFmtId="0" fontId="45" fillId="9" borderId="28" xfId="0" applyFont="1" applyFill="1" applyBorder="1" applyAlignment="1">
      <alignment horizontal="center"/>
    </xf>
    <xf numFmtId="0" fontId="41" fillId="7" borderId="48" xfId="0" applyFont="1" applyFill="1" applyBorder="1" applyAlignment="1">
      <alignment horizontal="center" vertical="center"/>
    </xf>
    <xf numFmtId="0" fontId="41" fillId="7" borderId="49" xfId="0" applyFont="1" applyFill="1" applyBorder="1" applyAlignment="1">
      <alignment horizontal="center" vertical="center"/>
    </xf>
    <xf numFmtId="0" fontId="40" fillId="0" borderId="30" xfId="0" applyFont="1" applyBorder="1" applyAlignment="1">
      <alignment horizontal="center" vertical="center"/>
    </xf>
    <xf numFmtId="0" fontId="40" fillId="0" borderId="33" xfId="0" applyFont="1" applyBorder="1" applyAlignment="1">
      <alignment horizontal="center" vertical="center"/>
    </xf>
    <xf numFmtId="0" fontId="40" fillId="0" borderId="11" xfId="0" applyFont="1" applyBorder="1" applyAlignment="1">
      <alignment horizontal="center" vertical="center"/>
    </xf>
    <xf numFmtId="0" fontId="16" fillId="4" borderId="14" xfId="0" applyFont="1" applyFill="1" applyBorder="1" applyAlignment="1">
      <alignment horizontal="right"/>
    </xf>
    <xf numFmtId="0" fontId="16" fillId="4" borderId="15" xfId="0" applyFont="1" applyFill="1" applyBorder="1" applyAlignment="1">
      <alignment horizontal="right"/>
    </xf>
    <xf numFmtId="0" fontId="16" fillId="4" borderId="16" xfId="0" applyFont="1" applyFill="1" applyBorder="1" applyAlignment="1">
      <alignment horizontal="right"/>
    </xf>
    <xf numFmtId="0" fontId="14" fillId="4" borderId="11" xfId="0" applyFont="1" applyFill="1" applyBorder="1" applyAlignment="1">
      <alignment horizontal="center"/>
    </xf>
    <xf numFmtId="0" fontId="14" fillId="4" borderId="12" xfId="0" applyFont="1" applyFill="1" applyBorder="1" applyAlignment="1">
      <alignment horizontal="center"/>
    </xf>
    <xf numFmtId="0" fontId="18" fillId="4" borderId="13" xfId="0" applyFont="1" applyFill="1" applyBorder="1" applyAlignment="1">
      <alignment horizontal="center"/>
    </xf>
    <xf numFmtId="0" fontId="16" fillId="3" borderId="14" xfId="0" applyFont="1" applyFill="1" applyBorder="1" applyAlignment="1">
      <alignment horizontal="center"/>
    </xf>
    <xf numFmtId="0" fontId="16" fillId="3" borderId="16" xfId="0" applyFont="1" applyFill="1" applyBorder="1" applyAlignment="1">
      <alignment horizontal="center"/>
    </xf>
  </cellXfs>
  <cellStyles count="6">
    <cellStyle name="Hipervínculo" xfId="1" builtinId="8"/>
    <cellStyle name="Moneda" xfId="3" builtinId="4"/>
    <cellStyle name="Moneda 2" xfId="5" xr:uid="{1AD7F781-7010-4389-BAAB-64974A390EB0}"/>
    <cellStyle name="Normal" xfId="0" builtinId="0"/>
    <cellStyle name="Normal 2" xfId="2" xr:uid="{00000000-0005-0000-0000-000003000000}"/>
    <cellStyle name="Porcentaje" xfId="4" builtinId="5"/>
  </cellStyles>
  <dxfs count="0"/>
  <tableStyles count="0" defaultTableStyle="TableStyleMedium2" defaultPivotStyle="PivotStyleLight16"/>
  <colors>
    <mruColors>
      <color rgb="FF009999"/>
      <color rgb="FF0000FF"/>
      <color rgb="FF00A39C"/>
      <color rgb="FFCCFFFF"/>
      <color rgb="FF2F4684"/>
      <color rgb="FF605F53"/>
      <color rgb="FF3399FF"/>
      <color rgb="FF3D3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4</xdr:col>
      <xdr:colOff>350104</xdr:colOff>
      <xdr:row>4</xdr:row>
      <xdr:rowOff>96911</xdr:rowOff>
    </xdr:to>
    <xdr:pic>
      <xdr:nvPicPr>
        <xdr:cNvPr id="2" name="Imagen 1" descr="A blue text with a white background&#10;&#10;Description automatically generated">
          <a:extLst>
            <a:ext uri="{FF2B5EF4-FFF2-40B4-BE49-F238E27FC236}">
              <a16:creationId xmlns:a16="http://schemas.microsoft.com/office/drawing/2014/main" id="{BA10D706-2172-4CC0-AD49-406BB7FD65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390" y="125234"/>
          <a:ext cx="1805609" cy="72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38878</xdr:colOff>
      <xdr:row>1</xdr:row>
      <xdr:rowOff>233266</xdr:rowOff>
    </xdr:from>
    <xdr:to>
      <xdr:col>16</xdr:col>
      <xdr:colOff>602603</xdr:colOff>
      <xdr:row>10</xdr:row>
      <xdr:rowOff>235422</xdr:rowOff>
    </xdr:to>
    <xdr:pic>
      <xdr:nvPicPr>
        <xdr:cNvPr id="3" name="Imagen 2">
          <a:extLst>
            <a:ext uri="{FF2B5EF4-FFF2-40B4-BE49-F238E27FC236}">
              <a16:creationId xmlns:a16="http://schemas.microsoft.com/office/drawing/2014/main" id="{2ED1A11F-767C-4C01-959E-6AF80E501224}"/>
            </a:ext>
          </a:extLst>
        </xdr:cNvPr>
        <xdr:cNvPicPr>
          <a:picLocks noChangeAspect="1"/>
        </xdr:cNvPicPr>
      </xdr:nvPicPr>
      <xdr:blipFill>
        <a:blip xmlns:r="http://schemas.openxmlformats.org/officeDocument/2006/relationships" r:embed="rId1"/>
        <a:stretch>
          <a:fillRect/>
        </a:stretch>
      </xdr:blipFill>
      <xdr:spPr>
        <a:xfrm>
          <a:off x="10623291" y="485970"/>
          <a:ext cx="1969861" cy="22796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485482</xdr:colOff>
      <xdr:row>5</xdr:row>
      <xdr:rowOff>161871</xdr:rowOff>
    </xdr:from>
    <xdr:to>
      <xdr:col>7</xdr:col>
      <xdr:colOff>589963</xdr:colOff>
      <xdr:row>10</xdr:row>
      <xdr:rowOff>186984</xdr:rowOff>
    </xdr:to>
    <xdr:pic>
      <xdr:nvPicPr>
        <xdr:cNvPr id="2" name="Imagen 1" descr="A computerized machine with two screens&#10;&#10;Description automatically generated with medium confidence">
          <a:extLst>
            <a:ext uri="{FF2B5EF4-FFF2-40B4-BE49-F238E27FC236}">
              <a16:creationId xmlns:a16="http://schemas.microsoft.com/office/drawing/2014/main" id="{2AEF6C45-3A54-48BE-979B-AB1011B6AC5F}"/>
            </a:ext>
          </a:extLst>
        </xdr:cNvPr>
        <xdr:cNvPicPr>
          <a:picLocks noChangeAspect="1"/>
        </xdr:cNvPicPr>
      </xdr:nvPicPr>
      <xdr:blipFill rotWithShape="1">
        <a:blip xmlns:r="http://schemas.openxmlformats.org/officeDocument/2006/relationships" r:embed="rId1"/>
        <a:srcRect t="2320" b="-1"/>
        <a:stretch/>
      </xdr:blipFill>
      <xdr:spPr>
        <a:xfrm>
          <a:off x="4654501" y="1085063"/>
          <a:ext cx="2537020" cy="22012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Shared%20drives\Public_Quotes_2023\02_Quick_Quote_and_Budgetary_Template\GROSS%20PROFIT%20CALCULATOR.xlsm" TargetMode="External"/><Relationship Id="rId1" Type="http://schemas.openxmlformats.org/officeDocument/2006/relationships/externalLinkPath" Target="https://ibtest2020-my.sharepoint.com/Shared%20drives/Public_Quotes_2023/02_Quick_Quote_and_Budgetary_Template/GROSS%20PROFIT%20CALCULATO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ed%20drives/PUBLIC_QUOTES_2021/15_ACM_Material/01_Tools/Comercializaci&#243;n/HerramientaParaRevenu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orelgalaviz\Documents\Computadora_Lorel\FIXTURE_CALCULATOR.xlsx" TargetMode="External"/></Relationships>
</file>

<file path=xl/externalLinks/_rels/externalLink4.xml.rels><?xml version="1.0" encoding="UTF-8" standalone="yes"?>
<Relationships xmlns="http://schemas.openxmlformats.org/package/2006/relationships"><Relationship Id="rId3" Type="http://schemas.openxmlformats.org/officeDocument/2006/relationships/externalLinkPath" Target="file:///G:\Shared%20drives\Public_Quotes_2023\01_2023\2_Functional%20Test%20(FCT)\Morey%20Corp%20(IL)\02%20-%20FTP%20for%20SNT%20Assembly\4_iBTest_Quotation\1.-Budgetary%20iBtest%20B2302927\4-FIX-005%20Rev.%200%20FIX_Quoting_Capture%20(SNT%20Flashing%20fixture).xlsm" TargetMode="External"/><Relationship Id="rId2" Type="http://schemas.microsoft.com/office/2019/04/relationships/externalLinkLongPath" Target="https://ibtest2020-my.sharepoint.com/Shared%20drives/Public_Quotes_2023/01_2023/2_Functional%20Test%20(FCT)/Morey%20Corp%20(IL)/02%20-%20FTP%20for%20SNT%20Assembly/4_iBTest_Quotation/1.-Budgetary%20iBtest%20B2302927/4-FIX-005%20Rev.%200%20FIX_Quoting_Capture%20(SNT%20Flashing%20fixture).xlsm?AA557AC8" TargetMode="External"/><Relationship Id="rId1" Type="http://schemas.openxmlformats.org/officeDocument/2006/relationships/externalLinkPath" Target="file:///\\AA557AC8\4-FIX-005%20Rev.%200%20FIX_Quoting_Capture%20(SNT%20Flashing%20fixtur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CT"/>
      <sheetName val="FCT"/>
      <sheetName val="IAT-MECH"/>
      <sheetName val="FCT-MECH-FCT"/>
      <sheetName val="Desgloce per BU"/>
      <sheetName val="Hoja3"/>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erramientaParaRevenue"/>
      <sheetName val="ICT"/>
      <sheetName val="FCT"/>
      <sheetName val="Print_Proposal"/>
      <sheetName val="Descriptions"/>
      <sheetName val="FCT Assessment_Department_Def"/>
      <sheetName val="ITEMS DEFINITION &amp; INFORMATION"/>
      <sheetName val="Materiales_FCT"/>
      <sheetName val="Engineering_HOURS"/>
      <sheetName val="Timing"/>
      <sheetName val="CUSTOMS"/>
      <sheetName val="Travel"/>
      <sheetName val="LOGISTICS &amp; PACKING"/>
      <sheetName val="Concepto_historia"/>
      <sheetName val="Envio,Empaque,Seguro"/>
      <sheetName val="RFQ For Fixture"/>
      <sheetName val="Logistics &amp; Travel Expenses"/>
      <sheetName val="Materiales_IAT"/>
      <sheetName val="MATERIALS_FIX"/>
      <sheetName val="Design_Proposal_Concept"/>
      <sheetName val="Profit Analytics "/>
      <sheetName val="Deliverables"/>
      <sheetName val="Considerations"/>
      <sheetName val="Logistic"/>
      <sheetName val="Ctrl Versiones"/>
      <sheetName val="Tools"/>
    </sheetNames>
    <sheetDataSet>
      <sheetData sheetId="0"/>
      <sheetData sheetId="1">
        <row r="2">
          <cell r="B2" t="str">
            <v>No Mark Up</v>
          </cell>
          <cell r="D2" t="str">
            <v>NA</v>
          </cell>
        </row>
        <row r="3">
          <cell r="B3" t="str">
            <v>Engineering</v>
          </cell>
          <cell r="D3">
            <v>1</v>
          </cell>
        </row>
        <row r="4">
          <cell r="B4" t="str">
            <v>Mark Up</v>
          </cell>
          <cell r="D4">
            <v>2</v>
          </cell>
        </row>
        <row r="5">
          <cell r="D5">
            <v>3</v>
          </cell>
        </row>
        <row r="6">
          <cell r="D6">
            <v>4</v>
          </cell>
        </row>
        <row r="7">
          <cell r="D7">
            <v>5</v>
          </cell>
        </row>
        <row r="8">
          <cell r="D8">
            <v>6</v>
          </cell>
        </row>
        <row r="9">
          <cell r="D9">
            <v>7</v>
          </cell>
        </row>
        <row r="10">
          <cell r="D10">
            <v>8</v>
          </cell>
        </row>
        <row r="11">
          <cell r="D11">
            <v>9</v>
          </cell>
        </row>
        <row r="12">
          <cell r="D12">
            <v>10</v>
          </cell>
        </row>
        <row r="13">
          <cell r="D13">
            <v>11</v>
          </cell>
        </row>
        <row r="14">
          <cell r="D14">
            <v>12</v>
          </cell>
        </row>
        <row r="15">
          <cell r="D15">
            <v>13</v>
          </cell>
        </row>
        <row r="16">
          <cell r="D16">
            <v>14</v>
          </cell>
        </row>
        <row r="17">
          <cell r="D17">
            <v>15</v>
          </cell>
        </row>
        <row r="18">
          <cell r="D18">
            <v>16</v>
          </cell>
        </row>
        <row r="19">
          <cell r="D19">
            <v>17</v>
          </cell>
        </row>
        <row r="20">
          <cell r="D20">
            <v>18</v>
          </cell>
        </row>
        <row r="21">
          <cell r="D21">
            <v>19</v>
          </cell>
        </row>
        <row r="22">
          <cell r="D22">
            <v>20</v>
          </cell>
        </row>
        <row r="23">
          <cell r="D23">
            <v>21</v>
          </cell>
        </row>
        <row r="24">
          <cell r="D24">
            <v>22</v>
          </cell>
        </row>
        <row r="25">
          <cell r="D25">
            <v>23</v>
          </cell>
        </row>
        <row r="26">
          <cell r="D26">
            <v>24</v>
          </cell>
        </row>
        <row r="27">
          <cell r="D27">
            <v>25</v>
          </cell>
        </row>
        <row r="28">
          <cell r="D28">
            <v>26</v>
          </cell>
        </row>
        <row r="29">
          <cell r="D29">
            <v>27</v>
          </cell>
        </row>
        <row r="30">
          <cell r="D30">
            <v>28</v>
          </cell>
        </row>
        <row r="31">
          <cell r="D31">
            <v>29</v>
          </cell>
        </row>
        <row r="32">
          <cell r="D32">
            <v>30</v>
          </cell>
        </row>
        <row r="33">
          <cell r="D33">
            <v>31</v>
          </cell>
        </row>
        <row r="34">
          <cell r="D34">
            <v>32</v>
          </cell>
        </row>
        <row r="35">
          <cell r="D35">
            <v>33</v>
          </cell>
        </row>
        <row r="36">
          <cell r="D36">
            <v>34</v>
          </cell>
        </row>
        <row r="37">
          <cell r="D37">
            <v>35</v>
          </cell>
        </row>
        <row r="38">
          <cell r="D38">
            <v>36</v>
          </cell>
        </row>
        <row r="39">
          <cell r="D39">
            <v>37</v>
          </cell>
        </row>
        <row r="40">
          <cell r="D40">
            <v>38</v>
          </cell>
        </row>
        <row r="41">
          <cell r="D41">
            <v>39</v>
          </cell>
        </row>
        <row r="42">
          <cell r="D42">
            <v>40</v>
          </cell>
        </row>
      </sheetData>
      <sheetData sheetId="2"/>
      <sheetData sheetId="3" refreshError="1"/>
      <sheetData sheetId="4"/>
      <sheetData sheetId="5"/>
      <sheetData sheetId="6">
        <row r="6">
          <cell r="D6"/>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ERIALES"/>
      <sheetName val="TABLAS"/>
      <sheetName val="FIXTURE_CALCULATOR"/>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Fxt Assessment"/>
      <sheetName val="Items input"/>
      <sheetName val="LEVANTAMIENTO"/>
      <sheetName val="MATERIALES"/>
      <sheetName val="LABOR"/>
      <sheetName val="T&amp;L-Logistica"/>
      <sheetName val="RESUMEN"/>
      <sheetName val="Account Manag."/>
      <sheetName val="Deliverables"/>
      <sheetName val="CONCEPT"/>
      <sheetName val="Print_Proposal"/>
      <sheetName val="Listas Assessment"/>
      <sheetName val="ACM-Customer DB"/>
      <sheetName val="TABLAS_old"/>
      <sheetName val="TOOLS"/>
      <sheetName val="IMAGENES"/>
      <sheetName val="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me@account.com" TargetMode="External"/><Relationship Id="rId7" Type="http://schemas.openxmlformats.org/officeDocument/2006/relationships/drawing" Target="../drawings/drawing1.xml"/><Relationship Id="rId2" Type="http://schemas.openxmlformats.org/officeDocument/2006/relationships/hyperlink" Target="http://www.ibtest.com/" TargetMode="External"/><Relationship Id="rId1" Type="http://schemas.openxmlformats.org/officeDocument/2006/relationships/hyperlink" Target="mailto:dar.ibtest@gmail.com" TargetMode="External"/><Relationship Id="rId6" Type="http://schemas.openxmlformats.org/officeDocument/2006/relationships/printerSettings" Target="../printerSettings/printerSettings1.bin"/><Relationship Id="rId5" Type="http://schemas.openxmlformats.org/officeDocument/2006/relationships/hyperlink" Target="mailto:orders@ibtest.com" TargetMode="External"/><Relationship Id="rId4" Type="http://schemas.openxmlformats.org/officeDocument/2006/relationships/hyperlink" Target="mailto:jonathan.lopez@ibtest.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8"/>
  <sheetViews>
    <sheetView showGridLines="0" showWhiteSpace="0" view="pageLayout" zoomScale="115" zoomScaleNormal="100" zoomScalePageLayoutView="115" workbookViewId="0">
      <selection activeCell="F7" sqref="F7:K14"/>
    </sheetView>
  </sheetViews>
  <sheetFormatPr baseColWidth="10" defaultColWidth="11.453125" defaultRowHeight="14.5"/>
  <cols>
    <col min="1" max="1" width="5" customWidth="1"/>
    <col min="2" max="2" width="7.54296875" customWidth="1"/>
    <col min="3" max="3" width="3.36328125" customWidth="1"/>
    <col min="4" max="4" width="10.1796875" customWidth="1"/>
    <col min="5" max="5" width="12.54296875" customWidth="1"/>
    <col min="6" max="6" width="5" customWidth="1"/>
    <col min="7" max="7" width="9.26953125" customWidth="1"/>
    <col min="8" max="9" width="11.54296875" style="39" customWidth="1"/>
    <col min="10" max="10" width="11" style="39" customWidth="1"/>
    <col min="11" max="11" width="12.453125" customWidth="1"/>
    <col min="12" max="12" width="9.81640625" customWidth="1"/>
  </cols>
  <sheetData>
    <row r="1" spans="1:15">
      <c r="H1"/>
      <c r="I1"/>
      <c r="J1"/>
      <c r="K1" s="5" t="s">
        <v>0</v>
      </c>
    </row>
    <row r="2" spans="1:15">
      <c r="F2" s="39"/>
      <c r="H2"/>
      <c r="I2"/>
      <c r="J2"/>
      <c r="K2" s="46" t="s">
        <v>1</v>
      </c>
    </row>
    <row r="3" spans="1:15">
      <c r="F3" s="39"/>
      <c r="H3"/>
      <c r="I3"/>
      <c r="J3"/>
      <c r="K3" s="46" t="s">
        <v>2</v>
      </c>
    </row>
    <row r="4" spans="1:15">
      <c r="F4" s="39"/>
      <c r="H4"/>
      <c r="I4"/>
      <c r="J4"/>
      <c r="K4" s="46" t="s">
        <v>3</v>
      </c>
    </row>
    <row r="5" spans="1:15">
      <c r="F5" s="39"/>
      <c r="H5"/>
      <c r="I5"/>
      <c r="J5"/>
      <c r="K5" s="46"/>
    </row>
    <row r="6" spans="1:15" ht="35">
      <c r="F6" s="39"/>
      <c r="K6" s="45" t="s">
        <v>4</v>
      </c>
    </row>
    <row r="7" spans="1:15" s="80" customFormat="1" ht="16.399999999999999" customHeight="1">
      <c r="B7" s="9" t="s">
        <v>5</v>
      </c>
      <c r="C7" s="81"/>
      <c r="D7" s="81"/>
      <c r="E7" s="81"/>
      <c r="F7" s="289" t="s">
        <v>6</v>
      </c>
      <c r="G7" s="290"/>
      <c r="H7" s="195"/>
      <c r="I7" s="205">
        <v>2404</v>
      </c>
      <c r="J7" s="195"/>
      <c r="K7" s="196"/>
      <c r="N7"/>
      <c r="O7"/>
    </row>
    <row r="8" spans="1:15" s="80" customFormat="1" ht="16.399999999999999" customHeight="1">
      <c r="B8" s="83" t="s">
        <v>157</v>
      </c>
      <c r="C8" s="81"/>
      <c r="D8" s="81"/>
      <c r="E8" s="81"/>
      <c r="F8" s="301" t="s">
        <v>7</v>
      </c>
      <c r="G8" s="302"/>
      <c r="H8" s="197"/>
      <c r="I8" s="293">
        <f ca="1">TODAY()</f>
        <v>45488</v>
      </c>
      <c r="J8" s="293"/>
      <c r="K8" s="198"/>
      <c r="N8"/>
      <c r="O8"/>
    </row>
    <row r="9" spans="1:15" s="80" customFormat="1" ht="16.399999999999999" customHeight="1">
      <c r="B9" s="146" t="s">
        <v>155</v>
      </c>
      <c r="C9" s="81"/>
      <c r="D9" s="81"/>
      <c r="E9" s="81"/>
      <c r="F9" s="301" t="s">
        <v>8</v>
      </c>
      <c r="G9" s="302"/>
      <c r="H9" s="199"/>
      <c r="I9" s="294" t="s">
        <v>154</v>
      </c>
      <c r="J9" s="294"/>
      <c r="K9" s="295"/>
      <c r="N9"/>
      <c r="O9"/>
    </row>
    <row r="10" spans="1:15" s="80" customFormat="1" ht="16.399999999999999" customHeight="1">
      <c r="B10" s="83" t="s">
        <v>156</v>
      </c>
      <c r="C10" s="121"/>
      <c r="D10" s="121"/>
      <c r="E10" s="81"/>
      <c r="F10" s="296" t="s">
        <v>9</v>
      </c>
      <c r="G10" s="297"/>
      <c r="H10" s="297"/>
      <c r="I10" s="200" t="s">
        <v>10</v>
      </c>
      <c r="J10" s="200"/>
      <c r="K10" s="201"/>
      <c r="N10"/>
      <c r="O10"/>
    </row>
    <row r="11" spans="1:15" s="80" customFormat="1" ht="16.399999999999999" customHeight="1">
      <c r="B11" s="121" t="s">
        <v>158</v>
      </c>
      <c r="C11" s="81"/>
      <c r="D11" s="81"/>
      <c r="E11" s="81"/>
      <c r="F11" s="303" t="s">
        <v>11</v>
      </c>
      <c r="G11" s="304"/>
      <c r="H11" s="202"/>
      <c r="I11" s="298" t="s">
        <v>12</v>
      </c>
      <c r="J11" s="298"/>
      <c r="K11" s="299"/>
      <c r="N11"/>
      <c r="O11"/>
    </row>
    <row r="12" spans="1:15" s="80" customFormat="1" ht="16.399999999999999" customHeight="1">
      <c r="B12" s="121" t="s">
        <v>159</v>
      </c>
      <c r="C12" s="81"/>
      <c r="D12" s="81"/>
      <c r="E12" s="81"/>
      <c r="F12" s="301" t="s">
        <v>13</v>
      </c>
      <c r="G12" s="302"/>
      <c r="H12" s="197"/>
      <c r="I12" s="293" t="s">
        <v>160</v>
      </c>
      <c r="J12" s="293"/>
      <c r="K12" s="300"/>
      <c r="N12"/>
      <c r="O12"/>
    </row>
    <row r="13" spans="1:15" s="80" customFormat="1" ht="16.399999999999999" customHeight="1">
      <c r="A13" s="81"/>
      <c r="B13" s="94" t="s">
        <v>3</v>
      </c>
      <c r="C13" s="81"/>
      <c r="D13" s="81"/>
      <c r="E13" s="81"/>
      <c r="F13" s="301" t="s">
        <v>14</v>
      </c>
      <c r="G13" s="302"/>
      <c r="H13" s="197"/>
      <c r="I13" s="197" t="s">
        <v>15</v>
      </c>
      <c r="J13" s="197"/>
      <c r="K13" s="198"/>
      <c r="N13"/>
      <c r="O13"/>
    </row>
    <row r="14" spans="1:15" s="80" customFormat="1" ht="20.5" customHeight="1">
      <c r="A14" s="81"/>
      <c r="B14" s="81"/>
      <c r="C14" s="81"/>
      <c r="D14" s="81"/>
      <c r="E14" s="81"/>
      <c r="F14" s="332" t="s">
        <v>16</v>
      </c>
      <c r="G14" s="333"/>
      <c r="H14" s="203"/>
      <c r="I14" s="203" t="s">
        <v>17</v>
      </c>
      <c r="J14" s="203"/>
      <c r="K14" s="204"/>
      <c r="N14"/>
      <c r="O14"/>
    </row>
    <row r="15" spans="1:15">
      <c r="A15" s="6"/>
      <c r="B15" s="6"/>
      <c r="C15" s="6"/>
      <c r="D15" s="6"/>
      <c r="E15" s="6"/>
      <c r="F15" s="6"/>
      <c r="G15" s="6"/>
      <c r="H15" s="44"/>
      <c r="I15" s="44"/>
      <c r="J15" s="44"/>
      <c r="K15" s="41"/>
    </row>
    <row r="16" spans="1:15" s="49" customFormat="1" ht="13.5" customHeight="1">
      <c r="B16" s="9" t="s">
        <v>18</v>
      </c>
      <c r="C16" s="47"/>
      <c r="D16" s="47"/>
      <c r="E16" s="47"/>
      <c r="F16" s="47"/>
      <c r="G16" s="47"/>
      <c r="H16" s="48"/>
      <c r="I16" s="48"/>
      <c r="J16" s="48"/>
    </row>
    <row r="17" spans="1:11" s="49" customFormat="1" ht="13.5" customHeight="1">
      <c r="B17" s="9" t="s">
        <v>19</v>
      </c>
      <c r="C17" s="47"/>
      <c r="D17" s="47"/>
      <c r="E17" s="47"/>
      <c r="F17" s="47"/>
      <c r="G17" s="47"/>
      <c r="H17" s="48"/>
      <c r="I17" s="48"/>
      <c r="J17" s="48"/>
    </row>
    <row r="18" spans="1:11" s="49" customFormat="1" ht="13">
      <c r="B18" s="50" t="s">
        <v>20</v>
      </c>
      <c r="C18" s="51"/>
      <c r="D18" s="51"/>
      <c r="E18" s="51"/>
      <c r="F18" s="51"/>
      <c r="G18" s="51"/>
      <c r="H18" s="52"/>
      <c r="I18" s="52"/>
      <c r="J18" s="52"/>
    </row>
    <row r="19" spans="1:11" s="49" customFormat="1" ht="13">
      <c r="B19" s="9" t="s">
        <v>21</v>
      </c>
      <c r="C19" s="47"/>
      <c r="D19" s="47"/>
      <c r="E19" s="47"/>
      <c r="F19" s="47"/>
      <c r="G19" s="47"/>
      <c r="H19" s="48"/>
      <c r="I19" s="48"/>
      <c r="J19" s="48"/>
    </row>
    <row r="20" spans="1:11">
      <c r="A20" s="8"/>
      <c r="B20" s="6"/>
      <c r="C20" s="6"/>
      <c r="D20" s="6"/>
      <c r="E20" s="6"/>
      <c r="F20" s="6"/>
      <c r="G20" s="6"/>
      <c r="H20" s="40"/>
      <c r="I20" s="40"/>
      <c r="J20" s="40"/>
    </row>
    <row r="21" spans="1:11" s="80" customFormat="1" ht="21" customHeight="1">
      <c r="A21" s="8"/>
      <c r="B21" s="127" t="s">
        <v>22</v>
      </c>
      <c r="C21" s="328" t="s">
        <v>23</v>
      </c>
      <c r="D21" s="328"/>
      <c r="E21" s="328"/>
      <c r="F21" s="328"/>
      <c r="G21" s="128" t="s">
        <v>24</v>
      </c>
      <c r="H21" s="128" t="s">
        <v>25</v>
      </c>
      <c r="I21" s="128" t="s">
        <v>26</v>
      </c>
      <c r="J21" s="128" t="s">
        <v>27</v>
      </c>
      <c r="K21" s="129" t="s">
        <v>28</v>
      </c>
    </row>
    <row r="22" spans="1:11" ht="23.5" customHeight="1">
      <c r="A22" s="8"/>
      <c r="B22" s="130">
        <v>1</v>
      </c>
      <c r="C22" s="331"/>
      <c r="D22" s="331"/>
      <c r="E22" s="331"/>
      <c r="F22" s="331"/>
      <c r="G22" s="86">
        <v>1</v>
      </c>
      <c r="H22" s="87">
        <v>0</v>
      </c>
      <c r="I22" s="87">
        <f>G22*H22</f>
        <v>0</v>
      </c>
      <c r="J22" s="193">
        <v>0</v>
      </c>
      <c r="K22" s="131">
        <f>I22-J22</f>
        <v>0</v>
      </c>
    </row>
    <row r="23" spans="1:11">
      <c r="A23" s="8"/>
      <c r="B23" s="161"/>
      <c r="C23" s="168"/>
      <c r="D23" s="162"/>
      <c r="E23" s="162"/>
      <c r="F23" s="162"/>
      <c r="G23" s="162"/>
      <c r="H23" s="162"/>
      <c r="I23" s="162"/>
      <c r="J23" s="162"/>
      <c r="K23" s="163"/>
    </row>
    <row r="24" spans="1:11">
      <c r="A24" s="8"/>
      <c r="B24" s="164"/>
      <c r="C24" s="168"/>
      <c r="D24" s="162"/>
      <c r="E24" s="162"/>
      <c r="F24" s="162"/>
      <c r="G24" s="162"/>
      <c r="H24" s="162"/>
      <c r="I24" s="162"/>
      <c r="J24" s="162"/>
      <c r="K24" s="163"/>
    </row>
    <row r="25" spans="1:11">
      <c r="A25" s="8"/>
      <c r="B25" s="164"/>
      <c r="C25" s="168"/>
      <c r="D25" s="162"/>
      <c r="E25" s="162"/>
      <c r="F25" s="162"/>
      <c r="G25" s="162"/>
      <c r="H25" s="162"/>
      <c r="I25" s="162"/>
      <c r="J25" s="162"/>
      <c r="K25" s="163"/>
    </row>
    <row r="26" spans="1:11">
      <c r="A26" s="8"/>
      <c r="B26" s="164"/>
      <c r="C26" s="168"/>
      <c r="D26" s="162"/>
      <c r="E26" s="162"/>
      <c r="F26" s="162"/>
      <c r="G26" s="162"/>
      <c r="H26" s="162"/>
      <c r="I26" s="162"/>
      <c r="J26" s="162"/>
      <c r="K26" s="163"/>
    </row>
    <row r="27" spans="1:11">
      <c r="A27" s="8"/>
      <c r="B27" s="164"/>
      <c r="C27" s="168"/>
      <c r="D27" s="162"/>
      <c r="E27" s="162"/>
      <c r="F27" s="162"/>
      <c r="G27" s="162"/>
      <c r="H27" s="162"/>
      <c r="I27" s="162"/>
      <c r="J27" s="162"/>
      <c r="K27" s="163"/>
    </row>
    <row r="28" spans="1:11">
      <c r="A28" s="8"/>
      <c r="B28" s="164"/>
      <c r="C28" s="168"/>
      <c r="D28" s="162"/>
      <c r="E28" s="162"/>
      <c r="F28" s="162"/>
      <c r="G28" s="162"/>
      <c r="H28" s="162"/>
      <c r="I28" s="162"/>
      <c r="J28" s="162"/>
      <c r="K28" s="163"/>
    </row>
    <row r="29" spans="1:11">
      <c r="A29" s="8"/>
      <c r="B29" s="164"/>
      <c r="C29" s="168"/>
      <c r="D29" s="162"/>
      <c r="E29" s="162"/>
      <c r="F29" s="162"/>
      <c r="G29" s="162"/>
      <c r="H29" s="162"/>
      <c r="I29" s="162"/>
      <c r="J29" s="162"/>
      <c r="K29" s="163"/>
    </row>
    <row r="30" spans="1:11">
      <c r="A30" s="8"/>
      <c r="B30" s="164"/>
      <c r="C30" s="168"/>
      <c r="D30" s="162"/>
      <c r="E30" s="162"/>
      <c r="F30" s="162"/>
      <c r="G30" s="162"/>
      <c r="H30" s="162"/>
      <c r="I30" s="162"/>
      <c r="J30" s="162"/>
      <c r="K30" s="163"/>
    </row>
    <row r="31" spans="1:11">
      <c r="A31" s="8"/>
      <c r="B31" s="164"/>
      <c r="C31" s="168"/>
      <c r="D31" s="162"/>
      <c r="E31" s="162"/>
      <c r="F31" s="162"/>
      <c r="G31" s="162"/>
      <c r="H31" s="162"/>
      <c r="I31" s="162"/>
      <c r="J31" s="162"/>
      <c r="K31" s="163"/>
    </row>
    <row r="32" spans="1:11">
      <c r="A32" s="8"/>
      <c r="B32" s="164"/>
      <c r="C32" s="168"/>
      <c r="D32" s="162"/>
      <c r="E32" s="162"/>
      <c r="F32" s="162"/>
      <c r="G32" s="162"/>
      <c r="H32" s="162"/>
      <c r="I32" s="162"/>
      <c r="J32" s="162"/>
      <c r="K32" s="163"/>
    </row>
    <row r="33" spans="1:11">
      <c r="A33" s="8"/>
      <c r="B33" s="164"/>
      <c r="C33" s="168"/>
      <c r="D33" s="162"/>
      <c r="E33" s="162"/>
      <c r="F33" s="162"/>
      <c r="G33" s="162"/>
      <c r="H33" s="162"/>
      <c r="I33" s="162"/>
      <c r="J33" s="162"/>
      <c r="K33" s="163"/>
    </row>
    <row r="34" spans="1:11">
      <c r="A34" s="8"/>
      <c r="B34" s="164"/>
      <c r="C34" s="168"/>
      <c r="D34" s="162"/>
      <c r="E34" s="162"/>
      <c r="F34" s="162"/>
      <c r="G34" s="162"/>
      <c r="H34" s="162"/>
      <c r="I34" s="162"/>
      <c r="J34" s="162"/>
      <c r="K34" s="163"/>
    </row>
    <row r="35" spans="1:11">
      <c r="A35" s="8"/>
      <c r="B35" s="164"/>
      <c r="C35" s="169"/>
      <c r="D35" s="162"/>
      <c r="E35" s="162"/>
      <c r="F35" s="162"/>
      <c r="G35" s="162"/>
      <c r="H35" s="162"/>
      <c r="I35" s="162"/>
      <c r="J35" s="162"/>
      <c r="K35" s="163"/>
    </row>
    <row r="36" spans="1:11">
      <c r="A36" s="8"/>
      <c r="B36" s="165"/>
      <c r="C36" s="166"/>
      <c r="D36" s="166"/>
      <c r="E36" s="166"/>
      <c r="F36" s="166"/>
      <c r="G36" s="166"/>
      <c r="H36" s="166"/>
      <c r="I36" s="166"/>
      <c r="J36" s="166"/>
      <c r="K36" s="167"/>
    </row>
    <row r="37" spans="1:11" ht="18" customHeight="1">
      <c r="A37" s="8"/>
      <c r="B37" s="184">
        <v>2</v>
      </c>
      <c r="C37" s="329"/>
      <c r="D37" s="329"/>
      <c r="E37" s="330"/>
      <c r="F37" s="85"/>
      <c r="G37" s="86">
        <v>1</v>
      </c>
      <c r="H37" s="87">
        <v>0</v>
      </c>
      <c r="I37" s="87">
        <f>G37*H37</f>
        <v>0</v>
      </c>
      <c r="J37" s="193">
        <v>0</v>
      </c>
      <c r="K37" s="131">
        <f>I37-J37</f>
        <v>0</v>
      </c>
    </row>
    <row r="38" spans="1:11" ht="18" customHeight="1">
      <c r="A38" s="8"/>
      <c r="B38" s="183"/>
      <c r="C38" s="186"/>
      <c r="D38" s="171"/>
      <c r="E38" s="171"/>
      <c r="G38" s="172"/>
      <c r="H38" s="173"/>
      <c r="I38" s="173"/>
      <c r="J38" s="173"/>
      <c r="K38" s="179"/>
    </row>
    <row r="39" spans="1:11" ht="18" customHeight="1">
      <c r="A39" s="8"/>
      <c r="B39" s="184"/>
      <c r="C39" s="169"/>
      <c r="D39" s="175"/>
      <c r="E39" s="175"/>
      <c r="F39" s="176"/>
      <c r="G39" s="177"/>
      <c r="H39" s="178"/>
      <c r="I39" s="187"/>
      <c r="J39" s="187"/>
      <c r="K39" s="180"/>
    </row>
    <row r="40" spans="1:11" ht="18" customHeight="1">
      <c r="A40" s="8"/>
      <c r="B40" s="185"/>
      <c r="C40" s="168"/>
      <c r="D40" s="174"/>
      <c r="E40" s="175"/>
      <c r="G40" s="182"/>
      <c r="H40" s="173"/>
      <c r="I40" s="173"/>
      <c r="J40" s="173"/>
      <c r="K40" s="181"/>
    </row>
    <row r="41" spans="1:11" ht="16.5" customHeight="1">
      <c r="A41" s="8"/>
      <c r="B41" s="191"/>
      <c r="C41" s="168"/>
      <c r="D41" s="188"/>
      <c r="E41" s="189"/>
      <c r="F41" s="189"/>
      <c r="G41" s="189"/>
      <c r="H41" s="189"/>
      <c r="I41" s="188"/>
      <c r="J41" s="188"/>
      <c r="K41" s="190"/>
    </row>
    <row r="42" spans="1:11">
      <c r="A42" s="8"/>
      <c r="B42" s="307"/>
      <c r="C42" s="308"/>
      <c r="D42" s="308"/>
      <c r="E42" s="308"/>
      <c r="F42" s="308"/>
      <c r="G42" s="308"/>
      <c r="H42" s="308"/>
      <c r="I42" s="308"/>
      <c r="J42" s="308"/>
      <c r="K42" s="309"/>
    </row>
    <row r="43" spans="1:11" ht="21" customHeight="1" thickBot="1">
      <c r="A43" s="8"/>
      <c r="B43" s="92"/>
      <c r="C43" s="92"/>
      <c r="D43" s="92"/>
      <c r="E43" s="92"/>
      <c r="F43" s="92"/>
      <c r="G43" s="325" t="s">
        <v>29</v>
      </c>
      <c r="H43" s="325"/>
      <c r="I43" s="192">
        <f>I22+I37</f>
        <v>0</v>
      </c>
      <c r="J43" s="194">
        <f>J22+J37</f>
        <v>0</v>
      </c>
      <c r="K43" s="170">
        <f>K22+K37</f>
        <v>0</v>
      </c>
    </row>
    <row r="44" spans="1:11" ht="15" thickTop="1">
      <c r="A44" s="8"/>
      <c r="B44" s="92"/>
      <c r="C44" s="92"/>
      <c r="D44" s="92"/>
      <c r="E44" s="92"/>
      <c r="F44" s="92"/>
      <c r="G44" s="92"/>
      <c r="H44" s="92"/>
      <c r="I44" s="92"/>
      <c r="J44" s="92"/>
    </row>
    <row r="45" spans="1:11">
      <c r="A45" s="8"/>
      <c r="K45" s="67"/>
    </row>
    <row r="46" spans="1:11" s="55" customFormat="1" ht="15.65" customHeight="1">
      <c r="A46" s="53"/>
      <c r="B46" s="53" t="s">
        <v>30</v>
      </c>
      <c r="C46" s="54"/>
      <c r="D46" s="54"/>
      <c r="E46" s="54"/>
      <c r="F46" s="54"/>
      <c r="G46" s="66" t="s">
        <v>31</v>
      </c>
      <c r="H46" s="56"/>
      <c r="I46" s="56"/>
      <c r="J46" s="56"/>
    </row>
    <row r="47" spans="1:11" s="55" customFormat="1" ht="15.65" customHeight="1">
      <c r="A47" s="53"/>
      <c r="B47" s="82"/>
      <c r="D47" s="82"/>
      <c r="E47" s="82"/>
      <c r="F47" s="56"/>
      <c r="G47" s="82"/>
      <c r="H47" s="56"/>
      <c r="I47" s="56"/>
      <c r="J47" s="56"/>
    </row>
    <row r="48" spans="1:11" s="55" customFormat="1" ht="15.65" customHeight="1">
      <c r="A48" s="53"/>
      <c r="B48" s="82"/>
      <c r="C48" s="56"/>
      <c r="D48" s="56"/>
      <c r="E48" s="56"/>
      <c r="F48" s="56"/>
      <c r="G48" s="82"/>
      <c r="H48" s="56"/>
      <c r="I48" s="56"/>
      <c r="J48" s="56"/>
    </row>
    <row r="49" spans="1:10" s="55" customFormat="1" ht="15.65" customHeight="1">
      <c r="A49" s="53"/>
      <c r="B49" s="82"/>
      <c r="G49" s="82"/>
      <c r="H49" s="56"/>
      <c r="I49" s="56"/>
      <c r="J49" s="56"/>
    </row>
    <row r="50" spans="1:10" s="55" customFormat="1" ht="15.65" customHeight="1">
      <c r="A50" s="53"/>
      <c r="B50" s="82"/>
      <c r="G50" s="82"/>
      <c r="H50" s="56"/>
      <c r="I50" s="56"/>
      <c r="J50" s="56"/>
    </row>
    <row r="51" spans="1:10" s="55" customFormat="1" ht="15.65" customHeight="1">
      <c r="A51" s="53"/>
      <c r="B51" s="115"/>
      <c r="G51" s="82"/>
      <c r="H51" s="56"/>
      <c r="I51" s="56"/>
      <c r="J51" s="56"/>
    </row>
    <row r="52" spans="1:10" s="55" customFormat="1" ht="15.65" customHeight="1">
      <c r="A52" s="53"/>
      <c r="B52" s="115"/>
      <c r="G52" s="82"/>
      <c r="H52" s="56"/>
      <c r="I52" s="56"/>
      <c r="J52" s="56"/>
    </row>
    <row r="53" spans="1:10" s="55" customFormat="1" ht="15.65" customHeight="1">
      <c r="A53" s="53"/>
      <c r="B53" s="115"/>
      <c r="G53" s="82"/>
      <c r="H53" s="56"/>
      <c r="I53" s="56"/>
      <c r="J53" s="56"/>
    </row>
    <row r="54" spans="1:10" s="55" customFormat="1" ht="15.65" customHeight="1">
      <c r="A54" s="53"/>
      <c r="B54" s="115"/>
      <c r="G54" s="82"/>
      <c r="H54" s="56"/>
      <c r="I54" s="56"/>
      <c r="J54" s="56"/>
    </row>
    <row r="55" spans="1:10" s="55" customFormat="1" ht="15.65" customHeight="1">
      <c r="A55" s="53"/>
      <c r="B55" s="115"/>
      <c r="G55" s="82"/>
    </row>
    <row r="56" spans="1:10" s="55" customFormat="1" ht="15.65" customHeight="1">
      <c r="A56" s="53"/>
      <c r="B56" s="115"/>
      <c r="G56" s="82"/>
    </row>
    <row r="57" spans="1:10" s="55" customFormat="1" ht="15.65" customHeight="1">
      <c r="A57" s="53"/>
      <c r="G57" s="82"/>
    </row>
    <row r="58" spans="1:10" s="55" customFormat="1" ht="15.65" customHeight="1">
      <c r="A58" s="53"/>
      <c r="G58" s="82"/>
    </row>
    <row r="59" spans="1:10" s="55" customFormat="1" ht="15.65" customHeight="1">
      <c r="A59" s="53"/>
      <c r="G59" s="82"/>
    </row>
    <row r="60" spans="1:10" s="55" customFormat="1" ht="15.65" customHeight="1">
      <c r="A60" s="53"/>
      <c r="G60" s="82"/>
    </row>
    <row r="61" spans="1:10" s="55" customFormat="1" ht="15.65" customHeight="1">
      <c r="A61" s="53"/>
      <c r="G61" s="82"/>
    </row>
    <row r="62" spans="1:10" s="55" customFormat="1" ht="15.65" customHeight="1">
      <c r="A62" s="53"/>
      <c r="G62" s="82"/>
    </row>
    <row r="63" spans="1:10" s="55" customFormat="1" ht="15.65" customHeight="1">
      <c r="A63" s="53"/>
      <c r="G63" s="82"/>
    </row>
    <row r="64" spans="1:10" s="55" customFormat="1" ht="15.65" customHeight="1">
      <c r="A64" s="53"/>
      <c r="G64" s="82"/>
    </row>
    <row r="65" spans="1:11" s="55" customFormat="1" ht="15.65" customHeight="1">
      <c r="A65" s="53"/>
      <c r="G65" s="82"/>
    </row>
    <row r="66" spans="1:11" s="55" customFormat="1" ht="15.65" customHeight="1">
      <c r="A66" s="53"/>
      <c r="G66" s="82"/>
    </row>
    <row r="67" spans="1:11" s="55" customFormat="1" ht="15.65" customHeight="1">
      <c r="A67" s="53"/>
      <c r="G67" s="82"/>
    </row>
    <row r="68" spans="1:11" s="55" customFormat="1" ht="15.65" customHeight="1">
      <c r="A68" s="53"/>
      <c r="B68" s="59"/>
      <c r="G68" s="82"/>
    </row>
    <row r="69" spans="1:11" s="55" customFormat="1" ht="15.65" customHeight="1">
      <c r="A69" s="53"/>
      <c r="B69" s="7" t="s">
        <v>32</v>
      </c>
      <c r="C69" s="8"/>
      <c r="D69" s="6"/>
      <c r="E69" s="6"/>
      <c r="F69" s="6"/>
      <c r="G69" s="59"/>
      <c r="K69" s="59"/>
    </row>
    <row r="70" spans="1:11" s="55" customFormat="1" ht="15.65" customHeight="1">
      <c r="A70" s="53"/>
      <c r="B70" s="9" t="s">
        <v>33</v>
      </c>
      <c r="C70"/>
      <c r="D70" s="6"/>
      <c r="E70" s="6"/>
      <c r="F70" s="6"/>
      <c r="G70" s="59"/>
      <c r="K70" s="59"/>
    </row>
    <row r="71" spans="1:11" s="55" customFormat="1" ht="15.65" customHeight="1">
      <c r="A71" s="53"/>
      <c r="B71" s="8"/>
      <c r="C71" s="93"/>
      <c r="D71" s="6"/>
      <c r="E71" s="6"/>
      <c r="F71" s="6"/>
      <c r="G71" s="59"/>
      <c r="K71" s="59"/>
    </row>
    <row r="72" spans="1:11" s="55" customFormat="1" ht="15.65" customHeight="1">
      <c r="A72" s="53"/>
      <c r="B72" s="326" t="s">
        <v>34</v>
      </c>
      <c r="C72" s="327"/>
      <c r="D72" s="317" t="s">
        <v>35</v>
      </c>
      <c r="E72" s="318"/>
      <c r="F72" s="319"/>
      <c r="G72" s="59"/>
      <c r="H72" s="59"/>
      <c r="I72" s="59"/>
      <c r="J72" s="59"/>
      <c r="K72" s="59"/>
    </row>
    <row r="73" spans="1:11" s="55" customFormat="1" ht="34.4" customHeight="1">
      <c r="A73" s="53"/>
      <c r="B73" s="312" t="s">
        <v>36</v>
      </c>
      <c r="C73" s="313"/>
      <c r="D73" s="320"/>
      <c r="E73" s="321"/>
      <c r="F73" s="322"/>
      <c r="G73" s="59"/>
      <c r="H73" s="58"/>
      <c r="I73" s="58"/>
      <c r="J73" s="58"/>
      <c r="K73" s="56"/>
    </row>
    <row r="74" spans="1:11" s="55" customFormat="1" ht="29.5">
      <c r="A74" s="53"/>
      <c r="B74" s="312" t="s">
        <v>37</v>
      </c>
      <c r="C74" s="313"/>
      <c r="D74" s="320"/>
      <c r="E74" s="321"/>
      <c r="F74" s="322"/>
      <c r="G74" s="59"/>
      <c r="H74" s="58"/>
      <c r="I74" s="58"/>
      <c r="J74" s="58"/>
      <c r="K74" s="56"/>
    </row>
    <row r="75" spans="1:11" s="55" customFormat="1" ht="29.5">
      <c r="A75" s="53"/>
      <c r="B75" s="312" t="s">
        <v>38</v>
      </c>
      <c r="C75" s="313"/>
      <c r="D75" s="320"/>
      <c r="E75" s="323"/>
      <c r="F75" s="324"/>
      <c r="G75" s="59"/>
      <c r="H75" s="58"/>
      <c r="I75" s="58"/>
      <c r="J75" s="58"/>
      <c r="K75" s="56"/>
    </row>
    <row r="76" spans="1:11" s="55" customFormat="1" ht="16.399999999999999" customHeight="1">
      <c r="A76" s="53"/>
      <c r="B76" s="312" t="s">
        <v>39</v>
      </c>
      <c r="C76" s="313"/>
      <c r="D76" s="314"/>
      <c r="E76" s="315"/>
      <c r="F76" s="316"/>
      <c r="G76" s="59"/>
      <c r="H76" s="58"/>
      <c r="I76" s="58"/>
      <c r="J76" s="58"/>
      <c r="K76" s="56"/>
    </row>
    <row r="77" spans="1:11" s="55" customFormat="1" ht="15.65" customHeight="1">
      <c r="A77" s="53"/>
      <c r="B77" s="116"/>
      <c r="C77" s="116"/>
      <c r="D77" s="117"/>
      <c r="E77" s="117"/>
      <c r="F77" s="117"/>
      <c r="G77" s="59"/>
      <c r="H77" s="58"/>
      <c r="I77" s="58"/>
      <c r="J77" s="58"/>
      <c r="K77" s="56"/>
    </row>
    <row r="78" spans="1:11" s="55" customFormat="1" ht="15.65" customHeight="1">
      <c r="A78" s="53"/>
      <c r="B78" s="7" t="s">
        <v>40</v>
      </c>
      <c r="C78" s="116"/>
      <c r="D78" s="117"/>
      <c r="E78" s="117"/>
      <c r="F78" s="117"/>
      <c r="G78" s="59"/>
      <c r="H78" s="58"/>
      <c r="I78" s="58"/>
      <c r="J78" s="58"/>
      <c r="K78" s="56"/>
    </row>
    <row r="79" spans="1:11" s="55" customFormat="1" ht="15.65" customHeight="1">
      <c r="A79" s="53"/>
      <c r="B79" s="116"/>
      <c r="C79" s="116"/>
      <c r="D79" s="117"/>
      <c r="E79" s="117"/>
      <c r="F79" s="117"/>
      <c r="G79" s="59"/>
      <c r="H79" s="58"/>
      <c r="I79" s="58"/>
      <c r="J79" s="58"/>
      <c r="K79" s="56"/>
    </row>
    <row r="80" spans="1:11" s="55" customFormat="1" ht="15.65" customHeight="1">
      <c r="A80" s="53"/>
      <c r="B80" s="116"/>
      <c r="C80" s="116"/>
      <c r="D80" s="117"/>
      <c r="E80" s="117"/>
      <c r="F80" s="117"/>
      <c r="G80" s="59"/>
      <c r="H80" s="58"/>
      <c r="I80" s="58"/>
      <c r="J80" s="58"/>
      <c r="K80" s="56"/>
    </row>
    <row r="81" spans="1:12" s="55" customFormat="1" ht="15.65" customHeight="1">
      <c r="A81" s="53"/>
      <c r="B81" s="116"/>
      <c r="C81" s="116"/>
      <c r="D81" s="117"/>
      <c r="E81" s="117"/>
      <c r="F81" s="117"/>
      <c r="G81" s="59"/>
      <c r="H81" s="58"/>
      <c r="I81" s="58"/>
      <c r="J81" s="58"/>
      <c r="K81" s="56"/>
      <c r="L81"/>
    </row>
    <row r="82" spans="1:12" s="55" customFormat="1" ht="15.65" customHeight="1">
      <c r="A82" s="53"/>
      <c r="B82" s="116"/>
      <c r="C82" s="116"/>
      <c r="D82" s="117"/>
      <c r="E82" s="117"/>
      <c r="F82" s="117"/>
      <c r="G82" s="59"/>
      <c r="H82" s="58"/>
      <c r="I82" s="58"/>
      <c r="J82" s="58"/>
      <c r="K82" s="56"/>
    </row>
    <row r="83" spans="1:12" s="55" customFormat="1" ht="15.65" customHeight="1">
      <c r="A83" s="53"/>
      <c r="B83" s="116"/>
      <c r="C83" s="116"/>
      <c r="D83" s="117"/>
      <c r="E83" s="117"/>
      <c r="F83" s="117"/>
      <c r="G83" s="59"/>
      <c r="H83" s="58"/>
      <c r="I83" s="58"/>
      <c r="J83" s="58"/>
      <c r="K83" s="56"/>
    </row>
    <row r="84" spans="1:12" s="55" customFormat="1" ht="15.65" customHeight="1">
      <c r="A84" s="53"/>
      <c r="B84" s="116"/>
      <c r="C84" s="116"/>
      <c r="D84" s="117"/>
      <c r="E84" s="117"/>
      <c r="F84" s="117"/>
      <c r="G84" s="59"/>
      <c r="H84" s="58"/>
      <c r="I84" s="58"/>
      <c r="J84" s="58"/>
      <c r="K84" s="56"/>
    </row>
    <row r="85" spans="1:12" s="55" customFormat="1" ht="15.65" customHeight="1">
      <c r="A85" s="53"/>
      <c r="B85" s="116"/>
      <c r="C85" s="116"/>
      <c r="D85" s="117"/>
      <c r="E85" s="117"/>
      <c r="F85" s="117"/>
      <c r="G85" s="59"/>
      <c r="H85" s="58"/>
      <c r="I85" s="58"/>
      <c r="J85" s="58"/>
      <c r="K85" s="56"/>
    </row>
    <row r="86" spans="1:12" s="55" customFormat="1" ht="15.65" customHeight="1">
      <c r="A86" s="53"/>
      <c r="B86" s="116"/>
      <c r="C86" s="116"/>
      <c r="D86" s="117"/>
      <c r="E86" s="117"/>
      <c r="F86" s="117"/>
      <c r="G86" s="59"/>
      <c r="H86" s="58"/>
      <c r="I86" s="58"/>
      <c r="J86" s="58"/>
      <c r="K86" s="56"/>
    </row>
    <row r="87" spans="1:12" s="55" customFormat="1" ht="15.65" customHeight="1">
      <c r="A87" s="53"/>
      <c r="B87" s="116"/>
      <c r="C87" s="116"/>
      <c r="D87" s="117"/>
      <c r="E87" s="117"/>
      <c r="F87" s="117"/>
      <c r="G87" s="59"/>
      <c r="H87" s="58"/>
      <c r="I87" s="58"/>
      <c r="J87" s="58"/>
      <c r="K87" s="56"/>
    </row>
    <row r="88" spans="1:12" s="55" customFormat="1" ht="15.65" customHeight="1">
      <c r="A88" s="53"/>
      <c r="B88" s="116"/>
      <c r="C88" s="116"/>
      <c r="D88" s="117"/>
      <c r="E88" s="117"/>
      <c r="F88" s="117"/>
      <c r="G88" s="59"/>
      <c r="H88" s="58"/>
      <c r="I88" s="58"/>
      <c r="J88" s="58"/>
      <c r="K88" s="56"/>
    </row>
    <row r="89" spans="1:12" s="55" customFormat="1" ht="15.65" customHeight="1">
      <c r="A89" s="53"/>
      <c r="B89" s="116"/>
      <c r="C89" s="116"/>
      <c r="D89" s="117"/>
      <c r="E89" s="117"/>
      <c r="F89" s="117"/>
      <c r="G89" s="59"/>
      <c r="H89" s="58"/>
      <c r="I89" s="58"/>
      <c r="J89" s="58"/>
      <c r="K89" s="56"/>
    </row>
    <row r="90" spans="1:12" s="55" customFormat="1" ht="15.65" customHeight="1">
      <c r="A90" s="53"/>
      <c r="B90" s="116"/>
      <c r="C90" s="116"/>
      <c r="D90" s="117"/>
      <c r="E90" s="117"/>
      <c r="F90" s="117"/>
      <c r="G90" s="59"/>
      <c r="H90" s="58"/>
      <c r="I90" s="58"/>
      <c r="J90" s="58"/>
      <c r="K90" s="56"/>
    </row>
    <row r="91" spans="1:12" s="55" customFormat="1" ht="15.65" customHeight="1">
      <c r="A91" s="53"/>
      <c r="B91" s="116"/>
      <c r="C91" s="116"/>
      <c r="D91" s="117"/>
      <c r="E91" s="117"/>
      <c r="F91" s="117"/>
      <c r="G91" s="59"/>
      <c r="H91" s="58"/>
      <c r="I91" s="58"/>
      <c r="J91" s="58"/>
      <c r="K91" s="56"/>
    </row>
    <row r="92" spans="1:12" s="55" customFormat="1" ht="15.65" customHeight="1">
      <c r="A92" s="53"/>
      <c r="B92" s="116"/>
      <c r="C92" s="116"/>
      <c r="D92" s="117"/>
      <c r="E92" s="117"/>
      <c r="F92" s="117"/>
      <c r="G92" s="59"/>
      <c r="H92" s="58"/>
      <c r="I92" s="58"/>
      <c r="J92" s="58"/>
      <c r="K92" s="56"/>
    </row>
    <row r="93" spans="1:12" s="55" customFormat="1" ht="15.65" customHeight="1">
      <c r="A93" s="53"/>
      <c r="B93" s="116"/>
      <c r="C93" s="116"/>
      <c r="D93" s="117"/>
      <c r="E93" s="117"/>
      <c r="F93" s="117"/>
      <c r="G93" s="59"/>
      <c r="H93" s="58"/>
      <c r="I93" s="58"/>
      <c r="J93" s="58"/>
      <c r="K93" s="56"/>
    </row>
    <row r="94" spans="1:12" s="55" customFormat="1" ht="15.65" customHeight="1">
      <c r="A94" s="53"/>
      <c r="B94" s="116"/>
      <c r="C94" s="116"/>
      <c r="D94" s="117"/>
      <c r="E94" s="117"/>
      <c r="F94" s="117"/>
      <c r="G94" s="59"/>
      <c r="H94" s="305"/>
      <c r="I94" s="305"/>
      <c r="J94" s="305"/>
      <c r="K94" s="305"/>
    </row>
    <row r="95" spans="1:12" s="55" customFormat="1" ht="15.65" customHeight="1">
      <c r="A95" s="53"/>
      <c r="B95" s="116"/>
      <c r="C95" s="116"/>
      <c r="D95" s="117"/>
      <c r="E95" s="117"/>
      <c r="F95" s="117"/>
      <c r="G95" s="59"/>
      <c r="H95" s="58"/>
      <c r="I95" s="58"/>
      <c r="J95" s="58"/>
      <c r="K95" s="56"/>
    </row>
    <row r="96" spans="1:12" s="55" customFormat="1" ht="15.65" customHeight="1">
      <c r="A96" s="53"/>
      <c r="B96" s="116"/>
      <c r="C96" s="116"/>
      <c r="D96" s="117"/>
      <c r="E96" s="117"/>
      <c r="F96" s="117"/>
      <c r="G96" s="59"/>
      <c r="H96" s="58"/>
      <c r="I96" s="58"/>
      <c r="J96" s="58"/>
      <c r="K96" s="56"/>
    </row>
    <row r="97" spans="1:11" s="55" customFormat="1" ht="15.65" customHeight="1">
      <c r="A97" s="53"/>
      <c r="B97" s="116"/>
      <c r="C97" s="116"/>
      <c r="D97" s="117"/>
      <c r="E97" s="117"/>
      <c r="F97" s="117"/>
      <c r="G97" s="59"/>
      <c r="H97" s="58"/>
      <c r="I97" s="58"/>
      <c r="J97" s="58"/>
      <c r="K97" s="56"/>
    </row>
    <row r="98" spans="1:11" s="55" customFormat="1" ht="15.65" customHeight="1">
      <c r="A98" s="53"/>
      <c r="B98" s="53" t="s">
        <v>41</v>
      </c>
      <c r="C98" s="53"/>
      <c r="D98" s="53"/>
      <c r="E98" s="53"/>
      <c r="F98" s="53"/>
      <c r="G98" s="53"/>
      <c r="H98" s="53"/>
      <c r="I98" s="53"/>
      <c r="J98" s="53"/>
    </row>
    <row r="99" spans="1:11" s="55" customFormat="1" ht="15.65" customHeight="1">
      <c r="A99" s="53"/>
      <c r="B99" s="82"/>
      <c r="C99" s="95"/>
      <c r="D99" s="95"/>
      <c r="E99" s="95"/>
      <c r="F99" s="95"/>
      <c r="G99" s="95"/>
      <c r="H99" s="95"/>
      <c r="I99" s="95"/>
      <c r="J99" s="95"/>
    </row>
    <row r="100" spans="1:11" s="55" customFormat="1" ht="15.65" customHeight="1">
      <c r="A100" s="53"/>
      <c r="B100" s="82"/>
      <c r="C100" s="95"/>
      <c r="D100" s="95"/>
      <c r="E100" s="95"/>
      <c r="F100" s="95"/>
      <c r="G100" s="95"/>
      <c r="H100" s="95"/>
      <c r="I100" s="95"/>
      <c r="J100" s="95"/>
    </row>
    <row r="101" spans="1:11" s="55" customFormat="1" ht="15.65" customHeight="1">
      <c r="A101" s="53"/>
      <c r="B101" s="82"/>
      <c r="C101" s="95"/>
      <c r="D101" s="95"/>
      <c r="E101" s="95"/>
      <c r="F101" s="95"/>
      <c r="G101" s="95"/>
      <c r="H101" s="95"/>
      <c r="I101" s="95"/>
      <c r="J101" s="95"/>
    </row>
    <row r="102" spans="1:11" s="55" customFormat="1" ht="15.65" customHeight="1">
      <c r="A102" s="53"/>
      <c r="C102" s="53"/>
      <c r="D102" s="53"/>
      <c r="E102" s="53"/>
      <c r="F102" s="53"/>
      <c r="G102" s="53"/>
      <c r="H102" s="53"/>
      <c r="I102" s="53"/>
      <c r="J102" s="53"/>
    </row>
    <row r="103" spans="1:11" s="55" customFormat="1" ht="15.65" customHeight="1">
      <c r="A103" s="53"/>
      <c r="B103" s="53" t="s">
        <v>42</v>
      </c>
      <c r="C103" s="53"/>
      <c r="D103" s="53"/>
      <c r="E103" s="53"/>
      <c r="F103" s="53"/>
      <c r="G103" s="53"/>
      <c r="H103" s="53"/>
      <c r="I103" s="53"/>
      <c r="J103" s="53"/>
    </row>
    <row r="104" spans="1:11" s="55" customFormat="1" ht="15.65" customHeight="1">
      <c r="A104" s="53"/>
      <c r="B104" s="82"/>
      <c r="C104" s="53"/>
      <c r="D104" s="53"/>
      <c r="E104" s="53"/>
      <c r="F104" s="53"/>
      <c r="G104" s="53"/>
      <c r="H104" s="53"/>
      <c r="I104" s="53"/>
      <c r="J104" s="53"/>
    </row>
    <row r="105" spans="1:11" s="55" customFormat="1" ht="15.65" customHeight="1">
      <c r="A105" s="53"/>
      <c r="B105" s="311"/>
      <c r="C105" s="311"/>
      <c r="D105" s="311"/>
      <c r="E105" s="311"/>
      <c r="F105" s="311"/>
      <c r="G105" s="311"/>
      <c r="H105" s="311"/>
      <c r="I105" s="311"/>
      <c r="J105" s="311"/>
      <c r="K105" s="311"/>
    </row>
    <row r="106" spans="1:11" s="55" customFormat="1" ht="15.65" customHeight="1">
      <c r="A106" s="53"/>
      <c r="B106" s="53" t="s">
        <v>43</v>
      </c>
      <c r="C106" s="84"/>
      <c r="D106" s="84"/>
      <c r="E106" s="84"/>
      <c r="F106" s="84"/>
      <c r="G106" s="84"/>
      <c r="H106" s="84"/>
      <c r="I106" s="84"/>
      <c r="J106" s="84"/>
      <c r="K106" s="84"/>
    </row>
    <row r="107" spans="1:11" s="55" customFormat="1" ht="15.65" customHeight="1">
      <c r="A107" s="53"/>
      <c r="B107" s="82"/>
      <c r="C107" s="53"/>
      <c r="D107" s="53"/>
      <c r="E107" s="53"/>
      <c r="F107" s="53"/>
      <c r="G107" s="53"/>
      <c r="H107" s="53"/>
      <c r="I107" s="53"/>
      <c r="J107" s="53"/>
    </row>
    <row r="108" spans="1:11" s="55" customFormat="1" ht="15.65" customHeight="1">
      <c r="A108" s="53"/>
      <c r="B108" s="82"/>
      <c r="C108" s="53"/>
      <c r="D108" s="53"/>
      <c r="E108" s="53"/>
      <c r="F108" s="53"/>
      <c r="G108" s="53"/>
      <c r="H108" s="53"/>
      <c r="I108" s="53"/>
      <c r="J108" s="53"/>
    </row>
    <row r="109" spans="1:11" s="55" customFormat="1" ht="15.65" customHeight="1">
      <c r="A109" s="53"/>
      <c r="B109" s="82"/>
      <c r="C109" s="53"/>
      <c r="D109" s="53"/>
      <c r="E109" s="53"/>
      <c r="F109" s="53"/>
      <c r="G109" s="53"/>
      <c r="H109" s="53"/>
      <c r="I109" s="53"/>
      <c r="J109" s="53"/>
    </row>
    <row r="110" spans="1:11" s="55" customFormat="1" ht="15.65" customHeight="1">
      <c r="A110" s="53"/>
      <c r="B110" s="82"/>
      <c r="C110" s="53"/>
      <c r="D110" s="53"/>
      <c r="E110" s="53"/>
      <c r="F110" s="53"/>
      <c r="G110" s="53"/>
      <c r="H110" s="53"/>
      <c r="I110" s="53"/>
      <c r="J110" s="53"/>
    </row>
    <row r="111" spans="1:11" s="55" customFormat="1" ht="16.5" customHeight="1">
      <c r="A111" s="53"/>
      <c r="B111" s="82"/>
      <c r="C111" s="63"/>
      <c r="D111" s="63"/>
      <c r="E111" s="63"/>
      <c r="F111" s="63"/>
      <c r="G111" s="64"/>
      <c r="H111" s="65"/>
      <c r="I111" s="65"/>
      <c r="J111" s="65"/>
      <c r="K111" s="64"/>
    </row>
    <row r="112" spans="1:11" s="55" customFormat="1" ht="16.5" customHeight="1">
      <c r="A112" s="53"/>
      <c r="B112" s="95"/>
      <c r="C112" s="63"/>
      <c r="D112" s="63"/>
      <c r="E112" s="63"/>
      <c r="F112" s="63"/>
      <c r="G112" s="64"/>
      <c r="H112" s="65"/>
      <c r="I112" s="65"/>
      <c r="J112" s="65"/>
      <c r="K112" s="64"/>
    </row>
    <row r="113" spans="1:10" s="55" customFormat="1" ht="14">
      <c r="B113" s="59" t="s">
        <v>44</v>
      </c>
      <c r="H113" s="57"/>
      <c r="I113" s="57"/>
      <c r="J113" s="57"/>
    </row>
    <row r="114" spans="1:10" s="55" customFormat="1" ht="14">
      <c r="B114" s="59" t="s">
        <v>45</v>
      </c>
      <c r="H114" s="57"/>
      <c r="I114" s="57"/>
      <c r="J114" s="57"/>
    </row>
    <row r="115" spans="1:10" s="55" customFormat="1" ht="14">
      <c r="A115" s="42"/>
      <c r="H115" s="57"/>
      <c r="I115" s="57"/>
      <c r="J115" s="57"/>
    </row>
    <row r="116" spans="1:10" s="55" customFormat="1" ht="14">
      <c r="B116" s="50" t="s">
        <v>46</v>
      </c>
      <c r="H116" s="43"/>
      <c r="I116" s="43"/>
      <c r="J116" s="43"/>
    </row>
    <row r="117" spans="1:10" s="55" customFormat="1" ht="14">
      <c r="A117" s="60" t="s">
        <v>47</v>
      </c>
      <c r="B117" s="61" t="s">
        <v>48</v>
      </c>
      <c r="E117" s="60"/>
      <c r="F117" s="60"/>
    </row>
    <row r="118" spans="1:10" s="55" customFormat="1">
      <c r="A118" s="60" t="s">
        <v>49</v>
      </c>
      <c r="B118" s="68" t="s">
        <v>50</v>
      </c>
      <c r="E118" s="60"/>
      <c r="F118" s="60"/>
    </row>
    <row r="119" spans="1:10" s="55" customFormat="1">
      <c r="A119" s="60" t="s">
        <v>51</v>
      </c>
      <c r="B119" s="68" t="s">
        <v>52</v>
      </c>
      <c r="E119" s="60"/>
      <c r="F119" s="60"/>
    </row>
    <row r="120" spans="1:10" s="55" customFormat="1" ht="14">
      <c r="A120" s="60"/>
      <c r="B120" s="62"/>
      <c r="E120" s="60"/>
      <c r="F120" s="60"/>
    </row>
    <row r="121" spans="1:10" s="55" customFormat="1" ht="14">
      <c r="A121" s="60"/>
      <c r="B121" s="62"/>
      <c r="E121" s="60"/>
      <c r="F121" s="60"/>
    </row>
    <row r="122" spans="1:10" s="55" customFormat="1" ht="14">
      <c r="A122" s="60"/>
      <c r="B122" s="62"/>
      <c r="E122" s="60"/>
      <c r="F122" s="60"/>
    </row>
    <row r="123" spans="1:10" s="55" customFormat="1" ht="14">
      <c r="A123" s="60"/>
      <c r="B123" s="62"/>
      <c r="E123" s="60"/>
      <c r="F123" s="60"/>
    </row>
    <row r="124" spans="1:10" s="55" customFormat="1" ht="14">
      <c r="A124" s="60"/>
      <c r="B124" s="62"/>
      <c r="E124" s="60"/>
      <c r="F124" s="60"/>
    </row>
    <row r="125" spans="1:10" s="55" customFormat="1" ht="14">
      <c r="A125" s="60"/>
      <c r="B125" s="62"/>
      <c r="E125" s="60"/>
      <c r="F125" s="60"/>
    </row>
    <row r="126" spans="1:10" s="55" customFormat="1" ht="14">
      <c r="A126" s="60"/>
      <c r="B126" s="62"/>
      <c r="E126" s="60"/>
      <c r="F126" s="60"/>
    </row>
    <row r="127" spans="1:10" s="55" customFormat="1" ht="14">
      <c r="A127" s="60"/>
      <c r="B127" s="62"/>
      <c r="E127" s="60"/>
      <c r="F127" s="60"/>
    </row>
    <row r="128" spans="1:10" s="55" customFormat="1" ht="14">
      <c r="A128" s="60"/>
      <c r="B128" s="62"/>
      <c r="E128" s="60"/>
      <c r="F128" s="60"/>
    </row>
    <row r="129" spans="1:11" ht="14.5" customHeight="1">
      <c r="A129" s="10"/>
      <c r="B129" s="310" t="s">
        <v>53</v>
      </c>
      <c r="C129" s="310"/>
      <c r="D129" s="310"/>
      <c r="E129" s="310"/>
      <c r="F129" s="310"/>
      <c r="G129" s="310"/>
      <c r="H129" s="310"/>
      <c r="I129" s="310"/>
      <c r="J129" s="310"/>
      <c r="K129" s="310"/>
    </row>
    <row r="130" spans="1:11" ht="11.25" customHeight="1">
      <c r="A130" s="7"/>
      <c r="B130" s="6"/>
      <c r="C130" s="6"/>
      <c r="D130" s="6"/>
      <c r="E130" s="6"/>
      <c r="F130" s="6"/>
      <c r="G130" s="6"/>
      <c r="H130" s="40"/>
      <c r="I130" s="40"/>
      <c r="J130" s="40"/>
    </row>
    <row r="131" spans="1:11" ht="15" customHeight="1">
      <c r="B131" s="306" t="s">
        <v>54</v>
      </c>
      <c r="C131" s="306"/>
      <c r="D131" s="306"/>
      <c r="E131" s="306"/>
      <c r="F131" s="306"/>
      <c r="G131" s="306"/>
      <c r="H131" s="306"/>
      <c r="I131" s="306"/>
      <c r="J131" s="306"/>
      <c r="K131" s="306"/>
    </row>
    <row r="132" spans="1:11">
      <c r="A132" s="96"/>
      <c r="B132" s="306"/>
      <c r="C132" s="306"/>
      <c r="D132" s="306"/>
      <c r="E132" s="306"/>
      <c r="F132" s="306"/>
      <c r="G132" s="306"/>
      <c r="H132" s="306"/>
      <c r="I132" s="306"/>
      <c r="J132" s="306"/>
      <c r="K132" s="306"/>
    </row>
    <row r="133" spans="1:11">
      <c r="A133" s="96"/>
      <c r="B133" s="306"/>
      <c r="C133" s="306"/>
      <c r="D133" s="306"/>
      <c r="E133" s="306"/>
      <c r="F133" s="306"/>
      <c r="G133" s="306"/>
      <c r="H133" s="306"/>
      <c r="I133" s="306"/>
      <c r="J133" s="306"/>
      <c r="K133" s="306"/>
    </row>
    <row r="134" spans="1:11" ht="14.5" customHeight="1">
      <c r="A134" s="96"/>
      <c r="B134" s="306"/>
      <c r="C134" s="306"/>
      <c r="D134" s="306"/>
      <c r="E134" s="306"/>
      <c r="F134" s="306"/>
      <c r="G134" s="306"/>
      <c r="H134" s="306"/>
      <c r="I134" s="306"/>
      <c r="J134" s="306"/>
      <c r="K134" s="306"/>
    </row>
    <row r="135" spans="1:11">
      <c r="A135" s="96"/>
      <c r="B135" s="306"/>
      <c r="C135" s="306"/>
      <c r="D135" s="306"/>
      <c r="E135" s="306"/>
      <c r="F135" s="306"/>
      <c r="G135" s="306"/>
      <c r="H135" s="306"/>
      <c r="I135" s="306"/>
      <c r="J135" s="306"/>
      <c r="K135" s="306"/>
    </row>
    <row r="136" spans="1:11">
      <c r="A136" s="96"/>
      <c r="B136" s="306"/>
      <c r="C136" s="306"/>
      <c r="D136" s="306"/>
      <c r="E136" s="306"/>
      <c r="F136" s="306"/>
      <c r="G136" s="306"/>
      <c r="H136" s="306"/>
      <c r="I136" s="306"/>
      <c r="J136" s="306"/>
      <c r="K136" s="306"/>
    </row>
    <row r="137" spans="1:11">
      <c r="A137" s="96"/>
      <c r="B137" s="306"/>
      <c r="C137" s="306"/>
      <c r="D137" s="306"/>
      <c r="E137" s="306"/>
      <c r="F137" s="306"/>
      <c r="G137" s="306"/>
      <c r="H137" s="306"/>
      <c r="I137" s="306"/>
      <c r="J137" s="306"/>
      <c r="K137" s="306"/>
    </row>
    <row r="138" spans="1:11">
      <c r="A138" s="96"/>
      <c r="B138" s="306"/>
      <c r="C138" s="306"/>
      <c r="D138" s="306"/>
      <c r="E138" s="306"/>
      <c r="F138" s="306"/>
      <c r="G138" s="306"/>
      <c r="H138" s="306"/>
      <c r="I138" s="306"/>
      <c r="J138" s="306"/>
      <c r="K138" s="306"/>
    </row>
    <row r="139" spans="1:11">
      <c r="A139" s="96"/>
      <c r="B139" s="306"/>
      <c r="C139" s="306"/>
      <c r="D139" s="306"/>
      <c r="E139" s="306"/>
      <c r="F139" s="306"/>
      <c r="G139" s="306"/>
      <c r="H139" s="306"/>
      <c r="I139" s="306"/>
      <c r="J139" s="306"/>
      <c r="K139" s="306"/>
    </row>
    <row r="140" spans="1:11">
      <c r="A140" s="96"/>
      <c r="B140" s="306"/>
      <c r="C140" s="306"/>
      <c r="D140" s="306"/>
      <c r="E140" s="306"/>
      <c r="F140" s="306"/>
      <c r="G140" s="306"/>
      <c r="H140" s="306"/>
      <c r="I140" s="306"/>
      <c r="J140" s="306"/>
      <c r="K140" s="306"/>
    </row>
    <row r="141" spans="1:11">
      <c r="A141" s="96"/>
      <c r="B141" s="306"/>
      <c r="C141" s="306"/>
      <c r="D141" s="306"/>
      <c r="E141" s="306"/>
      <c r="F141" s="306"/>
      <c r="G141" s="306"/>
      <c r="H141" s="306"/>
      <c r="I141" s="306"/>
      <c r="J141" s="306"/>
      <c r="K141" s="306"/>
    </row>
    <row r="142" spans="1:11">
      <c r="A142" s="96"/>
      <c r="B142" s="306"/>
      <c r="C142" s="306"/>
      <c r="D142" s="306"/>
      <c r="E142" s="306"/>
      <c r="F142" s="306"/>
      <c r="G142" s="306"/>
      <c r="H142" s="306"/>
      <c r="I142" s="306"/>
      <c r="J142" s="306"/>
      <c r="K142" s="306"/>
    </row>
    <row r="143" spans="1:11">
      <c r="A143" s="96"/>
      <c r="B143" s="306"/>
      <c r="C143" s="306"/>
      <c r="D143" s="306"/>
      <c r="E143" s="306"/>
      <c r="F143" s="306"/>
      <c r="G143" s="306"/>
      <c r="H143" s="306"/>
      <c r="I143" s="306"/>
      <c r="J143" s="306"/>
      <c r="K143" s="306"/>
    </row>
    <row r="144" spans="1:11">
      <c r="A144" s="96"/>
      <c r="B144" s="306"/>
      <c r="C144" s="306"/>
      <c r="D144" s="306"/>
      <c r="E144" s="306"/>
      <c r="F144" s="306"/>
      <c r="G144" s="306"/>
      <c r="H144" s="306"/>
      <c r="I144" s="306"/>
      <c r="J144" s="306"/>
      <c r="K144" s="306"/>
    </row>
    <row r="145" spans="1:11">
      <c r="A145" s="96"/>
      <c r="B145" s="306"/>
      <c r="C145" s="306"/>
      <c r="D145" s="306"/>
      <c r="E145" s="306"/>
      <c r="F145" s="306"/>
      <c r="G145" s="306"/>
      <c r="H145" s="306"/>
      <c r="I145" s="306"/>
      <c r="J145" s="306"/>
      <c r="K145" s="306"/>
    </row>
    <row r="146" spans="1:11">
      <c r="A146" s="96"/>
      <c r="B146" s="306"/>
      <c r="C146" s="306"/>
      <c r="D146" s="306"/>
      <c r="E146" s="306"/>
      <c r="F146" s="306"/>
      <c r="G146" s="306"/>
      <c r="H146" s="306"/>
      <c r="I146" s="306"/>
      <c r="J146" s="306"/>
      <c r="K146" s="306"/>
    </row>
    <row r="147" spans="1:11">
      <c r="A147" s="96"/>
      <c r="B147" s="306"/>
      <c r="C147" s="306"/>
      <c r="D147" s="306"/>
      <c r="E147" s="306"/>
      <c r="F147" s="306"/>
      <c r="G147" s="306"/>
      <c r="H147" s="306"/>
      <c r="I147" s="306"/>
      <c r="J147" s="306"/>
      <c r="K147" s="306"/>
    </row>
    <row r="148" spans="1:11">
      <c r="A148" s="96"/>
      <c r="B148" s="306"/>
      <c r="C148" s="306"/>
      <c r="D148" s="306"/>
      <c r="E148" s="306"/>
      <c r="F148" s="306"/>
      <c r="G148" s="306"/>
      <c r="H148" s="306"/>
      <c r="I148" s="306"/>
      <c r="J148" s="306"/>
      <c r="K148" s="306"/>
    </row>
    <row r="149" spans="1:11">
      <c r="A149" s="96"/>
      <c r="B149" s="306"/>
      <c r="C149" s="306"/>
      <c r="D149" s="306"/>
      <c r="E149" s="306"/>
      <c r="F149" s="306"/>
      <c r="G149" s="306"/>
      <c r="H149" s="306"/>
      <c r="I149" s="306"/>
      <c r="J149" s="306"/>
      <c r="K149" s="306"/>
    </row>
    <row r="150" spans="1:11">
      <c r="A150" s="96"/>
      <c r="B150" s="306"/>
      <c r="C150" s="306"/>
      <c r="D150" s="306"/>
      <c r="E150" s="306"/>
      <c r="F150" s="306"/>
      <c r="G150" s="306"/>
      <c r="H150" s="306"/>
      <c r="I150" s="306"/>
      <c r="J150" s="306"/>
      <c r="K150" s="306"/>
    </row>
    <row r="151" spans="1:11">
      <c r="A151" s="96"/>
      <c r="B151" s="306"/>
      <c r="C151" s="306"/>
      <c r="D151" s="306"/>
      <c r="E151" s="306"/>
      <c r="F151" s="306"/>
      <c r="G151" s="306"/>
      <c r="H151" s="306"/>
      <c r="I151" s="306"/>
      <c r="J151" s="306"/>
      <c r="K151" s="306"/>
    </row>
    <row r="152" spans="1:11" ht="17.25" customHeight="1">
      <c r="A152" s="96"/>
      <c r="B152" s="306"/>
      <c r="C152" s="306"/>
      <c r="D152" s="306"/>
      <c r="E152" s="306"/>
      <c r="F152" s="306"/>
      <c r="G152" s="306"/>
      <c r="H152" s="306"/>
      <c r="I152" s="306"/>
      <c r="J152" s="306"/>
      <c r="K152" s="306"/>
    </row>
    <row r="153" spans="1:11">
      <c r="A153" s="96"/>
      <c r="B153" s="306"/>
      <c r="C153" s="306"/>
      <c r="D153" s="306"/>
      <c r="E153" s="306"/>
      <c r="F153" s="306"/>
      <c r="G153" s="306"/>
      <c r="H153" s="306"/>
      <c r="I153" s="306"/>
      <c r="J153" s="306"/>
      <c r="K153" s="306"/>
    </row>
    <row r="154" spans="1:11">
      <c r="A154" s="96"/>
      <c r="B154" s="306"/>
      <c r="C154" s="306"/>
      <c r="D154" s="306"/>
      <c r="E154" s="306"/>
      <c r="F154" s="306"/>
      <c r="G154" s="306"/>
      <c r="H154" s="306"/>
      <c r="I154" s="306"/>
      <c r="J154" s="306"/>
      <c r="K154" s="306"/>
    </row>
    <row r="155" spans="1:11">
      <c r="A155" s="96"/>
      <c r="B155" s="306"/>
      <c r="C155" s="306"/>
      <c r="D155" s="306"/>
      <c r="E155" s="306"/>
      <c r="F155" s="306"/>
      <c r="G155" s="306"/>
      <c r="H155" s="306"/>
      <c r="I155" s="306"/>
      <c r="J155" s="306"/>
      <c r="K155" s="306"/>
    </row>
    <row r="156" spans="1:11">
      <c r="A156" s="96"/>
      <c r="B156" s="306"/>
      <c r="C156" s="306"/>
      <c r="D156" s="306"/>
      <c r="E156" s="306"/>
      <c r="F156" s="306"/>
      <c r="G156" s="306"/>
      <c r="H156" s="306"/>
      <c r="I156" s="306"/>
      <c r="J156" s="306"/>
      <c r="K156" s="306"/>
    </row>
    <row r="157" spans="1:11">
      <c r="A157" s="96"/>
      <c r="B157" s="306"/>
      <c r="C157" s="306"/>
      <c r="D157" s="306"/>
      <c r="E157" s="306"/>
      <c r="F157" s="306"/>
      <c r="G157" s="306"/>
      <c r="H157" s="306"/>
      <c r="I157" s="306"/>
      <c r="J157" s="306"/>
      <c r="K157" s="306"/>
    </row>
    <row r="158" spans="1:11">
      <c r="A158" s="96"/>
      <c r="B158" s="306"/>
      <c r="C158" s="306"/>
      <c r="D158" s="306"/>
      <c r="E158" s="306"/>
      <c r="F158" s="306"/>
      <c r="G158" s="306"/>
      <c r="H158" s="306"/>
      <c r="I158" s="306"/>
      <c r="J158" s="306"/>
      <c r="K158" s="306"/>
    </row>
    <row r="159" spans="1:11">
      <c r="A159" s="96"/>
      <c r="B159" s="306"/>
      <c r="C159" s="306"/>
      <c r="D159" s="306"/>
      <c r="E159" s="306"/>
      <c r="F159" s="306"/>
      <c r="G159" s="306"/>
      <c r="H159" s="306"/>
      <c r="I159" s="306"/>
      <c r="J159" s="306"/>
      <c r="K159" s="306"/>
    </row>
    <row r="160" spans="1:11">
      <c r="A160" s="96"/>
      <c r="B160" s="306"/>
      <c r="C160" s="306"/>
      <c r="D160" s="306"/>
      <c r="E160" s="306"/>
      <c r="F160" s="306"/>
      <c r="G160" s="306"/>
      <c r="H160" s="306"/>
      <c r="I160" s="306"/>
      <c r="J160" s="306"/>
      <c r="K160" s="306"/>
    </row>
    <row r="161" spans="1:11" ht="409.5" customHeight="1">
      <c r="A161" s="96"/>
      <c r="B161" s="306"/>
      <c r="C161" s="306"/>
      <c r="D161" s="306"/>
      <c r="E161" s="306"/>
      <c r="F161" s="306"/>
      <c r="G161" s="306"/>
      <c r="H161" s="306"/>
      <c r="I161" s="306"/>
      <c r="J161" s="306"/>
      <c r="K161" s="306"/>
    </row>
    <row r="162" spans="1:11" ht="15" customHeight="1">
      <c r="A162" s="96"/>
      <c r="B162" s="306"/>
      <c r="C162" s="306"/>
      <c r="D162" s="306"/>
      <c r="E162" s="306"/>
      <c r="F162" s="306"/>
      <c r="G162" s="306"/>
      <c r="H162" s="306"/>
      <c r="I162" s="306"/>
      <c r="J162" s="306"/>
      <c r="K162" s="306"/>
    </row>
    <row r="163" spans="1:11">
      <c r="A163" s="96"/>
      <c r="B163" s="306"/>
      <c r="C163" s="306"/>
      <c r="D163" s="306"/>
      <c r="E163" s="306"/>
      <c r="F163" s="306"/>
      <c r="G163" s="306"/>
      <c r="H163" s="306"/>
      <c r="I163" s="306"/>
      <c r="J163" s="306"/>
      <c r="K163" s="306"/>
    </row>
    <row r="164" spans="1:11">
      <c r="A164" s="96"/>
      <c r="B164" s="306"/>
      <c r="C164" s="306"/>
      <c r="D164" s="306"/>
      <c r="E164" s="306"/>
      <c r="F164" s="306"/>
      <c r="G164" s="306"/>
      <c r="H164" s="306"/>
      <c r="I164" s="306"/>
      <c r="J164" s="306"/>
      <c r="K164" s="306"/>
    </row>
    <row r="165" spans="1:11">
      <c r="A165" s="96"/>
      <c r="B165" s="306"/>
      <c r="C165" s="306"/>
      <c r="D165" s="306"/>
      <c r="E165" s="306"/>
      <c r="F165" s="306"/>
      <c r="G165" s="306"/>
      <c r="H165" s="306"/>
      <c r="I165" s="306"/>
      <c r="J165" s="306"/>
      <c r="K165" s="306"/>
    </row>
    <row r="166" spans="1:11">
      <c r="A166" s="96"/>
      <c r="B166" s="306"/>
      <c r="C166" s="306"/>
      <c r="D166" s="306"/>
      <c r="E166" s="306"/>
      <c r="F166" s="306"/>
      <c r="G166" s="306"/>
      <c r="H166" s="306"/>
      <c r="I166" s="306"/>
      <c r="J166" s="306"/>
      <c r="K166" s="306"/>
    </row>
    <row r="167" spans="1:11">
      <c r="A167" s="96"/>
      <c r="B167" s="306"/>
      <c r="C167" s="306"/>
      <c r="D167" s="306"/>
      <c r="E167" s="306"/>
      <c r="F167" s="306"/>
      <c r="G167" s="306"/>
      <c r="H167" s="306"/>
      <c r="I167" s="306"/>
      <c r="J167" s="306"/>
      <c r="K167" s="306"/>
    </row>
    <row r="168" spans="1:11">
      <c r="A168" s="96"/>
      <c r="B168" s="306"/>
      <c r="C168" s="306"/>
      <c r="D168" s="306"/>
      <c r="E168" s="306"/>
      <c r="F168" s="306"/>
      <c r="G168" s="306"/>
      <c r="H168" s="306"/>
      <c r="I168" s="306"/>
      <c r="J168" s="306"/>
      <c r="K168" s="306"/>
    </row>
    <row r="169" spans="1:11">
      <c r="A169" s="96"/>
      <c r="B169" s="306"/>
      <c r="C169" s="306"/>
      <c r="D169" s="306"/>
      <c r="E169" s="306"/>
      <c r="F169" s="306"/>
      <c r="G169" s="306"/>
      <c r="H169" s="306"/>
      <c r="I169" s="306"/>
      <c r="J169" s="306"/>
      <c r="K169" s="306"/>
    </row>
    <row r="170" spans="1:11">
      <c r="A170" s="96"/>
      <c r="B170" s="306"/>
      <c r="C170" s="306"/>
      <c r="D170" s="306"/>
      <c r="E170" s="306"/>
      <c r="F170" s="306"/>
      <c r="G170" s="306"/>
      <c r="H170" s="306"/>
      <c r="I170" s="306"/>
      <c r="J170" s="306"/>
      <c r="K170" s="306"/>
    </row>
    <row r="171" spans="1:11">
      <c r="A171" s="96"/>
      <c r="B171" s="306"/>
      <c r="C171" s="306"/>
      <c r="D171" s="306"/>
      <c r="E171" s="306"/>
      <c r="F171" s="306"/>
      <c r="G171" s="306"/>
      <c r="H171" s="306"/>
      <c r="I171" s="306"/>
      <c r="J171" s="306"/>
      <c r="K171" s="306"/>
    </row>
    <row r="172" spans="1:11">
      <c r="A172" s="96"/>
      <c r="B172" s="306"/>
      <c r="C172" s="306"/>
      <c r="D172" s="306"/>
      <c r="E172" s="306"/>
      <c r="F172" s="306"/>
      <c r="G172" s="306"/>
      <c r="H172" s="306"/>
      <c r="I172" s="306"/>
      <c r="J172" s="306"/>
      <c r="K172" s="306"/>
    </row>
    <row r="173" spans="1:11">
      <c r="A173" s="96"/>
      <c r="B173" s="306"/>
      <c r="C173" s="306"/>
      <c r="D173" s="306"/>
      <c r="E173" s="306"/>
      <c r="F173" s="306"/>
      <c r="G173" s="306"/>
      <c r="H173" s="306"/>
      <c r="I173" s="306"/>
      <c r="J173" s="306"/>
      <c r="K173" s="306"/>
    </row>
    <row r="174" spans="1:11">
      <c r="A174" s="96"/>
      <c r="B174" s="306"/>
      <c r="C174" s="306"/>
      <c r="D174" s="306"/>
      <c r="E174" s="306"/>
      <c r="F174" s="306"/>
      <c r="G174" s="306"/>
      <c r="H174" s="306"/>
      <c r="I174" s="306"/>
      <c r="J174" s="306"/>
      <c r="K174" s="306"/>
    </row>
    <row r="175" spans="1:11">
      <c r="A175" s="96"/>
      <c r="B175" s="306"/>
      <c r="C175" s="306"/>
      <c r="D175" s="306"/>
      <c r="E175" s="306"/>
      <c r="F175" s="306"/>
      <c r="G175" s="306"/>
      <c r="H175" s="306"/>
      <c r="I175" s="306"/>
      <c r="J175" s="306"/>
      <c r="K175" s="306"/>
    </row>
    <row r="176" spans="1:11">
      <c r="A176" s="96"/>
      <c r="B176" s="306"/>
      <c r="C176" s="306"/>
      <c r="D176" s="306"/>
      <c r="E176" s="306"/>
      <c r="F176" s="306"/>
      <c r="G176" s="306"/>
      <c r="H176" s="306"/>
      <c r="I176" s="306"/>
      <c r="J176" s="306"/>
      <c r="K176" s="306"/>
    </row>
    <row r="177" spans="2:11">
      <c r="B177" s="306"/>
      <c r="C177" s="306"/>
      <c r="D177" s="306"/>
      <c r="E177" s="306"/>
      <c r="F177" s="306"/>
      <c r="G177" s="306"/>
      <c r="H177" s="306"/>
      <c r="I177" s="306"/>
      <c r="J177" s="306"/>
      <c r="K177" s="306"/>
    </row>
    <row r="178" spans="2:11" ht="255" customHeight="1">
      <c r="B178" s="306"/>
      <c r="C178" s="306"/>
      <c r="D178" s="306"/>
      <c r="E178" s="306"/>
      <c r="F178" s="306"/>
      <c r="G178" s="306"/>
      <c r="H178" s="306"/>
      <c r="I178" s="306"/>
      <c r="J178" s="306"/>
      <c r="K178" s="306"/>
    </row>
  </sheetData>
  <mergeCells count="30">
    <mergeCell ref="C21:F21"/>
    <mergeCell ref="F12:G12"/>
    <mergeCell ref="C37:E37"/>
    <mergeCell ref="C22:F22"/>
    <mergeCell ref="F13:G13"/>
    <mergeCell ref="F14:G14"/>
    <mergeCell ref="H94:K94"/>
    <mergeCell ref="B131:K178"/>
    <mergeCell ref="B42:K42"/>
    <mergeCell ref="B129:K129"/>
    <mergeCell ref="B105:K105"/>
    <mergeCell ref="B76:C76"/>
    <mergeCell ref="D76:F76"/>
    <mergeCell ref="D72:F72"/>
    <mergeCell ref="D73:F73"/>
    <mergeCell ref="D74:F74"/>
    <mergeCell ref="B74:C74"/>
    <mergeCell ref="B75:C75"/>
    <mergeCell ref="D75:F75"/>
    <mergeCell ref="B73:C73"/>
    <mergeCell ref="G43:H43"/>
    <mergeCell ref="B72:C72"/>
    <mergeCell ref="I8:J8"/>
    <mergeCell ref="I9:K9"/>
    <mergeCell ref="F10:H10"/>
    <mergeCell ref="I11:K11"/>
    <mergeCell ref="I12:K12"/>
    <mergeCell ref="F8:G8"/>
    <mergeCell ref="F9:G9"/>
    <mergeCell ref="F11:G11"/>
  </mergeCells>
  <hyperlinks>
    <hyperlink ref="A118" r:id="rId1" display="mailto:dar.ibtest@gmail.com" xr:uid="{442EB802-0E1A-40F0-9B64-5D77A3232070}"/>
    <hyperlink ref="B119" r:id="rId2" xr:uid="{69FC9F12-BD27-4B0D-BCBF-DEEFD7BCBDF8}"/>
    <hyperlink ref="B9" r:id="rId3" xr:uid="{B4EE35A8-610F-45AB-82FC-9FB9CD4646D6}"/>
    <hyperlink ref="B118" r:id="rId4" xr:uid="{76C6CD2C-C3EA-4A36-9C7A-64B863B3F1AE}"/>
    <hyperlink ref="I10" r:id="rId5" xr:uid="{ADE54EB2-490F-4237-8759-EAB2CA47C0C7}"/>
  </hyperlinks>
  <printOptions horizontalCentered="1"/>
  <pageMargins left="3.9370078740157501E-2" right="3.9370078740157501E-2" top="0.15748031496063" bottom="0.15748031496063" header="0.31496062992126" footer="0.31496062992126"/>
  <pageSetup paperSize="5" scale="90"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594A-1937-48AA-9E82-EA17ABCFCD54}">
  <dimension ref="B1:BC58"/>
  <sheetViews>
    <sheetView showGridLines="0" tabSelected="1" zoomScale="98" zoomScaleNormal="85" workbookViewId="0">
      <selection activeCell="R18" sqref="R18"/>
    </sheetView>
  </sheetViews>
  <sheetFormatPr baseColWidth="10" defaultColWidth="9.1796875" defaultRowHeight="20.5"/>
  <cols>
    <col min="1" max="1" width="2.6328125" style="207" customWidth="1"/>
    <col min="2" max="2" width="5.36328125" style="206" bestFit="1" customWidth="1"/>
    <col min="3" max="3" width="11.6328125" style="206" bestFit="1" customWidth="1"/>
    <col min="4" max="4" width="30.81640625" style="206" bestFit="1" customWidth="1"/>
    <col min="5" max="5" width="4.453125" style="206" bestFit="1" customWidth="1"/>
    <col min="6" max="6" width="15.26953125" style="206" customWidth="1"/>
    <col min="7" max="7" width="9.26953125" style="206" bestFit="1" customWidth="1"/>
    <col min="8" max="8" width="15.54296875" style="206" bestFit="1" customWidth="1"/>
    <col min="9" max="9" width="6.453125" style="206" bestFit="1" customWidth="1"/>
    <col min="10" max="11" width="14.26953125" style="206" bestFit="1" customWidth="1"/>
    <col min="12" max="12" width="10.1796875" style="206" customWidth="1"/>
    <col min="13" max="13" width="11.36328125" style="206" customWidth="1"/>
    <col min="14" max="14" width="1.7265625" style="206" customWidth="1"/>
    <col min="15" max="15" width="9.1796875" style="206"/>
    <col min="16" max="17" width="9.1796875" style="207"/>
    <col min="18" max="18" width="24.81640625" style="207" customWidth="1"/>
    <col min="19" max="19" width="9.1796875" style="207"/>
    <col min="20" max="20" width="14.26953125" style="207" customWidth="1"/>
    <col min="21" max="22" width="12.26953125" style="207" customWidth="1"/>
    <col min="23" max="23" width="11.7265625" style="207" customWidth="1"/>
    <col min="24" max="25" width="9.1796875" style="207"/>
    <col min="26" max="26" width="27.7265625" style="207" customWidth="1"/>
    <col min="27" max="27" width="9.1796875" style="207"/>
    <col min="28" max="28" width="13.81640625" style="207" customWidth="1"/>
    <col min="29" max="29" width="12.26953125" style="207" customWidth="1"/>
    <col min="30" max="30" width="12.81640625" style="207" customWidth="1"/>
    <col min="31" max="31" width="12.453125" style="207" customWidth="1"/>
    <col min="32" max="33" width="9.1796875" style="207"/>
    <col min="34" max="34" width="31.7265625" style="207" customWidth="1"/>
    <col min="35" max="35" width="9.1796875" style="207"/>
    <col min="36" max="36" width="13.1796875" style="207" customWidth="1"/>
    <col min="37" max="37" width="11.453125" style="207" customWidth="1"/>
    <col min="38" max="38" width="11.1796875" style="207" customWidth="1"/>
    <col min="39" max="39" width="12" style="207" customWidth="1"/>
    <col min="40" max="41" width="9.1796875" style="207"/>
    <col min="42" max="42" width="24.54296875" style="207" customWidth="1"/>
    <col min="43" max="43" width="8.81640625" style="207" customWidth="1"/>
    <col min="44" max="44" width="13" style="207" customWidth="1"/>
    <col min="45" max="45" width="10.81640625" style="207" customWidth="1"/>
    <col min="46" max="46" width="12.453125" style="207" customWidth="1"/>
    <col min="47" max="47" width="11.54296875" style="207" customWidth="1"/>
    <col min="48" max="49" width="9.1796875" style="207"/>
    <col min="50" max="50" width="34.453125" style="207" customWidth="1"/>
    <col min="51" max="51" width="9.1796875" style="207"/>
    <col min="52" max="52" width="13.1796875" style="207" customWidth="1"/>
    <col min="53" max="53" width="10.54296875" style="207" customWidth="1"/>
    <col min="54" max="54" width="10.81640625" style="207" customWidth="1"/>
    <col min="55" max="55" width="11.26953125" style="207" customWidth="1"/>
    <col min="56" max="16384" width="9.1796875" style="207"/>
  </cols>
  <sheetData>
    <row r="1" spans="2:55">
      <c r="B1" s="340" t="s">
        <v>161</v>
      </c>
      <c r="C1" s="340"/>
      <c r="D1" s="340"/>
      <c r="E1" s="340"/>
      <c r="F1" s="340"/>
      <c r="G1" s="340"/>
      <c r="H1" s="340"/>
      <c r="I1" s="340"/>
      <c r="J1" s="340"/>
      <c r="K1" s="340"/>
      <c r="L1" s="340"/>
      <c r="M1" s="340"/>
      <c r="N1" s="340"/>
      <c r="R1" s="341" t="s">
        <v>162</v>
      </c>
      <c r="S1" s="341"/>
      <c r="T1" s="341"/>
      <c r="U1" s="341"/>
      <c r="V1" s="341"/>
      <c r="W1" s="341"/>
      <c r="Z1" s="342" t="s">
        <v>163</v>
      </c>
      <c r="AA1" s="342"/>
      <c r="AB1" s="342"/>
      <c r="AC1" s="342"/>
      <c r="AD1" s="342"/>
      <c r="AE1" s="342"/>
      <c r="AH1" s="343" t="s">
        <v>164</v>
      </c>
      <c r="AI1" s="343"/>
      <c r="AJ1" s="343"/>
      <c r="AK1" s="343"/>
      <c r="AL1" s="343"/>
      <c r="AM1" s="343"/>
      <c r="AP1" s="344" t="s">
        <v>57</v>
      </c>
      <c r="AQ1" s="344"/>
      <c r="AR1" s="344"/>
      <c r="AS1" s="344"/>
      <c r="AT1" s="344"/>
      <c r="AU1" s="344"/>
      <c r="AX1" s="334" t="s">
        <v>165</v>
      </c>
      <c r="AY1" s="334"/>
      <c r="AZ1" s="334"/>
      <c r="BA1" s="334"/>
      <c r="BB1" s="334"/>
      <c r="BC1" s="334"/>
    </row>
    <row r="2" spans="2:55">
      <c r="B2" s="340"/>
      <c r="C2" s="340"/>
      <c r="D2" s="340"/>
      <c r="E2" s="340"/>
      <c r="F2" s="340"/>
      <c r="G2" s="340"/>
      <c r="H2" s="340"/>
      <c r="I2" s="340"/>
      <c r="J2" s="340"/>
      <c r="K2" s="340"/>
      <c r="L2" s="340"/>
      <c r="M2" s="340"/>
      <c r="N2" s="340"/>
      <c r="R2" s="208" t="s">
        <v>22</v>
      </c>
      <c r="S2" s="208" t="s">
        <v>24</v>
      </c>
      <c r="T2" s="208" t="s">
        <v>25</v>
      </c>
      <c r="U2" s="208" t="s">
        <v>58</v>
      </c>
      <c r="V2" s="208" t="s">
        <v>59</v>
      </c>
      <c r="W2" s="208" t="s">
        <v>60</v>
      </c>
      <c r="Z2" s="209" t="s">
        <v>22</v>
      </c>
      <c r="AA2" s="209" t="s">
        <v>24</v>
      </c>
      <c r="AB2" s="209" t="s">
        <v>25</v>
      </c>
      <c r="AC2" s="209" t="s">
        <v>58</v>
      </c>
      <c r="AD2" s="209" t="s">
        <v>59</v>
      </c>
      <c r="AE2" s="209" t="s">
        <v>60</v>
      </c>
      <c r="AH2" s="210" t="s">
        <v>22</v>
      </c>
      <c r="AI2" s="210" t="s">
        <v>24</v>
      </c>
      <c r="AJ2" s="210" t="s">
        <v>25</v>
      </c>
      <c r="AK2" s="210" t="s">
        <v>58</v>
      </c>
      <c r="AL2" s="210" t="s">
        <v>59</v>
      </c>
      <c r="AM2" s="210" t="s">
        <v>60</v>
      </c>
      <c r="AP2" s="88" t="s">
        <v>22</v>
      </c>
      <c r="AQ2" s="88" t="s">
        <v>24</v>
      </c>
      <c r="AR2" s="88" t="s">
        <v>25</v>
      </c>
      <c r="AS2" s="88" t="s">
        <v>58</v>
      </c>
      <c r="AT2" s="88" t="s">
        <v>59</v>
      </c>
      <c r="AU2" s="88" t="s">
        <v>60</v>
      </c>
      <c r="AX2" s="211" t="s">
        <v>22</v>
      </c>
      <c r="AY2" s="211" t="s">
        <v>24</v>
      </c>
      <c r="AZ2" s="211" t="s">
        <v>25</v>
      </c>
      <c r="BA2" s="211" t="s">
        <v>58</v>
      </c>
      <c r="BB2" s="211" t="s">
        <v>59</v>
      </c>
      <c r="BC2" s="211" t="s">
        <v>60</v>
      </c>
    </row>
    <row r="3" spans="2:55">
      <c r="B3" s="212" t="s">
        <v>166</v>
      </c>
      <c r="C3" s="213" t="s">
        <v>167</v>
      </c>
      <c r="D3" s="213" t="s">
        <v>168</v>
      </c>
      <c r="E3" s="212" t="s">
        <v>24</v>
      </c>
      <c r="F3" s="212" t="s">
        <v>25</v>
      </c>
      <c r="G3" s="212" t="s">
        <v>27</v>
      </c>
      <c r="H3" s="212" t="s">
        <v>28</v>
      </c>
      <c r="I3" s="212" t="s">
        <v>169</v>
      </c>
      <c r="J3" s="212" t="s">
        <v>64</v>
      </c>
      <c r="K3" s="212" t="s">
        <v>58</v>
      </c>
      <c r="L3" s="214" t="s">
        <v>170</v>
      </c>
      <c r="M3" s="286" t="s">
        <v>171</v>
      </c>
      <c r="N3" s="215"/>
      <c r="R3"/>
      <c r="S3"/>
      <c r="T3"/>
      <c r="U3"/>
      <c r="V3"/>
      <c r="W3"/>
      <c r="Z3"/>
      <c r="AA3"/>
      <c r="AH3"/>
      <c r="AI3"/>
      <c r="AJ3" s="216">
        <f t="shared" ref="AJ3:AJ57" si="0">AK3*1.3</f>
        <v>0</v>
      </c>
      <c r="AL3" s="216">
        <f t="shared" ref="AL3:AL57" si="1">AM3-(AK3*AI3)</f>
        <v>0</v>
      </c>
      <c r="AM3" s="216">
        <f t="shared" ref="AM3:AM57" si="2">AI3*AJ3</f>
        <v>0</v>
      </c>
    </row>
    <row r="4" spans="2:55">
      <c r="B4" s="217">
        <v>1</v>
      </c>
      <c r="C4" s="219" t="s">
        <v>172</v>
      </c>
      <c r="D4" s="219" t="s">
        <v>173</v>
      </c>
      <c r="E4" s="251">
        <v>1</v>
      </c>
      <c r="F4" s="252">
        <v>0</v>
      </c>
      <c r="G4" s="253">
        <v>0</v>
      </c>
      <c r="H4" s="254">
        <f>(E4*F4)-G4</f>
        <v>0</v>
      </c>
      <c r="I4" s="255">
        <v>30</v>
      </c>
      <c r="J4" s="256">
        <f>H4-K4</f>
        <v>0</v>
      </c>
      <c r="K4" s="254">
        <f>IF(C4="Mark Up",(H4*100)/(100+I4),IF(C4="No Mark Up",H4,IF(C4="Engineering",0,IF(C4="Engineering",I4="NA"))))</f>
        <v>0</v>
      </c>
      <c r="L4" s="257"/>
      <c r="M4" s="257"/>
      <c r="N4" s="215"/>
      <c r="R4"/>
      <c r="S4"/>
      <c r="T4"/>
      <c r="U4"/>
      <c r="V4"/>
      <c r="W4"/>
      <c r="Z4"/>
      <c r="AA4"/>
      <c r="AB4" s="216">
        <f>AC4*1.3</f>
        <v>0</v>
      </c>
      <c r="AD4" s="216">
        <f>AE4-(AC4*AA4)</f>
        <v>0</v>
      </c>
      <c r="AE4" s="216">
        <f>AB4*AA4</f>
        <v>0</v>
      </c>
      <c r="AH4"/>
      <c r="AI4"/>
      <c r="AJ4" s="216">
        <f t="shared" si="0"/>
        <v>0</v>
      </c>
      <c r="AL4" s="216">
        <f t="shared" si="1"/>
        <v>0</v>
      </c>
      <c r="AM4" s="216">
        <f t="shared" si="2"/>
        <v>0</v>
      </c>
    </row>
    <row r="5" spans="2:55">
      <c r="B5" s="217">
        <v>2</v>
      </c>
      <c r="C5" s="219" t="s">
        <v>174</v>
      </c>
      <c r="D5" s="219" t="s">
        <v>175</v>
      </c>
      <c r="E5" s="251">
        <v>1</v>
      </c>
      <c r="F5" s="254">
        <v>0</v>
      </c>
      <c r="G5" s="253">
        <v>0</v>
      </c>
      <c r="H5" s="254">
        <f t="shared" ref="H5:H7" si="3">(E5*F5)-G5</f>
        <v>0</v>
      </c>
      <c r="I5" s="255" t="s">
        <v>176</v>
      </c>
      <c r="J5" s="256">
        <f t="shared" ref="J5:J7" si="4">H5-K5</f>
        <v>0</v>
      </c>
      <c r="K5" s="254">
        <f>((L5*22.11)+(M5*9.93))</f>
        <v>0</v>
      </c>
      <c r="L5" s="257">
        <v>0</v>
      </c>
      <c r="M5" s="257">
        <v>0</v>
      </c>
      <c r="N5" s="215"/>
      <c r="R5"/>
      <c r="S5"/>
      <c r="T5"/>
      <c r="U5"/>
      <c r="V5"/>
      <c r="W5"/>
      <c r="Z5"/>
      <c r="AA5"/>
      <c r="AB5" s="216">
        <f t="shared" ref="AB5:AB29" si="5">AC5*1.3</f>
        <v>0</v>
      </c>
      <c r="AD5" s="216">
        <f t="shared" ref="AD5:AD29" si="6">AE5-(AC5*AA5)</f>
        <v>0</v>
      </c>
      <c r="AE5" s="216">
        <f t="shared" ref="AE5:AE29" si="7">AB5*AA5</f>
        <v>0</v>
      </c>
      <c r="AH5"/>
      <c r="AI5"/>
      <c r="AJ5" s="216">
        <f t="shared" si="0"/>
        <v>0</v>
      </c>
      <c r="AL5" s="216">
        <f t="shared" si="1"/>
        <v>0</v>
      </c>
      <c r="AM5" s="216">
        <f t="shared" si="2"/>
        <v>0</v>
      </c>
    </row>
    <row r="6" spans="2:55">
      <c r="B6" s="217">
        <v>3</v>
      </c>
      <c r="C6" s="219" t="s">
        <v>174</v>
      </c>
      <c r="D6" s="219" t="s">
        <v>177</v>
      </c>
      <c r="E6" s="251">
        <v>1</v>
      </c>
      <c r="F6" s="254">
        <v>0</v>
      </c>
      <c r="G6" s="253">
        <v>0</v>
      </c>
      <c r="H6" s="254">
        <f t="shared" si="3"/>
        <v>0</v>
      </c>
      <c r="I6" s="255" t="s">
        <v>176</v>
      </c>
      <c r="J6" s="256">
        <f t="shared" si="4"/>
        <v>0</v>
      </c>
      <c r="K6" s="254">
        <f>((L6*22.11)+(M6*9.93))</f>
        <v>0</v>
      </c>
      <c r="L6" s="257">
        <v>0</v>
      </c>
      <c r="M6" s="257">
        <v>0</v>
      </c>
      <c r="N6" s="215"/>
      <c r="R6"/>
      <c r="S6"/>
      <c r="T6"/>
      <c r="U6"/>
      <c r="V6"/>
      <c r="W6"/>
      <c r="Z6"/>
      <c r="AA6"/>
      <c r="AB6" s="216">
        <f t="shared" si="5"/>
        <v>0</v>
      </c>
      <c r="AD6" s="216">
        <f t="shared" si="6"/>
        <v>0</v>
      </c>
      <c r="AE6" s="216">
        <f t="shared" si="7"/>
        <v>0</v>
      </c>
      <c r="AH6"/>
      <c r="AI6"/>
      <c r="AJ6" s="216">
        <f t="shared" si="0"/>
        <v>0</v>
      </c>
      <c r="AL6" s="216">
        <f t="shared" si="1"/>
        <v>0</v>
      </c>
      <c r="AM6" s="216">
        <f t="shared" si="2"/>
        <v>0</v>
      </c>
    </row>
    <row r="7" spans="2:55">
      <c r="B7" s="217">
        <v>4</v>
      </c>
      <c r="C7" s="219" t="s">
        <v>174</v>
      </c>
      <c r="D7" s="219" t="s">
        <v>178</v>
      </c>
      <c r="E7" s="251">
        <v>1</v>
      </c>
      <c r="F7" s="254">
        <v>0</v>
      </c>
      <c r="G7" s="253">
        <v>0</v>
      </c>
      <c r="H7" s="254">
        <f t="shared" si="3"/>
        <v>0</v>
      </c>
      <c r="I7" s="255" t="s">
        <v>176</v>
      </c>
      <c r="J7" s="256">
        <f t="shared" si="4"/>
        <v>0</v>
      </c>
      <c r="K7" s="254">
        <f>((L7*22.11)+(M7*9.93))</f>
        <v>0</v>
      </c>
      <c r="L7" s="257">
        <v>0</v>
      </c>
      <c r="M7" s="257">
        <v>0</v>
      </c>
      <c r="N7" s="215"/>
      <c r="R7"/>
      <c r="S7"/>
      <c r="T7"/>
      <c r="U7"/>
      <c r="V7"/>
      <c r="W7"/>
      <c r="Z7"/>
      <c r="AA7"/>
      <c r="AB7" s="216">
        <f t="shared" si="5"/>
        <v>0</v>
      </c>
      <c r="AD7" s="216">
        <f t="shared" si="6"/>
        <v>0</v>
      </c>
      <c r="AE7" s="216">
        <f t="shared" si="7"/>
        <v>0</v>
      </c>
      <c r="AH7"/>
      <c r="AI7"/>
      <c r="AJ7" s="216">
        <f t="shared" si="0"/>
        <v>0</v>
      </c>
      <c r="AL7" s="216">
        <f t="shared" si="1"/>
        <v>0</v>
      </c>
      <c r="AM7" s="216">
        <f t="shared" si="2"/>
        <v>0</v>
      </c>
    </row>
    <row r="8" spans="2:55">
      <c r="B8" s="217">
        <v>5</v>
      </c>
      <c r="C8" s="224" t="s">
        <v>172</v>
      </c>
      <c r="D8" s="224" t="s">
        <v>179</v>
      </c>
      <c r="E8" s="258">
        <v>1</v>
      </c>
      <c r="F8" s="259">
        <v>0</v>
      </c>
      <c r="G8" s="260">
        <v>0</v>
      </c>
      <c r="H8" s="261">
        <f>(E8*F8)-G8</f>
        <v>0</v>
      </c>
      <c r="I8" s="262">
        <v>30</v>
      </c>
      <c r="J8" s="263">
        <f>H8-K8</f>
        <v>0</v>
      </c>
      <c r="K8" s="261">
        <f>IF(C8="Mark Up",(H8*100)/(100+I8),IF(C8="No Mark Up",H8,IF(C8="Engineering",0,IF(C8="Engineering",I8="NA"))))</f>
        <v>0</v>
      </c>
      <c r="L8" s="264"/>
      <c r="M8" s="264"/>
      <c r="N8" s="215"/>
      <c r="Z8"/>
      <c r="AA8"/>
      <c r="AB8" s="216">
        <f t="shared" si="5"/>
        <v>0</v>
      </c>
      <c r="AD8" s="216">
        <f t="shared" si="6"/>
        <v>0</v>
      </c>
      <c r="AE8" s="216">
        <f t="shared" si="7"/>
        <v>0</v>
      </c>
      <c r="AH8"/>
      <c r="AI8"/>
      <c r="AJ8" s="216">
        <f t="shared" si="0"/>
        <v>0</v>
      </c>
      <c r="AL8" s="216">
        <f t="shared" si="1"/>
        <v>0</v>
      </c>
      <c r="AM8" s="216">
        <f t="shared" si="2"/>
        <v>0</v>
      </c>
    </row>
    <row r="9" spans="2:55">
      <c r="B9" s="217">
        <v>6</v>
      </c>
      <c r="C9" s="224" t="s">
        <v>174</v>
      </c>
      <c r="D9" s="224" t="s">
        <v>180</v>
      </c>
      <c r="E9" s="258">
        <v>1</v>
      </c>
      <c r="F9" s="261">
        <v>0</v>
      </c>
      <c r="G9" s="260">
        <v>0</v>
      </c>
      <c r="H9" s="261">
        <f t="shared" ref="H9:H10" si="8">(E9*F9)-G9</f>
        <v>0</v>
      </c>
      <c r="I9" s="262" t="s">
        <v>176</v>
      </c>
      <c r="J9" s="263">
        <v>0</v>
      </c>
      <c r="K9" s="261">
        <v>0</v>
      </c>
      <c r="L9" s="264">
        <v>0</v>
      </c>
      <c r="M9" s="264">
        <v>0</v>
      </c>
      <c r="N9" s="215"/>
      <c r="Z9"/>
      <c r="AA9"/>
      <c r="AB9" s="216">
        <f t="shared" si="5"/>
        <v>0</v>
      </c>
      <c r="AD9" s="216">
        <f t="shared" si="6"/>
        <v>0</v>
      </c>
      <c r="AE9" s="216">
        <f t="shared" si="7"/>
        <v>0</v>
      </c>
      <c r="AH9"/>
      <c r="AI9"/>
      <c r="AJ9" s="216">
        <f t="shared" si="0"/>
        <v>0</v>
      </c>
      <c r="AL9" s="216">
        <f t="shared" si="1"/>
        <v>0</v>
      </c>
      <c r="AM9" s="216">
        <f t="shared" si="2"/>
        <v>0</v>
      </c>
    </row>
    <row r="10" spans="2:55">
      <c r="B10" s="217">
        <v>7</v>
      </c>
      <c r="C10" s="224" t="s">
        <v>174</v>
      </c>
      <c r="D10" s="224" t="s">
        <v>181</v>
      </c>
      <c r="E10" s="258">
        <v>1</v>
      </c>
      <c r="F10" s="261">
        <v>0</v>
      </c>
      <c r="G10" s="260">
        <v>0</v>
      </c>
      <c r="H10" s="261">
        <f t="shared" si="8"/>
        <v>0</v>
      </c>
      <c r="I10" s="262" t="s">
        <v>176</v>
      </c>
      <c r="J10" s="263">
        <f t="shared" ref="J10" si="9">H10-K10</f>
        <v>0</v>
      </c>
      <c r="K10" s="261">
        <f>((L10*26.66)+(M10*9.93))</f>
        <v>0</v>
      </c>
      <c r="L10" s="264">
        <v>0</v>
      </c>
      <c r="M10" s="264">
        <v>0</v>
      </c>
      <c r="N10" s="215"/>
      <c r="Z10"/>
      <c r="AA10"/>
      <c r="AB10" s="216">
        <f t="shared" si="5"/>
        <v>0</v>
      </c>
      <c r="AD10" s="216">
        <f t="shared" si="6"/>
        <v>0</v>
      </c>
      <c r="AE10" s="216">
        <f t="shared" si="7"/>
        <v>0</v>
      </c>
      <c r="AH10"/>
      <c r="AI10"/>
      <c r="AJ10" s="216">
        <f t="shared" si="0"/>
        <v>0</v>
      </c>
      <c r="AL10" s="216">
        <f t="shared" si="1"/>
        <v>0</v>
      </c>
      <c r="AM10" s="216">
        <f t="shared" si="2"/>
        <v>0</v>
      </c>
    </row>
    <row r="11" spans="2:55" ht="21" thickBot="1">
      <c r="B11" s="217">
        <v>8</v>
      </c>
      <c r="C11" s="224" t="s">
        <v>174</v>
      </c>
      <c r="D11" s="224" t="s">
        <v>182</v>
      </c>
      <c r="E11" s="258">
        <v>1</v>
      </c>
      <c r="F11" s="261">
        <v>0</v>
      </c>
      <c r="G11" s="260">
        <v>0</v>
      </c>
      <c r="H11" s="261">
        <f>(E11*F11)-G11</f>
        <v>0</v>
      </c>
      <c r="I11" s="262" t="s">
        <v>176</v>
      </c>
      <c r="J11" s="263">
        <f>H11-K11</f>
        <v>0</v>
      </c>
      <c r="K11" s="261">
        <v>0</v>
      </c>
      <c r="L11" s="264">
        <v>0</v>
      </c>
      <c r="M11" s="264">
        <v>0</v>
      </c>
      <c r="Z11"/>
      <c r="AA11"/>
      <c r="AB11" s="216">
        <f t="shared" si="5"/>
        <v>0</v>
      </c>
      <c r="AD11" s="216">
        <f t="shared" si="6"/>
        <v>0</v>
      </c>
      <c r="AE11" s="216">
        <f t="shared" si="7"/>
        <v>0</v>
      </c>
      <c r="AH11"/>
      <c r="AI11"/>
      <c r="AJ11" s="216">
        <f t="shared" si="0"/>
        <v>0</v>
      </c>
      <c r="AL11" s="216">
        <f t="shared" si="1"/>
        <v>0</v>
      </c>
      <c r="AM11" s="216">
        <f t="shared" si="2"/>
        <v>0</v>
      </c>
    </row>
    <row r="12" spans="2:55" ht="21" thickBot="1">
      <c r="B12" s="217">
        <v>9</v>
      </c>
      <c r="C12" s="225" t="s">
        <v>172</v>
      </c>
      <c r="D12" s="225" t="s">
        <v>183</v>
      </c>
      <c r="E12" s="265">
        <v>1</v>
      </c>
      <c r="F12" s="266">
        <v>0</v>
      </c>
      <c r="G12" s="267">
        <v>0</v>
      </c>
      <c r="H12" s="268">
        <f>(E12*F12)-G12</f>
        <v>0</v>
      </c>
      <c r="I12" s="269">
        <v>30</v>
      </c>
      <c r="J12" s="270">
        <f>H12-K12</f>
        <v>0</v>
      </c>
      <c r="K12" s="268">
        <f>IF(C12="Mark Up",(H12*100)/(100+I12),IF(C12="No Mark Up",H12,IF(C12="Engineering",0,IF(C12="Engineering",I12="NA"))))</f>
        <v>0</v>
      </c>
      <c r="L12" s="271"/>
      <c r="M12" s="271"/>
      <c r="O12" s="335" t="s">
        <v>205</v>
      </c>
      <c r="P12" s="336"/>
      <c r="Q12" s="337"/>
      <c r="Z12"/>
      <c r="AA12"/>
      <c r="AB12" s="216">
        <f t="shared" si="5"/>
        <v>0</v>
      </c>
      <c r="AD12" s="216">
        <f t="shared" si="6"/>
        <v>0</v>
      </c>
      <c r="AE12" s="216">
        <f t="shared" si="7"/>
        <v>0</v>
      </c>
      <c r="AH12"/>
      <c r="AI12"/>
      <c r="AJ12" s="216">
        <f t="shared" si="0"/>
        <v>0</v>
      </c>
      <c r="AL12" s="216">
        <f t="shared" si="1"/>
        <v>0</v>
      </c>
      <c r="AM12" s="216">
        <f t="shared" si="2"/>
        <v>0</v>
      </c>
    </row>
    <row r="13" spans="2:55">
      <c r="B13" s="217">
        <v>10</v>
      </c>
      <c r="C13" s="225" t="s">
        <v>174</v>
      </c>
      <c r="D13" s="225" t="s">
        <v>184</v>
      </c>
      <c r="E13" s="265">
        <v>1</v>
      </c>
      <c r="F13" s="268">
        <v>0</v>
      </c>
      <c r="G13" s="267">
        <v>0</v>
      </c>
      <c r="H13" s="268">
        <f t="shared" ref="H13:H14" si="10">(E13*F13)-G13</f>
        <v>0</v>
      </c>
      <c r="I13" s="269" t="s">
        <v>176</v>
      </c>
      <c r="J13" s="270">
        <f>H13-K13</f>
        <v>0</v>
      </c>
      <c r="K13" s="268">
        <v>0</v>
      </c>
      <c r="L13" s="271">
        <v>0</v>
      </c>
      <c r="M13" s="271">
        <v>0</v>
      </c>
      <c r="O13" s="246" t="s">
        <v>206</v>
      </c>
      <c r="P13" s="338" t="s">
        <v>204</v>
      </c>
      <c r="Q13" s="339"/>
      <c r="Z13"/>
      <c r="AA13"/>
      <c r="AB13" s="216">
        <f t="shared" si="5"/>
        <v>0</v>
      </c>
      <c r="AD13" s="216">
        <f t="shared" si="6"/>
        <v>0</v>
      </c>
      <c r="AE13" s="216">
        <f t="shared" si="7"/>
        <v>0</v>
      </c>
      <c r="AH13"/>
      <c r="AI13"/>
      <c r="AJ13" s="216">
        <f t="shared" si="0"/>
        <v>0</v>
      </c>
      <c r="AL13" s="216">
        <f t="shared" si="1"/>
        <v>0</v>
      </c>
      <c r="AM13" s="216">
        <f t="shared" si="2"/>
        <v>0</v>
      </c>
    </row>
    <row r="14" spans="2:55">
      <c r="B14" s="217">
        <v>11</v>
      </c>
      <c r="C14" s="225" t="s">
        <v>174</v>
      </c>
      <c r="D14" s="225" t="s">
        <v>185</v>
      </c>
      <c r="E14" s="265">
        <v>1</v>
      </c>
      <c r="F14" s="268">
        <v>0</v>
      </c>
      <c r="G14" s="267">
        <v>0</v>
      </c>
      <c r="H14" s="268">
        <f t="shared" si="10"/>
        <v>0</v>
      </c>
      <c r="I14" s="269" t="s">
        <v>176</v>
      </c>
      <c r="J14" s="270">
        <f t="shared" ref="J14" si="11">H14-K14</f>
        <v>0</v>
      </c>
      <c r="K14" s="268">
        <v>0</v>
      </c>
      <c r="L14" s="271">
        <v>0</v>
      </c>
      <c r="M14" s="271">
        <v>0</v>
      </c>
      <c r="O14" s="247" t="s">
        <v>165</v>
      </c>
      <c r="P14" s="287">
        <v>130</v>
      </c>
      <c r="Q14" s="249" t="s">
        <v>210</v>
      </c>
      <c r="Z14"/>
      <c r="AA14"/>
      <c r="AB14" s="216">
        <f t="shared" si="5"/>
        <v>0</v>
      </c>
      <c r="AD14" s="216">
        <f t="shared" si="6"/>
        <v>0</v>
      </c>
      <c r="AE14" s="216">
        <f t="shared" si="7"/>
        <v>0</v>
      </c>
      <c r="AH14"/>
      <c r="AI14"/>
      <c r="AJ14" s="216">
        <f t="shared" si="0"/>
        <v>0</v>
      </c>
      <c r="AL14" s="216">
        <f t="shared" si="1"/>
        <v>0</v>
      </c>
      <c r="AM14" s="216">
        <f t="shared" si="2"/>
        <v>0</v>
      </c>
    </row>
    <row r="15" spans="2:55">
      <c r="B15" s="217">
        <v>12</v>
      </c>
      <c r="C15" s="225" t="s">
        <v>174</v>
      </c>
      <c r="D15" s="225" t="s">
        <v>186</v>
      </c>
      <c r="E15" s="265">
        <v>1</v>
      </c>
      <c r="F15" s="268">
        <v>0</v>
      </c>
      <c r="G15" s="267">
        <v>0</v>
      </c>
      <c r="H15" s="268">
        <f>(E15*F15)-G15</f>
        <v>0</v>
      </c>
      <c r="I15" s="269" t="s">
        <v>176</v>
      </c>
      <c r="J15" s="270">
        <f>H15-K15</f>
        <v>0</v>
      </c>
      <c r="K15" s="268">
        <v>0</v>
      </c>
      <c r="L15" s="271">
        <v>0</v>
      </c>
      <c r="M15" s="271">
        <v>0</v>
      </c>
      <c r="O15" s="247" t="s">
        <v>207</v>
      </c>
      <c r="P15" s="287">
        <v>130</v>
      </c>
      <c r="Q15" s="249" t="s">
        <v>210</v>
      </c>
      <c r="Z15"/>
      <c r="AA15"/>
      <c r="AB15" s="216">
        <f t="shared" si="5"/>
        <v>0</v>
      </c>
      <c r="AD15" s="216">
        <f t="shared" si="6"/>
        <v>0</v>
      </c>
      <c r="AE15" s="216">
        <f t="shared" si="7"/>
        <v>0</v>
      </c>
      <c r="AH15"/>
      <c r="AI15"/>
      <c r="AJ15" s="216">
        <f t="shared" si="0"/>
        <v>0</v>
      </c>
      <c r="AL15" s="216">
        <f t="shared" si="1"/>
        <v>0</v>
      </c>
      <c r="AM15" s="216">
        <f t="shared" si="2"/>
        <v>0</v>
      </c>
    </row>
    <row r="16" spans="2:55">
      <c r="B16" s="217">
        <v>13</v>
      </c>
      <c r="C16" s="226" t="s">
        <v>172</v>
      </c>
      <c r="D16" s="226" t="s">
        <v>187</v>
      </c>
      <c r="E16" s="272">
        <v>1</v>
      </c>
      <c r="F16" s="273">
        <v>0</v>
      </c>
      <c r="G16" s="274">
        <v>0</v>
      </c>
      <c r="H16" s="275">
        <f>(E16*F16)-G16</f>
        <v>0</v>
      </c>
      <c r="I16" s="276">
        <v>30</v>
      </c>
      <c r="J16" s="277">
        <f>H16-K16</f>
        <v>0</v>
      </c>
      <c r="K16" s="275">
        <v>0</v>
      </c>
      <c r="L16" s="278"/>
      <c r="M16" s="278"/>
      <c r="O16" s="247" t="s">
        <v>208</v>
      </c>
      <c r="P16" s="287">
        <v>160</v>
      </c>
      <c r="Q16" s="249" t="s">
        <v>210</v>
      </c>
      <c r="Z16"/>
      <c r="AA16"/>
      <c r="AB16" s="216">
        <f t="shared" si="5"/>
        <v>0</v>
      </c>
      <c r="AD16" s="216">
        <f t="shared" si="6"/>
        <v>0</v>
      </c>
      <c r="AE16" s="216">
        <f t="shared" si="7"/>
        <v>0</v>
      </c>
      <c r="AH16"/>
      <c r="AI16"/>
      <c r="AJ16" s="216">
        <f t="shared" si="0"/>
        <v>0</v>
      </c>
      <c r="AL16" s="216">
        <f t="shared" si="1"/>
        <v>0</v>
      </c>
      <c r="AM16" s="216">
        <f t="shared" si="2"/>
        <v>0</v>
      </c>
    </row>
    <row r="17" spans="2:39">
      <c r="B17" s="217">
        <v>14</v>
      </c>
      <c r="C17" s="226" t="s">
        <v>174</v>
      </c>
      <c r="D17" s="226" t="s">
        <v>188</v>
      </c>
      <c r="E17" s="272">
        <v>1</v>
      </c>
      <c r="F17" s="275">
        <v>0</v>
      </c>
      <c r="G17" s="274">
        <v>0</v>
      </c>
      <c r="H17" s="275">
        <f t="shared" ref="H17:H19" si="12">(E17*F17)-G17</f>
        <v>0</v>
      </c>
      <c r="I17" s="276" t="s">
        <v>176</v>
      </c>
      <c r="J17" s="277">
        <f t="shared" ref="J17:J19" si="13">H17-K17</f>
        <v>0</v>
      </c>
      <c r="K17" s="275">
        <v>0</v>
      </c>
      <c r="L17" s="278">
        <v>0</v>
      </c>
      <c r="M17" s="278">
        <f>AA35</f>
        <v>0</v>
      </c>
      <c r="O17" s="247" t="s">
        <v>162</v>
      </c>
      <c r="P17" s="287">
        <v>200</v>
      </c>
      <c r="Q17" s="249" t="s">
        <v>210</v>
      </c>
      <c r="Z17"/>
      <c r="AA17"/>
      <c r="AB17" s="216">
        <f t="shared" si="5"/>
        <v>0</v>
      </c>
      <c r="AD17" s="216">
        <f t="shared" si="6"/>
        <v>0</v>
      </c>
      <c r="AE17" s="216">
        <f t="shared" si="7"/>
        <v>0</v>
      </c>
      <c r="AH17"/>
      <c r="AI17"/>
      <c r="AJ17" s="216">
        <f t="shared" si="0"/>
        <v>0</v>
      </c>
      <c r="AL17" s="216">
        <f t="shared" si="1"/>
        <v>0</v>
      </c>
      <c r="AM17" s="216">
        <f t="shared" si="2"/>
        <v>0</v>
      </c>
    </row>
    <row r="18" spans="2:39">
      <c r="B18" s="217">
        <v>15</v>
      </c>
      <c r="C18" s="226" t="s">
        <v>174</v>
      </c>
      <c r="D18" s="226" t="s">
        <v>189</v>
      </c>
      <c r="E18" s="272">
        <v>1</v>
      </c>
      <c r="F18" s="275">
        <v>0</v>
      </c>
      <c r="G18" s="274">
        <v>0</v>
      </c>
      <c r="H18" s="275">
        <f t="shared" si="12"/>
        <v>0</v>
      </c>
      <c r="I18" s="276" t="s">
        <v>176</v>
      </c>
      <c r="J18" s="277">
        <f t="shared" si="13"/>
        <v>0</v>
      </c>
      <c r="K18" s="275">
        <v>0</v>
      </c>
      <c r="L18" s="278">
        <f>AA33</f>
        <v>0</v>
      </c>
      <c r="M18" s="278">
        <v>0</v>
      </c>
      <c r="N18" s="215"/>
      <c r="O18" s="247" t="s">
        <v>57</v>
      </c>
      <c r="P18" s="287">
        <v>130</v>
      </c>
      <c r="Q18" s="249" t="s">
        <v>210</v>
      </c>
      <c r="Z18"/>
      <c r="AA18"/>
      <c r="AB18" s="216">
        <f t="shared" si="5"/>
        <v>0</v>
      </c>
      <c r="AD18" s="216">
        <f t="shared" si="6"/>
        <v>0</v>
      </c>
      <c r="AE18" s="216">
        <f t="shared" si="7"/>
        <v>0</v>
      </c>
      <c r="AH18"/>
      <c r="AI18"/>
      <c r="AJ18" s="216">
        <f t="shared" si="0"/>
        <v>0</v>
      </c>
      <c r="AL18" s="216">
        <f t="shared" si="1"/>
        <v>0</v>
      </c>
      <c r="AM18" s="216">
        <f t="shared" si="2"/>
        <v>0</v>
      </c>
    </row>
    <row r="19" spans="2:39" ht="21" thickBot="1">
      <c r="B19" s="217">
        <v>16</v>
      </c>
      <c r="C19" s="226" t="s">
        <v>174</v>
      </c>
      <c r="D19" s="226" t="s">
        <v>190</v>
      </c>
      <c r="E19" s="272">
        <v>1</v>
      </c>
      <c r="F19" s="275">
        <v>0</v>
      </c>
      <c r="G19" s="274">
        <v>0</v>
      </c>
      <c r="H19" s="275">
        <f t="shared" si="12"/>
        <v>0</v>
      </c>
      <c r="I19" s="276" t="s">
        <v>176</v>
      </c>
      <c r="J19" s="277">
        <f t="shared" si="13"/>
        <v>0</v>
      </c>
      <c r="K19" s="275">
        <f>((L19*21.34)+(M19*9.93))</f>
        <v>0</v>
      </c>
      <c r="L19" s="278">
        <f>AA36</f>
        <v>0</v>
      </c>
      <c r="M19" s="278">
        <f>AA37</f>
        <v>0</v>
      </c>
      <c r="N19" s="215"/>
      <c r="O19" s="248" t="s">
        <v>209</v>
      </c>
      <c r="P19" s="288">
        <v>50</v>
      </c>
      <c r="Q19" s="250" t="s">
        <v>210</v>
      </c>
      <c r="Z19"/>
      <c r="AA19"/>
      <c r="AB19" s="216">
        <f t="shared" si="5"/>
        <v>0</v>
      </c>
      <c r="AD19" s="216">
        <f t="shared" si="6"/>
        <v>0</v>
      </c>
      <c r="AE19" s="216">
        <f t="shared" si="7"/>
        <v>0</v>
      </c>
      <c r="AH19"/>
      <c r="AI19"/>
      <c r="AJ19" s="216">
        <f t="shared" si="0"/>
        <v>0</v>
      </c>
      <c r="AL19" s="216">
        <f t="shared" si="1"/>
        <v>0</v>
      </c>
      <c r="AM19" s="216">
        <f t="shared" si="2"/>
        <v>0</v>
      </c>
    </row>
    <row r="20" spans="2:39">
      <c r="B20" s="217">
        <v>17</v>
      </c>
      <c r="C20" s="227" t="s">
        <v>172</v>
      </c>
      <c r="D20" s="227" t="s">
        <v>191</v>
      </c>
      <c r="E20" s="279">
        <v>1</v>
      </c>
      <c r="F20" s="280">
        <v>0</v>
      </c>
      <c r="G20" s="281">
        <v>0</v>
      </c>
      <c r="H20" s="282">
        <f>(E20*F20)-G20</f>
        <v>0</v>
      </c>
      <c r="I20" s="283">
        <v>30</v>
      </c>
      <c r="J20" s="284">
        <f>H20-K20</f>
        <v>0</v>
      </c>
      <c r="K20" s="282">
        <f>IF(C20="Mark Up",(H20*100)/(100+I20),IF(C20="No Mark Up",H20,IF(C20="Engineering",0,IF(C20="Engineering",I20="NA"))))</f>
        <v>0</v>
      </c>
      <c r="L20" s="285"/>
      <c r="M20" s="285"/>
      <c r="N20" s="215"/>
      <c r="Z20"/>
      <c r="AA20"/>
      <c r="AB20" s="216">
        <f t="shared" si="5"/>
        <v>0</v>
      </c>
      <c r="AD20" s="216">
        <f t="shared" si="6"/>
        <v>0</v>
      </c>
      <c r="AE20" s="216">
        <f t="shared" si="7"/>
        <v>0</v>
      </c>
      <c r="AH20"/>
      <c r="AI20"/>
      <c r="AJ20" s="216">
        <f t="shared" si="0"/>
        <v>0</v>
      </c>
      <c r="AL20" s="216">
        <f t="shared" si="1"/>
        <v>0</v>
      </c>
      <c r="AM20" s="216">
        <f t="shared" si="2"/>
        <v>0</v>
      </c>
    </row>
    <row r="21" spans="2:39">
      <c r="B21" s="217">
        <v>18</v>
      </c>
      <c r="C21" s="227" t="s">
        <v>174</v>
      </c>
      <c r="D21" s="227" t="s">
        <v>192</v>
      </c>
      <c r="E21" s="279">
        <v>1</v>
      </c>
      <c r="F21" s="282">
        <v>0</v>
      </c>
      <c r="G21" s="281">
        <v>0</v>
      </c>
      <c r="H21" s="282">
        <f t="shared" ref="H21:H26" si="14">(E21*F21)-G21</f>
        <v>0</v>
      </c>
      <c r="I21" s="283" t="s">
        <v>176</v>
      </c>
      <c r="J21" s="284">
        <f t="shared" ref="J21:J26" si="15">H21-K21</f>
        <v>0</v>
      </c>
      <c r="K21" s="282">
        <f>((L21*18.2)+(M21*9.93))</f>
        <v>0</v>
      </c>
      <c r="L21" s="285"/>
      <c r="M21" s="285"/>
      <c r="N21" s="215"/>
      <c r="Z21"/>
      <c r="AA21"/>
      <c r="AB21" s="216">
        <f t="shared" si="5"/>
        <v>0</v>
      </c>
      <c r="AD21" s="216">
        <f t="shared" si="6"/>
        <v>0</v>
      </c>
      <c r="AE21" s="216">
        <f t="shared" si="7"/>
        <v>0</v>
      </c>
      <c r="AH21"/>
      <c r="AI21"/>
      <c r="AJ21" s="216">
        <f t="shared" si="0"/>
        <v>0</v>
      </c>
      <c r="AL21" s="216">
        <f t="shared" si="1"/>
        <v>0</v>
      </c>
      <c r="AM21" s="216">
        <f t="shared" si="2"/>
        <v>0</v>
      </c>
    </row>
    <row r="22" spans="2:39">
      <c r="B22" s="217">
        <v>19</v>
      </c>
      <c r="C22" s="227" t="s">
        <v>174</v>
      </c>
      <c r="D22" s="227" t="s">
        <v>193</v>
      </c>
      <c r="E22" s="279">
        <v>1</v>
      </c>
      <c r="F22" s="282">
        <v>0</v>
      </c>
      <c r="G22" s="281">
        <v>0</v>
      </c>
      <c r="H22" s="282">
        <f t="shared" si="14"/>
        <v>0</v>
      </c>
      <c r="I22" s="283" t="s">
        <v>176</v>
      </c>
      <c r="J22" s="284">
        <f t="shared" si="15"/>
        <v>0</v>
      </c>
      <c r="K22" s="282">
        <f>((L22*18.2)+(M22*9.93))</f>
        <v>0</v>
      </c>
      <c r="L22" s="285"/>
      <c r="M22" s="285"/>
      <c r="N22" s="215"/>
      <c r="Z22"/>
      <c r="AA22"/>
      <c r="AB22" s="216">
        <f t="shared" si="5"/>
        <v>0</v>
      </c>
      <c r="AD22" s="216">
        <f t="shared" si="6"/>
        <v>0</v>
      </c>
      <c r="AE22" s="216">
        <f t="shared" si="7"/>
        <v>0</v>
      </c>
      <c r="AH22"/>
      <c r="AI22"/>
      <c r="AJ22" s="216">
        <f t="shared" si="0"/>
        <v>0</v>
      </c>
      <c r="AL22" s="216">
        <f t="shared" si="1"/>
        <v>0</v>
      </c>
      <c r="AM22" s="216">
        <f t="shared" si="2"/>
        <v>0</v>
      </c>
    </row>
    <row r="23" spans="2:39">
      <c r="B23" s="217">
        <v>20</v>
      </c>
      <c r="C23" s="227" t="s">
        <v>174</v>
      </c>
      <c r="D23" s="227" t="s">
        <v>194</v>
      </c>
      <c r="E23" s="279">
        <v>1</v>
      </c>
      <c r="F23" s="282">
        <v>0</v>
      </c>
      <c r="G23" s="281">
        <v>0</v>
      </c>
      <c r="H23" s="282">
        <f t="shared" si="14"/>
        <v>0</v>
      </c>
      <c r="I23" s="283" t="s">
        <v>176</v>
      </c>
      <c r="J23" s="284">
        <f t="shared" si="15"/>
        <v>0</v>
      </c>
      <c r="K23" s="282">
        <f>((L23*18.2)+(M23*9.93))</f>
        <v>0</v>
      </c>
      <c r="L23" s="285"/>
      <c r="M23" s="285"/>
      <c r="N23" s="215"/>
      <c r="Z23"/>
      <c r="AA23"/>
      <c r="AB23" s="216">
        <f t="shared" si="5"/>
        <v>0</v>
      </c>
      <c r="AD23" s="216">
        <f t="shared" si="6"/>
        <v>0</v>
      </c>
      <c r="AE23" s="216">
        <f t="shared" si="7"/>
        <v>0</v>
      </c>
      <c r="AH23"/>
      <c r="AI23"/>
      <c r="AJ23" s="216">
        <f t="shared" si="0"/>
        <v>0</v>
      </c>
      <c r="AL23" s="216">
        <f t="shared" si="1"/>
        <v>0</v>
      </c>
      <c r="AM23" s="216">
        <f t="shared" si="2"/>
        <v>0</v>
      </c>
    </row>
    <row r="24" spans="2:39">
      <c r="B24" s="217">
        <v>21</v>
      </c>
      <c r="C24" s="218" t="s">
        <v>195</v>
      </c>
      <c r="D24" s="218" t="s">
        <v>125</v>
      </c>
      <c r="E24" s="217">
        <v>1</v>
      </c>
      <c r="F24" s="221">
        <v>0</v>
      </c>
      <c r="G24" s="220">
        <v>0</v>
      </c>
      <c r="H24" s="221">
        <f t="shared" si="14"/>
        <v>0</v>
      </c>
      <c r="I24" s="222" t="s">
        <v>176</v>
      </c>
      <c r="J24" s="223">
        <f t="shared" si="15"/>
        <v>0</v>
      </c>
      <c r="K24" s="221">
        <f t="shared" ref="K24:K26" si="16">IF(C24="Mark Up",(H24*100)/(100+I24),IF(C24="No Mark Up",H24,IF(C24="Engineering",0,IF(C24="Engineering",I24="NA"))))</f>
        <v>0</v>
      </c>
      <c r="L24" s="215"/>
      <c r="M24" s="215"/>
      <c r="N24" s="215"/>
      <c r="Z24"/>
      <c r="AA24"/>
      <c r="AB24" s="216">
        <f t="shared" si="5"/>
        <v>0</v>
      </c>
      <c r="AD24" s="216">
        <f t="shared" si="6"/>
        <v>0</v>
      </c>
      <c r="AE24" s="216">
        <f t="shared" si="7"/>
        <v>0</v>
      </c>
      <c r="AH24"/>
      <c r="AI24"/>
      <c r="AJ24" s="216">
        <f t="shared" si="0"/>
        <v>0</v>
      </c>
      <c r="AL24" s="216">
        <f t="shared" si="1"/>
        <v>0</v>
      </c>
      <c r="AM24" s="216">
        <f t="shared" si="2"/>
        <v>0</v>
      </c>
    </row>
    <row r="25" spans="2:39">
      <c r="B25" s="217">
        <v>22</v>
      </c>
      <c r="C25" s="218" t="s">
        <v>195</v>
      </c>
      <c r="D25" s="218" t="s">
        <v>196</v>
      </c>
      <c r="E25" s="217">
        <v>1</v>
      </c>
      <c r="F25" s="221">
        <f>W5+AE39</f>
        <v>0</v>
      </c>
      <c r="G25" s="220">
        <v>0</v>
      </c>
      <c r="H25" s="221">
        <f t="shared" si="14"/>
        <v>0</v>
      </c>
      <c r="I25" s="222" t="s">
        <v>176</v>
      </c>
      <c r="J25" s="223">
        <f t="shared" si="15"/>
        <v>0</v>
      </c>
      <c r="K25" s="221">
        <f t="shared" si="16"/>
        <v>0</v>
      </c>
      <c r="L25" s="215" t="s">
        <v>197</v>
      </c>
      <c r="M25" s="228" t="e">
        <f>J33/H33</f>
        <v>#DIV/0!</v>
      </c>
      <c r="Z25"/>
      <c r="AA25"/>
      <c r="AB25" s="216">
        <f t="shared" si="5"/>
        <v>0</v>
      </c>
      <c r="AD25" s="216">
        <f t="shared" si="6"/>
        <v>0</v>
      </c>
      <c r="AE25" s="216">
        <f t="shared" si="7"/>
        <v>0</v>
      </c>
      <c r="AH25"/>
      <c r="AI25"/>
      <c r="AJ25" s="216">
        <f t="shared" si="0"/>
        <v>0</v>
      </c>
      <c r="AL25" s="216">
        <f t="shared" si="1"/>
        <v>0</v>
      </c>
      <c r="AM25" s="216">
        <f t="shared" si="2"/>
        <v>0</v>
      </c>
    </row>
    <row r="26" spans="2:39">
      <c r="B26" s="217">
        <v>23</v>
      </c>
      <c r="C26" s="218" t="s">
        <v>195</v>
      </c>
      <c r="D26" s="218" t="s">
        <v>198</v>
      </c>
      <c r="E26" s="217">
        <v>1</v>
      </c>
      <c r="F26" s="221">
        <v>0</v>
      </c>
      <c r="G26" s="220">
        <v>0</v>
      </c>
      <c r="H26" s="221">
        <f t="shared" si="14"/>
        <v>0</v>
      </c>
      <c r="I26" s="222" t="s">
        <v>176</v>
      </c>
      <c r="J26" s="223">
        <f t="shared" si="15"/>
        <v>0</v>
      </c>
      <c r="K26" s="221">
        <f t="shared" si="16"/>
        <v>0</v>
      </c>
      <c r="Z26"/>
      <c r="AA26"/>
      <c r="AB26" s="216">
        <f t="shared" si="5"/>
        <v>0</v>
      </c>
      <c r="AD26" s="216">
        <f t="shared" si="6"/>
        <v>0</v>
      </c>
      <c r="AE26" s="216">
        <f t="shared" si="7"/>
        <v>0</v>
      </c>
      <c r="AH26"/>
      <c r="AI26"/>
      <c r="AJ26" s="216">
        <f t="shared" si="0"/>
        <v>0</v>
      </c>
      <c r="AL26" s="216">
        <f t="shared" si="1"/>
        <v>0</v>
      </c>
      <c r="AM26" s="216">
        <f t="shared" si="2"/>
        <v>0</v>
      </c>
    </row>
    <row r="27" spans="2:39">
      <c r="B27" s="217">
        <v>24</v>
      </c>
      <c r="C27" s="218"/>
      <c r="D27" s="218" t="s">
        <v>199</v>
      </c>
      <c r="E27" s="215"/>
      <c r="F27" s="221">
        <f>H32</f>
        <v>0</v>
      </c>
      <c r="G27" s="220"/>
      <c r="H27" s="221"/>
      <c r="I27" s="222"/>
      <c r="J27" s="221"/>
      <c r="K27" s="221"/>
      <c r="Z27"/>
      <c r="AA27"/>
      <c r="AB27" s="216">
        <f t="shared" si="5"/>
        <v>0</v>
      </c>
      <c r="AD27" s="216">
        <f t="shared" si="6"/>
        <v>0</v>
      </c>
      <c r="AE27" s="216">
        <f t="shared" si="7"/>
        <v>0</v>
      </c>
      <c r="AH27"/>
      <c r="AI27"/>
      <c r="AJ27" s="216">
        <f t="shared" si="0"/>
        <v>0</v>
      </c>
      <c r="AL27" s="216">
        <f t="shared" si="1"/>
        <v>0</v>
      </c>
      <c r="AM27" s="216">
        <f t="shared" si="2"/>
        <v>0</v>
      </c>
    </row>
    <row r="28" spans="2:39">
      <c r="B28" s="229"/>
      <c r="C28" s="230"/>
      <c r="D28" s="230"/>
      <c r="E28" s="231"/>
      <c r="F28" s="232"/>
      <c r="G28" s="233"/>
      <c r="H28" s="232"/>
      <c r="I28" s="234"/>
      <c r="J28" s="232"/>
      <c r="K28" s="232">
        <f>H30+H31</f>
        <v>0</v>
      </c>
      <c r="Z28"/>
      <c r="AA28"/>
      <c r="AB28" s="216">
        <f t="shared" si="5"/>
        <v>0</v>
      </c>
      <c r="AD28" s="216">
        <f t="shared" si="6"/>
        <v>0</v>
      </c>
      <c r="AE28" s="216">
        <f t="shared" si="7"/>
        <v>0</v>
      </c>
      <c r="AH28"/>
      <c r="AI28"/>
      <c r="AJ28" s="216">
        <f t="shared" si="0"/>
        <v>0</v>
      </c>
      <c r="AL28" s="216">
        <f t="shared" si="1"/>
        <v>0</v>
      </c>
      <c r="AM28" s="216">
        <f t="shared" si="2"/>
        <v>0</v>
      </c>
    </row>
    <row r="29" spans="2:39">
      <c r="B29" s="217"/>
      <c r="C29" s="218"/>
      <c r="D29" s="218"/>
      <c r="E29" s="215"/>
      <c r="F29" s="221"/>
      <c r="G29" s="235" t="s">
        <v>200</v>
      </c>
      <c r="H29" s="236">
        <f>SUM(H4:H28)</f>
        <v>0</v>
      </c>
      <c r="I29" s="237"/>
      <c r="J29" s="236">
        <f>H29-K29</f>
        <v>0</v>
      </c>
      <c r="K29" s="236">
        <f>SUM(K4:K28)</f>
        <v>0</v>
      </c>
      <c r="Z29"/>
      <c r="AA29"/>
      <c r="AB29" s="216">
        <f t="shared" si="5"/>
        <v>0</v>
      </c>
      <c r="AD29" s="216">
        <f t="shared" si="6"/>
        <v>0</v>
      </c>
      <c r="AE29" s="216">
        <f t="shared" si="7"/>
        <v>0</v>
      </c>
      <c r="AH29"/>
      <c r="AI29"/>
      <c r="AJ29" s="216">
        <f t="shared" si="0"/>
        <v>0</v>
      </c>
      <c r="AL29" s="216">
        <f t="shared" si="1"/>
        <v>0</v>
      </c>
      <c r="AM29" s="216">
        <f t="shared" si="2"/>
        <v>0</v>
      </c>
    </row>
    <row r="30" spans="2:39">
      <c r="D30" s="206" t="s">
        <v>201</v>
      </c>
      <c r="F30" s="238">
        <f>(F8+F12+F16)/1.3</f>
        <v>0</v>
      </c>
      <c r="H30" s="238">
        <f>F30*0.01</f>
        <v>0</v>
      </c>
      <c r="K30" s="238"/>
      <c r="AD30" s="239"/>
      <c r="AE30" s="240">
        <f>SUM(AE4:AE29)</f>
        <v>0</v>
      </c>
      <c r="AH30"/>
      <c r="AI30"/>
      <c r="AJ30" s="216">
        <f t="shared" si="0"/>
        <v>0</v>
      </c>
      <c r="AL30" s="216">
        <f t="shared" si="1"/>
        <v>0</v>
      </c>
      <c r="AM30" s="216">
        <f t="shared" si="2"/>
        <v>0</v>
      </c>
    </row>
    <row r="31" spans="2:39">
      <c r="D31" s="206" t="s">
        <v>202</v>
      </c>
      <c r="F31" s="241">
        <f>(H29/100)*30</f>
        <v>0</v>
      </c>
      <c r="H31" s="241">
        <f>F31*0.015</f>
        <v>0</v>
      </c>
      <c r="AH31"/>
      <c r="AI31"/>
      <c r="AJ31" s="216">
        <f t="shared" si="0"/>
        <v>0</v>
      </c>
      <c r="AL31" s="216">
        <f t="shared" si="1"/>
        <v>0</v>
      </c>
      <c r="AM31" s="216">
        <f t="shared" si="2"/>
        <v>0</v>
      </c>
    </row>
    <row r="32" spans="2:39">
      <c r="D32" s="206" t="s">
        <v>203</v>
      </c>
      <c r="H32" s="241">
        <f>(H29+H30+H31)*0.04</f>
        <v>0</v>
      </c>
      <c r="J32" s="241">
        <f>H32/3</f>
        <v>0</v>
      </c>
      <c r="L32" s="242"/>
      <c r="AH32"/>
      <c r="AI32"/>
      <c r="AJ32" s="216">
        <f t="shared" si="0"/>
        <v>0</v>
      </c>
      <c r="AL32" s="216">
        <f t="shared" si="1"/>
        <v>0</v>
      </c>
      <c r="AM32" s="216">
        <f t="shared" si="2"/>
        <v>0</v>
      </c>
    </row>
    <row r="33" spans="7:39" ht="51.75" customHeight="1">
      <c r="G33" s="291" t="s">
        <v>211</v>
      </c>
      <c r="H33" s="292">
        <f>SUM(H29:H32)</f>
        <v>0</v>
      </c>
      <c r="J33" s="241">
        <f>H33-K33</f>
        <v>0</v>
      </c>
      <c r="K33" s="243">
        <f>K29</f>
        <v>0</v>
      </c>
      <c r="L33" s="244"/>
      <c r="AH33"/>
      <c r="AI33"/>
      <c r="AJ33" s="216">
        <f t="shared" si="0"/>
        <v>0</v>
      </c>
      <c r="AL33" s="216">
        <f t="shared" si="1"/>
        <v>0</v>
      </c>
      <c r="AM33" s="216">
        <f t="shared" si="2"/>
        <v>0</v>
      </c>
    </row>
    <row r="34" spans="7:39">
      <c r="H34" s="241"/>
      <c r="J34" s="241"/>
      <c r="L34" s="241"/>
      <c r="AH34"/>
      <c r="AI34"/>
      <c r="AJ34" s="216">
        <f t="shared" si="0"/>
        <v>0</v>
      </c>
      <c r="AL34" s="216">
        <f t="shared" si="1"/>
        <v>0</v>
      </c>
      <c r="AM34" s="216">
        <f t="shared" si="2"/>
        <v>0</v>
      </c>
    </row>
    <row r="35" spans="7:39">
      <c r="H35" s="241"/>
      <c r="J35" s="241"/>
      <c r="AH35"/>
      <c r="AI35"/>
      <c r="AJ35" s="216">
        <f t="shared" si="0"/>
        <v>0</v>
      </c>
      <c r="AL35" s="216">
        <f t="shared" si="1"/>
        <v>0</v>
      </c>
      <c r="AM35" s="216">
        <f t="shared" si="2"/>
        <v>0</v>
      </c>
    </row>
    <row r="36" spans="7:39">
      <c r="H36" s="245"/>
      <c r="AH36"/>
      <c r="AI36"/>
      <c r="AJ36" s="216">
        <f t="shared" si="0"/>
        <v>0</v>
      </c>
      <c r="AL36" s="216">
        <f t="shared" si="1"/>
        <v>0</v>
      </c>
      <c r="AM36" s="216">
        <f t="shared" si="2"/>
        <v>0</v>
      </c>
    </row>
    <row r="37" spans="7:39">
      <c r="H37" s="241"/>
      <c r="AH37"/>
      <c r="AI37"/>
      <c r="AJ37" s="216">
        <f t="shared" si="0"/>
        <v>0</v>
      </c>
      <c r="AL37" s="216">
        <f t="shared" si="1"/>
        <v>0</v>
      </c>
      <c r="AM37" s="216">
        <f t="shared" si="2"/>
        <v>0</v>
      </c>
    </row>
    <row r="38" spans="7:39">
      <c r="AH38"/>
      <c r="AI38"/>
      <c r="AJ38" s="216">
        <f t="shared" si="0"/>
        <v>0</v>
      </c>
      <c r="AL38" s="216">
        <f t="shared" si="1"/>
        <v>0</v>
      </c>
      <c r="AM38" s="216">
        <f t="shared" si="2"/>
        <v>0</v>
      </c>
    </row>
    <row r="39" spans="7:39">
      <c r="AH39"/>
      <c r="AI39"/>
      <c r="AJ39" s="216">
        <f t="shared" si="0"/>
        <v>0</v>
      </c>
      <c r="AL39" s="216">
        <f t="shared" si="1"/>
        <v>0</v>
      </c>
      <c r="AM39" s="216">
        <f t="shared" si="2"/>
        <v>0</v>
      </c>
    </row>
    <row r="40" spans="7:39">
      <c r="AH40"/>
      <c r="AI40"/>
      <c r="AJ40" s="216">
        <f t="shared" si="0"/>
        <v>0</v>
      </c>
      <c r="AL40" s="216">
        <f t="shared" si="1"/>
        <v>0</v>
      </c>
      <c r="AM40" s="216">
        <f t="shared" si="2"/>
        <v>0</v>
      </c>
    </row>
    <row r="41" spans="7:39">
      <c r="AH41"/>
      <c r="AI41"/>
      <c r="AJ41" s="216">
        <f t="shared" si="0"/>
        <v>0</v>
      </c>
      <c r="AL41" s="216">
        <f t="shared" si="1"/>
        <v>0</v>
      </c>
      <c r="AM41" s="216">
        <f t="shared" si="2"/>
        <v>0</v>
      </c>
    </row>
    <row r="42" spans="7:39">
      <c r="AH42"/>
      <c r="AI42"/>
      <c r="AJ42" s="216">
        <f t="shared" si="0"/>
        <v>0</v>
      </c>
      <c r="AL42" s="216">
        <f t="shared" si="1"/>
        <v>0</v>
      </c>
      <c r="AM42" s="216">
        <f t="shared" si="2"/>
        <v>0</v>
      </c>
    </row>
    <row r="43" spans="7:39">
      <c r="AH43"/>
      <c r="AI43"/>
      <c r="AJ43" s="216">
        <f t="shared" si="0"/>
        <v>0</v>
      </c>
      <c r="AL43" s="216">
        <f t="shared" si="1"/>
        <v>0</v>
      </c>
      <c r="AM43" s="216">
        <f t="shared" si="2"/>
        <v>0</v>
      </c>
    </row>
    <row r="44" spans="7:39">
      <c r="AH44"/>
      <c r="AI44"/>
      <c r="AJ44" s="216">
        <f t="shared" si="0"/>
        <v>0</v>
      </c>
      <c r="AL44" s="216">
        <f t="shared" si="1"/>
        <v>0</v>
      </c>
      <c r="AM44" s="216">
        <f t="shared" si="2"/>
        <v>0</v>
      </c>
    </row>
    <row r="45" spans="7:39">
      <c r="AH45"/>
      <c r="AI45"/>
      <c r="AJ45" s="216">
        <f t="shared" si="0"/>
        <v>0</v>
      </c>
      <c r="AL45" s="216">
        <f t="shared" si="1"/>
        <v>0</v>
      </c>
      <c r="AM45" s="216">
        <f t="shared" si="2"/>
        <v>0</v>
      </c>
    </row>
    <row r="46" spans="7:39">
      <c r="AH46"/>
      <c r="AI46"/>
      <c r="AJ46" s="216">
        <f t="shared" si="0"/>
        <v>0</v>
      </c>
      <c r="AL46" s="216">
        <f t="shared" si="1"/>
        <v>0</v>
      </c>
      <c r="AM46" s="216">
        <f t="shared" si="2"/>
        <v>0</v>
      </c>
    </row>
    <row r="47" spans="7:39">
      <c r="AH47"/>
      <c r="AI47"/>
      <c r="AJ47" s="216">
        <f t="shared" si="0"/>
        <v>0</v>
      </c>
      <c r="AL47" s="216">
        <f t="shared" si="1"/>
        <v>0</v>
      </c>
      <c r="AM47" s="216">
        <f t="shared" si="2"/>
        <v>0</v>
      </c>
    </row>
    <row r="48" spans="7:39">
      <c r="AH48"/>
      <c r="AI48"/>
      <c r="AJ48" s="216">
        <f t="shared" si="0"/>
        <v>0</v>
      </c>
      <c r="AL48" s="216">
        <f t="shared" si="1"/>
        <v>0</v>
      </c>
      <c r="AM48" s="216">
        <f t="shared" si="2"/>
        <v>0</v>
      </c>
    </row>
    <row r="49" spans="11:39">
      <c r="AH49"/>
      <c r="AI49"/>
      <c r="AJ49" s="216">
        <f t="shared" si="0"/>
        <v>0</v>
      </c>
      <c r="AL49" s="216">
        <f t="shared" si="1"/>
        <v>0</v>
      </c>
      <c r="AM49" s="216">
        <f t="shared" si="2"/>
        <v>0</v>
      </c>
    </row>
    <row r="50" spans="11:39">
      <c r="AH50"/>
      <c r="AI50"/>
      <c r="AJ50" s="216">
        <f t="shared" si="0"/>
        <v>0</v>
      </c>
      <c r="AL50" s="216">
        <f t="shared" si="1"/>
        <v>0</v>
      </c>
      <c r="AM50" s="216">
        <f t="shared" si="2"/>
        <v>0</v>
      </c>
    </row>
    <row r="51" spans="11:39">
      <c r="AH51"/>
      <c r="AI51"/>
      <c r="AJ51" s="216">
        <f t="shared" si="0"/>
        <v>0</v>
      </c>
      <c r="AL51" s="216">
        <f t="shared" si="1"/>
        <v>0</v>
      </c>
      <c r="AM51" s="216">
        <f t="shared" si="2"/>
        <v>0</v>
      </c>
    </row>
    <row r="52" spans="11:39">
      <c r="AH52"/>
      <c r="AI52"/>
      <c r="AJ52" s="216">
        <f t="shared" si="0"/>
        <v>0</v>
      </c>
      <c r="AL52" s="216">
        <f t="shared" si="1"/>
        <v>0</v>
      </c>
      <c r="AM52" s="216">
        <f t="shared" si="2"/>
        <v>0</v>
      </c>
    </row>
    <row r="53" spans="11:39">
      <c r="K53"/>
      <c r="AH53"/>
      <c r="AI53"/>
      <c r="AJ53" s="216">
        <f t="shared" si="0"/>
        <v>0</v>
      </c>
      <c r="AL53" s="216">
        <f t="shared" si="1"/>
        <v>0</v>
      </c>
      <c r="AM53" s="216">
        <f t="shared" si="2"/>
        <v>0</v>
      </c>
    </row>
    <row r="54" spans="11:39">
      <c r="AH54"/>
      <c r="AI54"/>
      <c r="AJ54" s="216">
        <f t="shared" si="0"/>
        <v>0</v>
      </c>
      <c r="AL54" s="216">
        <f t="shared" si="1"/>
        <v>0</v>
      </c>
      <c r="AM54" s="216">
        <f t="shared" si="2"/>
        <v>0</v>
      </c>
    </row>
    <row r="55" spans="11:39">
      <c r="AH55"/>
      <c r="AI55"/>
      <c r="AJ55" s="216">
        <f t="shared" si="0"/>
        <v>0</v>
      </c>
      <c r="AL55" s="216">
        <f t="shared" si="1"/>
        <v>0</v>
      </c>
      <c r="AM55" s="216">
        <f t="shared" si="2"/>
        <v>0</v>
      </c>
    </row>
    <row r="56" spans="11:39">
      <c r="AH56"/>
      <c r="AI56"/>
      <c r="AJ56" s="216">
        <f t="shared" si="0"/>
        <v>0</v>
      </c>
      <c r="AL56" s="216">
        <f t="shared" si="1"/>
        <v>0</v>
      </c>
      <c r="AM56" s="216">
        <f t="shared" si="2"/>
        <v>0</v>
      </c>
    </row>
    <row r="57" spans="11:39">
      <c r="AH57"/>
      <c r="AI57"/>
      <c r="AJ57" s="216">
        <f t="shared" si="0"/>
        <v>0</v>
      </c>
      <c r="AL57" s="216">
        <f t="shared" si="1"/>
        <v>0</v>
      </c>
      <c r="AM57" s="216">
        <f t="shared" si="2"/>
        <v>0</v>
      </c>
    </row>
    <row r="58" spans="11:39">
      <c r="AM58" s="240">
        <f>SUM(AM3:AM57)</f>
        <v>0</v>
      </c>
    </row>
  </sheetData>
  <mergeCells count="8">
    <mergeCell ref="AX1:BC1"/>
    <mergeCell ref="O12:Q12"/>
    <mergeCell ref="P13:Q13"/>
    <mergeCell ref="B1:N2"/>
    <mergeCell ref="R1:W1"/>
    <mergeCell ref="Z1:AE1"/>
    <mergeCell ref="AH1:AM1"/>
    <mergeCell ref="AP1:AU1"/>
  </mergeCells>
  <dataValidations count="2">
    <dataValidation type="list" allowBlank="1" showInputMessage="1" showErrorMessage="1" sqref="I4:I29" xr:uid="{DC6C3394-FD8F-4DE0-BF9F-91B424D9080A}">
      <formula1>MarkUp</formula1>
    </dataValidation>
    <dataValidation type="list" showInputMessage="1" showErrorMessage="1" prompt="Please indicate if Mark Up applies or not, or if the ítem is for enginnering hours" sqref="C4:C29" xr:uid="{C985FB68-EEA8-4538-8C1B-0425E331C311}">
      <formula1>Conditions</formula1>
    </dataValidation>
  </dataValidations>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9"/>
  <sheetViews>
    <sheetView showGridLines="0" zoomScale="130" zoomScaleNormal="130" workbookViewId="0">
      <selection activeCell="C7" sqref="C7"/>
    </sheetView>
  </sheetViews>
  <sheetFormatPr baseColWidth="10" defaultColWidth="11.453125" defaultRowHeight="14.5"/>
  <cols>
    <col min="2" max="2" width="16.1796875" bestFit="1" customWidth="1"/>
    <col min="3" max="3" width="35.453125" customWidth="1"/>
    <col min="6" max="6" width="25.26953125" bestFit="1" customWidth="1"/>
  </cols>
  <sheetData>
    <row r="1" spans="2:6">
      <c r="C1" s="83"/>
    </row>
    <row r="2" spans="2:6">
      <c r="B2" s="4" t="s">
        <v>91</v>
      </c>
      <c r="C2" s="2" t="s">
        <v>92</v>
      </c>
    </row>
    <row r="3" spans="2:6">
      <c r="B3" s="4" t="s">
        <v>93</v>
      </c>
      <c r="C3" s="2" t="s">
        <v>94</v>
      </c>
    </row>
    <row r="4" spans="2:6">
      <c r="B4" s="4" t="s">
        <v>6</v>
      </c>
      <c r="C4" s="2">
        <v>2303821</v>
      </c>
    </row>
    <row r="5" spans="2:6">
      <c r="B5" s="4" t="s">
        <v>8</v>
      </c>
      <c r="C5" s="2" t="s">
        <v>95</v>
      </c>
      <c r="D5" s="1"/>
    </row>
    <row r="6" spans="2:6">
      <c r="B6" s="4" t="s">
        <v>11</v>
      </c>
      <c r="C6" s="3" t="s">
        <v>96</v>
      </c>
    </row>
    <row r="7" spans="2:6">
      <c r="B7" s="4" t="s">
        <v>13</v>
      </c>
      <c r="C7" s="79" t="s">
        <v>97</v>
      </c>
      <c r="E7" s="3" t="e">
        <f>#REF!</f>
        <v>#REF!</v>
      </c>
      <c r="F7" s="4" t="s">
        <v>98</v>
      </c>
    </row>
    <row r="8" spans="2:6">
      <c r="E8" t="s">
        <v>99</v>
      </c>
    </row>
    <row r="9" spans="2:6">
      <c r="C9" t="s">
        <v>100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EF562-7EEA-45FE-931C-AE5A9C332F20}">
  <dimension ref="B5:I13"/>
  <sheetViews>
    <sheetView showGridLines="0" zoomScale="130" zoomScaleNormal="130" workbookViewId="0">
      <selection activeCell="B6" sqref="B6:I13"/>
    </sheetView>
  </sheetViews>
  <sheetFormatPr baseColWidth="10" defaultColWidth="8.81640625" defaultRowHeight="14.5"/>
  <cols>
    <col min="1" max="1" width="8.81640625" style="69"/>
    <col min="2" max="2" width="21.81640625" style="69" bestFit="1" customWidth="1"/>
    <col min="3" max="3" width="30.1796875" style="69" customWidth="1"/>
    <col min="4" max="16384" width="8.81640625" style="69"/>
  </cols>
  <sheetData>
    <row r="5" spans="2:9" ht="15" thickBot="1"/>
    <row r="6" spans="2:9">
      <c r="B6" s="99" t="s">
        <v>101</v>
      </c>
      <c r="C6" s="104" t="s">
        <v>102</v>
      </c>
      <c r="D6" s="345"/>
      <c r="E6" s="345"/>
      <c r="F6" s="345"/>
      <c r="G6" s="345"/>
      <c r="H6" s="345"/>
      <c r="I6" s="346"/>
    </row>
    <row r="7" spans="2:9" ht="15" customHeight="1">
      <c r="B7" s="100" t="s">
        <v>103</v>
      </c>
      <c r="C7" s="105">
        <f>'Gross Analysis'!E10</f>
        <v>35629.341</v>
      </c>
      <c r="D7" s="347"/>
      <c r="E7" s="347"/>
      <c r="F7" s="347"/>
      <c r="G7" s="347"/>
      <c r="H7" s="347"/>
      <c r="I7" s="348"/>
    </row>
    <row r="8" spans="2:9" s="102" customFormat="1" ht="111.65" customHeight="1">
      <c r="B8" s="101" t="s">
        <v>104</v>
      </c>
      <c r="C8" s="106" t="s">
        <v>105</v>
      </c>
      <c r="D8" s="347"/>
      <c r="E8" s="347"/>
      <c r="F8" s="347"/>
      <c r="G8" s="347"/>
      <c r="H8" s="347"/>
      <c r="I8" s="348"/>
    </row>
    <row r="9" spans="2:9" ht="15" customHeight="1">
      <c r="B9" s="100" t="s">
        <v>106</v>
      </c>
      <c r="C9" s="107">
        <v>1</v>
      </c>
      <c r="D9" s="347"/>
      <c r="E9" s="347"/>
      <c r="F9" s="347"/>
      <c r="G9" s="347"/>
      <c r="H9" s="347"/>
      <c r="I9" s="348"/>
    </row>
    <row r="10" spans="2:9" ht="15" customHeight="1">
      <c r="B10" s="100" t="s">
        <v>107</v>
      </c>
      <c r="C10" s="107" t="s">
        <v>108</v>
      </c>
      <c r="D10" s="347"/>
      <c r="E10" s="347"/>
      <c r="F10" s="347"/>
      <c r="G10" s="347"/>
      <c r="H10" s="347"/>
      <c r="I10" s="348"/>
    </row>
    <row r="11" spans="2:9" ht="15" customHeight="1">
      <c r="B11" s="100" t="s">
        <v>109</v>
      </c>
      <c r="C11" s="107" t="s">
        <v>110</v>
      </c>
      <c r="D11" s="347"/>
      <c r="E11" s="347"/>
      <c r="F11" s="347"/>
      <c r="G11" s="347"/>
      <c r="H11" s="347"/>
      <c r="I11" s="348"/>
    </row>
    <row r="12" spans="2:9" ht="15" thickBot="1">
      <c r="B12" s="103" t="s">
        <v>111</v>
      </c>
      <c r="C12" s="108" t="s">
        <v>112</v>
      </c>
      <c r="D12" s="349"/>
      <c r="E12" s="349"/>
      <c r="F12" s="349"/>
      <c r="G12" s="349"/>
      <c r="H12" s="349"/>
      <c r="I12" s="350"/>
    </row>
    <row r="13" spans="2:9" ht="15" thickBot="1">
      <c r="B13" s="351"/>
      <c r="C13" s="353"/>
      <c r="D13" s="351"/>
      <c r="E13" s="352"/>
      <c r="F13" s="352"/>
      <c r="G13" s="352"/>
      <c r="H13" s="352"/>
      <c r="I13" s="353"/>
    </row>
  </sheetData>
  <mergeCells count="3">
    <mergeCell ref="D6:I12"/>
    <mergeCell ref="D13:I13"/>
    <mergeCell ref="B13:C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12BA-4213-470B-996B-584F6122FE54}">
  <sheetPr>
    <tabColor rgb="FF002060"/>
  </sheetPr>
  <dimension ref="B1:S47"/>
  <sheetViews>
    <sheetView showGridLines="0" zoomScaleNormal="100" workbookViewId="0">
      <selection activeCell="H25" sqref="H25"/>
    </sheetView>
  </sheetViews>
  <sheetFormatPr baseColWidth="10" defaultColWidth="11.54296875" defaultRowHeight="14.5"/>
  <cols>
    <col min="1" max="1" width="3.26953125" style="69" customWidth="1"/>
    <col min="2" max="2" width="8.81640625" style="72" bestFit="1" customWidth="1"/>
    <col min="3" max="3" width="37.453125" style="69" bestFit="1" customWidth="1"/>
    <col min="4" max="4" width="8.81640625" style="69" customWidth="1"/>
    <col min="5" max="7" width="14.81640625" style="72" customWidth="1"/>
    <col min="8" max="9" width="12.1796875" style="69" bestFit="1" customWidth="1"/>
    <col min="10" max="10" width="11.54296875" style="69"/>
    <col min="11" max="11" width="17.1796875" style="69" bestFit="1" customWidth="1"/>
    <col min="12" max="12" width="11.54296875" style="69"/>
    <col min="13" max="14" width="13.54296875" style="69" bestFit="1" customWidth="1"/>
    <col min="15" max="15" width="12.26953125" style="69" bestFit="1" customWidth="1"/>
    <col min="16" max="16" width="13.54296875" style="69" bestFit="1" customWidth="1"/>
    <col min="17" max="17" width="13.54296875" style="72" bestFit="1" customWidth="1"/>
    <col min="18" max="16384" width="11.54296875" style="69"/>
  </cols>
  <sheetData>
    <row r="1" spans="2:18" ht="27" customHeight="1" thickBot="1">
      <c r="F1" s="355" t="s">
        <v>55</v>
      </c>
      <c r="G1" s="356"/>
    </row>
    <row r="2" spans="2:18" ht="15" thickBot="1">
      <c r="B2" s="357" t="s">
        <v>56</v>
      </c>
      <c r="C2" s="357"/>
      <c r="D2" s="357"/>
      <c r="E2" s="357"/>
      <c r="F2" s="357"/>
      <c r="G2" s="357"/>
      <c r="K2" s="358" t="s">
        <v>57</v>
      </c>
      <c r="L2" s="358"/>
      <c r="M2" s="358"/>
      <c r="N2" s="358"/>
      <c r="O2" s="358"/>
      <c r="P2" s="358"/>
    </row>
    <row r="3" spans="2:18" ht="15" thickTop="1">
      <c r="B3" s="357"/>
      <c r="C3" s="357"/>
      <c r="D3" s="357"/>
      <c r="E3" s="357"/>
      <c r="F3" s="357"/>
      <c r="G3" s="357"/>
      <c r="K3" s="88" t="s">
        <v>22</v>
      </c>
      <c r="L3" s="88" t="s">
        <v>24</v>
      </c>
      <c r="M3" s="88" t="s">
        <v>25</v>
      </c>
      <c r="N3" s="88" t="s">
        <v>58</v>
      </c>
      <c r="O3" s="88" t="s">
        <v>59</v>
      </c>
      <c r="P3" s="88" t="s">
        <v>60</v>
      </c>
      <c r="Q3" s="72" t="s">
        <v>61</v>
      </c>
    </row>
    <row r="4" spans="2:18">
      <c r="J4" s="361">
        <v>1</v>
      </c>
      <c r="K4" s="109" t="s">
        <v>62</v>
      </c>
      <c r="L4" s="110">
        <v>1</v>
      </c>
      <c r="M4" s="111">
        <f>N4+O4</f>
        <v>29929.341</v>
      </c>
      <c r="N4" s="155">
        <f>15592.57+7430</f>
        <v>23022.57</v>
      </c>
      <c r="O4" s="111">
        <f>N4*0.3</f>
        <v>6906.7709999999997</v>
      </c>
      <c r="P4" s="111">
        <f t="shared" ref="P4:P7" si="0">L4*M4</f>
        <v>29929.341</v>
      </c>
      <c r="Q4" s="145"/>
    </row>
    <row r="5" spans="2:18" ht="15" thickBot="1">
      <c r="B5" s="70" t="s">
        <v>22</v>
      </c>
      <c r="C5" s="71" t="s">
        <v>23</v>
      </c>
      <c r="D5" s="70" t="s">
        <v>24</v>
      </c>
      <c r="E5" s="70" t="s">
        <v>63</v>
      </c>
      <c r="F5" s="70" t="s">
        <v>58</v>
      </c>
      <c r="G5" s="70" t="s">
        <v>64</v>
      </c>
      <c r="J5" s="362"/>
      <c r="K5" s="153" t="s">
        <v>65</v>
      </c>
      <c r="L5" s="154">
        <v>1</v>
      </c>
      <c r="M5" s="112">
        <f t="shared" ref="M5:M7" si="1">N5+O5</f>
        <v>1056</v>
      </c>
      <c r="N5" s="112"/>
      <c r="O5" s="112">
        <f>Q5*88</f>
        <v>1056</v>
      </c>
      <c r="P5" s="112">
        <f t="shared" si="0"/>
        <v>1056</v>
      </c>
      <c r="Q5" s="97">
        <f>30-18</f>
        <v>12</v>
      </c>
    </row>
    <row r="6" spans="2:18">
      <c r="B6" s="72">
        <v>1</v>
      </c>
      <c r="C6" s="69" t="s">
        <v>66</v>
      </c>
      <c r="D6" s="72">
        <v>1</v>
      </c>
      <c r="E6" s="73">
        <f>M4+M9</f>
        <v>30189.341</v>
      </c>
      <c r="F6" s="157">
        <f>N4+N9</f>
        <v>23282.57</v>
      </c>
      <c r="G6" s="73">
        <f>E6-F6</f>
        <v>6906.7710000000006</v>
      </c>
      <c r="J6" s="362"/>
      <c r="K6" s="153" t="s">
        <v>67</v>
      </c>
      <c r="L6" s="154">
        <v>1</v>
      </c>
      <c r="M6" s="112">
        <f t="shared" si="1"/>
        <v>2800</v>
      </c>
      <c r="N6" s="112"/>
      <c r="O6" s="112">
        <f>Q6*35</f>
        <v>2800</v>
      </c>
      <c r="P6" s="112">
        <f t="shared" si="0"/>
        <v>2800</v>
      </c>
      <c r="Q6" s="97">
        <v>80</v>
      </c>
    </row>
    <row r="7" spans="2:18">
      <c r="B7" s="126">
        <v>2</v>
      </c>
      <c r="C7" s="69" t="s">
        <v>68</v>
      </c>
      <c r="E7" s="73">
        <f>M5+M6</f>
        <v>3856</v>
      </c>
      <c r="F7" s="156">
        <v>0</v>
      </c>
      <c r="G7" s="73">
        <f>E7-F7</f>
        <v>3856</v>
      </c>
      <c r="J7" s="362"/>
      <c r="K7" s="153" t="s">
        <v>69</v>
      </c>
      <c r="L7" s="154">
        <v>1</v>
      </c>
      <c r="M7" s="112">
        <f t="shared" si="1"/>
        <v>0</v>
      </c>
      <c r="N7" s="112"/>
      <c r="O7" s="112">
        <v>0</v>
      </c>
      <c r="P7" s="112">
        <f t="shared" si="0"/>
        <v>0</v>
      </c>
      <c r="Q7" s="98"/>
    </row>
    <row r="8" spans="2:18" ht="15" thickBot="1">
      <c r="B8" s="122">
        <v>3</v>
      </c>
      <c r="C8" s="123" t="s">
        <v>70</v>
      </c>
      <c r="D8" s="122">
        <v>1</v>
      </c>
      <c r="E8" s="124">
        <f>M8</f>
        <v>1584</v>
      </c>
      <c r="F8" s="125">
        <f>N8</f>
        <v>0</v>
      </c>
      <c r="G8" s="73">
        <f>E8-F8</f>
        <v>1584</v>
      </c>
      <c r="J8" s="362"/>
      <c r="K8" s="69" t="s">
        <v>70</v>
      </c>
      <c r="L8" s="154">
        <v>1</v>
      </c>
      <c r="M8" s="112">
        <f>N8+O8</f>
        <v>1584</v>
      </c>
      <c r="N8" s="112"/>
      <c r="O8" s="112">
        <f>Q8*88</f>
        <v>1584</v>
      </c>
      <c r="P8" s="112">
        <f>L8*M8</f>
        <v>1584</v>
      </c>
      <c r="Q8" s="97">
        <v>18</v>
      </c>
    </row>
    <row r="9" spans="2:18">
      <c r="J9" s="363"/>
      <c r="K9" s="119" t="s">
        <v>71</v>
      </c>
      <c r="L9" s="113">
        <v>1</v>
      </c>
      <c r="M9" s="114">
        <v>260</v>
      </c>
      <c r="N9" s="114">
        <v>260</v>
      </c>
      <c r="O9" s="112">
        <v>0</v>
      </c>
      <c r="P9" s="114">
        <f>L9*M9</f>
        <v>260</v>
      </c>
      <c r="Q9" s="120"/>
    </row>
    <row r="10" spans="2:18">
      <c r="C10" s="147" t="s">
        <v>72</v>
      </c>
      <c r="D10" s="147"/>
      <c r="E10" s="148">
        <f>SUM(E6:E8)</f>
        <v>35629.341</v>
      </c>
      <c r="F10" s="148">
        <f>SUM(F6:F8)</f>
        <v>23282.57</v>
      </c>
      <c r="G10" s="148">
        <f>SUM(G6:G8)</f>
        <v>12346.771000000001</v>
      </c>
    </row>
    <row r="11" spans="2:18" ht="15" thickBot="1">
      <c r="K11" s="359" t="s">
        <v>72</v>
      </c>
      <c r="L11" s="360"/>
      <c r="M11" s="149">
        <f>SUM(M4:M9)</f>
        <v>35629.341</v>
      </c>
      <c r="N11" s="149">
        <f>SUM(N4:N9)</f>
        <v>23282.57</v>
      </c>
      <c r="O11" s="149">
        <f>SUM(O4:O9)</f>
        <v>12346.771000000001</v>
      </c>
      <c r="P11" s="149">
        <f>SUM(P4:P9)</f>
        <v>35629.341</v>
      </c>
    </row>
    <row r="12" spans="2:18" ht="16" thickBot="1">
      <c r="E12" s="77" t="s">
        <v>73</v>
      </c>
      <c r="F12" s="78">
        <f>G10/E10</f>
        <v>0.34653380201446893</v>
      </c>
      <c r="I12" s="118">
        <f>E10*0.9</f>
        <v>32066.406900000002</v>
      </c>
      <c r="R12" s="72"/>
    </row>
    <row r="13" spans="2:18">
      <c r="I13" s="118">
        <f>I12*1.15</f>
        <v>36876.367935000002</v>
      </c>
      <c r="R13" s="72"/>
    </row>
    <row r="14" spans="2:18">
      <c r="B14" s="74" t="s">
        <v>74</v>
      </c>
      <c r="I14" s="118">
        <f>E28-I13</f>
        <v>-1247.0269350000017</v>
      </c>
    </row>
    <row r="15" spans="2:18">
      <c r="B15" s="72">
        <v>0</v>
      </c>
      <c r="C15" s="69" t="s">
        <v>75</v>
      </c>
      <c r="I15" s="160">
        <f>I14/E28</f>
        <v>-3.5000000000000045E-2</v>
      </c>
    </row>
    <row r="16" spans="2:18">
      <c r="B16" s="158">
        <v>1</v>
      </c>
      <c r="C16" s="159" t="s">
        <v>76</v>
      </c>
    </row>
    <row r="17" spans="2:19" s="144" customFormat="1">
      <c r="B17" s="143"/>
      <c r="E17" s="143"/>
      <c r="F17" s="143"/>
      <c r="G17" s="143"/>
      <c r="Q17" s="143"/>
    </row>
    <row r="18" spans="2:19" ht="15" thickBot="1"/>
    <row r="19" spans="2:19" ht="22" thickBot="1">
      <c r="F19" s="355" t="s">
        <v>77</v>
      </c>
      <c r="G19" s="356"/>
      <c r="K19" s="354" t="s">
        <v>78</v>
      </c>
      <c r="L19" s="354"/>
      <c r="M19" s="354"/>
      <c r="N19" s="354"/>
      <c r="O19" s="354"/>
      <c r="P19" s="354"/>
    </row>
    <row r="20" spans="2:19" ht="14.5" customHeight="1">
      <c r="B20" s="357" t="str">
        <f>B2</f>
        <v>Radiance Hybrid-Keypad and Rocker Fixture</v>
      </c>
      <c r="C20" s="357"/>
      <c r="D20" s="357"/>
      <c r="E20" s="357"/>
      <c r="F20" s="357"/>
      <c r="G20" s="357"/>
      <c r="K20" s="90" t="s">
        <v>22</v>
      </c>
      <c r="L20" s="90" t="s">
        <v>24</v>
      </c>
      <c r="M20" s="90" t="s">
        <v>25</v>
      </c>
      <c r="N20" s="90" t="s">
        <v>58</v>
      </c>
      <c r="O20" s="90" t="s">
        <v>59</v>
      </c>
      <c r="P20" s="90" t="s">
        <v>60</v>
      </c>
    </row>
    <row r="21" spans="2:19" ht="14.5" customHeight="1">
      <c r="B21" s="357"/>
      <c r="C21" s="357"/>
      <c r="D21" s="357"/>
      <c r="E21" s="357"/>
      <c r="F21" s="357"/>
      <c r="G21" s="357"/>
      <c r="J21" s="72">
        <v>1</v>
      </c>
      <c r="K21" s="69" t="s">
        <v>79</v>
      </c>
      <c r="L21" s="126">
        <v>1</v>
      </c>
      <c r="M21" s="136">
        <f>N21+O21</f>
        <v>40973.742149999998</v>
      </c>
      <c r="N21" s="136">
        <f>P11</f>
        <v>35629.341</v>
      </c>
      <c r="O21" s="118">
        <f>N21*R21</f>
        <v>5344.4011499999997</v>
      </c>
      <c r="P21" s="118">
        <f>L21*M21</f>
        <v>40973.742149999998</v>
      </c>
      <c r="Q21" s="69"/>
      <c r="R21" s="91">
        <v>0.15</v>
      </c>
      <c r="S21" s="89" t="s">
        <v>80</v>
      </c>
    </row>
    <row r="23" spans="2:19" ht="15" thickBot="1">
      <c r="B23" s="70" t="s">
        <v>22</v>
      </c>
      <c r="C23" s="71" t="s">
        <v>23</v>
      </c>
      <c r="D23" s="71" t="s">
        <v>24</v>
      </c>
      <c r="E23" s="70" t="s">
        <v>63</v>
      </c>
      <c r="F23" s="70" t="s">
        <v>58</v>
      </c>
      <c r="G23" s="70" t="s">
        <v>64</v>
      </c>
      <c r="K23" s="359" t="s">
        <v>72</v>
      </c>
      <c r="L23" s="360"/>
      <c r="M23" s="149">
        <f>SUM(M21)</f>
        <v>40973.742149999998</v>
      </c>
      <c r="N23" s="149">
        <f>SUM(N21)</f>
        <v>35629.341</v>
      </c>
      <c r="O23" s="149">
        <f>SUM(O21)</f>
        <v>5344.4011499999997</v>
      </c>
      <c r="P23" s="149">
        <f>SUM(P21)</f>
        <v>40973.742149999998</v>
      </c>
    </row>
    <row r="24" spans="2:19">
      <c r="B24" s="72">
        <v>1</v>
      </c>
      <c r="C24" s="69" t="s">
        <v>66</v>
      </c>
      <c r="D24" s="72">
        <v>1</v>
      </c>
      <c r="E24" s="73">
        <f>F24+G24</f>
        <v>30189.341</v>
      </c>
      <c r="F24" s="73">
        <f>E6</f>
        <v>30189.341</v>
      </c>
      <c r="G24" s="73">
        <f>F24*H24</f>
        <v>0</v>
      </c>
      <c r="H24" s="142">
        <v>0</v>
      </c>
    </row>
    <row r="25" spans="2:19">
      <c r="B25" s="126">
        <v>2</v>
      </c>
      <c r="C25" s="69" t="s">
        <v>68</v>
      </c>
      <c r="D25" s="72">
        <v>1</v>
      </c>
      <c r="E25" s="73">
        <f>F25+G25</f>
        <v>3856</v>
      </c>
      <c r="F25" s="73">
        <f>E7</f>
        <v>3856</v>
      </c>
      <c r="G25" s="73">
        <f>F25*H24</f>
        <v>0</v>
      </c>
      <c r="H25" s="142"/>
    </row>
    <row r="26" spans="2:19" ht="15" thickBot="1">
      <c r="B26" s="122">
        <v>3</v>
      </c>
      <c r="C26" s="123" t="s">
        <v>70</v>
      </c>
      <c r="D26" s="122">
        <v>1</v>
      </c>
      <c r="E26" s="124">
        <f>F26+G26</f>
        <v>1584</v>
      </c>
      <c r="F26" s="125">
        <f>E8</f>
        <v>1584</v>
      </c>
      <c r="G26" s="124">
        <f>F26*H24</f>
        <v>0</v>
      </c>
    </row>
    <row r="27" spans="2:19" ht="15" customHeight="1" thickBot="1">
      <c r="I27" s="138" t="s">
        <v>73</v>
      </c>
    </row>
    <row r="28" spans="2:19" ht="16" thickBot="1">
      <c r="C28" s="147" t="s">
        <v>72</v>
      </c>
      <c r="D28" s="147"/>
      <c r="E28" s="148">
        <f>SUM(E24:E26)</f>
        <v>35629.341</v>
      </c>
      <c r="F28" s="148">
        <f>SUM(F24:F26)</f>
        <v>35629.341</v>
      </c>
      <c r="G28" s="148">
        <f>SUM(G24:G26)</f>
        <v>0</v>
      </c>
      <c r="I28" s="139">
        <f>G28/E28</f>
        <v>0</v>
      </c>
    </row>
    <row r="32" spans="2:19">
      <c r="B32" s="132" t="s">
        <v>81</v>
      </c>
    </row>
    <row r="33" spans="2:18" ht="15" thickBot="1">
      <c r="B33" s="70" t="s">
        <v>22</v>
      </c>
      <c r="C33" s="71" t="s">
        <v>23</v>
      </c>
      <c r="D33" s="71" t="s">
        <v>24</v>
      </c>
      <c r="E33" s="70" t="s">
        <v>63</v>
      </c>
      <c r="F33" s="70" t="s">
        <v>58</v>
      </c>
      <c r="G33" s="70" t="s">
        <v>64</v>
      </c>
      <c r="J33" s="72">
        <v>3</v>
      </c>
      <c r="K33" s="69" t="s">
        <v>82</v>
      </c>
      <c r="L33" s="72">
        <v>1</v>
      </c>
      <c r="M33" s="136">
        <f>N33+O33</f>
        <v>0</v>
      </c>
      <c r="N33" s="137">
        <v>0</v>
      </c>
      <c r="O33" s="137">
        <v>0</v>
      </c>
      <c r="P33" s="118">
        <f>L33*M33</f>
        <v>0</v>
      </c>
    </row>
    <row r="34" spans="2:18" ht="16" thickBot="1">
      <c r="C34" s="69" t="s">
        <v>83</v>
      </c>
      <c r="D34" s="72">
        <v>1</v>
      </c>
      <c r="E34" s="133">
        <v>0</v>
      </c>
      <c r="F34" s="134">
        <f>N33</f>
        <v>0</v>
      </c>
      <c r="G34" s="134">
        <f>O33</f>
        <v>0</v>
      </c>
      <c r="I34" s="138" t="s">
        <v>73</v>
      </c>
      <c r="J34" s="72">
        <v>4</v>
      </c>
      <c r="K34" s="69" t="s">
        <v>84</v>
      </c>
      <c r="L34" s="72">
        <v>1</v>
      </c>
      <c r="M34" s="136">
        <f>N34+O34</f>
        <v>0</v>
      </c>
      <c r="N34" s="137">
        <v>0</v>
      </c>
      <c r="O34" s="137">
        <v>0</v>
      </c>
      <c r="P34" s="118">
        <f>L34*M34</f>
        <v>0</v>
      </c>
      <c r="R34" s="347"/>
    </row>
    <row r="35" spans="2:18" ht="16" thickBot="1">
      <c r="B35" s="122"/>
      <c r="C35" s="123" t="s">
        <v>85</v>
      </c>
      <c r="D35" s="122">
        <v>1</v>
      </c>
      <c r="E35" s="124">
        <v>0</v>
      </c>
      <c r="F35" s="135">
        <f>N34</f>
        <v>0</v>
      </c>
      <c r="G35" s="135">
        <f>O34</f>
        <v>0</v>
      </c>
      <c r="I35" s="139" t="e">
        <f>G37/E37</f>
        <v>#DIV/0!</v>
      </c>
      <c r="R35" s="347"/>
    </row>
    <row r="36" spans="2:18" ht="15" thickBot="1">
      <c r="K36" s="150" t="s">
        <v>72</v>
      </c>
      <c r="L36" s="151"/>
      <c r="M36" s="152">
        <f>SUM(M23)</f>
        <v>40973.742149999998</v>
      </c>
      <c r="N36" s="152">
        <f>SUM(N23)</f>
        <v>35629.341</v>
      </c>
      <c r="O36" s="152">
        <f>SUM(O23)</f>
        <v>5344.4011499999997</v>
      </c>
      <c r="P36" s="152">
        <f>SUM(P23)</f>
        <v>40973.742149999998</v>
      </c>
      <c r="R36" s="72"/>
    </row>
    <row r="37" spans="2:18">
      <c r="C37" s="75" t="s">
        <v>72</v>
      </c>
      <c r="D37" s="75"/>
      <c r="E37" s="76">
        <f>SUM(E34:E35)</f>
        <v>0</v>
      </c>
      <c r="F37" s="76">
        <f>SUM(F34:F35)</f>
        <v>0</v>
      </c>
      <c r="G37" s="76">
        <f>SUM(G34:G35)</f>
        <v>0</v>
      </c>
      <c r="P37" s="72"/>
      <c r="R37" s="72"/>
    </row>
    <row r="41" spans="2:18">
      <c r="G41" s="72" t="s">
        <v>86</v>
      </c>
      <c r="H41" s="118">
        <f>G10+G37+G28</f>
        <v>12346.771000000001</v>
      </c>
    </row>
    <row r="42" spans="2:18">
      <c r="G42" s="72" t="s">
        <v>87</v>
      </c>
      <c r="H42" s="118">
        <f>G10</f>
        <v>12346.771000000001</v>
      </c>
    </row>
    <row r="43" spans="2:18">
      <c r="G43" s="72" t="s">
        <v>78</v>
      </c>
      <c r="H43" s="118">
        <f>G28+G37</f>
        <v>0</v>
      </c>
    </row>
    <row r="44" spans="2:18">
      <c r="G44" s="72" t="s">
        <v>88</v>
      </c>
      <c r="H44" s="118">
        <f>F10</f>
        <v>23282.57</v>
      </c>
    </row>
    <row r="45" spans="2:18">
      <c r="G45" s="72" t="s">
        <v>89</v>
      </c>
      <c r="H45" s="118">
        <f>F34+F35</f>
        <v>0</v>
      </c>
    </row>
    <row r="46" spans="2:18" ht="15" thickBot="1"/>
    <row r="47" spans="2:18" ht="15" thickBot="1">
      <c r="G47" s="140" t="s">
        <v>90</v>
      </c>
      <c r="H47" s="141">
        <f>H42+H43+H44+H45</f>
        <v>35629.341</v>
      </c>
    </row>
  </sheetData>
  <mergeCells count="10">
    <mergeCell ref="R34:R35"/>
    <mergeCell ref="K19:P19"/>
    <mergeCell ref="F1:G1"/>
    <mergeCell ref="F19:G19"/>
    <mergeCell ref="B20:G21"/>
    <mergeCell ref="B2:G3"/>
    <mergeCell ref="K2:P2"/>
    <mergeCell ref="K11:L11"/>
    <mergeCell ref="K23:L23"/>
    <mergeCell ref="J4:J9"/>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4"/>
  <sheetViews>
    <sheetView showGridLines="0" workbookViewId="0">
      <selection activeCell="F5" sqref="F5"/>
    </sheetView>
  </sheetViews>
  <sheetFormatPr baseColWidth="10" defaultColWidth="11.453125" defaultRowHeight="14.5"/>
  <cols>
    <col min="1" max="1" width="4" bestFit="1" customWidth="1"/>
    <col min="2" max="2" width="7.1796875" bestFit="1" customWidth="1"/>
    <col min="3" max="3" width="19.453125" bestFit="1" customWidth="1"/>
    <col min="4" max="4" width="14.7265625" customWidth="1"/>
  </cols>
  <sheetData>
    <row r="2" spans="1:11">
      <c r="A2" s="367" t="s">
        <v>113</v>
      </c>
      <c r="B2" s="368"/>
      <c r="C2" s="368"/>
      <c r="D2" s="368"/>
      <c r="E2" s="368"/>
      <c r="F2" s="368"/>
      <c r="G2" s="368"/>
      <c r="H2" s="368"/>
      <c r="I2" s="368"/>
      <c r="J2" s="368"/>
      <c r="K2" s="368"/>
    </row>
    <row r="3" spans="1:11">
      <c r="A3" s="12" t="s">
        <v>22</v>
      </c>
      <c r="B3" s="12" t="s">
        <v>114</v>
      </c>
      <c r="C3" s="12" t="s">
        <v>23</v>
      </c>
      <c r="D3" s="12" t="s">
        <v>115</v>
      </c>
      <c r="E3" s="12" t="s">
        <v>116</v>
      </c>
      <c r="F3" s="12" t="s">
        <v>24</v>
      </c>
      <c r="G3" s="12" t="s">
        <v>117</v>
      </c>
      <c r="H3" s="12" t="s">
        <v>25</v>
      </c>
      <c r="I3" s="12" t="s">
        <v>118</v>
      </c>
      <c r="J3" s="13" t="s">
        <v>119</v>
      </c>
      <c r="K3" s="13" t="s">
        <v>120</v>
      </c>
    </row>
    <row r="4" spans="1:11">
      <c r="A4" s="16">
        <v>1</v>
      </c>
      <c r="B4" s="17" t="s">
        <v>121</v>
      </c>
      <c r="C4" s="16" t="s">
        <v>122</v>
      </c>
      <c r="D4" s="23"/>
      <c r="E4" s="17"/>
      <c r="F4" s="20">
        <v>1</v>
      </c>
      <c r="G4" s="18">
        <v>0</v>
      </c>
      <c r="H4" s="21">
        <v>1000</v>
      </c>
      <c r="I4" s="19">
        <f>H4*F4</f>
        <v>1000</v>
      </c>
      <c r="J4" s="19">
        <f>I4*G4</f>
        <v>0</v>
      </c>
      <c r="K4" s="19">
        <f t="shared" ref="K4:K13" si="0">IF(B4="Required",J4+I4,0)</f>
        <v>1000</v>
      </c>
    </row>
    <row r="5" spans="1:11">
      <c r="A5" s="16">
        <v>2</v>
      </c>
      <c r="B5" s="17" t="s">
        <v>121</v>
      </c>
      <c r="C5" s="16" t="s">
        <v>123</v>
      </c>
      <c r="D5" s="23"/>
      <c r="E5" s="17"/>
      <c r="F5" s="20">
        <v>0</v>
      </c>
      <c r="G5" s="18">
        <v>0</v>
      </c>
      <c r="H5" s="21">
        <v>300</v>
      </c>
      <c r="I5" s="19">
        <f t="shared" ref="I5:J13" si="1">H5*F5</f>
        <v>0</v>
      </c>
      <c r="J5" s="19">
        <f t="shared" si="1"/>
        <v>0</v>
      </c>
      <c r="K5" s="19">
        <f t="shared" si="0"/>
        <v>0</v>
      </c>
    </row>
    <row r="6" spans="1:11">
      <c r="A6" s="16">
        <v>3</v>
      </c>
      <c r="B6" s="17" t="s">
        <v>121</v>
      </c>
      <c r="C6" s="16" t="s">
        <v>124</v>
      </c>
      <c r="D6" s="23"/>
      <c r="E6" s="17"/>
      <c r="F6" s="20">
        <v>0</v>
      </c>
      <c r="G6" s="18">
        <v>0</v>
      </c>
      <c r="H6" s="21">
        <v>400</v>
      </c>
      <c r="I6" s="19">
        <f t="shared" si="1"/>
        <v>0</v>
      </c>
      <c r="J6" s="19">
        <f t="shared" si="1"/>
        <v>0</v>
      </c>
      <c r="K6" s="19">
        <f t="shared" si="0"/>
        <v>0</v>
      </c>
    </row>
    <row r="7" spans="1:11">
      <c r="A7" s="16">
        <v>4</v>
      </c>
      <c r="B7" s="17" t="s">
        <v>121</v>
      </c>
      <c r="C7" s="16" t="s">
        <v>125</v>
      </c>
      <c r="D7" s="23"/>
      <c r="E7" s="17"/>
      <c r="F7" s="20">
        <v>0</v>
      </c>
      <c r="G7" s="18">
        <v>0</v>
      </c>
      <c r="H7" s="21">
        <v>250</v>
      </c>
      <c r="I7" s="19">
        <f t="shared" si="1"/>
        <v>0</v>
      </c>
      <c r="J7" s="19">
        <f t="shared" si="1"/>
        <v>0</v>
      </c>
      <c r="K7" s="19">
        <f t="shared" si="0"/>
        <v>0</v>
      </c>
    </row>
    <row r="8" spans="1:11">
      <c r="A8" s="16">
        <v>5</v>
      </c>
      <c r="B8" s="17" t="s">
        <v>121</v>
      </c>
      <c r="C8" s="23"/>
      <c r="D8" s="23"/>
      <c r="E8" s="17"/>
      <c r="F8" s="20">
        <v>0</v>
      </c>
      <c r="G8" s="18">
        <v>0</v>
      </c>
      <c r="H8" s="21">
        <v>0</v>
      </c>
      <c r="I8" s="19">
        <f t="shared" si="1"/>
        <v>0</v>
      </c>
      <c r="J8" s="19">
        <f t="shared" si="1"/>
        <v>0</v>
      </c>
      <c r="K8" s="19">
        <f t="shared" si="0"/>
        <v>0</v>
      </c>
    </row>
    <row r="9" spans="1:11">
      <c r="A9" s="16">
        <v>6</v>
      </c>
      <c r="B9" s="17" t="s">
        <v>121</v>
      </c>
      <c r="C9" s="23"/>
      <c r="D9" s="23"/>
      <c r="E9" s="17"/>
      <c r="F9" s="20">
        <v>0</v>
      </c>
      <c r="G9" s="18">
        <v>0</v>
      </c>
      <c r="H9" s="21">
        <v>0</v>
      </c>
      <c r="I9" s="19">
        <f t="shared" si="1"/>
        <v>0</v>
      </c>
      <c r="J9" s="19">
        <f t="shared" si="1"/>
        <v>0</v>
      </c>
      <c r="K9" s="19">
        <f t="shared" si="0"/>
        <v>0</v>
      </c>
    </row>
    <row r="10" spans="1:11">
      <c r="A10" s="16">
        <v>7</v>
      </c>
      <c r="B10" s="17" t="s">
        <v>121</v>
      </c>
      <c r="C10" s="23"/>
      <c r="D10" s="23"/>
      <c r="E10" s="17"/>
      <c r="F10" s="20">
        <v>0</v>
      </c>
      <c r="G10" s="18">
        <v>0</v>
      </c>
      <c r="H10" s="21">
        <v>0</v>
      </c>
      <c r="I10" s="19">
        <f t="shared" si="1"/>
        <v>0</v>
      </c>
      <c r="J10" s="19">
        <f t="shared" si="1"/>
        <v>0</v>
      </c>
      <c r="K10" s="19">
        <f t="shared" si="0"/>
        <v>0</v>
      </c>
    </row>
    <row r="11" spans="1:11">
      <c r="A11" s="16">
        <v>8</v>
      </c>
      <c r="B11" s="17" t="s">
        <v>121</v>
      </c>
      <c r="C11" s="23"/>
      <c r="D11" s="23"/>
      <c r="E11" s="17"/>
      <c r="F11" s="20">
        <v>0</v>
      </c>
      <c r="G11" s="18">
        <v>0</v>
      </c>
      <c r="H11" s="21">
        <v>0</v>
      </c>
      <c r="I11" s="19">
        <f t="shared" si="1"/>
        <v>0</v>
      </c>
      <c r="J11" s="19">
        <f t="shared" si="1"/>
        <v>0</v>
      </c>
      <c r="K11" s="19">
        <f t="shared" si="0"/>
        <v>0</v>
      </c>
    </row>
    <row r="12" spans="1:11">
      <c r="A12" s="16">
        <v>9</v>
      </c>
      <c r="B12" s="17" t="s">
        <v>121</v>
      </c>
      <c r="C12" s="23"/>
      <c r="D12" s="23"/>
      <c r="E12" s="17"/>
      <c r="F12" s="20">
        <v>0</v>
      </c>
      <c r="G12" s="18">
        <v>0</v>
      </c>
      <c r="H12" s="21">
        <v>0</v>
      </c>
      <c r="I12" s="19">
        <f t="shared" si="1"/>
        <v>0</v>
      </c>
      <c r="J12" s="19">
        <f t="shared" si="1"/>
        <v>0</v>
      </c>
      <c r="K12" s="19">
        <f t="shared" si="0"/>
        <v>0</v>
      </c>
    </row>
    <row r="13" spans="1:11">
      <c r="A13" s="16">
        <v>10</v>
      </c>
      <c r="B13" s="17" t="s">
        <v>121</v>
      </c>
      <c r="C13" s="17"/>
      <c r="D13" s="17"/>
      <c r="E13" s="17"/>
      <c r="F13" s="20">
        <v>0</v>
      </c>
      <c r="G13" s="18">
        <v>0</v>
      </c>
      <c r="H13" s="21">
        <v>0</v>
      </c>
      <c r="I13" s="19">
        <f t="shared" si="1"/>
        <v>0</v>
      </c>
      <c r="J13" s="19">
        <f t="shared" si="1"/>
        <v>0</v>
      </c>
      <c r="K13" s="19">
        <f t="shared" si="0"/>
        <v>0</v>
      </c>
    </row>
    <row r="14" spans="1:11">
      <c r="A14" s="364" t="s">
        <v>126</v>
      </c>
      <c r="B14" s="365"/>
      <c r="C14" s="365"/>
      <c r="D14" s="365"/>
      <c r="E14" s="365"/>
      <c r="F14" s="365"/>
      <c r="G14" s="365"/>
      <c r="H14" s="366"/>
      <c r="I14" s="14">
        <f>SUM(I4:I13)</f>
        <v>1000</v>
      </c>
      <c r="J14" s="14">
        <f>SUM(J4:J13)</f>
        <v>0</v>
      </c>
      <c r="K14" s="15">
        <f>SUM(K4:K13)</f>
        <v>1000</v>
      </c>
    </row>
  </sheetData>
  <mergeCells count="2">
    <mergeCell ref="A14:H14"/>
    <mergeCell ref="A2:K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Tools!$B$2:$B$3</xm:f>
          </x14:formula1>
          <xm:sqref>B4:B13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25"/>
  <sheetViews>
    <sheetView showGridLines="0" workbookViewId="0">
      <selection activeCell="G34" sqref="G34"/>
    </sheetView>
  </sheetViews>
  <sheetFormatPr baseColWidth="10" defaultColWidth="11.453125" defaultRowHeight="14.5"/>
  <cols>
    <col min="1" max="1" width="4" bestFit="1" customWidth="1"/>
    <col min="2" max="2" width="22.7265625" bestFit="1" customWidth="1"/>
    <col min="6" max="6" width="17.1796875" customWidth="1"/>
    <col min="7" max="7" width="16" bestFit="1" customWidth="1"/>
  </cols>
  <sheetData>
    <row r="2" spans="1:8" ht="18.5">
      <c r="A2" s="367" t="s">
        <v>127</v>
      </c>
      <c r="B2" s="368"/>
      <c r="C2" s="368"/>
      <c r="F2" s="369" t="s">
        <v>128</v>
      </c>
      <c r="G2" s="369"/>
      <c r="H2" s="369"/>
    </row>
    <row r="3" spans="1:8">
      <c r="A3" s="12" t="s">
        <v>22</v>
      </c>
      <c r="B3" s="12" t="s">
        <v>23</v>
      </c>
      <c r="C3" s="12" t="s">
        <v>129</v>
      </c>
      <c r="F3" s="38"/>
      <c r="G3" s="22" t="s">
        <v>28</v>
      </c>
      <c r="H3" s="22" t="s">
        <v>130</v>
      </c>
    </row>
    <row r="4" spans="1:8" ht="18.5">
      <c r="A4" s="16">
        <v>1</v>
      </c>
      <c r="B4" s="16" t="s">
        <v>131</v>
      </c>
      <c r="C4" s="24" t="e">
        <f>#REF!*0.05*80</f>
        <v>#REF!</v>
      </c>
      <c r="F4" s="29" t="s">
        <v>132</v>
      </c>
      <c r="G4" s="30" t="e">
        <f>C10</f>
        <v>#REF!</v>
      </c>
      <c r="H4" s="35"/>
    </row>
    <row r="5" spans="1:8">
      <c r="A5" s="16">
        <v>2</v>
      </c>
      <c r="B5" s="16" t="s">
        <v>133</v>
      </c>
      <c r="C5" s="24" t="e">
        <f>#REF!*0.05*80</f>
        <v>#REF!</v>
      </c>
      <c r="F5" s="31" t="s">
        <v>88</v>
      </c>
      <c r="G5" s="32" t="e">
        <f>C17</f>
        <v>#REF!</v>
      </c>
      <c r="H5" s="36"/>
    </row>
    <row r="6" spans="1:8" ht="15.5">
      <c r="A6" s="16">
        <v>3</v>
      </c>
      <c r="B6" s="16" t="s">
        <v>134</v>
      </c>
      <c r="C6" s="24" t="e">
        <f>#REF!</f>
        <v>#REF!</v>
      </c>
      <c r="F6" s="33" t="s">
        <v>135</v>
      </c>
      <c r="G6" s="34" t="e">
        <f>G4-G5</f>
        <v>#REF!</v>
      </c>
      <c r="H6" s="37" t="e">
        <f>G6/G4</f>
        <v>#REF!</v>
      </c>
    </row>
    <row r="7" spans="1:8">
      <c r="A7" s="16">
        <v>4</v>
      </c>
      <c r="B7" s="16" t="s">
        <v>136</v>
      </c>
      <c r="C7" s="24" t="e">
        <f>#REF!</f>
        <v>#REF!</v>
      </c>
      <c r="F7" s="31" t="s">
        <v>137</v>
      </c>
      <c r="G7" s="32" t="e">
        <f>C25</f>
        <v>#REF!</v>
      </c>
      <c r="H7" s="36"/>
    </row>
    <row r="8" spans="1:8" ht="15.5">
      <c r="A8" s="16">
        <v>5</v>
      </c>
      <c r="B8" s="16" t="s">
        <v>113</v>
      </c>
      <c r="C8" s="24">
        <f>'Logistics Cost'!K14</f>
        <v>1000</v>
      </c>
      <c r="F8" s="33" t="s">
        <v>138</v>
      </c>
      <c r="G8" s="34" t="e">
        <f>G6-G7</f>
        <v>#REF!</v>
      </c>
      <c r="H8" s="37" t="e">
        <f>G8/G4</f>
        <v>#REF!</v>
      </c>
    </row>
    <row r="9" spans="1:8">
      <c r="A9" s="16">
        <v>6</v>
      </c>
      <c r="B9" s="16" t="s">
        <v>139</v>
      </c>
      <c r="C9" s="24" t="e">
        <f>#REF!</f>
        <v>#REF!</v>
      </c>
    </row>
    <row r="10" spans="1:8">
      <c r="A10" s="364" t="s">
        <v>140</v>
      </c>
      <c r="B10" s="366"/>
      <c r="C10" s="25" t="e">
        <f>SUM(C4:C9)</f>
        <v>#REF!</v>
      </c>
    </row>
    <row r="12" spans="1:8">
      <c r="A12" s="367" t="s">
        <v>58</v>
      </c>
      <c r="B12" s="368"/>
      <c r="C12" s="368"/>
    </row>
    <row r="13" spans="1:8">
      <c r="A13" s="12" t="s">
        <v>22</v>
      </c>
      <c r="B13" s="12" t="s">
        <v>23</v>
      </c>
      <c r="C13" s="12" t="s">
        <v>58</v>
      </c>
    </row>
    <row r="14" spans="1:8">
      <c r="A14" s="16">
        <v>1</v>
      </c>
      <c r="B14" s="16" t="s">
        <v>141</v>
      </c>
      <c r="C14" s="24" t="e">
        <f>#REF!</f>
        <v>#REF!</v>
      </c>
    </row>
    <row r="15" spans="1:8">
      <c r="A15" s="16">
        <v>2</v>
      </c>
      <c r="B15" s="16" t="s">
        <v>113</v>
      </c>
      <c r="C15" s="24">
        <f>'Logistics Cost'!K14</f>
        <v>1000</v>
      </c>
    </row>
    <row r="16" spans="1:8">
      <c r="A16" s="16">
        <v>3</v>
      </c>
      <c r="B16" s="16" t="s">
        <v>139</v>
      </c>
      <c r="C16" s="24" t="e">
        <f>#REF!</f>
        <v>#REF!</v>
      </c>
    </row>
    <row r="17" spans="1:3">
      <c r="A17" s="364" t="s">
        <v>140</v>
      </c>
      <c r="B17" s="366"/>
      <c r="C17" s="25" t="e">
        <f>SUM(C14:C16)</f>
        <v>#REF!</v>
      </c>
    </row>
    <row r="18" spans="1:3">
      <c r="A18" s="26"/>
      <c r="B18" s="27"/>
      <c r="C18" s="28"/>
    </row>
    <row r="19" spans="1:3">
      <c r="A19" s="367" t="s">
        <v>142</v>
      </c>
      <c r="B19" s="368"/>
      <c r="C19" s="368"/>
    </row>
    <row r="20" spans="1:3">
      <c r="A20" s="12" t="s">
        <v>22</v>
      </c>
      <c r="B20" s="12" t="s">
        <v>23</v>
      </c>
      <c r="C20" s="12" t="s">
        <v>58</v>
      </c>
    </row>
    <row r="21" spans="1:3">
      <c r="A21" s="16">
        <v>1</v>
      </c>
      <c r="B21" s="16" t="s">
        <v>143</v>
      </c>
      <c r="C21" s="24" t="e">
        <f>#REF!*0.05*20</f>
        <v>#REF!</v>
      </c>
    </row>
    <row r="22" spans="1:3">
      <c r="A22" s="16">
        <v>2</v>
      </c>
      <c r="B22" s="16" t="s">
        <v>144</v>
      </c>
      <c r="C22" s="24" t="e">
        <f>#REF!*0.05*20</f>
        <v>#REF!</v>
      </c>
    </row>
    <row r="23" spans="1:3">
      <c r="A23" s="16">
        <v>3</v>
      </c>
      <c r="B23" s="16" t="s">
        <v>145</v>
      </c>
      <c r="C23" s="24" t="e">
        <f>#REF!*20</f>
        <v>#REF!</v>
      </c>
    </row>
    <row r="24" spans="1:3">
      <c r="A24" s="16">
        <v>4</v>
      </c>
      <c r="B24" s="16" t="s">
        <v>146</v>
      </c>
      <c r="C24" s="24" t="e">
        <f>#REF!*2</f>
        <v>#REF!</v>
      </c>
    </row>
    <row r="25" spans="1:3">
      <c r="A25" s="364" t="s">
        <v>140</v>
      </c>
      <c r="B25" s="366"/>
      <c r="C25" s="25" t="e">
        <f>SUM(C21:C24)</f>
        <v>#REF!</v>
      </c>
    </row>
  </sheetData>
  <mergeCells count="7">
    <mergeCell ref="A25:B25"/>
    <mergeCell ref="A12:C12"/>
    <mergeCell ref="A17:B17"/>
    <mergeCell ref="F2:H2"/>
    <mergeCell ref="A10:B10"/>
    <mergeCell ref="A2:C2"/>
    <mergeCell ref="A19:C19"/>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0"/>
  <sheetViews>
    <sheetView showGridLines="0" workbookViewId="0">
      <selection activeCell="E8" sqref="E8"/>
    </sheetView>
  </sheetViews>
  <sheetFormatPr baseColWidth="10" defaultColWidth="11.453125" defaultRowHeight="14.5"/>
  <sheetData>
    <row r="2" spans="2:3">
      <c r="B2" t="s">
        <v>121</v>
      </c>
    </row>
    <row r="3" spans="2:3">
      <c r="B3" t="s">
        <v>147</v>
      </c>
    </row>
    <row r="5" spans="2:3">
      <c r="B5" s="370" t="s">
        <v>148</v>
      </c>
      <c r="C5" s="371"/>
    </row>
    <row r="6" spans="2:3">
      <c r="B6" s="11" t="s">
        <v>149</v>
      </c>
      <c r="C6" s="11">
        <v>25</v>
      </c>
    </row>
    <row r="7" spans="2:3">
      <c r="B7" s="11" t="s">
        <v>150</v>
      </c>
      <c r="C7" s="11">
        <v>45</v>
      </c>
    </row>
    <row r="8" spans="2:3">
      <c r="B8" s="11" t="s">
        <v>151</v>
      </c>
      <c r="C8" s="11">
        <v>60</v>
      </c>
    </row>
    <row r="9" spans="2:3">
      <c r="B9" s="11" t="s">
        <v>152</v>
      </c>
      <c r="C9" s="11">
        <v>80</v>
      </c>
    </row>
    <row r="10" spans="2:3">
      <c r="B10" s="11" t="s">
        <v>153</v>
      </c>
      <c r="C10" s="11">
        <v>100</v>
      </c>
    </row>
  </sheetData>
  <mergeCells count="1">
    <mergeCell ref="B5: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8AB486-5151-4493-8572-20E215B1C1D0}">
  <ds:schemaRefs>
    <ds:schemaRef ds:uri="9bc71a6a-fede-4148-9ae7-ed3ee9e6c7b9"/>
    <ds:schemaRef ds:uri="http://schemas.microsoft.com/office/2006/documentManagement/types"/>
    <ds:schemaRef ds:uri="http://purl.org/dc/terms/"/>
    <ds:schemaRef ds:uri="http://purl.org/dc/elements/1.1/"/>
    <ds:schemaRef ds:uri="http://schemas.microsoft.com/office/2006/metadata/properties"/>
    <ds:schemaRef ds:uri="http://purl.org/dc/dcmitype/"/>
    <ds:schemaRef ds:uri="fa7ba8b8-bc05-4189-be16-0937ea6c7638"/>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6F687EC-4D25-46BF-98E9-178D624307E0}">
  <ds:schemaRefs>
    <ds:schemaRef ds:uri="http://schemas.microsoft.com/sharepoint/v3/contenttype/forms"/>
  </ds:schemaRefs>
</ds:datastoreItem>
</file>

<file path=customXml/itemProps3.xml><?xml version="1.0" encoding="utf-8"?>
<ds:datastoreItem xmlns:ds="http://schemas.openxmlformats.org/officeDocument/2006/customXml" ds:itemID="{8CAB5270-B9A2-4F55-96E2-71D2F17E64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Print</vt:lpstr>
      <vt:lpstr>GROSS_ANALYTICS USA</vt:lpstr>
      <vt:lpstr>Info</vt:lpstr>
      <vt:lpstr>Logs</vt:lpstr>
      <vt:lpstr>Gross Analysis</vt:lpstr>
      <vt:lpstr>Logistics Cost</vt:lpstr>
      <vt:lpstr>Summary</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Leopoldo</dc:creator>
  <cp:keywords/>
  <dc:description/>
  <cp:lastModifiedBy>Araceli Moreno Fajardo</cp:lastModifiedBy>
  <cp:revision/>
  <dcterms:created xsi:type="dcterms:W3CDTF">2017-04-12T16:08:17Z</dcterms:created>
  <dcterms:modified xsi:type="dcterms:W3CDTF">2024-07-16T00:04:37Z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5400</vt:r8>
  </property>
  <property fmtid="{D5CDD505-2E9C-101B-9397-08002B2CF9AE}" pid="4" name="MediaServiceImageTags">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