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24226"/>
  <mc:AlternateContent xmlns:mc="http://schemas.openxmlformats.org/markup-compatibility/2006">
    <mc:Choice Requires="x15">
      <x15ac:absPath xmlns:x15ac="http://schemas.microsoft.com/office/spreadsheetml/2010/11/ac" url="https://ibtest2020.sharepoint.com/sites/Public_Quotes_2024/Documentos compartidos/02_Quick_Quote_and_Budgetary_Template/"/>
    </mc:Choice>
  </mc:AlternateContent>
  <xr:revisionPtr revIDLastSave="0" documentId="8_{5E50B191-B4AE-4A61-9EB0-CBAFE2712EAB}" xr6:coauthVersionLast="47" xr6:coauthVersionMax="47" xr10:uidLastSave="{00000000-0000-0000-0000-000000000000}"/>
  <bookViews>
    <workbookView xWindow="28680" yWindow="-120" windowWidth="29040" windowHeight="15720" firstSheet="1" activeTab="1" xr2:uid="{00000000-000D-0000-FFFF-FFFF00000000}"/>
  </bookViews>
  <sheets>
    <sheet name="Quote MX" sheetId="11" r:id="rId1"/>
    <sheet name="Budgetary MX" sheetId="14" r:id="rId2"/>
    <sheet name="GROSS_ANALYTICS MX" sheetId="13" r:id="rId3"/>
    <sheet name="Quote USA" sheetId="17" r:id="rId4"/>
    <sheet name="Budgetary USA" sheetId="16" r:id="rId5"/>
    <sheet name="GROSS_ANALYTICS USA" sheetId="15" r:id="rId6"/>
    <sheet name="Info" sheetId="3" r:id="rId7"/>
    <sheet name="DataBase" sheetId="2" r:id="rId8"/>
    <sheet name="Engineering Hours" sheetId="4" r:id="rId9"/>
    <sheet name="Logistics Cost" sheetId="6" r:id="rId10"/>
    <sheet name="Tools" sheetId="5" r:id="rId11"/>
  </sheets>
  <externalReferences>
    <externalReference r:id="rId12"/>
    <externalReference r:id="rId13"/>
  </externalReferences>
  <definedNames>
    <definedName name="Conditions">[1]Sheet2!$B$2:$B$4</definedName>
    <definedName name="MarkUp">[1]Sheet2!$D$2:$D$42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5" l="1"/>
  <c r="K22" i="15"/>
  <c r="K21" i="15"/>
  <c r="K19" i="15"/>
  <c r="K18" i="15"/>
  <c r="K17" i="15"/>
  <c r="K16" i="15"/>
  <c r="J16" i="15" s="1"/>
  <c r="K15" i="15"/>
  <c r="K14" i="15"/>
  <c r="K13" i="15"/>
  <c r="K11" i="15"/>
  <c r="K10" i="15"/>
  <c r="K9" i="15"/>
  <c r="K8" i="15"/>
  <c r="J8" i="15" s="1"/>
  <c r="K7" i="15"/>
  <c r="K6" i="15"/>
  <c r="K5" i="15"/>
  <c r="K23" i="13"/>
  <c r="K22" i="13"/>
  <c r="K21" i="13"/>
  <c r="K19" i="13"/>
  <c r="K18" i="13"/>
  <c r="K17" i="13"/>
  <c r="K15" i="13"/>
  <c r="K14" i="13"/>
  <c r="K11" i="13"/>
  <c r="K10" i="13"/>
  <c r="K9" i="13"/>
  <c r="K7" i="13"/>
  <c r="K6" i="13"/>
  <c r="K5" i="13"/>
  <c r="I64" i="17"/>
  <c r="I62" i="17"/>
  <c r="I60" i="17"/>
  <c r="I58" i="17"/>
  <c r="I56" i="17"/>
  <c r="I31" i="17"/>
  <c r="I29" i="17"/>
  <c r="I27" i="17"/>
  <c r="I25" i="17"/>
  <c r="I23" i="17"/>
  <c r="H15" i="17"/>
  <c r="H13" i="17"/>
  <c r="B13" i="17"/>
  <c r="H12" i="17"/>
  <c r="B12" i="17"/>
  <c r="B11" i="17"/>
  <c r="H10" i="17"/>
  <c r="B10" i="17"/>
  <c r="H9" i="17"/>
  <c r="B9" i="17"/>
  <c r="I8" i="17"/>
  <c r="I64" i="16"/>
  <c r="I62" i="16"/>
  <c r="I60" i="16"/>
  <c r="I58" i="16"/>
  <c r="I56" i="16"/>
  <c r="I31" i="16"/>
  <c r="I29" i="16"/>
  <c r="I27" i="16"/>
  <c r="I25" i="16"/>
  <c r="I23" i="16"/>
  <c r="H15" i="16"/>
  <c r="H13" i="16"/>
  <c r="B13" i="16"/>
  <c r="H12" i="16"/>
  <c r="B12" i="16"/>
  <c r="B11" i="16"/>
  <c r="H10" i="16"/>
  <c r="B10" i="16"/>
  <c r="H9" i="16"/>
  <c r="B9" i="16"/>
  <c r="I8" i="16"/>
  <c r="H26" i="15"/>
  <c r="H25" i="15"/>
  <c r="H24" i="15"/>
  <c r="K24" i="15" s="1"/>
  <c r="J24" i="15" s="1"/>
  <c r="H23" i="15"/>
  <c r="H22" i="15"/>
  <c r="J22" i="15" s="1"/>
  <c r="H21" i="15"/>
  <c r="H20" i="15"/>
  <c r="K20" i="15" s="1"/>
  <c r="J20" i="15" s="1"/>
  <c r="H19" i="15"/>
  <c r="J19" i="15" s="1"/>
  <c r="H18" i="15"/>
  <c r="J18" i="15" s="1"/>
  <c r="H17" i="15"/>
  <c r="H16" i="15"/>
  <c r="H15" i="15"/>
  <c r="J15" i="15" s="1"/>
  <c r="H14" i="15"/>
  <c r="J14" i="15" s="1"/>
  <c r="H13" i="15"/>
  <c r="J13" i="15" s="1"/>
  <c r="H12" i="15"/>
  <c r="K12" i="15" s="1"/>
  <c r="J12" i="15" s="1"/>
  <c r="H11" i="15"/>
  <c r="J11" i="15" s="1"/>
  <c r="H10" i="15"/>
  <c r="H9" i="15"/>
  <c r="H8" i="15"/>
  <c r="H7" i="15"/>
  <c r="J7" i="15" s="1"/>
  <c r="H6" i="15"/>
  <c r="J6" i="15" s="1"/>
  <c r="H5" i="15"/>
  <c r="H4" i="15"/>
  <c r="I30" i="14"/>
  <c r="I28" i="14"/>
  <c r="I26" i="14"/>
  <c r="I24" i="14"/>
  <c r="I22" i="14"/>
  <c r="H15" i="14"/>
  <c r="H13" i="14"/>
  <c r="B13" i="14"/>
  <c r="H12" i="14"/>
  <c r="B12" i="14"/>
  <c r="B11" i="14"/>
  <c r="H10" i="14"/>
  <c r="B10" i="14"/>
  <c r="H9" i="14"/>
  <c r="B9" i="14"/>
  <c r="I8" i="14"/>
  <c r="K13" i="13"/>
  <c r="H26" i="13"/>
  <c r="K26" i="13" s="1"/>
  <c r="H25" i="13"/>
  <c r="H24" i="13"/>
  <c r="K24" i="13" s="1"/>
  <c r="H23" i="13"/>
  <c r="H22" i="13"/>
  <c r="H21" i="13"/>
  <c r="H19" i="13"/>
  <c r="H18" i="13"/>
  <c r="H17" i="13"/>
  <c r="H15" i="13"/>
  <c r="H14" i="13"/>
  <c r="H13" i="13"/>
  <c r="K25" i="15" l="1"/>
  <c r="J25" i="15" s="1"/>
  <c r="K26" i="15"/>
  <c r="J26" i="15" s="1"/>
  <c r="I33" i="16"/>
  <c r="I33" i="17"/>
  <c r="H29" i="15"/>
  <c r="K4" i="15"/>
  <c r="J4" i="15" s="1"/>
  <c r="J29" i="15" s="1"/>
  <c r="N25" i="15" s="1"/>
  <c r="J23" i="15"/>
  <c r="J10" i="15"/>
  <c r="J5" i="15"/>
  <c r="J17" i="15"/>
  <c r="J9" i="15"/>
  <c r="J21" i="15"/>
  <c r="I32" i="14"/>
  <c r="J23" i="13"/>
  <c r="J13" i="13"/>
  <c r="J21" i="13"/>
  <c r="J18" i="13"/>
  <c r="J15" i="13"/>
  <c r="K25" i="13"/>
  <c r="J25" i="13" s="1"/>
  <c r="J14" i="13"/>
  <c r="J17" i="13"/>
  <c r="J19" i="13"/>
  <c r="J22" i="13"/>
  <c r="J26" i="13"/>
  <c r="J24" i="13"/>
  <c r="K29" i="15" l="1"/>
  <c r="H20" i="13"/>
  <c r="K20" i="13" s="1"/>
  <c r="H11" i="13"/>
  <c r="H10" i="13"/>
  <c r="H7" i="13"/>
  <c r="H6" i="13"/>
  <c r="I25" i="11"/>
  <c r="I31" i="11"/>
  <c r="I29" i="11"/>
  <c r="I27" i="11"/>
  <c r="I23" i="11"/>
  <c r="H16" i="13"/>
  <c r="H12" i="13"/>
  <c r="K12" i="13" s="1"/>
  <c r="J12" i="13" s="1"/>
  <c r="H9" i="13"/>
  <c r="H8" i="13"/>
  <c r="K8" i="13" s="1"/>
  <c r="J8" i="13" s="1"/>
  <c r="H5" i="13"/>
  <c r="H4" i="13"/>
  <c r="H15" i="11"/>
  <c r="K16" i="13" l="1"/>
  <c r="J16" i="13" s="1"/>
  <c r="J20" i="13"/>
  <c r="J6" i="13"/>
  <c r="J10" i="13"/>
  <c r="J11" i="13"/>
  <c r="J7" i="13"/>
  <c r="I33" i="11"/>
  <c r="J9" i="13"/>
  <c r="J5" i="13"/>
  <c r="K4" i="13"/>
  <c r="H29" i="13"/>
  <c r="K29" i="13" l="1"/>
  <c r="J4" i="13"/>
  <c r="J29" i="13" s="1"/>
  <c r="N25" i="13" s="1"/>
  <c r="I64" i="11" l="1"/>
  <c r="I62" i="11"/>
  <c r="I60" i="11" l="1"/>
  <c r="I58" i="11"/>
  <c r="I56" i="11"/>
  <c r="B13" i="11" l="1"/>
  <c r="H9" i="11" l="1"/>
  <c r="H13" i="11"/>
  <c r="H10" i="11"/>
  <c r="I13" i="6" l="1"/>
  <c r="J13" i="6" s="1"/>
  <c r="K13" i="6" s="1"/>
  <c r="I12" i="6"/>
  <c r="J12" i="6" s="1"/>
  <c r="K12" i="6" s="1"/>
  <c r="I11" i="6"/>
  <c r="J11" i="6" s="1"/>
  <c r="K11" i="6" s="1"/>
  <c r="I10" i="6"/>
  <c r="J10" i="6" s="1"/>
  <c r="K10" i="6" s="1"/>
  <c r="I9" i="6"/>
  <c r="J9" i="6" s="1"/>
  <c r="K9" i="6" s="1"/>
  <c r="I8" i="6"/>
  <c r="J8" i="6" s="1"/>
  <c r="K8" i="6" s="1"/>
  <c r="I7" i="6"/>
  <c r="J7" i="6" s="1"/>
  <c r="K7" i="6" s="1"/>
  <c r="I6" i="6"/>
  <c r="J6" i="6" s="1"/>
  <c r="K6" i="6" s="1"/>
  <c r="I5" i="6"/>
  <c r="J5" i="6" s="1"/>
  <c r="K5" i="6" s="1"/>
  <c r="I4" i="6"/>
  <c r="H62" i="4"/>
  <c r="I62" i="4" s="1"/>
  <c r="J62" i="4" s="1"/>
  <c r="H61" i="4"/>
  <c r="I61" i="4" s="1"/>
  <c r="J61" i="4" s="1"/>
  <c r="H60" i="4"/>
  <c r="I60" i="4" s="1"/>
  <c r="J60" i="4" s="1"/>
  <c r="H59" i="4"/>
  <c r="I59" i="4" s="1"/>
  <c r="J59" i="4" s="1"/>
  <c r="H58" i="4"/>
  <c r="I58" i="4" s="1"/>
  <c r="J58" i="4" s="1"/>
  <c r="H57" i="4"/>
  <c r="I57" i="4" s="1"/>
  <c r="J57" i="4" s="1"/>
  <c r="H56" i="4"/>
  <c r="I56" i="4" s="1"/>
  <c r="J56" i="4" s="1"/>
  <c r="H55" i="4"/>
  <c r="I55" i="4" s="1"/>
  <c r="J55" i="4" s="1"/>
  <c r="H54" i="4"/>
  <c r="I54" i="4" s="1"/>
  <c r="J54" i="4" s="1"/>
  <c r="H53" i="4"/>
  <c r="G48" i="4"/>
  <c r="I47" i="4"/>
  <c r="J47" i="4" s="1"/>
  <c r="K47" i="4" s="1"/>
  <c r="L47" i="4" s="1"/>
  <c r="F47" i="4"/>
  <c r="E47" i="4"/>
  <c r="I46" i="4"/>
  <c r="J46" i="4" s="1"/>
  <c r="K46" i="4" s="1"/>
  <c r="L46" i="4" s="1"/>
  <c r="F46" i="4"/>
  <c r="E46" i="4"/>
  <c r="I45" i="4"/>
  <c r="J45" i="4" s="1"/>
  <c r="K45" i="4" s="1"/>
  <c r="L45" i="4" s="1"/>
  <c r="F45" i="4"/>
  <c r="E45" i="4"/>
  <c r="I44" i="4"/>
  <c r="J44" i="4" s="1"/>
  <c r="K44" i="4" s="1"/>
  <c r="L44" i="4" s="1"/>
  <c r="F44" i="4"/>
  <c r="E44" i="4"/>
  <c r="I43" i="4"/>
  <c r="J43" i="4" s="1"/>
  <c r="K43" i="4" s="1"/>
  <c r="L43" i="4" s="1"/>
  <c r="F43" i="4"/>
  <c r="E43" i="4"/>
  <c r="I42" i="4"/>
  <c r="J42" i="4" s="1"/>
  <c r="K42" i="4" s="1"/>
  <c r="L42" i="4" s="1"/>
  <c r="F42" i="4"/>
  <c r="E42" i="4"/>
  <c r="I41" i="4"/>
  <c r="J41" i="4" s="1"/>
  <c r="K41" i="4" s="1"/>
  <c r="L41" i="4" s="1"/>
  <c r="F41" i="4"/>
  <c r="E41" i="4"/>
  <c r="I40" i="4"/>
  <c r="J40" i="4" s="1"/>
  <c r="K40" i="4" s="1"/>
  <c r="L40" i="4" s="1"/>
  <c r="F40" i="4"/>
  <c r="E40" i="4"/>
  <c r="I39" i="4"/>
  <c r="J39" i="4" s="1"/>
  <c r="K39" i="4" s="1"/>
  <c r="L39" i="4" s="1"/>
  <c r="F39" i="4"/>
  <c r="E39" i="4"/>
  <c r="I38" i="4"/>
  <c r="J38" i="4" s="1"/>
  <c r="K38" i="4" s="1"/>
  <c r="L38" i="4" s="1"/>
  <c r="F38" i="4"/>
  <c r="E38" i="4"/>
  <c r="I37" i="4"/>
  <c r="J37" i="4" s="1"/>
  <c r="K37" i="4" s="1"/>
  <c r="L37" i="4" s="1"/>
  <c r="F37" i="4"/>
  <c r="E37" i="4"/>
  <c r="I36" i="4"/>
  <c r="J36" i="4" s="1"/>
  <c r="K36" i="4" s="1"/>
  <c r="L36" i="4" s="1"/>
  <c r="F36" i="4"/>
  <c r="E36" i="4"/>
  <c r="I35" i="4"/>
  <c r="J35" i="4" s="1"/>
  <c r="K35" i="4" s="1"/>
  <c r="L35" i="4" s="1"/>
  <c r="F35" i="4"/>
  <c r="E35" i="4"/>
  <c r="I34" i="4"/>
  <c r="J34" i="4" s="1"/>
  <c r="K34" i="4" s="1"/>
  <c r="L34" i="4" s="1"/>
  <c r="F34" i="4"/>
  <c r="E34" i="4"/>
  <c r="I33" i="4"/>
  <c r="J33" i="4" s="1"/>
  <c r="K33" i="4" s="1"/>
  <c r="L33" i="4" s="1"/>
  <c r="F33" i="4"/>
  <c r="E33" i="4"/>
  <c r="I32" i="4"/>
  <c r="J32" i="4" s="1"/>
  <c r="K32" i="4" s="1"/>
  <c r="L32" i="4" s="1"/>
  <c r="F32" i="4"/>
  <c r="E32" i="4"/>
  <c r="I31" i="4"/>
  <c r="J31" i="4" s="1"/>
  <c r="K31" i="4" s="1"/>
  <c r="L31" i="4" s="1"/>
  <c r="F31" i="4"/>
  <c r="E31" i="4"/>
  <c r="I30" i="4"/>
  <c r="J30" i="4" s="1"/>
  <c r="K30" i="4" s="1"/>
  <c r="L30" i="4" s="1"/>
  <c r="F30" i="4"/>
  <c r="E30" i="4"/>
  <c r="I29" i="4"/>
  <c r="J29" i="4" s="1"/>
  <c r="K29" i="4" s="1"/>
  <c r="L29" i="4" s="1"/>
  <c r="F29" i="4"/>
  <c r="E29" i="4"/>
  <c r="I28" i="4"/>
  <c r="J28" i="4" s="1"/>
  <c r="K28" i="4" s="1"/>
  <c r="F28" i="4"/>
  <c r="E28" i="4"/>
  <c r="K22" i="4"/>
  <c r="L22" i="4" s="1"/>
  <c r="M22" i="4" s="1"/>
  <c r="K21" i="4"/>
  <c r="K20" i="4"/>
  <c r="K19" i="4"/>
  <c r="L19" i="4" s="1"/>
  <c r="M19" i="4" s="1"/>
  <c r="K18" i="4"/>
  <c r="K17" i="4"/>
  <c r="K16" i="4"/>
  <c r="K15" i="4"/>
  <c r="L15" i="4" s="1"/>
  <c r="M15" i="4" s="1"/>
  <c r="K14" i="4"/>
  <c r="K13" i="4"/>
  <c r="L13" i="4" s="1"/>
  <c r="M13" i="4" s="1"/>
  <c r="K12" i="4"/>
  <c r="K11" i="4"/>
  <c r="L11" i="4" s="1"/>
  <c r="K10" i="4"/>
  <c r="L10" i="4" s="1"/>
  <c r="M10" i="4" s="1"/>
  <c r="K9" i="4"/>
  <c r="L9" i="4" s="1"/>
  <c r="M9" i="4" s="1"/>
  <c r="K8" i="4"/>
  <c r="M7" i="4"/>
  <c r="L7" i="4"/>
  <c r="K7" i="4"/>
  <c r="M6" i="4"/>
  <c r="L6" i="4"/>
  <c r="K6" i="4"/>
  <c r="M5" i="4"/>
  <c r="L5" i="4"/>
  <c r="K5" i="4"/>
  <c r="M4" i="4"/>
  <c r="O4" i="4" s="1"/>
  <c r="P4" i="4" s="1"/>
  <c r="L4" i="4"/>
  <c r="K4" i="4"/>
  <c r="K3" i="4"/>
  <c r="L3" i="4" s="1"/>
  <c r="M3" i="4" s="1"/>
  <c r="E7" i="3"/>
  <c r="H12" i="11"/>
  <c r="B12" i="11"/>
  <c r="B11" i="11"/>
  <c r="B10" i="11"/>
  <c r="I8" i="11"/>
  <c r="B9" i="11"/>
  <c r="L18" i="4" l="1"/>
  <c r="M18" i="4" s="1"/>
  <c r="O18" i="4" s="1"/>
  <c r="P18" i="4" s="1"/>
  <c r="H63" i="4"/>
  <c r="L14" i="4"/>
  <c r="M14" i="4" s="1"/>
  <c r="O14" i="4" s="1"/>
  <c r="P14" i="4" s="1"/>
  <c r="E48" i="4"/>
  <c r="I53" i="4"/>
  <c r="I14" i="6"/>
  <c r="O5" i="4"/>
  <c r="P5" i="4" s="1"/>
  <c r="M11" i="4"/>
  <c r="K23" i="4"/>
  <c r="F48" i="4"/>
  <c r="L28" i="4"/>
  <c r="L48" i="4" s="1"/>
  <c r="K48" i="4"/>
  <c r="O3" i="4"/>
  <c r="O13" i="4"/>
  <c r="P13" i="4" s="1"/>
  <c r="O19" i="4"/>
  <c r="P19" i="4" s="1"/>
  <c r="I63" i="4"/>
  <c r="O9" i="4"/>
  <c r="P9" i="4" s="1"/>
  <c r="O15" i="4"/>
  <c r="P15" i="4" s="1"/>
  <c r="J48" i="4"/>
  <c r="O6" i="4"/>
  <c r="P6" i="4" s="1"/>
  <c r="L8" i="4"/>
  <c r="O10" i="4"/>
  <c r="P10" i="4" s="1"/>
  <c r="L12" i="4"/>
  <c r="M12" i="4" s="1"/>
  <c r="L16" i="4"/>
  <c r="M16" i="4" s="1"/>
  <c r="L20" i="4"/>
  <c r="M20" i="4" s="1"/>
  <c r="O22" i="4"/>
  <c r="P22" i="4" s="1"/>
  <c r="J53" i="4"/>
  <c r="J63" i="4" s="1"/>
  <c r="J4" i="6"/>
  <c r="O7" i="4"/>
  <c r="P7" i="4" s="1"/>
  <c r="L17" i="4"/>
  <c r="M17" i="4" s="1"/>
  <c r="L21" i="4"/>
  <c r="M21" i="4" s="1"/>
  <c r="L23" i="4" l="1"/>
  <c r="O11" i="4"/>
  <c r="P11" i="4" s="1"/>
  <c r="M8" i="4"/>
  <c r="O8" i="4" s="1"/>
  <c r="P8" i="4" s="1"/>
  <c r="O21" i="4"/>
  <c r="P21" i="4" s="1"/>
  <c r="O17" i="4"/>
  <c r="O12" i="4"/>
  <c r="P12" i="4" s="1"/>
  <c r="O20" i="4"/>
  <c r="P20" i="4" s="1"/>
  <c r="O16" i="4"/>
  <c r="P16" i="4" s="1"/>
  <c r="J14" i="6"/>
  <c r="K4" i="6"/>
  <c r="K14" i="6" s="1"/>
  <c r="P3" i="4"/>
  <c r="M23" i="4" l="1"/>
  <c r="O23" i="4"/>
  <c r="P17" i="4"/>
  <c r="P23" i="4" s="1"/>
  <c r="N2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tc={7C301C28-0D9A-4222-AA04-BBFA0BE88366}</author>
    <author>tc={FD819360-847C-446F-B9D3-2DA25BAE2C3D}</author>
  </authors>
  <commentList>
    <comment ref="H15" authorId="0" shapeId="0" xr:uid="{7C301C28-0D9A-4222-AA04-BBFA0BE88366}">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FD819360-847C-446F-B9D3-2DA25BAE2C3D}">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tc={91932E3F-466E-4CE7-ABAC-3D89586A7C01}</author>
    <author>tc={32F71DFC-9B0E-4165-9740-CAEF84EBD316}</author>
  </authors>
  <commentList>
    <comment ref="H15" authorId="0" shapeId="0" xr:uid="{91932E3F-466E-4CE7-ABAC-3D89586A7C01}">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2" authorId="1" shapeId="0" xr:uid="{32F71DFC-9B0E-4165-9740-CAEF84EBD316}">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tc={62EB58F5-A37B-4EDE-8383-D8552798932B}</author>
    <author>tc={7D0301AB-4AC4-4A48-B267-78DE73234E9D}</author>
  </authors>
  <commentList>
    <comment ref="H15" authorId="0" shapeId="0" xr:uid="{62EB58F5-A37B-4EDE-8383-D8552798932B}">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7D0301AB-4AC4-4A48-B267-78DE73234E9D}">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tc={D48FC1DC-C395-47C7-AF7F-12D6EAA78BA0}</author>
    <author>tc={4A5D9419-BA61-4BFB-AAB3-359E8CFB81F7}</author>
  </authors>
  <commentList>
    <comment ref="H15" authorId="0" shapeId="0" xr:uid="{D48FC1DC-C395-47C7-AF7F-12D6EAA78BA0}">
      <text>
        <t>[Threaded comment]
Your version of Excel allows you to read this threaded comment; however, any edits to it will get removed if the file is opened in a newer version of Excel. Learn more: https://go.microsoft.com/fwlink/?linkid=870924
Comment:
    ¡IMPORTANTE! Confirmar que los términos de pago estén correctos (de acuerdo a cada cuenta, este dato se puede confirmar en Salesforce)</t>
      </text>
    </comment>
    <comment ref="F33" authorId="1" shapeId="0" xr:uid="{4A5D9419-BA61-4BFB-AAB3-359E8CFB81F7}">
      <text>
        <t>[Threaded comment]
Your version of Excel allows you to read this threaded comment; however, any edits to it will get removed if the file is opened in a newer version of Excel. Learn more: https://go.microsoft.com/fwlink/?linkid=870924
Comment:
    IMPORTANTE!! siempre revisar que el total esté correcto. Que todos los items se estén considerando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Leopoldo</author>
    <author>Daniel</author>
  </authors>
  <commentList>
    <comment ref="C4" authorId="0" shapeId="0" xr:uid="{00000000-0006-0000-0200-000001000000}">
      <text>
        <r>
          <rPr>
            <b/>
            <sz val="9"/>
            <color indexed="81"/>
            <rFont val="Tahoma"/>
            <family val="2"/>
          </rPr>
          <t>Leopoldo:</t>
        </r>
        <r>
          <rPr>
            <sz val="9"/>
            <color indexed="81"/>
            <rFont val="Tahoma"/>
            <family val="2"/>
          </rPr>
          <t xml:space="preserve">
asegurarse de Sumar la unidad 
</t>
        </r>
      </text>
    </comment>
    <comment ref="C5" authorId="0" shapeId="0" xr:uid="{342626F5-7100-4468-81F4-0C78764B11DF}">
      <text>
        <r>
          <rPr>
            <b/>
            <sz val="9"/>
            <color indexed="81"/>
            <rFont val="Tahoma"/>
            <family val="2"/>
          </rPr>
          <t>Leopoldo:</t>
        </r>
        <r>
          <rPr>
            <sz val="9"/>
            <color indexed="81"/>
            <rFont val="Tahoma"/>
            <family val="2"/>
          </rPr>
          <t xml:space="preserve">
EXW
DDP
</t>
        </r>
      </text>
    </comment>
    <comment ref="C6" authorId="0" shapeId="0" xr:uid="{00000000-0006-0000-0200-000003000000}">
      <text>
        <r>
          <rPr>
            <b/>
            <sz val="9"/>
            <color indexed="81"/>
            <rFont val="Tahoma"/>
            <family val="2"/>
          </rPr>
          <t>Leopoldo:</t>
        </r>
        <r>
          <rPr>
            <sz val="9"/>
            <color indexed="81"/>
            <rFont val="Tahoma"/>
            <family val="2"/>
          </rPr>
          <t xml:space="preserve">
EXW
DDP
</t>
        </r>
      </text>
    </comment>
    <comment ref="C7" authorId="0" shapeId="0" xr:uid="{2EC92A09-DA8B-4FB1-AFA4-7180B9663A10}">
      <text>
        <r>
          <rPr>
            <b/>
            <sz val="9"/>
            <color indexed="81"/>
            <rFont val="Tahoma"/>
            <family val="2"/>
          </rPr>
          <t>Leopoldo:</t>
        </r>
        <r>
          <rPr>
            <sz val="9"/>
            <color indexed="81"/>
            <rFont val="Tahoma"/>
            <family val="2"/>
          </rPr>
          <t xml:space="preserve">
Nombre del proyecto
</t>
        </r>
      </text>
    </comment>
    <comment ref="E7" authorId="1" shapeId="0" xr:uid="{00000000-0006-0000-0200-000005000000}">
      <text>
        <r>
          <rPr>
            <b/>
            <sz val="9"/>
            <color indexed="81"/>
            <rFont val="Tahoma"/>
            <family val="2"/>
          </rPr>
          <t>Daniel:</t>
        </r>
        <r>
          <rPr>
            <sz val="9"/>
            <color indexed="81"/>
            <rFont val="Tahoma"/>
            <family val="2"/>
          </rPr>
          <t xml:space="preserve">
Comparar el tiempo de entrega vs ingenieria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druiz</author>
  </authors>
  <commentList>
    <comment ref="H1" authorId="0" shapeId="0" xr:uid="{00000000-0006-0000-0300-000001000000}">
      <text>
        <r>
          <rPr>
            <b/>
            <sz val="9"/>
            <color indexed="81"/>
            <rFont val="Tahoma"/>
            <family val="2"/>
          </rPr>
          <t>druiz:</t>
        </r>
        <r>
          <rPr>
            <sz val="9"/>
            <color indexed="81"/>
            <rFont val="Tahoma"/>
            <family val="2"/>
          </rPr>
          <t xml:space="preserve">
Last update 13-03-2016
PIA Payment in advance
Net 7 Payment seven days after invoice date
Net 10 Payment ten days after invoice date
Net 30 Payment 30 days after invoice date
Net 60 Payment 60 days after invoice date
Net 90 Payment 90 days after invoice date</t>
        </r>
      </text>
    </comment>
  </commentList>
</comments>
</file>

<file path=xl/sharedStrings.xml><?xml version="1.0" encoding="utf-8"?>
<sst xmlns="http://schemas.openxmlformats.org/spreadsheetml/2006/main" count="1422" uniqueCount="561">
  <si>
    <t>Innovative Board Test SAPI de CV</t>
  </si>
  <si>
    <t>Periférico Sur #5739 11B Toluquilla</t>
  </si>
  <si>
    <t>Tlaquepaque, Jalisco, 45610</t>
  </si>
  <si>
    <t>Mexico</t>
  </si>
  <si>
    <t>Quotation</t>
  </si>
  <si>
    <t>Attention to:</t>
  </si>
  <si>
    <t>Quotation Number:</t>
  </si>
  <si>
    <t>Date:</t>
  </si>
  <si>
    <t>Reference:</t>
  </si>
  <si>
    <t>Please Send Your PO to:</t>
  </si>
  <si>
    <t>orders@ibtest.com</t>
  </si>
  <si>
    <t>Delivery Terms:</t>
  </si>
  <si>
    <t>Delivery Time:</t>
  </si>
  <si>
    <t>Currency:</t>
  </si>
  <si>
    <t>USA Dollars</t>
  </si>
  <si>
    <t>Payment Terms:</t>
  </si>
  <si>
    <t>Thank you for your inquiry. We appreciate your interest in our solutions.</t>
  </si>
  <si>
    <t xml:space="preserve">This quotation is valid for 30 days from the above date. </t>
  </si>
  <si>
    <t>If delivery is in Mexico, all prices are subject to taxes. Please add 16% of IVA for invoicing purposes.</t>
  </si>
  <si>
    <t>Here is our quotation for the relevant items below:</t>
  </si>
  <si>
    <t>Item</t>
  </si>
  <si>
    <t>Description</t>
  </si>
  <si>
    <t>Qty</t>
  </si>
  <si>
    <t>Unit Price</t>
  </si>
  <si>
    <t>Amount</t>
  </si>
  <si>
    <t>Functional Circuit Test System</t>
  </si>
  <si>
    <t xml:space="preserve">Automation System </t>
  </si>
  <si>
    <t xml:space="preserve">Non-Recurring Engineering </t>
  </si>
  <si>
    <t>On-Site Set up</t>
  </si>
  <si>
    <t>Fixture &amp; Station Packaging and Shipping</t>
  </si>
  <si>
    <t>TOTAL USD</t>
  </si>
  <si>
    <t>OPTIONAL ITEMS</t>
  </si>
  <si>
    <t>Debug deployment TestStand licenses</t>
  </si>
  <si>
    <t>UUT Strain Simulation (FEA)</t>
  </si>
  <si>
    <t>Strain Gage (sensor)</t>
  </si>
  <si>
    <t xml:space="preserve">4 Rosettes, SGA
</t>
  </si>
  <si>
    <t>Feasa 10F spare part</t>
  </si>
  <si>
    <t>Optical Heads OH-03 10 Spare part Kit</t>
  </si>
  <si>
    <t>Deliverables by iBtest</t>
  </si>
  <si>
    <t>Deliverables by Customer</t>
  </si>
  <si>
    <t>Instruments</t>
  </si>
  <si>
    <t>Gerber files</t>
  </si>
  <si>
    <t>Assumptions</t>
  </si>
  <si>
    <t>-</t>
  </si>
  <si>
    <t>Limitations</t>
  </si>
  <si>
    <t xml:space="preserve">Exclusions </t>
  </si>
  <si>
    <t xml:space="preserve">We hope the quotation is to your satisfaction and look forward to hearing from you soon. </t>
  </si>
  <si>
    <t xml:space="preserve">If you have any further question or concerns please do not hesitate to contact us. </t>
  </si>
  <si>
    <t>Regional Sales Manager: Jean Magaña/ Cesar Luna/ Carlos Miramontes/Omar Chavez</t>
  </si>
  <si>
    <t>C:</t>
  </si>
  <si>
    <t>+52 1 33 3955 2698 / '+52 1 33 3505 8909 / '+52 1 33 1747 0034/ '+52 33 2833 4980</t>
  </si>
  <si>
    <t>T:</t>
  </si>
  <si>
    <t>+52 (33) 2465 6472</t>
  </si>
  <si>
    <t>E:</t>
  </si>
  <si>
    <t>jean.magaña@ibtest.com/cesar.luna@ibtest.com/carlos.miramontes@ibtest.com/omar.chavez@ibtest.com</t>
  </si>
  <si>
    <t>W:</t>
  </si>
  <si>
    <t>www.ibtest.com</t>
  </si>
  <si>
    <t>TERM AND CONDITIONS OF SALE</t>
  </si>
  <si>
    <t>"The term ""iBtest"" means Innovative Board Test S.A.P.I de C.V. and / or an affiliated company of Innovative Board Test S.A.P.I de C.V. An affiliated of Innovative Board Test S.A.P.I de C.V. means any corporation or other business entity over which Innovative Board Test S.A.P.I de C.V. can have control or deal.
These terms and conditions (“General Terms and Conditions”) form the agreement between Innovative Board Test S.A.P.I de C.V. (iBtest®) and our customers, which start from the acceptance of our quotation or proposal and continue until the end. No conflicting terms and conditions will apply to this transaction, unless iBtest has agreed in writing specifically to such other terms and conditions.  Otherwise, these General Terms and Conditions shall apply.  These General Terms and Conditions are subject to any change without prior notice.
1. Introduction.
• These General Terms and Conditions apply to all transactions of any nature with iBtest®.
• Must know, understand, and comply with these General Terms and Conditions, as they are a binding agreement between iBtest® and the customer.
2. Commercial conditions.
• Customer will be obliged to fully cover the payment of the invoice on the dates stipulated in the commercial proposal. iBtest® reserves the right to grant a credit line when deemed necessary.
• All payments shall be made in United States dollars, without discount, setoff, retention, or deduction, in the form and manner as designated by iBtest.  iBtest reserves the right to require payment by wire transfer.
• The days that cover the credit line will be stipulated -only- by iBtest®; Once the line of credit is approved it will not be extended under any circumstances.
• Invoices not paid within these commercial terms will be considered past due.
• Any delay in payment will generate a 6% six percent monthly interest from the due date of the invoices until it is paid in full.
• If payment is not made to iBtest in accordance with the above terms, iBtest® reserves the right to, at its option and without prejudice to its other rights and remedies: (i) provide its services until the client is up to date with payment; or terminate; or terminate its services.
• A  party is excused from and not liable for performance of its obligations under this Agreement for any occurrence beyond its reasonable control and without its fault or negligence including, but not limited to, acts of God (such as fires, floods, storms, earthquakes, hurricanes or other natural disasters), acts of the public enemy (such as civil war, rebellion, revolution or terrorist activities), regulations, acts or restraints of a government in either its sovereign or contractual capacity, significant and widespread supply chain shortages and disruptions caused by pandemics, epidemics, quarantine restrictions, strikes, lockouts, interruption or failure of utilities, or acts or omissions of common carriers, which will cause the provision of products/services to be rescheduled.
3. Acceptance.
• The System Acceptance Test (""SAT"") is carried out in accordance with the Proposal and is completed after the signing of an acceptance certificate. To the extent that circumstances permit, the SAT will be carried out at the buyer's (client’s) site and will be done (30) business days following delivery. If a delay in the start of the SAT is caused by the buyer /client, the SAT will be deemed to have been accepted on the thirty-first (31st) business day after delivery and will trigger the final payment and the guarantee, if applicable.
4. Quote.
• The quotation is based on the specifications provided by the customer and unless otherwise detailed, only an estimate should be considered. iBtest® will bill based on the actual number and type of tests performed as detailed in the proposal.
• The prices of iBtest® as quoted and the invoice do not include applicable taxes, fees, charges, duties and import fees, all of which are payable by the Client.
• iBtest® reserves the right to adjust the prices of any order for any alteration or change authorized or made by the buyer /client after acceptance
5. Overdue invoices.
• iBtest® reserves the right to forward all overdue accounts to a lawyer or debt collection agency.
• All costs associated with the recovery of overdue accounts (including forecasting commissions and attorney fees and expenses) will be the responsibility of the customer.
6. Cancellation of the order.
• iBtest® will penalize based on or purchase of materials that have been disbursed during the progress of the project and at the moment when the client does not want the full service.
• The client may cancel the project when deemed necessary, however, the client will be obliged to pay a penalty that will be established by iBtest®, which will be subject to the acquisition of materials, services or the use of time, effort, technology by the iBtest® engineering department.
• In the event that the client has been penalized according to the previous two points, iBtest® will be obliged to demonstrate and deliver the progress of the project and the expenses incurred and applied to the project itself.	
7. Guarantees
• Any resale software integrated into the System and all hardware, equipment, instrumentation, as well as any other manufactured product integrated into the System (except Equipment manufactured by Innovative Board Test S.A.P.I de C.V. (iBtest® or iBtest® subsidiaries) are guaranteed by their respective manufacturers ("Third Party Guarantee"), and not by iBtest®. The only recourse of the Client for breach of any Third Party Guarantee will be against the third party offering that guarantee and not against iBtest®.
• iBtest® offers a warranty for a period of ninety (90) days from the date of the purchase order. This warranty will not be valid when any of the following assumptions are updated: i. Modification of the hardware or software of the tester. ii. Fixing modifications not made by iBtest®.  
• iBtest® does not guarantee that the functions contained in the System will work in combinations that can be selected for use by the Client that do not comply with the Specifications.
• iBtest® does not guarantee that the operation of the System will be uninterrupted or that the Software is error free.
• DISCLAIMER: OTHER THAN EXPRESSLY SET FORTH IN THESE GENERAL TERMS AND CONDITIONS, IBTEST MAKES NO GUARANTY OR WARRANTY, EXPRESS OR IMPLIED, INCLUDING, BUT NOT LIMITED TO, MERCHANTABILITY OR FITNESS FOR USE, OR FITNESS FOR ANY SPECIFIC PURPOSE.
• LIMITATION OF LIABILITY: Client’s exclusive remedy for any and all losses or damages resulting from the sale of System under these General Terms and Conditions and the applicable quotation, order and invoice, including, but not limited to, any breach of warranty, breach of contract, negligence or strict liability, shall be limited, at iBtest’s option, to either: (a) the return of the sales price, or (b) the timely replacement in kind of the quantity of System. Any liability of iBtest for any claim of client for loss or damage shall be offset by any insurance available to client to pay any portion of the claim.  Further, no insurance carrier of client, nor any other person or entity, shall have rights of subrogation pursuant to these General Terms and Conditions.   In no event shall iBtest be liable to client, customer or any third-party for any special, consequential, incidental, punitive, exemplary, or indirect losses or damages, including, but not limited to, loss of anticipated profits or revenue or other economic loss attributable to the sale of System under these General Terms and Conditions and the applicable quotation, order and invoice or to any other matter arising out of or in connection therewith. Furthermore, it is the intention of the parties that there are no third-party beneficiaries to these General Terms and Conditions. 
8. Indemnification. 
CLIENT SHALL INDEMNIFY, DEFEND AND HOLD HARMLESS IBTEST AND ITS OWNERS, DIRECTROS, MANAGERS, EMPLOYEES AND AGENTS (COLLECTIVELY “INDEMNIFIED PARTIES”) FROM ANY AND ALL LOSSES, COSTS, LIABILITIES OR DAMAGES (INCLUDING REASONABLE ATTORNEYS’ FEES) INCURRED BY THE INDEMNIFIED PARTIES, AND CLAIMS, LAWSUITS, PROCEEDINGS OR DEMANDS THAT MAY BE MADE BY ANY PERSON OR ENTITY, (INCLUDING BUYER/CLIENT AND ITS EMPLOYEES AND AGENTS, AND ANY THIRD PARTY) AGAINST INDEMNIFIED PARTIES, ARISING FROM ANY MATTER RELATING TO (A) ANY BREACH OR MISREPRESENTATION BY CLIENT UNDER THESE GENERAL TERMS AND CONDITIONS, AND (B) USED BY CLIENT OF THE SYSTEM IN CONTRADICTIONS WITH ITS SPECIFICATIONS OR INSTRUCTIONS BY IBTEST.
9.  Governing Law.
These General Terms and Conditions (and applicable quotation, order and invoice) and any document related hereto shall be governed by, and construed pursuant to, the laws of the State of Texas, United States of America, excluding any choice of law rules which may direct the application of the laws of any other jurisdiction.  The United Nations Convention on Contracts for the International Sale of Goods (CISG) shall not apply to General Terms and Conditions (and applicable quotation, order and invoice) and any document related hereto.
10.  Extended support and coverage.
iBtest® customers seeking service and support can contact the iBtest® Technical Service (+52 33 2712 8415) or by email: support@ibtest.com.
No waiver of iBtest of any breach of any of these General Terms and Conditions shall be construed as a waiver of any subsequent breach of the same or any other term or condition This Agreement establishes the complete understanding and agreement between the client and iBtest®, which is accepted in accordance by both parties.
Once the production of the equipment has been completed, iBtest will inform the Client via email. This notification will be sent to the email accounts specified by the client, as well as to the relevant personnel responsible for receiving the equipment and other involved parties (such as purchasing and accounts payable). The equipment must not remain in iBtest facilities for more than thirty days. If the client fails to receive the equipment within the specified timeframe, they will be required to pay a storage fee of six dollars per square meter that the equipment covers, along with an additional charge for each day it remains in storage. Prior to equipment delivery, iBtest may request certain tests, trials, or samples (inputs) from the client in order to carry out necessary validations. In such cases, iBtest will promptly notify the client's email accounts of any specific requirements. The client must provide the requested items to iBtest within a maximum of three business days. Failure to comply with this requirement will result in the application of the penalty described in the previous paragraph. Regardless of the circumstances, iBtest will issue the corresponding invoice, which must not be subject to any payment conditions.</t>
  </si>
  <si>
    <t>4-ACM-003 Rev.3 17/enero/2024</t>
  </si>
  <si>
    <t>Budgetary</t>
  </si>
  <si>
    <t>This document cannot be used to place a PO</t>
  </si>
  <si>
    <t>Here is our Budgetary for the relevant items below:</t>
  </si>
  <si>
    <t>GROSS PROFIT ANALYTICS</t>
  </si>
  <si>
    <t>FCT</t>
  </si>
  <si>
    <t>IAT</t>
  </si>
  <si>
    <t xml:space="preserve">MECH </t>
  </si>
  <si>
    <t>FIX</t>
  </si>
  <si>
    <t>SWD</t>
  </si>
  <si>
    <t>Cost</t>
  </si>
  <si>
    <t xml:space="preserve">Revenue </t>
  </si>
  <si>
    <t xml:space="preserve">Amount </t>
  </si>
  <si>
    <t>Ítem</t>
  </si>
  <si>
    <t>Ítem Type</t>
  </si>
  <si>
    <t>Descrption</t>
  </si>
  <si>
    <t>Discount</t>
  </si>
  <si>
    <t>MK %</t>
  </si>
  <si>
    <t>Revenue</t>
  </si>
  <si>
    <t xml:space="preserve">ENG Hours </t>
  </si>
  <si>
    <t xml:space="preserve">TECH Hours </t>
  </si>
  <si>
    <t>Mark Up</t>
  </si>
  <si>
    <t>FIXTURE &amp; MATERIALS</t>
  </si>
  <si>
    <t>Engineering</t>
  </si>
  <si>
    <t xml:space="preserve">FIX HOURS </t>
  </si>
  <si>
    <t>NA</t>
  </si>
  <si>
    <t>FIX NRE</t>
  </si>
  <si>
    <t>FIX On-Site</t>
  </si>
  <si>
    <t>FCT &amp; MATERIALS</t>
  </si>
  <si>
    <t xml:space="preserve">FCT HOURS </t>
  </si>
  <si>
    <t>FCT NRE</t>
  </si>
  <si>
    <t>FCT On-Site</t>
  </si>
  <si>
    <t>MECH &amp; MATERIALS</t>
  </si>
  <si>
    <t xml:space="preserve">MECH  HOURS </t>
  </si>
  <si>
    <t>MECH  NRE</t>
  </si>
  <si>
    <t>MECH  On-Site</t>
  </si>
  <si>
    <t>IAT &amp; MATERIALS</t>
  </si>
  <si>
    <t xml:space="preserve">IAT HOURS </t>
  </si>
  <si>
    <t>IAT NRE</t>
  </si>
  <si>
    <t>IAT On-Site</t>
  </si>
  <si>
    <t>SWD &amp; MATERIALS</t>
  </si>
  <si>
    <t xml:space="preserve">SWD HOURS </t>
  </si>
  <si>
    <t xml:space="preserve">SWD NRE </t>
  </si>
  <si>
    <t>SWD On-Site</t>
  </si>
  <si>
    <t>No Mark Up</t>
  </si>
  <si>
    <t>Shipping</t>
  </si>
  <si>
    <t>Travel Expenses</t>
  </si>
  <si>
    <t>% Revenue</t>
  </si>
  <si>
    <t>Fixture Shipping &amp; Customs Costs</t>
  </si>
  <si>
    <t>TOTAL:</t>
  </si>
  <si>
    <t>Customer:</t>
  </si>
  <si>
    <t>Borg-001</t>
  </si>
  <si>
    <t>Attention:</t>
  </si>
  <si>
    <t>DDP (INCOTERMS 2020)</t>
  </si>
  <si>
    <t xml:space="preserve"> Weeks ARO and after Kick Off Meeting</t>
  </si>
  <si>
    <t>&lt;-- Semanas según Ingenieria</t>
  </si>
  <si>
    <t>less than 3 weeks use working days</t>
  </si>
  <si>
    <t xml:space="preserve">10% of the purchase price shall be paid upon Design Approval under Article 3 above, upon signature of the </t>
  </si>
  <si>
    <t>Template</t>
  </si>
  <si>
    <t>Company</t>
  </si>
  <si>
    <t>Street and Number</t>
  </si>
  <si>
    <t>ZIP CODE</t>
  </si>
  <si>
    <t>STATE</t>
  </si>
  <si>
    <t>CITY</t>
  </si>
  <si>
    <t>COUNTRY</t>
  </si>
  <si>
    <t>Payment Terms</t>
  </si>
  <si>
    <t>ACU-001</t>
  </si>
  <si>
    <t>Acuity Brands Lighting De México, S. De R.L. De C.V.</t>
  </si>
  <si>
    <t>La Silla No. 7711</t>
  </si>
  <si>
    <t>N.L</t>
  </si>
  <si>
    <t>Guadalupe</t>
  </si>
  <si>
    <t>MEXICO</t>
  </si>
  <si>
    <t>NET 30</t>
  </si>
  <si>
    <t>APT-001</t>
  </si>
  <si>
    <t>APTIV Reynosa</t>
  </si>
  <si>
    <t>Col del Norte Reynosa</t>
  </si>
  <si>
    <t>TAMAULIPAS</t>
  </si>
  <si>
    <t>REYNOSA</t>
  </si>
  <si>
    <t>ATEF-001</t>
  </si>
  <si>
    <t>Asteelflash México. Servicios S.A. de C.V</t>
  </si>
  <si>
    <t>Avenida Producción No. 5-B</t>
  </si>
  <si>
    <t>Baja California</t>
  </si>
  <si>
    <t>Tijuana</t>
  </si>
  <si>
    <t>AVO-001</t>
  </si>
  <si>
    <t>Avomex International, S.A. De C.V.</t>
  </si>
  <si>
    <t>Andrés Flores</t>
  </si>
  <si>
    <t>Coahuila</t>
  </si>
  <si>
    <t>Sabias</t>
  </si>
  <si>
    <t>BEN-001</t>
  </si>
  <si>
    <t>Bechmark Electronics de Mexico S. de RL de CV</t>
  </si>
  <si>
    <t>Circuito de la Productividad No. 132-A</t>
  </si>
  <si>
    <t>Jalisco</t>
  </si>
  <si>
    <t>El Salto</t>
  </si>
  <si>
    <t>BorgWarner Morse Systems Mexico</t>
  </si>
  <si>
    <t xml:space="preserve">Av. De los Encinos #1050, Parque Ind. Villa Florida </t>
  </si>
  <si>
    <t xml:space="preserve">Reynosa </t>
  </si>
  <si>
    <t>30% PIA NET0
30% due at assembly initiation
30% FAT
10% SAT NET30</t>
  </si>
  <si>
    <t>BOS-001</t>
  </si>
  <si>
    <t>Bose Corporation, S.A. de C.V.</t>
  </si>
  <si>
    <t>Chilpancingo No. 52</t>
  </si>
  <si>
    <t>BRK-001</t>
  </si>
  <si>
    <t>BRK First Alert</t>
  </si>
  <si>
    <t>PO Box 774</t>
  </si>
  <si>
    <t>IL</t>
  </si>
  <si>
    <t>Freeport</t>
  </si>
  <si>
    <t>USA</t>
  </si>
  <si>
    <t>BSH-001</t>
  </si>
  <si>
    <t>Robert Bosch Sistemas Automotrices</t>
  </si>
  <si>
    <t xml:space="preserve">AV. HERMANOS ESCOBAR No. 6965 </t>
  </si>
  <si>
    <t>CHIHUAHUA</t>
  </si>
  <si>
    <t>CD. JUAREZ</t>
  </si>
  <si>
    <t>CCI-01</t>
  </si>
  <si>
    <t>Circuit Check, Inc</t>
  </si>
  <si>
    <t>6550 Wedgwood Road</t>
  </si>
  <si>
    <t>MN</t>
  </si>
  <si>
    <t>Maple Grove</t>
  </si>
  <si>
    <t>CEQ-001</t>
  </si>
  <si>
    <t>CEQUENT ELECTRICAL PRODUCTS DE MEXICO S DE RL DE CV</t>
  </si>
  <si>
    <t>Industrial Drive S/N Edificio 11</t>
  </si>
  <si>
    <t>CEL-001</t>
  </si>
  <si>
    <t>Celestica MTY</t>
  </si>
  <si>
    <t>Calle Octava 102</t>
  </si>
  <si>
    <t>NUEVO LEON</t>
  </si>
  <si>
    <t>Apodaca</t>
  </si>
  <si>
    <t>NET 60</t>
  </si>
  <si>
    <t>CHM-001</t>
  </si>
  <si>
    <t>Chamberlain Group Inc</t>
  </si>
  <si>
    <t>C/O Freig Carillo Forwarding Inc 1430 N</t>
  </si>
  <si>
    <t>85621-4505</t>
  </si>
  <si>
    <t>NOGALES AZ</t>
  </si>
  <si>
    <t>LEA-001</t>
  </si>
  <si>
    <t>Consorcio Industrial Mexicano De Autopartes S.A. De C.V.</t>
  </si>
  <si>
    <t>Vía Monterrey -Matamoros No. 514</t>
  </si>
  <si>
    <t>CQT-001</t>
  </si>
  <si>
    <t>Cequent Performance Products, Inc</t>
  </si>
  <si>
    <t>4445 Rock Quarry Rd #100</t>
  </si>
  <si>
    <t>TX</t>
  </si>
  <si>
    <t>Dallas</t>
  </si>
  <si>
    <t>CNTN-001</t>
  </si>
  <si>
    <t>Continental Automotive Nogales SA de CV</t>
  </si>
  <si>
    <t>Prol. Ruiz Cortinez y Calle San Patricio Lote #6</t>
  </si>
  <si>
    <t xml:space="preserve">84095 </t>
  </si>
  <si>
    <t>Sonora</t>
  </si>
  <si>
    <t>Nogales</t>
  </si>
  <si>
    <t>CNTA-001</t>
  </si>
  <si>
    <t>Continental AGS</t>
  </si>
  <si>
    <t xml:space="preserve">Municipio Libre </t>
  </si>
  <si>
    <t>AGS</t>
  </si>
  <si>
    <t>Aguascalientes</t>
  </si>
  <si>
    <t>NET 45</t>
  </si>
  <si>
    <t>CNTT-002</t>
  </si>
  <si>
    <t>Continental Automotive Guadalajara Mexico SA de CV</t>
  </si>
  <si>
    <t>Camino a la Tijera No 3 Km 3 Carr Guad-Morelia</t>
  </si>
  <si>
    <t xml:space="preserve">Tlajomulco </t>
  </si>
  <si>
    <t>CNTP-001</t>
  </si>
  <si>
    <t>Continental Automotive Guadalajara</t>
  </si>
  <si>
    <t>Anillo Perif. Sur Manuel Gómez Morín 7999</t>
  </si>
  <si>
    <t>Tlaquepaque</t>
  </si>
  <si>
    <t>CNTSA-001</t>
  </si>
  <si>
    <t>Continental Santa Anita</t>
  </si>
  <si>
    <t>Av. Ramon Corona 705</t>
  </si>
  <si>
    <t>CRET-001</t>
  </si>
  <si>
    <t>CRESTRON Electronics Inc</t>
  </si>
  <si>
    <t>15 Volvo Dr</t>
  </si>
  <si>
    <t>07647</t>
  </si>
  <si>
    <t>NJ</t>
  </si>
  <si>
    <t xml:space="preserve">Rockleigh </t>
  </si>
  <si>
    <t>DELJ-002</t>
  </si>
  <si>
    <t xml:space="preserve">Delphi Global Purchasing </t>
  </si>
  <si>
    <t>One Corporate Center</t>
  </si>
  <si>
    <t>46904-9005</t>
  </si>
  <si>
    <t>IN</t>
  </si>
  <si>
    <t>KOKOMO</t>
  </si>
  <si>
    <t>DELT-001</t>
  </si>
  <si>
    <t>Delphi</t>
  </si>
  <si>
    <t>Villa Florida Industrial Park Calle del Parque 1050</t>
  </si>
  <si>
    <t>EGO-001</t>
  </si>
  <si>
    <t xml:space="preserve">E.G.O. Componentes Electrónicos S.A. de C.V. </t>
  </si>
  <si>
    <t xml:space="preserve">Benito Juárez # 125 </t>
  </si>
  <si>
    <t xml:space="preserve">Querétaro </t>
  </si>
  <si>
    <t>EME-001</t>
  </si>
  <si>
    <t xml:space="preserve">Empire Electronics </t>
  </si>
  <si>
    <t>KM 7 Carretera a La Lima</t>
  </si>
  <si>
    <t>ZIP CAPULES</t>
  </si>
  <si>
    <t>San Pedro Sula</t>
  </si>
  <si>
    <t>HONDURAS</t>
  </si>
  <si>
    <t>EPI-001</t>
  </si>
  <si>
    <t>EPIC Technlogies de Juarez S de RL de CV</t>
  </si>
  <si>
    <t>Boulevard Independencia No. 1450</t>
  </si>
  <si>
    <t>EPI-002</t>
  </si>
  <si>
    <t>EPIC TECHNOLOGIES, LLC</t>
  </si>
  <si>
    <t>200 E. Bluegrass Dr.</t>
  </si>
  <si>
    <t>Ohio</t>
  </si>
  <si>
    <t>Norwalk</t>
  </si>
  <si>
    <t>FLXA-001</t>
  </si>
  <si>
    <t>FLEXTRONICS MANUFACTURING MEX, S.A. DE C.V.</t>
  </si>
  <si>
    <t>Boulevard a Zacatecas Km. 9.5</t>
  </si>
  <si>
    <t>FLXN-002</t>
  </si>
  <si>
    <t>Carretera A Base Aerea 5850</t>
  </si>
  <si>
    <t>Zapopan</t>
  </si>
  <si>
    <t>FLXS-003</t>
  </si>
  <si>
    <t>Flextronics Technologies México S. de R.L. de C.V.</t>
  </si>
  <si>
    <t>Av. López Mateos Sur No. 2915 Km 6.5</t>
  </si>
  <si>
    <t>FLXCD-01</t>
  </si>
  <si>
    <t>FLEX LTD</t>
  </si>
  <si>
    <t>Bulevar Independencia 4240</t>
  </si>
  <si>
    <t>FWS-001</t>
  </si>
  <si>
    <t>Forwessun</t>
  </si>
  <si>
    <t>Calle Mexicaltzingo 1711</t>
  </si>
  <si>
    <t>Guadalajara</t>
  </si>
  <si>
    <t>FOX-001</t>
  </si>
  <si>
    <t>Foxconn Cd Juarez</t>
  </si>
  <si>
    <t>Av. Intermex 1680</t>
  </si>
  <si>
    <t>FOXG-01</t>
  </si>
  <si>
    <t>Foxconn Guadajalara</t>
  </si>
  <si>
    <t xml:space="preserve">Productividad Oriente </t>
  </si>
  <si>
    <t>HAR-001</t>
  </si>
  <si>
    <t>HARMAN DE MEXICO SA DE CV</t>
  </si>
  <si>
    <t>Av. Industria Minera 502</t>
  </si>
  <si>
    <t>Queretaro</t>
  </si>
  <si>
    <t>GDLC-01</t>
  </si>
  <si>
    <t>GDL Circuits</t>
  </si>
  <si>
    <t>Av. de las americas 224</t>
  </si>
  <si>
    <t>GFS-001</t>
  </si>
  <si>
    <t>GEFASOFT Automation Systems México</t>
  </si>
  <si>
    <t>Independencia #1018 Edificio 3 Ofc 207</t>
  </si>
  <si>
    <t>IMI-001</t>
  </si>
  <si>
    <t xml:space="preserve">Integrated Micro-Electronics México S.A.P.I.  de C.V. </t>
  </si>
  <si>
    <t>4 poniente No. 10560 Parque Industrial El Salto</t>
  </si>
  <si>
    <t>HUF-001</t>
  </si>
  <si>
    <t>HUF Mexico</t>
  </si>
  <si>
    <t>Anillo Perif. Ecológico 421</t>
  </si>
  <si>
    <t>Puebla</t>
  </si>
  <si>
    <t>San Francisco Ocotlán</t>
  </si>
  <si>
    <t>JABC-001</t>
  </si>
  <si>
    <t>Jabil Circuit de Chihuahua</t>
  </si>
  <si>
    <t>Alejandro Dumas No. 11341</t>
  </si>
  <si>
    <t>JABG-002</t>
  </si>
  <si>
    <t>Jabil Circuit de México, S. de R.L. de C.V.</t>
  </si>
  <si>
    <t>Av. Valdepeñas No. 1993</t>
  </si>
  <si>
    <t>JABT-003</t>
  </si>
  <si>
    <t>JABIL CIRCUIT DE MEXICO S DE RL DE CV</t>
  </si>
  <si>
    <t>Pasep de Valle 5200</t>
  </si>
  <si>
    <t>JOT-001</t>
  </si>
  <si>
    <t>Joule Technologies Inc.</t>
  </si>
  <si>
    <t>4167 Orleans Street</t>
  </si>
  <si>
    <t>McHenry</t>
  </si>
  <si>
    <t>KEY-001</t>
  </si>
  <si>
    <t>Keysight Technologies Inc</t>
  </si>
  <si>
    <t>PO BOX 4026</t>
  </si>
  <si>
    <t>Colorado</t>
  </si>
  <si>
    <t>Englewood</t>
  </si>
  <si>
    <t>KIM-001</t>
  </si>
  <si>
    <t xml:space="preserve">Kimball Electronics Mexico KEMX </t>
  </si>
  <si>
    <t xml:space="preserve">Seguin Drive No. 9102 </t>
  </si>
  <si>
    <t>TEXAS</t>
  </si>
  <si>
    <t>PHARR</t>
  </si>
  <si>
    <t>Once PO is approved, a 30% of Down Payment. NET 30</t>
  </si>
  <si>
    <t>KOSA-01</t>
  </si>
  <si>
    <t>Kostal Acambaro</t>
  </si>
  <si>
    <t>Loma Bonita Dos</t>
  </si>
  <si>
    <t>Guanajuato</t>
  </si>
  <si>
    <t>Acambaro</t>
  </si>
  <si>
    <t>KOS-001</t>
  </si>
  <si>
    <t xml:space="preserve">Kostal Mexicana SA de CV </t>
  </si>
  <si>
    <t xml:space="preserve">Acceso II No 36 entre C/ II y C/ I
Zona Industrial
</t>
  </si>
  <si>
    <t xml:space="preserve">Santiago de Queretaro </t>
  </si>
  <si>
    <t>LER-001</t>
  </si>
  <si>
    <t>Lear MTY</t>
  </si>
  <si>
    <t>Parque Industrial Calle 7a S&amp;N</t>
  </si>
  <si>
    <t>Monterrey</t>
  </si>
  <si>
    <t>OFE-001</t>
  </si>
  <si>
    <t>ROBERTSHAW CONTROLS COMPANY D/B/A INVENSYS CONTROLS</t>
  </si>
  <si>
    <t xml:space="preserve">Avenida Lauro Villar 900, km4 </t>
  </si>
  <si>
    <t>MATAMOROS</t>
  </si>
  <si>
    <t>OMR-001</t>
  </si>
  <si>
    <t>Omron Automotive Electronics Inc</t>
  </si>
  <si>
    <t>Av Paraiso 344</t>
  </si>
  <si>
    <t>GTO</t>
  </si>
  <si>
    <t>Silao</t>
  </si>
  <si>
    <t>OSR-001</t>
  </si>
  <si>
    <t>OSRAM Continental</t>
  </si>
  <si>
    <t xml:space="preserve">La Rioja </t>
  </si>
  <si>
    <t>PARA-001</t>
  </si>
  <si>
    <t>SOL-PRASSY S de RL de CV</t>
  </si>
  <si>
    <t>Avenida de los Nogales 79</t>
  </si>
  <si>
    <t>PRE-001</t>
  </si>
  <si>
    <t>Prettl de Mexico S.A de C.V.</t>
  </si>
  <si>
    <t>Carretera libre a Celaya Km 8.6</t>
  </si>
  <si>
    <t>Santiago de Queretaro</t>
  </si>
  <si>
    <t>ROC-001</t>
  </si>
  <si>
    <t>Rockwell Automation Monterrey Manufactury S. De R.L. De C.V.</t>
  </si>
  <si>
    <t>Camino Vecinal 3051</t>
  </si>
  <si>
    <t>ROC-002</t>
  </si>
  <si>
    <t xml:space="preserve">Rockwell Automation </t>
  </si>
  <si>
    <t xml:space="preserve">6400 W. Enterprise Drive </t>
  </si>
  <si>
    <t xml:space="preserve">WI </t>
  </si>
  <si>
    <t>Mequon</t>
  </si>
  <si>
    <t>SANP1-001</t>
  </si>
  <si>
    <t>Sanmina-SCI Systems de Mexico SA de CV</t>
  </si>
  <si>
    <t>Av de la Solidaridad Iberoamerciana 7020</t>
  </si>
  <si>
    <t>JAL</t>
  </si>
  <si>
    <t>SANP2-002</t>
  </si>
  <si>
    <t>Carr. Guadalajara-chapala Km. 15.5 #2</t>
  </si>
  <si>
    <t>SANP3-003</t>
  </si>
  <si>
    <t>Sanmina-SCI Systems de México, S.A. de C.V.</t>
  </si>
  <si>
    <t>Carr. Guadalajara - Chapala Km. 15.8 No. 45, P3.</t>
  </si>
  <si>
    <t>Tlajomulco de Zúñiga</t>
  </si>
  <si>
    <t>SER-001</t>
  </si>
  <si>
    <t>SEIRU S.A. de C.V.</t>
  </si>
  <si>
    <t>Victoria # 17</t>
  </si>
  <si>
    <t>Estado de Mexico</t>
  </si>
  <si>
    <t>Azcapotzalco</t>
  </si>
  <si>
    <t>SIIX-001</t>
  </si>
  <si>
    <t>SIIX USA CORPORATION</t>
  </si>
  <si>
    <t>651 BONNIE LANE</t>
  </si>
  <si>
    <t>ELK GROVE VILLAGE</t>
  </si>
  <si>
    <t>SMTC-001</t>
  </si>
  <si>
    <t>SMTC de Chihuahua SA de CV</t>
  </si>
  <si>
    <t>Washington No 3701 Parque Industrial las Americas</t>
  </si>
  <si>
    <t>STN-001</t>
  </si>
  <si>
    <t>Stoneridge Electronics Inc</t>
  </si>
  <si>
    <t>21 Butterfield Trail Blvd Ste 100</t>
  </si>
  <si>
    <t>Texas</t>
  </si>
  <si>
    <t>El Paso</t>
  </si>
  <si>
    <t>TEC-001</t>
  </si>
  <si>
    <t>Tecvox OEM Solutions</t>
  </si>
  <si>
    <t>650 Sun Temple Dr, Madison</t>
  </si>
  <si>
    <t>AL</t>
  </si>
  <si>
    <t xml:space="preserve">Madison </t>
  </si>
  <si>
    <t>TYC-001</t>
  </si>
  <si>
    <t>Tyco International de México, S. de R.L. de C.V.</t>
  </si>
  <si>
    <t xml:space="preserve">Antonio Meucci # 500 </t>
  </si>
  <si>
    <t>VAL-001</t>
  </si>
  <si>
    <t>Valeo Sistemas Electronicos S de RL de CV</t>
  </si>
  <si>
    <t>Carr Matamoros Brecha 115 Km 99</t>
  </si>
  <si>
    <t>Tamaulipas</t>
  </si>
  <si>
    <t>Rio Bravo</t>
  </si>
  <si>
    <t>VAL-002</t>
  </si>
  <si>
    <t>Valeo Lighting Systems</t>
  </si>
  <si>
    <t>Av. Ind. Minera 502</t>
  </si>
  <si>
    <t>Once PO is approved, a 50% of Down Payment. NET 30</t>
  </si>
  <si>
    <t>VEC-001</t>
  </si>
  <si>
    <t>Vectralis SA de CV</t>
  </si>
  <si>
    <t>Industria Naviera 168</t>
  </si>
  <si>
    <t>VIS-001</t>
  </si>
  <si>
    <t>VISTEON CORP.</t>
  </si>
  <si>
    <t>ONE VILLAGE CENTER DRIVE</t>
  </si>
  <si>
    <t>MI</t>
  </si>
  <si>
    <t>VAN BUREN TOWNSHIP</t>
  </si>
  <si>
    <t>ING-001</t>
  </si>
  <si>
    <t>Ingun Mexico S de RL de CV</t>
  </si>
  <si>
    <t>Av. Bosques de San Isidro 3019-A</t>
  </si>
  <si>
    <t>HELL-001</t>
  </si>
  <si>
    <t>Hella Automotive Mexico SA de CV</t>
  </si>
  <si>
    <t>Av. Ing. Antonio Gutierrez Cortina # 16</t>
  </si>
  <si>
    <t>San Jose Iturbide</t>
  </si>
  <si>
    <t>PLX-001</t>
  </si>
  <si>
    <t>Plexus Electronica, S. de R.L. de C.V.</t>
  </si>
  <si>
    <t>Technology Park, Paseo del Norte 4640</t>
  </si>
  <si>
    <t>JUATE-001</t>
  </si>
  <si>
    <t>Juarez Technology S. De R.L. De C.V.</t>
  </si>
  <si>
    <t>Ramón Rayon 9735, Praderas de los Álamos</t>
  </si>
  <si>
    <t>Chihuahua</t>
  </si>
  <si>
    <t>Cd. Juarez</t>
  </si>
  <si>
    <t>UTC-001</t>
  </si>
  <si>
    <t xml:space="preserve">UTC Fire &amp; Security Mexico Corporation S. de R.L. de C.V. </t>
  </si>
  <si>
    <t xml:space="preserve">Bv eje 1, Parque Industrial </t>
  </si>
  <si>
    <t>Navojoa</t>
  </si>
  <si>
    <t>ARC-001</t>
  </si>
  <si>
    <t>Arcadia Test, Inc.</t>
  </si>
  <si>
    <t>101 Hammond Ave,</t>
  </si>
  <si>
    <t>California</t>
  </si>
  <si>
    <t>Fremont</t>
  </si>
  <si>
    <t>50% Down Payment and the other 50% (NET 15)</t>
  </si>
  <si>
    <t>INC-001</t>
  </si>
  <si>
    <t>Incell As S.A de C.V.</t>
  </si>
  <si>
    <t>Circunvalación Agustin Yanez 2613</t>
  </si>
  <si>
    <t>NEO-001</t>
  </si>
  <si>
    <t>Neo Tech Tijuana</t>
  </si>
  <si>
    <t>Tercera 217, Chilpancingo</t>
  </si>
  <si>
    <t>ZFE-001</t>
  </si>
  <si>
    <t>ZF Electronics</t>
  </si>
  <si>
    <t>Av. Valle de los Cedrs 1650</t>
  </si>
  <si>
    <t>SiixE-01</t>
  </si>
  <si>
    <t>SiiX EMS</t>
  </si>
  <si>
    <t>Av. Santiago Poniente No. 108</t>
  </si>
  <si>
    <t>SLP</t>
  </si>
  <si>
    <t>San Luis</t>
  </si>
  <si>
    <t>TXN-001</t>
  </si>
  <si>
    <t>TAXAN Mexico S.A. de C.V.</t>
  </si>
  <si>
    <t>Av. Carrusel #111 Parque Industrial Logistik 1</t>
  </si>
  <si>
    <t>S.L.P.</t>
  </si>
  <si>
    <t>Villa de Reyes</t>
  </si>
  <si>
    <t>To be agreed:
If you choose the Discount 1: 40% Down Payment, NET 30.
If you choose the Discount 2: 40% Down Payment, NET 90.
If you choose the Discount 3: 100% Down Payment.
If you don’t choose Discount: 40% Down Payment, NET 180.</t>
  </si>
  <si>
    <t>USI-001</t>
  </si>
  <si>
    <t>USI Global</t>
  </si>
  <si>
    <t>Anillo Periferico Manuel Gomez Morin No.656</t>
  </si>
  <si>
    <t>Materials and Accessories</t>
  </si>
  <si>
    <t>Category</t>
  </si>
  <si>
    <t>Distributor</t>
  </si>
  <si>
    <t>Manufacturer</t>
  </si>
  <si>
    <t>Part Number</t>
  </si>
  <si>
    <t>Quote Number</t>
  </si>
  <si>
    <t>Cont.</t>
  </si>
  <si>
    <t>Unit Price (USD)</t>
  </si>
  <si>
    <t>Ext price</t>
  </si>
  <si>
    <t>Ext. Cont.Price</t>
  </si>
  <si>
    <t>Sub Total</t>
  </si>
  <si>
    <t>MarkUp</t>
  </si>
  <si>
    <t>MarkUp Amount</t>
  </si>
  <si>
    <t>AMOUNT</t>
  </si>
  <si>
    <t>Required</t>
  </si>
  <si>
    <t>CCI Fixture</t>
  </si>
  <si>
    <t>Optional</t>
  </si>
  <si>
    <t>7311-2102-1003 /MICROHAWK,ID-30,WVGA,HD,102 mm,RED,P</t>
  </si>
  <si>
    <t>KIT,ID-30,ASSY,CABLE,EXT POWER/RS232 TO DB15, W/PWR SUPPLY - ACCESSORIES</t>
  </si>
  <si>
    <t>CABLE,DB15 to BUS PWR USB,MICROHAWK-30 - ACCESSORIES</t>
  </si>
  <si>
    <t>Bracket mounting Microhawk,</t>
  </si>
  <si>
    <t>Engineergin Labor</t>
  </si>
  <si>
    <t>Hourly Rate</t>
  </si>
  <si>
    <t>Weeks</t>
  </si>
  <si>
    <t>Days</t>
  </si>
  <si>
    <t>Hrs</t>
  </si>
  <si>
    <t>Pre-Sales Analysis (Quote time by engineering)</t>
  </si>
  <si>
    <t>Eng Full</t>
  </si>
  <si>
    <t>Project Managment (administrative time by engineering)</t>
  </si>
  <si>
    <t>CAD Translation</t>
  </si>
  <si>
    <t>Eng Sr.</t>
  </si>
  <si>
    <t>Libraries Design</t>
  </si>
  <si>
    <t>Test Program Development</t>
  </si>
  <si>
    <t>Fixture Descriotion and Fixture Files</t>
  </si>
  <si>
    <t>Debug Unpowered Tests</t>
  </si>
  <si>
    <t>Debug Powered Tests</t>
  </si>
  <si>
    <t>Debug BSCAN Tests</t>
  </si>
  <si>
    <t>Debug Flash Programming Test</t>
  </si>
  <si>
    <t>Debug Functional Test (See Test Spec or PTS)</t>
  </si>
  <si>
    <t>Testplan Customize</t>
  </si>
  <si>
    <t>Run and Debug  MSA or  GR&amp;R</t>
  </si>
  <si>
    <t>Run and Degug PPCA</t>
  </si>
  <si>
    <t>Technical Labor</t>
  </si>
  <si>
    <t>Test Tech</t>
  </si>
  <si>
    <t>Operational Training</t>
  </si>
  <si>
    <t>Eng Jr.</t>
  </si>
  <si>
    <t>On-Site Setup (On floor with customer)</t>
  </si>
  <si>
    <t xml:space="preserve">TOTAL </t>
  </si>
  <si>
    <t>Travel &amp; Living Expenses</t>
  </si>
  <si>
    <t>Quote/Comments</t>
  </si>
  <si>
    <t>Flying (Round Trip)</t>
  </si>
  <si>
    <t>Bus (Round Trip)</t>
  </si>
  <si>
    <t>Hotel (daily rate)</t>
  </si>
  <si>
    <t>Car Rental (daily rate)</t>
  </si>
  <si>
    <t>Fuel (dayli rate)</t>
  </si>
  <si>
    <t>Food (daily rate)</t>
  </si>
  <si>
    <t>Taxi (daily rate)</t>
  </si>
  <si>
    <t>Flying Time Rate (per hour)</t>
  </si>
  <si>
    <t>Bus Time Rate (per hour)</t>
  </si>
  <si>
    <t>Engineering Comments</t>
  </si>
  <si>
    <t>Project Deliverables by Customer</t>
  </si>
  <si>
    <t>This quotation is based on the following assumptions:</t>
  </si>
  <si>
    <t>The solution has the following limitations:</t>
  </si>
  <si>
    <t>i.</t>
  </si>
  <si>
    <t>CAD Files</t>
  </si>
  <si>
    <t>Final revision of the MFG package</t>
  </si>
  <si>
    <t>Test time is limited to reasonable efforts and UUT capabilities. The final test time cannot be guaranteed</t>
  </si>
  <si>
    <t>ii.</t>
  </si>
  <si>
    <t>Schematic Diagrams</t>
  </si>
  <si>
    <t>Deliverables by the customer will be on time</t>
  </si>
  <si>
    <t>i3070 Licenses (Advanced Boundary Scan, Silicon Nails, etc.)</t>
  </si>
  <si>
    <t>iii.</t>
  </si>
  <si>
    <t>BOM</t>
  </si>
  <si>
    <t>OnSite Debug ( available time in the system)</t>
  </si>
  <si>
    <t>Config File (HDD Qty – nets quantity)</t>
  </si>
  <si>
    <t>iv.</t>
  </si>
  <si>
    <t>At least 2 known-good PC boards (we recommend at least five known-good boards).</t>
  </si>
  <si>
    <t>Single Unit Test</t>
  </si>
  <si>
    <t xml:space="preserve"> </t>
  </si>
  <si>
    <t>v.</t>
  </si>
  <si>
    <t>A blank PC board</t>
  </si>
  <si>
    <t>Versions: Base and V01</t>
  </si>
  <si>
    <t>vi.</t>
  </si>
  <si>
    <t>Config File and codeword data</t>
  </si>
  <si>
    <t>Stand-alone Boundary Scan for MB91F59BB_G4</t>
  </si>
  <si>
    <t>The following exclusions:</t>
  </si>
  <si>
    <t>vii.</t>
  </si>
  <si>
    <t>Gerber Files</t>
  </si>
  <si>
    <t>Flash Programming is not included</t>
  </si>
  <si>
    <t>viii.</t>
  </si>
  <si>
    <t>Drawings (is an optional)</t>
  </si>
  <si>
    <t>LED tester is not included</t>
  </si>
  <si>
    <t>ix.</t>
  </si>
  <si>
    <t>BSDL Files</t>
  </si>
  <si>
    <t>pPCA debug is not included</t>
  </si>
  <si>
    <t>x.</t>
  </si>
  <si>
    <t>Test Spec or PTS</t>
  </si>
  <si>
    <t>Delivery Time</t>
  </si>
  <si>
    <t>Logistics Cost</t>
  </si>
  <si>
    <t>Importations</t>
  </si>
  <si>
    <t>Exportations</t>
  </si>
  <si>
    <t>Packing</t>
  </si>
  <si>
    <t>Labor Rates</t>
  </si>
  <si>
    <t>Eng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</si>
</sst>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409]mmmm\ d\,\ yyyy;@"/>
    <numFmt numFmtId="166" formatCode="&quot;$&quot;#,##0.00"/>
    <numFmt numFmtId="167" formatCode="_-[$$-409]* #,##0.00_ ;_-[$$-409]* \-#,##0.00\ ;_-[$$-409]* &quot;-&quot;??_ ;_-@_ "/>
  </numFmts>
  <fonts count="49">
    <font>
      <sz val="11"/>
      <color theme="1"/>
      <name val="Calibri"/>
      <family val="2"/>
      <scheme val="minor"/>
    </font>
    <font>
      <u/>
      <sz val="11"/>
      <color theme="10"/>
      <name val="Calibri"/>
      <family val="2"/>
      <scheme val="minor"/>
    </font>
    <font>
      <sz val="8"/>
      <color rgb="FF605F53"/>
      <name val="Arial"/>
      <family val="2"/>
    </font>
    <font>
      <b/>
      <sz val="10"/>
      <color rgb="FF605F53"/>
      <name val="Times New Roman"/>
      <family val="1"/>
    </font>
    <font>
      <sz val="9"/>
      <color indexed="81"/>
      <name val="Tahoma"/>
      <family val="2"/>
    </font>
    <font>
      <b/>
      <sz val="9"/>
      <color indexed="81"/>
      <name val="Tahoma"/>
      <family val="2"/>
    </font>
    <font>
      <sz val="10"/>
      <name val="Arial"/>
      <family val="2"/>
    </font>
    <font>
      <b/>
      <sz val="9"/>
      <name val="Arial"/>
      <family val="2"/>
    </font>
    <font>
      <sz val="8"/>
      <name val="Arial"/>
      <family val="2"/>
    </font>
    <font>
      <b/>
      <sz val="10"/>
      <color rgb="FF605F53"/>
      <name val="Myriad Web Pro Condensed"/>
      <family val="2"/>
    </font>
    <font>
      <sz val="9"/>
      <color rgb="FF605F53"/>
      <name val="Myriad Web Pro Condensed"/>
      <family val="2"/>
    </font>
    <font>
      <sz val="11"/>
      <color theme="1"/>
      <name val="Myriad Web Pro Condensed"/>
      <family val="2"/>
    </font>
    <font>
      <b/>
      <sz val="9"/>
      <color rgb="FF605F53"/>
      <name val="Myriad Web Pro Condensed"/>
      <family val="2"/>
    </font>
    <font>
      <sz val="10"/>
      <color rgb="FF605F53"/>
      <name val="Myriad Web Pro Condensed"/>
      <family val="2"/>
    </font>
    <font>
      <b/>
      <sz val="11"/>
      <color rgb="FF605F53"/>
      <name val="Myriad Web Pro Condensed"/>
      <family val="2"/>
    </font>
    <font>
      <u/>
      <sz val="9"/>
      <color rgb="FF3399FF"/>
      <name val="Myriad Web Pro Condensed"/>
      <family val="2"/>
    </font>
    <font>
      <sz val="11"/>
      <color theme="1"/>
      <name val="Calibri"/>
      <family val="2"/>
      <scheme val="minor"/>
    </font>
    <font>
      <b/>
      <sz val="11"/>
      <color theme="0"/>
      <name val="Calibri"/>
      <family val="2"/>
      <scheme val="minor"/>
    </font>
    <font>
      <sz val="9"/>
      <color theme="1"/>
      <name val="Calibri"/>
      <family val="2"/>
      <scheme val="minor"/>
    </font>
    <font>
      <b/>
      <sz val="9"/>
      <color theme="0"/>
      <name val="Calibri"/>
      <family val="2"/>
      <scheme val="minor"/>
    </font>
    <font>
      <sz val="9"/>
      <color theme="0"/>
      <name val="Calibri"/>
      <family val="2"/>
      <scheme val="minor"/>
    </font>
    <font>
      <sz val="8"/>
      <color theme="1"/>
      <name val="Calibri"/>
      <family val="2"/>
      <scheme val="minor"/>
    </font>
    <font>
      <sz val="9"/>
      <color rgb="FF605F53"/>
      <name val="Myriad Web Pro Condensed"/>
    </font>
    <font>
      <b/>
      <sz val="11"/>
      <color theme="1"/>
      <name val="Myriad Web Pro Condensed"/>
    </font>
    <font>
      <sz val="28"/>
      <color rgb="FF605F53"/>
      <name val="Myriad Web Pro Condensed"/>
      <family val="2"/>
    </font>
    <font>
      <sz val="10"/>
      <color theme="1"/>
      <name val="Calibri"/>
      <family val="2"/>
      <scheme val="minor"/>
    </font>
    <font>
      <sz val="10"/>
      <color theme="1"/>
      <name val="Myriad Web Pro Condensed"/>
      <family val="2"/>
    </font>
    <font>
      <b/>
      <sz val="10"/>
      <color rgb="FF605F53"/>
      <name val="Myriad Web Pro Condensed"/>
    </font>
    <font>
      <b/>
      <sz val="10"/>
      <color theme="1"/>
      <name val="Myriad Web Pro Condensed"/>
    </font>
    <font>
      <b/>
      <sz val="11"/>
      <color rgb="FF605F53"/>
      <name val="Myriad Web Pro Condensed"/>
    </font>
    <font>
      <sz val="11"/>
      <color rgb="FF605F53"/>
      <name val="Myriad Web Pro Condensed"/>
    </font>
    <font>
      <sz val="11"/>
      <color theme="1"/>
      <name val="Myriad Web Pro Condensed"/>
    </font>
    <font>
      <sz val="24"/>
      <color rgb="FFFFFFFF"/>
      <name val="Myriad Web Pro Condensed"/>
    </font>
    <font>
      <sz val="10"/>
      <color rgb="FF605F53"/>
      <name val="Myriad Web Pro Condensed"/>
    </font>
    <font>
      <u/>
      <sz val="9"/>
      <color rgb="FF3399FF"/>
      <name val="Myriad Web Pro Condensed"/>
    </font>
    <font>
      <sz val="10"/>
      <color theme="1"/>
      <name val="Myriad Web Pro Condensed"/>
    </font>
    <font>
      <b/>
      <sz val="9"/>
      <color rgb="FF605F53"/>
      <name val="Myriad Web Pro Condensed"/>
    </font>
    <font>
      <b/>
      <sz val="8"/>
      <color rgb="FF605F53"/>
      <name val="Myriad Web Pro Condensed"/>
    </font>
    <font>
      <sz val="8"/>
      <color rgb="FF605F53"/>
      <name val="Myriad Web Pro Condensed"/>
      <family val="2"/>
    </font>
    <font>
      <sz val="8"/>
      <color rgb="FF605F53"/>
      <name val="Myriad Web Pro Condensed"/>
    </font>
    <font>
      <b/>
      <u/>
      <sz val="8"/>
      <color rgb="FFFF0000"/>
      <name val="Myriad Web Pro Condensed"/>
    </font>
    <font>
      <b/>
      <sz val="10"/>
      <color theme="0"/>
      <name val="Myanmar Text"/>
      <family val="2"/>
    </font>
    <font>
      <sz val="11"/>
      <name val="Calibri"/>
      <family val="2"/>
      <scheme val="minor"/>
    </font>
    <font>
      <sz val="11"/>
      <name val="Myanmar Text"/>
      <family val="2"/>
    </font>
    <font>
      <b/>
      <sz val="11"/>
      <color theme="1"/>
      <name val="Myanmar Text"/>
      <family val="2"/>
    </font>
    <font>
      <sz val="11"/>
      <color theme="1"/>
      <name val="Myanmar Text"/>
      <family val="2"/>
    </font>
    <font>
      <b/>
      <sz val="11"/>
      <name val="Myanmar Text"/>
      <family val="2"/>
    </font>
    <font>
      <b/>
      <sz val="11"/>
      <name val="Calibri"/>
      <family val="2"/>
      <scheme val="minor"/>
    </font>
    <font>
      <sz val="10"/>
      <color rgb="FFFF0000"/>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2F4684"/>
        <bgColor indexed="64"/>
      </patternFill>
    </fill>
    <fill>
      <patternFill patternType="solid">
        <fgColor rgb="FF00A39C"/>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C00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bottom style="double">
        <color theme="0" tint="-0.3499862666707357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double">
        <color theme="0" tint="-0.34998626667073579"/>
      </bottom>
      <diagonal/>
    </border>
  </borders>
  <cellStyleXfs count="7">
    <xf numFmtId="0" fontId="0" fillId="0" borderId="0"/>
    <xf numFmtId="0" fontId="1" fillId="0" borderId="0" applyNumberFormat="0" applyFill="0" applyBorder="0" applyAlignment="0" applyProtection="0"/>
    <xf numFmtId="0" fontId="6" fillId="0" borderId="0"/>
    <xf numFmtId="164" fontId="16" fillId="0" borderId="0" applyFont="0" applyFill="0" applyBorder="0" applyAlignment="0" applyProtection="0"/>
    <xf numFmtId="9" fontId="16" fillId="0" borderId="0" applyFont="0" applyFill="0" applyBorder="0" applyAlignment="0" applyProtection="0"/>
    <xf numFmtId="164" fontId="16" fillId="0" borderId="0" applyFont="0" applyFill="0" applyBorder="0" applyAlignment="0" applyProtection="0"/>
    <xf numFmtId="0" fontId="1" fillId="0" borderId="0" applyNumberFormat="0" applyFill="0" applyBorder="0" applyAlignment="0" applyProtection="0"/>
  </cellStyleXfs>
  <cellXfs count="231">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xf>
    <xf numFmtId="0" fontId="3" fillId="0" borderId="10" xfId="0" applyFont="1" applyBorder="1" applyAlignment="1">
      <alignment vertical="center"/>
    </xf>
    <xf numFmtId="0" fontId="7" fillId="0" borderId="0" xfId="2" applyFont="1" applyAlignment="1">
      <alignment horizontal="left"/>
    </xf>
    <xf numFmtId="0" fontId="8" fillId="0" borderId="12" xfId="2" applyFont="1" applyBorder="1" applyAlignment="1">
      <alignment horizontal="left"/>
    </xf>
    <xf numFmtId="0" fontId="8" fillId="0" borderId="0" xfId="2" applyFont="1" applyAlignment="1">
      <alignment horizontal="left"/>
    </xf>
    <xf numFmtId="0" fontId="8" fillId="0" borderId="13" xfId="2" applyFont="1" applyBorder="1" applyAlignment="1">
      <alignment horizontal="left"/>
    </xf>
    <xf numFmtId="0" fontId="8" fillId="0" borderId="0" xfId="0" applyFont="1" applyAlignment="1">
      <alignment horizontal="left"/>
    </xf>
    <xf numFmtId="0" fontId="8" fillId="0" borderId="13" xfId="2" applyFont="1" applyBorder="1" applyAlignment="1">
      <alignment horizontal="center"/>
    </xf>
    <xf numFmtId="0" fontId="8" fillId="0" borderId="14" xfId="2" applyFont="1" applyBorder="1" applyAlignment="1">
      <alignment horizontal="left"/>
    </xf>
    <xf numFmtId="0" fontId="8" fillId="0" borderId="15" xfId="2" applyFont="1" applyBorder="1" applyAlignment="1">
      <alignment horizontal="left"/>
    </xf>
    <xf numFmtId="0" fontId="9" fillId="0" borderId="0" xfId="0" applyFont="1" applyAlignment="1">
      <alignment horizontal="right" vertical="center"/>
    </xf>
    <xf numFmtId="0" fontId="11" fillId="0" borderId="0" xfId="0" applyFont="1"/>
    <xf numFmtId="0" fontId="9" fillId="0" borderId="0" xfId="0" applyFont="1" applyAlignment="1">
      <alignment vertical="center"/>
    </xf>
    <xf numFmtId="0" fontId="10"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8" fillId="2" borderId="17" xfId="0" applyFont="1" applyFill="1" applyBorder="1" applyAlignment="1">
      <alignment horizontal="left"/>
    </xf>
    <xf numFmtId="164" fontId="0" fillId="0" borderId="0" xfId="0" applyNumberFormat="1"/>
    <xf numFmtId="0" fontId="19" fillId="4" borderId="17" xfId="0" applyFont="1" applyFill="1" applyBorder="1"/>
    <xf numFmtId="0" fontId="19" fillId="4" borderId="17" xfId="0" applyFont="1" applyFill="1" applyBorder="1" applyAlignment="1">
      <alignment horizontal="center"/>
    </xf>
    <xf numFmtId="164" fontId="20" fillId="4" borderId="17" xfId="0" applyNumberFormat="1" applyFont="1" applyFill="1" applyBorder="1"/>
    <xf numFmtId="9" fontId="20" fillId="4" borderId="17" xfId="4" applyFont="1" applyFill="1" applyBorder="1"/>
    <xf numFmtId="164" fontId="19" fillId="4" borderId="17" xfId="0" applyNumberFormat="1" applyFont="1" applyFill="1" applyBorder="1"/>
    <xf numFmtId="0" fontId="20" fillId="4" borderId="17" xfId="0" applyFont="1" applyFill="1" applyBorder="1" applyAlignment="1">
      <alignment horizontal="center"/>
    </xf>
    <xf numFmtId="0" fontId="18" fillId="5" borderId="17" xfId="0" applyFont="1" applyFill="1" applyBorder="1" applyAlignment="1">
      <alignment horizontal="left"/>
    </xf>
    <xf numFmtId="0" fontId="18" fillId="0" borderId="17" xfId="0" applyFont="1" applyBorder="1" applyProtection="1">
      <protection locked="0"/>
    </xf>
    <xf numFmtId="9" fontId="18" fillId="0" borderId="17" xfId="0" applyNumberFormat="1" applyFont="1" applyBorder="1" applyProtection="1">
      <protection locked="0"/>
    </xf>
    <xf numFmtId="164" fontId="18" fillId="0" borderId="17" xfId="3" applyFont="1" applyBorder="1" applyProtection="1">
      <protection locked="0"/>
    </xf>
    <xf numFmtId="164" fontId="18" fillId="5" borderId="17" xfId="0" applyNumberFormat="1" applyFont="1" applyFill="1" applyBorder="1"/>
    <xf numFmtId="164" fontId="18" fillId="5" borderId="17" xfId="3" applyFont="1" applyFill="1" applyBorder="1"/>
    <xf numFmtId="0" fontId="18" fillId="5" borderId="17" xfId="0" applyFont="1" applyFill="1" applyBorder="1" applyAlignment="1">
      <alignment horizontal="center"/>
    </xf>
    <xf numFmtId="0" fontId="18" fillId="0" borderId="17" xfId="0" applyFont="1" applyBorder="1" applyAlignment="1" applyProtection="1">
      <alignment horizontal="center"/>
      <protection locked="0"/>
    </xf>
    <xf numFmtId="9" fontId="18" fillId="0" borderId="17" xfId="4" applyFont="1" applyBorder="1" applyProtection="1">
      <protection locked="0"/>
    </xf>
    <xf numFmtId="164" fontId="18" fillId="0" borderId="17" xfId="3" applyFont="1" applyBorder="1" applyAlignment="1" applyProtection="1">
      <alignment horizontal="center"/>
      <protection locked="0"/>
    </xf>
    <xf numFmtId="0" fontId="18" fillId="5" borderId="19" xfId="0" applyFont="1" applyFill="1" applyBorder="1" applyAlignment="1">
      <alignment horizontal="right"/>
    </xf>
    <xf numFmtId="0" fontId="18" fillId="5" borderId="17" xfId="0" applyFont="1" applyFill="1" applyBorder="1" applyAlignment="1">
      <alignment horizontal="right"/>
    </xf>
    <xf numFmtId="0" fontId="21" fillId="0" borderId="19" xfId="0" applyFont="1" applyBorder="1" applyAlignment="1" applyProtection="1">
      <alignment horizontal="left"/>
      <protection locked="0"/>
    </xf>
    <xf numFmtId="0" fontId="21" fillId="0" borderId="20" xfId="0" applyFont="1" applyBorder="1" applyAlignment="1" applyProtection="1">
      <alignment horizontal="left"/>
      <protection locked="0"/>
    </xf>
    <xf numFmtId="0" fontId="21" fillId="0" borderId="21" xfId="0" applyFont="1" applyBorder="1" applyAlignment="1" applyProtection="1">
      <alignment horizontal="left"/>
      <protection locked="0"/>
    </xf>
    <xf numFmtId="0" fontId="21" fillId="0" borderId="22" xfId="0" applyFont="1" applyBorder="1" applyAlignment="1" applyProtection="1">
      <alignment horizontal="left"/>
      <protection locked="0"/>
    </xf>
    <xf numFmtId="0" fontId="21" fillId="0" borderId="18" xfId="0" applyFont="1" applyBorder="1" applyAlignment="1" applyProtection="1">
      <alignment horizontal="center"/>
      <protection locked="0"/>
    </xf>
    <xf numFmtId="0" fontId="21" fillId="0" borderId="23" xfId="0" applyFont="1" applyBorder="1" applyAlignment="1" applyProtection="1">
      <alignment horizontal="center"/>
      <protection locked="0"/>
    </xf>
    <xf numFmtId="0" fontId="21" fillId="0" borderId="20" xfId="0" applyFont="1" applyBorder="1" applyAlignment="1" applyProtection="1">
      <alignment horizontal="center"/>
      <protection locked="0"/>
    </xf>
    <xf numFmtId="0" fontId="21" fillId="0" borderId="21" xfId="0" applyFont="1" applyBorder="1" applyAlignment="1" applyProtection="1">
      <alignment horizontal="center"/>
      <protection locked="0"/>
    </xf>
    <xf numFmtId="0" fontId="18" fillId="0" borderId="17" xfId="0" applyFont="1" applyBorder="1" applyAlignment="1" applyProtection="1">
      <alignment horizontal="left"/>
      <protection locked="0"/>
    </xf>
    <xf numFmtId="0" fontId="10" fillId="0" borderId="0" xfId="0" applyFont="1" applyAlignment="1">
      <alignment horizontal="center" vertical="center"/>
    </xf>
    <xf numFmtId="0" fontId="10" fillId="0" borderId="9" xfId="0" applyFont="1" applyBorder="1" applyAlignment="1">
      <alignment vertical="center"/>
    </xf>
    <xf numFmtId="0" fontId="12" fillId="0" borderId="11" xfId="0" applyFont="1" applyBorder="1" applyAlignment="1">
      <alignment vertical="top"/>
    </xf>
    <xf numFmtId="0" fontId="10" fillId="0" borderId="6" xfId="0" applyFont="1" applyBorder="1" applyAlignment="1">
      <alignment horizontal="center" vertical="top"/>
    </xf>
    <xf numFmtId="0" fontId="12" fillId="0" borderId="5" xfId="0" applyFont="1" applyBorder="1" applyAlignment="1">
      <alignment vertical="top"/>
    </xf>
    <xf numFmtId="0" fontId="12" fillId="0" borderId="5" xfId="0" applyFont="1" applyBorder="1" applyAlignment="1">
      <alignment horizontal="center" vertical="center"/>
    </xf>
    <xf numFmtId="166" fontId="10" fillId="0" borderId="6" xfId="3" applyNumberFormat="1" applyFont="1" applyBorder="1" applyAlignment="1">
      <alignment vertical="top"/>
    </xf>
    <xf numFmtId="166" fontId="12" fillId="0" borderId="7" xfId="3" applyNumberFormat="1" applyFont="1" applyBorder="1" applyAlignment="1">
      <alignment vertical="top"/>
    </xf>
    <xf numFmtId="0" fontId="0" fillId="0" borderId="0" xfId="0" applyAlignment="1">
      <alignment horizontal="center"/>
    </xf>
    <xf numFmtId="0" fontId="11" fillId="0" borderId="0" xfId="0" applyFont="1" applyAlignment="1">
      <alignment horizontal="center"/>
    </xf>
    <xf numFmtId="0" fontId="10" fillId="0" borderId="0" xfId="0" applyFont="1" applyAlignment="1">
      <alignment horizontal="left" vertical="center" wrapText="1"/>
    </xf>
    <xf numFmtId="0" fontId="22" fillId="0" borderId="0" xfId="0" applyFont="1" applyAlignment="1">
      <alignment vertical="center"/>
    </xf>
    <xf numFmtId="0" fontId="23" fillId="0" borderId="0" xfId="0" applyFont="1"/>
    <xf numFmtId="0" fontId="2" fillId="0" borderId="0" xfId="0" applyFont="1" applyAlignment="1">
      <alignment vertical="center" wrapText="1"/>
    </xf>
    <xf numFmtId="0" fontId="2" fillId="0" borderId="0" xfId="0" quotePrefix="1" applyFont="1" applyAlignment="1">
      <alignment vertical="center"/>
    </xf>
    <xf numFmtId="0" fontId="12" fillId="0" borderId="8" xfId="0" applyFont="1" applyBorder="1" applyAlignment="1">
      <alignment horizontal="left" vertical="center"/>
    </xf>
    <xf numFmtId="0" fontId="12" fillId="0" borderId="0" xfId="0" applyFont="1" applyAlignment="1">
      <alignment horizontal="left" vertical="center"/>
    </xf>
    <xf numFmtId="0" fontId="24" fillId="0" borderId="0" xfId="0" applyFont="1" applyAlignment="1">
      <alignment horizontal="righ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5" xfId="0" applyFont="1" applyBorder="1" applyAlignment="1">
      <alignment vertical="center"/>
    </xf>
    <xf numFmtId="0" fontId="12" fillId="0" borderId="6" xfId="0" applyFont="1" applyBorder="1" applyAlignment="1">
      <alignment vertical="center"/>
    </xf>
    <xf numFmtId="0" fontId="15" fillId="0" borderId="7" xfId="1" applyFont="1" applyBorder="1"/>
    <xf numFmtId="0" fontId="13" fillId="0" borderId="0" xfId="0" applyFont="1" applyAlignment="1">
      <alignment horizontal="right" vertical="center"/>
    </xf>
    <xf numFmtId="0" fontId="26" fillId="0" borderId="0" xfId="0" applyFont="1"/>
    <xf numFmtId="0" fontId="26" fillId="0" borderId="0" xfId="0" applyFont="1" applyAlignment="1">
      <alignment horizontal="center"/>
    </xf>
    <xf numFmtId="0" fontId="25" fillId="0" borderId="0" xfId="0" applyFont="1"/>
    <xf numFmtId="0" fontId="27" fillId="0" borderId="0" xfId="0" applyFont="1" applyAlignment="1">
      <alignment vertical="center"/>
    </xf>
    <xf numFmtId="0" fontId="28" fillId="0" borderId="0" xfId="0" applyFont="1"/>
    <xf numFmtId="0" fontId="28" fillId="0" borderId="0" xfId="0" applyFont="1" applyAlignment="1">
      <alignment horizontal="center"/>
    </xf>
    <xf numFmtId="0" fontId="10" fillId="0" borderId="6" xfId="0" applyFont="1" applyBorder="1" applyAlignment="1">
      <alignment horizontal="right" vertical="top" wrapText="1"/>
    </xf>
    <xf numFmtId="0" fontId="10" fillId="0" borderId="11" xfId="0" applyFont="1" applyBorder="1" applyAlignment="1">
      <alignment horizontal="right" vertical="top" wrapText="1"/>
    </xf>
    <xf numFmtId="0" fontId="29" fillId="0" borderId="0" xfId="0" applyFont="1" applyAlignment="1">
      <alignment vertical="center"/>
    </xf>
    <xf numFmtId="0" fontId="30" fillId="0" borderId="0" xfId="0" applyFont="1" applyAlignment="1">
      <alignment vertical="center"/>
    </xf>
    <xf numFmtId="0" fontId="31" fillId="0" borderId="0" xfId="0" applyFont="1"/>
    <xf numFmtId="0" fontId="30" fillId="0" borderId="0" xfId="0" applyFont="1" applyAlignment="1">
      <alignment horizontal="left" vertical="center"/>
    </xf>
    <xf numFmtId="0" fontId="31" fillId="0" borderId="0" xfId="0" applyFont="1" applyAlignment="1">
      <alignment horizontal="center"/>
    </xf>
    <xf numFmtId="0" fontId="32" fillId="0" borderId="0" xfId="0" applyFont="1" applyAlignment="1">
      <alignment horizontal="left" vertical="center" readingOrder="1"/>
    </xf>
    <xf numFmtId="0" fontId="32" fillId="0" borderId="0" xfId="0" applyFont="1" applyAlignment="1">
      <alignment horizontal="center" vertical="center" readingOrder="1"/>
    </xf>
    <xf numFmtId="0" fontId="33" fillId="0" borderId="0" xfId="0" applyFont="1" applyAlignment="1">
      <alignment vertical="center"/>
    </xf>
    <xf numFmtId="0" fontId="22" fillId="0" borderId="0" xfId="0" applyFont="1" applyAlignment="1">
      <alignment horizontal="right" vertical="center"/>
    </xf>
    <xf numFmtId="0" fontId="22" fillId="0" borderId="0" xfId="0" quotePrefix="1" applyFont="1" applyAlignment="1">
      <alignment vertical="center"/>
    </xf>
    <xf numFmtId="0" fontId="34" fillId="0" borderId="0" xfId="1" applyFont="1"/>
    <xf numFmtId="0" fontId="33" fillId="0" borderId="0" xfId="0" applyFont="1" applyAlignment="1">
      <alignment horizontal="left" vertical="center"/>
    </xf>
    <xf numFmtId="0" fontId="33" fillId="0" borderId="0" xfId="0" applyFont="1" applyAlignment="1">
      <alignment horizontal="center" vertical="center"/>
    </xf>
    <xf numFmtId="0" fontId="35" fillId="0" borderId="0" xfId="0" applyFont="1"/>
    <xf numFmtId="0" fontId="35" fillId="0" borderId="0" xfId="0" applyFont="1" applyAlignment="1">
      <alignment horizontal="center"/>
    </xf>
    <xf numFmtId="0" fontId="0" fillId="0" borderId="6" xfId="0" applyBorder="1" applyAlignment="1">
      <alignment horizontal="center"/>
    </xf>
    <xf numFmtId="0" fontId="0" fillId="0" borderId="6" xfId="0" applyBorder="1"/>
    <xf numFmtId="0" fontId="12" fillId="0" borderId="8" xfId="0" applyFont="1" applyBorder="1" applyAlignment="1">
      <alignment horizontal="left" vertical="top"/>
    </xf>
    <xf numFmtId="0" fontId="36" fillId="0" borderId="25" xfId="0" applyFont="1" applyBorder="1" applyAlignment="1">
      <alignment horizontal="right" vertical="center"/>
    </xf>
    <xf numFmtId="0" fontId="14" fillId="0" borderId="0" xfId="0" applyFont="1" applyAlignment="1">
      <alignment horizontal="right" vertical="center"/>
    </xf>
    <xf numFmtId="166" fontId="14" fillId="0" borderId="0" xfId="3" applyNumberFormat="1" applyFont="1" applyBorder="1" applyAlignment="1">
      <alignment horizontal="righ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5" xfId="0" applyFont="1" applyBorder="1" applyAlignment="1">
      <alignment horizontal="left" vertical="top"/>
    </xf>
    <xf numFmtId="0" fontId="12" fillId="0" borderId="6" xfId="0" applyFont="1" applyBorder="1" applyAlignment="1">
      <alignment horizontal="left" vertical="top"/>
    </xf>
    <xf numFmtId="0" fontId="29" fillId="0" borderId="0" xfId="0" applyFont="1" applyAlignment="1">
      <alignment horizontal="left" vertical="center"/>
    </xf>
    <xf numFmtId="166" fontId="9" fillId="0" borderId="16" xfId="3" applyNumberFormat="1" applyFont="1" applyBorder="1" applyAlignment="1">
      <alignment horizontal="right" vertical="center"/>
    </xf>
    <xf numFmtId="0" fontId="12" fillId="0" borderId="5" xfId="0" applyFont="1" applyBorder="1" applyAlignment="1">
      <alignment horizontal="center" vertical="top"/>
    </xf>
    <xf numFmtId="0" fontId="13" fillId="0" borderId="0" xfId="0" applyFont="1" applyAlignment="1">
      <alignment vertical="top"/>
    </xf>
    <xf numFmtId="166" fontId="10" fillId="0" borderId="6" xfId="3" applyNumberFormat="1" applyFont="1" applyBorder="1" applyAlignment="1">
      <alignment horizontal="center" vertical="top"/>
    </xf>
    <xf numFmtId="166" fontId="12" fillId="0" borderId="7" xfId="3" applyNumberFormat="1" applyFont="1" applyBorder="1" applyAlignment="1">
      <alignment horizontal="center" vertical="top"/>
    </xf>
    <xf numFmtId="0" fontId="10" fillId="0" borderId="25" xfId="0" applyFont="1" applyBorder="1" applyAlignment="1">
      <alignment vertical="top" wrapText="1"/>
    </xf>
    <xf numFmtId="0" fontId="12" fillId="0" borderId="0" xfId="0" applyFont="1" applyAlignment="1">
      <alignment horizontal="left" vertical="top"/>
    </xf>
    <xf numFmtId="0" fontId="33" fillId="0" borderId="0" xfId="0" applyFont="1" applyAlignment="1">
      <alignment horizontal="left" vertical="center" wrapText="1"/>
    </xf>
    <xf numFmtId="0" fontId="29" fillId="0" borderId="0" xfId="0" applyFont="1" applyAlignment="1">
      <alignment vertical="top"/>
    </xf>
    <xf numFmtId="0" fontId="12" fillId="0" borderId="0" xfId="0" applyFont="1" applyAlignment="1">
      <alignment horizontal="center" vertical="center"/>
    </xf>
    <xf numFmtId="0" fontId="10" fillId="0" borderId="0" xfId="0" applyFont="1" applyAlignment="1">
      <alignment horizontal="left" vertical="top" wrapText="1"/>
    </xf>
    <xf numFmtId="0" fontId="10" fillId="0" borderId="0" xfId="0" applyFont="1" applyAlignment="1">
      <alignment horizontal="center" vertical="top"/>
    </xf>
    <xf numFmtId="166" fontId="10" fillId="0" borderId="0" xfId="3" applyNumberFormat="1" applyFont="1" applyBorder="1" applyAlignment="1">
      <alignment horizontal="center" vertical="top"/>
    </xf>
    <xf numFmtId="166" fontId="12" fillId="0" borderId="0" xfId="3" applyNumberFormat="1" applyFont="1" applyBorder="1" applyAlignment="1">
      <alignment horizontal="center" vertical="top"/>
    </xf>
    <xf numFmtId="166" fontId="25" fillId="0" borderId="0" xfId="0" applyNumberFormat="1" applyFont="1"/>
    <xf numFmtId="0" fontId="40" fillId="0" borderId="0" xfId="0" applyFont="1" applyAlignment="1">
      <alignment horizontal="left" vertical="center" wrapText="1"/>
    </xf>
    <xf numFmtId="166" fontId="0" fillId="0" borderId="0" xfId="0" applyNumberFormat="1"/>
    <xf numFmtId="0" fontId="10" fillId="0" borderId="11" xfId="0" applyFont="1" applyBorder="1" applyAlignment="1">
      <alignment horizontal="left" vertical="top" wrapText="1"/>
    </xf>
    <xf numFmtId="0" fontId="41" fillId="4" borderId="10" xfId="0" applyFont="1" applyFill="1" applyBorder="1" applyAlignment="1">
      <alignment horizontal="center" vertical="center"/>
    </xf>
    <xf numFmtId="0" fontId="41" fillId="4" borderId="11" xfId="0" applyFont="1" applyFill="1" applyBorder="1" applyAlignment="1">
      <alignment horizontal="center" vertical="center"/>
    </xf>
    <xf numFmtId="0" fontId="41" fillId="4" borderId="25" xfId="0" applyFont="1" applyFill="1" applyBorder="1" applyAlignment="1">
      <alignment horizontal="center" vertical="center"/>
    </xf>
    <xf numFmtId="0" fontId="41" fillId="5" borderId="10" xfId="0" applyFont="1" applyFill="1" applyBorder="1" applyAlignment="1">
      <alignment horizontal="center" vertical="center"/>
    </xf>
    <xf numFmtId="0" fontId="41" fillId="5" borderId="11" xfId="0" applyFont="1" applyFill="1" applyBorder="1" applyAlignment="1">
      <alignment horizontal="center" vertical="center"/>
    </xf>
    <xf numFmtId="0" fontId="41" fillId="5" borderId="25" xfId="0" applyFont="1" applyFill="1" applyBorder="1" applyAlignment="1">
      <alignment horizontal="center" vertical="center"/>
    </xf>
    <xf numFmtId="0" fontId="42" fillId="6" borderId="0" xfId="0" applyFont="1" applyFill="1"/>
    <xf numFmtId="0" fontId="43" fillId="6" borderId="0" xfId="0" applyFont="1" applyFill="1"/>
    <xf numFmtId="0" fontId="44" fillId="6" borderId="15" xfId="0" applyFont="1" applyFill="1" applyBorder="1" applyAlignment="1">
      <alignment horizontal="center" vertical="center"/>
    </xf>
    <xf numFmtId="0" fontId="44" fillId="6" borderId="15" xfId="0" applyFont="1" applyFill="1" applyBorder="1" applyAlignment="1">
      <alignment horizontal="left" vertical="center"/>
    </xf>
    <xf numFmtId="0" fontId="45" fillId="6" borderId="0" xfId="0" applyFont="1" applyFill="1"/>
    <xf numFmtId="0" fontId="45" fillId="6" borderId="0" xfId="0" applyFont="1" applyFill="1" applyAlignment="1">
      <alignment horizontal="center" vertical="center"/>
    </xf>
    <xf numFmtId="0" fontId="45" fillId="6" borderId="0" xfId="0" applyFont="1" applyFill="1" applyAlignment="1">
      <alignment horizontal="left" vertical="center"/>
    </xf>
    <xf numFmtId="167" fontId="45" fillId="6" borderId="0" xfId="3" applyNumberFormat="1" applyFont="1" applyFill="1" applyBorder="1"/>
    <xf numFmtId="167" fontId="45" fillId="6" borderId="0" xfId="3" applyNumberFormat="1" applyFont="1" applyFill="1" applyAlignment="1">
      <alignment horizontal="center" vertical="center"/>
    </xf>
    <xf numFmtId="167" fontId="45" fillId="6" borderId="0" xfId="3" applyNumberFormat="1" applyFont="1" applyFill="1"/>
    <xf numFmtId="0" fontId="45" fillId="6" borderId="0" xfId="3" applyNumberFormat="1" applyFont="1" applyFill="1" applyAlignment="1">
      <alignment horizontal="center"/>
    </xf>
    <xf numFmtId="167" fontId="45" fillId="6" borderId="0" xfId="3" applyNumberFormat="1" applyFont="1" applyFill="1" applyAlignment="1">
      <alignment horizontal="center"/>
    </xf>
    <xf numFmtId="0" fontId="45" fillId="6" borderId="15" xfId="0" applyFont="1" applyFill="1" applyBorder="1" applyAlignment="1">
      <alignment horizontal="center" vertical="center"/>
    </xf>
    <xf numFmtId="0" fontId="45" fillId="6" borderId="15" xfId="0" applyFont="1" applyFill="1" applyBorder="1" applyAlignment="1">
      <alignment horizontal="left" vertical="center"/>
    </xf>
    <xf numFmtId="0" fontId="45" fillId="6" borderId="15" xfId="0" applyFont="1" applyFill="1" applyBorder="1"/>
    <xf numFmtId="167" fontId="45" fillId="6" borderId="15" xfId="3" applyNumberFormat="1" applyFont="1" applyFill="1" applyBorder="1"/>
    <xf numFmtId="167" fontId="45" fillId="6" borderId="15" xfId="3" applyNumberFormat="1" applyFont="1" applyFill="1" applyBorder="1" applyAlignment="1">
      <alignment horizontal="center" vertical="center"/>
    </xf>
    <xf numFmtId="0" fontId="45" fillId="6" borderId="15" xfId="3" applyNumberFormat="1" applyFont="1" applyFill="1" applyBorder="1" applyAlignment="1">
      <alignment horizontal="center"/>
    </xf>
    <xf numFmtId="0" fontId="44" fillId="6" borderId="0" xfId="0" applyFont="1" applyFill="1" applyAlignment="1">
      <alignment horizontal="center" vertical="center"/>
    </xf>
    <xf numFmtId="167" fontId="44" fillId="6" borderId="0" xfId="3" applyNumberFormat="1" applyFont="1" applyFill="1"/>
    <xf numFmtId="167" fontId="45" fillId="6" borderId="0" xfId="0" applyNumberFormat="1" applyFont="1" applyFill="1" applyAlignment="1">
      <alignment horizontal="center" vertical="center"/>
    </xf>
    <xf numFmtId="0" fontId="47" fillId="7" borderId="0" xfId="0" applyFont="1" applyFill="1" applyAlignment="1">
      <alignment horizontal="center" vertical="center"/>
    </xf>
    <xf numFmtId="0" fontId="47" fillId="8" borderId="0" xfId="0" applyFont="1" applyFill="1" applyAlignment="1">
      <alignment horizontal="center" vertical="center"/>
    </xf>
    <xf numFmtId="0" fontId="47" fillId="9" borderId="0" xfId="0" applyFont="1" applyFill="1" applyAlignment="1">
      <alignment horizontal="center" vertical="center"/>
    </xf>
    <xf numFmtId="0" fontId="47" fillId="10" borderId="0" xfId="0" applyFont="1" applyFill="1" applyAlignment="1">
      <alignment horizontal="center" vertical="center"/>
    </xf>
    <xf numFmtId="0" fontId="47" fillId="11" borderId="0" xfId="0" applyFont="1" applyFill="1" applyAlignment="1">
      <alignment horizontal="center" vertical="center"/>
    </xf>
    <xf numFmtId="0" fontId="2" fillId="0" borderId="12" xfId="2" applyFont="1" applyBorder="1" applyAlignment="1">
      <alignment horizontal="left"/>
    </xf>
    <xf numFmtId="0" fontId="2" fillId="0" borderId="0" xfId="2" applyFont="1" applyAlignment="1">
      <alignment horizontal="left"/>
    </xf>
    <xf numFmtId="0" fontId="45" fillId="7" borderId="0" xfId="0" applyFont="1" applyFill="1" applyAlignment="1">
      <alignment horizontal="left" vertical="center"/>
    </xf>
    <xf numFmtId="0" fontId="45" fillId="12" borderId="0" xfId="0" applyFont="1" applyFill="1" applyAlignment="1">
      <alignment horizontal="left" vertical="center"/>
    </xf>
    <xf numFmtId="0" fontId="45" fillId="9" borderId="0" xfId="0" applyFont="1" applyFill="1" applyAlignment="1">
      <alignment horizontal="left" vertical="center"/>
    </xf>
    <xf numFmtId="0" fontId="45" fillId="8" borderId="0" xfId="0" applyFont="1" applyFill="1" applyAlignment="1">
      <alignment horizontal="left" vertical="center"/>
    </xf>
    <xf numFmtId="9" fontId="45" fillId="13" borderId="0" xfId="4" applyFont="1" applyFill="1"/>
    <xf numFmtId="166" fontId="9" fillId="0" borderId="0" xfId="3" applyNumberFormat="1" applyFont="1" applyBorder="1" applyAlignment="1">
      <alignment horizontal="right" vertical="center"/>
    </xf>
    <xf numFmtId="0" fontId="1" fillId="0" borderId="6" xfId="1" applyBorder="1"/>
    <xf numFmtId="0" fontId="1" fillId="0" borderId="0" xfId="1"/>
    <xf numFmtId="0" fontId="45" fillId="11" borderId="0" xfId="0" applyFont="1" applyFill="1" applyAlignment="1">
      <alignment horizontal="left" vertical="center"/>
    </xf>
    <xf numFmtId="0" fontId="44" fillId="14" borderId="15" xfId="0" applyFont="1" applyFill="1" applyBorder="1" applyAlignment="1">
      <alignment horizontal="center" vertical="center"/>
    </xf>
    <xf numFmtId="166" fontId="12" fillId="0" borderId="7" xfId="3" applyNumberFormat="1" applyFont="1" applyBorder="1" applyAlignment="1">
      <alignment horizontal="right" vertical="top"/>
    </xf>
    <xf numFmtId="164" fontId="43" fillId="6" borderId="0" xfId="0" applyNumberFormat="1" applyFont="1" applyFill="1"/>
    <xf numFmtId="167" fontId="43" fillId="6" borderId="0" xfId="0" applyNumberFormat="1" applyFont="1" applyFill="1"/>
    <xf numFmtId="164" fontId="43" fillId="6" borderId="0" xfId="3" applyFont="1" applyFill="1"/>
    <xf numFmtId="0" fontId="48" fillId="0" borderId="0" xfId="0" applyFont="1" applyAlignment="1">
      <alignment vertical="top"/>
    </xf>
    <xf numFmtId="0" fontId="1" fillId="0" borderId="6" xfId="6" applyBorder="1"/>
    <xf numFmtId="0" fontId="33" fillId="0" borderId="0" xfId="0" applyFont="1" applyAlignment="1">
      <alignment horizontal="left" vertical="center"/>
    </xf>
    <xf numFmtId="0" fontId="38" fillId="0" borderId="11" xfId="0" applyFont="1" applyBorder="1" applyAlignment="1">
      <alignment horizontal="left" vertical="top" wrapText="1"/>
    </xf>
    <xf numFmtId="0" fontId="40" fillId="0" borderId="0" xfId="0" applyFont="1" applyAlignment="1">
      <alignment horizontal="left" vertical="center" wrapText="1"/>
    </xf>
    <xf numFmtId="0" fontId="10" fillId="0" borderId="11" xfId="0" applyFont="1" applyBorder="1" applyAlignment="1">
      <alignment horizontal="left" vertical="top" wrapText="1"/>
    </xf>
    <xf numFmtId="0" fontId="33" fillId="0" borderId="0" xfId="0" applyFont="1" applyAlignment="1">
      <alignment horizontal="left" vertical="center" wrapText="1"/>
    </xf>
    <xf numFmtId="0" fontId="33" fillId="0" borderId="0" xfId="0" applyFont="1" applyAlignment="1">
      <alignment horizontal="left" vertical="top" wrapText="1"/>
    </xf>
    <xf numFmtId="0" fontId="41" fillId="4" borderId="11" xfId="0" applyFont="1" applyFill="1" applyBorder="1" applyAlignment="1">
      <alignment horizontal="center" vertical="center"/>
    </xf>
    <xf numFmtId="0" fontId="39" fillId="0" borderId="11" xfId="0" applyFont="1" applyBorder="1" applyAlignment="1">
      <alignment horizontal="left" vertical="top" wrapText="1"/>
    </xf>
    <xf numFmtId="0" fontId="38" fillId="0" borderId="25" xfId="0" applyFont="1" applyBorder="1" applyAlignment="1">
      <alignment horizontal="left" vertical="top" wrapText="1"/>
    </xf>
    <xf numFmtId="0" fontId="10" fillId="0" borderId="11" xfId="0" applyFont="1" applyBorder="1" applyAlignment="1">
      <alignment horizontal="center" vertical="top" wrapText="1"/>
    </xf>
    <xf numFmtId="0" fontId="10" fillId="0" borderId="25" xfId="0" applyFont="1" applyBorder="1" applyAlignment="1">
      <alignment horizontal="left" vertical="top" wrapText="1"/>
    </xf>
    <xf numFmtId="0" fontId="10" fillId="0" borderId="0" xfId="0" applyFont="1" applyAlignment="1">
      <alignment horizontal="left" vertical="top" wrapText="1"/>
    </xf>
    <xf numFmtId="0" fontId="14" fillId="0" borderId="0" xfId="0" applyFont="1" applyAlignment="1">
      <alignment horizontal="left" vertical="center"/>
    </xf>
    <xf numFmtId="165" fontId="10" fillId="0" borderId="3" xfId="0" applyNumberFormat="1" applyFont="1" applyBorder="1" applyAlignment="1">
      <alignment horizontal="left" vertical="center"/>
    </xf>
    <xf numFmtId="165" fontId="10" fillId="0" borderId="4" xfId="0" applyNumberFormat="1" applyFont="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wrapText="1"/>
    </xf>
    <xf numFmtId="0" fontId="41" fillId="5" borderId="11" xfId="0" applyFont="1" applyFill="1" applyBorder="1" applyAlignment="1">
      <alignment horizontal="center" vertical="center"/>
    </xf>
    <xf numFmtId="0" fontId="14" fillId="0" borderId="26" xfId="0" applyFont="1" applyBorder="1" applyAlignment="1">
      <alignment horizontal="right" vertical="center"/>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38" fillId="0" borderId="0" xfId="0" applyFont="1" applyAlignment="1">
      <alignment horizontal="left" vertical="top" wrapText="1"/>
    </xf>
    <xf numFmtId="0" fontId="38" fillId="0" borderId="9" xfId="0" applyFont="1" applyBorder="1" applyAlignment="1">
      <alignment horizontal="left" vertical="top" wrapText="1"/>
    </xf>
    <xf numFmtId="0" fontId="37" fillId="0" borderId="6" xfId="0" applyFont="1" applyBorder="1" applyAlignment="1">
      <alignment horizontal="left" vertical="top" wrapText="1"/>
    </xf>
    <xf numFmtId="0" fontId="37" fillId="0" borderId="7" xfId="0" applyFont="1" applyBorder="1" applyAlignment="1">
      <alignment horizontal="left" vertical="top" wrapText="1"/>
    </xf>
    <xf numFmtId="0" fontId="38" fillId="0" borderId="0" xfId="0" applyFont="1" applyAlignment="1">
      <alignment horizontal="left" vertical="center" wrapText="1"/>
    </xf>
    <xf numFmtId="0" fontId="38" fillId="0" borderId="9" xfId="0" applyFont="1" applyBorder="1" applyAlignment="1">
      <alignment horizontal="left" vertical="center" wrapText="1"/>
    </xf>
    <xf numFmtId="0" fontId="47" fillId="10" borderId="0" xfId="0" applyFont="1" applyFill="1" applyAlignment="1">
      <alignment horizontal="center"/>
    </xf>
    <xf numFmtId="0" fontId="47" fillId="11" borderId="0" xfId="0" applyFont="1" applyFill="1" applyAlignment="1">
      <alignment horizontal="center"/>
    </xf>
    <xf numFmtId="0" fontId="46" fillId="6" borderId="0" xfId="0" applyFont="1" applyFill="1" applyAlignment="1">
      <alignment horizontal="center" vertical="center"/>
    </xf>
    <xf numFmtId="0" fontId="47" fillId="7" borderId="0" xfId="0" applyFont="1" applyFill="1" applyAlignment="1">
      <alignment horizontal="center"/>
    </xf>
    <xf numFmtId="0" fontId="47" fillId="8" borderId="0" xfId="0" applyFont="1" applyFill="1" applyAlignment="1">
      <alignment horizontal="center"/>
    </xf>
    <xf numFmtId="0" fontId="47" fillId="9" borderId="0" xfId="0" applyFont="1" applyFill="1" applyAlignment="1">
      <alignment horizontal="center"/>
    </xf>
    <xf numFmtId="0" fontId="17" fillId="4" borderId="22" xfId="0" applyFont="1" applyFill="1" applyBorder="1" applyAlignment="1">
      <alignment horizontal="center" wrapText="1"/>
    </xf>
    <xf numFmtId="0" fontId="17" fillId="4" borderId="23" xfId="0" applyFont="1" applyFill="1" applyBorder="1" applyAlignment="1">
      <alignment horizontal="center" wrapText="1"/>
    </xf>
    <xf numFmtId="0" fontId="17" fillId="4" borderId="14" xfId="0" applyFont="1" applyFill="1" applyBorder="1" applyAlignment="1">
      <alignment horizontal="center" wrapText="1"/>
    </xf>
    <xf numFmtId="0" fontId="17" fillId="4" borderId="24" xfId="0" applyFont="1" applyFill="1" applyBorder="1" applyAlignment="1">
      <alignment horizontal="center" wrapText="1"/>
    </xf>
    <xf numFmtId="0" fontId="19" fillId="4" borderId="19" xfId="0" applyFont="1" applyFill="1" applyBorder="1" applyAlignment="1">
      <alignment horizontal="center"/>
    </xf>
    <xf numFmtId="0" fontId="19" fillId="4" borderId="20" xfId="0" applyFont="1" applyFill="1" applyBorder="1" applyAlignment="1">
      <alignment horizontal="center"/>
    </xf>
    <xf numFmtId="0" fontId="19" fillId="4" borderId="21" xfId="0" applyFont="1" applyFill="1" applyBorder="1" applyAlignment="1">
      <alignment horizontal="center"/>
    </xf>
    <xf numFmtId="0" fontId="21" fillId="0" borderId="19" xfId="0" applyFont="1" applyBorder="1" applyAlignment="1" applyProtection="1">
      <alignment horizontal="left"/>
      <protection locked="0"/>
    </xf>
    <xf numFmtId="0" fontId="21" fillId="0" borderId="21" xfId="0" applyFont="1" applyBorder="1" applyAlignment="1" applyProtection="1">
      <alignment horizontal="left"/>
      <protection locked="0"/>
    </xf>
    <xf numFmtId="0" fontId="19" fillId="4" borderId="22" xfId="0" applyFont="1" applyFill="1" applyBorder="1" applyAlignment="1">
      <alignment horizontal="center"/>
    </xf>
    <xf numFmtId="0" fontId="19" fillId="4" borderId="18" xfId="0" applyFont="1" applyFill="1" applyBorder="1" applyAlignment="1">
      <alignment horizontal="center"/>
    </xf>
    <xf numFmtId="0" fontId="17" fillId="4" borderId="12" xfId="0" applyFont="1" applyFill="1" applyBorder="1" applyAlignment="1">
      <alignment horizontal="center"/>
    </xf>
    <xf numFmtId="0" fontId="17" fillId="4" borderId="0" xfId="0" applyFont="1" applyFill="1" applyAlignment="1">
      <alignment horizontal="center"/>
    </xf>
    <xf numFmtId="0" fontId="17" fillId="4" borderId="17" xfId="0" applyFont="1" applyFill="1" applyBorder="1" applyAlignment="1">
      <alignment horizontal="center"/>
    </xf>
    <xf numFmtId="0" fontId="19" fillId="4" borderId="17" xfId="0" applyFont="1" applyFill="1" applyBorder="1" applyAlignment="1">
      <alignment horizontal="right"/>
    </xf>
    <xf numFmtId="164" fontId="20" fillId="4" borderId="17" xfId="0" applyNumberFormat="1" applyFont="1" applyFill="1" applyBorder="1" applyAlignment="1">
      <alignment horizontal="center"/>
    </xf>
    <xf numFmtId="0" fontId="19" fillId="4" borderId="19" xfId="0" applyFont="1" applyFill="1" applyBorder="1" applyAlignment="1">
      <alignment horizontal="right"/>
    </xf>
    <xf numFmtId="0" fontId="19" fillId="4" borderId="20" xfId="0" applyFont="1" applyFill="1" applyBorder="1" applyAlignment="1">
      <alignment horizontal="right"/>
    </xf>
    <xf numFmtId="0" fontId="19" fillId="4" borderId="21" xfId="0" applyFont="1" applyFill="1" applyBorder="1" applyAlignment="1">
      <alignment horizontal="right"/>
    </xf>
    <xf numFmtId="0" fontId="17" fillId="4" borderId="14" xfId="0" applyFont="1" applyFill="1" applyBorder="1" applyAlignment="1">
      <alignment horizontal="center"/>
    </xf>
    <xf numFmtId="0" fontId="17" fillId="4" borderId="15" xfId="0" applyFont="1" applyFill="1" applyBorder="1" applyAlignment="1">
      <alignment horizontal="center"/>
    </xf>
    <xf numFmtId="0" fontId="19" fillId="3" borderId="19" xfId="0" applyFont="1" applyFill="1" applyBorder="1" applyAlignment="1">
      <alignment horizontal="center"/>
    </xf>
    <xf numFmtId="0" fontId="19" fillId="3" borderId="21" xfId="0" applyFont="1" applyFill="1" applyBorder="1" applyAlignment="1">
      <alignment horizontal="center"/>
    </xf>
  </cellXfs>
  <cellStyles count="7">
    <cellStyle name="Hipervínculo" xfId="1" builtinId="8"/>
    <cellStyle name="Hyperlink" xfId="6" xr:uid="{00000000-000B-0000-0000-000008000000}"/>
    <cellStyle name="Moneda" xfId="3" builtinId="4"/>
    <cellStyle name="Moneda 2" xfId="5" xr:uid="{5321CC62-0DFD-4A6E-A72A-473EDE58572E}"/>
    <cellStyle name="Normal" xfId="0" builtinId="0"/>
    <cellStyle name="Normal 2" xfId="2" xr:uid="{00000000-0005-0000-0000-000003000000}"/>
    <cellStyle name="Porcentaje" xfId="4" builtinId="5"/>
  </cellStyles>
  <dxfs count="0"/>
  <tableStyles count="0" defaultTableStyle="TableStyleMedium2" defaultPivotStyle="PivotStyleLight16"/>
  <colors>
    <mruColors>
      <color rgb="FF605F53"/>
      <color rgb="FF00A39C"/>
      <color rgb="FF2F4684"/>
      <color rgb="FF3399FF"/>
      <color rgb="FF3D3F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BA10D706-2172-4CC0-AD49-406BB7FD65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0390" y="125234"/>
          <a:ext cx="1805609" cy="72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AC674ED4-EA34-45F4-8485-44564B3FF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5</xdr:row>
      <xdr:rowOff>0</xdr:rowOff>
    </xdr:from>
    <xdr:to>
      <xdr:col>4</xdr:col>
      <xdr:colOff>304800</xdr:colOff>
      <xdr:row>6</xdr:row>
      <xdr:rowOff>28575</xdr:rowOff>
    </xdr:to>
    <xdr:sp macro="" textlink="">
      <xdr:nvSpPr>
        <xdr:cNvPr id="6145" name="AutoShape 1">
          <a:extLst>
            <a:ext uri="{FF2B5EF4-FFF2-40B4-BE49-F238E27FC236}">
              <a16:creationId xmlns:a16="http://schemas.microsoft.com/office/drawing/2014/main" id="{413C633C-5C0A-88FD-EEEE-7BD53748B8C7}"/>
            </a:ext>
          </a:extLst>
        </xdr:cNvPr>
        <xdr:cNvSpPr>
          <a:spLocks noChangeAspect="1" noChangeArrowheads="1"/>
        </xdr:cNvSpPr>
      </xdr:nvSpPr>
      <xdr:spPr bwMode="auto">
        <a:xfrm>
          <a:off x="4286250" y="1381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4</xdr:row>
      <xdr:rowOff>0</xdr:rowOff>
    </xdr:from>
    <xdr:to>
      <xdr:col>17</xdr:col>
      <xdr:colOff>161315</xdr:colOff>
      <xdr:row>14</xdr:row>
      <xdr:rowOff>250786</xdr:rowOff>
    </xdr:to>
    <xdr:pic>
      <xdr:nvPicPr>
        <xdr:cNvPr id="3" name="Imagen 2">
          <a:extLst>
            <a:ext uri="{FF2B5EF4-FFF2-40B4-BE49-F238E27FC236}">
              <a16:creationId xmlns:a16="http://schemas.microsoft.com/office/drawing/2014/main" id="{AF69977C-ED45-80E5-D875-DA0398D289C8}"/>
            </a:ext>
          </a:extLst>
        </xdr:cNvPr>
        <xdr:cNvPicPr>
          <a:picLocks noChangeAspect="1"/>
        </xdr:cNvPicPr>
      </xdr:nvPicPr>
      <xdr:blipFill>
        <a:blip xmlns:r="http://schemas.openxmlformats.org/officeDocument/2006/relationships" r:embed="rId1"/>
        <a:stretch>
          <a:fillRect/>
        </a:stretch>
      </xdr:blipFill>
      <xdr:spPr>
        <a:xfrm>
          <a:off x="11886811" y="1088571"/>
          <a:ext cx="2591162" cy="29722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974D60EE-ED79-4D03-9494-ACB5BB6EAC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57977</xdr:colOff>
      <xdr:row>0</xdr:row>
      <xdr:rowOff>125234</xdr:rowOff>
    </xdr:from>
    <xdr:to>
      <xdr:col>3</xdr:col>
      <xdr:colOff>332558</xdr:colOff>
      <xdr:row>4</xdr:row>
      <xdr:rowOff>82624</xdr:rowOff>
    </xdr:to>
    <xdr:pic>
      <xdr:nvPicPr>
        <xdr:cNvPr id="2" name="Imagen 1">
          <a:extLst>
            <a:ext uri="{FF2B5EF4-FFF2-40B4-BE49-F238E27FC236}">
              <a16:creationId xmlns:a16="http://schemas.microsoft.com/office/drawing/2014/main" id="{55C18CB9-81E6-4331-9291-E97D29FE3C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077" y="125234"/>
          <a:ext cx="1808106" cy="71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301301</xdr:colOff>
      <xdr:row>3</xdr:row>
      <xdr:rowOff>126352</xdr:rowOff>
    </xdr:from>
    <xdr:to>
      <xdr:col>16</xdr:col>
      <xdr:colOff>389041</xdr:colOff>
      <xdr:row>10</xdr:row>
      <xdr:rowOff>145671</xdr:rowOff>
    </xdr:to>
    <xdr:pic>
      <xdr:nvPicPr>
        <xdr:cNvPr id="2" name="Imagen 1">
          <a:extLst>
            <a:ext uri="{FF2B5EF4-FFF2-40B4-BE49-F238E27FC236}">
              <a16:creationId xmlns:a16="http://schemas.microsoft.com/office/drawing/2014/main" id="{00D3C1D5-0795-41AA-BA07-9EBDF414D3EC}"/>
            </a:ext>
          </a:extLst>
        </xdr:cNvPr>
        <xdr:cNvPicPr>
          <a:picLocks noChangeAspect="1"/>
        </xdr:cNvPicPr>
      </xdr:nvPicPr>
      <xdr:blipFill>
        <a:blip xmlns:r="http://schemas.openxmlformats.org/officeDocument/2006/relationships" r:embed="rId1"/>
        <a:stretch>
          <a:fillRect/>
        </a:stretch>
      </xdr:blipFill>
      <xdr:spPr>
        <a:xfrm>
          <a:off x="12178976" y="955027"/>
          <a:ext cx="1897490" cy="19528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drives/PUBLIC_QUOTES_2021/15_ACM_Material/01_Tools/Comercializaci&#243;n/HerramientaParaRevenu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Shared%20drives/Public_Quotes_2020/01_2020/1_In-Circuit%20Test%20(ICT)/iEE%20&amp;%20GDL%20Circuits/Varroc%20WV%20316%20Projects/Ambient%20In-Out%20LH-RH/4_iBTest_Quotation/iBtest%202100995%20for%20Ambient%20In-Out%20LH-RH.xlsx?82CB5EF9" TargetMode="External"/><Relationship Id="rId1" Type="http://schemas.openxmlformats.org/officeDocument/2006/relationships/externalLinkPath" Target="file:///\\82CB5EF9\iBtest%202100995%20for%20Ambient%20In-Out%20LH-R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erramientaParaRevenue"/>
      <sheetName val="ICT"/>
      <sheetName val="FCT"/>
      <sheetName val="Print_Proposal"/>
      <sheetName val="Descriptions"/>
      <sheetName val="FCT Assessment_Department_Def"/>
      <sheetName val="ITEMS DEFINITION &amp; INFORMATION"/>
      <sheetName val="Materiales_FCT"/>
      <sheetName val="Engineering_HOURS"/>
      <sheetName val="Timing"/>
      <sheetName val="CUSTOMS"/>
      <sheetName val="Travel"/>
      <sheetName val="LOGISTICS &amp; PACKING"/>
      <sheetName val="Concepto_historia"/>
      <sheetName val="Envio,Empaque,Seguro"/>
      <sheetName val="RFQ For Fixture"/>
      <sheetName val="Logistics &amp; Travel Expenses"/>
      <sheetName val="Materiales_IAT"/>
      <sheetName val="MATERIALS_FIX"/>
      <sheetName val="Design_Proposal_Concept"/>
      <sheetName val="Profit Analytics "/>
      <sheetName val="Deliverables"/>
      <sheetName val="Considerations"/>
      <sheetName val="Logistic"/>
      <sheetName val="Ctrl Versiones"/>
      <sheetName val="Tools"/>
    </sheetNames>
    <sheetDataSet>
      <sheetData sheetId="0"/>
      <sheetData sheetId="1">
        <row r="2">
          <cell r="B2" t="str">
            <v>No Mark Up</v>
          </cell>
          <cell r="D2" t="str">
            <v>NA</v>
          </cell>
        </row>
        <row r="3">
          <cell r="B3" t="str">
            <v>Engineering</v>
          </cell>
          <cell r="D3">
            <v>1</v>
          </cell>
        </row>
        <row r="4">
          <cell r="B4" t="str">
            <v>Mark Up</v>
          </cell>
          <cell r="D4">
            <v>2</v>
          </cell>
        </row>
        <row r="5">
          <cell r="D5">
            <v>3</v>
          </cell>
        </row>
        <row r="6">
          <cell r="D6">
            <v>4</v>
          </cell>
        </row>
        <row r="7">
          <cell r="D7">
            <v>5</v>
          </cell>
        </row>
        <row r="8">
          <cell r="D8">
            <v>6</v>
          </cell>
        </row>
        <row r="9">
          <cell r="D9">
            <v>7</v>
          </cell>
        </row>
        <row r="10">
          <cell r="D10">
            <v>8</v>
          </cell>
        </row>
        <row r="11">
          <cell r="D11">
            <v>9</v>
          </cell>
        </row>
        <row r="12">
          <cell r="D12">
            <v>10</v>
          </cell>
        </row>
        <row r="13">
          <cell r="D13">
            <v>11</v>
          </cell>
        </row>
        <row r="14">
          <cell r="D14">
            <v>12</v>
          </cell>
        </row>
        <row r="15">
          <cell r="D15">
            <v>13</v>
          </cell>
        </row>
        <row r="16">
          <cell r="D16">
            <v>14</v>
          </cell>
        </row>
        <row r="17">
          <cell r="D17">
            <v>15</v>
          </cell>
        </row>
        <row r="18">
          <cell r="D18">
            <v>16</v>
          </cell>
        </row>
        <row r="19">
          <cell r="D19">
            <v>17</v>
          </cell>
        </row>
        <row r="20">
          <cell r="D20">
            <v>18</v>
          </cell>
        </row>
        <row r="21">
          <cell r="D21">
            <v>19</v>
          </cell>
        </row>
        <row r="22">
          <cell r="D22">
            <v>20</v>
          </cell>
        </row>
        <row r="23">
          <cell r="D23">
            <v>21</v>
          </cell>
        </row>
        <row r="24">
          <cell r="D24">
            <v>22</v>
          </cell>
        </row>
        <row r="25">
          <cell r="D25">
            <v>23</v>
          </cell>
        </row>
        <row r="26">
          <cell r="D26">
            <v>24</v>
          </cell>
        </row>
        <row r="27">
          <cell r="D27">
            <v>25</v>
          </cell>
        </row>
        <row r="28">
          <cell r="D28">
            <v>26</v>
          </cell>
        </row>
        <row r="29">
          <cell r="D29">
            <v>27</v>
          </cell>
        </row>
        <row r="30">
          <cell r="D30">
            <v>28</v>
          </cell>
        </row>
        <row r="31">
          <cell r="D31">
            <v>29</v>
          </cell>
        </row>
        <row r="32">
          <cell r="D32">
            <v>30</v>
          </cell>
        </row>
        <row r="33">
          <cell r="D33">
            <v>31</v>
          </cell>
        </row>
        <row r="34">
          <cell r="D34">
            <v>32</v>
          </cell>
        </row>
        <row r="35">
          <cell r="D35">
            <v>33</v>
          </cell>
        </row>
        <row r="36">
          <cell r="D36">
            <v>34</v>
          </cell>
        </row>
        <row r="37">
          <cell r="D37">
            <v>35</v>
          </cell>
        </row>
        <row r="38">
          <cell r="D38">
            <v>36</v>
          </cell>
        </row>
        <row r="39">
          <cell r="D39">
            <v>37</v>
          </cell>
        </row>
        <row r="40">
          <cell r="D40">
            <v>38</v>
          </cell>
        </row>
        <row r="41">
          <cell r="D41">
            <v>39</v>
          </cell>
        </row>
        <row r="42">
          <cell r="D42">
            <v>40</v>
          </cell>
        </row>
      </sheetData>
      <sheetData sheetId="2"/>
      <sheetData sheetId="3" refreshError="1"/>
      <sheetData sheetId="4"/>
      <sheetData sheetId="5"/>
      <sheetData sheetId="6">
        <row r="6">
          <cell r="D6"/>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t"/>
      <sheetName val="Sheet1"/>
      <sheetName val="Print-Discount"/>
      <sheetName val="Info"/>
      <sheetName val="DataBase"/>
      <sheetName val="Engineering Hours"/>
      <sheetName val="Logistics Cost"/>
      <sheetName val="Summary"/>
      <sheetName val="Tools"/>
    </sheetNames>
    <sheetDataSet>
      <sheetData sheetId="0"/>
      <sheetData sheetId="1"/>
      <sheetData sheetId="2"/>
      <sheetData sheetId="3">
        <row r="2">
          <cell r="C2" t="str">
            <v>GDLC-01</v>
          </cell>
        </row>
      </sheetData>
      <sheetData sheetId="4">
        <row r="2">
          <cell r="A2" t="str">
            <v>ACU-001</v>
          </cell>
          <cell r="B2" t="str">
            <v>Acuity Brands Lighting De México, S. De R.L. De C.V.</v>
          </cell>
          <cell r="C2" t="str">
            <v>La Silla No. 7711</v>
          </cell>
          <cell r="D2">
            <v>67190</v>
          </cell>
          <cell r="E2" t="str">
            <v>N.L</v>
          </cell>
          <cell r="F2" t="str">
            <v>Guadalupe</v>
          </cell>
          <cell r="G2" t="str">
            <v>MEXICO</v>
          </cell>
          <cell r="H2" t="str">
            <v>NET 30</v>
          </cell>
        </row>
        <row r="3">
          <cell r="A3" t="str">
            <v>ARN-001</v>
          </cell>
          <cell r="B3" t="str">
            <v>ARNECOM S.A de C.V.</v>
          </cell>
          <cell r="C3" t="str">
            <v xml:space="preserve">AV. ROMULO GARZA No. 300 OTE </v>
          </cell>
          <cell r="D3">
            <v>66470</v>
          </cell>
          <cell r="E3" t="str">
            <v>NUEVO LEON</v>
          </cell>
          <cell r="F3" t="str">
            <v>SAN NICOLAS DE LOS GARZA</v>
          </cell>
          <cell r="G3" t="str">
            <v>MEXICO</v>
          </cell>
          <cell r="H3" t="str">
            <v>NET 30</v>
          </cell>
        </row>
        <row r="4">
          <cell r="A4" t="str">
            <v>ATEF-001</v>
          </cell>
          <cell r="B4" t="str">
            <v>Asteelflash México. Servicios S.A. de C.V</v>
          </cell>
          <cell r="C4" t="str">
            <v>Avenida Producción No. 5-B</v>
          </cell>
          <cell r="D4">
            <v>22435</v>
          </cell>
          <cell r="E4" t="str">
            <v>Baja California</v>
          </cell>
          <cell r="F4" t="str">
            <v>Tijuana</v>
          </cell>
          <cell r="G4" t="str">
            <v>MEXICO</v>
          </cell>
          <cell r="H4" t="str">
            <v>NET 30</v>
          </cell>
        </row>
        <row r="5">
          <cell r="A5" t="str">
            <v>AVO-001</v>
          </cell>
          <cell r="B5" t="str">
            <v>Avomex International, S.A. De C.V.</v>
          </cell>
          <cell r="C5" t="str">
            <v>Andrés Flores</v>
          </cell>
          <cell r="D5">
            <v>26737</v>
          </cell>
          <cell r="E5" t="str">
            <v>Coahuila</v>
          </cell>
          <cell r="F5" t="str">
            <v>Sabias</v>
          </cell>
          <cell r="G5" t="str">
            <v>MEXICO</v>
          </cell>
          <cell r="H5" t="str">
            <v>NET 30</v>
          </cell>
        </row>
        <row r="6">
          <cell r="A6" t="str">
            <v>BEN-001</v>
          </cell>
          <cell r="B6" t="str">
            <v>Bechmark Electronics de Mexico S. de RL de CV</v>
          </cell>
          <cell r="C6" t="str">
            <v>Circuito de la Productividad No. 132-A</v>
          </cell>
          <cell r="D6">
            <v>45690</v>
          </cell>
          <cell r="E6" t="str">
            <v>Jalisco</v>
          </cell>
          <cell r="F6" t="str">
            <v>El Salto</v>
          </cell>
          <cell r="G6" t="str">
            <v>MEXICO</v>
          </cell>
          <cell r="H6" t="str">
            <v>NET 30</v>
          </cell>
        </row>
        <row r="7">
          <cell r="A7" t="str">
            <v>BOS-001</v>
          </cell>
          <cell r="B7" t="str">
            <v>Bose Corporation, S.A. de C.V.</v>
          </cell>
          <cell r="C7" t="str">
            <v>Chilpancingo No. 52</v>
          </cell>
          <cell r="D7">
            <v>22500</v>
          </cell>
          <cell r="E7" t="str">
            <v>Baja California</v>
          </cell>
          <cell r="F7" t="str">
            <v>Tijuana</v>
          </cell>
          <cell r="G7" t="str">
            <v>Mexico</v>
          </cell>
          <cell r="H7" t="str">
            <v>NET 30</v>
          </cell>
        </row>
        <row r="8">
          <cell r="A8" t="str">
            <v>BSH-001</v>
          </cell>
          <cell r="B8" t="str">
            <v>Robert Bosch Sistemas Automotrices</v>
          </cell>
          <cell r="C8" t="str">
            <v xml:space="preserve">AV. HERMANOS ESCOBAR No. 6965 </v>
          </cell>
          <cell r="D8">
            <v>32320</v>
          </cell>
          <cell r="E8" t="str">
            <v>CHIHUAHUA</v>
          </cell>
          <cell r="F8" t="str">
            <v>CD. JUAREZ</v>
          </cell>
          <cell r="G8" t="str">
            <v>MEXICO</v>
          </cell>
          <cell r="H8" t="str">
            <v>NET 30</v>
          </cell>
        </row>
        <row r="9">
          <cell r="A9" t="str">
            <v>CC-001</v>
          </cell>
          <cell r="B9" t="str">
            <v>ClipperCreek Inc</v>
          </cell>
          <cell r="C9" t="str">
            <v>11850 Kemper Rd, E</v>
          </cell>
          <cell r="D9">
            <v>95603</v>
          </cell>
          <cell r="E9" t="str">
            <v>CA</v>
          </cell>
          <cell r="F9" t="str">
            <v>Aubrun</v>
          </cell>
          <cell r="G9" t="str">
            <v>USA</v>
          </cell>
          <cell r="H9" t="str">
            <v>NET 30</v>
          </cell>
        </row>
        <row r="10">
          <cell r="A10" t="str">
            <v>CCI-01</v>
          </cell>
          <cell r="B10" t="str">
            <v>Circuit Check, Inc</v>
          </cell>
          <cell r="C10" t="str">
            <v>6550 Wedgwood Road</v>
          </cell>
          <cell r="D10">
            <v>55311</v>
          </cell>
          <cell r="E10" t="str">
            <v>MN</v>
          </cell>
          <cell r="F10" t="str">
            <v>Maple Grove</v>
          </cell>
          <cell r="G10" t="str">
            <v>USA</v>
          </cell>
          <cell r="H10" t="str">
            <v>NET 30</v>
          </cell>
        </row>
        <row r="11">
          <cell r="A11" t="str">
            <v>CEQ-001</v>
          </cell>
          <cell r="B11" t="str">
            <v>CEQUENT ELECTRICAL PRODUCTS DE MEXICO S DE RL DE CV</v>
          </cell>
          <cell r="C11" t="str">
            <v>Industrial Drive S/N Edificio 11</v>
          </cell>
          <cell r="D11">
            <v>88780</v>
          </cell>
          <cell r="E11" t="str">
            <v>TAMAULIPAS</v>
          </cell>
          <cell r="F11" t="str">
            <v>REYNOSA</v>
          </cell>
          <cell r="G11" t="str">
            <v>MEXICO</v>
          </cell>
          <cell r="H11" t="str">
            <v>NET 30</v>
          </cell>
        </row>
        <row r="12">
          <cell r="A12" t="str">
            <v>CHM-001</v>
          </cell>
          <cell r="B12" t="str">
            <v>Chamberlain Group Inc</v>
          </cell>
          <cell r="C12" t="str">
            <v>C/O Freig Carillo Forwarding Inc 1430 N</v>
          </cell>
          <cell r="D12" t="str">
            <v>85621-4505</v>
          </cell>
          <cell r="E12"/>
          <cell r="F12" t="str">
            <v>NOGALES AZ</v>
          </cell>
          <cell r="G12" t="str">
            <v>USA</v>
          </cell>
          <cell r="H12" t="str">
            <v>NET 30</v>
          </cell>
        </row>
        <row r="13">
          <cell r="A13" t="str">
            <v>CNTN-001</v>
          </cell>
          <cell r="B13" t="str">
            <v>Continental Automotive Nogales SA de CV</v>
          </cell>
          <cell r="C13" t="str">
            <v>Prol. Ruiz Cortinez y Calle San Patricio Lote #6</v>
          </cell>
          <cell r="D13" t="str">
            <v xml:space="preserve">84095 </v>
          </cell>
          <cell r="E13" t="str">
            <v>Sonora</v>
          </cell>
          <cell r="F13" t="str">
            <v>Nogales</v>
          </cell>
          <cell r="G13" t="str">
            <v>MEXICO</v>
          </cell>
          <cell r="H13" t="str">
            <v>NET 30</v>
          </cell>
        </row>
        <row r="14">
          <cell r="A14" t="str">
            <v>CNTT-002</v>
          </cell>
          <cell r="B14" t="str">
            <v>Continental Automotive Guadalajara Mexico SA de CV</v>
          </cell>
          <cell r="C14" t="str">
            <v>Camino a la Tijera No 3 Km 3 Carr Guad-Morelia</v>
          </cell>
          <cell r="D14">
            <v>45640</v>
          </cell>
          <cell r="E14" t="str">
            <v>Jalisco</v>
          </cell>
          <cell r="F14" t="str">
            <v xml:space="preserve">Tlajomulco </v>
          </cell>
          <cell r="G14" t="str">
            <v>MEXICO</v>
          </cell>
          <cell r="H14" t="str">
            <v>NET 30</v>
          </cell>
        </row>
        <row r="15">
          <cell r="A15" t="str">
            <v>CON-001</v>
          </cell>
          <cell r="B15" t="str">
            <v>CONDURA S. de R.L. de C.V.</v>
          </cell>
          <cell r="C15" t="str">
            <v>PONIENTE 4 y NORTE 7</v>
          </cell>
          <cell r="D15">
            <v>87499</v>
          </cell>
          <cell r="E15" t="str">
            <v>TAMAULIPAS</v>
          </cell>
          <cell r="F15" t="str">
            <v>MATAMOROS</v>
          </cell>
          <cell r="G15" t="str">
            <v>MEXICO</v>
          </cell>
          <cell r="H15" t="str">
            <v>NET 30</v>
          </cell>
        </row>
        <row r="16">
          <cell r="A16" t="str">
            <v>DELJ-002</v>
          </cell>
          <cell r="B16" t="str">
            <v xml:space="preserve">Delphi Global Purchasing </v>
          </cell>
          <cell r="C16" t="str">
            <v>One Corporate Center</v>
          </cell>
          <cell r="D16" t="str">
            <v>46904-9005</v>
          </cell>
          <cell r="E16" t="str">
            <v>IN</v>
          </cell>
          <cell r="F16" t="str">
            <v>KOKOMO</v>
          </cell>
          <cell r="G16" t="str">
            <v>USA</v>
          </cell>
          <cell r="H16" t="str">
            <v>NET 30</v>
          </cell>
        </row>
        <row r="17">
          <cell r="A17" t="str">
            <v>DELR-001</v>
          </cell>
          <cell r="B17" t="str">
            <v>DELNOSA S.A. de C.V.</v>
          </cell>
          <cell r="C17" t="str">
            <v>CARR. A MAT KM 13.5 BRECHA E-99 AP-1201</v>
          </cell>
          <cell r="D17">
            <v>88500</v>
          </cell>
          <cell r="E17" t="str">
            <v>TAMAULIPAS</v>
          </cell>
          <cell r="F17" t="str">
            <v>REYNOSA</v>
          </cell>
          <cell r="G17" t="str">
            <v>MEXICO</v>
          </cell>
          <cell r="H17" t="str">
            <v>NET 30</v>
          </cell>
        </row>
        <row r="18">
          <cell r="A18" t="str">
            <v>DEN-001</v>
          </cell>
          <cell r="B18" t="str">
            <v xml:space="preserve">DENSO MANUFACTURING TN INC </v>
          </cell>
          <cell r="C18" t="str">
            <v>BODY ELECTRONICS DIV &lt;203&gt;</v>
          </cell>
          <cell r="D18">
            <v>37801</v>
          </cell>
          <cell r="E18" t="str">
            <v>TENNESSEE</v>
          </cell>
          <cell r="F18" t="str">
            <v>MARYVILLE</v>
          </cell>
          <cell r="G18" t="str">
            <v>USA</v>
          </cell>
          <cell r="H18" t="str">
            <v>NET 30</v>
          </cell>
        </row>
        <row r="19">
          <cell r="A19" t="str">
            <v>EGO-001</v>
          </cell>
          <cell r="B19" t="str">
            <v xml:space="preserve">E.G.O. Componentes Electrónicos S.A. de C.V. </v>
          </cell>
          <cell r="C19" t="str">
            <v xml:space="preserve">Benito Juárez # 125 </v>
          </cell>
          <cell r="D19">
            <v>76215</v>
          </cell>
          <cell r="E19" t="str">
            <v xml:space="preserve">Querétaro </v>
          </cell>
          <cell r="F19" t="str">
            <v xml:space="preserve">Querétaro </v>
          </cell>
          <cell r="G19" t="str">
            <v>MEXICO</v>
          </cell>
          <cell r="H19" t="str">
            <v>NET 30</v>
          </cell>
        </row>
        <row r="20">
          <cell r="A20" t="str">
            <v>EME-001</v>
          </cell>
          <cell r="B20" t="str">
            <v xml:space="preserve">Empire Electronics </v>
          </cell>
          <cell r="C20" t="str">
            <v>KM 7 Carretera a La Lima</v>
          </cell>
          <cell r="D20" t="str">
            <v>ZIP CAPULES</v>
          </cell>
          <cell r="E20" t="str">
            <v>San Pedro Sula</v>
          </cell>
          <cell r="F20"/>
          <cell r="G20" t="str">
            <v>HONDURAS</v>
          </cell>
          <cell r="H20" t="str">
            <v>NET 30</v>
          </cell>
        </row>
        <row r="21">
          <cell r="A21" t="str">
            <v>EPI-001</v>
          </cell>
          <cell r="B21" t="str">
            <v>EPIC Technlogies de Juarez S de RL de CV</v>
          </cell>
          <cell r="C21" t="str">
            <v>Boulevard Independencia No. 1450</v>
          </cell>
          <cell r="D21">
            <v>32590</v>
          </cell>
          <cell r="E21" t="str">
            <v>CHIHUAHUA</v>
          </cell>
          <cell r="F21" t="str">
            <v>CD. JUAREZ</v>
          </cell>
          <cell r="G21" t="str">
            <v>MEXICO</v>
          </cell>
          <cell r="H21" t="str">
            <v>NET 30</v>
          </cell>
        </row>
        <row r="22">
          <cell r="A22" t="str">
            <v>EPI-002</v>
          </cell>
          <cell r="B22" t="str">
            <v>EPIC TECHNOLOGIES, LLC</v>
          </cell>
          <cell r="C22" t="str">
            <v>200 E. Bluegrass Dr.</v>
          </cell>
          <cell r="D22">
            <v>44857</v>
          </cell>
          <cell r="E22" t="str">
            <v>Ohio</v>
          </cell>
          <cell r="F22" t="str">
            <v>Norwalk</v>
          </cell>
          <cell r="G22" t="str">
            <v>USA</v>
          </cell>
          <cell r="H22" t="str">
            <v>NET 30</v>
          </cell>
        </row>
        <row r="23">
          <cell r="A23" t="str">
            <v>FLXA-001</v>
          </cell>
          <cell r="B23" t="str">
            <v>FLEXTRONICS MANUFACTURING MEX, S.A. DE C.V.</v>
          </cell>
          <cell r="C23" t="str">
            <v>Boulevard a Zacatecas Km. 9.5</v>
          </cell>
          <cell r="D23">
            <v>20900</v>
          </cell>
          <cell r="E23" t="str">
            <v>AGS</v>
          </cell>
          <cell r="F23" t="str">
            <v>Aguascalientes</v>
          </cell>
          <cell r="G23" t="str">
            <v>MEXICO</v>
          </cell>
          <cell r="H23" t="str">
            <v>NET 60</v>
          </cell>
        </row>
        <row r="24">
          <cell r="A24" t="str">
            <v>FLXN-002</v>
          </cell>
          <cell r="B24" t="str">
            <v>FLEXTRONICS MANUFACTURING MEX, S.A. DE C.V.</v>
          </cell>
          <cell r="C24" t="str">
            <v>Carretera A Base Aerea 5850</v>
          </cell>
          <cell r="D24">
            <v>451036</v>
          </cell>
          <cell r="E24" t="str">
            <v>Jalisco</v>
          </cell>
          <cell r="F24" t="str">
            <v>Zapopan</v>
          </cell>
          <cell r="G24" t="str">
            <v>MEXICO</v>
          </cell>
          <cell r="H24" t="str">
            <v>NET 60</v>
          </cell>
        </row>
        <row r="25">
          <cell r="A25" t="str">
            <v>FLXS-003</v>
          </cell>
          <cell r="B25" t="str">
            <v>Flextronics Technologies México S. de R.L. de C.V.</v>
          </cell>
          <cell r="C25" t="str">
            <v>Av. López Mateos Sur No. 2915 Km 6.5</v>
          </cell>
          <cell r="D25">
            <v>45640</v>
          </cell>
          <cell r="E25" t="str">
            <v>Jalisco</v>
          </cell>
          <cell r="F25" t="str">
            <v xml:space="preserve">Tlajomulco </v>
          </cell>
          <cell r="G25" t="str">
            <v>MEXICO</v>
          </cell>
          <cell r="H25" t="str">
            <v>NET 60</v>
          </cell>
        </row>
        <row r="26">
          <cell r="A26" t="str">
            <v>HAR-001</v>
          </cell>
          <cell r="B26" t="str">
            <v>HARMAN DE MEXICO SA DE CV</v>
          </cell>
          <cell r="C26" t="str">
            <v>Av. Industria Minera 502</v>
          </cell>
          <cell r="D26">
            <v>76220</v>
          </cell>
          <cell r="E26" t="str">
            <v>Queretaro</v>
          </cell>
          <cell r="F26" t="str">
            <v>Queretaro</v>
          </cell>
          <cell r="G26" t="str">
            <v>MEXICO</v>
          </cell>
          <cell r="H26" t="str">
            <v>NET 30</v>
          </cell>
        </row>
        <row r="27">
          <cell r="A27" t="str">
            <v>IKO-001</v>
          </cell>
          <cell r="B27" t="str">
            <v>IKOR</v>
          </cell>
          <cell r="C27" t="str">
            <v>Industria Electrica # 25</v>
          </cell>
          <cell r="D27">
            <v>45645</v>
          </cell>
          <cell r="E27" t="str">
            <v>Jalisco</v>
          </cell>
          <cell r="F27" t="str">
            <v>Tlajomulco de Zuñiga</v>
          </cell>
          <cell r="G27" t="str">
            <v>MEXICO</v>
          </cell>
          <cell r="H27" t="str">
            <v>NET 30</v>
          </cell>
        </row>
        <row r="28">
          <cell r="A28" t="str">
            <v>IMI-001</v>
          </cell>
          <cell r="B28" t="str">
            <v xml:space="preserve">Integrated Micro-Electronics México S.A.P.I.  de C.V. </v>
          </cell>
          <cell r="C28" t="str">
            <v>4 poniente No. 10560 Parque Industrial El Salto</v>
          </cell>
          <cell r="D28">
            <v>45640</v>
          </cell>
          <cell r="E28" t="str">
            <v>Jalisco</v>
          </cell>
          <cell r="F28" t="str">
            <v>El Salto</v>
          </cell>
          <cell r="G28" t="str">
            <v>MEXICO</v>
          </cell>
          <cell r="H28" t="str">
            <v>NET 30</v>
          </cell>
        </row>
        <row r="29">
          <cell r="A29" t="str">
            <v>JABC-001</v>
          </cell>
          <cell r="B29" t="str">
            <v>Jabil Circuit de Chihuahua</v>
          </cell>
          <cell r="C29" t="str">
            <v>Alejandro Dumas No. 11341</v>
          </cell>
          <cell r="D29">
            <v>31109</v>
          </cell>
          <cell r="E29" t="str">
            <v>CHIHUAHUA</v>
          </cell>
          <cell r="F29" t="str">
            <v>CHIHUAHUA</v>
          </cell>
          <cell r="G29" t="str">
            <v>MEXICO</v>
          </cell>
          <cell r="H29" t="str">
            <v>NET 30</v>
          </cell>
        </row>
        <row r="30">
          <cell r="A30" t="str">
            <v>JABG-002</v>
          </cell>
          <cell r="B30" t="str">
            <v>Jabil Circuit de México, S. de R.L. de C.V.</v>
          </cell>
          <cell r="C30" t="str">
            <v>Av. Valdepeñas No. 1993</v>
          </cell>
          <cell r="D30">
            <v>45130</v>
          </cell>
          <cell r="E30" t="str">
            <v>Jalisco</v>
          </cell>
          <cell r="F30" t="str">
            <v>Zapopan</v>
          </cell>
          <cell r="G30" t="str">
            <v>MEXICO</v>
          </cell>
          <cell r="H30" t="str">
            <v>NET 30</v>
          </cell>
        </row>
        <row r="31">
          <cell r="A31" t="str">
            <v>JABT-003</v>
          </cell>
          <cell r="B31" t="str">
            <v>JABIL CIRCUIT DE MEXICO S DE RL DE CV</v>
          </cell>
          <cell r="C31" t="str">
            <v>Pasep de Valle 5200</v>
          </cell>
          <cell r="D31">
            <v>45010</v>
          </cell>
          <cell r="E31" t="str">
            <v>Jalisco</v>
          </cell>
          <cell r="F31" t="str">
            <v>Zapopan</v>
          </cell>
          <cell r="G31" t="str">
            <v>MEXICO</v>
          </cell>
          <cell r="H31" t="str">
            <v>NET 30</v>
          </cell>
        </row>
        <row r="32">
          <cell r="A32" t="str">
            <v>JOT-001</v>
          </cell>
          <cell r="B32" t="str">
            <v>Joule Technologies Inc.</v>
          </cell>
          <cell r="C32" t="str">
            <v>4167 Orleans Street</v>
          </cell>
          <cell r="D32">
            <v>60050</v>
          </cell>
          <cell r="E32" t="str">
            <v>IL</v>
          </cell>
          <cell r="F32" t="str">
            <v>McHenry</v>
          </cell>
          <cell r="G32" t="str">
            <v>USA</v>
          </cell>
          <cell r="H32" t="str">
            <v>NET 30</v>
          </cell>
        </row>
        <row r="33">
          <cell r="A33" t="str">
            <v>KEY-001</v>
          </cell>
          <cell r="B33" t="str">
            <v>Keysight Technologies Inc</v>
          </cell>
          <cell r="C33" t="str">
            <v>PO BOX 4026</v>
          </cell>
          <cell r="D33">
            <v>80155</v>
          </cell>
          <cell r="E33" t="str">
            <v>Colorado</v>
          </cell>
          <cell r="F33" t="str">
            <v>Englewood</v>
          </cell>
          <cell r="G33" t="str">
            <v>USA</v>
          </cell>
          <cell r="H33" t="str">
            <v>NET 30</v>
          </cell>
        </row>
        <row r="34">
          <cell r="A34" t="str">
            <v>KIM-001</v>
          </cell>
          <cell r="B34" t="str">
            <v xml:space="preserve">Kimball Electronics Mexico KEMX </v>
          </cell>
          <cell r="C34" t="str">
            <v xml:space="preserve">Seguin Drive No. 9102 </v>
          </cell>
          <cell r="D34">
            <v>78577</v>
          </cell>
          <cell r="E34" t="str">
            <v>TEXAS</v>
          </cell>
          <cell r="F34" t="str">
            <v>PHARR</v>
          </cell>
          <cell r="G34" t="str">
            <v>USA</v>
          </cell>
          <cell r="H34" t="str">
            <v>Once PO is approved, a 30% of Down Payment. NET 30</v>
          </cell>
        </row>
        <row r="35">
          <cell r="A35" t="str">
            <v>KOS-001</v>
          </cell>
          <cell r="B35" t="str">
            <v xml:space="preserve">Kostal Mexicana SA de CV </v>
          </cell>
          <cell r="C35" t="str">
            <v xml:space="preserve">Acceso II No 36 entre C/ II y C/ I
Zona Industrial
</v>
          </cell>
          <cell r="D35">
            <v>76120</v>
          </cell>
          <cell r="E35" t="str">
            <v xml:space="preserve">Querétaro </v>
          </cell>
          <cell r="F35" t="str">
            <v xml:space="preserve">Santiago de Queretaro </v>
          </cell>
          <cell r="G35" t="str">
            <v>MEXICO</v>
          </cell>
          <cell r="H35" t="str">
            <v>NET 30</v>
          </cell>
        </row>
        <row r="36">
          <cell r="A36" t="str">
            <v>LEA-001</v>
          </cell>
          <cell r="B36" t="str">
            <v>Consorcio Industrial Mexicano De Autopartes S.A. De C.V.</v>
          </cell>
          <cell r="C36" t="str">
            <v>Vía Monterrey -Matamoros No. 514</v>
          </cell>
          <cell r="D36">
            <v>66600</v>
          </cell>
          <cell r="E36" t="str">
            <v>NUEVO LEON</v>
          </cell>
          <cell r="F36" t="str">
            <v>Apodaca</v>
          </cell>
          <cell r="G36" t="str">
            <v>MEXICO</v>
          </cell>
          <cell r="H36" t="str">
            <v>NET 30</v>
          </cell>
        </row>
        <row r="37">
          <cell r="A37" t="str">
            <v>Maple Grove, MN 55311</v>
          </cell>
          <cell r="B37" t="str">
            <v>Cequent Performance Products, Inc</v>
          </cell>
          <cell r="C37" t="str">
            <v>4445 Rock Quarry Rd #100</v>
          </cell>
          <cell r="D37">
            <v>75211</v>
          </cell>
          <cell r="E37" t="str">
            <v>TX</v>
          </cell>
          <cell r="F37" t="str">
            <v>Dallas</v>
          </cell>
          <cell r="G37" t="str">
            <v>USA</v>
          </cell>
          <cell r="H37" t="str">
            <v>NET 30</v>
          </cell>
        </row>
        <row r="38">
          <cell r="A38" t="str">
            <v>OFE-001</v>
          </cell>
          <cell r="B38" t="str">
            <v>ROBERTSHAW CONTROLS COMPANY D/B/A INVENSYS CONTROLS</v>
          </cell>
          <cell r="C38" t="str">
            <v xml:space="preserve">Avenida Lauro Villar 900, km4 </v>
          </cell>
          <cell r="D38">
            <v>87479</v>
          </cell>
          <cell r="E38" t="str">
            <v>TAMAULIPAS</v>
          </cell>
          <cell r="F38" t="str">
            <v>MATAMOROS</v>
          </cell>
          <cell r="G38" t="str">
            <v>MEXICO</v>
          </cell>
          <cell r="H38" t="str">
            <v>NET 30</v>
          </cell>
        </row>
        <row r="39">
          <cell r="A39" t="str">
            <v>OMR-001</v>
          </cell>
          <cell r="B39" t="str">
            <v>Omron Automotive Electronics Inc</v>
          </cell>
          <cell r="C39" t="str">
            <v>Av Paraiso 344</v>
          </cell>
          <cell r="D39">
            <v>32670</v>
          </cell>
          <cell r="E39" t="str">
            <v>GTO</v>
          </cell>
          <cell r="F39" t="str">
            <v>Silao</v>
          </cell>
          <cell r="G39" t="str">
            <v>MEXICO</v>
          </cell>
          <cell r="H39" t="str">
            <v>NET 30</v>
          </cell>
        </row>
        <row r="40">
          <cell r="A40" t="str">
            <v>PARA-001</v>
          </cell>
          <cell r="B40" t="str">
            <v>SOL-PRASSY S de RL de CV</v>
          </cell>
          <cell r="C40" t="str">
            <v>Avenida de los Nogales 79</v>
          </cell>
          <cell r="D40">
            <v>84080</v>
          </cell>
          <cell r="E40" t="str">
            <v>Sonora</v>
          </cell>
          <cell r="F40" t="str">
            <v>Nogales</v>
          </cell>
          <cell r="G40" t="str">
            <v>MEXICO</v>
          </cell>
          <cell r="H40" t="str">
            <v>NET 30</v>
          </cell>
        </row>
        <row r="41">
          <cell r="A41" t="str">
            <v>PRE-001</v>
          </cell>
          <cell r="B41" t="str">
            <v>Prettl de Mexico S.A de C.V.</v>
          </cell>
          <cell r="C41" t="str">
            <v>Carretera libre a Celaya Km 8.6</v>
          </cell>
          <cell r="D41">
            <v>76900</v>
          </cell>
          <cell r="E41" t="str">
            <v>Queretaro</v>
          </cell>
          <cell r="F41" t="str">
            <v>Santiago de Queretaro</v>
          </cell>
          <cell r="G41" t="str">
            <v>MEXICO</v>
          </cell>
          <cell r="H41" t="str">
            <v>NET 30</v>
          </cell>
        </row>
        <row r="42">
          <cell r="A42" t="str">
            <v>ROC-001</v>
          </cell>
          <cell r="B42" t="str">
            <v>Rockwell Automation Monterrey Manufactury S. De R.L. De C.V.</v>
          </cell>
          <cell r="C42" t="str">
            <v>Camino Vecinal 3051</v>
          </cell>
          <cell r="D42">
            <v>67110</v>
          </cell>
          <cell r="E42" t="str">
            <v>NUEVO LEON</v>
          </cell>
          <cell r="F42" t="str">
            <v>Guadalupe</v>
          </cell>
          <cell r="G42" t="str">
            <v>MEXICO</v>
          </cell>
          <cell r="H42" t="str">
            <v>NET 30</v>
          </cell>
        </row>
        <row r="43">
          <cell r="A43" t="str">
            <v>ROC-002</v>
          </cell>
          <cell r="B43" t="str">
            <v xml:space="preserve">Rockwell Automation </v>
          </cell>
          <cell r="C43" t="str">
            <v xml:space="preserve">6400 W. Enterprise Drive </v>
          </cell>
          <cell r="D43">
            <v>53092</v>
          </cell>
          <cell r="E43" t="str">
            <v xml:space="preserve">WI </v>
          </cell>
          <cell r="F43" t="str">
            <v>Mequon</v>
          </cell>
          <cell r="G43" t="str">
            <v>USA</v>
          </cell>
          <cell r="H43" t="str">
            <v>NET 30</v>
          </cell>
        </row>
        <row r="44">
          <cell r="A44" t="str">
            <v>SANP1-001</v>
          </cell>
          <cell r="B44" t="str">
            <v>Sanmina-SCI Systems de Mexico SA de CV</v>
          </cell>
          <cell r="C44" t="str">
            <v>Av de la Solidaridad Iberoamerciana 7020</v>
          </cell>
          <cell r="D44">
            <v>45680</v>
          </cell>
          <cell r="E44" t="str">
            <v>JAL</v>
          </cell>
          <cell r="F44" t="str">
            <v>El Salto</v>
          </cell>
          <cell r="G44" t="str">
            <v>MEXICO</v>
          </cell>
          <cell r="H44" t="str">
            <v>NET 30</v>
          </cell>
        </row>
        <row r="45">
          <cell r="A45" t="str">
            <v>SANP2-002</v>
          </cell>
          <cell r="B45" t="str">
            <v>Sanmina-SCI Systems de Mexico SA de CV</v>
          </cell>
          <cell r="C45" t="str">
            <v>Carr. Guadalajara-chapala Km. 15.5 #2</v>
          </cell>
          <cell r="D45">
            <v>45640</v>
          </cell>
          <cell r="E45" t="str">
            <v>Jalisco</v>
          </cell>
          <cell r="F45" t="str">
            <v xml:space="preserve">Tlajomulco </v>
          </cell>
          <cell r="G45" t="str">
            <v>MEXICO</v>
          </cell>
          <cell r="H45" t="str">
            <v>NET 30</v>
          </cell>
        </row>
        <row r="46">
          <cell r="A46" t="str">
            <v>SANP3-003</v>
          </cell>
          <cell r="B46" t="str">
            <v>Sanmina-SCI Systems de México, S.A. de C.V.</v>
          </cell>
          <cell r="C46" t="str">
            <v>Carr. Guadalajara - Chapala Km. 15.8 No. 45, P3.</v>
          </cell>
          <cell r="D46">
            <v>45641</v>
          </cell>
          <cell r="E46" t="str">
            <v>Jalisco</v>
          </cell>
          <cell r="F46" t="str">
            <v>Tlajomulco de Zúñiga</v>
          </cell>
          <cell r="G46" t="str">
            <v>MEXICO</v>
          </cell>
          <cell r="H46" t="str">
            <v>NET 30</v>
          </cell>
        </row>
        <row r="47">
          <cell r="A47" t="str">
            <v>SER-001</v>
          </cell>
          <cell r="B47" t="str">
            <v>SEIRU S.A. de C.V.</v>
          </cell>
          <cell r="C47" t="str">
            <v>Victoria # 17</v>
          </cell>
          <cell r="D47">
            <v>2700</v>
          </cell>
          <cell r="E47" t="str">
            <v>Estado de Mexico</v>
          </cell>
          <cell r="F47" t="str">
            <v>Azcapotzalco</v>
          </cell>
          <cell r="G47" t="str">
            <v>MEXICO</v>
          </cell>
          <cell r="H47" t="str">
            <v>NET 30</v>
          </cell>
        </row>
        <row r="48">
          <cell r="A48" t="str">
            <v>SIIX-001</v>
          </cell>
          <cell r="B48" t="str">
            <v>SIIX USA CORPORATION</v>
          </cell>
          <cell r="C48" t="str">
            <v>651 BONNIE LANE</v>
          </cell>
          <cell r="D48">
            <v>60007</v>
          </cell>
          <cell r="E48" t="str">
            <v>IL</v>
          </cell>
          <cell r="F48" t="str">
            <v>ELK GROVE VILLAGE</v>
          </cell>
          <cell r="G48" t="str">
            <v>USA</v>
          </cell>
          <cell r="H48" t="str">
            <v>NET 30</v>
          </cell>
        </row>
        <row r="49">
          <cell r="A49" t="str">
            <v>SMTC-001</v>
          </cell>
          <cell r="B49" t="str">
            <v>SMTC de Chihuahua SA de CV</v>
          </cell>
          <cell r="C49" t="str">
            <v>Washington No 3701 Parque Industrial las Americas</v>
          </cell>
          <cell r="D49">
            <v>31200</v>
          </cell>
          <cell r="E49" t="str">
            <v>CHIHUAHUA</v>
          </cell>
          <cell r="F49" t="str">
            <v>CHIHUAHUA</v>
          </cell>
          <cell r="G49" t="str">
            <v>MEXICO</v>
          </cell>
          <cell r="H49" t="str">
            <v>NET 30</v>
          </cell>
        </row>
        <row r="50">
          <cell r="A50" t="str">
            <v>STN-001</v>
          </cell>
          <cell r="B50" t="str">
            <v>Stoneridge Electronics Inc</v>
          </cell>
          <cell r="C50" t="str">
            <v>21 Butterfield Trail Blvd Ste 100</v>
          </cell>
          <cell r="D50">
            <v>79906</v>
          </cell>
          <cell r="E50" t="str">
            <v>Texas</v>
          </cell>
          <cell r="F50" t="str">
            <v>El Paso</v>
          </cell>
          <cell r="G50" t="str">
            <v>USA</v>
          </cell>
          <cell r="H50" t="str">
            <v>NET 30</v>
          </cell>
        </row>
        <row r="51">
          <cell r="A51" t="str">
            <v>TEC-001</v>
          </cell>
          <cell r="B51" t="str">
            <v>Tecvox OEM Solutions</v>
          </cell>
          <cell r="C51" t="str">
            <v>650 Sun Temple Dr, Madison</v>
          </cell>
          <cell r="D51">
            <v>35758</v>
          </cell>
          <cell r="E51" t="str">
            <v>AL</v>
          </cell>
          <cell r="F51" t="str">
            <v xml:space="preserve">Madison </v>
          </cell>
          <cell r="G51" t="str">
            <v>USA</v>
          </cell>
          <cell r="H51" t="str">
            <v>NET 30</v>
          </cell>
        </row>
        <row r="52">
          <cell r="A52" t="str">
            <v>TYC-001</v>
          </cell>
          <cell r="B52" t="str">
            <v>Tyco International de México, S. de R.L. de C.V.</v>
          </cell>
          <cell r="C52" t="str">
            <v xml:space="preserve">Antonio Meucci # 500 </v>
          </cell>
          <cell r="D52">
            <v>87560</v>
          </cell>
          <cell r="E52" t="str">
            <v>TAMAULIPAS</v>
          </cell>
          <cell r="F52" t="str">
            <v>MATAMOROS</v>
          </cell>
          <cell r="G52" t="str">
            <v>MEXICO</v>
          </cell>
          <cell r="H52" t="str">
            <v>NET 30</v>
          </cell>
        </row>
        <row r="53">
          <cell r="A53" t="str">
            <v>VAL-001</v>
          </cell>
          <cell r="B53" t="str">
            <v>Valeo Sistemas Electronicos S de RL de CV</v>
          </cell>
          <cell r="C53" t="str">
            <v>Carr Matamoros Brecha 115 Km 99</v>
          </cell>
          <cell r="D53">
            <v>88920</v>
          </cell>
          <cell r="E53" t="str">
            <v>Tamaulipas</v>
          </cell>
          <cell r="F53" t="str">
            <v>Rio Bravo</v>
          </cell>
          <cell r="G53" t="str">
            <v>MEXICO</v>
          </cell>
          <cell r="H53" t="str">
            <v>NET 30</v>
          </cell>
        </row>
        <row r="54">
          <cell r="A54" t="str">
            <v>VEC-001</v>
          </cell>
          <cell r="B54" t="str">
            <v>Vectralis SA de CV</v>
          </cell>
          <cell r="C54" t="str">
            <v>Industria Naviera 168</v>
          </cell>
          <cell r="D54">
            <v>45069</v>
          </cell>
          <cell r="E54" t="str">
            <v>Jalisco</v>
          </cell>
          <cell r="F54" t="str">
            <v>Zapopan</v>
          </cell>
          <cell r="G54" t="str">
            <v>MEXICO</v>
          </cell>
          <cell r="H54" t="str">
            <v>NET 30</v>
          </cell>
        </row>
        <row r="55">
          <cell r="A55" t="str">
            <v>VIS-001</v>
          </cell>
          <cell r="B55" t="str">
            <v>VISTEON CORP.</v>
          </cell>
          <cell r="C55" t="str">
            <v>ONE VILLAGE CENTER DRIVE</v>
          </cell>
          <cell r="D55">
            <v>48111</v>
          </cell>
          <cell r="E55" t="str">
            <v>MI</v>
          </cell>
          <cell r="F55" t="str">
            <v>VAN BUREN TOWNSHIP</v>
          </cell>
          <cell r="G55" t="str">
            <v>USA</v>
          </cell>
          <cell r="H55" t="str">
            <v>NET 30</v>
          </cell>
        </row>
        <row r="56">
          <cell r="A56" t="str">
            <v>ING-001</v>
          </cell>
          <cell r="B56" t="str">
            <v>Ingun Mexico S de RL de CV</v>
          </cell>
          <cell r="C56" t="str">
            <v>Av. Bosques de San Isidro 3019-A</v>
          </cell>
          <cell r="D56">
            <v>45133</v>
          </cell>
          <cell r="E56" t="str">
            <v>Jalisco</v>
          </cell>
          <cell r="F56" t="str">
            <v>Zapopan</v>
          </cell>
          <cell r="G56" t="str">
            <v>MEXICO</v>
          </cell>
          <cell r="H56" t="str">
            <v>NET 30</v>
          </cell>
        </row>
        <row r="57">
          <cell r="A57" t="str">
            <v>HELL-001</v>
          </cell>
          <cell r="B57" t="str">
            <v>Hella Automotive Mexico SA de CV</v>
          </cell>
          <cell r="C57" t="str">
            <v>Av. Ing. Antonio Gutierrez Cortina # 16</v>
          </cell>
          <cell r="D57">
            <v>37980</v>
          </cell>
          <cell r="E57" t="str">
            <v>GTO</v>
          </cell>
          <cell r="F57" t="str">
            <v>San Jose Iturbide</v>
          </cell>
          <cell r="G57" t="str">
            <v>MEXICO</v>
          </cell>
          <cell r="H57" t="str">
            <v>NET 30</v>
          </cell>
        </row>
        <row r="58">
          <cell r="A58" t="str">
            <v>CNTT-002</v>
          </cell>
          <cell r="B58" t="str">
            <v>y</v>
          </cell>
          <cell r="C58" t="str">
            <v>Anillo Periférico Sur Manuel Gómez Morin</v>
          </cell>
          <cell r="D58">
            <v>45601</v>
          </cell>
          <cell r="E58" t="str">
            <v>Jalisco</v>
          </cell>
          <cell r="F58" t="str">
            <v>San Pedro Tlaquepaque</v>
          </cell>
          <cell r="G58" t="str">
            <v>MEXICO</v>
          </cell>
          <cell r="H58" t="str">
            <v>NET 30</v>
          </cell>
        </row>
        <row r="59">
          <cell r="A59" t="str">
            <v>PLX-001</v>
          </cell>
          <cell r="B59" t="str">
            <v>Plexus Electronica, S. de R.L. de C.V.</v>
          </cell>
          <cell r="C59" t="str">
            <v>Technology Park, Paseo del Norte 4640</v>
          </cell>
          <cell r="D59">
            <v>45010</v>
          </cell>
          <cell r="E59" t="str">
            <v>Jalisco</v>
          </cell>
          <cell r="F59" t="str">
            <v>Zapopan</v>
          </cell>
          <cell r="G59" t="str">
            <v>MEXICO</v>
          </cell>
          <cell r="H59" t="str">
            <v>NET 30</v>
          </cell>
        </row>
        <row r="60">
          <cell r="A60" t="str">
            <v>JUATE-001</v>
          </cell>
          <cell r="B60" t="str">
            <v>Juarez Technology S. De R.L. De C.V.</v>
          </cell>
          <cell r="C60" t="str">
            <v>Ramón Rayon 9735, Praderas de los Álamos</v>
          </cell>
          <cell r="D60"/>
          <cell r="E60" t="str">
            <v>Chihuahua</v>
          </cell>
          <cell r="F60" t="str">
            <v>Cd. Juarez</v>
          </cell>
          <cell r="G60" t="str">
            <v>MEXICO</v>
          </cell>
          <cell r="H60" t="str">
            <v>NET 30</v>
          </cell>
        </row>
        <row r="61">
          <cell r="A61" t="str">
            <v>UTC-001</v>
          </cell>
          <cell r="B61" t="str">
            <v xml:space="preserve">UTC Fire &amp; Security Mexico Corporation S. de R.L. de C.V. </v>
          </cell>
          <cell r="C61" t="str">
            <v xml:space="preserve">Bv eje 1, Parque Industrial </v>
          </cell>
          <cell r="D61">
            <v>85895</v>
          </cell>
          <cell r="E61" t="str">
            <v>Sonora</v>
          </cell>
          <cell r="F61" t="str">
            <v>Navojoa</v>
          </cell>
          <cell r="G61" t="str">
            <v>MEXICO</v>
          </cell>
          <cell r="H61" t="str">
            <v>NET 30</v>
          </cell>
        </row>
        <row r="62">
          <cell r="A62" t="str">
            <v>ARC-001</v>
          </cell>
          <cell r="B62" t="str">
            <v>Arcadia Test, Inc.</v>
          </cell>
          <cell r="C62" t="str">
            <v>101 Hammond Ave,</v>
          </cell>
          <cell r="D62">
            <v>94539</v>
          </cell>
          <cell r="E62" t="str">
            <v>California</v>
          </cell>
          <cell r="F62" t="str">
            <v>Fremont</v>
          </cell>
          <cell r="G62" t="str">
            <v>USA</v>
          </cell>
          <cell r="H62" t="str">
            <v>50% Down Payment and the other 50% (NET 15)</v>
          </cell>
        </row>
        <row r="63">
          <cell r="A63" t="str">
            <v>INC-001</v>
          </cell>
          <cell r="B63" t="str">
            <v>Incell As S.A de C.V.</v>
          </cell>
          <cell r="C63" t="str">
            <v>Circunvalación Agustin Yanez 2613</v>
          </cell>
          <cell r="D63">
            <v>44500</v>
          </cell>
          <cell r="E63" t="str">
            <v>Jalisco</v>
          </cell>
          <cell r="F63" t="str">
            <v>Guadalajara</v>
          </cell>
          <cell r="G63" t="str">
            <v>MEXICO</v>
          </cell>
          <cell r="H63" t="str">
            <v>NET 30</v>
          </cell>
        </row>
        <row r="64">
          <cell r="A64" t="str">
            <v>FOX-001</v>
          </cell>
          <cell r="B64" t="str">
            <v>Foxconn Cd Juarez</v>
          </cell>
          <cell r="C64" t="str">
            <v>Av. Intermex 1680</v>
          </cell>
          <cell r="D64">
            <v>32690</v>
          </cell>
          <cell r="E64" t="str">
            <v>CHIHUAHUA</v>
          </cell>
          <cell r="F64" t="str">
            <v>CD. JUAREZ</v>
          </cell>
          <cell r="G64" t="str">
            <v>MEXICO</v>
          </cell>
          <cell r="H64" t="str">
            <v>NET 45</v>
          </cell>
        </row>
        <row r="65">
          <cell r="A65" t="str">
            <v>NEO-001</v>
          </cell>
          <cell r="B65" t="str">
            <v>Neo Tech Tijuana</v>
          </cell>
          <cell r="C65" t="str">
            <v>Tercera 217, Chilpancingo</v>
          </cell>
          <cell r="D65">
            <v>22440</v>
          </cell>
          <cell r="E65" t="str">
            <v>Baja California</v>
          </cell>
          <cell r="F65" t="str">
            <v>Tijuana</v>
          </cell>
          <cell r="G65" t="str">
            <v>MEXICO</v>
          </cell>
          <cell r="H65" t="str">
            <v>NET 30</v>
          </cell>
        </row>
        <row r="66">
          <cell r="A66" t="str">
            <v>GDLC-01</v>
          </cell>
          <cell r="B66" t="str">
            <v>GDL Circuits</v>
          </cell>
          <cell r="C66" t="str">
            <v>Av. de las americas 224</v>
          </cell>
          <cell r="D66">
            <v>45010</v>
          </cell>
          <cell r="E66" t="str">
            <v>Jalisco</v>
          </cell>
          <cell r="F66" t="str">
            <v>Zapopan</v>
          </cell>
          <cell r="G66" t="str">
            <v>MEXICO</v>
          </cell>
          <cell r="H66" t="str">
            <v>NET 30</v>
          </cell>
        </row>
        <row r="67">
          <cell r="A67"/>
          <cell r="H67"/>
        </row>
        <row r="68">
          <cell r="A68"/>
          <cell r="H68"/>
        </row>
        <row r="69">
          <cell r="A69"/>
          <cell r="H69"/>
        </row>
        <row r="70">
          <cell r="A70"/>
          <cell r="H70"/>
        </row>
        <row r="71">
          <cell r="A71"/>
          <cell r="H71"/>
        </row>
        <row r="72">
          <cell r="A72"/>
          <cell r="H72"/>
        </row>
        <row r="73">
          <cell r="A73"/>
          <cell r="H73"/>
        </row>
        <row r="74">
          <cell r="A74"/>
          <cell r="H74"/>
        </row>
        <row r="75">
          <cell r="A75"/>
          <cell r="H75"/>
        </row>
        <row r="76">
          <cell r="A76"/>
          <cell r="H76"/>
        </row>
        <row r="77">
          <cell r="A77"/>
          <cell r="H77"/>
        </row>
        <row r="78">
          <cell r="A78"/>
          <cell r="H78"/>
        </row>
        <row r="79">
          <cell r="A79"/>
          <cell r="H79"/>
        </row>
        <row r="80">
          <cell r="A80"/>
          <cell r="H80"/>
        </row>
        <row r="81">
          <cell r="A81"/>
          <cell r="H81"/>
        </row>
        <row r="82">
          <cell r="A82"/>
          <cell r="H82"/>
        </row>
        <row r="83">
          <cell r="A83"/>
          <cell r="H83"/>
        </row>
        <row r="84">
          <cell r="A84"/>
          <cell r="H84"/>
        </row>
        <row r="85">
          <cell r="A85"/>
          <cell r="H85"/>
        </row>
        <row r="86">
          <cell r="A86"/>
          <cell r="H86"/>
        </row>
        <row r="87">
          <cell r="A87"/>
          <cell r="H87"/>
        </row>
        <row r="88">
          <cell r="A88"/>
          <cell r="H88"/>
        </row>
        <row r="89">
          <cell r="A89"/>
          <cell r="H89"/>
        </row>
        <row r="90">
          <cell r="A90"/>
          <cell r="H90"/>
        </row>
        <row r="91">
          <cell r="A91"/>
          <cell r="H91"/>
        </row>
        <row r="92">
          <cell r="A92"/>
          <cell r="H92"/>
        </row>
        <row r="93">
          <cell r="A93"/>
          <cell r="H93"/>
        </row>
        <row r="94">
          <cell r="A94"/>
          <cell r="H94"/>
        </row>
        <row r="95">
          <cell r="A95"/>
          <cell r="H95"/>
        </row>
        <row r="96">
          <cell r="A96"/>
          <cell r="H96"/>
        </row>
        <row r="97">
          <cell r="A97"/>
          <cell r="H97"/>
        </row>
        <row r="98">
          <cell r="A98"/>
          <cell r="H98"/>
        </row>
        <row r="99">
          <cell r="A99"/>
          <cell r="H99"/>
        </row>
        <row r="100">
          <cell r="A100"/>
          <cell r="H100"/>
        </row>
        <row r="101">
          <cell r="A101"/>
          <cell r="H101"/>
        </row>
        <row r="102">
          <cell r="A102"/>
          <cell r="H102"/>
        </row>
        <row r="103">
          <cell r="A103"/>
          <cell r="H103"/>
        </row>
        <row r="104">
          <cell r="A104"/>
          <cell r="H104"/>
        </row>
        <row r="105">
          <cell r="A105"/>
          <cell r="H105"/>
        </row>
        <row r="106">
          <cell r="A106"/>
          <cell r="H106"/>
        </row>
        <row r="107">
          <cell r="A107"/>
          <cell r="H107"/>
        </row>
        <row r="108">
          <cell r="A108"/>
          <cell r="H108"/>
        </row>
        <row r="109">
          <cell r="A109"/>
          <cell r="H109"/>
        </row>
        <row r="110">
          <cell r="A110"/>
          <cell r="H110"/>
        </row>
        <row r="111">
          <cell r="A111"/>
          <cell r="H111"/>
        </row>
        <row r="112">
          <cell r="A112"/>
          <cell r="H112"/>
        </row>
        <row r="113">
          <cell r="A113"/>
          <cell r="H113"/>
        </row>
        <row r="114">
          <cell r="A114"/>
          <cell r="H114"/>
        </row>
        <row r="115">
          <cell r="A115"/>
          <cell r="H115"/>
        </row>
        <row r="116">
          <cell r="A116"/>
          <cell r="H116"/>
        </row>
        <row r="117">
          <cell r="A117"/>
          <cell r="H117"/>
        </row>
        <row r="118">
          <cell r="A118"/>
          <cell r="H118"/>
        </row>
        <row r="119">
          <cell r="A119"/>
          <cell r="H119"/>
        </row>
        <row r="120">
          <cell r="A120"/>
          <cell r="H120"/>
        </row>
        <row r="121">
          <cell r="A121"/>
          <cell r="H121"/>
        </row>
        <row r="122">
          <cell r="A122"/>
          <cell r="H122"/>
        </row>
        <row r="123">
          <cell r="A123"/>
          <cell r="H123"/>
        </row>
        <row r="124">
          <cell r="A124"/>
          <cell r="H124"/>
        </row>
        <row r="125">
          <cell r="A125"/>
          <cell r="H125"/>
        </row>
        <row r="126">
          <cell r="A126"/>
          <cell r="H126"/>
        </row>
        <row r="127">
          <cell r="A127"/>
          <cell r="H127"/>
        </row>
        <row r="128">
          <cell r="A128"/>
          <cell r="H128"/>
        </row>
        <row r="129">
          <cell r="A129"/>
          <cell r="H129"/>
        </row>
        <row r="130">
          <cell r="A130"/>
          <cell r="H130"/>
        </row>
        <row r="131">
          <cell r="A131"/>
          <cell r="H131"/>
        </row>
        <row r="132">
          <cell r="A132"/>
          <cell r="H132"/>
        </row>
        <row r="133">
          <cell r="A133"/>
          <cell r="H133"/>
        </row>
        <row r="134">
          <cell r="A134"/>
          <cell r="H134"/>
        </row>
        <row r="135">
          <cell r="A135"/>
          <cell r="H135"/>
        </row>
        <row r="136">
          <cell r="A136"/>
          <cell r="H136"/>
        </row>
        <row r="137">
          <cell r="A137"/>
          <cell r="H137"/>
        </row>
        <row r="138">
          <cell r="A138"/>
          <cell r="H138"/>
        </row>
        <row r="139">
          <cell r="A139"/>
          <cell r="H139"/>
        </row>
        <row r="140">
          <cell r="A140"/>
          <cell r="H140"/>
        </row>
        <row r="141">
          <cell r="A141"/>
          <cell r="H141"/>
        </row>
        <row r="142">
          <cell r="A142"/>
          <cell r="H142"/>
        </row>
        <row r="143">
          <cell r="A143"/>
          <cell r="H143"/>
        </row>
        <row r="144">
          <cell r="A144"/>
          <cell r="H144"/>
        </row>
        <row r="145">
          <cell r="A145"/>
          <cell r="H145"/>
        </row>
        <row r="146">
          <cell r="A146"/>
          <cell r="H146"/>
        </row>
        <row r="147">
          <cell r="A147"/>
          <cell r="H147"/>
        </row>
        <row r="148">
          <cell r="A148"/>
          <cell r="H148"/>
        </row>
        <row r="149">
          <cell r="A149"/>
          <cell r="H149"/>
        </row>
        <row r="150">
          <cell r="A150"/>
          <cell r="H150"/>
        </row>
        <row r="151">
          <cell r="A151"/>
          <cell r="H151"/>
        </row>
        <row r="152">
          <cell r="A152"/>
          <cell r="H152"/>
        </row>
        <row r="153">
          <cell r="A153"/>
          <cell r="H153"/>
        </row>
        <row r="154">
          <cell r="A154"/>
          <cell r="H154"/>
        </row>
        <row r="155">
          <cell r="A155"/>
          <cell r="H155"/>
        </row>
        <row r="156">
          <cell r="A156"/>
          <cell r="H156"/>
        </row>
        <row r="157">
          <cell r="A157"/>
          <cell r="H157"/>
        </row>
        <row r="158">
          <cell r="A158"/>
          <cell r="H158"/>
        </row>
        <row r="159">
          <cell r="A159"/>
          <cell r="H159"/>
        </row>
        <row r="160">
          <cell r="A160"/>
          <cell r="H160"/>
        </row>
        <row r="161">
          <cell r="A161"/>
          <cell r="H161"/>
        </row>
        <row r="162">
          <cell r="A162"/>
          <cell r="H162"/>
        </row>
        <row r="163">
          <cell r="A163"/>
          <cell r="H163"/>
        </row>
        <row r="164">
          <cell r="A164"/>
          <cell r="H164"/>
        </row>
        <row r="165">
          <cell r="A165"/>
          <cell r="H165"/>
        </row>
        <row r="166">
          <cell r="A166"/>
          <cell r="H166"/>
        </row>
        <row r="167">
          <cell r="A167"/>
          <cell r="H167"/>
        </row>
        <row r="168">
          <cell r="A168"/>
          <cell r="H168"/>
        </row>
        <row r="169">
          <cell r="A169"/>
          <cell r="H169"/>
        </row>
        <row r="170">
          <cell r="A170"/>
          <cell r="H170"/>
        </row>
        <row r="171">
          <cell r="A171"/>
          <cell r="H171"/>
        </row>
        <row r="172">
          <cell r="A172"/>
          <cell r="H172"/>
        </row>
        <row r="173">
          <cell r="A173"/>
          <cell r="H173"/>
        </row>
        <row r="174">
          <cell r="A174"/>
          <cell r="H174"/>
        </row>
        <row r="175">
          <cell r="A175"/>
          <cell r="H175"/>
        </row>
        <row r="176">
          <cell r="A176"/>
          <cell r="H176"/>
        </row>
        <row r="177">
          <cell r="A177"/>
          <cell r="H177"/>
        </row>
        <row r="178">
          <cell r="A178"/>
          <cell r="H178"/>
        </row>
        <row r="179">
          <cell r="A179"/>
          <cell r="H179"/>
        </row>
        <row r="180">
          <cell r="A180"/>
          <cell r="H180"/>
        </row>
        <row r="181">
          <cell r="A181"/>
          <cell r="H181"/>
        </row>
        <row r="182">
          <cell r="A182"/>
          <cell r="H182"/>
        </row>
        <row r="183">
          <cell r="A183"/>
          <cell r="H183"/>
        </row>
        <row r="184">
          <cell r="A184"/>
          <cell r="H184"/>
        </row>
        <row r="185">
          <cell r="A185"/>
          <cell r="H185"/>
        </row>
        <row r="186">
          <cell r="A186"/>
          <cell r="H186"/>
        </row>
        <row r="187">
          <cell r="A187"/>
          <cell r="H187"/>
        </row>
        <row r="188">
          <cell r="A188"/>
          <cell r="H188"/>
        </row>
        <row r="189">
          <cell r="A189"/>
          <cell r="H189"/>
        </row>
        <row r="190">
          <cell r="A190"/>
          <cell r="H190"/>
        </row>
        <row r="191">
          <cell r="A191"/>
          <cell r="H191"/>
        </row>
        <row r="192">
          <cell r="A192"/>
          <cell r="H192"/>
        </row>
        <row r="193">
          <cell r="A193"/>
          <cell r="H193"/>
        </row>
        <row r="194">
          <cell r="A194"/>
          <cell r="H194"/>
        </row>
        <row r="195">
          <cell r="A195"/>
          <cell r="H195"/>
        </row>
        <row r="196">
          <cell r="A196"/>
          <cell r="H196"/>
        </row>
        <row r="197">
          <cell r="A197"/>
          <cell r="H197"/>
        </row>
        <row r="198">
          <cell r="A198"/>
          <cell r="H198"/>
        </row>
        <row r="199">
          <cell r="A199"/>
          <cell r="H199"/>
        </row>
        <row r="200">
          <cell r="A200"/>
          <cell r="H200"/>
        </row>
        <row r="201">
          <cell r="A201"/>
          <cell r="H201"/>
        </row>
        <row r="202">
          <cell r="A202"/>
          <cell r="H202"/>
        </row>
        <row r="203">
          <cell r="A203"/>
          <cell r="H203"/>
        </row>
        <row r="204">
          <cell r="A204"/>
          <cell r="H204"/>
        </row>
        <row r="205">
          <cell r="A205"/>
          <cell r="H205"/>
        </row>
        <row r="206">
          <cell r="A206"/>
          <cell r="H206"/>
        </row>
        <row r="207">
          <cell r="A207"/>
          <cell r="H207"/>
        </row>
        <row r="208">
          <cell r="A208"/>
          <cell r="H208"/>
        </row>
        <row r="209">
          <cell r="A209"/>
          <cell r="H209"/>
        </row>
        <row r="210">
          <cell r="A210"/>
          <cell r="H210"/>
        </row>
        <row r="211">
          <cell r="A211"/>
          <cell r="H211"/>
        </row>
        <row r="212">
          <cell r="A212"/>
          <cell r="H212"/>
        </row>
        <row r="213">
          <cell r="A213"/>
          <cell r="H213"/>
        </row>
        <row r="214">
          <cell r="A214"/>
          <cell r="H214"/>
        </row>
        <row r="215">
          <cell r="A215"/>
          <cell r="H215"/>
        </row>
        <row r="216">
          <cell r="A216"/>
          <cell r="H216"/>
        </row>
        <row r="217">
          <cell r="A217"/>
          <cell r="H217"/>
        </row>
        <row r="218">
          <cell r="A218"/>
          <cell r="H218"/>
        </row>
        <row r="219">
          <cell r="A219"/>
          <cell r="H219"/>
        </row>
        <row r="220">
          <cell r="A220"/>
          <cell r="H220"/>
        </row>
        <row r="221">
          <cell r="A221"/>
          <cell r="H221"/>
        </row>
        <row r="222">
          <cell r="A222"/>
          <cell r="H222"/>
        </row>
        <row r="223">
          <cell r="A223"/>
          <cell r="H223"/>
        </row>
        <row r="224">
          <cell r="A224"/>
          <cell r="H224"/>
        </row>
        <row r="225">
          <cell r="A225"/>
          <cell r="H225"/>
        </row>
        <row r="226">
          <cell r="A226"/>
          <cell r="H226"/>
        </row>
        <row r="227">
          <cell r="A227"/>
          <cell r="H227"/>
        </row>
        <row r="228">
          <cell r="A228"/>
          <cell r="H228"/>
        </row>
        <row r="229">
          <cell r="A229"/>
          <cell r="H229"/>
        </row>
        <row r="230">
          <cell r="A230"/>
          <cell r="H230"/>
        </row>
        <row r="231">
          <cell r="A231"/>
          <cell r="H231"/>
        </row>
        <row r="232">
          <cell r="A232"/>
          <cell r="H232"/>
        </row>
        <row r="233">
          <cell r="A233"/>
          <cell r="H233"/>
        </row>
        <row r="234">
          <cell r="A234"/>
          <cell r="H234"/>
        </row>
        <row r="235">
          <cell r="A235"/>
          <cell r="H235"/>
        </row>
        <row r="236">
          <cell r="A236"/>
          <cell r="H236"/>
        </row>
        <row r="237">
          <cell r="A237"/>
          <cell r="H237"/>
        </row>
        <row r="238">
          <cell r="A238"/>
          <cell r="H238"/>
        </row>
        <row r="239">
          <cell r="A239"/>
          <cell r="H239"/>
        </row>
        <row r="240">
          <cell r="A240"/>
          <cell r="H240"/>
        </row>
        <row r="241">
          <cell r="A241"/>
          <cell r="H241"/>
        </row>
        <row r="242">
          <cell r="A242"/>
          <cell r="H242"/>
        </row>
        <row r="243">
          <cell r="A243"/>
          <cell r="H243"/>
        </row>
        <row r="244">
          <cell r="A244"/>
          <cell r="H244"/>
        </row>
        <row r="245">
          <cell r="A245"/>
          <cell r="H245"/>
        </row>
        <row r="246">
          <cell r="A246"/>
          <cell r="H246"/>
        </row>
        <row r="247">
          <cell r="A247"/>
          <cell r="H247"/>
        </row>
        <row r="248">
          <cell r="A248"/>
          <cell r="H248"/>
        </row>
        <row r="249">
          <cell r="A249"/>
          <cell r="H249"/>
        </row>
        <row r="250">
          <cell r="A250"/>
          <cell r="H250"/>
        </row>
        <row r="251">
          <cell r="A251"/>
          <cell r="H251"/>
        </row>
        <row r="252">
          <cell r="A252"/>
          <cell r="H252"/>
        </row>
        <row r="253">
          <cell r="A253"/>
          <cell r="H253"/>
        </row>
        <row r="254">
          <cell r="A254"/>
          <cell r="H254"/>
        </row>
        <row r="255">
          <cell r="A255"/>
          <cell r="H255"/>
        </row>
        <row r="256">
          <cell r="A256"/>
          <cell r="H256"/>
        </row>
        <row r="257">
          <cell r="A257"/>
          <cell r="H257"/>
        </row>
        <row r="258">
          <cell r="A258"/>
          <cell r="H258"/>
        </row>
        <row r="259">
          <cell r="A259"/>
          <cell r="H259"/>
        </row>
        <row r="260">
          <cell r="A260"/>
          <cell r="H260"/>
        </row>
        <row r="261">
          <cell r="A261"/>
          <cell r="H261"/>
        </row>
        <row r="262">
          <cell r="A262"/>
          <cell r="H262"/>
        </row>
        <row r="263">
          <cell r="A263"/>
          <cell r="H263"/>
        </row>
        <row r="264">
          <cell r="A264"/>
          <cell r="H264"/>
        </row>
        <row r="265">
          <cell r="A265"/>
          <cell r="H265"/>
        </row>
        <row r="266">
          <cell r="A266"/>
          <cell r="H266"/>
        </row>
        <row r="267">
          <cell r="A267"/>
          <cell r="H267"/>
        </row>
        <row r="268">
          <cell r="A268"/>
          <cell r="H268"/>
        </row>
        <row r="269">
          <cell r="A269"/>
          <cell r="H269"/>
        </row>
        <row r="270">
          <cell r="A270"/>
          <cell r="H270"/>
        </row>
        <row r="271">
          <cell r="A271"/>
          <cell r="H271"/>
        </row>
        <row r="272">
          <cell r="A272"/>
          <cell r="H272"/>
        </row>
        <row r="273">
          <cell r="A273"/>
          <cell r="H273"/>
        </row>
        <row r="274">
          <cell r="A274"/>
          <cell r="H274"/>
        </row>
        <row r="275">
          <cell r="A275"/>
          <cell r="H275"/>
        </row>
        <row r="276">
          <cell r="A276"/>
          <cell r="H276"/>
        </row>
        <row r="277">
          <cell r="A277"/>
          <cell r="H277"/>
        </row>
        <row r="278">
          <cell r="A278"/>
          <cell r="H278"/>
        </row>
        <row r="279">
          <cell r="A279"/>
          <cell r="H279"/>
        </row>
        <row r="280">
          <cell r="A280"/>
          <cell r="H280"/>
        </row>
        <row r="281">
          <cell r="A281"/>
          <cell r="H281"/>
        </row>
        <row r="282">
          <cell r="A282"/>
          <cell r="H282"/>
        </row>
        <row r="283">
          <cell r="A283"/>
          <cell r="H283"/>
        </row>
        <row r="284">
          <cell r="A284"/>
          <cell r="H284"/>
        </row>
        <row r="285">
          <cell r="A285"/>
          <cell r="H285"/>
        </row>
        <row r="286">
          <cell r="A286"/>
          <cell r="H286"/>
        </row>
        <row r="287">
          <cell r="A287"/>
          <cell r="H287"/>
        </row>
        <row r="288">
          <cell r="A288"/>
          <cell r="H288"/>
        </row>
        <row r="289">
          <cell r="A289"/>
          <cell r="H289"/>
        </row>
        <row r="290">
          <cell r="A290"/>
          <cell r="H290"/>
        </row>
        <row r="291">
          <cell r="A291"/>
          <cell r="H291"/>
        </row>
        <row r="292">
          <cell r="A292"/>
          <cell r="H292"/>
        </row>
        <row r="293">
          <cell r="A293"/>
          <cell r="H293"/>
        </row>
        <row r="294">
          <cell r="A294"/>
          <cell r="H294"/>
        </row>
        <row r="295">
          <cell r="A295"/>
          <cell r="H295"/>
        </row>
        <row r="296">
          <cell r="A296"/>
          <cell r="H296"/>
        </row>
        <row r="297">
          <cell r="A297"/>
          <cell r="H297"/>
        </row>
        <row r="298">
          <cell r="A298"/>
          <cell r="H298"/>
        </row>
        <row r="299">
          <cell r="A299"/>
          <cell r="H299"/>
        </row>
        <row r="300">
          <cell r="A300"/>
          <cell r="H300"/>
        </row>
        <row r="301">
          <cell r="A301"/>
          <cell r="H301"/>
        </row>
        <row r="302">
          <cell r="A302"/>
          <cell r="H302"/>
        </row>
        <row r="303">
          <cell r="A303"/>
          <cell r="H303"/>
        </row>
        <row r="304">
          <cell r="A304"/>
          <cell r="H304"/>
        </row>
        <row r="305">
          <cell r="A305"/>
          <cell r="H305"/>
        </row>
        <row r="306">
          <cell r="A306"/>
          <cell r="H306"/>
        </row>
        <row r="307">
          <cell r="A307"/>
          <cell r="H307"/>
        </row>
        <row r="308">
          <cell r="A308"/>
          <cell r="H308"/>
        </row>
        <row r="309">
          <cell r="A309"/>
          <cell r="H309"/>
        </row>
        <row r="310">
          <cell r="A310"/>
          <cell r="H310"/>
        </row>
        <row r="311">
          <cell r="A311"/>
          <cell r="H311"/>
        </row>
        <row r="312">
          <cell r="A312"/>
          <cell r="H312"/>
        </row>
        <row r="313">
          <cell r="A313"/>
          <cell r="H313"/>
        </row>
        <row r="314">
          <cell r="A314"/>
          <cell r="H314"/>
        </row>
        <row r="315">
          <cell r="A315"/>
          <cell r="H315"/>
        </row>
        <row r="316">
          <cell r="A316"/>
          <cell r="H316"/>
        </row>
        <row r="317">
          <cell r="A317"/>
          <cell r="H317"/>
        </row>
        <row r="318">
          <cell r="A318"/>
          <cell r="H318"/>
        </row>
        <row r="319">
          <cell r="A319"/>
          <cell r="H319"/>
        </row>
        <row r="320">
          <cell r="A320"/>
          <cell r="H320"/>
        </row>
        <row r="321">
          <cell r="A321"/>
          <cell r="H321"/>
        </row>
        <row r="322">
          <cell r="A322"/>
          <cell r="H322"/>
        </row>
        <row r="323">
          <cell r="A323"/>
          <cell r="H323"/>
        </row>
        <row r="324">
          <cell r="A324"/>
          <cell r="H324"/>
        </row>
        <row r="325">
          <cell r="A325"/>
          <cell r="H325"/>
        </row>
        <row r="326">
          <cell r="A326"/>
          <cell r="H326"/>
        </row>
        <row r="327">
          <cell r="A327"/>
          <cell r="H327"/>
        </row>
        <row r="328">
          <cell r="A328"/>
          <cell r="H328"/>
        </row>
        <row r="329">
          <cell r="A329"/>
          <cell r="H329"/>
        </row>
        <row r="330">
          <cell r="A330"/>
          <cell r="H330"/>
        </row>
        <row r="331">
          <cell r="A331"/>
          <cell r="H331"/>
        </row>
        <row r="332">
          <cell r="A332"/>
          <cell r="H332"/>
        </row>
        <row r="333">
          <cell r="A333"/>
          <cell r="H333"/>
        </row>
        <row r="334">
          <cell r="A334"/>
          <cell r="H334"/>
        </row>
        <row r="335">
          <cell r="A335"/>
          <cell r="H335"/>
        </row>
        <row r="336">
          <cell r="A336"/>
          <cell r="H336"/>
        </row>
        <row r="337">
          <cell r="A337"/>
          <cell r="H337"/>
        </row>
        <row r="338">
          <cell r="A338"/>
          <cell r="H338"/>
        </row>
        <row r="339">
          <cell r="A339"/>
          <cell r="H339"/>
        </row>
        <row r="340">
          <cell r="A340"/>
          <cell r="H340"/>
        </row>
        <row r="341">
          <cell r="A341"/>
          <cell r="H341"/>
        </row>
        <row r="342">
          <cell r="A342"/>
          <cell r="H342"/>
        </row>
        <row r="343">
          <cell r="A343"/>
          <cell r="H343"/>
        </row>
        <row r="344">
          <cell r="A344"/>
          <cell r="H344"/>
        </row>
        <row r="345">
          <cell r="A345"/>
          <cell r="H345"/>
        </row>
        <row r="346">
          <cell r="A346"/>
          <cell r="H346"/>
        </row>
        <row r="347">
          <cell r="A347"/>
          <cell r="H347"/>
        </row>
        <row r="348">
          <cell r="A348"/>
          <cell r="H348"/>
        </row>
        <row r="349">
          <cell r="A349"/>
          <cell r="H349"/>
        </row>
        <row r="350">
          <cell r="A350"/>
          <cell r="H350"/>
        </row>
        <row r="351">
          <cell r="A351"/>
          <cell r="H351"/>
        </row>
        <row r="352">
          <cell r="A352"/>
          <cell r="H352"/>
        </row>
        <row r="353">
          <cell r="A353"/>
          <cell r="H353"/>
        </row>
        <row r="354">
          <cell r="A354"/>
          <cell r="H354"/>
        </row>
        <row r="355">
          <cell r="A355"/>
          <cell r="H355"/>
        </row>
        <row r="356">
          <cell r="A356"/>
          <cell r="H356"/>
        </row>
        <row r="357">
          <cell r="A357"/>
          <cell r="H357"/>
        </row>
        <row r="358">
          <cell r="A358"/>
          <cell r="H358"/>
        </row>
        <row r="359">
          <cell r="A359"/>
          <cell r="H359"/>
        </row>
        <row r="360">
          <cell r="A360"/>
          <cell r="H360"/>
        </row>
        <row r="361">
          <cell r="A361"/>
          <cell r="H361"/>
        </row>
        <row r="362">
          <cell r="A362"/>
          <cell r="H362"/>
        </row>
        <row r="363">
          <cell r="A363"/>
          <cell r="H363"/>
        </row>
        <row r="364">
          <cell r="A364"/>
          <cell r="H364"/>
        </row>
        <row r="365">
          <cell r="A365"/>
          <cell r="H365"/>
        </row>
        <row r="366">
          <cell r="A366"/>
          <cell r="H366"/>
        </row>
        <row r="367">
          <cell r="A367"/>
          <cell r="H367"/>
        </row>
        <row r="368">
          <cell r="A368"/>
          <cell r="H368"/>
        </row>
        <row r="369">
          <cell r="A369"/>
          <cell r="H369"/>
        </row>
        <row r="370">
          <cell r="A370"/>
          <cell r="H370"/>
        </row>
        <row r="371">
          <cell r="A371"/>
          <cell r="H371"/>
        </row>
        <row r="372">
          <cell r="A372"/>
          <cell r="H372"/>
        </row>
        <row r="373">
          <cell r="A373"/>
          <cell r="H373"/>
        </row>
        <row r="374">
          <cell r="A374"/>
          <cell r="H374"/>
        </row>
        <row r="375">
          <cell r="A375"/>
          <cell r="H375"/>
        </row>
        <row r="376">
          <cell r="A376"/>
          <cell r="H376"/>
        </row>
        <row r="377">
          <cell r="A377"/>
          <cell r="H377"/>
        </row>
        <row r="378">
          <cell r="A378"/>
          <cell r="H378"/>
        </row>
        <row r="379">
          <cell r="A379"/>
          <cell r="H379"/>
        </row>
        <row r="380">
          <cell r="A380"/>
          <cell r="H380"/>
        </row>
        <row r="381">
          <cell r="A381"/>
          <cell r="H381"/>
        </row>
        <row r="382">
          <cell r="A382"/>
          <cell r="H382"/>
        </row>
        <row r="383">
          <cell r="A383"/>
          <cell r="H383"/>
        </row>
        <row r="384">
          <cell r="A384"/>
          <cell r="H384"/>
        </row>
        <row r="385">
          <cell r="A385"/>
          <cell r="H385"/>
        </row>
        <row r="386">
          <cell r="A386"/>
          <cell r="H386"/>
        </row>
        <row r="387">
          <cell r="A387"/>
          <cell r="H387"/>
        </row>
        <row r="388">
          <cell r="A388"/>
          <cell r="H388"/>
        </row>
        <row r="389">
          <cell r="A389"/>
          <cell r="H389"/>
        </row>
        <row r="390">
          <cell r="A390"/>
          <cell r="H390"/>
        </row>
        <row r="391">
          <cell r="A391"/>
          <cell r="H391"/>
        </row>
        <row r="392">
          <cell r="A392"/>
          <cell r="H392"/>
        </row>
        <row r="393">
          <cell r="A393"/>
          <cell r="H393"/>
        </row>
        <row r="394">
          <cell r="A394"/>
          <cell r="H394"/>
        </row>
        <row r="395">
          <cell r="A395"/>
          <cell r="H395"/>
        </row>
        <row r="396">
          <cell r="A396"/>
          <cell r="H396"/>
        </row>
        <row r="397">
          <cell r="A397"/>
          <cell r="H397"/>
        </row>
        <row r="398">
          <cell r="A398"/>
          <cell r="H398"/>
        </row>
        <row r="399">
          <cell r="A399"/>
          <cell r="H399"/>
        </row>
        <row r="400">
          <cell r="A400"/>
          <cell r="H400"/>
        </row>
        <row r="401">
          <cell r="A401"/>
          <cell r="H401"/>
        </row>
        <row r="402">
          <cell r="A402"/>
          <cell r="H402"/>
        </row>
        <row r="403">
          <cell r="A403"/>
          <cell r="H403"/>
        </row>
        <row r="404">
          <cell r="A404"/>
          <cell r="H404"/>
        </row>
        <row r="405">
          <cell r="A405"/>
          <cell r="H405"/>
        </row>
        <row r="406">
          <cell r="A406"/>
          <cell r="H406"/>
        </row>
        <row r="407">
          <cell r="A407"/>
          <cell r="H407"/>
        </row>
        <row r="408">
          <cell r="A408"/>
          <cell r="H408"/>
        </row>
        <row r="409">
          <cell r="A409"/>
          <cell r="H409"/>
        </row>
        <row r="410">
          <cell r="A410"/>
          <cell r="H410"/>
        </row>
        <row r="411">
          <cell r="A411"/>
          <cell r="H411"/>
        </row>
        <row r="412">
          <cell r="A412"/>
          <cell r="H412"/>
        </row>
        <row r="413">
          <cell r="A413"/>
          <cell r="H413"/>
        </row>
        <row r="414">
          <cell r="A414"/>
          <cell r="H414"/>
        </row>
        <row r="415">
          <cell r="A415"/>
          <cell r="H415"/>
        </row>
        <row r="416">
          <cell r="A416"/>
          <cell r="H416"/>
        </row>
        <row r="417">
          <cell r="A417"/>
          <cell r="H417"/>
        </row>
        <row r="418">
          <cell r="A418"/>
          <cell r="H418"/>
        </row>
        <row r="419">
          <cell r="A419"/>
          <cell r="H419"/>
        </row>
        <row r="420">
          <cell r="A420"/>
          <cell r="H420"/>
        </row>
        <row r="421">
          <cell r="A421"/>
          <cell r="H421"/>
        </row>
        <row r="422">
          <cell r="A422"/>
          <cell r="H422"/>
        </row>
        <row r="423">
          <cell r="A423"/>
          <cell r="H423"/>
        </row>
        <row r="424">
          <cell r="A424"/>
          <cell r="H424"/>
        </row>
        <row r="425">
          <cell r="A425"/>
          <cell r="H425"/>
        </row>
        <row r="426">
          <cell r="A426"/>
          <cell r="H426"/>
        </row>
        <row r="427">
          <cell r="A427"/>
          <cell r="H427"/>
        </row>
        <row r="428">
          <cell r="A428"/>
          <cell r="H428"/>
        </row>
        <row r="429">
          <cell r="A429"/>
          <cell r="H429"/>
        </row>
        <row r="430">
          <cell r="A430"/>
          <cell r="H430"/>
        </row>
        <row r="431">
          <cell r="A431"/>
          <cell r="H431"/>
        </row>
        <row r="432">
          <cell r="A432"/>
          <cell r="H432"/>
        </row>
        <row r="433">
          <cell r="A433"/>
          <cell r="H433"/>
        </row>
        <row r="434">
          <cell r="A434"/>
          <cell r="H434"/>
        </row>
      </sheetData>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1" id="{42893820-6D29-4EE5-9B4A-1AE6BEE88587}" userId="1"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5" dT="2021-05-05T13:07:05.83" personId="{42893820-6D29-4EE5-9B4A-1AE6BEE88587}" id="{7C301C28-0D9A-4222-AA04-BBFA0BE88366}">
    <text>¡IMPORTANTE! Confirmar que los términos de pago estén correctos (de acuerdo a cada cuenta, este dato se puede confirmar en Salesforce)</text>
  </threadedComment>
  <threadedComment ref="F33" dT="2021-05-05T13:06:22.22" personId="{42893820-6D29-4EE5-9B4A-1AE6BEE88587}" id="{FD819360-847C-446F-B9D3-2DA25BAE2C3D}">
    <text>IMPORTANTE!! siempre revisar que el total esté correcto. Que todos los items se estén considerando</text>
  </threadedComment>
</ThreadedComments>
</file>

<file path=xl/threadedComments/threadedComment2.xml><?xml version="1.0" encoding="utf-8"?>
<ThreadedComments xmlns="http://schemas.microsoft.com/office/spreadsheetml/2018/threadedcomments" xmlns:x="http://schemas.openxmlformats.org/spreadsheetml/2006/main">
  <threadedComment ref="H15" dT="2021-05-05T13:07:05.83" personId="{42893820-6D29-4EE5-9B4A-1AE6BEE88587}" id="{91932E3F-466E-4CE7-ABAC-3D89586A7C01}">
    <text>¡IMPORTANTE! Confirmar que los términos de pago estén correctos (de acuerdo a cada cuenta, este dato se puede confirmar en Salesforce)</text>
  </threadedComment>
  <threadedComment ref="F32" dT="2021-05-05T13:06:22.22" personId="{42893820-6D29-4EE5-9B4A-1AE6BEE88587}" id="{32F71DFC-9B0E-4165-9740-CAEF84EBD316}">
    <text>IMPORTANTE!! siempre revisar que el total esté correcto. Que todos los items se estén considerando</text>
  </threadedComment>
</ThreadedComments>
</file>

<file path=xl/threadedComments/threadedComment3.xml><?xml version="1.0" encoding="utf-8"?>
<ThreadedComments xmlns="http://schemas.microsoft.com/office/spreadsheetml/2018/threadedcomments" xmlns:x="http://schemas.openxmlformats.org/spreadsheetml/2006/main">
  <threadedComment ref="H15" dT="2021-05-05T13:07:05.83" personId="{42893820-6D29-4EE5-9B4A-1AE6BEE88587}" id="{62EB58F5-A37B-4EDE-8383-D8552798932B}">
    <text>¡IMPORTANTE! Confirmar que los términos de pago estén correctos (de acuerdo a cada cuenta, este dato se puede confirmar en Salesforce)</text>
  </threadedComment>
  <threadedComment ref="F33" dT="2021-05-05T13:06:22.22" personId="{42893820-6D29-4EE5-9B4A-1AE6BEE88587}" id="{7D0301AB-4AC4-4A48-B267-78DE73234E9D}">
    <text>IMPORTANTE!! siempre revisar que el total esté correcto. Que todos los items se estén considerando</text>
  </threadedComment>
</ThreadedComments>
</file>

<file path=xl/threadedComments/threadedComment4.xml><?xml version="1.0" encoding="utf-8"?>
<ThreadedComments xmlns="http://schemas.microsoft.com/office/spreadsheetml/2018/threadedcomments" xmlns:x="http://schemas.openxmlformats.org/spreadsheetml/2006/main">
  <threadedComment ref="H15" dT="2021-05-05T13:07:05.83" personId="{42893820-6D29-4EE5-9B4A-1AE6BEE88587}" id="{D48FC1DC-C395-47C7-AF7F-12D6EAA78BA0}">
    <text>¡IMPORTANTE! Confirmar que los términos de pago estén correctos (de acuerdo a cada cuenta, este dato se puede confirmar en Salesforce)</text>
  </threadedComment>
  <threadedComment ref="F33" dT="2021-05-05T13:06:22.22" personId="{42893820-6D29-4EE5-9B4A-1AE6BEE88587}" id="{4A5D9419-BA61-4BFB-AAB3-359E8CFB81F7}">
    <text>IMPORTANTE!! siempre revisar que el total esté correcto. Que todos los items se estén considerando</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ibtest.com/" TargetMode="External"/><Relationship Id="rId7" Type="http://schemas.openxmlformats.org/officeDocument/2006/relationships/vmlDrawing" Target="../drawings/vmlDrawing1.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orders@ibtest.com"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www.ibtest.com/" TargetMode="External"/><Relationship Id="rId7" Type="http://schemas.openxmlformats.org/officeDocument/2006/relationships/comments" Target="../comments2.x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www.ibtest.com/" TargetMode="External"/><Relationship Id="rId7" Type="http://schemas.openxmlformats.org/officeDocument/2006/relationships/vmlDrawing" Target="../drawings/vmlDrawing3.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mailto:orders@ibtest.com" TargetMode="External"/><Relationship Id="rId9"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www.ibtest.com/" TargetMode="External"/><Relationship Id="rId7" Type="http://schemas.openxmlformats.org/officeDocument/2006/relationships/vmlDrawing" Target="../drawings/vmlDrawing4.vml"/><Relationship Id="rId2" Type="http://schemas.openxmlformats.org/officeDocument/2006/relationships/hyperlink" Target="mailto:jean.maga&#241;a@ibtest.com/cesar.luna@ibtest.com/carlos.miramontes@ibtest.com/omar.chavez@ibtest.com" TargetMode="External"/><Relationship Id="rId1" Type="http://schemas.openxmlformats.org/officeDocument/2006/relationships/hyperlink" Target="mailto:dar.ibtest@gmail.com"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mailto:orders@ibtest.com" TargetMode="External"/><Relationship Id="rId9"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google.com/maps?q=Av.%20Intermex%201680%0ACd.%20Juarez,%20Chihuahua%2032690%0AMexico" TargetMode="External"/><Relationship Id="rId7" Type="http://schemas.openxmlformats.org/officeDocument/2006/relationships/comments" Target="../comments6.xml"/><Relationship Id="rId2" Type="http://schemas.openxmlformats.org/officeDocument/2006/relationships/hyperlink" Target="https://es.panjiva.com/Juarez-Technology-S-De-R-L-De-C-V/36130888" TargetMode="External"/><Relationship Id="rId1" Type="http://schemas.openxmlformats.org/officeDocument/2006/relationships/hyperlink" Target="https://www.encuentren.me/es/jalisco/empresa/plexus/perfil/36911/"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google.com/maps?q=Av.%20de%20las%20americas%20224%0AZapopan,%20Jalisco%2045010%0AMexico"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9"/>
  <sheetViews>
    <sheetView showGridLines="0" view="pageLayout" topLeftCell="A9" zoomScaleNormal="100" workbookViewId="0">
      <selection activeCell="I23" sqref="I23"/>
    </sheetView>
  </sheetViews>
  <sheetFormatPr defaultColWidth="11.42578125" defaultRowHeight="14.4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570312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5.1">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45664</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74"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95">
      <c r="B19" s="76" t="s">
        <v>18</v>
      </c>
      <c r="C19" s="77"/>
      <c r="D19" s="77"/>
      <c r="E19" s="77"/>
      <c r="F19" s="77"/>
      <c r="G19" s="77"/>
      <c r="H19" s="78"/>
    </row>
    <row r="20" spans="1:14" s="75" customFormat="1" ht="12.95">
      <c r="B20" s="18" t="s">
        <v>19</v>
      </c>
      <c r="C20" s="73"/>
      <c r="D20" s="73"/>
      <c r="E20" s="73"/>
      <c r="F20" s="73"/>
      <c r="G20" s="73"/>
      <c r="H20" s="74"/>
    </row>
    <row r="21" spans="1:14">
      <c r="A21" s="17"/>
      <c r="B21" s="15"/>
      <c r="C21" s="15"/>
      <c r="D21" s="15"/>
      <c r="E21" s="15"/>
      <c r="F21" s="15"/>
      <c r="G21" s="15"/>
      <c r="H21" s="58"/>
    </row>
    <row r="22" spans="1:14" ht="18.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 thickBot="1">
      <c r="A33" s="17"/>
      <c r="B33" s="15"/>
      <c r="C33" s="15"/>
      <c r="D33" s="15"/>
      <c r="F33" s="193" t="s">
        <v>30</v>
      </c>
      <c r="G33" s="193"/>
      <c r="H33" s="107"/>
      <c r="I33" s="107">
        <f>SUM(I29+I23+I27+I31)</f>
        <v>0</v>
      </c>
    </row>
    <row r="34" spans="1:9" ht="1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8.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ht="14.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1"/>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ht="14.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1">
      <c r="A128" s="88" t="s">
        <v>46</v>
      </c>
      <c r="H128" s="85"/>
    </row>
    <row r="129" spans="1:8" s="83" customFormat="1" ht="14.1">
      <c r="A129" s="88" t="s">
        <v>47</v>
      </c>
      <c r="H129" s="85"/>
    </row>
    <row r="130" spans="1:8" s="83" customFormat="1" ht="14.1">
      <c r="A130" s="60"/>
      <c r="H130" s="85"/>
    </row>
    <row r="131" spans="1:8" s="83" customFormat="1" ht="14.1">
      <c r="B131" s="76" t="s">
        <v>48</v>
      </c>
      <c r="H131" s="61"/>
    </row>
    <row r="132" spans="1:8" s="83" customFormat="1" ht="14.1">
      <c r="A132" s="89" t="s">
        <v>49</v>
      </c>
      <c r="B132" s="90" t="s">
        <v>50</v>
      </c>
      <c r="E132" s="89"/>
      <c r="F132" s="89"/>
    </row>
    <row r="133" spans="1:8" s="83" customFormat="1" ht="14.1">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1">
      <c r="A136" s="89"/>
      <c r="B136" s="91"/>
      <c r="E136" s="89"/>
      <c r="F136" s="89"/>
    </row>
    <row r="137" spans="1:8" s="83" customFormat="1" ht="14.1">
      <c r="A137" s="89"/>
      <c r="B137" s="91"/>
      <c r="E137" s="89"/>
      <c r="F137" s="89"/>
    </row>
    <row r="138" spans="1:8" s="83" customFormat="1" ht="14.1">
      <c r="A138" s="89"/>
      <c r="B138" s="91"/>
      <c r="E138" s="89"/>
      <c r="F138" s="89"/>
    </row>
    <row r="139" spans="1:8" s="83" customFormat="1" ht="14.1">
      <c r="A139" s="89"/>
      <c r="B139" s="91"/>
      <c r="E139" s="89"/>
      <c r="F139" s="89"/>
    </row>
    <row r="140" spans="1:8" s="83" customFormat="1" ht="14.1">
      <c r="A140" s="89"/>
      <c r="B140" s="91"/>
      <c r="E140" s="89"/>
      <c r="F140" s="89"/>
    </row>
    <row r="141" spans="1:8" s="83" customFormat="1" ht="14.1">
      <c r="A141" s="89"/>
      <c r="B141" s="91"/>
      <c r="E141" s="89"/>
      <c r="F141" s="89"/>
    </row>
    <row r="142" spans="1:8" s="83" customFormat="1" ht="14.1">
      <c r="A142" s="89"/>
      <c r="B142" s="91"/>
      <c r="E142" s="89"/>
      <c r="F142" s="89"/>
    </row>
    <row r="143" spans="1:8" s="83" customFormat="1" ht="14.1">
      <c r="A143" s="89"/>
      <c r="B143" s="91"/>
      <c r="E143" s="89"/>
      <c r="F143" s="89"/>
    </row>
    <row r="144" spans="1:8" s="83" customFormat="1" ht="14.1">
      <c r="A144" s="89"/>
      <c r="B144" s="91"/>
      <c r="E144" s="89"/>
      <c r="F144" s="89"/>
    </row>
    <row r="145" spans="1:9" s="83" customFormat="1" ht="14.1">
      <c r="A145" s="89"/>
      <c r="B145" s="91"/>
      <c r="E145" s="89"/>
      <c r="F145" s="89"/>
    </row>
    <row r="146" spans="1:9" s="83" customFormat="1" ht="14.1">
      <c r="A146" s="89"/>
      <c r="B146" s="91"/>
      <c r="E146" s="89"/>
      <c r="F146" s="89"/>
    </row>
    <row r="147" spans="1:9" s="83" customFormat="1" ht="14.1">
      <c r="A147" s="89"/>
      <c r="B147" s="91"/>
      <c r="E147" s="89"/>
      <c r="F147" s="89"/>
    </row>
    <row r="148" spans="1:9" s="83" customFormat="1" ht="14.1">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A152:I197"/>
    <mergeCell ref="A150:H150"/>
    <mergeCell ref="H9:I9"/>
    <mergeCell ref="H10:I10"/>
    <mergeCell ref="D24:I24"/>
    <mergeCell ref="C23:E23"/>
    <mergeCell ref="C55:E55"/>
    <mergeCell ref="C29:E29"/>
    <mergeCell ref="F33:G33"/>
    <mergeCell ref="C27:E27"/>
    <mergeCell ref="D30:H30"/>
    <mergeCell ref="H12:I12"/>
    <mergeCell ref="H13:I13"/>
    <mergeCell ref="H15:I15"/>
    <mergeCell ref="C62:E62"/>
    <mergeCell ref="H14:I14"/>
    <mergeCell ref="C22:E22"/>
    <mergeCell ref="D28:I28"/>
    <mergeCell ref="C31:E31"/>
    <mergeCell ref="C60:E60"/>
    <mergeCell ref="D32:H32"/>
    <mergeCell ref="C56:E56"/>
    <mergeCell ref="C58:E58"/>
    <mergeCell ref="C25:E25"/>
    <mergeCell ref="D26:I26"/>
    <mergeCell ref="B104:H104"/>
    <mergeCell ref="D61:H61"/>
    <mergeCell ref="K62:P64"/>
    <mergeCell ref="C64:E64"/>
    <mergeCell ref="B118:I118"/>
    <mergeCell ref="B116:H116"/>
    <mergeCell ref="B83:H83"/>
    <mergeCell ref="B87:I87"/>
    <mergeCell ref="B97:H97"/>
    <mergeCell ref="B101:H101"/>
    <mergeCell ref="B102:H102"/>
    <mergeCell ref="B105:H105"/>
    <mergeCell ref="B103:H103"/>
    <mergeCell ref="B91:I91"/>
  </mergeCells>
  <hyperlinks>
    <hyperlink ref="A134" r:id="rId1" display="mailto:dar.ibtest@gmail.com" xr:uid="{442EB802-0E1A-40F0-9B64-5D77A3232070}"/>
    <hyperlink ref="B134" r:id="rId2" xr:uid="{1C5B07FA-BFEB-4370-9BC2-90E31FBE35E1}"/>
    <hyperlink ref="B135" r:id="rId3" xr:uid="{633E7149-6FA0-499A-98C9-5F5FE707F5F2}"/>
    <hyperlink ref="H11" r:id="rId4" xr:uid="{332EA945-CE45-4554-81D2-9C6E91F5D49D}"/>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14"/>
  <sheetViews>
    <sheetView showGridLines="0" workbookViewId="0">
      <selection activeCell="F5" sqref="F5"/>
    </sheetView>
  </sheetViews>
  <sheetFormatPr defaultColWidth="11.42578125" defaultRowHeight="14.45"/>
  <cols>
    <col min="1" max="1" width="4" bestFit="1" customWidth="1"/>
    <col min="2" max="2" width="7.140625" bestFit="1" customWidth="1"/>
    <col min="3" max="3" width="19.42578125" bestFit="1" customWidth="1"/>
    <col min="4" max="4" width="14.5703125" customWidth="1"/>
  </cols>
  <sheetData>
    <row r="2" spans="1:11">
      <c r="A2" s="227" t="s">
        <v>555</v>
      </c>
      <c r="B2" s="228"/>
      <c r="C2" s="228"/>
      <c r="D2" s="228"/>
      <c r="E2" s="228"/>
      <c r="F2" s="228"/>
      <c r="G2" s="228"/>
      <c r="H2" s="228"/>
      <c r="I2" s="228"/>
      <c r="J2" s="228"/>
      <c r="K2" s="228"/>
    </row>
    <row r="3" spans="1:11">
      <c r="A3" s="22" t="s">
        <v>20</v>
      </c>
      <c r="B3" s="22" t="s">
        <v>458</v>
      </c>
      <c r="C3" s="22" t="s">
        <v>21</v>
      </c>
      <c r="D3" s="22" t="s">
        <v>459</v>
      </c>
      <c r="E3" s="22" t="s">
        <v>506</v>
      </c>
      <c r="F3" s="22" t="s">
        <v>22</v>
      </c>
      <c r="G3" s="22" t="s">
        <v>463</v>
      </c>
      <c r="H3" s="22" t="s">
        <v>23</v>
      </c>
      <c r="I3" s="22" t="s">
        <v>465</v>
      </c>
      <c r="J3" s="23" t="s">
        <v>466</v>
      </c>
      <c r="K3" s="23" t="s">
        <v>470</v>
      </c>
    </row>
    <row r="4" spans="1:11">
      <c r="A4" s="28">
        <v>1</v>
      </c>
      <c r="B4" s="29" t="s">
        <v>471</v>
      </c>
      <c r="C4" s="28" t="s">
        <v>556</v>
      </c>
      <c r="D4" s="48"/>
      <c r="E4" s="29"/>
      <c r="F4" s="35">
        <v>1</v>
      </c>
      <c r="G4" s="30">
        <v>0</v>
      </c>
      <c r="H4" s="37">
        <v>1000</v>
      </c>
      <c r="I4" s="32">
        <f>H4*F4</f>
        <v>1000</v>
      </c>
      <c r="J4" s="32">
        <f>I4*G4</f>
        <v>0</v>
      </c>
      <c r="K4" s="32">
        <f t="shared" ref="K4:K13" si="0">IF(B4="Required",J4+I4,0)</f>
        <v>1000</v>
      </c>
    </row>
    <row r="5" spans="1:11">
      <c r="A5" s="28">
        <v>2</v>
      </c>
      <c r="B5" s="29" t="s">
        <v>471</v>
      </c>
      <c r="C5" s="28" t="s">
        <v>557</v>
      </c>
      <c r="D5" s="48"/>
      <c r="E5" s="29"/>
      <c r="F5" s="35">
        <v>0</v>
      </c>
      <c r="G5" s="30">
        <v>0</v>
      </c>
      <c r="H5" s="37">
        <v>300</v>
      </c>
      <c r="I5" s="32">
        <f t="shared" ref="I5:J13" si="1">H5*F5</f>
        <v>0</v>
      </c>
      <c r="J5" s="32">
        <f t="shared" si="1"/>
        <v>0</v>
      </c>
      <c r="K5" s="32">
        <f t="shared" si="0"/>
        <v>0</v>
      </c>
    </row>
    <row r="6" spans="1:11">
      <c r="A6" s="28">
        <v>3</v>
      </c>
      <c r="B6" s="29" t="s">
        <v>471</v>
      </c>
      <c r="C6" s="28" t="s">
        <v>558</v>
      </c>
      <c r="D6" s="48"/>
      <c r="E6" s="29"/>
      <c r="F6" s="35">
        <v>0</v>
      </c>
      <c r="G6" s="30">
        <v>0</v>
      </c>
      <c r="H6" s="37">
        <v>400</v>
      </c>
      <c r="I6" s="32">
        <f t="shared" si="1"/>
        <v>0</v>
      </c>
      <c r="J6" s="32">
        <f t="shared" si="1"/>
        <v>0</v>
      </c>
      <c r="K6" s="32">
        <f t="shared" si="0"/>
        <v>0</v>
      </c>
    </row>
    <row r="7" spans="1:11">
      <c r="A7" s="28">
        <v>4</v>
      </c>
      <c r="B7" s="29" t="s">
        <v>471</v>
      </c>
      <c r="C7" s="28" t="s">
        <v>104</v>
      </c>
      <c r="D7" s="48"/>
      <c r="E7" s="29"/>
      <c r="F7" s="35">
        <v>0</v>
      </c>
      <c r="G7" s="30">
        <v>0</v>
      </c>
      <c r="H7" s="37">
        <v>250</v>
      </c>
      <c r="I7" s="32">
        <f t="shared" si="1"/>
        <v>0</v>
      </c>
      <c r="J7" s="32">
        <f t="shared" si="1"/>
        <v>0</v>
      </c>
      <c r="K7" s="32">
        <f t="shared" si="0"/>
        <v>0</v>
      </c>
    </row>
    <row r="8" spans="1:11">
      <c r="A8" s="28">
        <v>5</v>
      </c>
      <c r="B8" s="29" t="s">
        <v>471</v>
      </c>
      <c r="C8" s="48"/>
      <c r="D8" s="48"/>
      <c r="E8" s="29"/>
      <c r="F8" s="35">
        <v>0</v>
      </c>
      <c r="G8" s="30">
        <v>0</v>
      </c>
      <c r="H8" s="37">
        <v>0</v>
      </c>
      <c r="I8" s="32">
        <f t="shared" si="1"/>
        <v>0</v>
      </c>
      <c r="J8" s="32">
        <f t="shared" si="1"/>
        <v>0</v>
      </c>
      <c r="K8" s="32">
        <f t="shared" si="0"/>
        <v>0</v>
      </c>
    </row>
    <row r="9" spans="1:11">
      <c r="A9" s="28">
        <v>6</v>
      </c>
      <c r="B9" s="29" t="s">
        <v>471</v>
      </c>
      <c r="C9" s="48"/>
      <c r="D9" s="48"/>
      <c r="E9" s="29"/>
      <c r="F9" s="35">
        <v>0</v>
      </c>
      <c r="G9" s="30">
        <v>0</v>
      </c>
      <c r="H9" s="37">
        <v>0</v>
      </c>
      <c r="I9" s="32">
        <f t="shared" si="1"/>
        <v>0</v>
      </c>
      <c r="J9" s="32">
        <f t="shared" si="1"/>
        <v>0</v>
      </c>
      <c r="K9" s="32">
        <f t="shared" si="0"/>
        <v>0</v>
      </c>
    </row>
    <row r="10" spans="1:11">
      <c r="A10" s="28">
        <v>7</v>
      </c>
      <c r="B10" s="29" t="s">
        <v>471</v>
      </c>
      <c r="C10" s="48"/>
      <c r="D10" s="48"/>
      <c r="E10" s="29"/>
      <c r="F10" s="35">
        <v>0</v>
      </c>
      <c r="G10" s="30">
        <v>0</v>
      </c>
      <c r="H10" s="37">
        <v>0</v>
      </c>
      <c r="I10" s="32">
        <f t="shared" si="1"/>
        <v>0</v>
      </c>
      <c r="J10" s="32">
        <f t="shared" si="1"/>
        <v>0</v>
      </c>
      <c r="K10" s="32">
        <f t="shared" si="0"/>
        <v>0</v>
      </c>
    </row>
    <row r="11" spans="1:11">
      <c r="A11" s="28">
        <v>8</v>
      </c>
      <c r="B11" s="29" t="s">
        <v>471</v>
      </c>
      <c r="C11" s="48"/>
      <c r="D11" s="48"/>
      <c r="E11" s="29"/>
      <c r="F11" s="35">
        <v>0</v>
      </c>
      <c r="G11" s="30">
        <v>0</v>
      </c>
      <c r="H11" s="37">
        <v>0</v>
      </c>
      <c r="I11" s="32">
        <f t="shared" si="1"/>
        <v>0</v>
      </c>
      <c r="J11" s="32">
        <f t="shared" si="1"/>
        <v>0</v>
      </c>
      <c r="K11" s="32">
        <f t="shared" si="0"/>
        <v>0</v>
      </c>
    </row>
    <row r="12" spans="1:11">
      <c r="A12" s="28">
        <v>9</v>
      </c>
      <c r="B12" s="29" t="s">
        <v>471</v>
      </c>
      <c r="C12" s="48"/>
      <c r="D12" s="48"/>
      <c r="E12" s="29"/>
      <c r="F12" s="35">
        <v>0</v>
      </c>
      <c r="G12" s="30">
        <v>0</v>
      </c>
      <c r="H12" s="37">
        <v>0</v>
      </c>
      <c r="I12" s="32">
        <f t="shared" si="1"/>
        <v>0</v>
      </c>
      <c r="J12" s="32">
        <f t="shared" si="1"/>
        <v>0</v>
      </c>
      <c r="K12" s="32">
        <f t="shared" si="0"/>
        <v>0</v>
      </c>
    </row>
    <row r="13" spans="1:11">
      <c r="A13" s="28">
        <v>10</v>
      </c>
      <c r="B13" s="29" t="s">
        <v>471</v>
      </c>
      <c r="C13" s="29"/>
      <c r="D13" s="29"/>
      <c r="E13" s="29"/>
      <c r="F13" s="35">
        <v>0</v>
      </c>
      <c r="G13" s="30">
        <v>0</v>
      </c>
      <c r="H13" s="37">
        <v>0</v>
      </c>
      <c r="I13" s="32">
        <f t="shared" si="1"/>
        <v>0</v>
      </c>
      <c r="J13" s="32">
        <f t="shared" si="1"/>
        <v>0</v>
      </c>
      <c r="K13" s="32">
        <f t="shared" si="0"/>
        <v>0</v>
      </c>
    </row>
    <row r="14" spans="1:11">
      <c r="A14" s="224" t="s">
        <v>504</v>
      </c>
      <c r="B14" s="225"/>
      <c r="C14" s="225"/>
      <c r="D14" s="225"/>
      <c r="E14" s="225"/>
      <c r="F14" s="225"/>
      <c r="G14" s="225"/>
      <c r="H14" s="226"/>
      <c r="I14" s="24">
        <f>SUM(I4:I13)</f>
        <v>1000</v>
      </c>
      <c r="J14" s="24">
        <f>SUM(J4:J13)</f>
        <v>0</v>
      </c>
      <c r="K14" s="26">
        <f>SUM(K4:K13)</f>
        <v>1000</v>
      </c>
    </row>
  </sheetData>
  <mergeCells count="2">
    <mergeCell ref="A14:H14"/>
    <mergeCell ref="A2:K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Tools!$B$2:$B$3</xm:f>
          </x14:formula1>
          <xm:sqref>B4:B13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0"/>
  <sheetViews>
    <sheetView showGridLines="0" workbookViewId="0">
      <selection activeCell="E8" sqref="E8"/>
    </sheetView>
  </sheetViews>
  <sheetFormatPr defaultColWidth="11.42578125" defaultRowHeight="14.45"/>
  <sheetData>
    <row r="2" spans="2:3">
      <c r="B2" t="s">
        <v>471</v>
      </c>
    </row>
    <row r="3" spans="2:3">
      <c r="B3" t="s">
        <v>473</v>
      </c>
    </row>
    <row r="5" spans="2:3">
      <c r="B5" s="229" t="s">
        <v>559</v>
      </c>
      <c r="C5" s="230"/>
    </row>
    <row r="6" spans="2:3">
      <c r="B6" s="20" t="s">
        <v>500</v>
      </c>
      <c r="C6" s="20">
        <v>25</v>
      </c>
    </row>
    <row r="7" spans="2:3">
      <c r="B7" s="20" t="s">
        <v>502</v>
      </c>
      <c r="C7" s="20">
        <v>45</v>
      </c>
    </row>
    <row r="8" spans="2:3">
      <c r="B8" s="20" t="s">
        <v>484</v>
      </c>
      <c r="C8" s="20">
        <v>60</v>
      </c>
    </row>
    <row r="9" spans="2:3">
      <c r="B9" s="20" t="s">
        <v>487</v>
      </c>
      <c r="C9" s="20">
        <v>80</v>
      </c>
    </row>
    <row r="10" spans="2:3">
      <c r="B10" s="20" t="s">
        <v>560</v>
      </c>
      <c r="C10" s="20">
        <v>100</v>
      </c>
    </row>
  </sheetData>
  <mergeCells count="1">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0028-2E4F-4040-9082-E9E98DEF32A9}">
  <dimension ref="A1:N185"/>
  <sheetViews>
    <sheetView showGridLines="0" tabSelected="1" view="pageLayout" topLeftCell="A77" zoomScaleNormal="100" workbookViewId="0">
      <selection activeCell="I7" sqref="I7"/>
    </sheetView>
  </sheetViews>
  <sheetFormatPr defaultColWidth="11.42578125" defaultRowHeight="14.4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570312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5.1">
      <c r="F7" s="96"/>
      <c r="G7" s="97"/>
      <c r="H7" s="96"/>
      <c r="I7" s="66" t="s">
        <v>60</v>
      </c>
    </row>
    <row r="8" spans="1:9">
      <c r="B8" s="18" t="s">
        <v>5</v>
      </c>
      <c r="C8" s="15"/>
      <c r="D8" s="15"/>
      <c r="E8" s="15"/>
      <c r="F8" s="102" t="s">
        <v>6</v>
      </c>
      <c r="G8" s="103"/>
      <c r="H8" s="103"/>
      <c r="I8" s="99">
        <f>Info!C4</f>
        <v>0</v>
      </c>
    </row>
    <row r="9" spans="1:9">
      <c r="B9" s="16">
        <f>Info!C3</f>
        <v>0</v>
      </c>
      <c r="C9" s="15"/>
      <c r="D9" s="15"/>
      <c r="E9" s="15"/>
      <c r="F9" s="67" t="s">
        <v>7</v>
      </c>
      <c r="G9" s="68"/>
      <c r="H9" s="188">
        <f ca="1">TODAY()</f>
        <v>45664</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61</v>
      </c>
      <c r="G11" s="70"/>
      <c r="H11" s="165"/>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2.95">
      <c r="B18" s="76" t="s">
        <v>18</v>
      </c>
      <c r="C18" s="77"/>
      <c r="D18" s="77"/>
      <c r="E18" s="77"/>
      <c r="F18" s="77"/>
      <c r="G18" s="77"/>
      <c r="H18" s="78"/>
    </row>
    <row r="19" spans="1:14" s="75" customFormat="1" ht="12.95">
      <c r="B19" s="18" t="s">
        <v>62</v>
      </c>
      <c r="C19" s="73"/>
      <c r="D19" s="73"/>
      <c r="E19" s="73"/>
      <c r="F19" s="73"/>
      <c r="G19" s="73"/>
      <c r="H19" s="74"/>
    </row>
    <row r="20" spans="1:14">
      <c r="A20" s="17"/>
      <c r="B20" s="15"/>
      <c r="C20" s="15"/>
      <c r="D20" s="15"/>
      <c r="E20" s="15"/>
      <c r="F20" s="15"/>
      <c r="G20" s="15"/>
      <c r="H20" s="58"/>
    </row>
    <row r="21" spans="1:14" ht="18.95">
      <c r="A21" s="17"/>
      <c r="B21" s="125" t="s">
        <v>20</v>
      </c>
      <c r="C21" s="181" t="s">
        <v>21</v>
      </c>
      <c r="D21" s="181"/>
      <c r="E21" s="181"/>
      <c r="F21" s="126" t="s">
        <v>22</v>
      </c>
      <c r="G21" s="126" t="s">
        <v>23</v>
      </c>
      <c r="H21" s="126"/>
      <c r="I21" s="127" t="s">
        <v>24</v>
      </c>
    </row>
    <row r="22" spans="1:14">
      <c r="A22" s="17"/>
      <c r="B22" s="108">
        <v>1</v>
      </c>
      <c r="C22" s="184" t="s">
        <v>25</v>
      </c>
      <c r="D22" s="184"/>
      <c r="E22" s="184"/>
      <c r="F22" s="52">
        <v>1</v>
      </c>
      <c r="G22" s="110">
        <v>0</v>
      </c>
      <c r="H22" s="110"/>
      <c r="I22" s="169">
        <f>G22</f>
        <v>0</v>
      </c>
    </row>
    <row r="23" spans="1:14" ht="114.75" customHeight="1">
      <c r="A23" s="17"/>
      <c r="B23" s="53"/>
      <c r="C23" s="79"/>
      <c r="D23" s="178"/>
      <c r="E23" s="178"/>
      <c r="F23" s="178"/>
      <c r="G23" s="178"/>
      <c r="H23" s="178"/>
      <c r="I23" s="185"/>
      <c r="N23" s="123"/>
    </row>
    <row r="24" spans="1:14">
      <c r="A24" s="17"/>
      <c r="B24" s="108">
        <v>2</v>
      </c>
      <c r="C24" s="184" t="s">
        <v>26</v>
      </c>
      <c r="D24" s="184"/>
      <c r="E24" s="184"/>
      <c r="F24" s="52">
        <v>1</v>
      </c>
      <c r="G24" s="110">
        <v>0</v>
      </c>
      <c r="H24" s="110"/>
      <c r="I24" s="169">
        <f>G24</f>
        <v>0</v>
      </c>
    </row>
    <row r="25" spans="1:14" ht="114.75" customHeight="1">
      <c r="A25" s="17"/>
      <c r="B25" s="53"/>
      <c r="C25" s="79"/>
      <c r="D25" s="178"/>
      <c r="E25" s="178"/>
      <c r="F25" s="178"/>
      <c r="G25" s="178"/>
      <c r="H25" s="178"/>
      <c r="I25" s="185"/>
      <c r="N25" s="123"/>
    </row>
    <row r="26" spans="1:14">
      <c r="A26" s="17"/>
      <c r="B26" s="108">
        <v>3</v>
      </c>
      <c r="C26" s="184" t="s">
        <v>27</v>
      </c>
      <c r="D26" s="184"/>
      <c r="E26" s="184"/>
      <c r="F26" s="52">
        <v>1</v>
      </c>
      <c r="G26" s="55">
        <v>0</v>
      </c>
      <c r="H26" s="55"/>
      <c r="I26" s="56">
        <f>G26</f>
        <v>0</v>
      </c>
    </row>
    <row r="27" spans="1:14" ht="93.75" customHeight="1">
      <c r="A27" s="17"/>
      <c r="B27" s="53"/>
      <c r="C27" s="79"/>
      <c r="D27" s="182"/>
      <c r="E27" s="176"/>
      <c r="F27" s="176"/>
      <c r="G27" s="176"/>
      <c r="H27" s="176"/>
      <c r="I27" s="183"/>
    </row>
    <row r="28" spans="1:14" ht="15" customHeight="1">
      <c r="A28" s="17"/>
      <c r="B28" s="54">
        <v>4</v>
      </c>
      <c r="C28" s="184" t="s">
        <v>28</v>
      </c>
      <c r="D28" s="184"/>
      <c r="E28" s="184"/>
      <c r="F28" s="52">
        <v>1</v>
      </c>
      <c r="G28" s="55">
        <v>0</v>
      </c>
      <c r="H28" s="55"/>
      <c r="I28" s="56">
        <f>G28</f>
        <v>0</v>
      </c>
    </row>
    <row r="29" spans="1:14" ht="50.25" customHeight="1">
      <c r="A29" s="50"/>
      <c r="B29" s="51"/>
      <c r="C29" s="80"/>
      <c r="D29" s="176"/>
      <c r="E29" s="176"/>
      <c r="F29" s="176"/>
      <c r="G29" s="176"/>
      <c r="H29" s="176"/>
      <c r="I29" s="112"/>
    </row>
    <row r="30" spans="1:14" ht="15" customHeight="1">
      <c r="A30" s="17"/>
      <c r="B30" s="54">
        <v>5</v>
      </c>
      <c r="C30" s="184" t="s">
        <v>29</v>
      </c>
      <c r="D30" s="184"/>
      <c r="E30" s="184"/>
      <c r="F30" s="52">
        <v>1</v>
      </c>
      <c r="G30" s="55">
        <v>0</v>
      </c>
      <c r="H30" s="55"/>
      <c r="I30" s="56">
        <f>G30</f>
        <v>0</v>
      </c>
    </row>
    <row r="31" spans="1:14" ht="36.75" customHeight="1">
      <c r="A31" s="50"/>
      <c r="B31" s="51"/>
      <c r="C31" s="80"/>
      <c r="D31" s="176"/>
      <c r="E31" s="176"/>
      <c r="F31" s="176"/>
      <c r="G31" s="176"/>
      <c r="H31" s="176"/>
      <c r="I31" s="112"/>
    </row>
    <row r="32" spans="1:14" ht="15" thickBot="1">
      <c r="A32" s="17"/>
      <c r="B32" s="15"/>
      <c r="C32" s="15"/>
      <c r="D32" s="15"/>
      <c r="F32" s="193" t="s">
        <v>30</v>
      </c>
      <c r="G32" s="193"/>
      <c r="H32" s="107"/>
      <c r="I32" s="107">
        <f>SUM(I28+I22+I26+I30)</f>
        <v>0</v>
      </c>
    </row>
    <row r="33" spans="1:9" ht="15" thickTop="1">
      <c r="A33" s="17"/>
      <c r="B33" s="15"/>
      <c r="C33" s="15"/>
      <c r="D33" s="15"/>
      <c r="F33" s="100"/>
      <c r="G33" s="100"/>
      <c r="H33" s="164"/>
      <c r="I33" s="164"/>
    </row>
    <row r="34" spans="1:9">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0">
      <c r="A49" s="17"/>
      <c r="B49" s="15"/>
      <c r="C49" s="15"/>
      <c r="D49" s="15"/>
      <c r="F49" s="100"/>
      <c r="G49" s="100"/>
      <c r="H49" s="164"/>
      <c r="I49" s="164"/>
    </row>
    <row r="50" spans="1:10">
      <c r="A50" s="17"/>
      <c r="B50" s="15"/>
      <c r="C50" s="15"/>
      <c r="D50" s="15"/>
      <c r="F50" s="100"/>
      <c r="G50" s="100"/>
      <c r="H50" s="164"/>
      <c r="I50" s="164"/>
    </row>
    <row r="51" spans="1:10">
      <c r="A51" s="17"/>
      <c r="B51" s="15"/>
      <c r="C51" s="15"/>
      <c r="D51" s="15"/>
      <c r="F51" s="100"/>
      <c r="G51" s="100"/>
      <c r="H51" s="164"/>
      <c r="I51" s="164"/>
    </row>
    <row r="52" spans="1:10">
      <c r="A52" s="17"/>
      <c r="B52" s="15"/>
      <c r="C52" s="15"/>
      <c r="D52" s="15"/>
      <c r="E52" s="15"/>
      <c r="F52" s="15"/>
      <c r="G52" s="15"/>
      <c r="H52" s="100"/>
      <c r="I52" s="101"/>
    </row>
    <row r="53" spans="1:10">
      <c r="A53" s="17"/>
      <c r="B53" s="173"/>
      <c r="C53" s="173"/>
      <c r="D53" s="173"/>
      <c r="E53" s="173"/>
      <c r="F53" s="173"/>
      <c r="G53" s="173"/>
      <c r="H53" s="173"/>
      <c r="J53" s="123"/>
    </row>
    <row r="54" spans="1:10" s="83" customFormat="1" ht="16.5" customHeight="1">
      <c r="A54" s="81"/>
      <c r="B54" s="81" t="s">
        <v>38</v>
      </c>
      <c r="C54" s="82"/>
      <c r="D54" s="82"/>
      <c r="E54" s="82"/>
      <c r="F54" s="82"/>
      <c r="G54" s="106" t="s">
        <v>39</v>
      </c>
      <c r="H54" s="84"/>
    </row>
    <row r="55" spans="1:10" s="83" customFormat="1" ht="16.5" customHeight="1">
      <c r="A55" s="81"/>
      <c r="B55" s="88" t="s">
        <v>40</v>
      </c>
      <c r="C55" s="84"/>
      <c r="D55" s="84"/>
      <c r="E55" s="84"/>
      <c r="F55" s="84"/>
      <c r="G55" s="88" t="s">
        <v>41</v>
      </c>
      <c r="H55" s="84"/>
    </row>
    <row r="56" spans="1:10" s="83" customFormat="1" ht="14.1">
      <c r="A56" s="81"/>
      <c r="B56" s="88"/>
      <c r="C56" s="84"/>
      <c r="D56" s="84"/>
      <c r="E56" s="84"/>
      <c r="F56" s="84"/>
      <c r="G56" s="88"/>
      <c r="H56" s="84"/>
    </row>
    <row r="57" spans="1:10" s="83" customFormat="1" ht="16.5" customHeight="1">
      <c r="A57" s="81"/>
      <c r="B57" s="88"/>
      <c r="G57" s="88"/>
      <c r="H57" s="84"/>
    </row>
    <row r="58" spans="1:10" s="83" customFormat="1" ht="16.5" customHeight="1">
      <c r="A58" s="81"/>
      <c r="B58" s="88"/>
      <c r="G58" s="88"/>
      <c r="H58" s="84"/>
    </row>
    <row r="59" spans="1:10" s="83" customFormat="1" ht="16.5" customHeight="1">
      <c r="A59" s="81"/>
      <c r="B59" s="88"/>
      <c r="G59" s="88"/>
      <c r="H59" s="84"/>
    </row>
    <row r="60" spans="1:10" s="83" customFormat="1" ht="16.5" customHeight="1">
      <c r="A60" s="81"/>
      <c r="B60" s="88"/>
      <c r="C60" s="86"/>
      <c r="D60" s="86"/>
      <c r="E60" s="86"/>
      <c r="F60" s="86"/>
      <c r="G60" s="88"/>
      <c r="H60" s="84"/>
    </row>
    <row r="61" spans="1:10" s="83" customFormat="1" ht="16.5" customHeight="1">
      <c r="A61" s="81"/>
      <c r="B61" s="88"/>
      <c r="C61" s="86"/>
      <c r="D61" s="86"/>
      <c r="E61" s="86"/>
      <c r="F61" s="86"/>
      <c r="G61" s="88"/>
      <c r="H61" s="84"/>
    </row>
    <row r="62" spans="1:10" s="83" customFormat="1" ht="16.5" customHeight="1">
      <c r="A62" s="81"/>
      <c r="C62" s="86"/>
      <c r="D62" s="86"/>
      <c r="E62" s="86"/>
      <c r="F62" s="86"/>
      <c r="G62" s="88"/>
      <c r="H62" s="84"/>
    </row>
    <row r="63" spans="1:10" s="83" customFormat="1" ht="16.5" customHeight="1">
      <c r="A63" s="81"/>
      <c r="B63" s="60"/>
      <c r="C63" s="86"/>
      <c r="D63" s="86"/>
      <c r="E63" s="86"/>
      <c r="F63" s="86"/>
      <c r="G63" s="88"/>
      <c r="H63" s="87"/>
      <c r="I63" s="84"/>
    </row>
    <row r="64" spans="1:10" s="83" customFormat="1" ht="16.5" customHeight="1">
      <c r="A64" s="81"/>
      <c r="B64" s="60"/>
      <c r="C64" s="86"/>
      <c r="D64" s="86"/>
      <c r="E64" s="86"/>
      <c r="F64" s="86"/>
      <c r="G64" s="88"/>
      <c r="H64" s="87"/>
      <c r="I64" s="84"/>
    </row>
    <row r="65" spans="1:9" s="83" customFormat="1" ht="16.5" customHeight="1">
      <c r="A65" s="81"/>
      <c r="B65" s="60"/>
      <c r="C65" s="86"/>
      <c r="D65" s="86"/>
      <c r="E65" s="86"/>
      <c r="F65" s="86"/>
      <c r="G65" s="88"/>
      <c r="H65" s="87"/>
      <c r="I65" s="84"/>
    </row>
    <row r="66" spans="1:9" s="83" customFormat="1" ht="16.5" customHeight="1">
      <c r="A66" s="81"/>
      <c r="B66" s="60"/>
      <c r="C66" s="86"/>
      <c r="D66" s="86"/>
      <c r="E66" s="86"/>
      <c r="F66" s="86"/>
      <c r="G66" s="88"/>
      <c r="H66" s="87"/>
      <c r="I66" s="84"/>
    </row>
    <row r="67" spans="1:9" s="83" customFormat="1" ht="16.5" customHeight="1">
      <c r="A67" s="81"/>
      <c r="B67" s="60"/>
      <c r="C67" s="86"/>
      <c r="D67" s="86"/>
      <c r="E67" s="86"/>
      <c r="F67" s="86"/>
      <c r="G67" s="88"/>
      <c r="H67" s="87"/>
      <c r="I67" s="84"/>
    </row>
    <row r="68" spans="1:9" s="83" customFormat="1" ht="16.5" customHeight="1">
      <c r="A68" s="81"/>
      <c r="B68" s="81" t="s">
        <v>42</v>
      </c>
      <c r="C68" s="81"/>
      <c r="D68" s="81"/>
      <c r="E68" s="81"/>
      <c r="F68" s="81"/>
      <c r="G68" s="81"/>
      <c r="H68" s="81"/>
    </row>
    <row r="69" spans="1:9" s="83" customFormat="1" ht="30" customHeight="1">
      <c r="A69" s="81" t="s">
        <v>43</v>
      </c>
      <c r="B69" s="179"/>
      <c r="C69" s="179"/>
      <c r="D69" s="179"/>
      <c r="E69" s="179"/>
      <c r="F69" s="179"/>
      <c r="G69" s="179"/>
      <c r="H69" s="179"/>
    </row>
    <row r="70" spans="1:9" s="83" customFormat="1" ht="16.5" customHeight="1">
      <c r="A70" s="81" t="s">
        <v>43</v>
      </c>
      <c r="B70" s="92"/>
      <c r="C70" s="81"/>
      <c r="D70" s="81"/>
      <c r="E70" s="81"/>
      <c r="F70" s="81"/>
      <c r="G70" s="81"/>
      <c r="H70" s="81"/>
    </row>
    <row r="71" spans="1:9" s="83" customFormat="1" ht="16.5" customHeight="1">
      <c r="A71" s="81" t="s">
        <v>43</v>
      </c>
      <c r="B71" s="92"/>
      <c r="C71" s="81"/>
      <c r="D71" s="81"/>
      <c r="E71" s="81"/>
      <c r="F71" s="81"/>
      <c r="G71" s="81"/>
      <c r="H71" s="81"/>
    </row>
    <row r="72" spans="1:9" s="83" customFormat="1" ht="16.5" customHeight="1">
      <c r="A72" s="81" t="s">
        <v>43</v>
      </c>
      <c r="B72" s="92"/>
      <c r="C72" s="81"/>
      <c r="D72" s="81"/>
      <c r="E72" s="81"/>
      <c r="F72" s="81"/>
      <c r="G72" s="81"/>
      <c r="H72" s="81"/>
    </row>
    <row r="73" spans="1:9" s="83" customFormat="1" ht="42.95" customHeight="1">
      <c r="A73" s="115" t="s">
        <v>43</v>
      </c>
      <c r="B73" s="179"/>
      <c r="C73" s="179"/>
      <c r="D73" s="179"/>
      <c r="E73" s="179"/>
      <c r="F73" s="179"/>
      <c r="G73" s="179"/>
      <c r="H73" s="179"/>
      <c r="I73" s="179"/>
    </row>
    <row r="74" spans="1:9" s="83" customFormat="1" ht="16.5" customHeight="1">
      <c r="A74" s="81" t="s">
        <v>43</v>
      </c>
      <c r="B74" s="92"/>
      <c r="C74" s="81"/>
      <c r="D74" s="81"/>
      <c r="E74" s="81"/>
      <c r="F74" s="81"/>
      <c r="G74" s="81"/>
      <c r="H74" s="81"/>
    </row>
    <row r="75" spans="1:9" s="83" customFormat="1" ht="16.5" customHeight="1">
      <c r="A75" s="81" t="s">
        <v>43</v>
      </c>
      <c r="B75" s="92"/>
      <c r="C75" s="81"/>
      <c r="D75" s="81"/>
      <c r="E75" s="81"/>
      <c r="F75" s="81"/>
      <c r="G75" s="81"/>
      <c r="H75" s="81"/>
    </row>
    <row r="76" spans="1:9" s="83" customFormat="1" ht="16.5" customHeight="1">
      <c r="A76" s="81" t="s">
        <v>43</v>
      </c>
      <c r="B76" s="92"/>
      <c r="C76" s="81"/>
      <c r="D76" s="81"/>
      <c r="E76" s="81"/>
      <c r="F76" s="81"/>
      <c r="G76" s="81"/>
      <c r="H76" s="81"/>
    </row>
    <row r="77" spans="1:9" s="83" customFormat="1" ht="40.5" customHeight="1">
      <c r="A77" s="81" t="s">
        <v>43</v>
      </c>
      <c r="B77" s="180"/>
      <c r="C77" s="180"/>
      <c r="D77" s="180"/>
      <c r="E77" s="180"/>
      <c r="F77" s="180"/>
      <c r="G77" s="180"/>
      <c r="H77" s="180"/>
      <c r="I77" s="180"/>
    </row>
    <row r="78" spans="1:9" s="83" customFormat="1" ht="16.5" customHeight="1">
      <c r="A78" s="81"/>
      <c r="B78" s="92"/>
      <c r="C78" s="81"/>
      <c r="D78" s="81"/>
      <c r="E78" s="81"/>
      <c r="F78" s="81"/>
      <c r="G78" s="81"/>
      <c r="H78" s="81"/>
    </row>
    <row r="79" spans="1:9" s="83" customFormat="1" ht="16.5" customHeight="1">
      <c r="A79" s="81"/>
      <c r="B79" s="92"/>
      <c r="C79" s="81"/>
      <c r="D79" s="81"/>
      <c r="E79" s="81"/>
      <c r="F79" s="81"/>
      <c r="G79" s="81"/>
      <c r="H79" s="81"/>
    </row>
    <row r="80" spans="1:9" s="83" customFormat="1" ht="16.5" customHeight="1">
      <c r="A80" s="81"/>
      <c r="B80" s="92"/>
      <c r="C80" s="81"/>
      <c r="D80" s="81"/>
      <c r="E80" s="81"/>
      <c r="F80" s="81"/>
      <c r="G80" s="81"/>
      <c r="H80" s="81"/>
    </row>
    <row r="81" spans="1:8" s="83" customFormat="1" ht="16.5" customHeight="1">
      <c r="A81" s="81"/>
      <c r="B81" s="88"/>
      <c r="C81" s="88"/>
      <c r="D81" s="88"/>
      <c r="E81" s="88"/>
      <c r="F81" s="88"/>
      <c r="H81" s="85"/>
    </row>
    <row r="82" spans="1:8" s="83" customFormat="1" ht="16.5" customHeight="1">
      <c r="A82" s="81"/>
      <c r="B82" s="81" t="s">
        <v>44</v>
      </c>
      <c r="C82" s="81"/>
      <c r="D82" s="81"/>
      <c r="E82" s="81"/>
      <c r="F82" s="81"/>
      <c r="G82" s="81"/>
      <c r="H82" s="81"/>
    </row>
    <row r="83" spans="1:8" s="83" customFormat="1" ht="26.1" customHeight="1">
      <c r="A83" s="81" t="s">
        <v>43</v>
      </c>
      <c r="B83" s="179"/>
      <c r="C83" s="179"/>
      <c r="D83" s="179"/>
      <c r="E83" s="179"/>
      <c r="F83" s="179"/>
      <c r="G83" s="179"/>
      <c r="H83" s="179"/>
    </row>
    <row r="84" spans="1:8" s="83" customFormat="1" ht="16.5" customHeight="1">
      <c r="A84" s="81" t="s">
        <v>43</v>
      </c>
      <c r="B84" s="92"/>
      <c r="C84" s="81"/>
      <c r="D84" s="81"/>
      <c r="E84" s="81"/>
      <c r="F84" s="81"/>
      <c r="G84" s="81"/>
      <c r="H84" s="81"/>
    </row>
    <row r="85" spans="1:8" s="83" customFormat="1" ht="16.5" customHeight="1">
      <c r="A85" s="81" t="s">
        <v>43</v>
      </c>
      <c r="B85" s="92"/>
      <c r="C85" s="81"/>
      <c r="D85" s="81"/>
      <c r="E85" s="81"/>
      <c r="F85" s="81"/>
      <c r="G85" s="81"/>
      <c r="H85" s="81"/>
    </row>
    <row r="86" spans="1:8" s="83" customFormat="1" ht="16.5" customHeight="1">
      <c r="A86" s="81" t="s">
        <v>43</v>
      </c>
      <c r="B86" s="92"/>
      <c r="C86" s="92"/>
      <c r="D86" s="92"/>
      <c r="E86" s="92"/>
      <c r="F86" s="92"/>
      <c r="G86" s="92"/>
      <c r="H86" s="92"/>
    </row>
    <row r="87" spans="1:8" s="83" customFormat="1" ht="43.5" customHeight="1">
      <c r="A87" s="81" t="s">
        <v>43</v>
      </c>
      <c r="B87" s="179"/>
      <c r="C87" s="179"/>
      <c r="D87" s="179"/>
      <c r="E87" s="179"/>
      <c r="F87" s="179"/>
      <c r="G87" s="179"/>
      <c r="H87" s="179"/>
    </row>
    <row r="88" spans="1:8" s="83" customFormat="1" ht="16.5" customHeight="1">
      <c r="A88" s="81" t="s">
        <v>43</v>
      </c>
      <c r="B88" s="175"/>
      <c r="C88" s="175"/>
      <c r="D88" s="175"/>
      <c r="E88" s="175"/>
      <c r="F88" s="175"/>
      <c r="G88" s="175"/>
      <c r="H88" s="175"/>
    </row>
    <row r="89" spans="1:8" s="83" customFormat="1" ht="26.1" customHeight="1">
      <c r="A89" s="81" t="s">
        <v>43</v>
      </c>
      <c r="B89" s="179"/>
      <c r="C89" s="179"/>
      <c r="D89" s="179"/>
      <c r="E89" s="179"/>
      <c r="F89" s="179"/>
      <c r="G89" s="179"/>
      <c r="H89" s="179"/>
    </row>
    <row r="90" spans="1:8" s="83" customFormat="1" ht="16.5" customHeight="1">
      <c r="A90" s="81" t="s">
        <v>43</v>
      </c>
      <c r="B90" s="175"/>
      <c r="C90" s="175"/>
      <c r="D90" s="175"/>
      <c r="E90" s="175"/>
      <c r="F90" s="175"/>
      <c r="G90" s="175"/>
      <c r="H90" s="175"/>
    </row>
    <row r="91" spans="1:8" s="83" customFormat="1" ht="33.75" customHeight="1">
      <c r="A91" s="81" t="s">
        <v>43</v>
      </c>
      <c r="B91" s="179"/>
      <c r="C91" s="179"/>
      <c r="D91" s="179"/>
      <c r="E91" s="179"/>
      <c r="F91" s="179"/>
      <c r="G91" s="179"/>
      <c r="H91" s="179"/>
    </row>
    <row r="92" spans="1:8" s="83" customFormat="1" ht="16.5" customHeight="1">
      <c r="A92" s="81" t="s">
        <v>43</v>
      </c>
      <c r="B92" s="92"/>
      <c r="C92" s="92"/>
      <c r="D92" s="92"/>
      <c r="E92" s="92"/>
      <c r="F92" s="92"/>
      <c r="G92" s="92"/>
      <c r="H92" s="92"/>
    </row>
    <row r="93" spans="1:8" s="83" customFormat="1" ht="16.5" customHeight="1">
      <c r="A93" s="81"/>
      <c r="B93" s="81" t="s">
        <v>45</v>
      </c>
      <c r="C93" s="81"/>
      <c r="D93" s="81"/>
      <c r="E93" s="81"/>
      <c r="F93" s="81"/>
      <c r="G93" s="81"/>
      <c r="H93" s="81"/>
    </row>
    <row r="94" spans="1:8" s="83" customFormat="1" ht="16.5" customHeight="1">
      <c r="A94" s="81" t="s">
        <v>43</v>
      </c>
      <c r="B94" s="92"/>
      <c r="C94" s="81"/>
      <c r="D94" s="81"/>
      <c r="E94" s="81"/>
      <c r="F94" s="81"/>
      <c r="G94" s="81"/>
      <c r="H94" s="81"/>
    </row>
    <row r="95" spans="1:8" s="83" customFormat="1" ht="16.5" customHeight="1">
      <c r="A95" s="81" t="s">
        <v>43</v>
      </c>
      <c r="B95" s="92"/>
      <c r="C95" s="81"/>
      <c r="D95" s="81"/>
      <c r="E95" s="81"/>
      <c r="F95" s="81"/>
      <c r="G95" s="81"/>
      <c r="H95" s="81"/>
    </row>
    <row r="96" spans="1:8" s="83" customFormat="1" ht="16.5" customHeight="1">
      <c r="A96" s="81" t="s">
        <v>43</v>
      </c>
      <c r="B96" s="92"/>
      <c r="C96" s="81"/>
      <c r="D96" s="81"/>
      <c r="E96" s="81"/>
      <c r="F96" s="81"/>
      <c r="G96" s="81"/>
      <c r="H96" s="81"/>
    </row>
    <row r="97" spans="1:9" s="83" customFormat="1" ht="16.5" customHeight="1">
      <c r="A97" s="81" t="s">
        <v>43</v>
      </c>
      <c r="B97" s="92"/>
      <c r="C97" s="81"/>
      <c r="D97" s="81"/>
      <c r="E97" s="81"/>
      <c r="F97" s="81"/>
      <c r="G97" s="81"/>
      <c r="H97" s="81"/>
    </row>
    <row r="98" spans="1:9" s="83" customFormat="1" ht="16.5" customHeight="1">
      <c r="A98" s="81" t="s">
        <v>43</v>
      </c>
      <c r="B98" s="92"/>
      <c r="C98" s="92"/>
      <c r="D98" s="92"/>
      <c r="E98" s="92"/>
      <c r="F98" s="92"/>
      <c r="G98" s="92"/>
      <c r="H98" s="93"/>
      <c r="I98" s="94"/>
    </row>
    <row r="99" spans="1:9" s="83" customFormat="1" ht="16.5" customHeight="1">
      <c r="A99" s="81" t="s">
        <v>43</v>
      </c>
      <c r="B99" s="92"/>
      <c r="C99" s="92"/>
      <c r="D99" s="92"/>
      <c r="E99" s="92"/>
      <c r="F99" s="92"/>
      <c r="G99" s="92"/>
      <c r="H99" s="93"/>
      <c r="I99" s="94"/>
    </row>
    <row r="100" spans="1:9" s="83" customFormat="1" ht="16.5" customHeight="1">
      <c r="A100" s="81" t="s">
        <v>43</v>
      </c>
      <c r="B100" s="92"/>
      <c r="C100" s="92"/>
      <c r="D100" s="92"/>
      <c r="E100" s="92"/>
      <c r="F100" s="92"/>
      <c r="G100" s="92"/>
      <c r="H100" s="93"/>
      <c r="I100" s="94"/>
    </row>
    <row r="101" spans="1:9" s="83" customFormat="1" ht="16.5" customHeight="1">
      <c r="A101" s="81" t="s">
        <v>43</v>
      </c>
      <c r="B101" s="92"/>
      <c r="C101" s="92"/>
      <c r="D101" s="92"/>
      <c r="E101" s="92"/>
      <c r="F101" s="92"/>
      <c r="G101" s="92"/>
      <c r="H101" s="93"/>
      <c r="I101" s="94"/>
    </row>
    <row r="102" spans="1:9" s="83" customFormat="1" ht="41.1" customHeight="1">
      <c r="A102" s="81" t="s">
        <v>43</v>
      </c>
      <c r="B102" s="179"/>
      <c r="C102" s="179"/>
      <c r="D102" s="179"/>
      <c r="E102" s="179"/>
      <c r="F102" s="179"/>
      <c r="G102" s="179"/>
      <c r="H102" s="179"/>
      <c r="I102" s="94"/>
    </row>
    <row r="103" spans="1:9" s="83" customFormat="1" ht="14.1">
      <c r="A103" s="81" t="s">
        <v>43</v>
      </c>
      <c r="B103" s="92"/>
      <c r="C103" s="114"/>
      <c r="D103" s="114"/>
      <c r="E103" s="114"/>
      <c r="F103" s="114"/>
      <c r="G103" s="114"/>
      <c r="H103" s="114"/>
      <c r="I103" s="94"/>
    </row>
    <row r="104" spans="1:9" s="83" customFormat="1" ht="31.5" customHeight="1">
      <c r="A104" s="81" t="s">
        <v>43</v>
      </c>
      <c r="B104" s="179"/>
      <c r="C104" s="179"/>
      <c r="D104" s="179"/>
      <c r="E104" s="179"/>
      <c r="F104" s="179"/>
      <c r="G104" s="179"/>
      <c r="H104" s="179"/>
      <c r="I104" s="179"/>
    </row>
    <row r="105" spans="1:9" s="83" customFormat="1" ht="31.5" customHeight="1">
      <c r="A105" s="81"/>
      <c r="B105" s="114"/>
      <c r="C105" s="114"/>
      <c r="D105" s="114"/>
      <c r="E105" s="114"/>
      <c r="F105" s="114"/>
      <c r="G105" s="114"/>
      <c r="H105" s="114"/>
      <c r="I105" s="114"/>
    </row>
    <row r="106" spans="1:9" s="83" customFormat="1" ht="31.5" customHeight="1">
      <c r="A106" s="81"/>
      <c r="B106" s="114"/>
      <c r="C106" s="114"/>
      <c r="D106" s="114"/>
      <c r="E106" s="114"/>
      <c r="F106" s="114"/>
      <c r="G106" s="114"/>
      <c r="H106" s="114"/>
      <c r="I106" s="114"/>
    </row>
    <row r="107" spans="1:9" s="83" customFormat="1" ht="31.5" customHeight="1">
      <c r="A107" s="81"/>
      <c r="B107" s="114"/>
      <c r="C107" s="114"/>
      <c r="D107" s="114"/>
      <c r="E107" s="114"/>
      <c r="F107" s="114"/>
      <c r="G107" s="114"/>
      <c r="H107" s="114"/>
      <c r="I107" s="114"/>
    </row>
    <row r="108" spans="1:9" s="83" customFormat="1" ht="31.5" customHeight="1">
      <c r="A108" s="81"/>
      <c r="B108" s="114"/>
      <c r="C108" s="114"/>
      <c r="D108" s="114"/>
      <c r="E108" s="114"/>
      <c r="F108" s="114"/>
      <c r="G108" s="114"/>
      <c r="H108" s="114"/>
      <c r="I108" s="114"/>
    </row>
    <row r="109" spans="1:9" s="83" customFormat="1" ht="31.5" customHeight="1">
      <c r="A109" s="81"/>
      <c r="B109" s="114"/>
      <c r="C109" s="114"/>
      <c r="D109" s="114"/>
      <c r="E109" s="114"/>
      <c r="F109" s="114"/>
      <c r="G109" s="114"/>
      <c r="H109" s="114"/>
      <c r="I109" s="114"/>
    </row>
    <row r="110" spans="1:9" s="83" customFormat="1" ht="31.5" customHeight="1">
      <c r="A110" s="81"/>
      <c r="B110" s="114"/>
      <c r="C110" s="114"/>
      <c r="D110" s="114"/>
      <c r="E110" s="114"/>
      <c r="F110" s="114"/>
      <c r="G110" s="114"/>
      <c r="H110" s="114"/>
      <c r="I110" s="114"/>
    </row>
    <row r="111" spans="1:9" s="83" customFormat="1" ht="31.5" customHeight="1">
      <c r="A111" s="81"/>
      <c r="B111" s="114"/>
      <c r="C111" s="114"/>
      <c r="D111" s="114"/>
      <c r="E111" s="114"/>
      <c r="F111" s="114"/>
      <c r="G111" s="114"/>
      <c r="H111" s="114"/>
      <c r="I111" s="114"/>
    </row>
    <row r="112" spans="1:9" s="83" customFormat="1" ht="31.5" customHeight="1">
      <c r="A112" s="81"/>
      <c r="B112" s="114"/>
      <c r="C112" s="114"/>
      <c r="D112" s="114"/>
      <c r="E112" s="114"/>
      <c r="F112" s="114"/>
      <c r="G112" s="114"/>
      <c r="H112" s="114"/>
      <c r="I112" s="114"/>
    </row>
    <row r="113" spans="1:9" s="83" customFormat="1" ht="16.5" customHeight="1">
      <c r="A113" s="81"/>
      <c r="B113" s="92"/>
      <c r="C113" s="92"/>
      <c r="D113" s="92"/>
      <c r="E113" s="92"/>
      <c r="F113" s="92"/>
      <c r="G113" s="94"/>
      <c r="H113" s="95"/>
      <c r="I113" s="94"/>
    </row>
    <row r="114" spans="1:9" s="83" customFormat="1" ht="14.1">
      <c r="A114" s="88" t="s">
        <v>46</v>
      </c>
      <c r="H114" s="85"/>
    </row>
    <row r="115" spans="1:9" s="83" customFormat="1" ht="14.1">
      <c r="A115" s="88" t="s">
        <v>47</v>
      </c>
      <c r="H115" s="85"/>
    </row>
    <row r="116" spans="1:9" s="83" customFormat="1" ht="14.1">
      <c r="A116" s="60"/>
      <c r="H116" s="85"/>
    </row>
    <row r="117" spans="1:9" s="83" customFormat="1" ht="14.1">
      <c r="B117" s="76" t="s">
        <v>48</v>
      </c>
      <c r="H117" s="61"/>
    </row>
    <row r="118" spans="1:9" s="83" customFormat="1" ht="14.1">
      <c r="A118" s="89" t="s">
        <v>49</v>
      </c>
      <c r="B118" s="90" t="s">
        <v>50</v>
      </c>
      <c r="E118" s="89"/>
      <c r="F118" s="89"/>
    </row>
    <row r="119" spans="1:9" s="83" customFormat="1" ht="14.1">
      <c r="A119" s="89" t="s">
        <v>51</v>
      </c>
      <c r="B119" s="90" t="s">
        <v>52</v>
      </c>
      <c r="E119" s="89"/>
      <c r="F119" s="89"/>
    </row>
    <row r="120" spans="1:9" s="83" customFormat="1">
      <c r="A120" s="89" t="s">
        <v>53</v>
      </c>
      <c r="B120" s="166" t="s">
        <v>54</v>
      </c>
      <c r="E120" s="89"/>
      <c r="F120" s="89"/>
    </row>
    <row r="121" spans="1:9" s="83" customFormat="1">
      <c r="A121" s="89" t="s">
        <v>55</v>
      </c>
      <c r="B121" s="166" t="s">
        <v>56</v>
      </c>
      <c r="E121" s="89"/>
      <c r="F121" s="89"/>
    </row>
    <row r="122" spans="1:9" s="83" customFormat="1" ht="14.1">
      <c r="A122" s="89"/>
      <c r="B122" s="91"/>
      <c r="E122" s="89"/>
      <c r="F122" s="89"/>
    </row>
    <row r="123" spans="1:9" s="83" customFormat="1" ht="14.1">
      <c r="A123" s="89"/>
      <c r="B123" s="91"/>
      <c r="E123" s="89"/>
      <c r="F123" s="89"/>
    </row>
    <row r="124" spans="1:9" s="83" customFormat="1" ht="14.1">
      <c r="A124" s="89"/>
      <c r="B124" s="91"/>
      <c r="E124" s="89"/>
      <c r="F124" s="89"/>
    </row>
    <row r="125" spans="1:9" s="83" customFormat="1" ht="14.1">
      <c r="A125" s="89"/>
      <c r="B125" s="91"/>
      <c r="E125" s="89"/>
      <c r="F125" s="89"/>
    </row>
    <row r="126" spans="1:9" s="83" customFormat="1" ht="14.1">
      <c r="A126" s="89"/>
      <c r="B126" s="91"/>
      <c r="E126" s="89"/>
      <c r="F126" s="89"/>
    </row>
    <row r="127" spans="1:9" s="83" customFormat="1" ht="14.1">
      <c r="A127" s="89"/>
      <c r="B127" s="91"/>
      <c r="E127" s="89"/>
      <c r="F127" s="89"/>
    </row>
    <row r="128" spans="1:9" s="83" customFormat="1" ht="14.1">
      <c r="A128" s="89"/>
      <c r="B128" s="91"/>
      <c r="E128" s="89"/>
      <c r="F128" s="89"/>
    </row>
    <row r="129" spans="1:9" s="83" customFormat="1" ht="14.1">
      <c r="A129" s="89"/>
      <c r="B129" s="91"/>
      <c r="E129" s="89"/>
      <c r="F129" s="89"/>
    </row>
    <row r="130" spans="1:9" s="83" customFormat="1" ht="14.1">
      <c r="A130" s="89"/>
      <c r="B130" s="91"/>
      <c r="E130" s="89"/>
      <c r="F130" s="89"/>
    </row>
    <row r="131" spans="1:9" s="83" customFormat="1" ht="14.1">
      <c r="A131" s="89"/>
      <c r="B131" s="91"/>
      <c r="E131" s="89"/>
      <c r="F131" s="89"/>
    </row>
    <row r="132" spans="1:9" s="83" customFormat="1" ht="14.1">
      <c r="A132" s="89"/>
      <c r="B132" s="91"/>
      <c r="E132" s="89"/>
      <c r="F132" s="89"/>
    </row>
    <row r="133" spans="1:9" s="83" customFormat="1" ht="14.1">
      <c r="A133" s="89"/>
      <c r="B133" s="91"/>
      <c r="E133" s="89"/>
      <c r="F133" s="89"/>
    </row>
    <row r="134" spans="1:9" s="83" customFormat="1" ht="14.1">
      <c r="A134" s="89"/>
      <c r="B134" s="91"/>
      <c r="E134" s="89"/>
      <c r="F134" s="89"/>
    </row>
    <row r="135" spans="1:9" ht="14.45" customHeight="1">
      <c r="A135" s="19"/>
      <c r="B135" s="15"/>
      <c r="C135" s="15"/>
      <c r="D135" s="15"/>
      <c r="E135" s="15"/>
      <c r="F135" s="15"/>
      <c r="G135" s="15"/>
      <c r="H135" s="58"/>
    </row>
    <row r="136" spans="1:9">
      <c r="A136" s="187" t="s">
        <v>57</v>
      </c>
      <c r="B136" s="187"/>
      <c r="C136" s="187"/>
      <c r="D136" s="187"/>
      <c r="E136" s="187"/>
      <c r="F136" s="187"/>
      <c r="G136" s="187"/>
      <c r="H136" s="187"/>
    </row>
    <row r="137" spans="1:9" ht="11.25" customHeight="1">
      <c r="A137" s="16"/>
      <c r="B137" s="15"/>
      <c r="C137" s="15"/>
      <c r="D137" s="15"/>
      <c r="E137" s="15"/>
      <c r="F137" s="15"/>
      <c r="G137" s="15"/>
      <c r="H137" s="58"/>
    </row>
    <row r="138" spans="1:9" ht="15" customHeight="1">
      <c r="A138" s="186" t="s">
        <v>58</v>
      </c>
      <c r="B138" s="186"/>
      <c r="C138" s="186"/>
      <c r="D138" s="186"/>
      <c r="E138" s="186"/>
      <c r="F138" s="186"/>
      <c r="G138" s="186"/>
      <c r="H138" s="186"/>
      <c r="I138" s="186"/>
    </row>
    <row r="139" spans="1:9">
      <c r="A139" s="186"/>
      <c r="B139" s="186"/>
      <c r="C139" s="186"/>
      <c r="D139" s="186"/>
      <c r="E139" s="186"/>
      <c r="F139" s="186"/>
      <c r="G139" s="186"/>
      <c r="H139" s="186"/>
      <c r="I139" s="186"/>
    </row>
    <row r="140" spans="1:9">
      <c r="A140" s="186"/>
      <c r="B140" s="186"/>
      <c r="C140" s="186"/>
      <c r="D140" s="186"/>
      <c r="E140" s="186"/>
      <c r="F140" s="186"/>
      <c r="G140" s="186"/>
      <c r="H140" s="186"/>
      <c r="I140" s="186"/>
    </row>
    <row r="141" spans="1:9" ht="14.45" customHeight="1">
      <c r="A141" s="186"/>
      <c r="B141" s="186"/>
      <c r="C141" s="186"/>
      <c r="D141" s="186"/>
      <c r="E141" s="186"/>
      <c r="F141" s="186"/>
      <c r="G141" s="186"/>
      <c r="H141" s="186"/>
      <c r="I141" s="186"/>
    </row>
    <row r="142" spans="1:9">
      <c r="A142" s="186"/>
      <c r="B142" s="186"/>
      <c r="C142" s="186"/>
      <c r="D142" s="186"/>
      <c r="E142" s="186"/>
      <c r="F142" s="186"/>
      <c r="G142" s="186"/>
      <c r="H142" s="186"/>
      <c r="I142" s="186"/>
    </row>
    <row r="143" spans="1:9">
      <c r="A143" s="186"/>
      <c r="B143" s="186"/>
      <c r="C143" s="186"/>
      <c r="D143" s="186"/>
      <c r="E143" s="186"/>
      <c r="F143" s="186"/>
      <c r="G143" s="186"/>
      <c r="H143" s="186"/>
      <c r="I143" s="186"/>
    </row>
    <row r="144" spans="1:9">
      <c r="A144" s="186"/>
      <c r="B144" s="186"/>
      <c r="C144" s="186"/>
      <c r="D144" s="186"/>
      <c r="E144" s="186"/>
      <c r="F144" s="186"/>
      <c r="G144" s="186"/>
      <c r="H144" s="186"/>
      <c r="I144" s="186"/>
    </row>
    <row r="145" spans="1:9">
      <c r="A145" s="186"/>
      <c r="B145" s="186"/>
      <c r="C145" s="186"/>
      <c r="D145" s="186"/>
      <c r="E145" s="186"/>
      <c r="F145" s="186"/>
      <c r="G145" s="186"/>
      <c r="H145" s="186"/>
      <c r="I145" s="186"/>
    </row>
    <row r="146" spans="1:9">
      <c r="A146" s="186"/>
      <c r="B146" s="186"/>
      <c r="C146" s="186"/>
      <c r="D146" s="186"/>
      <c r="E146" s="186"/>
      <c r="F146" s="186"/>
      <c r="G146" s="186"/>
      <c r="H146" s="186"/>
      <c r="I146" s="186"/>
    </row>
    <row r="147" spans="1:9">
      <c r="A147" s="186"/>
      <c r="B147" s="186"/>
      <c r="C147" s="186"/>
      <c r="D147" s="186"/>
      <c r="E147" s="186"/>
      <c r="F147" s="186"/>
      <c r="G147" s="186"/>
      <c r="H147" s="186"/>
      <c r="I147" s="186"/>
    </row>
    <row r="148" spans="1:9">
      <c r="A148" s="186"/>
      <c r="B148" s="186"/>
      <c r="C148" s="186"/>
      <c r="D148" s="186"/>
      <c r="E148" s="186"/>
      <c r="F148" s="186"/>
      <c r="G148" s="186"/>
      <c r="H148" s="186"/>
      <c r="I148" s="186"/>
    </row>
    <row r="149" spans="1:9">
      <c r="A149" s="186"/>
      <c r="B149" s="186"/>
      <c r="C149" s="186"/>
      <c r="D149" s="186"/>
      <c r="E149" s="186"/>
      <c r="F149" s="186"/>
      <c r="G149" s="186"/>
      <c r="H149" s="186"/>
      <c r="I149" s="186"/>
    </row>
    <row r="150" spans="1:9">
      <c r="A150" s="186"/>
      <c r="B150" s="186"/>
      <c r="C150" s="186"/>
      <c r="D150" s="186"/>
      <c r="E150" s="186"/>
      <c r="F150" s="186"/>
      <c r="G150" s="186"/>
      <c r="H150" s="186"/>
      <c r="I150" s="186"/>
    </row>
    <row r="151" spans="1:9">
      <c r="A151" s="186"/>
      <c r="B151" s="186"/>
      <c r="C151" s="186"/>
      <c r="D151" s="186"/>
      <c r="E151" s="186"/>
      <c r="F151" s="186"/>
      <c r="G151" s="186"/>
      <c r="H151" s="186"/>
      <c r="I151" s="186"/>
    </row>
    <row r="152" spans="1:9">
      <c r="A152" s="186"/>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ht="17.25" customHeight="1">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ht="409.5" customHeight="1">
      <c r="A168" s="186"/>
      <c r="B168" s="186"/>
      <c r="C168" s="186"/>
      <c r="D168" s="186"/>
      <c r="E168" s="186"/>
      <c r="F168" s="186"/>
      <c r="G168" s="186"/>
      <c r="H168" s="186"/>
      <c r="I168" s="186"/>
    </row>
    <row r="169" spans="1:9" ht="15" customHeight="1">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c r="A182" s="186"/>
      <c r="B182" s="186"/>
      <c r="C182" s="186"/>
      <c r="D182" s="186"/>
      <c r="E182" s="186"/>
      <c r="F182" s="186"/>
      <c r="G182" s="186"/>
      <c r="H182" s="186"/>
      <c r="I182" s="186"/>
    </row>
    <row r="183" spans="1:9" ht="382.5" customHeight="1">
      <c r="A183" s="186"/>
      <c r="B183" s="186"/>
      <c r="C183" s="186"/>
      <c r="D183" s="186"/>
      <c r="E183" s="186"/>
      <c r="F183" s="186"/>
      <c r="G183" s="186"/>
      <c r="H183" s="186"/>
      <c r="I183" s="186"/>
    </row>
    <row r="185" spans="1:9">
      <c r="I185" s="72" t="s">
        <v>59</v>
      </c>
    </row>
  </sheetData>
  <mergeCells count="31">
    <mergeCell ref="A136:H136"/>
    <mergeCell ref="A138:I183"/>
    <mergeCell ref="B87:H87"/>
    <mergeCell ref="B88:H88"/>
    <mergeCell ref="B89:H89"/>
    <mergeCell ref="B90:H90"/>
    <mergeCell ref="B91:H91"/>
    <mergeCell ref="B102:H102"/>
    <mergeCell ref="B83:H83"/>
    <mergeCell ref="B69:H69"/>
    <mergeCell ref="B73:I73"/>
    <mergeCell ref="B77:I77"/>
    <mergeCell ref="B104:I104"/>
    <mergeCell ref="F32:G32"/>
    <mergeCell ref="C21:E21"/>
    <mergeCell ref="C22:E22"/>
    <mergeCell ref="D23:I23"/>
    <mergeCell ref="C24:E24"/>
    <mergeCell ref="D25:I25"/>
    <mergeCell ref="C26:E26"/>
    <mergeCell ref="D27:I27"/>
    <mergeCell ref="C28:E28"/>
    <mergeCell ref="D29:H29"/>
    <mergeCell ref="C30:E30"/>
    <mergeCell ref="D31:H31"/>
    <mergeCell ref="H15:I15"/>
    <mergeCell ref="H9:I9"/>
    <mergeCell ref="H10:I10"/>
    <mergeCell ref="H12:I12"/>
    <mergeCell ref="H13:I13"/>
    <mergeCell ref="H14:I14"/>
  </mergeCells>
  <hyperlinks>
    <hyperlink ref="A120" r:id="rId1" display="mailto:dar.ibtest@gmail.com" xr:uid="{DE3D2281-A3C8-41EE-AEAF-B2C4ADC490E7}"/>
    <hyperlink ref="B120" r:id="rId2" xr:uid="{8AFF62F6-6CD0-4A01-A238-69EF6AED696C}"/>
    <hyperlink ref="B121" r:id="rId3" xr:uid="{19EFF7D0-47E5-4964-A1CE-6C9DBA9DB272}"/>
  </hyperlinks>
  <printOptions horizontalCentered="1"/>
  <pageMargins left="3.9370078740157501E-2" right="3.9370078740157501E-2" top="0.15748031496063" bottom="0.15748031496063" header="0.31496062992126" footer="0.31496062992126"/>
  <pageSetup paperSize="5" scale="90" orientation="portrait" r:id="rId4"/>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4B9B-8F26-40FC-9A9C-38DC89CC080A}">
  <dimension ref="B1:BC37"/>
  <sheetViews>
    <sheetView topLeftCell="C1" zoomScale="98" zoomScaleNormal="85" workbookViewId="0">
      <selection activeCell="G8" sqref="G8"/>
    </sheetView>
  </sheetViews>
  <sheetFormatPr defaultColWidth="9.140625" defaultRowHeight="20.45"/>
  <cols>
    <col min="1" max="1" width="9.140625" style="131"/>
    <col min="2" max="2" width="9.42578125" style="132" bestFit="1" customWidth="1"/>
    <col min="3" max="3" width="12.42578125" style="132" bestFit="1" customWidth="1"/>
    <col min="4" max="4" width="33.42578125" style="132" bestFit="1" customWidth="1"/>
    <col min="5" max="5" width="9.42578125" style="132" bestFit="1" customWidth="1"/>
    <col min="6" max="6" width="15.42578125" style="132" customWidth="1"/>
    <col min="7" max="7" width="9.42578125" style="132" bestFit="1" customWidth="1"/>
    <col min="8" max="8" width="14.42578125" style="132" bestFit="1" customWidth="1"/>
    <col min="9" max="9" width="9.42578125" style="132" bestFit="1" customWidth="1"/>
    <col min="10" max="11" width="14.42578125" style="132" bestFit="1" customWidth="1"/>
    <col min="12" max="12" width="14.140625" style="132" bestFit="1" customWidth="1"/>
    <col min="13" max="13" width="13.5703125" style="132" bestFit="1" customWidth="1"/>
    <col min="14" max="14" width="8.85546875" style="132" bestFit="1" customWidth="1"/>
    <col min="15" max="15" width="9.140625" style="132"/>
    <col min="16" max="17" width="9.140625" style="131"/>
    <col min="18" max="18" width="24.85546875" style="131" customWidth="1"/>
    <col min="19" max="19" width="9.140625" style="131"/>
    <col min="20" max="20" width="14.42578125" style="131" customWidth="1"/>
    <col min="21" max="22" width="12.42578125" style="131" customWidth="1"/>
    <col min="23" max="23" width="11.5703125" style="131" customWidth="1"/>
    <col min="24" max="25" width="9.140625" style="131"/>
    <col min="26" max="26" width="24" style="131" customWidth="1"/>
    <col min="27" max="27" width="9.140625" style="131"/>
    <col min="28" max="28" width="13.85546875" style="131" customWidth="1"/>
    <col min="29" max="29" width="12.42578125" style="131" customWidth="1"/>
    <col min="30" max="30" width="12.85546875" style="131" customWidth="1"/>
    <col min="31" max="31" width="12.42578125" style="131" customWidth="1"/>
    <col min="32" max="33" width="9.140625" style="131"/>
    <col min="34" max="34" width="31.5703125" style="131" customWidth="1"/>
    <col min="35" max="35" width="9.140625" style="131"/>
    <col min="36" max="36" width="13.140625" style="131" customWidth="1"/>
    <col min="37" max="37" width="11.42578125" style="131" customWidth="1"/>
    <col min="38" max="38" width="11.140625" style="131" customWidth="1"/>
    <col min="39" max="39" width="12" style="131" customWidth="1"/>
    <col min="40" max="41" width="9.140625" style="131"/>
    <col min="42" max="42" width="24.5703125" style="131" customWidth="1"/>
    <col min="43" max="43" width="8.85546875" style="131" customWidth="1"/>
    <col min="44" max="44" width="13" style="131" customWidth="1"/>
    <col min="45" max="45" width="10.85546875" style="131" customWidth="1"/>
    <col min="46" max="46" width="12.42578125" style="131" customWidth="1"/>
    <col min="47" max="47" width="11.5703125" style="131" customWidth="1"/>
    <col min="48" max="49" width="9.140625" style="131"/>
    <col min="50" max="50" width="34.42578125" style="131" customWidth="1"/>
    <col min="51" max="51" width="9.140625" style="131"/>
    <col min="52" max="52" width="13.140625" style="131" customWidth="1"/>
    <col min="53" max="53" width="10.5703125" style="131" customWidth="1"/>
    <col min="54" max="54" width="10.85546875" style="131" customWidth="1"/>
    <col min="55" max="55" width="11.42578125" style="131" customWidth="1"/>
    <col min="56" max="16384" width="9.140625" style="131"/>
  </cols>
  <sheetData>
    <row r="1" spans="2:55">
      <c r="B1" s="204" t="s">
        <v>63</v>
      </c>
      <c r="C1" s="204"/>
      <c r="D1" s="204"/>
      <c r="E1" s="204"/>
      <c r="F1" s="204"/>
      <c r="G1" s="204"/>
      <c r="H1" s="204"/>
      <c r="I1" s="204"/>
      <c r="J1" s="204"/>
      <c r="K1" s="204"/>
      <c r="L1" s="204"/>
      <c r="M1" s="204"/>
      <c r="N1" s="204"/>
      <c r="R1" s="205" t="s">
        <v>64</v>
      </c>
      <c r="S1" s="205"/>
      <c r="T1" s="205"/>
      <c r="U1" s="205"/>
      <c r="V1" s="205"/>
      <c r="W1" s="205"/>
      <c r="Z1" s="206" t="s">
        <v>65</v>
      </c>
      <c r="AA1" s="206"/>
      <c r="AB1" s="206"/>
      <c r="AC1" s="206"/>
      <c r="AD1" s="206"/>
      <c r="AE1" s="206"/>
      <c r="AH1" s="207" t="s">
        <v>66</v>
      </c>
      <c r="AI1" s="207"/>
      <c r="AJ1" s="207"/>
      <c r="AK1" s="207"/>
      <c r="AL1" s="207"/>
      <c r="AM1" s="207"/>
      <c r="AP1" s="202" t="s">
        <v>67</v>
      </c>
      <c r="AQ1" s="202"/>
      <c r="AR1" s="202"/>
      <c r="AS1" s="202"/>
      <c r="AT1" s="202"/>
      <c r="AU1" s="202"/>
      <c r="AX1" s="203" t="s">
        <v>68</v>
      </c>
      <c r="AY1" s="203"/>
      <c r="AZ1" s="203"/>
      <c r="BA1" s="203"/>
      <c r="BB1" s="203"/>
      <c r="BC1" s="203"/>
    </row>
    <row r="2" spans="2:55">
      <c r="B2" s="204"/>
      <c r="C2" s="204"/>
      <c r="D2" s="204"/>
      <c r="E2" s="204"/>
      <c r="F2" s="204"/>
      <c r="G2" s="204"/>
      <c r="H2" s="204"/>
      <c r="I2" s="204"/>
      <c r="J2" s="204"/>
      <c r="K2" s="204"/>
      <c r="L2" s="204"/>
      <c r="M2" s="204"/>
      <c r="N2" s="204"/>
      <c r="R2" s="152" t="s">
        <v>20</v>
      </c>
      <c r="S2" s="152" t="s">
        <v>22</v>
      </c>
      <c r="T2" s="152" t="s">
        <v>23</v>
      </c>
      <c r="U2" s="152" t="s">
        <v>69</v>
      </c>
      <c r="V2" s="152" t="s">
        <v>70</v>
      </c>
      <c r="W2" s="152" t="s">
        <v>71</v>
      </c>
      <c r="Z2" s="153" t="s">
        <v>20</v>
      </c>
      <c r="AA2" s="153" t="s">
        <v>22</v>
      </c>
      <c r="AB2" s="153" t="s">
        <v>23</v>
      </c>
      <c r="AC2" s="153" t="s">
        <v>69</v>
      </c>
      <c r="AD2" s="153" t="s">
        <v>70</v>
      </c>
      <c r="AE2" s="153" t="s">
        <v>71</v>
      </c>
      <c r="AH2" s="154" t="s">
        <v>20</v>
      </c>
      <c r="AI2" s="154" t="s">
        <v>22</v>
      </c>
      <c r="AJ2" s="154" t="s">
        <v>23</v>
      </c>
      <c r="AK2" s="154" t="s">
        <v>69</v>
      </c>
      <c r="AL2" s="154" t="s">
        <v>70</v>
      </c>
      <c r="AM2" s="154" t="s">
        <v>71</v>
      </c>
      <c r="AP2" s="155" t="s">
        <v>20</v>
      </c>
      <c r="AQ2" s="155" t="s">
        <v>22</v>
      </c>
      <c r="AR2" s="155" t="s">
        <v>23</v>
      </c>
      <c r="AS2" s="155" t="s">
        <v>69</v>
      </c>
      <c r="AT2" s="155" t="s">
        <v>70</v>
      </c>
      <c r="AU2" s="155" t="s">
        <v>71</v>
      </c>
      <c r="AX2" s="156" t="s">
        <v>20</v>
      </c>
      <c r="AY2" s="156" t="s">
        <v>22</v>
      </c>
      <c r="AZ2" s="156" t="s">
        <v>23</v>
      </c>
      <c r="BA2" s="156" t="s">
        <v>69</v>
      </c>
      <c r="BB2" s="156" t="s">
        <v>70</v>
      </c>
      <c r="BC2" s="156" t="s">
        <v>71</v>
      </c>
    </row>
    <row r="3" spans="2:55">
      <c r="B3" s="133" t="s">
        <v>72</v>
      </c>
      <c r="C3" s="134" t="s">
        <v>73</v>
      </c>
      <c r="D3" s="134" t="s">
        <v>74</v>
      </c>
      <c r="E3" s="133" t="s">
        <v>22</v>
      </c>
      <c r="F3" s="133" t="s">
        <v>23</v>
      </c>
      <c r="G3" s="133" t="s">
        <v>75</v>
      </c>
      <c r="H3" s="133" t="s">
        <v>24</v>
      </c>
      <c r="I3" s="133" t="s">
        <v>76</v>
      </c>
      <c r="J3" s="133" t="s">
        <v>77</v>
      </c>
      <c r="K3" s="133" t="s">
        <v>69</v>
      </c>
      <c r="L3" s="168" t="s">
        <v>78</v>
      </c>
      <c r="M3" s="168" t="s">
        <v>79</v>
      </c>
      <c r="N3" s="135"/>
    </row>
    <row r="4" spans="2:55">
      <c r="B4" s="136">
        <v>1</v>
      </c>
      <c r="C4" s="137" t="s">
        <v>80</v>
      </c>
      <c r="D4" s="160" t="s">
        <v>81</v>
      </c>
      <c r="E4" s="136">
        <v>1</v>
      </c>
      <c r="F4" s="138">
        <v>0</v>
      </c>
      <c r="G4" s="139">
        <v>0</v>
      </c>
      <c r="H4" s="140">
        <f>(E4*F4)-G4</f>
        <v>0</v>
      </c>
      <c r="I4" s="141">
        <v>30</v>
      </c>
      <c r="J4" s="142">
        <f>H4-K4</f>
        <v>0</v>
      </c>
      <c r="K4" s="140">
        <f>IF(C4="Mark Up",(H4*100)/(100+I4),IF(C4="No Mark Up",H4,IF(C4="Engineering",0,IF(C4="Engineering",I4="NA"))))</f>
        <v>0</v>
      </c>
      <c r="L4" s="135"/>
      <c r="M4" s="135"/>
      <c r="N4" s="135"/>
    </row>
    <row r="5" spans="2:55">
      <c r="B5" s="136">
        <v>2</v>
      </c>
      <c r="C5" s="137" t="s">
        <v>82</v>
      </c>
      <c r="D5" s="160" t="s">
        <v>83</v>
      </c>
      <c r="E5" s="136">
        <v>1</v>
      </c>
      <c r="F5" s="140"/>
      <c r="G5" s="139">
        <v>0</v>
      </c>
      <c r="H5" s="140">
        <f t="shared" ref="H5" si="0">(E5*F5)-G5</f>
        <v>0</v>
      </c>
      <c r="I5" s="141" t="s">
        <v>84</v>
      </c>
      <c r="J5" s="142">
        <f t="shared" ref="J5" si="1">H5-K5</f>
        <v>0</v>
      </c>
      <c r="K5" s="140">
        <f>((L5*19.93)+(M5*11.82))</f>
        <v>0</v>
      </c>
      <c r="L5" s="135"/>
      <c r="M5" s="140"/>
      <c r="N5" s="135"/>
    </row>
    <row r="6" spans="2:55">
      <c r="B6" s="136">
        <v>3</v>
      </c>
      <c r="C6" s="137" t="s">
        <v>82</v>
      </c>
      <c r="D6" s="160" t="s">
        <v>85</v>
      </c>
      <c r="E6"/>
      <c r="F6" s="140">
        <v>0</v>
      </c>
      <c r="G6" s="139">
        <v>0</v>
      </c>
      <c r="H6" s="140">
        <f t="shared" ref="H6:H7" si="2">(E6*F6)-G6</f>
        <v>0</v>
      </c>
      <c r="I6" s="141" t="s">
        <v>84</v>
      </c>
      <c r="J6" s="142">
        <f t="shared" ref="J6:J7" si="3">H6-K6</f>
        <v>0</v>
      </c>
      <c r="K6" s="140">
        <f>((L6*19.93)+(M6*11.82))</f>
        <v>0</v>
      </c>
      <c r="L6" s="135"/>
      <c r="M6" s="140"/>
      <c r="N6" s="135"/>
    </row>
    <row r="7" spans="2:55">
      <c r="B7" s="136">
        <v>4</v>
      </c>
      <c r="C7" s="137" t="s">
        <v>82</v>
      </c>
      <c r="D7" s="160" t="s">
        <v>86</v>
      </c>
      <c r="E7" s="136">
        <v>1</v>
      </c>
      <c r="F7" s="140">
        <v>0</v>
      </c>
      <c r="G7" s="139">
        <v>0</v>
      </c>
      <c r="H7" s="140">
        <f t="shared" si="2"/>
        <v>0</v>
      </c>
      <c r="I7" s="141" t="s">
        <v>84</v>
      </c>
      <c r="J7" s="142">
        <f t="shared" si="3"/>
        <v>0</v>
      </c>
      <c r="K7" s="140">
        <f>((L7*19.93)+(M7*11.82))</f>
        <v>0</v>
      </c>
      <c r="L7" s="135"/>
      <c r="M7" s="140"/>
      <c r="N7" s="135"/>
    </row>
    <row r="8" spans="2:55">
      <c r="B8" s="136">
        <v>5</v>
      </c>
      <c r="C8" s="137" t="s">
        <v>80</v>
      </c>
      <c r="D8" s="159" t="s">
        <v>87</v>
      </c>
      <c r="E8" s="136">
        <v>1</v>
      </c>
      <c r="F8" s="138">
        <v>0</v>
      </c>
      <c r="G8" s="139">
        <v>0</v>
      </c>
      <c r="H8" s="140">
        <f>(E8*F8)-G8</f>
        <v>0</v>
      </c>
      <c r="I8" s="141">
        <v>30</v>
      </c>
      <c r="J8" s="142">
        <f>H8-K8</f>
        <v>0</v>
      </c>
      <c r="K8" s="140">
        <f>IF(C8="Mark Up",(H8*100)/(100+I8),IF(C8="No Mark Up",H8,IF(C8="Engineering",0,IF(C8="Engineering",I8="NA"))))</f>
        <v>0</v>
      </c>
      <c r="L8" s="135"/>
      <c r="M8" s="135"/>
      <c r="N8" s="135"/>
    </row>
    <row r="9" spans="2:55">
      <c r="B9" s="136">
        <v>6</v>
      </c>
      <c r="C9" s="137" t="s">
        <v>82</v>
      </c>
      <c r="D9" s="159" t="s">
        <v>88</v>
      </c>
      <c r="E9" s="136">
        <v>1</v>
      </c>
      <c r="F9" s="140">
        <v>0</v>
      </c>
      <c r="G9" s="139">
        <v>0</v>
      </c>
      <c r="H9" s="140">
        <f t="shared" ref="H9" si="4">(E9*F9)-G9</f>
        <v>0</v>
      </c>
      <c r="I9" s="141" t="s">
        <v>84</v>
      </c>
      <c r="J9" s="142">
        <f t="shared" ref="J9" si="5">H9-K9</f>
        <v>0</v>
      </c>
      <c r="K9" s="140">
        <f>((L9*31.47)+(M9*11.82))</f>
        <v>0</v>
      </c>
      <c r="L9" s="135"/>
      <c r="M9" s="135"/>
      <c r="N9" s="135"/>
    </row>
    <row r="10" spans="2:55">
      <c r="B10" s="136">
        <v>7</v>
      </c>
      <c r="C10" s="137" t="s">
        <v>82</v>
      </c>
      <c r="D10" s="159" t="s">
        <v>89</v>
      </c>
      <c r="E10" s="136">
        <v>1</v>
      </c>
      <c r="F10" s="140">
        <v>0</v>
      </c>
      <c r="G10" s="139">
        <v>0</v>
      </c>
      <c r="H10" s="140">
        <f t="shared" ref="H10:H11" si="6">(E10*F10)-G10</f>
        <v>0</v>
      </c>
      <c r="I10" s="141" t="s">
        <v>84</v>
      </c>
      <c r="J10" s="142">
        <f t="shared" ref="J10:J11" si="7">H10-K10</f>
        <v>0</v>
      </c>
      <c r="K10" s="140">
        <f>((L10*31.47)+(M10*11.82))</f>
        <v>0</v>
      </c>
      <c r="L10" s="135"/>
      <c r="M10" s="135"/>
      <c r="N10" s="135"/>
    </row>
    <row r="11" spans="2:55">
      <c r="B11" s="136">
        <v>8</v>
      </c>
      <c r="C11" s="137" t="s">
        <v>82</v>
      </c>
      <c r="D11" s="159" t="s">
        <v>90</v>
      </c>
      <c r="E11" s="136">
        <v>1</v>
      </c>
      <c r="F11" s="140">
        <v>0</v>
      </c>
      <c r="G11" s="139">
        <v>0</v>
      </c>
      <c r="H11" s="140">
        <f t="shared" si="6"/>
        <v>0</v>
      </c>
      <c r="I11" s="141" t="s">
        <v>84</v>
      </c>
      <c r="J11" s="142">
        <f t="shared" si="7"/>
        <v>0</v>
      </c>
      <c r="K11" s="140">
        <f>((L11*31.47)+(M11*11.82))</f>
        <v>0</v>
      </c>
      <c r="L11" s="135"/>
      <c r="M11" s="135"/>
      <c r="N11" s="135"/>
    </row>
    <row r="12" spans="2:55">
      <c r="B12" s="136">
        <v>9</v>
      </c>
      <c r="C12" s="137" t="s">
        <v>80</v>
      </c>
      <c r="D12" s="161" t="s">
        <v>91</v>
      </c>
      <c r="E12" s="136">
        <v>1</v>
      </c>
      <c r="F12" s="138">
        <v>0</v>
      </c>
      <c r="G12" s="139">
        <v>0</v>
      </c>
      <c r="H12" s="140">
        <f>(E12*F12)-G12</f>
        <v>0</v>
      </c>
      <c r="I12" s="141">
        <v>30</v>
      </c>
      <c r="J12" s="142">
        <f>H12-K12</f>
        <v>0</v>
      </c>
      <c r="K12" s="140">
        <f>IF(C12="Mark Up",(H12*100)/(100+I12),IF(C12="No Mark Up",H12,IF(C12="Engineering",0,IF(C12="Engineering",I12="NA"))))</f>
        <v>0</v>
      </c>
      <c r="L12" s="135"/>
      <c r="M12" s="135"/>
      <c r="N12" s="135"/>
    </row>
    <row r="13" spans="2:55">
      <c r="B13" s="136">
        <v>10</v>
      </c>
      <c r="C13" s="137" t="s">
        <v>82</v>
      </c>
      <c r="D13" s="161" t="s">
        <v>92</v>
      </c>
      <c r="E13" s="136">
        <v>1</v>
      </c>
      <c r="F13" s="140">
        <v>0</v>
      </c>
      <c r="G13" s="139">
        <v>0</v>
      </c>
      <c r="H13" s="140">
        <f t="shared" ref="H13:H15" si="8">(E13*F13)-G13</f>
        <v>0</v>
      </c>
      <c r="I13" s="141" t="s">
        <v>84</v>
      </c>
      <c r="J13" s="142">
        <f t="shared" ref="J13:J15" si="9">H13-K13</f>
        <v>0</v>
      </c>
      <c r="K13" s="140">
        <f>((L13*21.34)+(M13*9.93))</f>
        <v>0</v>
      </c>
      <c r="L13" s="135"/>
      <c r="M13" s="135"/>
      <c r="N13" s="135"/>
    </row>
    <row r="14" spans="2:55">
      <c r="B14" s="136">
        <v>11</v>
      </c>
      <c r="C14" s="137" t="s">
        <v>82</v>
      </c>
      <c r="D14" s="161" t="s">
        <v>93</v>
      </c>
      <c r="E14" s="136">
        <v>1</v>
      </c>
      <c r="F14" s="140">
        <v>0</v>
      </c>
      <c r="G14" s="139">
        <v>0</v>
      </c>
      <c r="H14" s="140">
        <f t="shared" si="8"/>
        <v>0</v>
      </c>
      <c r="I14" s="141" t="s">
        <v>84</v>
      </c>
      <c r="J14" s="142">
        <f t="shared" si="9"/>
        <v>0</v>
      </c>
      <c r="K14" s="140">
        <f>((L14*21.92)+(M14*11.82))</f>
        <v>0</v>
      </c>
      <c r="L14" s="135"/>
      <c r="M14" s="135"/>
      <c r="N14" s="135"/>
    </row>
    <row r="15" spans="2:55">
      <c r="B15" s="136">
        <v>12</v>
      </c>
      <c r="C15" s="137" t="s">
        <v>82</v>
      </c>
      <c r="D15" s="161" t="s">
        <v>94</v>
      </c>
      <c r="E15" s="136">
        <v>1</v>
      </c>
      <c r="F15" s="140">
        <v>0</v>
      </c>
      <c r="G15" s="139">
        <v>0</v>
      </c>
      <c r="H15" s="140">
        <f t="shared" si="8"/>
        <v>0</v>
      </c>
      <c r="I15" s="141" t="s">
        <v>84</v>
      </c>
      <c r="J15" s="142">
        <f t="shared" si="9"/>
        <v>0</v>
      </c>
      <c r="K15" s="140">
        <f>((L15*21.92)+(M15*11.82))</f>
        <v>0</v>
      </c>
      <c r="L15" s="135"/>
      <c r="M15" s="135"/>
    </row>
    <row r="16" spans="2:55">
      <c r="B16" s="136">
        <v>13</v>
      </c>
      <c r="C16" s="137" t="s">
        <v>80</v>
      </c>
      <c r="D16" s="162" t="s">
        <v>95</v>
      </c>
      <c r="E16" s="136">
        <v>1</v>
      </c>
      <c r="F16" s="138">
        <v>0</v>
      </c>
      <c r="G16" s="139">
        <v>0</v>
      </c>
      <c r="H16" s="140">
        <f>(E16*F16)-G16</f>
        <v>0</v>
      </c>
      <c r="I16" s="141">
        <v>30</v>
      </c>
      <c r="J16" s="142">
        <f>H16-K16</f>
        <v>0</v>
      </c>
      <c r="K16" s="140">
        <f>IF(C16="Mark Up",(H16*100)/(100+I16),IF(C16="No Mark Up",H16,IF(C16="Engineering",0,IF(C16="Engineering",I16="NA"))))</f>
        <v>0</v>
      </c>
      <c r="L16" s="135"/>
      <c r="M16" s="135"/>
      <c r="N16" s="135"/>
    </row>
    <row r="17" spans="2:14">
      <c r="B17" s="136">
        <v>14</v>
      </c>
      <c r="C17" s="137" t="s">
        <v>82</v>
      </c>
      <c r="D17" s="162" t="s">
        <v>96</v>
      </c>
      <c r="E17" s="136">
        <v>1</v>
      </c>
      <c r="F17" s="140">
        <v>0</v>
      </c>
      <c r="G17" s="139">
        <v>0</v>
      </c>
      <c r="H17" s="140">
        <f t="shared" ref="H17:H19" si="10">(E17*F17)-G17</f>
        <v>0</v>
      </c>
      <c r="I17" s="141" t="s">
        <v>84</v>
      </c>
      <c r="J17" s="142">
        <f t="shared" ref="J17:J19" si="11">H17-K17</f>
        <v>0</v>
      </c>
      <c r="K17" s="140">
        <f>((L17*21.92)+(M17*11.82))</f>
        <v>0</v>
      </c>
      <c r="L17" s="135"/>
      <c r="M17" s="135"/>
      <c r="N17" s="135"/>
    </row>
    <row r="18" spans="2:14">
      <c r="B18" s="136">
        <v>15</v>
      </c>
      <c r="C18" s="137" t="s">
        <v>82</v>
      </c>
      <c r="D18" s="162" t="s">
        <v>97</v>
      </c>
      <c r="E18" s="136">
        <v>1</v>
      </c>
      <c r="F18" s="140">
        <v>0</v>
      </c>
      <c r="G18" s="139">
        <v>0</v>
      </c>
      <c r="H18" s="140">
        <f t="shared" si="10"/>
        <v>0</v>
      </c>
      <c r="I18" s="141" t="s">
        <v>84</v>
      </c>
      <c r="J18" s="142">
        <f t="shared" si="11"/>
        <v>0</v>
      </c>
      <c r="K18" s="140">
        <f>((L18*21.92)+(M18*11.82))</f>
        <v>0</v>
      </c>
      <c r="L18" s="135"/>
      <c r="M18" s="135"/>
      <c r="N18" s="135"/>
    </row>
    <row r="19" spans="2:14">
      <c r="B19" s="136">
        <v>16</v>
      </c>
      <c r="C19" s="137" t="s">
        <v>82</v>
      </c>
      <c r="D19" s="162" t="s">
        <v>98</v>
      </c>
      <c r="E19" s="136">
        <v>1</v>
      </c>
      <c r="F19" s="140">
        <v>0</v>
      </c>
      <c r="G19" s="139">
        <v>0</v>
      </c>
      <c r="H19" s="140">
        <f t="shared" si="10"/>
        <v>0</v>
      </c>
      <c r="I19" s="141" t="s">
        <v>84</v>
      </c>
      <c r="J19" s="142">
        <f t="shared" si="11"/>
        <v>0</v>
      </c>
      <c r="K19" s="140">
        <f>((L19*21.92)+(M19*11.82))</f>
        <v>0</v>
      </c>
      <c r="L19" s="135"/>
      <c r="M19" s="135"/>
      <c r="N19" s="135"/>
    </row>
    <row r="20" spans="2:14">
      <c r="B20" s="136">
        <v>17</v>
      </c>
      <c r="C20" s="137" t="s">
        <v>80</v>
      </c>
      <c r="D20" s="167" t="s">
        <v>99</v>
      </c>
      <c r="E20" s="136">
        <v>1</v>
      </c>
      <c r="F20" s="138">
        <v>0</v>
      </c>
      <c r="G20" s="139">
        <v>0</v>
      </c>
      <c r="H20" s="140">
        <f>(E20*F20)-G20</f>
        <v>0</v>
      </c>
      <c r="I20" s="141">
        <v>30</v>
      </c>
      <c r="J20" s="142">
        <f>H20-K20</f>
        <v>0</v>
      </c>
      <c r="K20" s="140">
        <f>IF(C20="Mark Up",(H20*100)/(100+I20),IF(C20="No Mark Up",H20,IF(C20="Engineering",0,IF(C20="Engineering",I20="NA"))))</f>
        <v>0</v>
      </c>
      <c r="L20" s="135"/>
      <c r="M20" s="135"/>
      <c r="N20" s="135"/>
    </row>
    <row r="21" spans="2:14">
      <c r="B21" s="136">
        <v>18</v>
      </c>
      <c r="C21" s="137" t="s">
        <v>82</v>
      </c>
      <c r="D21" s="167" t="s">
        <v>100</v>
      </c>
      <c r="E21" s="136">
        <v>1</v>
      </c>
      <c r="F21" s="140">
        <v>0</v>
      </c>
      <c r="G21" s="139">
        <v>0</v>
      </c>
      <c r="H21" s="140">
        <f t="shared" ref="H21:H26" si="12">(E21*F21)-G21</f>
        <v>0</v>
      </c>
      <c r="I21" s="141" t="s">
        <v>84</v>
      </c>
      <c r="J21" s="142">
        <f t="shared" ref="J21:J26" si="13">H21-K21</f>
        <v>0</v>
      </c>
      <c r="K21" s="140">
        <f>((L21*26.36)+(M21*11.82))</f>
        <v>0</v>
      </c>
      <c r="L21" s="135"/>
      <c r="M21" s="135"/>
      <c r="N21" s="135"/>
    </row>
    <row r="22" spans="2:14">
      <c r="B22" s="136">
        <v>19</v>
      </c>
      <c r="C22" s="137" t="s">
        <v>82</v>
      </c>
      <c r="D22" s="167" t="s">
        <v>101</v>
      </c>
      <c r="E22" s="136">
        <v>1</v>
      </c>
      <c r="F22" s="140">
        <v>0</v>
      </c>
      <c r="G22" s="139">
        <v>0</v>
      </c>
      <c r="H22" s="140">
        <f t="shared" si="12"/>
        <v>0</v>
      </c>
      <c r="I22" s="141" t="s">
        <v>84</v>
      </c>
      <c r="J22" s="142">
        <f t="shared" si="13"/>
        <v>0</v>
      </c>
      <c r="K22" s="140">
        <f>((L22*26.36)+(M22*11.82))</f>
        <v>0</v>
      </c>
      <c r="L22" s="135"/>
      <c r="M22" s="135"/>
      <c r="N22" s="135"/>
    </row>
    <row r="23" spans="2:14">
      <c r="B23" s="136">
        <v>20</v>
      </c>
      <c r="C23" s="137" t="s">
        <v>82</v>
      </c>
      <c r="D23" s="167" t="s">
        <v>102</v>
      </c>
      <c r="E23" s="136">
        <v>1</v>
      </c>
      <c r="F23" s="140">
        <v>0</v>
      </c>
      <c r="G23" s="139">
        <v>0</v>
      </c>
      <c r="H23" s="140">
        <f t="shared" si="12"/>
        <v>0</v>
      </c>
      <c r="I23" s="141" t="s">
        <v>84</v>
      </c>
      <c r="J23" s="142">
        <f t="shared" si="13"/>
        <v>0</v>
      </c>
      <c r="K23" s="140">
        <f>((L23*26.36)+(M23*11.82))</f>
        <v>0</v>
      </c>
      <c r="L23" s="135"/>
      <c r="M23" s="135"/>
      <c r="N23" s="135"/>
    </row>
    <row r="24" spans="2:14">
      <c r="B24" s="136">
        <v>21</v>
      </c>
      <c r="C24" s="137" t="s">
        <v>103</v>
      </c>
      <c r="D24" s="137" t="s">
        <v>104</v>
      </c>
      <c r="E24" s="136">
        <v>1</v>
      </c>
      <c r="F24" s="140">
        <v>0</v>
      </c>
      <c r="G24" s="139">
        <v>0</v>
      </c>
      <c r="H24" s="140">
        <f t="shared" si="12"/>
        <v>0</v>
      </c>
      <c r="I24" s="141" t="s">
        <v>84</v>
      </c>
      <c r="J24" s="142">
        <f t="shared" si="13"/>
        <v>0</v>
      </c>
      <c r="K24" s="140">
        <f t="shared" ref="K24:K26" si="14">IF(C24="Mark Up",(H24*100)/(100+I24),IF(C24="No Mark Up",H24,IF(C24="Engineering",0,IF(C24="Engineering",I24="NA"))))</f>
        <v>0</v>
      </c>
      <c r="L24" s="135"/>
      <c r="M24" s="135"/>
      <c r="N24" s="135"/>
    </row>
    <row r="25" spans="2:14">
      <c r="B25" s="136">
        <v>22</v>
      </c>
      <c r="C25" s="137" t="s">
        <v>103</v>
      </c>
      <c r="D25" s="137" t="s">
        <v>105</v>
      </c>
      <c r="E25" s="136">
        <v>1</v>
      </c>
      <c r="F25" s="140">
        <v>0</v>
      </c>
      <c r="G25" s="139">
        <v>0</v>
      </c>
      <c r="H25" s="140">
        <f t="shared" si="12"/>
        <v>0</v>
      </c>
      <c r="I25" s="141" t="s">
        <v>84</v>
      </c>
      <c r="J25" s="142">
        <f t="shared" si="13"/>
        <v>0</v>
      </c>
      <c r="K25" s="140">
        <f t="shared" si="14"/>
        <v>0</v>
      </c>
      <c r="L25" s="135"/>
      <c r="M25" s="135" t="s">
        <v>106</v>
      </c>
      <c r="N25" s="163" t="e">
        <f>J29/H29</f>
        <v>#DIV/0!</v>
      </c>
    </row>
    <row r="26" spans="2:14">
      <c r="B26" s="136">
        <v>23</v>
      </c>
      <c r="C26" s="137" t="s">
        <v>103</v>
      </c>
      <c r="D26" s="137" t="s">
        <v>107</v>
      </c>
      <c r="E26" s="136">
        <v>1</v>
      </c>
      <c r="F26" s="140">
        <v>0</v>
      </c>
      <c r="G26" s="139">
        <v>0</v>
      </c>
      <c r="H26" s="140">
        <f t="shared" si="12"/>
        <v>0</v>
      </c>
      <c r="I26" s="141" t="s">
        <v>84</v>
      </c>
      <c r="J26" s="142">
        <f t="shared" si="13"/>
        <v>0</v>
      </c>
      <c r="K26" s="140">
        <f t="shared" si="14"/>
        <v>0</v>
      </c>
    </row>
    <row r="27" spans="2:14">
      <c r="B27" s="136"/>
      <c r="C27" s="137"/>
      <c r="D27" s="137"/>
      <c r="E27" s="135"/>
      <c r="F27" s="140"/>
      <c r="G27" s="139"/>
      <c r="H27" s="140"/>
      <c r="I27" s="141"/>
      <c r="J27" s="140"/>
      <c r="K27" s="140"/>
    </row>
    <row r="28" spans="2:14">
      <c r="B28" s="143"/>
      <c r="C28" s="144"/>
      <c r="D28" s="144"/>
      <c r="E28" s="145"/>
      <c r="F28" s="146"/>
      <c r="G28" s="147"/>
      <c r="H28" s="146"/>
      <c r="I28" s="148"/>
      <c r="J28" s="146"/>
      <c r="K28" s="146"/>
    </row>
    <row r="29" spans="2:14">
      <c r="B29" s="136"/>
      <c r="C29" s="137"/>
      <c r="D29" s="137"/>
      <c r="E29" s="135"/>
      <c r="F29" s="140"/>
      <c r="G29" s="149" t="s">
        <v>108</v>
      </c>
      <c r="H29" s="150">
        <f>SUM(H4:H28)</f>
        <v>0</v>
      </c>
      <c r="I29" s="151"/>
      <c r="J29" s="150">
        <f>SUM(J4:J28)</f>
        <v>0</v>
      </c>
      <c r="K29" s="150">
        <f>SUM(K4:K28)</f>
        <v>0</v>
      </c>
    </row>
    <row r="31" spans="2:14">
      <c r="H31" s="170"/>
    </row>
    <row r="32" spans="2:14">
      <c r="H32" s="170"/>
      <c r="J32" s="170"/>
      <c r="L32" s="172"/>
    </row>
    <row r="33" spans="8:12">
      <c r="H33" s="170"/>
      <c r="J33" s="170"/>
      <c r="L33" s="170"/>
    </row>
    <row r="34" spans="8:12">
      <c r="H34" s="170"/>
      <c r="J34" s="170"/>
      <c r="L34" s="170"/>
    </row>
    <row r="35" spans="8:12">
      <c r="H35" s="170"/>
      <c r="J35" s="170"/>
    </row>
    <row r="36" spans="8:12">
      <c r="H36" s="171"/>
    </row>
    <row r="37" spans="8:12">
      <c r="H37" s="170"/>
    </row>
  </sheetData>
  <mergeCells count="6">
    <mergeCell ref="AP1:AU1"/>
    <mergeCell ref="AX1:BC1"/>
    <mergeCell ref="B1:N2"/>
    <mergeCell ref="R1:W1"/>
    <mergeCell ref="Z1:AE1"/>
    <mergeCell ref="AH1:AM1"/>
  </mergeCells>
  <dataValidations count="2">
    <dataValidation type="list" showInputMessage="1" showErrorMessage="1" prompt="Please indicate if Mark Up applies or not, or if the ítem is for enginnering hours" sqref="C4:C29" xr:uid="{38467EC8-ADDD-4C2D-974F-B0119053F139}">
      <formula1>Conditions</formula1>
    </dataValidation>
    <dataValidation type="list" allowBlank="1" showInputMessage="1" showErrorMessage="1" sqref="I4:I29" xr:uid="{324D8F40-E32F-40A9-A9FE-F0CACC7D15C9}">
      <formula1>MarkUp</formula1>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0B60-D36F-4F30-A608-5DCB6568CE4B}">
  <dimension ref="A1:P199"/>
  <sheetViews>
    <sheetView showGridLines="0" view="pageLayout" topLeftCell="A182" zoomScaleNormal="100" workbookViewId="0">
      <selection activeCell="A152" sqref="A152:I197"/>
    </sheetView>
  </sheetViews>
  <sheetFormatPr defaultColWidth="11.42578125" defaultRowHeight="14.4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570312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5.1">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45664</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65"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95">
      <c r="B19" s="76" t="s">
        <v>18</v>
      </c>
      <c r="C19" s="77"/>
      <c r="D19" s="77"/>
      <c r="E19" s="77"/>
      <c r="F19" s="77"/>
      <c r="G19" s="77"/>
      <c r="H19" s="78"/>
    </row>
    <row r="20" spans="1:14" s="75" customFormat="1" ht="12.95">
      <c r="B20" s="18" t="s">
        <v>19</v>
      </c>
      <c r="C20" s="73"/>
      <c r="D20" s="73"/>
      <c r="E20" s="73"/>
      <c r="F20" s="73"/>
      <c r="G20" s="73"/>
      <c r="H20" s="74"/>
    </row>
    <row r="21" spans="1:14">
      <c r="A21" s="17"/>
      <c r="B21" s="15"/>
      <c r="C21" s="15"/>
      <c r="D21" s="15"/>
      <c r="E21" s="15"/>
      <c r="F21" s="15"/>
      <c r="G21" s="15"/>
      <c r="H21" s="58"/>
    </row>
    <row r="22" spans="1:14" ht="18.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 thickBot="1">
      <c r="A33" s="17"/>
      <c r="B33" s="15"/>
      <c r="C33" s="15"/>
      <c r="D33" s="15"/>
      <c r="F33" s="193" t="s">
        <v>30</v>
      </c>
      <c r="G33" s="193"/>
      <c r="H33" s="107"/>
      <c r="I33" s="107">
        <f>SUM(I29+I23+I27+I31)</f>
        <v>0</v>
      </c>
    </row>
    <row r="34" spans="1:9" ht="1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8.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ht="14.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8"/>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ht="14.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1">
      <c r="A128" s="88" t="s">
        <v>46</v>
      </c>
      <c r="H128" s="85"/>
    </row>
    <row r="129" spans="1:8" s="83" customFormat="1" ht="14.1">
      <c r="A129" s="88" t="s">
        <v>47</v>
      </c>
      <c r="H129" s="85"/>
    </row>
    <row r="130" spans="1:8" s="83" customFormat="1" ht="14.1">
      <c r="A130" s="60"/>
      <c r="H130" s="85"/>
    </row>
    <row r="131" spans="1:8" s="83" customFormat="1" ht="14.1">
      <c r="B131" s="76" t="s">
        <v>48</v>
      </c>
      <c r="H131" s="61"/>
    </row>
    <row r="132" spans="1:8" s="83" customFormat="1" ht="14.1">
      <c r="A132" s="89" t="s">
        <v>49</v>
      </c>
      <c r="B132" s="90" t="s">
        <v>50</v>
      </c>
      <c r="E132" s="89"/>
      <c r="F132" s="89"/>
    </row>
    <row r="133" spans="1:8" s="83" customFormat="1" ht="14.1">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1">
      <c r="A136" s="89"/>
      <c r="B136" s="91"/>
      <c r="E136" s="89"/>
      <c r="F136" s="89"/>
    </row>
    <row r="137" spans="1:8" s="83" customFormat="1" ht="14.1">
      <c r="A137" s="89"/>
      <c r="B137" s="91"/>
      <c r="E137" s="89"/>
      <c r="F137" s="89"/>
    </row>
    <row r="138" spans="1:8" s="83" customFormat="1" ht="14.1">
      <c r="A138" s="89"/>
      <c r="B138" s="91"/>
      <c r="E138" s="89"/>
      <c r="F138" s="89"/>
    </row>
    <row r="139" spans="1:8" s="83" customFormat="1" ht="14.1">
      <c r="A139" s="89"/>
      <c r="B139" s="91"/>
      <c r="E139" s="89"/>
      <c r="F139" s="89"/>
    </row>
    <row r="140" spans="1:8" s="83" customFormat="1" ht="14.1">
      <c r="A140" s="89"/>
      <c r="B140" s="91"/>
      <c r="E140" s="89"/>
      <c r="F140" s="89"/>
    </row>
    <row r="141" spans="1:8" s="83" customFormat="1" ht="14.1">
      <c r="A141" s="89"/>
      <c r="B141" s="91"/>
      <c r="E141" s="89"/>
      <c r="F141" s="89"/>
    </row>
    <row r="142" spans="1:8" s="83" customFormat="1" ht="14.1">
      <c r="A142" s="89"/>
      <c r="B142" s="91"/>
      <c r="E142" s="89"/>
      <c r="F142" s="89"/>
    </row>
    <row r="143" spans="1:8" s="83" customFormat="1" ht="14.1">
      <c r="A143" s="89"/>
      <c r="B143" s="91"/>
      <c r="E143" s="89"/>
      <c r="F143" s="89"/>
    </row>
    <row r="144" spans="1:8" s="83" customFormat="1" ht="14.1">
      <c r="A144" s="89"/>
      <c r="B144" s="91"/>
      <c r="E144" s="89"/>
      <c r="F144" s="89"/>
    </row>
    <row r="145" spans="1:9" s="83" customFormat="1" ht="14.1">
      <c r="A145" s="89"/>
      <c r="B145" s="91"/>
      <c r="E145" s="89"/>
      <c r="F145" s="89"/>
    </row>
    <row r="146" spans="1:9" s="83" customFormat="1" ht="14.1">
      <c r="A146" s="89"/>
      <c r="B146" s="91"/>
      <c r="E146" s="89"/>
      <c r="F146" s="89"/>
    </row>
    <row r="147" spans="1:9" s="83" customFormat="1" ht="14.1">
      <c r="A147" s="89"/>
      <c r="B147" s="91"/>
      <c r="E147" s="89"/>
      <c r="F147" s="89"/>
    </row>
    <row r="148" spans="1:9" s="83" customFormat="1" ht="14.1">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B118:I118"/>
    <mergeCell ref="A150:H150"/>
    <mergeCell ref="A152:I197"/>
    <mergeCell ref="B101:H101"/>
    <mergeCell ref="B102:H102"/>
    <mergeCell ref="B103:H103"/>
    <mergeCell ref="B104:H104"/>
    <mergeCell ref="B105:H105"/>
    <mergeCell ref="B116:H116"/>
    <mergeCell ref="K62:P64"/>
    <mergeCell ref="C64:E64"/>
    <mergeCell ref="B83:H83"/>
    <mergeCell ref="B87:I87"/>
    <mergeCell ref="B91:I91"/>
    <mergeCell ref="B97:H97"/>
    <mergeCell ref="C55:E55"/>
    <mergeCell ref="C56:E56"/>
    <mergeCell ref="C58:E58"/>
    <mergeCell ref="C60:E60"/>
    <mergeCell ref="D61:H61"/>
    <mergeCell ref="C62:E62"/>
    <mergeCell ref="F33:G33"/>
    <mergeCell ref="C22:E22"/>
    <mergeCell ref="C23:E23"/>
    <mergeCell ref="D24:I24"/>
    <mergeCell ref="C25:E25"/>
    <mergeCell ref="D26:I26"/>
    <mergeCell ref="C27:E27"/>
    <mergeCell ref="D28:I28"/>
    <mergeCell ref="C29:E29"/>
    <mergeCell ref="D30:H30"/>
    <mergeCell ref="C31:E31"/>
    <mergeCell ref="D32:H32"/>
    <mergeCell ref="H15:I15"/>
    <mergeCell ref="H9:I9"/>
    <mergeCell ref="H10:I10"/>
    <mergeCell ref="H12:I12"/>
    <mergeCell ref="H13:I13"/>
    <mergeCell ref="H14:I14"/>
  </mergeCells>
  <hyperlinks>
    <hyperlink ref="A134" r:id="rId1" display="mailto:dar.ibtest@gmail.com" xr:uid="{EFD75B6D-102D-4A38-9ABC-F45946079E66}"/>
    <hyperlink ref="B134" r:id="rId2" xr:uid="{4EE9A738-8E21-4C22-B356-24A2CE6528C0}"/>
    <hyperlink ref="B135" r:id="rId3" xr:uid="{0288AFDD-F373-493B-A579-C16AC0135265}"/>
    <hyperlink ref="H11" r:id="rId4" xr:uid="{271BC46C-44DD-4C91-9947-90ABF61DEC2F}"/>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B30A-4899-468E-AEA8-33522806D77F}">
  <dimension ref="A1:P199"/>
  <sheetViews>
    <sheetView showGridLines="0" view="pageLayout" zoomScaleNormal="100" workbookViewId="0">
      <selection activeCell="I122" sqref="I122"/>
    </sheetView>
  </sheetViews>
  <sheetFormatPr defaultColWidth="11.42578125" defaultRowHeight="14.45"/>
  <cols>
    <col min="1" max="1" width="5.85546875" customWidth="1"/>
    <col min="2" max="2" width="8.42578125" customWidth="1"/>
    <col min="3" max="3" width="13" customWidth="1"/>
    <col min="4" max="4" width="10.140625" customWidth="1"/>
    <col min="5" max="5" width="13" customWidth="1"/>
    <col min="6" max="6" width="3.85546875" customWidth="1"/>
    <col min="7" max="7" width="14.85546875" customWidth="1"/>
    <col min="8" max="8" width="13.5703125" style="57" customWidth="1"/>
    <col min="9" max="9" width="19.5703125" customWidth="1"/>
  </cols>
  <sheetData>
    <row r="1" spans="1:9">
      <c r="H1"/>
      <c r="I1" s="49"/>
    </row>
    <row r="2" spans="1:9">
      <c r="F2" s="57"/>
      <c r="H2"/>
      <c r="I2" s="14" t="s">
        <v>0</v>
      </c>
    </row>
    <row r="3" spans="1:9">
      <c r="F3" s="57"/>
      <c r="H3"/>
      <c r="I3" s="72" t="s">
        <v>1</v>
      </c>
    </row>
    <row r="4" spans="1:9">
      <c r="F4" s="57"/>
      <c r="H4"/>
      <c r="I4" s="72" t="s">
        <v>2</v>
      </c>
    </row>
    <row r="5" spans="1:9">
      <c r="F5" s="57"/>
      <c r="H5"/>
      <c r="I5" s="72" t="s">
        <v>3</v>
      </c>
    </row>
    <row r="6" spans="1:9">
      <c r="F6" s="57"/>
      <c r="H6"/>
      <c r="I6" s="72"/>
    </row>
    <row r="7" spans="1:9" ht="35.1">
      <c r="F7" s="96"/>
      <c r="G7" s="97"/>
      <c r="H7" s="96"/>
      <c r="I7" s="66" t="s">
        <v>4</v>
      </c>
    </row>
    <row r="8" spans="1:9">
      <c r="B8" s="18" t="s">
        <v>5</v>
      </c>
      <c r="C8" s="15"/>
      <c r="D8" s="15"/>
      <c r="E8" s="15"/>
      <c r="F8" s="102" t="s">
        <v>6</v>
      </c>
      <c r="G8" s="103"/>
      <c r="H8" s="103"/>
      <c r="I8" s="99">
        <f>Info!C4</f>
        <v>0</v>
      </c>
    </row>
    <row r="9" spans="1:9">
      <c r="B9" s="16">
        <f>Info!C3</f>
        <v>0</v>
      </c>
      <c r="C9" s="15"/>
      <c r="D9" s="15"/>
      <c r="E9" s="15"/>
      <c r="F9" s="67" t="s">
        <v>7</v>
      </c>
      <c r="G9" s="68"/>
      <c r="H9" s="188">
        <f ca="1">TODAY()</f>
        <v>45664</v>
      </c>
      <c r="I9" s="189"/>
    </row>
    <row r="10" spans="1:9" ht="15" customHeight="1">
      <c r="B10" s="18" t="str">
        <f>IF(Info!C2="","",VLOOKUP(Info!C2,DataBase!A2:H443,2,FALSE))</f>
        <v>BorgWarner Morse Systems Mexico</v>
      </c>
      <c r="C10" s="15"/>
      <c r="D10" s="15"/>
      <c r="E10" s="15"/>
      <c r="F10" s="64" t="s">
        <v>8</v>
      </c>
      <c r="G10" s="65"/>
      <c r="H10" s="190">
        <f>Info!C5</f>
        <v>0</v>
      </c>
      <c r="I10" s="191"/>
    </row>
    <row r="11" spans="1:9" ht="15" customHeight="1">
      <c r="B11" s="18" t="str">
        <f>IF(Info!C2="","",VLOOKUP(Info!C2,DataBase!A2:H444,3,FALSE))</f>
        <v xml:space="preserve">Av. De los Encinos #1050, Parque Ind. Villa Florida </v>
      </c>
      <c r="C11" s="15"/>
      <c r="D11" s="15"/>
      <c r="E11" s="15"/>
      <c r="F11" s="69" t="s">
        <v>9</v>
      </c>
      <c r="G11" s="70"/>
      <c r="H11" s="165" t="s">
        <v>10</v>
      </c>
      <c r="I11" s="71"/>
    </row>
    <row r="12" spans="1:9" ht="15" customHeight="1">
      <c r="B12" s="18" t="str">
        <f>IF(Info!C2="","",CONCATENATE(VLOOKUP(Info!C2,DataBase!A2:H573,6,FALSE),", ",VLOOKUP(Info!C2,DataBase!A2:H585,5,FALSE),", ",VLOOKUP(Info!C2,DataBase!A2:H554,4,FALSE)))</f>
        <v>Reynosa , TAMAULIPAS, 88718</v>
      </c>
      <c r="C12" s="15"/>
      <c r="D12" s="15"/>
      <c r="E12" s="15"/>
      <c r="F12" s="64" t="s">
        <v>11</v>
      </c>
      <c r="G12" s="65"/>
      <c r="H12" s="194" t="str">
        <f>Info!C6</f>
        <v>DDP (INCOTERMS 2020)</v>
      </c>
      <c r="I12" s="195"/>
    </row>
    <row r="13" spans="1:9">
      <c r="B13" s="109" t="str">
        <f>IF([2]Info!$C$2="","",VLOOKUP([2]Info!$C$2,[2]DataBase!$A$2:$H$434,7,FALSE))</f>
        <v>MEXICO</v>
      </c>
      <c r="C13" s="15"/>
      <c r="D13" s="15"/>
      <c r="E13" s="15"/>
      <c r="F13" s="98" t="s">
        <v>12</v>
      </c>
      <c r="G13" s="113"/>
      <c r="H13" s="196" t="str">
        <f>Info!C7</f>
        <v xml:space="preserve"> Weeks ARO and after Kick Off Meeting</v>
      </c>
      <c r="I13" s="197"/>
    </row>
    <row r="14" spans="1:9" ht="15" customHeight="1">
      <c r="A14" s="15"/>
      <c r="B14" s="15"/>
      <c r="C14" s="15"/>
      <c r="D14" s="15"/>
      <c r="E14" s="15"/>
      <c r="F14" s="64" t="s">
        <v>13</v>
      </c>
      <c r="G14" s="65"/>
      <c r="H14" s="200" t="s">
        <v>14</v>
      </c>
      <c r="I14" s="201"/>
    </row>
    <row r="15" spans="1:9" ht="21" customHeight="1">
      <c r="A15" s="15"/>
      <c r="B15" s="15"/>
      <c r="C15" s="15"/>
      <c r="D15" s="15"/>
      <c r="E15" s="15"/>
      <c r="F15" s="104" t="s">
        <v>15</v>
      </c>
      <c r="G15" s="105"/>
      <c r="H15" s="198" t="str">
        <f>IF(Info!$C$2="","",VLOOKUP(Info!$C$2,DataBase!$A$2:$H$434,8,FALSE))</f>
        <v>30% PIA NET0
30% due at assembly initiation
30% FAT
10% SAT NET30</v>
      </c>
      <c r="I15" s="199"/>
    </row>
    <row r="16" spans="1:9">
      <c r="A16" s="15"/>
      <c r="B16" s="15"/>
      <c r="C16" s="15"/>
      <c r="D16" s="15"/>
      <c r="E16" s="15"/>
      <c r="F16" s="15"/>
      <c r="G16" s="15"/>
      <c r="H16" s="65"/>
      <c r="I16" s="59"/>
    </row>
    <row r="17" spans="1:14" s="75" customFormat="1" ht="13.5" customHeight="1">
      <c r="B17" s="18" t="s">
        <v>16</v>
      </c>
      <c r="C17" s="73"/>
      <c r="D17" s="73"/>
      <c r="E17" s="73"/>
      <c r="F17" s="73"/>
      <c r="G17" s="73"/>
      <c r="H17" s="74"/>
    </row>
    <row r="18" spans="1:14" s="75" customFormat="1" ht="13.5" customHeight="1">
      <c r="B18" s="18" t="s">
        <v>17</v>
      </c>
      <c r="C18" s="73"/>
      <c r="D18" s="73"/>
      <c r="E18" s="73"/>
      <c r="F18" s="73"/>
      <c r="G18" s="73"/>
      <c r="H18" s="74"/>
    </row>
    <row r="19" spans="1:14" s="75" customFormat="1" ht="12.95">
      <c r="B19" s="76" t="s">
        <v>18</v>
      </c>
      <c r="C19" s="77"/>
      <c r="D19" s="77"/>
      <c r="E19" s="77"/>
      <c r="F19" s="77"/>
      <c r="G19" s="77"/>
      <c r="H19" s="78"/>
    </row>
    <row r="20" spans="1:14" s="75" customFormat="1" ht="12.95">
      <c r="B20" s="18" t="s">
        <v>19</v>
      </c>
      <c r="C20" s="73"/>
      <c r="D20" s="73"/>
      <c r="E20" s="73"/>
      <c r="F20" s="73"/>
      <c r="G20" s="73"/>
      <c r="H20" s="74"/>
    </row>
    <row r="21" spans="1:14">
      <c r="A21" s="17"/>
      <c r="B21" s="15"/>
      <c r="C21" s="15"/>
      <c r="D21" s="15"/>
      <c r="E21" s="15"/>
      <c r="F21" s="15"/>
      <c r="G21" s="15"/>
      <c r="H21" s="58"/>
    </row>
    <row r="22" spans="1:14" ht="18.95">
      <c r="A22" s="17"/>
      <c r="B22" s="125" t="s">
        <v>20</v>
      </c>
      <c r="C22" s="181" t="s">
        <v>21</v>
      </c>
      <c r="D22" s="181"/>
      <c r="E22" s="181"/>
      <c r="F22" s="126" t="s">
        <v>22</v>
      </c>
      <c r="G22" s="126" t="s">
        <v>23</v>
      </c>
      <c r="H22" s="126"/>
      <c r="I22" s="127" t="s">
        <v>24</v>
      </c>
    </row>
    <row r="23" spans="1:14">
      <c r="A23" s="17"/>
      <c r="B23" s="108">
        <v>1</v>
      </c>
      <c r="C23" s="184" t="s">
        <v>25</v>
      </c>
      <c r="D23" s="184"/>
      <c r="E23" s="184"/>
      <c r="F23" s="52">
        <v>1</v>
      </c>
      <c r="G23" s="110">
        <v>0</v>
      </c>
      <c r="H23" s="110"/>
      <c r="I23" s="169">
        <f>G23</f>
        <v>0</v>
      </c>
    </row>
    <row r="24" spans="1:14" ht="114.75" customHeight="1">
      <c r="A24" s="17"/>
      <c r="B24" s="53"/>
      <c r="C24" s="79"/>
      <c r="D24" s="178"/>
      <c r="E24" s="178"/>
      <c r="F24" s="178"/>
      <c r="G24" s="178"/>
      <c r="H24" s="178"/>
      <c r="I24" s="185"/>
      <c r="N24" s="123"/>
    </row>
    <row r="25" spans="1:14">
      <c r="A25" s="17"/>
      <c r="B25" s="108">
        <v>2</v>
      </c>
      <c r="C25" s="184" t="s">
        <v>26</v>
      </c>
      <c r="D25" s="184"/>
      <c r="E25" s="184"/>
      <c r="F25" s="52">
        <v>1</v>
      </c>
      <c r="G25" s="110">
        <v>0</v>
      </c>
      <c r="H25" s="110"/>
      <c r="I25" s="169">
        <f>G25</f>
        <v>0</v>
      </c>
    </row>
    <row r="26" spans="1:14" ht="114.75" customHeight="1">
      <c r="A26" s="17"/>
      <c r="B26" s="53"/>
      <c r="C26" s="79"/>
      <c r="D26" s="178"/>
      <c r="E26" s="178"/>
      <c r="F26" s="178"/>
      <c r="G26" s="178"/>
      <c r="H26" s="178"/>
      <c r="I26" s="185"/>
      <c r="N26" s="123"/>
    </row>
    <row r="27" spans="1:14">
      <c r="A27" s="17"/>
      <c r="B27" s="108">
        <v>3</v>
      </c>
      <c r="C27" s="184" t="s">
        <v>27</v>
      </c>
      <c r="D27" s="184"/>
      <c r="E27" s="184"/>
      <c r="F27" s="52">
        <v>1</v>
      </c>
      <c r="G27" s="55">
        <v>0</v>
      </c>
      <c r="H27" s="55"/>
      <c r="I27" s="56">
        <f>G27</f>
        <v>0</v>
      </c>
    </row>
    <row r="28" spans="1:14" ht="93.75" customHeight="1">
      <c r="A28" s="17"/>
      <c r="B28" s="53"/>
      <c r="C28" s="79"/>
      <c r="D28" s="182"/>
      <c r="E28" s="176"/>
      <c r="F28" s="176"/>
      <c r="G28" s="176"/>
      <c r="H28" s="176"/>
      <c r="I28" s="183"/>
    </row>
    <row r="29" spans="1:14" ht="15" customHeight="1">
      <c r="A29" s="17"/>
      <c r="B29" s="54">
        <v>4</v>
      </c>
      <c r="C29" s="184" t="s">
        <v>28</v>
      </c>
      <c r="D29" s="184"/>
      <c r="E29" s="184"/>
      <c r="F29" s="52">
        <v>1</v>
      </c>
      <c r="G29" s="55">
        <v>0</v>
      </c>
      <c r="H29" s="55"/>
      <c r="I29" s="56">
        <f>G29</f>
        <v>0</v>
      </c>
    </row>
    <row r="30" spans="1:14" ht="50.25" customHeight="1">
      <c r="A30" s="50"/>
      <c r="B30" s="51"/>
      <c r="C30" s="80"/>
      <c r="D30" s="176"/>
      <c r="E30" s="176"/>
      <c r="F30" s="176"/>
      <c r="G30" s="176"/>
      <c r="H30" s="176"/>
      <c r="I30" s="112"/>
    </row>
    <row r="31" spans="1:14" ht="15" customHeight="1">
      <c r="A31" s="17"/>
      <c r="B31" s="54">
        <v>5</v>
      </c>
      <c r="C31" s="184" t="s">
        <v>29</v>
      </c>
      <c r="D31" s="184"/>
      <c r="E31" s="184"/>
      <c r="F31" s="52">
        <v>1</v>
      </c>
      <c r="G31" s="55">
        <v>0</v>
      </c>
      <c r="H31" s="55"/>
      <c r="I31" s="56">
        <f>G31</f>
        <v>0</v>
      </c>
    </row>
    <row r="32" spans="1:14" ht="36.75" customHeight="1">
      <c r="A32" s="50"/>
      <c r="B32" s="51"/>
      <c r="C32" s="80"/>
      <c r="D32" s="176"/>
      <c r="E32" s="176"/>
      <c r="F32" s="176"/>
      <c r="G32" s="176"/>
      <c r="H32" s="176"/>
      <c r="I32" s="112"/>
    </row>
    <row r="33" spans="1:9" ht="15" thickBot="1">
      <c r="A33" s="17"/>
      <c r="B33" s="15"/>
      <c r="C33" s="15"/>
      <c r="D33" s="15"/>
      <c r="F33" s="193" t="s">
        <v>30</v>
      </c>
      <c r="G33" s="193"/>
      <c r="H33" s="107"/>
      <c r="I33" s="107">
        <f>SUM(I29+I23+I27+I31)</f>
        <v>0</v>
      </c>
    </row>
    <row r="34" spans="1:9" ht="15" thickTop="1">
      <c r="A34" s="17"/>
      <c r="B34" s="15"/>
      <c r="C34" s="15"/>
      <c r="D34" s="15"/>
      <c r="F34" s="100"/>
      <c r="G34" s="100"/>
      <c r="H34" s="164"/>
      <c r="I34" s="164"/>
    </row>
    <row r="35" spans="1:9">
      <c r="A35" s="17"/>
      <c r="B35" s="15"/>
      <c r="C35" s="15"/>
      <c r="D35" s="15"/>
      <c r="F35" s="100"/>
      <c r="G35" s="100"/>
      <c r="H35" s="164"/>
      <c r="I35" s="164"/>
    </row>
    <row r="36" spans="1:9">
      <c r="A36" s="17"/>
      <c r="B36" s="15"/>
      <c r="C36" s="15"/>
      <c r="D36" s="15"/>
      <c r="F36" s="100"/>
      <c r="G36" s="100"/>
      <c r="H36" s="164"/>
      <c r="I36" s="164"/>
    </row>
    <row r="37" spans="1:9">
      <c r="A37" s="17"/>
      <c r="B37" s="15"/>
      <c r="C37" s="15"/>
      <c r="D37" s="15"/>
      <c r="F37" s="100"/>
      <c r="G37" s="100"/>
      <c r="H37" s="164"/>
      <c r="I37" s="164"/>
    </row>
    <row r="38" spans="1:9">
      <c r="A38" s="17"/>
      <c r="B38" s="15"/>
      <c r="C38" s="15"/>
      <c r="D38" s="15"/>
      <c r="F38" s="100"/>
      <c r="G38" s="100"/>
      <c r="H38" s="164"/>
      <c r="I38" s="164"/>
    </row>
    <row r="39" spans="1:9">
      <c r="A39" s="17"/>
      <c r="B39" s="15"/>
      <c r="C39" s="15"/>
      <c r="D39" s="15"/>
      <c r="F39" s="100"/>
      <c r="G39" s="100"/>
      <c r="H39" s="164"/>
      <c r="I39" s="164"/>
    </row>
    <row r="40" spans="1:9">
      <c r="A40" s="17"/>
      <c r="B40" s="15"/>
      <c r="C40" s="15"/>
      <c r="D40" s="15"/>
      <c r="F40" s="100"/>
      <c r="G40" s="100"/>
      <c r="H40" s="164"/>
      <c r="I40" s="164"/>
    </row>
    <row r="41" spans="1:9">
      <c r="A41" s="17"/>
      <c r="B41" s="15"/>
      <c r="C41" s="15"/>
      <c r="D41" s="15"/>
      <c r="F41" s="100"/>
      <c r="G41" s="100"/>
      <c r="H41" s="164"/>
      <c r="I41" s="164"/>
    </row>
    <row r="42" spans="1:9">
      <c r="A42" s="17"/>
      <c r="B42" s="15"/>
      <c r="C42" s="15"/>
      <c r="D42" s="15"/>
      <c r="F42" s="100"/>
      <c r="G42" s="100"/>
      <c r="H42" s="164"/>
      <c r="I42" s="164"/>
    </row>
    <row r="43" spans="1:9">
      <c r="A43" s="17"/>
      <c r="B43" s="15"/>
      <c r="C43" s="15"/>
      <c r="D43" s="15"/>
      <c r="F43" s="100"/>
      <c r="G43" s="100"/>
      <c r="H43" s="164"/>
      <c r="I43" s="164"/>
    </row>
    <row r="44" spans="1:9">
      <c r="A44" s="17"/>
      <c r="B44" s="15"/>
      <c r="C44" s="15"/>
      <c r="D44" s="15"/>
      <c r="F44" s="100"/>
      <c r="G44" s="100"/>
      <c r="H44" s="164"/>
      <c r="I44" s="164"/>
    </row>
    <row r="45" spans="1:9">
      <c r="A45" s="17"/>
      <c r="B45" s="15"/>
      <c r="C45" s="15"/>
      <c r="D45" s="15"/>
      <c r="F45" s="100"/>
      <c r="G45" s="100"/>
      <c r="H45" s="164"/>
      <c r="I45" s="164"/>
    </row>
    <row r="46" spans="1:9">
      <c r="A46" s="17"/>
      <c r="B46" s="15"/>
      <c r="C46" s="15"/>
      <c r="D46" s="15"/>
      <c r="F46" s="100"/>
      <c r="G46" s="100"/>
      <c r="H46" s="164"/>
      <c r="I46" s="164"/>
    </row>
    <row r="47" spans="1:9">
      <c r="A47" s="17"/>
      <c r="B47" s="15"/>
      <c r="C47" s="15"/>
      <c r="D47" s="15"/>
      <c r="F47" s="100"/>
      <c r="G47" s="100"/>
      <c r="H47" s="164"/>
      <c r="I47" s="164"/>
    </row>
    <row r="48" spans="1:9">
      <c r="A48" s="17"/>
      <c r="B48" s="15"/>
      <c r="C48" s="15"/>
      <c r="D48" s="15"/>
      <c r="F48" s="100"/>
      <c r="G48" s="100"/>
      <c r="H48" s="164"/>
      <c r="I48" s="164"/>
    </row>
    <row r="49" spans="1:16">
      <c r="A49" s="17"/>
      <c r="B49" s="15"/>
      <c r="C49" s="15"/>
      <c r="D49" s="15"/>
      <c r="F49" s="100"/>
      <c r="G49" s="100"/>
      <c r="H49" s="164"/>
      <c r="I49" s="164"/>
    </row>
    <row r="50" spans="1:16">
      <c r="A50" s="17"/>
      <c r="B50" s="15"/>
      <c r="C50" s="15"/>
      <c r="D50" s="15"/>
      <c r="F50" s="100"/>
      <c r="G50" s="100"/>
      <c r="H50" s="164"/>
      <c r="I50" s="164"/>
    </row>
    <row r="51" spans="1:16">
      <c r="A51" s="17"/>
      <c r="B51" s="15"/>
      <c r="C51" s="15"/>
      <c r="D51" s="15"/>
      <c r="F51" s="100"/>
      <c r="G51" s="100"/>
      <c r="H51" s="164"/>
      <c r="I51" s="164"/>
    </row>
    <row r="52" spans="1:16">
      <c r="A52" s="17"/>
      <c r="B52" s="15"/>
      <c r="C52" s="15"/>
      <c r="D52" s="15"/>
      <c r="F52" s="100"/>
      <c r="G52" s="100"/>
      <c r="H52" s="164"/>
      <c r="I52" s="164"/>
    </row>
    <row r="53" spans="1:16">
      <c r="A53" s="17"/>
      <c r="B53" s="15"/>
      <c r="C53" s="15"/>
      <c r="D53" s="15"/>
      <c r="E53" s="15"/>
      <c r="F53" s="15"/>
      <c r="G53" s="15"/>
      <c r="H53" s="100"/>
      <c r="I53" s="101"/>
    </row>
    <row r="54" spans="1:16">
      <c r="A54" s="17"/>
      <c r="B54" s="88" t="s">
        <v>31</v>
      </c>
      <c r="C54" s="15"/>
      <c r="D54" s="15"/>
      <c r="E54" s="15"/>
      <c r="F54" s="15"/>
      <c r="G54" s="15"/>
      <c r="H54" s="100"/>
      <c r="I54" s="101"/>
    </row>
    <row r="55" spans="1:16" ht="18.95">
      <c r="A55" s="17"/>
      <c r="B55" s="128" t="s">
        <v>20</v>
      </c>
      <c r="C55" s="192" t="s">
        <v>21</v>
      </c>
      <c r="D55" s="192"/>
      <c r="E55" s="192"/>
      <c r="F55" s="129" t="s">
        <v>22</v>
      </c>
      <c r="G55" s="129" t="s">
        <v>23</v>
      </c>
      <c r="H55" s="129"/>
      <c r="I55" s="130" t="s">
        <v>24</v>
      </c>
    </row>
    <row r="56" spans="1:16">
      <c r="A56" s="17"/>
      <c r="B56" s="54">
        <v>7</v>
      </c>
      <c r="C56" s="178" t="s">
        <v>32</v>
      </c>
      <c r="D56" s="178"/>
      <c r="E56" s="178"/>
      <c r="F56" s="52">
        <v>1</v>
      </c>
      <c r="G56" s="110">
        <v>0</v>
      </c>
      <c r="H56" s="110"/>
      <c r="I56" s="111" t="e">
        <f>H56-#REF!</f>
        <v>#REF!</v>
      </c>
      <c r="K56" s="75"/>
      <c r="L56" s="72"/>
      <c r="M56" s="72"/>
      <c r="N56" s="72"/>
      <c r="O56" s="75"/>
    </row>
    <row r="57" spans="1:16">
      <c r="A57" s="17"/>
      <c r="B57" s="54"/>
      <c r="C57" s="124"/>
      <c r="D57" s="124"/>
      <c r="E57" s="124"/>
      <c r="F57" s="52"/>
      <c r="G57" s="110"/>
      <c r="H57" s="110"/>
      <c r="I57" s="111"/>
      <c r="K57" s="75"/>
      <c r="L57" s="72"/>
      <c r="M57" s="72"/>
      <c r="N57" s="72"/>
      <c r="O57" s="75"/>
    </row>
    <row r="58" spans="1:16" ht="15.75" customHeight="1">
      <c r="A58" s="17"/>
      <c r="B58" s="54">
        <v>8</v>
      </c>
      <c r="C58" s="178" t="s">
        <v>33</v>
      </c>
      <c r="D58" s="178"/>
      <c r="E58" s="178"/>
      <c r="F58" s="52">
        <v>1</v>
      </c>
      <c r="G58" s="110">
        <v>0</v>
      </c>
      <c r="H58" s="110"/>
      <c r="I58" s="111" t="e">
        <f>H58-#REF!</f>
        <v>#REF!</v>
      </c>
      <c r="K58" s="75"/>
      <c r="L58" s="72"/>
      <c r="M58" s="72"/>
      <c r="N58" s="72"/>
      <c r="O58" s="121"/>
    </row>
    <row r="59" spans="1:16" ht="15.75" customHeight="1">
      <c r="A59" s="17"/>
      <c r="B59" s="54"/>
      <c r="C59" s="124"/>
      <c r="D59" s="124"/>
      <c r="E59" s="124"/>
      <c r="F59" s="52"/>
      <c r="G59" s="110"/>
      <c r="H59" s="110"/>
      <c r="I59" s="111"/>
      <c r="K59" s="75"/>
      <c r="L59" s="72"/>
      <c r="M59" s="72"/>
      <c r="N59" s="72"/>
      <c r="O59" s="121"/>
    </row>
    <row r="60" spans="1:16">
      <c r="A60" s="17"/>
      <c r="B60" s="54">
        <v>9</v>
      </c>
      <c r="C60" s="178" t="s">
        <v>34</v>
      </c>
      <c r="D60" s="178"/>
      <c r="E60" s="178"/>
      <c r="F60" s="52">
        <v>1</v>
      </c>
      <c r="G60" s="110">
        <v>0</v>
      </c>
      <c r="H60" s="110"/>
      <c r="I60" s="111" t="e">
        <f>H60-#REF!</f>
        <v>#REF!</v>
      </c>
      <c r="K60" s="75"/>
      <c r="L60" s="72"/>
      <c r="M60" s="72"/>
      <c r="N60" s="72"/>
      <c r="O60" s="121"/>
    </row>
    <row r="61" spans="1:16">
      <c r="A61" s="50"/>
      <c r="B61" s="51"/>
      <c r="C61" s="80"/>
      <c r="D61" s="176" t="s">
        <v>35</v>
      </c>
      <c r="E61" s="176"/>
      <c r="F61" s="176"/>
      <c r="G61" s="176"/>
      <c r="H61" s="176"/>
      <c r="I61" s="112"/>
      <c r="K61" s="75"/>
      <c r="L61" s="72"/>
      <c r="M61" s="72"/>
      <c r="N61" s="72"/>
      <c r="O61" s="75"/>
    </row>
    <row r="62" spans="1:16">
      <c r="A62" s="17"/>
      <c r="B62" s="54">
        <v>10</v>
      </c>
      <c r="C62" s="178" t="s">
        <v>36</v>
      </c>
      <c r="D62" s="178"/>
      <c r="E62" s="178"/>
      <c r="F62" s="52">
        <v>1</v>
      </c>
      <c r="G62" s="110">
        <v>0</v>
      </c>
      <c r="H62" s="110"/>
      <c r="I62" s="111">
        <f>H62</f>
        <v>0</v>
      </c>
      <c r="K62" s="177"/>
      <c r="L62" s="177"/>
      <c r="M62" s="177"/>
      <c r="N62" s="177"/>
      <c r="O62" s="177"/>
      <c r="P62" s="177"/>
    </row>
    <row r="63" spans="1:16">
      <c r="A63" s="17"/>
      <c r="B63" s="54"/>
      <c r="C63" s="124"/>
      <c r="D63" s="124"/>
      <c r="E63" s="124"/>
      <c r="F63" s="52"/>
      <c r="G63" s="110"/>
      <c r="H63" s="110"/>
      <c r="I63" s="111"/>
      <c r="K63" s="177"/>
      <c r="L63" s="177"/>
      <c r="M63" s="177"/>
      <c r="N63" s="177"/>
      <c r="O63" s="177"/>
      <c r="P63" s="177"/>
    </row>
    <row r="64" spans="1:16">
      <c r="A64" s="17"/>
      <c r="B64" s="54">
        <v>11</v>
      </c>
      <c r="C64" s="178" t="s">
        <v>37</v>
      </c>
      <c r="D64" s="178"/>
      <c r="E64" s="178"/>
      <c r="F64" s="52">
        <v>1</v>
      </c>
      <c r="G64" s="110">
        <v>0</v>
      </c>
      <c r="H64" s="110"/>
      <c r="I64" s="111">
        <f>H64</f>
        <v>0</v>
      </c>
      <c r="K64" s="177"/>
      <c r="L64" s="177"/>
      <c r="M64" s="177"/>
      <c r="N64" s="177"/>
      <c r="O64" s="177"/>
      <c r="P64" s="177"/>
    </row>
    <row r="65" spans="1:16">
      <c r="A65" s="17"/>
      <c r="B65" s="116"/>
      <c r="C65" s="117"/>
      <c r="D65" s="117"/>
      <c r="E65" s="117"/>
      <c r="F65" s="118"/>
      <c r="G65" s="119"/>
      <c r="H65" s="119"/>
      <c r="I65" s="120"/>
      <c r="K65" s="122"/>
      <c r="L65" s="122"/>
      <c r="M65" s="122"/>
      <c r="N65" s="122"/>
      <c r="O65" s="122"/>
      <c r="P65" s="122"/>
    </row>
    <row r="66" spans="1:16">
      <c r="A66" s="17"/>
      <c r="I66" s="123"/>
    </row>
    <row r="67" spans="1:16">
      <c r="A67" s="17"/>
      <c r="I67" s="123"/>
    </row>
    <row r="68" spans="1:16" s="83" customFormat="1" ht="16.5" customHeight="1">
      <c r="A68" s="81"/>
      <c r="B68" s="81" t="s">
        <v>38</v>
      </c>
      <c r="C68" s="82"/>
      <c r="D68" s="82"/>
      <c r="E68" s="82"/>
      <c r="F68" s="82"/>
      <c r="G68" s="106" t="s">
        <v>39</v>
      </c>
      <c r="H68" s="84"/>
    </row>
    <row r="69" spans="1:16" s="83" customFormat="1" ht="16.5" customHeight="1">
      <c r="A69" s="81"/>
      <c r="B69" s="88" t="s">
        <v>40</v>
      </c>
      <c r="C69" s="84"/>
      <c r="D69" s="84"/>
      <c r="E69" s="84"/>
      <c r="F69" s="84"/>
      <c r="G69" s="88" t="s">
        <v>41</v>
      </c>
      <c r="H69" s="84"/>
    </row>
    <row r="70" spans="1:16" s="83" customFormat="1" ht="14.1">
      <c r="A70" s="81"/>
      <c r="B70" s="88"/>
      <c r="C70" s="84"/>
      <c r="D70" s="84"/>
      <c r="E70" s="84"/>
      <c r="F70" s="84"/>
      <c r="G70" s="88"/>
      <c r="H70" s="84"/>
    </row>
    <row r="71" spans="1:16" s="83" customFormat="1" ht="16.5" customHeight="1">
      <c r="A71" s="81"/>
      <c r="B71" s="88"/>
      <c r="G71" s="88"/>
      <c r="H71" s="84"/>
    </row>
    <row r="72" spans="1:16" s="83" customFormat="1" ht="16.5" customHeight="1">
      <c r="A72" s="81"/>
      <c r="B72" s="88"/>
      <c r="G72" s="88"/>
      <c r="H72" s="84"/>
    </row>
    <row r="73" spans="1:16" s="83" customFormat="1" ht="16.5" customHeight="1">
      <c r="A73" s="81"/>
      <c r="B73" s="88"/>
      <c r="G73" s="88"/>
      <c r="H73" s="84"/>
    </row>
    <row r="74" spans="1:16" s="83" customFormat="1" ht="16.5" customHeight="1">
      <c r="A74" s="81"/>
      <c r="B74" s="88"/>
      <c r="C74" s="86"/>
      <c r="D74" s="86"/>
      <c r="E74" s="86"/>
      <c r="F74" s="86"/>
      <c r="G74" s="88"/>
      <c r="H74" s="84"/>
    </row>
    <row r="75" spans="1:16" s="83" customFormat="1" ht="16.5" customHeight="1">
      <c r="A75" s="81"/>
      <c r="B75" s="88"/>
      <c r="C75" s="86"/>
      <c r="D75" s="86"/>
      <c r="E75" s="86"/>
      <c r="F75" s="86"/>
      <c r="G75" s="88"/>
      <c r="H75" s="84"/>
    </row>
    <row r="76" spans="1:16" s="83" customFormat="1" ht="16.5" customHeight="1">
      <c r="A76" s="81"/>
      <c r="C76" s="86"/>
      <c r="D76" s="86"/>
      <c r="E76" s="86"/>
      <c r="F76" s="86"/>
      <c r="G76" s="88"/>
      <c r="H76" s="84"/>
    </row>
    <row r="77" spans="1:16" s="83" customFormat="1" ht="16.5" customHeight="1">
      <c r="A77" s="81"/>
      <c r="B77" s="60"/>
      <c r="C77" s="86"/>
      <c r="D77" s="86"/>
      <c r="E77" s="86"/>
      <c r="F77" s="86"/>
      <c r="G77" s="88"/>
      <c r="H77" s="87"/>
      <c r="I77" s="84"/>
    </row>
    <row r="78" spans="1:16" s="83" customFormat="1" ht="16.5" customHeight="1">
      <c r="A78" s="81"/>
      <c r="B78" s="60"/>
      <c r="C78" s="86"/>
      <c r="D78" s="86"/>
      <c r="E78" s="86"/>
      <c r="F78" s="86"/>
      <c r="G78" s="88"/>
      <c r="H78" s="87"/>
      <c r="I78" s="84"/>
    </row>
    <row r="79" spans="1:16" s="83" customFormat="1" ht="16.5" customHeight="1">
      <c r="A79" s="81"/>
      <c r="B79" s="60"/>
      <c r="C79" s="86"/>
      <c r="D79" s="86"/>
      <c r="E79" s="86"/>
      <c r="F79" s="86"/>
      <c r="G79" s="88"/>
      <c r="H79" s="87"/>
      <c r="I79" s="84"/>
    </row>
    <row r="80" spans="1:16" s="83" customFormat="1" ht="16.5" customHeight="1">
      <c r="A80" s="81"/>
      <c r="B80" s="60"/>
      <c r="C80" s="86"/>
      <c r="D80" s="86"/>
      <c r="E80" s="86"/>
      <c r="F80" s="86"/>
      <c r="G80" s="88"/>
      <c r="H80" s="87"/>
      <c r="I80" s="84"/>
    </row>
    <row r="81" spans="1:9" s="83" customFormat="1" ht="16.5" customHeight="1">
      <c r="A81" s="81"/>
      <c r="B81" s="60"/>
      <c r="C81" s="86"/>
      <c r="D81" s="86"/>
      <c r="E81" s="86"/>
      <c r="F81" s="86"/>
      <c r="G81" s="88"/>
      <c r="H81" s="87"/>
      <c r="I81" s="84"/>
    </row>
    <row r="82" spans="1:9" s="83" customFormat="1" ht="16.5" customHeight="1">
      <c r="A82" s="81"/>
      <c r="B82" s="81" t="s">
        <v>42</v>
      </c>
      <c r="C82" s="81"/>
      <c r="D82" s="81"/>
      <c r="E82" s="81"/>
      <c r="F82" s="81"/>
      <c r="G82" s="81"/>
      <c r="H82" s="81"/>
    </row>
    <row r="83" spans="1:9" s="83" customFormat="1" ht="30" customHeight="1">
      <c r="A83" s="81" t="s">
        <v>43</v>
      </c>
      <c r="B83" s="179"/>
      <c r="C83" s="179"/>
      <c r="D83" s="179"/>
      <c r="E83" s="179"/>
      <c r="F83" s="179"/>
      <c r="G83" s="179"/>
      <c r="H83" s="179"/>
    </row>
    <row r="84" spans="1:9" s="83" customFormat="1" ht="16.5" customHeight="1">
      <c r="A84" s="81" t="s">
        <v>43</v>
      </c>
      <c r="B84" s="92"/>
      <c r="C84" s="81"/>
      <c r="D84" s="81"/>
      <c r="E84" s="81"/>
      <c r="F84" s="81"/>
      <c r="G84" s="81"/>
      <c r="H84" s="81"/>
    </row>
    <row r="85" spans="1:9" s="83" customFormat="1" ht="16.5" customHeight="1">
      <c r="A85" s="81" t="s">
        <v>43</v>
      </c>
      <c r="B85" s="92"/>
      <c r="C85" s="81"/>
      <c r="D85" s="81"/>
      <c r="E85" s="81"/>
      <c r="F85" s="81"/>
      <c r="G85" s="81"/>
      <c r="H85" s="81"/>
    </row>
    <row r="86" spans="1:9" s="83" customFormat="1" ht="16.5" customHeight="1">
      <c r="A86" s="81" t="s">
        <v>43</v>
      </c>
      <c r="B86" s="92"/>
      <c r="C86" s="81"/>
      <c r="D86" s="81"/>
      <c r="E86" s="81"/>
      <c r="F86" s="81"/>
      <c r="G86" s="81"/>
      <c r="H86" s="81"/>
    </row>
    <row r="87" spans="1:9" s="83" customFormat="1" ht="42.95" customHeight="1">
      <c r="A87" s="115" t="s">
        <v>43</v>
      </c>
      <c r="B87" s="179"/>
      <c r="C87" s="179"/>
      <c r="D87" s="179"/>
      <c r="E87" s="179"/>
      <c r="F87" s="179"/>
      <c r="G87" s="179"/>
      <c r="H87" s="179"/>
      <c r="I87" s="179"/>
    </row>
    <row r="88" spans="1:9" s="83" customFormat="1" ht="16.5" customHeight="1">
      <c r="A88" s="81" t="s">
        <v>43</v>
      </c>
      <c r="B88" s="92"/>
      <c r="C88" s="81"/>
      <c r="D88" s="81"/>
      <c r="E88" s="81"/>
      <c r="F88" s="81"/>
      <c r="G88" s="81"/>
      <c r="H88" s="81"/>
    </row>
    <row r="89" spans="1:9" s="83" customFormat="1" ht="16.5" customHeight="1">
      <c r="A89" s="81" t="s">
        <v>43</v>
      </c>
      <c r="B89" s="92"/>
      <c r="C89" s="81"/>
      <c r="D89" s="81"/>
      <c r="E89" s="81"/>
      <c r="F89" s="81"/>
      <c r="G89" s="81"/>
      <c r="H89" s="81"/>
    </row>
    <row r="90" spans="1:9" s="83" customFormat="1" ht="16.5" customHeight="1">
      <c r="A90" s="81" t="s">
        <v>43</v>
      </c>
      <c r="B90" s="92"/>
      <c r="C90" s="81"/>
      <c r="D90" s="81"/>
      <c r="E90" s="81"/>
      <c r="F90" s="81"/>
      <c r="G90" s="81"/>
      <c r="H90" s="81"/>
    </row>
    <row r="91" spans="1:9" s="83" customFormat="1" ht="40.5" customHeight="1">
      <c r="A91" s="81" t="s">
        <v>43</v>
      </c>
      <c r="B91" s="180"/>
      <c r="C91" s="180"/>
      <c r="D91" s="180"/>
      <c r="E91" s="180"/>
      <c r="F91" s="180"/>
      <c r="G91" s="180"/>
      <c r="H91" s="180"/>
      <c r="I91" s="180"/>
    </row>
    <row r="92" spans="1:9" s="83" customFormat="1" ht="16.5" customHeight="1">
      <c r="A92" s="81"/>
      <c r="B92" s="92"/>
      <c r="C92" s="81"/>
      <c r="D92" s="81"/>
      <c r="E92" s="81"/>
      <c r="F92" s="81"/>
      <c r="G92" s="81"/>
      <c r="H92" s="81"/>
    </row>
    <row r="93" spans="1:9" s="83" customFormat="1" ht="16.5" customHeight="1">
      <c r="A93" s="81"/>
      <c r="B93" s="92"/>
      <c r="C93" s="81"/>
      <c r="D93" s="81"/>
      <c r="E93" s="81"/>
      <c r="F93" s="81"/>
      <c r="G93" s="81"/>
      <c r="H93" s="81"/>
    </row>
    <row r="94" spans="1:9" s="83" customFormat="1" ht="16.5" customHeight="1">
      <c r="A94" s="81"/>
      <c r="B94" s="92"/>
      <c r="C94" s="81"/>
      <c r="D94" s="81"/>
      <c r="E94" s="81"/>
      <c r="F94" s="81"/>
      <c r="G94" s="81"/>
      <c r="H94" s="81"/>
    </row>
    <row r="95" spans="1:9" s="83" customFormat="1" ht="16.5" customHeight="1">
      <c r="A95" s="81"/>
      <c r="B95" s="88"/>
      <c r="C95" s="88"/>
      <c r="D95" s="88"/>
      <c r="E95" s="88"/>
      <c r="F95" s="88"/>
      <c r="H95" s="85"/>
    </row>
    <row r="96" spans="1:9" s="83" customFormat="1" ht="16.5" customHeight="1">
      <c r="A96" s="81"/>
      <c r="B96" s="81" t="s">
        <v>44</v>
      </c>
      <c r="C96" s="81"/>
      <c r="D96" s="81"/>
      <c r="E96" s="81"/>
      <c r="F96" s="81"/>
      <c r="G96" s="81"/>
      <c r="H96" s="81"/>
    </row>
    <row r="97" spans="1:9" s="83" customFormat="1" ht="26.1" customHeight="1">
      <c r="A97" s="81" t="s">
        <v>43</v>
      </c>
      <c r="B97" s="179"/>
      <c r="C97" s="179"/>
      <c r="D97" s="179"/>
      <c r="E97" s="179"/>
      <c r="F97" s="179"/>
      <c r="G97" s="179"/>
      <c r="H97" s="179"/>
    </row>
    <row r="98" spans="1:9" s="83" customFormat="1" ht="16.5" customHeight="1">
      <c r="A98" s="81" t="s">
        <v>43</v>
      </c>
      <c r="B98" s="92"/>
      <c r="C98" s="81"/>
      <c r="D98" s="81"/>
      <c r="E98" s="81"/>
      <c r="F98" s="81"/>
      <c r="G98" s="81"/>
      <c r="H98" s="81"/>
    </row>
    <row r="99" spans="1:9" s="83" customFormat="1" ht="16.5" customHeight="1">
      <c r="A99" s="81" t="s">
        <v>43</v>
      </c>
      <c r="B99" s="92"/>
      <c r="C99" s="81"/>
      <c r="D99" s="81"/>
      <c r="E99" s="81"/>
      <c r="F99" s="81"/>
      <c r="G99" s="81"/>
      <c r="H99" s="81"/>
    </row>
    <row r="100" spans="1:9" s="83" customFormat="1" ht="16.5" customHeight="1">
      <c r="A100" s="81" t="s">
        <v>43</v>
      </c>
      <c r="B100" s="92"/>
      <c r="C100" s="92"/>
      <c r="D100" s="92"/>
      <c r="E100" s="92"/>
      <c r="F100" s="92"/>
      <c r="G100" s="92"/>
      <c r="H100" s="92"/>
    </row>
    <row r="101" spans="1:9" s="83" customFormat="1" ht="43.5" customHeight="1">
      <c r="A101" s="81" t="s">
        <v>43</v>
      </c>
      <c r="B101" s="179"/>
      <c r="C101" s="179"/>
      <c r="D101" s="179"/>
      <c r="E101" s="179"/>
      <c r="F101" s="179"/>
      <c r="G101" s="179"/>
      <c r="H101" s="179"/>
    </row>
    <row r="102" spans="1:9" s="83" customFormat="1" ht="16.5" customHeight="1">
      <c r="A102" s="81" t="s">
        <v>43</v>
      </c>
      <c r="B102" s="175"/>
      <c r="C102" s="175"/>
      <c r="D102" s="175"/>
      <c r="E102" s="175"/>
      <c r="F102" s="175"/>
      <c r="G102" s="175"/>
      <c r="H102" s="175"/>
    </row>
    <row r="103" spans="1:9" s="83" customFormat="1" ht="26.1" customHeight="1">
      <c r="A103" s="81" t="s">
        <v>43</v>
      </c>
      <c r="B103" s="179"/>
      <c r="C103" s="179"/>
      <c r="D103" s="179"/>
      <c r="E103" s="179"/>
      <c r="F103" s="179"/>
      <c r="G103" s="179"/>
      <c r="H103" s="179"/>
    </row>
    <row r="104" spans="1:9" s="83" customFormat="1" ht="16.5" customHeight="1">
      <c r="A104" s="81" t="s">
        <v>43</v>
      </c>
      <c r="B104" s="175"/>
      <c r="C104" s="175"/>
      <c r="D104" s="175"/>
      <c r="E104" s="175"/>
      <c r="F104" s="175"/>
      <c r="G104" s="175"/>
      <c r="H104" s="175"/>
    </row>
    <row r="105" spans="1:9" s="83" customFormat="1" ht="33.75" customHeight="1">
      <c r="A105" s="81" t="s">
        <v>43</v>
      </c>
      <c r="B105" s="179"/>
      <c r="C105" s="179"/>
      <c r="D105" s="179"/>
      <c r="E105" s="179"/>
      <c r="F105" s="179"/>
      <c r="G105" s="179"/>
      <c r="H105" s="179"/>
    </row>
    <row r="106" spans="1:9" s="83" customFormat="1" ht="16.5" customHeight="1">
      <c r="A106" s="81" t="s">
        <v>43</v>
      </c>
      <c r="B106" s="92"/>
      <c r="C106" s="92"/>
      <c r="D106" s="92"/>
      <c r="E106" s="92"/>
      <c r="F106" s="92"/>
      <c r="G106" s="92"/>
      <c r="H106" s="92"/>
    </row>
    <row r="107" spans="1:9" s="83" customFormat="1" ht="16.5" customHeight="1">
      <c r="A107" s="81"/>
      <c r="B107" s="81" t="s">
        <v>45</v>
      </c>
      <c r="C107" s="81"/>
      <c r="D107" s="81"/>
      <c r="E107" s="81"/>
      <c r="F107" s="81"/>
      <c r="G107" s="81"/>
      <c r="H107" s="81"/>
    </row>
    <row r="108" spans="1:9" s="83" customFormat="1" ht="16.5" customHeight="1">
      <c r="A108" s="81" t="s">
        <v>43</v>
      </c>
      <c r="B108" s="92"/>
      <c r="C108" s="81"/>
      <c r="D108" s="81"/>
      <c r="E108" s="81"/>
      <c r="F108" s="81"/>
      <c r="G108" s="81"/>
      <c r="H108" s="81"/>
    </row>
    <row r="109" spans="1:9" s="83" customFormat="1" ht="16.5" customHeight="1">
      <c r="A109" s="81" t="s">
        <v>43</v>
      </c>
      <c r="B109" s="92"/>
      <c r="C109" s="81"/>
      <c r="D109" s="81"/>
      <c r="E109" s="81"/>
      <c r="F109" s="81"/>
      <c r="G109" s="81"/>
      <c r="H109" s="81"/>
    </row>
    <row r="110" spans="1:9" s="83" customFormat="1" ht="16.5" customHeight="1">
      <c r="A110" s="81" t="s">
        <v>43</v>
      </c>
      <c r="B110" s="92"/>
      <c r="C110" s="81"/>
      <c r="D110" s="81"/>
      <c r="E110" s="81"/>
      <c r="F110" s="81"/>
      <c r="G110" s="81"/>
      <c r="H110" s="81"/>
    </row>
    <row r="111" spans="1:9" s="83" customFormat="1" ht="16.5" customHeight="1">
      <c r="A111" s="81" t="s">
        <v>43</v>
      </c>
      <c r="B111" s="92"/>
      <c r="C111" s="81"/>
      <c r="D111" s="81"/>
      <c r="E111" s="81"/>
      <c r="F111" s="81"/>
      <c r="G111" s="81"/>
      <c r="H111" s="81"/>
    </row>
    <row r="112" spans="1:9" s="83" customFormat="1" ht="16.5" customHeight="1">
      <c r="A112" s="81" t="s">
        <v>43</v>
      </c>
      <c r="B112" s="92"/>
      <c r="C112" s="92"/>
      <c r="D112" s="92"/>
      <c r="E112" s="92"/>
      <c r="F112" s="92"/>
      <c r="G112" s="92"/>
      <c r="H112" s="93"/>
      <c r="I112" s="94"/>
    </row>
    <row r="113" spans="1:9" s="83" customFormat="1" ht="16.5" customHeight="1">
      <c r="A113" s="81" t="s">
        <v>43</v>
      </c>
      <c r="B113" s="92"/>
      <c r="C113" s="92"/>
      <c r="D113" s="92"/>
      <c r="E113" s="92"/>
      <c r="F113" s="92"/>
      <c r="G113" s="92"/>
      <c r="H113" s="93"/>
      <c r="I113" s="94"/>
    </row>
    <row r="114" spans="1:9" s="83" customFormat="1" ht="16.5" customHeight="1">
      <c r="A114" s="81" t="s">
        <v>43</v>
      </c>
      <c r="B114" s="92"/>
      <c r="C114" s="92"/>
      <c r="D114" s="92"/>
      <c r="E114" s="92"/>
      <c r="F114" s="92"/>
      <c r="G114" s="92"/>
      <c r="H114" s="93"/>
      <c r="I114" s="94"/>
    </row>
    <row r="115" spans="1:9" s="83" customFormat="1" ht="16.5" customHeight="1">
      <c r="A115" s="81" t="s">
        <v>43</v>
      </c>
      <c r="B115" s="92"/>
      <c r="C115" s="92"/>
      <c r="D115" s="92"/>
      <c r="E115" s="92"/>
      <c r="F115" s="92"/>
      <c r="G115" s="92"/>
      <c r="H115" s="93"/>
      <c r="I115" s="94"/>
    </row>
    <row r="116" spans="1:9" s="83" customFormat="1" ht="41.1" customHeight="1">
      <c r="A116" s="81" t="s">
        <v>43</v>
      </c>
      <c r="B116" s="179"/>
      <c r="C116" s="179"/>
      <c r="D116" s="179"/>
      <c r="E116" s="179"/>
      <c r="F116" s="179"/>
      <c r="G116" s="179"/>
      <c r="H116" s="179"/>
      <c r="I116" s="94"/>
    </row>
    <row r="117" spans="1:9" s="83" customFormat="1" ht="14.1">
      <c r="A117" s="81" t="s">
        <v>43</v>
      </c>
      <c r="B117" s="92"/>
      <c r="C117" s="114"/>
      <c r="D117" s="114"/>
      <c r="E117" s="114"/>
      <c r="F117" s="114"/>
      <c r="G117" s="114"/>
      <c r="H117" s="114"/>
      <c r="I117" s="94"/>
    </row>
    <row r="118" spans="1:9" s="83" customFormat="1" ht="31.5" customHeight="1">
      <c r="A118" s="81" t="s">
        <v>43</v>
      </c>
      <c r="B118" s="179"/>
      <c r="C118" s="179"/>
      <c r="D118" s="179"/>
      <c r="E118" s="179"/>
      <c r="F118" s="179"/>
      <c r="G118" s="179"/>
      <c r="H118" s="179"/>
      <c r="I118" s="179"/>
    </row>
    <row r="119" spans="1:9" s="83" customFormat="1" ht="31.5" customHeight="1">
      <c r="A119" s="81"/>
      <c r="B119" s="114"/>
      <c r="C119" s="114"/>
      <c r="D119" s="114"/>
      <c r="E119" s="114"/>
      <c r="F119" s="114"/>
      <c r="G119" s="114"/>
      <c r="H119" s="114"/>
      <c r="I119" s="114"/>
    </row>
    <row r="120" spans="1:9" s="83" customFormat="1" ht="31.5" customHeight="1">
      <c r="A120" s="81"/>
      <c r="B120" s="114"/>
      <c r="C120" s="114"/>
      <c r="D120" s="114"/>
      <c r="E120" s="114"/>
      <c r="F120" s="114"/>
      <c r="G120" s="114"/>
      <c r="H120" s="114"/>
      <c r="I120" s="114"/>
    </row>
    <row r="121" spans="1:9" s="83" customFormat="1" ht="31.5" customHeight="1">
      <c r="A121" s="81"/>
      <c r="B121" s="114"/>
      <c r="C121" s="114"/>
      <c r="D121" s="114"/>
      <c r="E121" s="114"/>
      <c r="F121" s="114"/>
      <c r="G121" s="114"/>
      <c r="H121" s="114"/>
      <c r="I121" s="114"/>
    </row>
    <row r="122" spans="1:9" s="83" customFormat="1" ht="31.5" customHeight="1">
      <c r="A122" s="81"/>
      <c r="B122" s="114"/>
      <c r="C122" s="114"/>
      <c r="D122" s="114"/>
      <c r="E122" s="114"/>
      <c r="F122" s="114"/>
      <c r="G122" s="114"/>
      <c r="H122" s="114"/>
      <c r="I122" s="114"/>
    </row>
    <row r="123" spans="1:9" s="83" customFormat="1" ht="31.5" customHeight="1">
      <c r="A123" s="81"/>
      <c r="B123" s="114"/>
      <c r="C123" s="114"/>
      <c r="D123" s="114"/>
      <c r="E123" s="114"/>
      <c r="F123" s="114"/>
      <c r="G123" s="114"/>
      <c r="H123" s="114"/>
      <c r="I123" s="114"/>
    </row>
    <row r="124" spans="1:9" s="83" customFormat="1" ht="31.5" customHeight="1">
      <c r="A124" s="81"/>
      <c r="B124" s="114"/>
      <c r="C124" s="114"/>
      <c r="D124" s="114"/>
      <c r="E124" s="114"/>
      <c r="F124" s="114"/>
      <c r="G124" s="114"/>
      <c r="H124" s="114"/>
      <c r="I124" s="114"/>
    </row>
    <row r="125" spans="1:9" s="83" customFormat="1" ht="31.5" customHeight="1">
      <c r="A125" s="81"/>
      <c r="B125" s="114"/>
      <c r="C125" s="114"/>
      <c r="D125" s="114"/>
      <c r="E125" s="114"/>
      <c r="F125" s="114"/>
      <c r="G125" s="114"/>
      <c r="H125" s="114"/>
      <c r="I125" s="114"/>
    </row>
    <row r="126" spans="1:9" s="83" customFormat="1" ht="31.5" customHeight="1">
      <c r="A126" s="81"/>
      <c r="B126" s="114"/>
      <c r="C126" s="114"/>
      <c r="D126" s="114"/>
      <c r="E126" s="114"/>
      <c r="F126" s="114"/>
      <c r="G126" s="114"/>
      <c r="H126" s="114"/>
      <c r="I126" s="114"/>
    </row>
    <row r="127" spans="1:9" s="83" customFormat="1" ht="16.5" customHeight="1">
      <c r="A127" s="81"/>
      <c r="B127" s="92"/>
      <c r="C127" s="92"/>
      <c r="D127" s="92"/>
      <c r="E127" s="92"/>
      <c r="F127" s="92"/>
      <c r="G127" s="94"/>
      <c r="H127" s="95"/>
      <c r="I127" s="94"/>
    </row>
    <row r="128" spans="1:9" s="83" customFormat="1" ht="14.1">
      <c r="A128" s="88" t="s">
        <v>46</v>
      </c>
      <c r="H128" s="85"/>
    </row>
    <row r="129" spans="1:8" s="83" customFormat="1" ht="14.1">
      <c r="A129" s="88" t="s">
        <v>47</v>
      </c>
      <c r="H129" s="85"/>
    </row>
    <row r="130" spans="1:8" s="83" customFormat="1" ht="14.1">
      <c r="A130" s="60"/>
      <c r="H130" s="85"/>
    </row>
    <row r="131" spans="1:8" s="83" customFormat="1" ht="14.1">
      <c r="B131" s="76" t="s">
        <v>48</v>
      </c>
      <c r="H131" s="61"/>
    </row>
    <row r="132" spans="1:8" s="83" customFormat="1" ht="14.1">
      <c r="A132" s="89" t="s">
        <v>49</v>
      </c>
      <c r="B132" s="90" t="s">
        <v>50</v>
      </c>
      <c r="E132" s="89"/>
      <c r="F132" s="89"/>
    </row>
    <row r="133" spans="1:8" s="83" customFormat="1" ht="14.1">
      <c r="A133" s="89" t="s">
        <v>51</v>
      </c>
      <c r="B133" s="90" t="s">
        <v>52</v>
      </c>
      <c r="E133" s="89"/>
      <c r="F133" s="89"/>
    </row>
    <row r="134" spans="1:8" s="83" customFormat="1">
      <c r="A134" s="89" t="s">
        <v>53</v>
      </c>
      <c r="B134" s="166" t="s">
        <v>54</v>
      </c>
      <c r="E134" s="89"/>
      <c r="F134" s="89"/>
    </row>
    <row r="135" spans="1:8" s="83" customFormat="1">
      <c r="A135" s="89" t="s">
        <v>55</v>
      </c>
      <c r="B135" s="166" t="s">
        <v>56</v>
      </c>
      <c r="E135" s="89"/>
      <c r="F135" s="89"/>
    </row>
    <row r="136" spans="1:8" s="83" customFormat="1" ht="14.1">
      <c r="A136" s="89"/>
      <c r="B136" s="91"/>
      <c r="E136" s="89"/>
      <c r="F136" s="89"/>
    </row>
    <row r="137" spans="1:8" s="83" customFormat="1" ht="14.1">
      <c r="A137" s="89"/>
      <c r="B137" s="91"/>
      <c r="E137" s="89"/>
      <c r="F137" s="89"/>
    </row>
    <row r="138" spans="1:8" s="83" customFormat="1" ht="14.1">
      <c r="A138" s="89"/>
      <c r="B138" s="91"/>
      <c r="E138" s="89"/>
      <c r="F138" s="89"/>
    </row>
    <row r="139" spans="1:8" s="83" customFormat="1" ht="14.1">
      <c r="A139" s="89"/>
      <c r="B139" s="91"/>
      <c r="E139" s="89"/>
      <c r="F139" s="89"/>
    </row>
    <row r="140" spans="1:8" s="83" customFormat="1" ht="14.1">
      <c r="A140" s="89"/>
      <c r="B140" s="91"/>
      <c r="E140" s="89"/>
      <c r="F140" s="89"/>
    </row>
    <row r="141" spans="1:8" s="83" customFormat="1" ht="14.1">
      <c r="A141" s="89"/>
      <c r="B141" s="91"/>
      <c r="E141" s="89"/>
      <c r="F141" s="89"/>
    </row>
    <row r="142" spans="1:8" s="83" customFormat="1" ht="14.1">
      <c r="A142" s="89"/>
      <c r="B142" s="91"/>
      <c r="E142" s="89"/>
      <c r="F142" s="89"/>
    </row>
    <row r="143" spans="1:8" s="83" customFormat="1" ht="14.1">
      <c r="A143" s="89"/>
      <c r="B143" s="91"/>
      <c r="E143" s="89"/>
      <c r="F143" s="89"/>
    </row>
    <row r="144" spans="1:8" s="83" customFormat="1" ht="14.1">
      <c r="A144" s="89"/>
      <c r="B144" s="91"/>
      <c r="E144" s="89"/>
      <c r="F144" s="89"/>
    </row>
    <row r="145" spans="1:9" s="83" customFormat="1" ht="14.1">
      <c r="A145" s="89"/>
      <c r="B145" s="91"/>
      <c r="E145" s="89"/>
      <c r="F145" s="89"/>
    </row>
    <row r="146" spans="1:9" s="83" customFormat="1" ht="14.1">
      <c r="A146" s="89"/>
      <c r="B146" s="91"/>
      <c r="E146" s="89"/>
      <c r="F146" s="89"/>
    </row>
    <row r="147" spans="1:9" s="83" customFormat="1" ht="14.1">
      <c r="A147" s="89"/>
      <c r="B147" s="91"/>
      <c r="E147" s="89"/>
      <c r="F147" s="89"/>
    </row>
    <row r="148" spans="1:9" s="83" customFormat="1" ht="14.1">
      <c r="A148" s="89"/>
      <c r="B148" s="91"/>
      <c r="E148" s="89"/>
      <c r="F148" s="89"/>
    </row>
    <row r="149" spans="1:9" ht="14.45" customHeight="1">
      <c r="A149" s="19"/>
      <c r="B149" s="15"/>
      <c r="C149" s="15"/>
      <c r="D149" s="15"/>
      <c r="E149" s="15"/>
      <c r="F149" s="15"/>
      <c r="G149" s="15"/>
      <c r="H149" s="58"/>
    </row>
    <row r="150" spans="1:9">
      <c r="A150" s="187" t="s">
        <v>57</v>
      </c>
      <c r="B150" s="187"/>
      <c r="C150" s="187"/>
      <c r="D150" s="187"/>
      <c r="E150" s="187"/>
      <c r="F150" s="187"/>
      <c r="G150" s="187"/>
      <c r="H150" s="187"/>
    </row>
    <row r="151" spans="1:9" ht="11.25" customHeight="1">
      <c r="A151" s="16"/>
      <c r="B151" s="15"/>
      <c r="C151" s="15"/>
      <c r="D151" s="15"/>
      <c r="E151" s="15"/>
      <c r="F151" s="15"/>
      <c r="G151" s="15"/>
      <c r="H151" s="58"/>
    </row>
    <row r="152" spans="1:9" ht="15" customHeight="1">
      <c r="A152" s="186" t="s">
        <v>58</v>
      </c>
      <c r="B152" s="186"/>
      <c r="C152" s="186"/>
      <c r="D152" s="186"/>
      <c r="E152" s="186"/>
      <c r="F152" s="186"/>
      <c r="G152" s="186"/>
      <c r="H152" s="186"/>
      <c r="I152" s="186"/>
    </row>
    <row r="153" spans="1:9">
      <c r="A153" s="186"/>
      <c r="B153" s="186"/>
      <c r="C153" s="186"/>
      <c r="D153" s="186"/>
      <c r="E153" s="186"/>
      <c r="F153" s="186"/>
      <c r="G153" s="186"/>
      <c r="H153" s="186"/>
      <c r="I153" s="186"/>
    </row>
    <row r="154" spans="1:9">
      <c r="A154" s="186"/>
      <c r="B154" s="186"/>
      <c r="C154" s="186"/>
      <c r="D154" s="186"/>
      <c r="E154" s="186"/>
      <c r="F154" s="186"/>
      <c r="G154" s="186"/>
      <c r="H154" s="186"/>
      <c r="I154" s="186"/>
    </row>
    <row r="155" spans="1:9" ht="14.45" customHeight="1">
      <c r="A155" s="186"/>
      <c r="B155" s="186"/>
      <c r="C155" s="186"/>
      <c r="D155" s="186"/>
      <c r="E155" s="186"/>
      <c r="F155" s="186"/>
      <c r="G155" s="186"/>
      <c r="H155" s="186"/>
      <c r="I155" s="186"/>
    </row>
    <row r="156" spans="1:9">
      <c r="A156" s="186"/>
      <c r="B156" s="186"/>
      <c r="C156" s="186"/>
      <c r="D156" s="186"/>
      <c r="E156" s="186"/>
      <c r="F156" s="186"/>
      <c r="G156" s="186"/>
      <c r="H156" s="186"/>
      <c r="I156" s="186"/>
    </row>
    <row r="157" spans="1:9">
      <c r="A157" s="186"/>
      <c r="B157" s="186"/>
      <c r="C157" s="186"/>
      <c r="D157" s="186"/>
      <c r="E157" s="186"/>
      <c r="F157" s="186"/>
      <c r="G157" s="186"/>
      <c r="H157" s="186"/>
      <c r="I157" s="186"/>
    </row>
    <row r="158" spans="1:9">
      <c r="A158" s="186"/>
      <c r="B158" s="186"/>
      <c r="C158" s="186"/>
      <c r="D158" s="186"/>
      <c r="E158" s="186"/>
      <c r="F158" s="186"/>
      <c r="G158" s="186"/>
      <c r="H158" s="186"/>
      <c r="I158" s="186"/>
    </row>
    <row r="159" spans="1:9">
      <c r="A159" s="186"/>
      <c r="B159" s="186"/>
      <c r="C159" s="186"/>
      <c r="D159" s="186"/>
      <c r="E159" s="186"/>
      <c r="F159" s="186"/>
      <c r="G159" s="186"/>
      <c r="H159" s="186"/>
      <c r="I159" s="186"/>
    </row>
    <row r="160" spans="1:9">
      <c r="A160" s="186"/>
      <c r="B160" s="186"/>
      <c r="C160" s="186"/>
      <c r="D160" s="186"/>
      <c r="E160" s="186"/>
      <c r="F160" s="186"/>
      <c r="G160" s="186"/>
      <c r="H160" s="186"/>
      <c r="I160" s="186"/>
    </row>
    <row r="161" spans="1:9">
      <c r="A161" s="186"/>
      <c r="B161" s="186"/>
      <c r="C161" s="186"/>
      <c r="D161" s="186"/>
      <c r="E161" s="186"/>
      <c r="F161" s="186"/>
      <c r="G161" s="186"/>
      <c r="H161" s="186"/>
      <c r="I161" s="186"/>
    </row>
    <row r="162" spans="1:9">
      <c r="A162" s="186"/>
      <c r="B162" s="186"/>
      <c r="C162" s="186"/>
      <c r="D162" s="186"/>
      <c r="E162" s="186"/>
      <c r="F162" s="186"/>
      <c r="G162" s="186"/>
      <c r="H162" s="186"/>
      <c r="I162" s="186"/>
    </row>
    <row r="163" spans="1:9">
      <c r="A163" s="186"/>
      <c r="B163" s="186"/>
      <c r="C163" s="186"/>
      <c r="D163" s="186"/>
      <c r="E163" s="186"/>
      <c r="F163" s="186"/>
      <c r="G163" s="186"/>
      <c r="H163" s="186"/>
      <c r="I163" s="186"/>
    </row>
    <row r="164" spans="1:9">
      <c r="A164" s="186"/>
      <c r="B164" s="186"/>
      <c r="C164" s="186"/>
      <c r="D164" s="186"/>
      <c r="E164" s="186"/>
      <c r="F164" s="186"/>
      <c r="G164" s="186"/>
      <c r="H164" s="186"/>
      <c r="I164" s="186"/>
    </row>
    <row r="165" spans="1:9">
      <c r="A165" s="186"/>
      <c r="B165" s="186"/>
      <c r="C165" s="186"/>
      <c r="D165" s="186"/>
      <c r="E165" s="186"/>
      <c r="F165" s="186"/>
      <c r="G165" s="186"/>
      <c r="H165" s="186"/>
      <c r="I165" s="186"/>
    </row>
    <row r="166" spans="1:9">
      <c r="A166" s="186"/>
      <c r="B166" s="186"/>
      <c r="C166" s="186"/>
      <c r="D166" s="186"/>
      <c r="E166" s="186"/>
      <c r="F166" s="186"/>
      <c r="G166" s="186"/>
      <c r="H166" s="186"/>
      <c r="I166" s="186"/>
    </row>
    <row r="167" spans="1:9">
      <c r="A167" s="186"/>
      <c r="B167" s="186"/>
      <c r="C167" s="186"/>
      <c r="D167" s="186"/>
      <c r="E167" s="186"/>
      <c r="F167" s="186"/>
      <c r="G167" s="186"/>
      <c r="H167" s="186"/>
      <c r="I167" s="186"/>
    </row>
    <row r="168" spans="1:9">
      <c r="A168" s="186"/>
      <c r="B168" s="186"/>
      <c r="C168" s="186"/>
      <c r="D168" s="186"/>
      <c r="E168" s="186"/>
      <c r="F168" s="186"/>
      <c r="G168" s="186"/>
      <c r="H168" s="186"/>
      <c r="I168" s="186"/>
    </row>
    <row r="169" spans="1:9">
      <c r="A169" s="186"/>
      <c r="B169" s="186"/>
      <c r="C169" s="186"/>
      <c r="D169" s="186"/>
      <c r="E169" s="186"/>
      <c r="F169" s="186"/>
      <c r="G169" s="186"/>
      <c r="H169" s="186"/>
      <c r="I169" s="186"/>
    </row>
    <row r="170" spans="1:9">
      <c r="A170" s="186"/>
      <c r="B170" s="186"/>
      <c r="C170" s="186"/>
      <c r="D170" s="186"/>
      <c r="E170" s="186"/>
      <c r="F170" s="186"/>
      <c r="G170" s="186"/>
      <c r="H170" s="186"/>
      <c r="I170" s="186"/>
    </row>
    <row r="171" spans="1:9">
      <c r="A171" s="186"/>
      <c r="B171" s="186"/>
      <c r="C171" s="186"/>
      <c r="D171" s="186"/>
      <c r="E171" s="186"/>
      <c r="F171" s="186"/>
      <c r="G171" s="186"/>
      <c r="H171" s="186"/>
      <c r="I171" s="186"/>
    </row>
    <row r="172" spans="1:9">
      <c r="A172" s="186"/>
      <c r="B172" s="186"/>
      <c r="C172" s="186"/>
      <c r="D172" s="186"/>
      <c r="E172" s="186"/>
      <c r="F172" s="186"/>
      <c r="G172" s="186"/>
      <c r="H172" s="186"/>
      <c r="I172" s="186"/>
    </row>
    <row r="173" spans="1:9" ht="17.25" customHeight="1">
      <c r="A173" s="186"/>
      <c r="B173" s="186"/>
      <c r="C173" s="186"/>
      <c r="D173" s="186"/>
      <c r="E173" s="186"/>
      <c r="F173" s="186"/>
      <c r="G173" s="186"/>
      <c r="H173" s="186"/>
      <c r="I173" s="186"/>
    </row>
    <row r="174" spans="1:9">
      <c r="A174" s="186"/>
      <c r="B174" s="186"/>
      <c r="C174" s="186"/>
      <c r="D174" s="186"/>
      <c r="E174" s="186"/>
      <c r="F174" s="186"/>
      <c r="G174" s="186"/>
      <c r="H174" s="186"/>
      <c r="I174" s="186"/>
    </row>
    <row r="175" spans="1:9">
      <c r="A175" s="186"/>
      <c r="B175" s="186"/>
      <c r="C175" s="186"/>
      <c r="D175" s="186"/>
      <c r="E175" s="186"/>
      <c r="F175" s="186"/>
      <c r="G175" s="186"/>
      <c r="H175" s="186"/>
      <c r="I175" s="186"/>
    </row>
    <row r="176" spans="1:9">
      <c r="A176" s="186"/>
      <c r="B176" s="186"/>
      <c r="C176" s="186"/>
      <c r="D176" s="186"/>
      <c r="E176" s="186"/>
      <c r="F176" s="186"/>
      <c r="G176" s="186"/>
      <c r="H176" s="186"/>
      <c r="I176" s="186"/>
    </row>
    <row r="177" spans="1:9">
      <c r="A177" s="186"/>
      <c r="B177" s="186"/>
      <c r="C177" s="186"/>
      <c r="D177" s="186"/>
      <c r="E177" s="186"/>
      <c r="F177" s="186"/>
      <c r="G177" s="186"/>
      <c r="H177" s="186"/>
      <c r="I177" s="186"/>
    </row>
    <row r="178" spans="1:9">
      <c r="A178" s="186"/>
      <c r="B178" s="186"/>
      <c r="C178" s="186"/>
      <c r="D178" s="186"/>
      <c r="E178" s="186"/>
      <c r="F178" s="186"/>
      <c r="G178" s="186"/>
      <c r="H178" s="186"/>
      <c r="I178" s="186"/>
    </row>
    <row r="179" spans="1:9">
      <c r="A179" s="186"/>
      <c r="B179" s="186"/>
      <c r="C179" s="186"/>
      <c r="D179" s="186"/>
      <c r="E179" s="186"/>
      <c r="F179" s="186"/>
      <c r="G179" s="186"/>
      <c r="H179" s="186"/>
      <c r="I179" s="186"/>
    </row>
    <row r="180" spans="1:9">
      <c r="A180" s="186"/>
      <c r="B180" s="186"/>
      <c r="C180" s="186"/>
      <c r="D180" s="186"/>
      <c r="E180" s="186"/>
      <c r="F180" s="186"/>
      <c r="G180" s="186"/>
      <c r="H180" s="186"/>
      <c r="I180" s="186"/>
    </row>
    <row r="181" spans="1:9">
      <c r="A181" s="186"/>
      <c r="B181" s="186"/>
      <c r="C181" s="186"/>
      <c r="D181" s="186"/>
      <c r="E181" s="186"/>
      <c r="F181" s="186"/>
      <c r="G181" s="186"/>
      <c r="H181" s="186"/>
      <c r="I181" s="186"/>
    </row>
    <row r="182" spans="1:9" ht="409.5" customHeight="1">
      <c r="A182" s="186"/>
      <c r="B182" s="186"/>
      <c r="C182" s="186"/>
      <c r="D182" s="186"/>
      <c r="E182" s="186"/>
      <c r="F182" s="186"/>
      <c r="G182" s="186"/>
      <c r="H182" s="186"/>
      <c r="I182" s="186"/>
    </row>
    <row r="183" spans="1:9" ht="15" customHeight="1">
      <c r="A183" s="186"/>
      <c r="B183" s="186"/>
      <c r="C183" s="186"/>
      <c r="D183" s="186"/>
      <c r="E183" s="186"/>
      <c r="F183" s="186"/>
      <c r="G183" s="186"/>
      <c r="H183" s="186"/>
      <c r="I183" s="186"/>
    </row>
    <row r="184" spans="1:9">
      <c r="A184" s="186"/>
      <c r="B184" s="186"/>
      <c r="C184" s="186"/>
      <c r="D184" s="186"/>
      <c r="E184" s="186"/>
      <c r="F184" s="186"/>
      <c r="G184" s="186"/>
      <c r="H184" s="186"/>
      <c r="I184" s="186"/>
    </row>
    <row r="185" spans="1:9">
      <c r="A185" s="186"/>
      <c r="B185" s="186"/>
      <c r="C185" s="186"/>
      <c r="D185" s="186"/>
      <c r="E185" s="186"/>
      <c r="F185" s="186"/>
      <c r="G185" s="186"/>
      <c r="H185" s="186"/>
      <c r="I185" s="186"/>
    </row>
    <row r="186" spans="1:9">
      <c r="A186" s="186"/>
      <c r="B186" s="186"/>
      <c r="C186" s="186"/>
      <c r="D186" s="186"/>
      <c r="E186" s="186"/>
      <c r="F186" s="186"/>
      <c r="G186" s="186"/>
      <c r="H186" s="186"/>
      <c r="I186" s="186"/>
    </row>
    <row r="187" spans="1:9">
      <c r="A187" s="186"/>
      <c r="B187" s="186"/>
      <c r="C187" s="186"/>
      <c r="D187" s="186"/>
      <c r="E187" s="186"/>
      <c r="F187" s="186"/>
      <c r="G187" s="186"/>
      <c r="H187" s="186"/>
      <c r="I187" s="186"/>
    </row>
    <row r="188" spans="1:9">
      <c r="A188" s="186"/>
      <c r="B188" s="186"/>
      <c r="C188" s="186"/>
      <c r="D188" s="186"/>
      <c r="E188" s="186"/>
      <c r="F188" s="186"/>
      <c r="G188" s="186"/>
      <c r="H188" s="186"/>
      <c r="I188" s="186"/>
    </row>
    <row r="189" spans="1:9">
      <c r="A189" s="186"/>
      <c r="B189" s="186"/>
      <c r="C189" s="186"/>
      <c r="D189" s="186"/>
      <c r="E189" s="186"/>
      <c r="F189" s="186"/>
      <c r="G189" s="186"/>
      <c r="H189" s="186"/>
      <c r="I189" s="186"/>
    </row>
    <row r="190" spans="1:9">
      <c r="A190" s="186"/>
      <c r="B190" s="186"/>
      <c r="C190" s="186"/>
      <c r="D190" s="186"/>
      <c r="E190" s="186"/>
      <c r="F190" s="186"/>
      <c r="G190" s="186"/>
      <c r="H190" s="186"/>
      <c r="I190" s="186"/>
    </row>
    <row r="191" spans="1:9">
      <c r="A191" s="186"/>
      <c r="B191" s="186"/>
      <c r="C191" s="186"/>
      <c r="D191" s="186"/>
      <c r="E191" s="186"/>
      <c r="F191" s="186"/>
      <c r="G191" s="186"/>
      <c r="H191" s="186"/>
      <c r="I191" s="186"/>
    </row>
    <row r="192" spans="1:9">
      <c r="A192" s="186"/>
      <c r="B192" s="186"/>
      <c r="C192" s="186"/>
      <c r="D192" s="186"/>
      <c r="E192" s="186"/>
      <c r="F192" s="186"/>
      <c r="G192" s="186"/>
      <c r="H192" s="186"/>
      <c r="I192" s="186"/>
    </row>
    <row r="193" spans="1:9">
      <c r="A193" s="186"/>
      <c r="B193" s="186"/>
      <c r="C193" s="186"/>
      <c r="D193" s="186"/>
      <c r="E193" s="186"/>
      <c r="F193" s="186"/>
      <c r="G193" s="186"/>
      <c r="H193" s="186"/>
      <c r="I193" s="186"/>
    </row>
    <row r="194" spans="1:9">
      <c r="A194" s="186"/>
      <c r="B194" s="186"/>
      <c r="C194" s="186"/>
      <c r="D194" s="186"/>
      <c r="E194" s="186"/>
      <c r="F194" s="186"/>
      <c r="G194" s="186"/>
      <c r="H194" s="186"/>
      <c r="I194" s="186"/>
    </row>
    <row r="195" spans="1:9">
      <c r="A195" s="186"/>
      <c r="B195" s="186"/>
      <c r="C195" s="186"/>
      <c r="D195" s="186"/>
      <c r="E195" s="186"/>
      <c r="F195" s="186"/>
      <c r="G195" s="186"/>
      <c r="H195" s="186"/>
      <c r="I195" s="186"/>
    </row>
    <row r="196" spans="1:9">
      <c r="A196" s="186"/>
      <c r="B196" s="186"/>
      <c r="C196" s="186"/>
      <c r="D196" s="186"/>
      <c r="E196" s="186"/>
      <c r="F196" s="186"/>
      <c r="G196" s="186"/>
      <c r="H196" s="186"/>
      <c r="I196" s="186"/>
    </row>
    <row r="197" spans="1:9" ht="382.5" customHeight="1">
      <c r="A197" s="186"/>
      <c r="B197" s="186"/>
      <c r="C197" s="186"/>
      <c r="D197" s="186"/>
      <c r="E197" s="186"/>
      <c r="F197" s="186"/>
      <c r="G197" s="186"/>
      <c r="H197" s="186"/>
      <c r="I197" s="186"/>
    </row>
    <row r="199" spans="1:9">
      <c r="I199" s="72" t="s">
        <v>59</v>
      </c>
    </row>
  </sheetData>
  <mergeCells count="39">
    <mergeCell ref="B118:I118"/>
    <mergeCell ref="A150:H150"/>
    <mergeCell ref="A152:I197"/>
    <mergeCell ref="B101:H101"/>
    <mergeCell ref="B102:H102"/>
    <mergeCell ref="B103:H103"/>
    <mergeCell ref="B104:H104"/>
    <mergeCell ref="B105:H105"/>
    <mergeCell ref="B116:H116"/>
    <mergeCell ref="K62:P64"/>
    <mergeCell ref="C64:E64"/>
    <mergeCell ref="B83:H83"/>
    <mergeCell ref="B87:I87"/>
    <mergeCell ref="B91:I91"/>
    <mergeCell ref="B97:H97"/>
    <mergeCell ref="C55:E55"/>
    <mergeCell ref="C56:E56"/>
    <mergeCell ref="C58:E58"/>
    <mergeCell ref="C60:E60"/>
    <mergeCell ref="D61:H61"/>
    <mergeCell ref="C62:E62"/>
    <mergeCell ref="F33:G33"/>
    <mergeCell ref="C22:E22"/>
    <mergeCell ref="C23:E23"/>
    <mergeCell ref="D24:I24"/>
    <mergeCell ref="C25:E25"/>
    <mergeCell ref="D26:I26"/>
    <mergeCell ref="C27:E27"/>
    <mergeCell ref="D28:I28"/>
    <mergeCell ref="C29:E29"/>
    <mergeCell ref="D30:H30"/>
    <mergeCell ref="C31:E31"/>
    <mergeCell ref="D32:H32"/>
    <mergeCell ref="H15:I15"/>
    <mergeCell ref="H9:I9"/>
    <mergeCell ref="H10:I10"/>
    <mergeCell ref="H12:I12"/>
    <mergeCell ref="H13:I13"/>
    <mergeCell ref="H14:I14"/>
  </mergeCells>
  <hyperlinks>
    <hyperlink ref="A134" r:id="rId1" display="mailto:dar.ibtest@gmail.com" xr:uid="{A8023568-66F2-4063-8D03-F88FE905B8B4}"/>
    <hyperlink ref="B134" r:id="rId2" xr:uid="{A594EE6C-BD4E-426D-8D16-DF9F1950A18D}"/>
    <hyperlink ref="B135" r:id="rId3" xr:uid="{88FA318D-9DEB-43C4-8DCB-F243B6B3CD65}"/>
    <hyperlink ref="H11" r:id="rId4" xr:uid="{0B0AF0A5-4FB2-4E8F-943E-E3D527A24ABC}"/>
  </hyperlinks>
  <printOptions horizontalCentered="1"/>
  <pageMargins left="3.9370078740157501E-2" right="3.9370078740157501E-2" top="0.15748031496063" bottom="0.15748031496063" header="0.31496062992126" footer="0.31496062992126"/>
  <pageSetup paperSize="5" scale="90" orientation="portrait" r:id="rId5"/>
  <drawing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D5B5-0D71-4120-BA6A-DE21E71EBFE9}">
  <dimension ref="B1:BC37"/>
  <sheetViews>
    <sheetView zoomScale="98" zoomScaleNormal="85" workbookViewId="0">
      <selection activeCell="L10" sqref="L10"/>
    </sheetView>
  </sheetViews>
  <sheetFormatPr defaultColWidth="9.140625" defaultRowHeight="20.45"/>
  <cols>
    <col min="1" max="1" width="9.140625" style="131"/>
    <col min="2" max="2" width="9.42578125" style="132" bestFit="1" customWidth="1"/>
    <col min="3" max="3" width="12.42578125" style="132" bestFit="1" customWidth="1"/>
    <col min="4" max="4" width="33.42578125" style="132" bestFit="1" customWidth="1"/>
    <col min="5" max="5" width="9.42578125" style="132" bestFit="1" customWidth="1"/>
    <col min="6" max="6" width="15.42578125" style="132" customWidth="1"/>
    <col min="7" max="7" width="9.42578125" style="132" bestFit="1" customWidth="1"/>
    <col min="8" max="8" width="14.42578125" style="132" bestFit="1" customWidth="1"/>
    <col min="9" max="9" width="9.42578125" style="132" bestFit="1" customWidth="1"/>
    <col min="10" max="11" width="14.42578125" style="132" bestFit="1" customWidth="1"/>
    <col min="12" max="12" width="14.140625" style="132" bestFit="1" customWidth="1"/>
    <col min="13" max="13" width="13.5703125" style="132" bestFit="1" customWidth="1"/>
    <col min="14" max="14" width="8.85546875" style="132" bestFit="1" customWidth="1"/>
    <col min="15" max="15" width="9.140625" style="132"/>
    <col min="16" max="17" width="9.140625" style="131"/>
    <col min="18" max="18" width="24.85546875" style="131" customWidth="1"/>
    <col min="19" max="19" width="9.140625" style="131"/>
    <col min="20" max="20" width="14.42578125" style="131" customWidth="1"/>
    <col min="21" max="22" width="12.42578125" style="131" customWidth="1"/>
    <col min="23" max="23" width="11.5703125" style="131" customWidth="1"/>
    <col min="24" max="25" width="9.140625" style="131"/>
    <col min="26" max="26" width="24" style="131" customWidth="1"/>
    <col min="27" max="27" width="9.140625" style="131"/>
    <col min="28" max="28" width="13.85546875" style="131" customWidth="1"/>
    <col min="29" max="29" width="12.42578125" style="131" customWidth="1"/>
    <col min="30" max="30" width="12.85546875" style="131" customWidth="1"/>
    <col min="31" max="31" width="12.42578125" style="131" customWidth="1"/>
    <col min="32" max="33" width="9.140625" style="131"/>
    <col min="34" max="34" width="31.5703125" style="131" customWidth="1"/>
    <col min="35" max="35" width="9.140625" style="131"/>
    <col min="36" max="36" width="13.140625" style="131" customWidth="1"/>
    <col min="37" max="37" width="11.42578125" style="131" customWidth="1"/>
    <col min="38" max="38" width="11.140625" style="131" customWidth="1"/>
    <col min="39" max="39" width="12" style="131" customWidth="1"/>
    <col min="40" max="41" width="9.140625" style="131"/>
    <col min="42" max="42" width="24.5703125" style="131" customWidth="1"/>
    <col min="43" max="43" width="8.85546875" style="131" customWidth="1"/>
    <col min="44" max="44" width="13" style="131" customWidth="1"/>
    <col min="45" max="45" width="10.85546875" style="131" customWidth="1"/>
    <col min="46" max="46" width="12.42578125" style="131" customWidth="1"/>
    <col min="47" max="47" width="11.5703125" style="131" customWidth="1"/>
    <col min="48" max="49" width="9.140625" style="131"/>
    <col min="50" max="50" width="34.42578125" style="131" customWidth="1"/>
    <col min="51" max="51" width="9.140625" style="131"/>
    <col min="52" max="52" width="13.140625" style="131" customWidth="1"/>
    <col min="53" max="53" width="10.5703125" style="131" customWidth="1"/>
    <col min="54" max="54" width="10.85546875" style="131" customWidth="1"/>
    <col min="55" max="55" width="11.42578125" style="131" customWidth="1"/>
    <col min="56" max="16384" width="9.140625" style="131"/>
  </cols>
  <sheetData>
    <row r="1" spans="2:55">
      <c r="B1" s="204" t="s">
        <v>63</v>
      </c>
      <c r="C1" s="204"/>
      <c r="D1" s="204"/>
      <c r="E1" s="204"/>
      <c r="F1" s="204"/>
      <c r="G1" s="204"/>
      <c r="H1" s="204"/>
      <c r="I1" s="204"/>
      <c r="J1" s="204"/>
      <c r="K1" s="204"/>
      <c r="L1" s="204"/>
      <c r="M1" s="204"/>
      <c r="N1" s="204"/>
      <c r="R1" s="205" t="s">
        <v>64</v>
      </c>
      <c r="S1" s="205"/>
      <c r="T1" s="205"/>
      <c r="U1" s="205"/>
      <c r="V1" s="205"/>
      <c r="W1" s="205"/>
      <c r="Z1" s="206" t="s">
        <v>65</v>
      </c>
      <c r="AA1" s="206"/>
      <c r="AB1" s="206"/>
      <c r="AC1" s="206"/>
      <c r="AD1" s="206"/>
      <c r="AE1" s="206"/>
      <c r="AH1" s="207" t="s">
        <v>66</v>
      </c>
      <c r="AI1" s="207"/>
      <c r="AJ1" s="207"/>
      <c r="AK1" s="207"/>
      <c r="AL1" s="207"/>
      <c r="AM1" s="207"/>
      <c r="AP1" s="202" t="s">
        <v>67</v>
      </c>
      <c r="AQ1" s="202"/>
      <c r="AR1" s="202"/>
      <c r="AS1" s="202"/>
      <c r="AT1" s="202"/>
      <c r="AU1" s="202"/>
      <c r="AX1" s="203" t="s">
        <v>68</v>
      </c>
      <c r="AY1" s="203"/>
      <c r="AZ1" s="203"/>
      <c r="BA1" s="203"/>
      <c r="BB1" s="203"/>
      <c r="BC1" s="203"/>
    </row>
    <row r="2" spans="2:55">
      <c r="B2" s="204"/>
      <c r="C2" s="204"/>
      <c r="D2" s="204"/>
      <c r="E2" s="204"/>
      <c r="F2" s="204"/>
      <c r="G2" s="204"/>
      <c r="H2" s="204"/>
      <c r="I2" s="204"/>
      <c r="J2" s="204"/>
      <c r="K2" s="204"/>
      <c r="L2" s="204"/>
      <c r="M2" s="204"/>
      <c r="N2" s="204"/>
      <c r="R2" s="152" t="s">
        <v>20</v>
      </c>
      <c r="S2" s="152" t="s">
        <v>22</v>
      </c>
      <c r="T2" s="152" t="s">
        <v>23</v>
      </c>
      <c r="U2" s="152" t="s">
        <v>69</v>
      </c>
      <c r="V2" s="152" t="s">
        <v>70</v>
      </c>
      <c r="W2" s="152" t="s">
        <v>71</v>
      </c>
      <c r="Z2" s="153" t="s">
        <v>20</v>
      </c>
      <c r="AA2" s="153" t="s">
        <v>22</v>
      </c>
      <c r="AB2" s="153" t="s">
        <v>23</v>
      </c>
      <c r="AC2" s="153" t="s">
        <v>69</v>
      </c>
      <c r="AD2" s="153" t="s">
        <v>70</v>
      </c>
      <c r="AE2" s="153" t="s">
        <v>71</v>
      </c>
      <c r="AH2" s="154" t="s">
        <v>20</v>
      </c>
      <c r="AI2" s="154" t="s">
        <v>22</v>
      </c>
      <c r="AJ2" s="154" t="s">
        <v>23</v>
      </c>
      <c r="AK2" s="154" t="s">
        <v>69</v>
      </c>
      <c r="AL2" s="154" t="s">
        <v>70</v>
      </c>
      <c r="AM2" s="154" t="s">
        <v>71</v>
      </c>
      <c r="AP2" s="155" t="s">
        <v>20</v>
      </c>
      <c r="AQ2" s="155" t="s">
        <v>22</v>
      </c>
      <c r="AR2" s="155" t="s">
        <v>23</v>
      </c>
      <c r="AS2" s="155" t="s">
        <v>69</v>
      </c>
      <c r="AT2" s="155" t="s">
        <v>70</v>
      </c>
      <c r="AU2" s="155" t="s">
        <v>71</v>
      </c>
      <c r="AX2" s="156" t="s">
        <v>20</v>
      </c>
      <c r="AY2" s="156" t="s">
        <v>22</v>
      </c>
      <c r="AZ2" s="156" t="s">
        <v>23</v>
      </c>
      <c r="BA2" s="156" t="s">
        <v>69</v>
      </c>
      <c r="BB2" s="156" t="s">
        <v>70</v>
      </c>
      <c r="BC2" s="156" t="s">
        <v>71</v>
      </c>
    </row>
    <row r="3" spans="2:55">
      <c r="B3" s="133" t="s">
        <v>72</v>
      </c>
      <c r="C3" s="134" t="s">
        <v>73</v>
      </c>
      <c r="D3" s="134" t="s">
        <v>74</v>
      </c>
      <c r="E3" s="133" t="s">
        <v>22</v>
      </c>
      <c r="F3" s="133" t="s">
        <v>23</v>
      </c>
      <c r="G3" s="133" t="s">
        <v>75</v>
      </c>
      <c r="H3" s="133" t="s">
        <v>24</v>
      </c>
      <c r="I3" s="133" t="s">
        <v>76</v>
      </c>
      <c r="J3" s="133" t="s">
        <v>77</v>
      </c>
      <c r="K3" s="133" t="s">
        <v>69</v>
      </c>
      <c r="L3" s="168" t="s">
        <v>78</v>
      </c>
      <c r="M3" s="168" t="s">
        <v>79</v>
      </c>
      <c r="N3" s="135"/>
    </row>
    <row r="4" spans="2:55">
      <c r="B4" s="136">
        <v>1</v>
      </c>
      <c r="C4" s="137" t="s">
        <v>80</v>
      </c>
      <c r="D4" s="160" t="s">
        <v>81</v>
      </c>
      <c r="E4" s="136">
        <v>1</v>
      </c>
      <c r="F4" s="138">
        <v>0</v>
      </c>
      <c r="G4" s="139">
        <v>0</v>
      </c>
      <c r="H4" s="140">
        <f>(E4*F4)-G4</f>
        <v>0</v>
      </c>
      <c r="I4" s="141">
        <v>30</v>
      </c>
      <c r="J4" s="142">
        <f>H4-K4</f>
        <v>0</v>
      </c>
      <c r="K4" s="140">
        <f>IF(C4="Mark Up",(H4*100)/(100+I4),IF(C4="No Mark Up",H4,IF(C4="Engineering",0,IF(C4="Engineering",I4="NA"))))</f>
        <v>0</v>
      </c>
      <c r="L4" s="135"/>
      <c r="M4" s="135"/>
      <c r="N4" s="135"/>
    </row>
    <row r="5" spans="2:55">
      <c r="B5" s="136">
        <v>2</v>
      </c>
      <c r="C5" s="137" t="s">
        <v>82</v>
      </c>
      <c r="D5" s="160" t="s">
        <v>83</v>
      </c>
      <c r="E5" s="136">
        <v>1</v>
      </c>
      <c r="F5" s="140"/>
      <c r="G5" s="139">
        <v>0</v>
      </c>
      <c r="H5" s="140">
        <f t="shared" ref="H5:H7" si="0">(E5*F5)-G5</f>
        <v>0</v>
      </c>
      <c r="I5" s="141" t="s">
        <v>84</v>
      </c>
      <c r="J5" s="142">
        <f t="shared" ref="J5:J7" si="1">H5-K5</f>
        <v>0</v>
      </c>
      <c r="K5" s="140">
        <f>((L5*19.93)+(M5*11.82))</f>
        <v>0</v>
      </c>
      <c r="L5" s="135"/>
      <c r="M5" s="140"/>
      <c r="N5" s="135"/>
    </row>
    <row r="6" spans="2:55">
      <c r="B6" s="136">
        <v>3</v>
      </c>
      <c r="C6" s="137" t="s">
        <v>82</v>
      </c>
      <c r="D6" s="160" t="s">
        <v>85</v>
      </c>
      <c r="E6" s="136">
        <v>1</v>
      </c>
      <c r="F6" s="140">
        <v>0</v>
      </c>
      <c r="G6" s="139">
        <v>0</v>
      </c>
      <c r="H6" s="140">
        <f t="shared" si="0"/>
        <v>0</v>
      </c>
      <c r="I6" s="141" t="s">
        <v>84</v>
      </c>
      <c r="J6" s="142">
        <f t="shared" si="1"/>
        <v>0</v>
      </c>
      <c r="K6" s="140">
        <f>((L6*19.93)+(M6*11.82))</f>
        <v>0</v>
      </c>
      <c r="L6" s="135"/>
      <c r="M6" s="140"/>
      <c r="N6" s="135"/>
    </row>
    <row r="7" spans="2:55">
      <c r="B7" s="136">
        <v>4</v>
      </c>
      <c r="C7" s="137" t="s">
        <v>82</v>
      </c>
      <c r="D7" s="160" t="s">
        <v>86</v>
      </c>
      <c r="E7" s="136">
        <v>1</v>
      </c>
      <c r="F7" s="140">
        <v>0</v>
      </c>
      <c r="G7" s="139">
        <v>0</v>
      </c>
      <c r="H7" s="140">
        <f t="shared" si="0"/>
        <v>0</v>
      </c>
      <c r="I7" s="141" t="s">
        <v>84</v>
      </c>
      <c r="J7" s="142">
        <f t="shared" si="1"/>
        <v>0</v>
      </c>
      <c r="K7" s="140">
        <f>((L7*19.93)+(M7*11.82))</f>
        <v>0</v>
      </c>
      <c r="L7" s="135"/>
      <c r="M7" s="140"/>
      <c r="N7" s="135"/>
    </row>
    <row r="8" spans="2:55">
      <c r="B8" s="136">
        <v>5</v>
      </c>
      <c r="C8" s="137" t="s">
        <v>80</v>
      </c>
      <c r="D8" s="159" t="s">
        <v>87</v>
      </c>
      <c r="E8" s="136">
        <v>1</v>
      </c>
      <c r="F8" s="138">
        <v>0</v>
      </c>
      <c r="G8" s="139">
        <v>0</v>
      </c>
      <c r="H8" s="140">
        <f>(E8*F8)-G8</f>
        <v>0</v>
      </c>
      <c r="I8" s="141">
        <v>30</v>
      </c>
      <c r="J8" s="142">
        <f>H8-K8</f>
        <v>0</v>
      </c>
      <c r="K8" s="140">
        <f>IF(C8="Mark Up",(H8*100)/(100+I8),IF(C8="No Mark Up",H8,IF(C8="Engineering",0,IF(C8="Engineering",I8="NA"))))</f>
        <v>0</v>
      </c>
      <c r="L8" s="135"/>
      <c r="M8" s="135"/>
      <c r="N8" s="135"/>
    </row>
    <row r="9" spans="2:55">
      <c r="B9" s="136">
        <v>6</v>
      </c>
      <c r="C9" s="137" t="s">
        <v>82</v>
      </c>
      <c r="D9" s="159" t="s">
        <v>88</v>
      </c>
      <c r="E9" s="136">
        <v>1</v>
      </c>
      <c r="F9" s="140">
        <v>0</v>
      </c>
      <c r="G9" s="139">
        <v>0</v>
      </c>
      <c r="H9" s="140">
        <f t="shared" ref="H9:H11" si="2">(E9*F9)-G9</f>
        <v>0</v>
      </c>
      <c r="I9" s="141" t="s">
        <v>84</v>
      </c>
      <c r="J9" s="142">
        <f t="shared" ref="J9:J11" si="3">H9-K9</f>
        <v>0</v>
      </c>
      <c r="K9" s="140">
        <f>((L9*31.47)+(M9*11.82))</f>
        <v>0</v>
      </c>
      <c r="L9" s="135"/>
      <c r="M9" s="135"/>
      <c r="N9" s="135"/>
    </row>
    <row r="10" spans="2:55">
      <c r="B10" s="136">
        <v>7</v>
      </c>
      <c r="C10" s="137" t="s">
        <v>82</v>
      </c>
      <c r="D10" s="159" t="s">
        <v>89</v>
      </c>
      <c r="E10" s="136">
        <v>1</v>
      </c>
      <c r="F10" s="140">
        <v>0</v>
      </c>
      <c r="G10" s="139">
        <v>0</v>
      </c>
      <c r="H10" s="140">
        <f t="shared" si="2"/>
        <v>0</v>
      </c>
      <c r="I10" s="141" t="s">
        <v>84</v>
      </c>
      <c r="J10" s="142">
        <f t="shared" si="3"/>
        <v>0</v>
      </c>
      <c r="K10" s="140">
        <f>((L10*31.47)+(M10*11.82))</f>
        <v>0</v>
      </c>
      <c r="L10" s="135"/>
      <c r="M10" s="135"/>
      <c r="N10" s="135"/>
    </row>
    <row r="11" spans="2:55">
      <c r="B11" s="136">
        <v>8</v>
      </c>
      <c r="C11" s="137" t="s">
        <v>82</v>
      </c>
      <c r="D11" s="159" t="s">
        <v>90</v>
      </c>
      <c r="E11" s="136">
        <v>1</v>
      </c>
      <c r="F11" s="140">
        <v>0</v>
      </c>
      <c r="G11" s="139">
        <v>0</v>
      </c>
      <c r="H11" s="140">
        <f t="shared" si="2"/>
        <v>0</v>
      </c>
      <c r="I11" s="141" t="s">
        <v>84</v>
      </c>
      <c r="J11" s="142">
        <f t="shared" si="3"/>
        <v>0</v>
      </c>
      <c r="K11" s="140">
        <f>((L11*31.47)+(M11*11.82))</f>
        <v>0</v>
      </c>
      <c r="L11" s="135"/>
      <c r="M11" s="135"/>
      <c r="N11" s="135"/>
    </row>
    <row r="12" spans="2:55">
      <c r="B12" s="136">
        <v>9</v>
      </c>
      <c r="C12" s="137" t="s">
        <v>80</v>
      </c>
      <c r="D12" s="161" t="s">
        <v>91</v>
      </c>
      <c r="E12" s="136">
        <v>1</v>
      </c>
      <c r="F12" s="138">
        <v>0</v>
      </c>
      <c r="G12" s="139">
        <v>0</v>
      </c>
      <c r="H12" s="140">
        <f>(E12*F12)-G12</f>
        <v>0</v>
      </c>
      <c r="I12" s="141">
        <v>30</v>
      </c>
      <c r="J12" s="142">
        <f>H12-K12</f>
        <v>0</v>
      </c>
      <c r="K12" s="140">
        <f>IF(C12="Mark Up",(H12*100)/(100+I12),IF(C12="No Mark Up",H12,IF(C12="Engineering",0,IF(C12="Engineering",I12="NA"))))</f>
        <v>0</v>
      </c>
      <c r="L12" s="135"/>
      <c r="M12" s="135"/>
      <c r="N12" s="135"/>
    </row>
    <row r="13" spans="2:55">
      <c r="B13" s="136">
        <v>10</v>
      </c>
      <c r="C13" s="137" t="s">
        <v>82</v>
      </c>
      <c r="D13" s="161" t="s">
        <v>92</v>
      </c>
      <c r="E13" s="136">
        <v>1</v>
      </c>
      <c r="F13" s="140">
        <v>0</v>
      </c>
      <c r="G13" s="139">
        <v>0</v>
      </c>
      <c r="H13" s="140">
        <f t="shared" ref="H13:H15" si="4">(E13*F13)-G13</f>
        <v>0</v>
      </c>
      <c r="I13" s="141" t="s">
        <v>84</v>
      </c>
      <c r="J13" s="142">
        <f t="shared" ref="J13:J15" si="5">H13-K13</f>
        <v>0</v>
      </c>
      <c r="K13" s="140">
        <f>((L13*21.34)+(M13*9.93))</f>
        <v>0</v>
      </c>
      <c r="L13" s="135"/>
      <c r="M13" s="135"/>
      <c r="N13" s="135"/>
    </row>
    <row r="14" spans="2:55">
      <c r="B14" s="136">
        <v>11</v>
      </c>
      <c r="C14" s="137" t="s">
        <v>82</v>
      </c>
      <c r="D14" s="161" t="s">
        <v>93</v>
      </c>
      <c r="E14" s="136">
        <v>1</v>
      </c>
      <c r="F14" s="140">
        <v>0</v>
      </c>
      <c r="G14" s="139">
        <v>0</v>
      </c>
      <c r="H14" s="140">
        <f t="shared" si="4"/>
        <v>0</v>
      </c>
      <c r="I14" s="141" t="s">
        <v>84</v>
      </c>
      <c r="J14" s="142">
        <f t="shared" si="5"/>
        <v>0</v>
      </c>
      <c r="K14" s="140">
        <f>((L14*21.92)+(M14*11.82))</f>
        <v>0</v>
      </c>
      <c r="L14" s="135"/>
      <c r="M14" s="135"/>
      <c r="N14" s="135"/>
    </row>
    <row r="15" spans="2:55">
      <c r="B15" s="136">
        <v>12</v>
      </c>
      <c r="C15" s="137" t="s">
        <v>82</v>
      </c>
      <c r="D15" s="161" t="s">
        <v>94</v>
      </c>
      <c r="E15" s="136">
        <v>1</v>
      </c>
      <c r="F15" s="140">
        <v>0</v>
      </c>
      <c r="G15" s="139">
        <v>0</v>
      </c>
      <c r="H15" s="140">
        <f t="shared" si="4"/>
        <v>0</v>
      </c>
      <c r="I15" s="141" t="s">
        <v>84</v>
      </c>
      <c r="J15" s="142">
        <f t="shared" si="5"/>
        <v>0</v>
      </c>
      <c r="K15" s="140">
        <f>((L15*21.92)+(M15*11.82))</f>
        <v>0</v>
      </c>
      <c r="L15" s="135"/>
      <c r="M15" s="135"/>
    </row>
    <row r="16" spans="2:55">
      <c r="B16" s="136">
        <v>13</v>
      </c>
      <c r="C16" s="137" t="s">
        <v>80</v>
      </c>
      <c r="D16" s="162" t="s">
        <v>95</v>
      </c>
      <c r="E16" s="136">
        <v>1</v>
      </c>
      <c r="F16" s="138">
        <v>0</v>
      </c>
      <c r="G16" s="139">
        <v>0</v>
      </c>
      <c r="H16" s="140">
        <f>(E16*F16)-G16</f>
        <v>0</v>
      </c>
      <c r="I16" s="141">
        <v>30</v>
      </c>
      <c r="J16" s="142">
        <f>H16-K16</f>
        <v>0</v>
      </c>
      <c r="K16" s="140">
        <f>IF(C16="Mark Up",(H16*100)/(100+I16),IF(C16="No Mark Up",H16,IF(C16="Engineering",0,IF(C16="Engineering",I16="NA"))))</f>
        <v>0</v>
      </c>
      <c r="L16" s="135"/>
      <c r="M16" s="135"/>
      <c r="N16" s="135"/>
    </row>
    <row r="17" spans="2:14">
      <c r="B17" s="136">
        <v>14</v>
      </c>
      <c r="C17" s="137" t="s">
        <v>82</v>
      </c>
      <c r="D17" s="162" t="s">
        <v>96</v>
      </c>
      <c r="E17" s="136">
        <v>1</v>
      </c>
      <c r="F17" s="140">
        <v>0</v>
      </c>
      <c r="G17" s="139">
        <v>0</v>
      </c>
      <c r="H17" s="140">
        <f t="shared" ref="H17:H19" si="6">(E17*F17)-G17</f>
        <v>0</v>
      </c>
      <c r="I17" s="141" t="s">
        <v>84</v>
      </c>
      <c r="J17" s="142">
        <f t="shared" ref="J17:J19" si="7">H17-K17</f>
        <v>0</v>
      </c>
      <c r="K17" s="140">
        <f>((L17*21.92)+(M17*11.82))</f>
        <v>0</v>
      </c>
      <c r="L17" s="135"/>
      <c r="M17" s="135"/>
      <c r="N17" s="135"/>
    </row>
    <row r="18" spans="2:14">
      <c r="B18" s="136">
        <v>15</v>
      </c>
      <c r="C18" s="137" t="s">
        <v>82</v>
      </c>
      <c r="D18" s="162" t="s">
        <v>97</v>
      </c>
      <c r="E18" s="136">
        <v>1</v>
      </c>
      <c r="F18" s="140">
        <v>0</v>
      </c>
      <c r="G18" s="139">
        <v>0</v>
      </c>
      <c r="H18" s="140">
        <f t="shared" si="6"/>
        <v>0</v>
      </c>
      <c r="I18" s="141" t="s">
        <v>84</v>
      </c>
      <c r="J18" s="142">
        <f t="shared" si="7"/>
        <v>0</v>
      </c>
      <c r="K18" s="140">
        <f>((L18*21.92)+(M18*11.82))</f>
        <v>0</v>
      </c>
      <c r="L18" s="135"/>
      <c r="M18" s="135"/>
      <c r="N18" s="135"/>
    </row>
    <row r="19" spans="2:14">
      <c r="B19" s="136">
        <v>16</v>
      </c>
      <c r="C19" s="137" t="s">
        <v>82</v>
      </c>
      <c r="D19" s="162" t="s">
        <v>98</v>
      </c>
      <c r="E19" s="136">
        <v>1</v>
      </c>
      <c r="F19" s="140">
        <v>0</v>
      </c>
      <c r="G19" s="139">
        <v>0</v>
      </c>
      <c r="H19" s="140">
        <f t="shared" si="6"/>
        <v>0</v>
      </c>
      <c r="I19" s="141" t="s">
        <v>84</v>
      </c>
      <c r="J19" s="142">
        <f t="shared" si="7"/>
        <v>0</v>
      </c>
      <c r="K19" s="140">
        <f>((L19*21.92)+(M19*11.82))</f>
        <v>0</v>
      </c>
      <c r="L19" s="135"/>
      <c r="M19" s="135"/>
      <c r="N19" s="135"/>
    </row>
    <row r="20" spans="2:14">
      <c r="B20" s="136">
        <v>17</v>
      </c>
      <c r="C20" s="137" t="s">
        <v>80</v>
      </c>
      <c r="D20" s="167" t="s">
        <v>99</v>
      </c>
      <c r="E20" s="136">
        <v>1</v>
      </c>
      <c r="F20" s="138">
        <v>0</v>
      </c>
      <c r="G20" s="139">
        <v>0</v>
      </c>
      <c r="H20" s="140">
        <f>(E20*F20)-G20</f>
        <v>0</v>
      </c>
      <c r="I20" s="141">
        <v>30</v>
      </c>
      <c r="J20" s="142">
        <f>H20-K20</f>
        <v>0</v>
      </c>
      <c r="K20" s="140">
        <f>IF(C20="Mark Up",(H20*100)/(100+I20),IF(C20="No Mark Up",H20,IF(C20="Engineering",0,IF(C20="Engineering",I20="NA"))))</f>
        <v>0</v>
      </c>
      <c r="L20" s="135"/>
      <c r="M20" s="135"/>
      <c r="N20" s="135"/>
    </row>
    <row r="21" spans="2:14">
      <c r="B21" s="136">
        <v>18</v>
      </c>
      <c r="C21" s="137" t="s">
        <v>82</v>
      </c>
      <c r="D21" s="167" t="s">
        <v>100</v>
      </c>
      <c r="E21" s="136">
        <v>1</v>
      </c>
      <c r="F21" s="140">
        <v>0</v>
      </c>
      <c r="G21" s="139">
        <v>0</v>
      </c>
      <c r="H21" s="140">
        <f t="shared" ref="H21:H26" si="8">(E21*F21)-G21</f>
        <v>0</v>
      </c>
      <c r="I21" s="141" t="s">
        <v>84</v>
      </c>
      <c r="J21" s="142">
        <f t="shared" ref="J21:J26" si="9">H21-K21</f>
        <v>0</v>
      </c>
      <c r="K21" s="140">
        <f>((L21*26.36)+(M21*11.82))</f>
        <v>0</v>
      </c>
      <c r="L21" s="135"/>
      <c r="M21" s="135"/>
      <c r="N21" s="135"/>
    </row>
    <row r="22" spans="2:14">
      <c r="B22" s="136">
        <v>19</v>
      </c>
      <c r="C22" s="137" t="s">
        <v>82</v>
      </c>
      <c r="D22" s="167" t="s">
        <v>101</v>
      </c>
      <c r="E22" s="136">
        <v>1</v>
      </c>
      <c r="F22" s="140">
        <v>0</v>
      </c>
      <c r="G22" s="139">
        <v>0</v>
      </c>
      <c r="H22" s="140">
        <f t="shared" si="8"/>
        <v>0</v>
      </c>
      <c r="I22" s="141" t="s">
        <v>84</v>
      </c>
      <c r="J22" s="142">
        <f t="shared" si="9"/>
        <v>0</v>
      </c>
      <c r="K22" s="140">
        <f>((L22*26.36)+(M22*11.82))</f>
        <v>0</v>
      </c>
      <c r="L22" s="135"/>
      <c r="M22" s="135"/>
      <c r="N22" s="135"/>
    </row>
    <row r="23" spans="2:14">
      <c r="B23" s="136">
        <v>20</v>
      </c>
      <c r="C23" s="137" t="s">
        <v>82</v>
      </c>
      <c r="D23" s="167" t="s">
        <v>102</v>
      </c>
      <c r="E23" s="136">
        <v>1</v>
      </c>
      <c r="F23" s="140">
        <v>0</v>
      </c>
      <c r="G23" s="139">
        <v>0</v>
      </c>
      <c r="H23" s="140">
        <f t="shared" si="8"/>
        <v>0</v>
      </c>
      <c r="I23" s="141" t="s">
        <v>84</v>
      </c>
      <c r="J23" s="142">
        <f t="shared" si="9"/>
        <v>0</v>
      </c>
      <c r="K23" s="140">
        <f>((L23*26.36)+(M23*11.82))</f>
        <v>0</v>
      </c>
      <c r="L23" s="135"/>
      <c r="M23" s="135"/>
      <c r="N23" s="135"/>
    </row>
    <row r="24" spans="2:14">
      <c r="B24" s="136">
        <v>21</v>
      </c>
      <c r="C24" s="137" t="s">
        <v>103</v>
      </c>
      <c r="D24" s="137" t="s">
        <v>104</v>
      </c>
      <c r="E24" s="136">
        <v>1</v>
      </c>
      <c r="F24" s="140">
        <v>0</v>
      </c>
      <c r="G24" s="139">
        <v>0</v>
      </c>
      <c r="H24" s="140">
        <f t="shared" si="8"/>
        <v>0</v>
      </c>
      <c r="I24" s="141" t="s">
        <v>84</v>
      </c>
      <c r="J24" s="142">
        <f t="shared" si="9"/>
        <v>0</v>
      </c>
      <c r="K24" s="140">
        <f t="shared" ref="K24:K26" si="10">IF(C24="Mark Up",(H24*100)/(100+I24),IF(C24="No Mark Up",H24,IF(C24="Engineering",0,IF(C24="Engineering",I24="NA"))))</f>
        <v>0</v>
      </c>
      <c r="L24" s="135"/>
      <c r="M24" s="135"/>
      <c r="N24" s="135"/>
    </row>
    <row r="25" spans="2:14">
      <c r="B25" s="136">
        <v>22</v>
      </c>
      <c r="C25" s="137" t="s">
        <v>103</v>
      </c>
      <c r="D25" s="137" t="s">
        <v>105</v>
      </c>
      <c r="E25" s="136">
        <v>1</v>
      </c>
      <c r="F25" s="140">
        <v>0</v>
      </c>
      <c r="G25" s="139">
        <v>0</v>
      </c>
      <c r="H25" s="140">
        <f t="shared" si="8"/>
        <v>0</v>
      </c>
      <c r="I25" s="141" t="s">
        <v>84</v>
      </c>
      <c r="J25" s="142">
        <f t="shared" si="9"/>
        <v>0</v>
      </c>
      <c r="K25" s="140">
        <f t="shared" si="10"/>
        <v>0</v>
      </c>
      <c r="L25" s="135"/>
      <c r="M25" s="135" t="s">
        <v>106</v>
      </c>
      <c r="N25" s="163" t="e">
        <f>J29/H29</f>
        <v>#DIV/0!</v>
      </c>
    </row>
    <row r="26" spans="2:14">
      <c r="B26" s="136">
        <v>23</v>
      </c>
      <c r="C26" s="137" t="s">
        <v>103</v>
      </c>
      <c r="D26" s="137" t="s">
        <v>107</v>
      </c>
      <c r="E26" s="136">
        <v>1</v>
      </c>
      <c r="F26" s="140">
        <v>0</v>
      </c>
      <c r="G26" s="139">
        <v>0</v>
      </c>
      <c r="H26" s="140">
        <f t="shared" si="8"/>
        <v>0</v>
      </c>
      <c r="I26" s="141" t="s">
        <v>84</v>
      </c>
      <c r="J26" s="142">
        <f t="shared" si="9"/>
        <v>0</v>
      </c>
      <c r="K26" s="140">
        <f t="shared" si="10"/>
        <v>0</v>
      </c>
    </row>
    <row r="27" spans="2:14">
      <c r="B27" s="136"/>
      <c r="C27" s="137"/>
      <c r="D27" s="137"/>
      <c r="E27" s="135"/>
      <c r="F27" s="140"/>
      <c r="G27" s="139"/>
      <c r="H27" s="140"/>
      <c r="I27" s="141"/>
      <c r="J27" s="140"/>
      <c r="K27" s="140"/>
    </row>
    <row r="28" spans="2:14">
      <c r="B28" s="143"/>
      <c r="C28" s="144"/>
      <c r="D28" s="144"/>
      <c r="E28" s="145"/>
      <c r="F28" s="146"/>
      <c r="G28" s="147"/>
      <c r="H28" s="146"/>
      <c r="I28" s="148"/>
      <c r="J28" s="146"/>
      <c r="K28" s="146"/>
    </row>
    <row r="29" spans="2:14">
      <c r="B29" s="136"/>
      <c r="C29" s="137"/>
      <c r="D29" s="137"/>
      <c r="E29" s="135"/>
      <c r="F29" s="140"/>
      <c r="G29" s="149" t="s">
        <v>108</v>
      </c>
      <c r="H29" s="150">
        <f>SUM(H4:H28)</f>
        <v>0</v>
      </c>
      <c r="I29" s="151"/>
      <c r="J29" s="150">
        <f>SUM(J4:J28)</f>
        <v>0</v>
      </c>
      <c r="K29" s="150">
        <f>SUM(K4:K28)</f>
        <v>0</v>
      </c>
    </row>
    <row r="31" spans="2:14">
      <c r="H31" s="170"/>
    </row>
    <row r="32" spans="2:14">
      <c r="H32" s="170"/>
      <c r="J32" s="170"/>
      <c r="L32" s="172"/>
    </row>
    <row r="33" spans="8:12">
      <c r="H33" s="170"/>
      <c r="J33" s="170"/>
      <c r="L33" s="170"/>
    </row>
    <row r="34" spans="8:12">
      <c r="H34" s="170"/>
      <c r="J34" s="170"/>
      <c r="L34" s="170"/>
    </row>
    <row r="35" spans="8:12">
      <c r="H35" s="170"/>
      <c r="J35" s="170"/>
    </row>
    <row r="36" spans="8:12">
      <c r="H36" s="171"/>
    </row>
    <row r="37" spans="8:12">
      <c r="H37" s="170"/>
    </row>
  </sheetData>
  <mergeCells count="6">
    <mergeCell ref="AX1:BC1"/>
    <mergeCell ref="B1:N2"/>
    <mergeCell ref="R1:W1"/>
    <mergeCell ref="Z1:AE1"/>
    <mergeCell ref="AH1:AM1"/>
    <mergeCell ref="AP1:AU1"/>
  </mergeCells>
  <dataValidations count="2">
    <dataValidation type="list" allowBlank="1" showInputMessage="1" showErrorMessage="1" sqref="I4:I29" xr:uid="{D34E7611-D2F1-441A-ADBB-48B6C2CFCEF6}">
      <formula1>MarkUp</formula1>
    </dataValidation>
    <dataValidation type="list" showInputMessage="1" showErrorMessage="1" prompt="Please indicate if Mark Up applies or not, or if the ítem is for enginnering hours" sqref="C4:C29" xr:uid="{757DBEDD-DEB9-459A-9FF1-E86D95139600}">
      <formula1>Conditions</formula1>
    </dataValidation>
  </dataValidation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9"/>
  <sheetViews>
    <sheetView showGridLines="0" zoomScaleNormal="100" workbookViewId="0">
      <selection activeCell="C3" sqref="C3"/>
    </sheetView>
  </sheetViews>
  <sheetFormatPr defaultColWidth="11.42578125" defaultRowHeight="14.45"/>
  <cols>
    <col min="2" max="2" width="16.140625" bestFit="1" customWidth="1"/>
    <col min="3" max="3" width="35.42578125" customWidth="1"/>
    <col min="6" max="6" width="25.42578125" bestFit="1" customWidth="1"/>
  </cols>
  <sheetData>
    <row r="2" spans="2:6">
      <c r="B2" s="5" t="s">
        <v>109</v>
      </c>
      <c r="C2" s="1" t="s">
        <v>110</v>
      </c>
    </row>
    <row r="3" spans="2:6">
      <c r="B3" s="5" t="s">
        <v>111</v>
      </c>
      <c r="C3" s="3"/>
    </row>
    <row r="4" spans="2:6">
      <c r="B4" s="5" t="s">
        <v>6</v>
      </c>
      <c r="C4" s="3"/>
    </row>
    <row r="5" spans="2:6">
      <c r="B5" s="5" t="s">
        <v>8</v>
      </c>
      <c r="C5" s="4"/>
      <c r="D5" s="2"/>
    </row>
    <row r="6" spans="2:6">
      <c r="B6" s="5" t="s">
        <v>11</v>
      </c>
      <c r="C6" s="4" t="s">
        <v>112</v>
      </c>
    </row>
    <row r="7" spans="2:6">
      <c r="B7" s="5" t="s">
        <v>12</v>
      </c>
      <c r="C7" s="3" t="s">
        <v>113</v>
      </c>
      <c r="E7" s="4">
        <f>'Engineering Hours'!A84</f>
        <v>9</v>
      </c>
      <c r="F7" s="5" t="s">
        <v>114</v>
      </c>
    </row>
    <row r="8" spans="2:6">
      <c r="E8" t="s">
        <v>115</v>
      </c>
    </row>
    <row r="9" spans="2:6">
      <c r="C9" t="s">
        <v>116</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5"/>
  <sheetViews>
    <sheetView zoomScaleNormal="100" workbookViewId="0">
      <pane ySplit="1" topLeftCell="A2" activePane="bottomLeft" state="frozen"/>
      <selection pane="bottomLeft" activeCell="A7" sqref="A7"/>
    </sheetView>
  </sheetViews>
  <sheetFormatPr defaultColWidth="11.42578125" defaultRowHeight="9.9499999999999993"/>
  <cols>
    <col min="1" max="1" width="9" style="8" bestFit="1" customWidth="1"/>
    <col min="2" max="2" width="38.5703125" style="8" bestFit="1" customWidth="1"/>
    <col min="3" max="3" width="37.42578125" style="8" bestFit="1" customWidth="1"/>
    <col min="4" max="4" width="10.42578125" style="8" bestFit="1" customWidth="1"/>
    <col min="5" max="5" width="11.42578125" style="8" bestFit="1" customWidth="1"/>
    <col min="6" max="6" width="22.85546875" style="8" bestFit="1" customWidth="1"/>
    <col min="7" max="7" width="10.140625" style="8" bestFit="1" customWidth="1"/>
    <col min="8" max="8" width="18.85546875" style="9" bestFit="1" customWidth="1"/>
    <col min="9" max="253" width="9.140625" style="8" customWidth="1"/>
    <col min="254" max="16384" width="11.42578125" style="8"/>
  </cols>
  <sheetData>
    <row r="1" spans="1:8" s="6" customFormat="1" ht="13.5" customHeight="1">
      <c r="A1" s="2" t="s">
        <v>117</v>
      </c>
      <c r="B1" s="2" t="s">
        <v>118</v>
      </c>
      <c r="C1" s="2" t="s">
        <v>119</v>
      </c>
      <c r="D1" s="2" t="s">
        <v>120</v>
      </c>
      <c r="E1" s="2" t="s">
        <v>121</v>
      </c>
      <c r="F1" s="2" t="s">
        <v>122</v>
      </c>
      <c r="G1" s="2" t="s">
        <v>123</v>
      </c>
      <c r="H1" s="2" t="s">
        <v>124</v>
      </c>
    </row>
    <row r="2" spans="1:8">
      <c r="A2" s="1" t="s">
        <v>125</v>
      </c>
      <c r="B2" s="1" t="s">
        <v>126</v>
      </c>
      <c r="C2" s="1" t="s">
        <v>127</v>
      </c>
      <c r="D2" s="1">
        <v>67190</v>
      </c>
      <c r="E2" s="1" t="s">
        <v>128</v>
      </c>
      <c r="F2" s="1" t="s">
        <v>129</v>
      </c>
      <c r="G2" s="1" t="s">
        <v>130</v>
      </c>
      <c r="H2" s="1" t="s">
        <v>131</v>
      </c>
    </row>
    <row r="3" spans="1:8">
      <c r="A3" s="1" t="s">
        <v>132</v>
      </c>
      <c r="B3" s="1" t="s">
        <v>133</v>
      </c>
      <c r="C3" s="62" t="s">
        <v>134</v>
      </c>
      <c r="D3" s="1">
        <v>88730</v>
      </c>
      <c r="E3" s="1" t="s">
        <v>135</v>
      </c>
      <c r="F3" s="1" t="s">
        <v>136</v>
      </c>
      <c r="G3" s="1" t="s">
        <v>130</v>
      </c>
      <c r="H3" s="1" t="s">
        <v>131</v>
      </c>
    </row>
    <row r="4" spans="1:8" s="10" customFormat="1">
      <c r="A4" s="1" t="s">
        <v>137</v>
      </c>
      <c r="B4" s="1" t="s">
        <v>138</v>
      </c>
      <c r="C4" s="1" t="s">
        <v>139</v>
      </c>
      <c r="D4" s="1">
        <v>22435</v>
      </c>
      <c r="E4" s="1" t="s">
        <v>140</v>
      </c>
      <c r="F4" s="1" t="s">
        <v>141</v>
      </c>
      <c r="G4" s="1" t="s">
        <v>130</v>
      </c>
      <c r="H4" s="1" t="s">
        <v>131</v>
      </c>
    </row>
    <row r="5" spans="1:8">
      <c r="A5" s="1" t="s">
        <v>142</v>
      </c>
      <c r="B5" s="1" t="s">
        <v>143</v>
      </c>
      <c r="C5" s="1" t="s">
        <v>144</v>
      </c>
      <c r="D5" s="1">
        <v>26737</v>
      </c>
      <c r="E5" s="1" t="s">
        <v>145</v>
      </c>
      <c r="F5" s="1" t="s">
        <v>146</v>
      </c>
      <c r="G5" s="1" t="s">
        <v>130</v>
      </c>
      <c r="H5" s="1" t="s">
        <v>131</v>
      </c>
    </row>
    <row r="6" spans="1:8">
      <c r="A6" s="1" t="s">
        <v>147</v>
      </c>
      <c r="B6" s="1" t="s">
        <v>148</v>
      </c>
      <c r="C6" s="1" t="s">
        <v>149</v>
      </c>
      <c r="D6" s="1">
        <v>45690</v>
      </c>
      <c r="E6" s="1" t="s">
        <v>150</v>
      </c>
      <c r="F6" s="1" t="s">
        <v>151</v>
      </c>
      <c r="G6" s="1" t="s">
        <v>130</v>
      </c>
      <c r="H6" s="1" t="s">
        <v>131</v>
      </c>
    </row>
    <row r="7" spans="1:8" ht="50.1">
      <c r="A7" s="1" t="s">
        <v>110</v>
      </c>
      <c r="B7" s="1" t="s">
        <v>152</v>
      </c>
      <c r="C7" s="1" t="s">
        <v>153</v>
      </c>
      <c r="D7" s="1">
        <v>88718</v>
      </c>
      <c r="E7" s="1" t="s">
        <v>135</v>
      </c>
      <c r="F7" s="1" t="s">
        <v>154</v>
      </c>
      <c r="G7" s="1" t="s">
        <v>130</v>
      </c>
      <c r="H7" s="62" t="s">
        <v>155</v>
      </c>
    </row>
    <row r="8" spans="1:8">
      <c r="A8" s="1" t="s">
        <v>156</v>
      </c>
      <c r="B8" s="1" t="s">
        <v>157</v>
      </c>
      <c r="C8" s="1" t="s">
        <v>158</v>
      </c>
      <c r="D8" s="1">
        <v>22500</v>
      </c>
      <c r="E8" s="1" t="s">
        <v>140</v>
      </c>
      <c r="F8" s="1" t="s">
        <v>141</v>
      </c>
      <c r="G8" s="1" t="s">
        <v>3</v>
      </c>
      <c r="H8" s="1" t="s">
        <v>131</v>
      </c>
    </row>
    <row r="9" spans="1:8">
      <c r="A9" s="1" t="s">
        <v>159</v>
      </c>
      <c r="B9" s="1" t="s">
        <v>160</v>
      </c>
      <c r="C9" s="62" t="s">
        <v>161</v>
      </c>
      <c r="D9" s="1">
        <v>61032</v>
      </c>
      <c r="E9" s="1" t="s">
        <v>162</v>
      </c>
      <c r="F9" s="1" t="s">
        <v>163</v>
      </c>
      <c r="G9" s="1" t="s">
        <v>164</v>
      </c>
      <c r="H9" s="1" t="s">
        <v>131</v>
      </c>
    </row>
    <row r="10" spans="1:8" ht="11.25" customHeight="1">
      <c r="A10" s="1" t="s">
        <v>165</v>
      </c>
      <c r="B10" s="1" t="s">
        <v>166</v>
      </c>
      <c r="C10" s="1" t="s">
        <v>167</v>
      </c>
      <c r="D10" s="1">
        <v>32320</v>
      </c>
      <c r="E10" s="1" t="s">
        <v>168</v>
      </c>
      <c r="F10" s="1" t="s">
        <v>169</v>
      </c>
      <c r="G10" s="1" t="s">
        <v>130</v>
      </c>
      <c r="H10" s="1" t="s">
        <v>131</v>
      </c>
    </row>
    <row r="11" spans="1:8" ht="11.25" customHeight="1">
      <c r="A11" s="1" t="s">
        <v>170</v>
      </c>
      <c r="B11" s="1" t="s">
        <v>171</v>
      </c>
      <c r="C11" s="1" t="s">
        <v>172</v>
      </c>
      <c r="D11" s="1">
        <v>55311</v>
      </c>
      <c r="E11" s="1" t="s">
        <v>173</v>
      </c>
      <c r="F11" s="1" t="s">
        <v>174</v>
      </c>
      <c r="G11" s="1" t="s">
        <v>164</v>
      </c>
      <c r="H11" s="1" t="s">
        <v>131</v>
      </c>
    </row>
    <row r="12" spans="1:8" s="10" customFormat="1">
      <c r="A12" s="1" t="s">
        <v>175</v>
      </c>
      <c r="B12" s="1" t="s">
        <v>176</v>
      </c>
      <c r="C12" s="1" t="s">
        <v>177</v>
      </c>
      <c r="D12" s="1">
        <v>88780</v>
      </c>
      <c r="E12" s="1" t="s">
        <v>135</v>
      </c>
      <c r="F12" s="1" t="s">
        <v>136</v>
      </c>
      <c r="G12" s="1" t="s">
        <v>130</v>
      </c>
      <c r="H12" s="1" t="s">
        <v>131</v>
      </c>
    </row>
    <row r="13" spans="1:8" s="10" customFormat="1">
      <c r="A13" s="1" t="s">
        <v>178</v>
      </c>
      <c r="B13" s="1" t="s">
        <v>179</v>
      </c>
      <c r="C13" s="1" t="s">
        <v>180</v>
      </c>
      <c r="D13" s="1">
        <v>66600</v>
      </c>
      <c r="E13" s="1" t="s">
        <v>181</v>
      </c>
      <c r="F13" s="1" t="s">
        <v>182</v>
      </c>
      <c r="G13" s="1" t="s">
        <v>130</v>
      </c>
      <c r="H13" s="1" t="s">
        <v>183</v>
      </c>
    </row>
    <row r="14" spans="1:8">
      <c r="A14" s="1" t="s">
        <v>184</v>
      </c>
      <c r="B14" s="1" t="s">
        <v>185</v>
      </c>
      <c r="C14" s="1" t="s">
        <v>186</v>
      </c>
      <c r="D14" s="1" t="s">
        <v>187</v>
      </c>
      <c r="E14" s="1"/>
      <c r="F14" s="1" t="s">
        <v>188</v>
      </c>
      <c r="G14" s="1" t="s">
        <v>164</v>
      </c>
      <c r="H14" s="1" t="s">
        <v>131</v>
      </c>
    </row>
    <row r="15" spans="1:8">
      <c r="A15" s="1" t="s">
        <v>189</v>
      </c>
      <c r="B15" s="1" t="s">
        <v>190</v>
      </c>
      <c r="C15" s="1" t="s">
        <v>191</v>
      </c>
      <c r="D15" s="1">
        <v>66600</v>
      </c>
      <c r="E15" s="1" t="s">
        <v>181</v>
      </c>
      <c r="F15" s="1" t="s">
        <v>182</v>
      </c>
      <c r="G15" s="1" t="s">
        <v>130</v>
      </c>
      <c r="H15" s="1" t="s">
        <v>131</v>
      </c>
    </row>
    <row r="16" spans="1:8">
      <c r="A16" s="1" t="s">
        <v>192</v>
      </c>
      <c r="B16" s="1" t="s">
        <v>193</v>
      </c>
      <c r="C16" s="1" t="s">
        <v>194</v>
      </c>
      <c r="D16" s="1">
        <v>75211</v>
      </c>
      <c r="E16" s="1" t="s">
        <v>195</v>
      </c>
      <c r="F16" s="1" t="s">
        <v>196</v>
      </c>
      <c r="G16" s="1" t="s">
        <v>164</v>
      </c>
      <c r="H16" s="1" t="s">
        <v>131</v>
      </c>
    </row>
    <row r="17" spans="1:8">
      <c r="A17" s="1" t="s">
        <v>197</v>
      </c>
      <c r="B17" s="1" t="s">
        <v>198</v>
      </c>
      <c r="C17" s="1" t="s">
        <v>199</v>
      </c>
      <c r="D17" s="1" t="s">
        <v>200</v>
      </c>
      <c r="E17" s="1" t="s">
        <v>201</v>
      </c>
      <c r="F17" s="1" t="s">
        <v>202</v>
      </c>
      <c r="G17" s="1" t="s">
        <v>130</v>
      </c>
      <c r="H17" s="1" t="s">
        <v>131</v>
      </c>
    </row>
    <row r="18" spans="1:8">
      <c r="A18" s="1" t="s">
        <v>203</v>
      </c>
      <c r="B18" s="1" t="s">
        <v>204</v>
      </c>
      <c r="C18" s="1" t="s">
        <v>205</v>
      </c>
      <c r="D18" s="1">
        <v>20196</v>
      </c>
      <c r="E18" s="1" t="s">
        <v>206</v>
      </c>
      <c r="F18" s="1" t="s">
        <v>207</v>
      </c>
      <c r="G18" s="1" t="s">
        <v>130</v>
      </c>
      <c r="H18" s="1" t="s">
        <v>208</v>
      </c>
    </row>
    <row r="19" spans="1:8" s="10" customFormat="1">
      <c r="A19" s="1" t="s">
        <v>209</v>
      </c>
      <c r="B19" s="1" t="s">
        <v>210</v>
      </c>
      <c r="C19" s="1" t="s">
        <v>211</v>
      </c>
      <c r="D19" s="1">
        <v>45640</v>
      </c>
      <c r="E19" s="1" t="s">
        <v>150</v>
      </c>
      <c r="F19" s="1" t="s">
        <v>212</v>
      </c>
      <c r="G19" s="1" t="s">
        <v>130</v>
      </c>
      <c r="H19" s="1" t="s">
        <v>131</v>
      </c>
    </row>
    <row r="20" spans="1:8" s="10" customFormat="1">
      <c r="A20" s="1" t="s">
        <v>213</v>
      </c>
      <c r="B20" s="1" t="s">
        <v>214</v>
      </c>
      <c r="C20" s="1" t="s">
        <v>215</v>
      </c>
      <c r="D20" s="1">
        <v>45601</v>
      </c>
      <c r="E20" s="1" t="s">
        <v>150</v>
      </c>
      <c r="F20" s="1" t="s">
        <v>216</v>
      </c>
      <c r="G20" s="1" t="s">
        <v>130</v>
      </c>
      <c r="H20" s="1" t="s">
        <v>208</v>
      </c>
    </row>
    <row r="21" spans="1:8" s="10" customFormat="1">
      <c r="A21" s="1" t="s">
        <v>217</v>
      </c>
      <c r="B21" s="1" t="s">
        <v>218</v>
      </c>
      <c r="C21" s="62" t="s">
        <v>219</v>
      </c>
      <c r="D21" s="1">
        <v>45640</v>
      </c>
      <c r="E21" s="1" t="s">
        <v>150</v>
      </c>
      <c r="F21" s="1" t="s">
        <v>212</v>
      </c>
      <c r="G21" s="1" t="s">
        <v>130</v>
      </c>
      <c r="H21" s="1" t="s">
        <v>208</v>
      </c>
    </row>
    <row r="22" spans="1:8" s="10" customFormat="1">
      <c r="A22" s="1" t="s">
        <v>220</v>
      </c>
      <c r="B22" s="1" t="s">
        <v>221</v>
      </c>
      <c r="C22" s="62" t="s">
        <v>222</v>
      </c>
      <c r="D22" s="63" t="s">
        <v>223</v>
      </c>
      <c r="E22" s="1" t="s">
        <v>224</v>
      </c>
      <c r="F22" s="1" t="s">
        <v>225</v>
      </c>
      <c r="G22" s="1" t="s">
        <v>164</v>
      </c>
      <c r="H22" s="1" t="s">
        <v>131</v>
      </c>
    </row>
    <row r="23" spans="1:8" s="10" customFormat="1">
      <c r="A23" s="1" t="s">
        <v>226</v>
      </c>
      <c r="B23" s="1" t="s">
        <v>227</v>
      </c>
      <c r="C23" s="1" t="s">
        <v>228</v>
      </c>
      <c r="D23" s="1" t="s">
        <v>229</v>
      </c>
      <c r="E23" s="1" t="s">
        <v>230</v>
      </c>
      <c r="F23" s="1" t="s">
        <v>231</v>
      </c>
      <c r="G23" s="1" t="s">
        <v>164</v>
      </c>
      <c r="H23" s="1" t="s">
        <v>131</v>
      </c>
    </row>
    <row r="24" spans="1:8" s="10" customFormat="1">
      <c r="A24" s="1" t="s">
        <v>232</v>
      </c>
      <c r="B24" s="1" t="s">
        <v>233</v>
      </c>
      <c r="C24" s="1" t="s">
        <v>234</v>
      </c>
      <c r="D24" s="1">
        <v>88718</v>
      </c>
      <c r="E24" s="1" t="s">
        <v>135</v>
      </c>
      <c r="F24" s="1" t="s">
        <v>136</v>
      </c>
      <c r="G24" s="1" t="s">
        <v>130</v>
      </c>
      <c r="H24" s="1" t="s">
        <v>131</v>
      </c>
    </row>
    <row r="25" spans="1:8" s="10" customFormat="1">
      <c r="A25" s="1" t="s">
        <v>235</v>
      </c>
      <c r="B25" s="1" t="s">
        <v>236</v>
      </c>
      <c r="C25" s="1" t="s">
        <v>237</v>
      </c>
      <c r="D25" s="1">
        <v>76215</v>
      </c>
      <c r="E25" s="1" t="s">
        <v>238</v>
      </c>
      <c r="F25" s="1" t="s">
        <v>238</v>
      </c>
      <c r="G25" s="1" t="s">
        <v>130</v>
      </c>
      <c r="H25" s="1" t="s">
        <v>131</v>
      </c>
    </row>
    <row r="26" spans="1:8">
      <c r="A26" s="1" t="s">
        <v>239</v>
      </c>
      <c r="B26" s="1" t="s">
        <v>240</v>
      </c>
      <c r="C26" s="1" t="s">
        <v>241</v>
      </c>
      <c r="D26" s="1" t="s">
        <v>242</v>
      </c>
      <c r="E26" s="1" t="s">
        <v>243</v>
      </c>
      <c r="F26" s="1"/>
      <c r="G26" s="1" t="s">
        <v>244</v>
      </c>
      <c r="H26" s="1" t="s">
        <v>131</v>
      </c>
    </row>
    <row r="27" spans="1:8">
      <c r="A27" s="1" t="s">
        <v>245</v>
      </c>
      <c r="B27" s="1" t="s">
        <v>246</v>
      </c>
      <c r="C27" s="1" t="s">
        <v>247</v>
      </c>
      <c r="D27" s="1">
        <v>32590</v>
      </c>
      <c r="E27" s="1" t="s">
        <v>168</v>
      </c>
      <c r="F27" s="1" t="s">
        <v>169</v>
      </c>
      <c r="G27" s="1" t="s">
        <v>130</v>
      </c>
      <c r="H27" s="1" t="s">
        <v>131</v>
      </c>
    </row>
    <row r="28" spans="1:8" s="10" customFormat="1">
      <c r="A28" s="1" t="s">
        <v>248</v>
      </c>
      <c r="B28" s="1" t="s">
        <v>249</v>
      </c>
      <c r="C28" s="1" t="s">
        <v>250</v>
      </c>
      <c r="D28" s="1">
        <v>44857</v>
      </c>
      <c r="E28" s="1" t="s">
        <v>251</v>
      </c>
      <c r="F28" s="1" t="s">
        <v>252</v>
      </c>
      <c r="G28" s="1" t="s">
        <v>164</v>
      </c>
      <c r="H28" s="1" t="s">
        <v>131</v>
      </c>
    </row>
    <row r="29" spans="1:8">
      <c r="A29" s="1" t="s">
        <v>253</v>
      </c>
      <c r="B29" s="1" t="s">
        <v>254</v>
      </c>
      <c r="C29" s="1" t="s">
        <v>255</v>
      </c>
      <c r="D29" s="1">
        <v>20900</v>
      </c>
      <c r="E29" s="1" t="s">
        <v>206</v>
      </c>
      <c r="F29" s="1" t="s">
        <v>207</v>
      </c>
      <c r="G29" s="1" t="s">
        <v>130</v>
      </c>
      <c r="H29" s="1" t="s">
        <v>183</v>
      </c>
    </row>
    <row r="30" spans="1:8" s="10" customFormat="1">
      <c r="A30" s="1" t="s">
        <v>256</v>
      </c>
      <c r="B30" s="1" t="s">
        <v>254</v>
      </c>
      <c r="C30" s="1" t="s">
        <v>257</v>
      </c>
      <c r="D30" s="1">
        <v>451036</v>
      </c>
      <c r="E30" s="1" t="s">
        <v>150</v>
      </c>
      <c r="F30" s="1" t="s">
        <v>258</v>
      </c>
      <c r="G30" s="1" t="s">
        <v>130</v>
      </c>
      <c r="H30" s="1" t="s">
        <v>183</v>
      </c>
    </row>
    <row r="31" spans="1:8" s="10" customFormat="1">
      <c r="A31" s="1" t="s">
        <v>259</v>
      </c>
      <c r="B31" s="1" t="s">
        <v>260</v>
      </c>
      <c r="C31" s="1" t="s">
        <v>261</v>
      </c>
      <c r="D31" s="1">
        <v>45640</v>
      </c>
      <c r="E31" s="1" t="s">
        <v>150</v>
      </c>
      <c r="F31" s="1" t="s">
        <v>212</v>
      </c>
      <c r="G31" s="1" t="s">
        <v>130</v>
      </c>
      <c r="H31" s="1" t="s">
        <v>183</v>
      </c>
    </row>
    <row r="32" spans="1:8" s="10" customFormat="1">
      <c r="A32" s="1" t="s">
        <v>262</v>
      </c>
      <c r="B32" s="1" t="s">
        <v>263</v>
      </c>
      <c r="C32" s="1" t="s">
        <v>264</v>
      </c>
      <c r="D32" s="1">
        <v>32695</v>
      </c>
      <c r="E32" s="1" t="s">
        <v>168</v>
      </c>
      <c r="F32" s="1" t="s">
        <v>169</v>
      </c>
      <c r="G32" s="1" t="s">
        <v>130</v>
      </c>
      <c r="H32" s="1" t="s">
        <v>183</v>
      </c>
    </row>
    <row r="33" spans="1:8" s="10" customFormat="1">
      <c r="A33" s="1" t="s">
        <v>265</v>
      </c>
      <c r="B33" s="1" t="s">
        <v>266</v>
      </c>
      <c r="C33" s="1" t="s">
        <v>267</v>
      </c>
      <c r="D33" s="1">
        <v>44160</v>
      </c>
      <c r="E33" s="1" t="s">
        <v>150</v>
      </c>
      <c r="F33" s="1" t="s">
        <v>268</v>
      </c>
      <c r="G33" s="1" t="s">
        <v>130</v>
      </c>
      <c r="H33" s="1" t="s">
        <v>131</v>
      </c>
    </row>
    <row r="34" spans="1:8" s="10" customFormat="1">
      <c r="A34" s="1" t="s">
        <v>269</v>
      </c>
      <c r="B34" s="1" t="s">
        <v>270</v>
      </c>
      <c r="C34" s="1" t="s">
        <v>271</v>
      </c>
      <c r="D34" s="1">
        <v>32690</v>
      </c>
      <c r="E34" s="1" t="s">
        <v>168</v>
      </c>
      <c r="F34" s="1" t="s">
        <v>169</v>
      </c>
      <c r="G34" s="1" t="s">
        <v>130</v>
      </c>
      <c r="H34" s="1" t="s">
        <v>208</v>
      </c>
    </row>
    <row r="35" spans="1:8" s="10" customFormat="1">
      <c r="A35" s="1" t="s">
        <v>272</v>
      </c>
      <c r="B35" s="1" t="s">
        <v>273</v>
      </c>
      <c r="C35" s="1" t="s">
        <v>274</v>
      </c>
      <c r="D35" s="1">
        <v>45690</v>
      </c>
      <c r="E35" s="1" t="s">
        <v>150</v>
      </c>
      <c r="F35" s="1" t="s">
        <v>268</v>
      </c>
      <c r="G35" s="1" t="s">
        <v>130</v>
      </c>
      <c r="H35" s="1" t="s">
        <v>208</v>
      </c>
    </row>
    <row r="36" spans="1:8" s="10" customFormat="1">
      <c r="A36" s="1" t="s">
        <v>275</v>
      </c>
      <c r="B36" s="1" t="s">
        <v>276</v>
      </c>
      <c r="C36" s="1" t="s">
        <v>277</v>
      </c>
      <c r="D36" s="1">
        <v>76220</v>
      </c>
      <c r="E36" s="1" t="s">
        <v>278</v>
      </c>
      <c r="F36" s="1" t="s">
        <v>278</v>
      </c>
      <c r="G36" s="1" t="s">
        <v>130</v>
      </c>
      <c r="H36" s="1" t="s">
        <v>131</v>
      </c>
    </row>
    <row r="37" spans="1:8" s="10" customFormat="1">
      <c r="A37" s="1" t="s">
        <v>279</v>
      </c>
      <c r="B37" s="1" t="s">
        <v>280</v>
      </c>
      <c r="C37" s="1" t="s">
        <v>281</v>
      </c>
      <c r="D37" s="1">
        <v>45010</v>
      </c>
      <c r="E37" s="1" t="s">
        <v>150</v>
      </c>
      <c r="F37" s="1" t="s">
        <v>258</v>
      </c>
      <c r="G37" s="1" t="s">
        <v>130</v>
      </c>
      <c r="H37" s="1" t="s">
        <v>131</v>
      </c>
    </row>
    <row r="38" spans="1:8" s="10" customFormat="1">
      <c r="A38" s="1" t="s">
        <v>282</v>
      </c>
      <c r="B38" s="1" t="s">
        <v>283</v>
      </c>
      <c r="C38" s="1" t="s">
        <v>284</v>
      </c>
      <c r="D38" s="1">
        <v>45609</v>
      </c>
      <c r="E38" s="1" t="s">
        <v>150</v>
      </c>
      <c r="F38" s="1" t="s">
        <v>268</v>
      </c>
      <c r="G38" s="1" t="s">
        <v>130</v>
      </c>
      <c r="H38" s="1" t="s">
        <v>131</v>
      </c>
    </row>
    <row r="39" spans="1:8" s="10" customFormat="1">
      <c r="A39" s="1" t="s">
        <v>285</v>
      </c>
      <c r="B39" s="1" t="s">
        <v>286</v>
      </c>
      <c r="C39" s="1" t="s">
        <v>287</v>
      </c>
      <c r="D39" s="1">
        <v>45640</v>
      </c>
      <c r="E39" s="1" t="s">
        <v>150</v>
      </c>
      <c r="F39" s="1" t="s">
        <v>151</v>
      </c>
      <c r="G39" s="1" t="s">
        <v>130</v>
      </c>
      <c r="H39" s="1" t="s">
        <v>131</v>
      </c>
    </row>
    <row r="40" spans="1:8" s="10" customFormat="1">
      <c r="A40" s="1" t="s">
        <v>288</v>
      </c>
      <c r="B40" s="1" t="s">
        <v>289</v>
      </c>
      <c r="C40" s="1" t="s">
        <v>290</v>
      </c>
      <c r="D40" s="1">
        <v>72680</v>
      </c>
      <c r="E40" s="10" t="s">
        <v>291</v>
      </c>
      <c r="F40" s="1" t="s">
        <v>292</v>
      </c>
      <c r="G40" s="1" t="s">
        <v>130</v>
      </c>
      <c r="H40" s="1" t="s">
        <v>131</v>
      </c>
    </row>
    <row r="41" spans="1:8" s="10" customFormat="1">
      <c r="A41" s="1" t="s">
        <v>293</v>
      </c>
      <c r="B41" s="1" t="s">
        <v>294</v>
      </c>
      <c r="C41" s="1" t="s">
        <v>295</v>
      </c>
      <c r="D41" s="1">
        <v>31109</v>
      </c>
      <c r="E41" s="1" t="s">
        <v>168</v>
      </c>
      <c r="F41" s="1" t="s">
        <v>168</v>
      </c>
      <c r="G41" s="1" t="s">
        <v>130</v>
      </c>
      <c r="H41" s="1" t="s">
        <v>131</v>
      </c>
    </row>
    <row r="42" spans="1:8" s="10" customFormat="1">
      <c r="A42" s="1" t="s">
        <v>296</v>
      </c>
      <c r="B42" s="1" t="s">
        <v>297</v>
      </c>
      <c r="C42" s="1" t="s">
        <v>298</v>
      </c>
      <c r="D42" s="1">
        <v>45130</v>
      </c>
      <c r="E42" s="1" t="s">
        <v>150</v>
      </c>
      <c r="F42" s="1" t="s">
        <v>258</v>
      </c>
      <c r="G42" s="1" t="s">
        <v>130</v>
      </c>
      <c r="H42" s="1" t="s">
        <v>131</v>
      </c>
    </row>
    <row r="43" spans="1:8" s="10" customFormat="1">
      <c r="A43" s="1" t="s">
        <v>299</v>
      </c>
      <c r="B43" s="1" t="s">
        <v>300</v>
      </c>
      <c r="C43" s="1" t="s">
        <v>301</v>
      </c>
      <c r="D43" s="1">
        <v>45010</v>
      </c>
      <c r="E43" s="1" t="s">
        <v>150</v>
      </c>
      <c r="F43" s="1" t="s">
        <v>258</v>
      </c>
      <c r="G43" s="1" t="s">
        <v>130</v>
      </c>
      <c r="H43" s="1" t="s">
        <v>131</v>
      </c>
    </row>
    <row r="44" spans="1:8" s="10" customFormat="1">
      <c r="A44" s="1" t="s">
        <v>302</v>
      </c>
      <c r="B44" s="1" t="s">
        <v>303</v>
      </c>
      <c r="C44" s="1" t="s">
        <v>304</v>
      </c>
      <c r="D44" s="1">
        <v>60050</v>
      </c>
      <c r="E44" s="1" t="s">
        <v>162</v>
      </c>
      <c r="F44" s="1" t="s">
        <v>305</v>
      </c>
      <c r="G44" s="1" t="s">
        <v>164</v>
      </c>
      <c r="H44" s="1" t="s">
        <v>131</v>
      </c>
    </row>
    <row r="45" spans="1:8" s="10" customFormat="1">
      <c r="A45" s="1" t="s">
        <v>306</v>
      </c>
      <c r="B45" s="1" t="s">
        <v>307</v>
      </c>
      <c r="C45" s="1" t="s">
        <v>308</v>
      </c>
      <c r="D45" s="1">
        <v>80155</v>
      </c>
      <c r="E45" s="1" t="s">
        <v>309</v>
      </c>
      <c r="F45" s="1" t="s">
        <v>310</v>
      </c>
      <c r="G45" s="1" t="s">
        <v>164</v>
      </c>
      <c r="H45" s="1" t="s">
        <v>131</v>
      </c>
    </row>
    <row r="46" spans="1:8" ht="13.5" customHeight="1">
      <c r="A46" s="1" t="s">
        <v>311</v>
      </c>
      <c r="B46" s="1" t="s">
        <v>312</v>
      </c>
      <c r="C46" s="1" t="s">
        <v>313</v>
      </c>
      <c r="D46" s="1">
        <v>78577</v>
      </c>
      <c r="E46" s="1" t="s">
        <v>314</v>
      </c>
      <c r="F46" s="1" t="s">
        <v>315</v>
      </c>
      <c r="G46" s="1" t="s">
        <v>164</v>
      </c>
      <c r="H46" s="1" t="s">
        <v>316</v>
      </c>
    </row>
    <row r="47" spans="1:8" ht="13.5" customHeight="1">
      <c r="A47" s="1" t="s">
        <v>317</v>
      </c>
      <c r="B47" s="1" t="s">
        <v>318</v>
      </c>
      <c r="C47" s="1" t="s">
        <v>319</v>
      </c>
      <c r="D47" s="1">
        <v>38610</v>
      </c>
      <c r="E47" s="1" t="s">
        <v>320</v>
      </c>
      <c r="F47" s="1" t="s">
        <v>321</v>
      </c>
      <c r="G47" s="1" t="s">
        <v>130</v>
      </c>
      <c r="H47" s="1" t="s">
        <v>131</v>
      </c>
    </row>
    <row r="48" spans="1:8">
      <c r="A48" s="1" t="s">
        <v>322</v>
      </c>
      <c r="B48" s="1" t="s">
        <v>323</v>
      </c>
      <c r="C48" s="1" t="s">
        <v>324</v>
      </c>
      <c r="D48" s="1">
        <v>76120</v>
      </c>
      <c r="E48" s="1" t="s">
        <v>238</v>
      </c>
      <c r="F48" s="1" t="s">
        <v>325</v>
      </c>
      <c r="G48" s="1" t="s">
        <v>130</v>
      </c>
      <c r="H48" s="1" t="s">
        <v>131</v>
      </c>
    </row>
    <row r="49" spans="1:9">
      <c r="A49" s="1" t="s">
        <v>326</v>
      </c>
      <c r="B49" s="1" t="s">
        <v>327</v>
      </c>
      <c r="C49" s="1" t="s">
        <v>328</v>
      </c>
      <c r="D49" s="1">
        <v>66056</v>
      </c>
      <c r="E49" s="1" t="s">
        <v>181</v>
      </c>
      <c r="F49" s="1" t="s">
        <v>329</v>
      </c>
      <c r="G49" s="1" t="s">
        <v>130</v>
      </c>
      <c r="H49" s="1" t="s">
        <v>131</v>
      </c>
    </row>
    <row r="50" spans="1:9">
      <c r="A50" s="1" t="s">
        <v>330</v>
      </c>
      <c r="B50" s="1" t="s">
        <v>331</v>
      </c>
      <c r="C50" s="1" t="s">
        <v>332</v>
      </c>
      <c r="D50" s="1">
        <v>87479</v>
      </c>
      <c r="E50" s="1" t="s">
        <v>135</v>
      </c>
      <c r="F50" s="1" t="s">
        <v>333</v>
      </c>
      <c r="G50" s="1" t="s">
        <v>130</v>
      </c>
      <c r="H50" s="1" t="s">
        <v>131</v>
      </c>
    </row>
    <row r="51" spans="1:9" ht="12" customHeight="1">
      <c r="A51" s="1" t="s">
        <v>334</v>
      </c>
      <c r="B51" s="1" t="s">
        <v>335</v>
      </c>
      <c r="C51" s="1" t="s">
        <v>336</v>
      </c>
      <c r="D51" s="1">
        <v>32670</v>
      </c>
      <c r="E51" s="1" t="s">
        <v>337</v>
      </c>
      <c r="F51" s="1" t="s">
        <v>338</v>
      </c>
      <c r="G51" s="1" t="s">
        <v>130</v>
      </c>
      <c r="H51" s="1" t="s">
        <v>131</v>
      </c>
    </row>
    <row r="52" spans="1:9" ht="12" customHeight="1">
      <c r="A52" s="1" t="s">
        <v>339</v>
      </c>
      <c r="B52" s="1" t="s">
        <v>340</v>
      </c>
      <c r="C52" s="1" t="s">
        <v>341</v>
      </c>
      <c r="D52" s="1">
        <v>45640</v>
      </c>
      <c r="E52" s="1" t="s">
        <v>150</v>
      </c>
      <c r="F52" s="1" t="s">
        <v>268</v>
      </c>
      <c r="G52" s="1" t="s">
        <v>130</v>
      </c>
      <c r="H52" s="1" t="s">
        <v>131</v>
      </c>
    </row>
    <row r="53" spans="1:9">
      <c r="A53" s="1" t="s">
        <v>342</v>
      </c>
      <c r="B53" s="1" t="s">
        <v>343</v>
      </c>
      <c r="C53" s="1" t="s">
        <v>344</v>
      </c>
      <c r="D53" s="1">
        <v>84080</v>
      </c>
      <c r="E53" s="1" t="s">
        <v>201</v>
      </c>
      <c r="F53" s="1" t="s">
        <v>202</v>
      </c>
      <c r="G53" s="1" t="s">
        <v>130</v>
      </c>
      <c r="H53" s="1" t="s">
        <v>131</v>
      </c>
    </row>
    <row r="54" spans="1:9">
      <c r="A54" s="1" t="s">
        <v>345</v>
      </c>
      <c r="B54" s="1" t="s">
        <v>346</v>
      </c>
      <c r="C54" s="1" t="s">
        <v>347</v>
      </c>
      <c r="D54" s="1">
        <v>76900</v>
      </c>
      <c r="E54" s="1" t="s">
        <v>278</v>
      </c>
      <c r="F54" s="1" t="s">
        <v>348</v>
      </c>
      <c r="G54" s="1" t="s">
        <v>130</v>
      </c>
      <c r="H54" s="1" t="s">
        <v>131</v>
      </c>
    </row>
    <row r="55" spans="1:9">
      <c r="A55" s="1" t="s">
        <v>349</v>
      </c>
      <c r="B55" s="1" t="s">
        <v>350</v>
      </c>
      <c r="C55" s="1" t="s">
        <v>351</v>
      </c>
      <c r="D55" s="1">
        <v>67110</v>
      </c>
      <c r="E55" s="1" t="s">
        <v>181</v>
      </c>
      <c r="F55" s="1" t="s">
        <v>129</v>
      </c>
      <c r="G55" s="1" t="s">
        <v>130</v>
      </c>
      <c r="H55" s="1" t="s">
        <v>131</v>
      </c>
      <c r="I55" s="11"/>
    </row>
    <row r="56" spans="1:9">
      <c r="A56" s="1" t="s">
        <v>352</v>
      </c>
      <c r="B56" s="1" t="s">
        <v>353</v>
      </c>
      <c r="C56" s="1" t="s">
        <v>354</v>
      </c>
      <c r="D56" s="1">
        <v>53092</v>
      </c>
      <c r="E56" s="1" t="s">
        <v>355</v>
      </c>
      <c r="F56" s="1" t="s">
        <v>356</v>
      </c>
      <c r="G56" s="1" t="s">
        <v>164</v>
      </c>
      <c r="H56" s="1" t="s">
        <v>131</v>
      </c>
    </row>
    <row r="57" spans="1:9">
      <c r="A57" s="1" t="s">
        <v>357</v>
      </c>
      <c r="B57" s="1" t="s">
        <v>358</v>
      </c>
      <c r="C57" s="1" t="s">
        <v>359</v>
      </c>
      <c r="D57" s="1">
        <v>45680</v>
      </c>
      <c r="E57" s="1" t="s">
        <v>360</v>
      </c>
      <c r="F57" s="1" t="s">
        <v>151</v>
      </c>
      <c r="G57" s="1" t="s">
        <v>130</v>
      </c>
      <c r="H57" s="1" t="s">
        <v>131</v>
      </c>
    </row>
    <row r="58" spans="1:9">
      <c r="A58" s="1" t="s">
        <v>361</v>
      </c>
      <c r="B58" s="1" t="s">
        <v>358</v>
      </c>
      <c r="C58" s="1" t="s">
        <v>362</v>
      </c>
      <c r="D58" s="1">
        <v>45640</v>
      </c>
      <c r="E58" s="1" t="s">
        <v>150</v>
      </c>
      <c r="F58" s="1" t="s">
        <v>212</v>
      </c>
      <c r="G58" s="1" t="s">
        <v>130</v>
      </c>
      <c r="H58" s="1" t="s">
        <v>131</v>
      </c>
    </row>
    <row r="59" spans="1:9">
      <c r="A59" s="1" t="s">
        <v>363</v>
      </c>
      <c r="B59" s="1" t="s">
        <v>364</v>
      </c>
      <c r="C59" s="1" t="s">
        <v>365</v>
      </c>
      <c r="D59" s="1">
        <v>45641</v>
      </c>
      <c r="E59" s="1" t="s">
        <v>150</v>
      </c>
      <c r="F59" s="1" t="s">
        <v>366</v>
      </c>
      <c r="G59" s="1" t="s">
        <v>130</v>
      </c>
      <c r="H59" s="1" t="s">
        <v>131</v>
      </c>
    </row>
    <row r="60" spans="1:9">
      <c r="A60" s="1" t="s">
        <v>367</v>
      </c>
      <c r="B60" s="1" t="s">
        <v>368</v>
      </c>
      <c r="C60" s="1" t="s">
        <v>369</v>
      </c>
      <c r="D60" s="1">
        <v>2700</v>
      </c>
      <c r="E60" s="1" t="s">
        <v>370</v>
      </c>
      <c r="F60" s="1" t="s">
        <v>371</v>
      </c>
      <c r="G60" s="1" t="s">
        <v>130</v>
      </c>
      <c r="H60" s="1" t="s">
        <v>131</v>
      </c>
    </row>
    <row r="61" spans="1:9">
      <c r="A61" s="1" t="s">
        <v>372</v>
      </c>
      <c r="B61" s="1" t="s">
        <v>373</v>
      </c>
      <c r="C61" s="1" t="s">
        <v>374</v>
      </c>
      <c r="D61" s="1">
        <v>60007</v>
      </c>
      <c r="E61" s="1" t="s">
        <v>162</v>
      </c>
      <c r="F61" s="1" t="s">
        <v>375</v>
      </c>
      <c r="G61" s="1" t="s">
        <v>164</v>
      </c>
      <c r="H61" s="1" t="s">
        <v>131</v>
      </c>
    </row>
    <row r="62" spans="1:9">
      <c r="A62" s="1" t="s">
        <v>376</v>
      </c>
      <c r="B62" s="1" t="s">
        <v>377</v>
      </c>
      <c r="C62" s="1" t="s">
        <v>378</v>
      </c>
      <c r="D62" s="1">
        <v>31200</v>
      </c>
      <c r="E62" s="1" t="s">
        <v>168</v>
      </c>
      <c r="F62" s="1" t="s">
        <v>168</v>
      </c>
      <c r="G62" s="1" t="s">
        <v>130</v>
      </c>
      <c r="H62" s="1" t="s">
        <v>131</v>
      </c>
    </row>
    <row r="63" spans="1:9">
      <c r="A63" s="1" t="s">
        <v>379</v>
      </c>
      <c r="B63" s="1" t="s">
        <v>380</v>
      </c>
      <c r="C63" s="1" t="s">
        <v>381</v>
      </c>
      <c r="D63" s="1">
        <v>79906</v>
      </c>
      <c r="E63" s="1" t="s">
        <v>382</v>
      </c>
      <c r="F63" s="1" t="s">
        <v>383</v>
      </c>
      <c r="G63" s="1" t="s">
        <v>164</v>
      </c>
      <c r="H63" s="1" t="s">
        <v>131</v>
      </c>
    </row>
    <row r="64" spans="1:9">
      <c r="A64" s="1" t="s">
        <v>384</v>
      </c>
      <c r="B64" s="1" t="s">
        <v>385</v>
      </c>
      <c r="C64" s="1" t="s">
        <v>386</v>
      </c>
      <c r="D64" s="1">
        <v>35758</v>
      </c>
      <c r="E64" s="1" t="s">
        <v>387</v>
      </c>
      <c r="F64" s="1" t="s">
        <v>388</v>
      </c>
      <c r="G64" s="1" t="s">
        <v>164</v>
      </c>
      <c r="H64" s="1" t="s">
        <v>131</v>
      </c>
    </row>
    <row r="65" spans="1:8">
      <c r="A65" s="1" t="s">
        <v>389</v>
      </c>
      <c r="B65" s="1" t="s">
        <v>390</v>
      </c>
      <c r="C65" s="1" t="s">
        <v>391</v>
      </c>
      <c r="D65" s="1">
        <v>87560</v>
      </c>
      <c r="E65" s="1" t="s">
        <v>135</v>
      </c>
      <c r="F65" s="1" t="s">
        <v>333</v>
      </c>
      <c r="G65" s="1" t="s">
        <v>130</v>
      </c>
      <c r="H65" s="1" t="s">
        <v>131</v>
      </c>
    </row>
    <row r="66" spans="1:8">
      <c r="A66" s="1" t="s">
        <v>392</v>
      </c>
      <c r="B66" s="1" t="s">
        <v>393</v>
      </c>
      <c r="C66" s="1" t="s">
        <v>394</v>
      </c>
      <c r="D66" s="1">
        <v>88920</v>
      </c>
      <c r="E66" s="1" t="s">
        <v>395</v>
      </c>
      <c r="F66" s="1" t="s">
        <v>396</v>
      </c>
      <c r="G66" s="1" t="s">
        <v>130</v>
      </c>
      <c r="H66" s="1" t="s">
        <v>131</v>
      </c>
    </row>
    <row r="67" spans="1:8">
      <c r="A67" s="1" t="s">
        <v>397</v>
      </c>
      <c r="B67" s="1" t="s">
        <v>398</v>
      </c>
      <c r="C67" s="1" t="s">
        <v>399</v>
      </c>
      <c r="D67" s="1">
        <v>76220</v>
      </c>
      <c r="E67" s="1" t="s">
        <v>278</v>
      </c>
      <c r="F67" s="1" t="s">
        <v>278</v>
      </c>
      <c r="G67" s="1" t="s">
        <v>130</v>
      </c>
      <c r="H67" s="1" t="s">
        <v>400</v>
      </c>
    </row>
    <row r="68" spans="1:8">
      <c r="A68" s="1" t="s">
        <v>401</v>
      </c>
      <c r="B68" s="1" t="s">
        <v>402</v>
      </c>
      <c r="C68" s="1" t="s">
        <v>403</v>
      </c>
      <c r="D68" s="1">
        <v>45069</v>
      </c>
      <c r="E68" s="1" t="s">
        <v>150</v>
      </c>
      <c r="F68" s="1" t="s">
        <v>258</v>
      </c>
      <c r="G68" s="1" t="s">
        <v>130</v>
      </c>
      <c r="H68" s="1" t="s">
        <v>131</v>
      </c>
    </row>
    <row r="69" spans="1:8">
      <c r="A69" s="1" t="s">
        <v>404</v>
      </c>
      <c r="B69" s="1" t="s">
        <v>405</v>
      </c>
      <c r="C69" s="1" t="s">
        <v>406</v>
      </c>
      <c r="D69" s="1">
        <v>48111</v>
      </c>
      <c r="E69" s="1" t="s">
        <v>407</v>
      </c>
      <c r="F69" s="1" t="s">
        <v>408</v>
      </c>
      <c r="G69" s="1" t="s">
        <v>164</v>
      </c>
      <c r="H69" s="1" t="s">
        <v>131</v>
      </c>
    </row>
    <row r="70" spans="1:8">
      <c r="A70" s="1" t="s">
        <v>409</v>
      </c>
      <c r="B70" s="1" t="s">
        <v>410</v>
      </c>
      <c r="C70" s="1" t="s">
        <v>411</v>
      </c>
      <c r="D70" s="1">
        <v>45133</v>
      </c>
      <c r="E70" s="1" t="s">
        <v>150</v>
      </c>
      <c r="F70" s="1" t="s">
        <v>258</v>
      </c>
      <c r="G70" s="1" t="s">
        <v>130</v>
      </c>
      <c r="H70" s="1" t="s">
        <v>131</v>
      </c>
    </row>
    <row r="71" spans="1:8">
      <c r="A71" s="1" t="s">
        <v>412</v>
      </c>
      <c r="B71" s="1" t="s">
        <v>413</v>
      </c>
      <c r="C71" s="1" t="s">
        <v>414</v>
      </c>
      <c r="D71" s="1">
        <v>37980</v>
      </c>
      <c r="E71" s="1" t="s">
        <v>337</v>
      </c>
      <c r="F71" s="1" t="s">
        <v>415</v>
      </c>
      <c r="G71" s="1" t="s">
        <v>130</v>
      </c>
      <c r="H71" s="1" t="s">
        <v>131</v>
      </c>
    </row>
    <row r="72" spans="1:8">
      <c r="A72" s="1" t="s">
        <v>416</v>
      </c>
      <c r="B72" s="1" t="s">
        <v>417</v>
      </c>
      <c r="C72" s="1" t="s">
        <v>418</v>
      </c>
      <c r="D72" s="1">
        <v>45010</v>
      </c>
      <c r="E72" s="1" t="s">
        <v>150</v>
      </c>
      <c r="F72" s="1" t="s">
        <v>258</v>
      </c>
      <c r="G72" s="1" t="s">
        <v>130</v>
      </c>
      <c r="H72" s="1" t="s">
        <v>131</v>
      </c>
    </row>
    <row r="73" spans="1:8">
      <c r="A73" s="1" t="s">
        <v>419</v>
      </c>
      <c r="B73" s="1" t="s">
        <v>420</v>
      </c>
      <c r="C73" s="1" t="s">
        <v>421</v>
      </c>
      <c r="D73" s="1"/>
      <c r="E73" s="1" t="s">
        <v>422</v>
      </c>
      <c r="F73" s="1" t="s">
        <v>423</v>
      </c>
      <c r="G73" s="1" t="s">
        <v>130</v>
      </c>
      <c r="H73" s="1" t="s">
        <v>131</v>
      </c>
    </row>
    <row r="74" spans="1:8">
      <c r="A74" s="1" t="s">
        <v>424</v>
      </c>
      <c r="B74" s="1" t="s">
        <v>425</v>
      </c>
      <c r="C74" s="1" t="s">
        <v>426</v>
      </c>
      <c r="D74" s="1">
        <v>85895</v>
      </c>
      <c r="E74" s="1" t="s">
        <v>201</v>
      </c>
      <c r="F74" s="1" t="s">
        <v>427</v>
      </c>
      <c r="G74" s="1" t="s">
        <v>130</v>
      </c>
      <c r="H74" s="1" t="s">
        <v>131</v>
      </c>
    </row>
    <row r="75" spans="1:8">
      <c r="A75" s="1" t="s">
        <v>428</v>
      </c>
      <c r="B75" s="1" t="s">
        <v>429</v>
      </c>
      <c r="C75" s="1" t="s">
        <v>430</v>
      </c>
      <c r="D75" s="1">
        <v>94539</v>
      </c>
      <c r="E75" s="1" t="s">
        <v>431</v>
      </c>
      <c r="F75" s="1" t="s">
        <v>432</v>
      </c>
      <c r="G75" s="1" t="s">
        <v>164</v>
      </c>
      <c r="H75" s="1" t="s">
        <v>433</v>
      </c>
    </row>
    <row r="76" spans="1:8">
      <c r="A76" s="1" t="s">
        <v>434</v>
      </c>
      <c r="B76" s="1" t="s">
        <v>435</v>
      </c>
      <c r="C76" s="1" t="s">
        <v>436</v>
      </c>
      <c r="D76" s="1">
        <v>44500</v>
      </c>
      <c r="E76" s="1" t="s">
        <v>150</v>
      </c>
      <c r="F76" s="1" t="s">
        <v>268</v>
      </c>
      <c r="G76" s="1" t="s">
        <v>130</v>
      </c>
      <c r="H76" s="1" t="s">
        <v>131</v>
      </c>
    </row>
    <row r="77" spans="1:8">
      <c r="A77" s="1" t="s">
        <v>437</v>
      </c>
      <c r="B77" s="1" t="s">
        <v>438</v>
      </c>
      <c r="C77" s="1" t="s">
        <v>439</v>
      </c>
      <c r="D77" s="1">
        <v>22440</v>
      </c>
      <c r="E77" s="1" t="s">
        <v>140</v>
      </c>
      <c r="F77" s="1" t="s">
        <v>141</v>
      </c>
      <c r="G77" s="1" t="s">
        <v>130</v>
      </c>
      <c r="H77" s="1" t="s">
        <v>131</v>
      </c>
    </row>
    <row r="78" spans="1:8">
      <c r="A78" s="1" t="s">
        <v>440</v>
      </c>
      <c r="B78" s="1" t="s">
        <v>441</v>
      </c>
      <c r="C78" s="1" t="s">
        <v>442</v>
      </c>
      <c r="D78" s="1">
        <v>32690</v>
      </c>
      <c r="E78" s="1" t="s">
        <v>168</v>
      </c>
      <c r="F78" s="1" t="s">
        <v>169</v>
      </c>
      <c r="G78" s="1" t="s">
        <v>130</v>
      </c>
      <c r="H78" s="1" t="s">
        <v>131</v>
      </c>
    </row>
    <row r="79" spans="1:8">
      <c r="A79" s="7" t="s">
        <v>443</v>
      </c>
      <c r="B79" s="8" t="s">
        <v>444</v>
      </c>
      <c r="C79" s="8" t="s">
        <v>445</v>
      </c>
      <c r="D79" s="8">
        <v>78423</v>
      </c>
      <c r="E79" s="8" t="s">
        <v>446</v>
      </c>
      <c r="F79" s="8" t="s">
        <v>447</v>
      </c>
      <c r="G79" s="1" t="s">
        <v>130</v>
      </c>
      <c r="H79" s="1" t="s">
        <v>131</v>
      </c>
    </row>
    <row r="80" spans="1:8" ht="120">
      <c r="A80" s="1" t="s">
        <v>448</v>
      </c>
      <c r="B80" s="1" t="s">
        <v>449</v>
      </c>
      <c r="C80" s="1" t="s">
        <v>450</v>
      </c>
      <c r="D80" s="1">
        <v>79526</v>
      </c>
      <c r="E80" s="1" t="s">
        <v>451</v>
      </c>
      <c r="F80" s="1" t="s">
        <v>452</v>
      </c>
      <c r="G80" s="1" t="s">
        <v>130</v>
      </c>
      <c r="H80" s="62" t="s">
        <v>453</v>
      </c>
    </row>
    <row r="81" spans="1:8">
      <c r="A81" s="157" t="s">
        <v>454</v>
      </c>
      <c r="B81" s="158" t="s">
        <v>455</v>
      </c>
      <c r="C81" s="158" t="s">
        <v>456</v>
      </c>
      <c r="D81" s="158">
        <v>44300</v>
      </c>
      <c r="E81" s="158" t="s">
        <v>150</v>
      </c>
      <c r="F81" s="158" t="s">
        <v>268</v>
      </c>
      <c r="G81" s="158" t="s">
        <v>130</v>
      </c>
      <c r="H81" s="158" t="s">
        <v>131</v>
      </c>
    </row>
    <row r="82" spans="1:8">
      <c r="A82" s="7"/>
      <c r="H82" s="8"/>
    </row>
    <row r="83" spans="1:8">
      <c r="A83" s="7"/>
      <c r="H83" s="8"/>
    </row>
    <row r="84" spans="1:8">
      <c r="A84" s="7"/>
      <c r="H84" s="8"/>
    </row>
    <row r="85" spans="1:8">
      <c r="A85" s="7"/>
      <c r="H85" s="8"/>
    </row>
    <row r="86" spans="1:8">
      <c r="A86" s="7"/>
      <c r="H86" s="8"/>
    </row>
    <row r="87" spans="1:8">
      <c r="A87" s="7"/>
      <c r="H87" s="8"/>
    </row>
    <row r="88" spans="1:8">
      <c r="A88" s="7"/>
      <c r="H88" s="8"/>
    </row>
    <row r="89" spans="1:8">
      <c r="A89" s="7"/>
      <c r="H89" s="8"/>
    </row>
    <row r="90" spans="1:8">
      <c r="A90" s="7"/>
      <c r="H90" s="8"/>
    </row>
    <row r="91" spans="1:8">
      <c r="A91" s="7"/>
      <c r="H91" s="8"/>
    </row>
    <row r="92" spans="1:8">
      <c r="A92" s="7"/>
      <c r="H92" s="8"/>
    </row>
    <row r="93" spans="1:8">
      <c r="A93" s="7"/>
      <c r="H93" s="8"/>
    </row>
    <row r="94" spans="1:8">
      <c r="A94" s="7"/>
      <c r="H94" s="8"/>
    </row>
    <row r="95" spans="1:8">
      <c r="A95" s="7"/>
      <c r="H95" s="8"/>
    </row>
    <row r="96" spans="1:8">
      <c r="A96" s="7"/>
      <c r="H96" s="8"/>
    </row>
    <row r="97" spans="1:8">
      <c r="A97" s="7"/>
      <c r="H97" s="8"/>
    </row>
    <row r="98" spans="1:8">
      <c r="A98" s="7"/>
      <c r="H98" s="8"/>
    </row>
    <row r="99" spans="1:8">
      <c r="A99" s="7"/>
      <c r="H99" s="8"/>
    </row>
    <row r="100" spans="1:8">
      <c r="A100" s="7"/>
      <c r="H100" s="8"/>
    </row>
    <row r="101" spans="1:8">
      <c r="A101" s="7"/>
      <c r="H101" s="8"/>
    </row>
    <row r="102" spans="1:8">
      <c r="A102" s="7"/>
      <c r="H102" s="8"/>
    </row>
    <row r="103" spans="1:8">
      <c r="A103" s="7"/>
      <c r="H103" s="8"/>
    </row>
    <row r="104" spans="1:8">
      <c r="A104" s="7"/>
      <c r="H104" s="8"/>
    </row>
    <row r="105" spans="1:8">
      <c r="A105" s="7"/>
      <c r="H105" s="8"/>
    </row>
    <row r="106" spans="1:8">
      <c r="A106" s="7"/>
      <c r="H106" s="8"/>
    </row>
    <row r="107" spans="1:8">
      <c r="A107" s="7"/>
      <c r="H107" s="8"/>
    </row>
    <row r="108" spans="1:8">
      <c r="A108" s="7"/>
      <c r="H108" s="8"/>
    </row>
    <row r="109" spans="1:8">
      <c r="A109" s="7"/>
      <c r="H109" s="8"/>
    </row>
    <row r="110" spans="1:8">
      <c r="A110" s="7"/>
      <c r="H110" s="8"/>
    </row>
    <row r="111" spans="1:8">
      <c r="A111" s="7"/>
      <c r="H111" s="8"/>
    </row>
    <row r="112" spans="1:8">
      <c r="A112" s="7"/>
      <c r="H112" s="8"/>
    </row>
    <row r="113" spans="1:8">
      <c r="A113" s="7"/>
      <c r="H113" s="8"/>
    </row>
    <row r="114" spans="1:8">
      <c r="A114" s="7"/>
      <c r="H114" s="8"/>
    </row>
    <row r="115" spans="1:8">
      <c r="A115" s="7"/>
      <c r="H115" s="8"/>
    </row>
    <row r="116" spans="1:8">
      <c r="A116" s="7"/>
      <c r="H116" s="8"/>
    </row>
    <row r="117" spans="1:8">
      <c r="A117" s="7"/>
      <c r="H117" s="8"/>
    </row>
    <row r="118" spans="1:8">
      <c r="A118" s="7"/>
      <c r="H118" s="8"/>
    </row>
    <row r="119" spans="1:8">
      <c r="A119" s="7"/>
      <c r="H119" s="8"/>
    </row>
    <row r="120" spans="1:8">
      <c r="A120" s="7"/>
      <c r="H120" s="8"/>
    </row>
    <row r="121" spans="1:8">
      <c r="A121" s="7"/>
      <c r="H121" s="8"/>
    </row>
    <row r="122" spans="1:8">
      <c r="A122" s="7"/>
      <c r="H122" s="8"/>
    </row>
    <row r="123" spans="1:8">
      <c r="A123" s="7"/>
      <c r="H123" s="8"/>
    </row>
    <row r="124" spans="1:8">
      <c r="A124" s="7"/>
      <c r="H124" s="8"/>
    </row>
    <row r="125" spans="1:8">
      <c r="A125" s="7"/>
      <c r="H125" s="8"/>
    </row>
    <row r="126" spans="1:8">
      <c r="A126" s="7"/>
      <c r="H126" s="8"/>
    </row>
    <row r="127" spans="1:8">
      <c r="A127" s="7"/>
      <c r="H127" s="8"/>
    </row>
    <row r="128" spans="1:8">
      <c r="A128" s="7"/>
      <c r="H128" s="8"/>
    </row>
    <row r="129" spans="1:8">
      <c r="A129" s="7"/>
      <c r="H129" s="8"/>
    </row>
    <row r="130" spans="1:8">
      <c r="A130" s="7"/>
      <c r="H130" s="8"/>
    </row>
    <row r="131" spans="1:8">
      <c r="A131" s="7"/>
      <c r="H131" s="8"/>
    </row>
    <row r="132" spans="1:8">
      <c r="A132" s="7"/>
      <c r="H132" s="8"/>
    </row>
    <row r="133" spans="1:8">
      <c r="A133" s="7"/>
      <c r="H133" s="8"/>
    </row>
    <row r="134" spans="1:8">
      <c r="A134" s="7"/>
      <c r="H134" s="8"/>
    </row>
    <row r="135" spans="1:8">
      <c r="A135" s="7"/>
      <c r="H135" s="8"/>
    </row>
    <row r="136" spans="1:8">
      <c r="A136" s="7"/>
      <c r="H136" s="8"/>
    </row>
    <row r="137" spans="1:8">
      <c r="A137" s="7"/>
      <c r="H137" s="8"/>
    </row>
    <row r="138" spans="1:8">
      <c r="A138" s="7"/>
      <c r="H138" s="8"/>
    </row>
    <row r="139" spans="1:8">
      <c r="A139" s="7"/>
      <c r="H139" s="8"/>
    </row>
    <row r="140" spans="1:8">
      <c r="A140" s="7"/>
      <c r="H140" s="8"/>
    </row>
    <row r="141" spans="1:8">
      <c r="A141" s="7"/>
      <c r="H141" s="8"/>
    </row>
    <row r="142" spans="1:8">
      <c r="A142" s="7"/>
      <c r="H142" s="8"/>
    </row>
    <row r="143" spans="1:8">
      <c r="A143" s="7"/>
      <c r="H143" s="8"/>
    </row>
    <row r="144" spans="1:8">
      <c r="A144" s="7"/>
      <c r="H144" s="8"/>
    </row>
    <row r="145" spans="1:8">
      <c r="A145" s="7"/>
      <c r="H145" s="8"/>
    </row>
    <row r="146" spans="1:8">
      <c r="A146" s="7"/>
      <c r="H146" s="8"/>
    </row>
    <row r="147" spans="1:8">
      <c r="A147" s="7"/>
      <c r="H147" s="8"/>
    </row>
    <row r="148" spans="1:8">
      <c r="A148" s="7"/>
      <c r="H148" s="8"/>
    </row>
    <row r="149" spans="1:8">
      <c r="A149" s="7"/>
      <c r="H149" s="8"/>
    </row>
    <row r="150" spans="1:8">
      <c r="A150" s="7"/>
      <c r="H150" s="8"/>
    </row>
    <row r="151" spans="1:8">
      <c r="A151" s="7"/>
      <c r="H151" s="8"/>
    </row>
    <row r="152" spans="1:8">
      <c r="A152" s="7"/>
      <c r="H152" s="8"/>
    </row>
    <row r="153" spans="1:8">
      <c r="A153" s="7"/>
      <c r="H153" s="8"/>
    </row>
    <row r="154" spans="1:8">
      <c r="A154" s="7"/>
      <c r="H154" s="8"/>
    </row>
    <row r="155" spans="1:8">
      <c r="A155" s="7"/>
      <c r="H155" s="8"/>
    </row>
    <row r="156" spans="1:8">
      <c r="A156" s="7"/>
      <c r="H156" s="8"/>
    </row>
    <row r="157" spans="1:8">
      <c r="A157" s="7"/>
      <c r="H157" s="8"/>
    </row>
    <row r="158" spans="1:8">
      <c r="A158" s="7"/>
      <c r="H158" s="8"/>
    </row>
    <row r="159" spans="1:8">
      <c r="A159" s="7"/>
      <c r="H159" s="8"/>
    </row>
    <row r="160" spans="1:8">
      <c r="A160" s="7"/>
      <c r="H160" s="8"/>
    </row>
    <row r="161" spans="1:8">
      <c r="A161" s="7"/>
      <c r="H161" s="8"/>
    </row>
    <row r="162" spans="1:8">
      <c r="A162" s="7"/>
      <c r="H162" s="8"/>
    </row>
    <row r="163" spans="1:8">
      <c r="A163" s="7"/>
      <c r="H163" s="8"/>
    </row>
    <row r="164" spans="1:8">
      <c r="A164" s="7"/>
      <c r="H164" s="8"/>
    </row>
    <row r="165" spans="1:8">
      <c r="A165" s="7"/>
      <c r="H165" s="8"/>
    </row>
    <row r="166" spans="1:8">
      <c r="A166" s="7"/>
      <c r="H166" s="8"/>
    </row>
    <row r="167" spans="1:8">
      <c r="A167" s="7"/>
      <c r="H167" s="8"/>
    </row>
    <row r="168" spans="1:8">
      <c r="A168" s="7"/>
      <c r="H168" s="8"/>
    </row>
    <row r="169" spans="1:8">
      <c r="A169" s="7"/>
      <c r="H169" s="8"/>
    </row>
    <row r="170" spans="1:8">
      <c r="A170" s="7"/>
      <c r="H170" s="8"/>
    </row>
    <row r="171" spans="1:8">
      <c r="A171" s="7"/>
      <c r="H171" s="8"/>
    </row>
    <row r="172" spans="1:8">
      <c r="A172" s="7"/>
      <c r="H172" s="8"/>
    </row>
    <row r="173" spans="1:8">
      <c r="A173" s="7"/>
      <c r="H173" s="8"/>
    </row>
    <row r="174" spans="1:8">
      <c r="A174" s="7"/>
      <c r="H174" s="8"/>
    </row>
    <row r="175" spans="1:8">
      <c r="A175" s="7"/>
      <c r="H175" s="8"/>
    </row>
    <row r="176" spans="1:8">
      <c r="A176" s="7"/>
      <c r="H176" s="8"/>
    </row>
    <row r="177" spans="1:8">
      <c r="A177" s="7"/>
      <c r="H177" s="8"/>
    </row>
    <row r="178" spans="1:8">
      <c r="A178" s="7"/>
      <c r="H178" s="8"/>
    </row>
    <row r="179" spans="1:8">
      <c r="A179" s="7"/>
      <c r="H179" s="8"/>
    </row>
    <row r="180" spans="1:8">
      <c r="A180" s="7"/>
      <c r="H180" s="8"/>
    </row>
    <row r="181" spans="1:8">
      <c r="A181" s="7"/>
      <c r="H181" s="8"/>
    </row>
    <row r="182" spans="1:8">
      <c r="A182" s="7"/>
      <c r="H182" s="8"/>
    </row>
    <row r="183" spans="1:8">
      <c r="A183" s="7"/>
      <c r="H183" s="8"/>
    </row>
    <row r="184" spans="1:8">
      <c r="A184" s="7"/>
      <c r="H184" s="8"/>
    </row>
    <row r="185" spans="1:8">
      <c r="A185" s="7"/>
      <c r="H185" s="8"/>
    </row>
    <row r="186" spans="1:8">
      <c r="A186" s="7"/>
      <c r="H186" s="8"/>
    </row>
    <row r="187" spans="1:8">
      <c r="A187" s="7"/>
      <c r="H187" s="8"/>
    </row>
    <row r="188" spans="1:8">
      <c r="A188" s="7"/>
      <c r="H188" s="8"/>
    </row>
    <row r="189" spans="1:8">
      <c r="A189" s="7"/>
      <c r="H189" s="8"/>
    </row>
    <row r="190" spans="1:8">
      <c r="A190" s="7"/>
      <c r="H190" s="8"/>
    </row>
    <row r="191" spans="1:8">
      <c r="A191" s="7"/>
      <c r="H191" s="8"/>
    </row>
    <row r="192" spans="1:8">
      <c r="A192" s="7"/>
      <c r="H192" s="8"/>
    </row>
    <row r="193" spans="1:8">
      <c r="A193" s="7"/>
      <c r="H193" s="8"/>
    </row>
    <row r="194" spans="1:8">
      <c r="A194" s="7"/>
      <c r="H194" s="8"/>
    </row>
    <row r="195" spans="1:8">
      <c r="A195" s="7"/>
      <c r="H195" s="8"/>
    </row>
    <row r="196" spans="1:8">
      <c r="A196" s="7"/>
      <c r="H196" s="8"/>
    </row>
    <row r="197" spans="1:8">
      <c r="A197" s="7"/>
      <c r="H197" s="8"/>
    </row>
    <row r="198" spans="1:8">
      <c r="A198" s="7"/>
      <c r="H198" s="8"/>
    </row>
    <row r="199" spans="1:8">
      <c r="A199" s="7"/>
      <c r="H199" s="8"/>
    </row>
    <row r="200" spans="1:8">
      <c r="A200" s="7"/>
      <c r="H200" s="8"/>
    </row>
    <row r="201" spans="1:8">
      <c r="A201" s="7"/>
      <c r="H201" s="8"/>
    </row>
    <row r="202" spans="1:8">
      <c r="A202" s="7"/>
      <c r="H202" s="8"/>
    </row>
    <row r="203" spans="1:8">
      <c r="A203" s="7"/>
      <c r="H203" s="8"/>
    </row>
    <row r="204" spans="1:8">
      <c r="A204" s="7"/>
      <c r="H204" s="8"/>
    </row>
    <row r="205" spans="1:8">
      <c r="A205" s="7"/>
      <c r="H205" s="8"/>
    </row>
    <row r="206" spans="1:8">
      <c r="A206" s="7"/>
      <c r="H206" s="8"/>
    </row>
    <row r="207" spans="1:8">
      <c r="A207" s="7"/>
      <c r="H207" s="8"/>
    </row>
    <row r="208" spans="1:8">
      <c r="A208" s="7"/>
      <c r="H208" s="8"/>
    </row>
    <row r="209" spans="1:8">
      <c r="A209" s="7"/>
      <c r="H209" s="8"/>
    </row>
    <row r="210" spans="1:8">
      <c r="A210" s="7"/>
      <c r="H210" s="8"/>
    </row>
    <row r="211" spans="1:8">
      <c r="A211" s="7"/>
      <c r="H211" s="8"/>
    </row>
    <row r="212" spans="1:8">
      <c r="A212" s="7"/>
      <c r="H212" s="8"/>
    </row>
    <row r="213" spans="1:8">
      <c r="A213" s="7"/>
      <c r="H213" s="8"/>
    </row>
    <row r="214" spans="1:8">
      <c r="A214" s="7"/>
      <c r="H214" s="8"/>
    </row>
    <row r="215" spans="1:8">
      <c r="A215" s="7"/>
      <c r="H215" s="8"/>
    </row>
    <row r="216" spans="1:8">
      <c r="A216" s="7"/>
      <c r="H216" s="8"/>
    </row>
    <row r="217" spans="1:8">
      <c r="A217" s="7"/>
      <c r="H217" s="8"/>
    </row>
    <row r="218" spans="1:8">
      <c r="A218" s="7"/>
      <c r="H218" s="8"/>
    </row>
    <row r="219" spans="1:8">
      <c r="A219" s="7"/>
      <c r="H219" s="8"/>
    </row>
    <row r="220" spans="1:8">
      <c r="A220" s="7"/>
      <c r="H220" s="8"/>
    </row>
    <row r="221" spans="1:8">
      <c r="A221" s="7"/>
      <c r="H221" s="8"/>
    </row>
    <row r="222" spans="1:8">
      <c r="A222" s="7"/>
      <c r="H222" s="8"/>
    </row>
    <row r="223" spans="1:8">
      <c r="A223" s="7"/>
      <c r="H223" s="8"/>
    </row>
    <row r="224" spans="1:8">
      <c r="A224" s="7"/>
      <c r="H224" s="8"/>
    </row>
    <row r="225" spans="1:8">
      <c r="A225" s="7"/>
      <c r="H225" s="8"/>
    </row>
    <row r="226" spans="1:8">
      <c r="A226" s="7"/>
      <c r="H226" s="8"/>
    </row>
    <row r="227" spans="1:8">
      <c r="A227" s="7"/>
      <c r="H227" s="8"/>
    </row>
    <row r="228" spans="1:8">
      <c r="A228" s="7"/>
      <c r="H228" s="8"/>
    </row>
    <row r="229" spans="1:8">
      <c r="A229" s="7"/>
      <c r="H229" s="8"/>
    </row>
    <row r="230" spans="1:8">
      <c r="A230" s="7"/>
      <c r="H230" s="8"/>
    </row>
    <row r="231" spans="1:8">
      <c r="A231" s="7"/>
      <c r="H231" s="8"/>
    </row>
    <row r="232" spans="1:8">
      <c r="A232" s="7"/>
      <c r="H232" s="8"/>
    </row>
    <row r="233" spans="1:8">
      <c r="A233" s="7"/>
      <c r="H233" s="8"/>
    </row>
    <row r="234" spans="1:8">
      <c r="A234" s="7"/>
      <c r="H234" s="8"/>
    </row>
    <row r="235" spans="1:8">
      <c r="A235" s="7"/>
      <c r="H235" s="8"/>
    </row>
    <row r="236" spans="1:8">
      <c r="A236" s="7"/>
      <c r="H236" s="8"/>
    </row>
    <row r="237" spans="1:8">
      <c r="A237" s="7"/>
      <c r="H237" s="8"/>
    </row>
    <row r="238" spans="1:8">
      <c r="A238" s="7"/>
      <c r="H238" s="8"/>
    </row>
    <row r="239" spans="1:8">
      <c r="A239" s="7"/>
      <c r="H239" s="8"/>
    </row>
    <row r="240" spans="1:8">
      <c r="A240" s="7"/>
      <c r="H240" s="8"/>
    </row>
    <row r="241" spans="1:8">
      <c r="A241" s="7"/>
      <c r="H241" s="8"/>
    </row>
    <row r="242" spans="1:8">
      <c r="A242" s="7"/>
      <c r="H242" s="8"/>
    </row>
    <row r="243" spans="1:8">
      <c r="A243" s="7"/>
      <c r="H243" s="8"/>
    </row>
    <row r="244" spans="1:8">
      <c r="A244" s="7"/>
      <c r="H244" s="8"/>
    </row>
    <row r="245" spans="1:8">
      <c r="A245" s="7"/>
      <c r="H245" s="8"/>
    </row>
    <row r="246" spans="1:8">
      <c r="A246" s="7"/>
      <c r="H246" s="8"/>
    </row>
    <row r="247" spans="1:8">
      <c r="A247" s="7"/>
      <c r="H247" s="8"/>
    </row>
    <row r="248" spans="1:8">
      <c r="A248" s="7"/>
      <c r="H248" s="8"/>
    </row>
    <row r="249" spans="1:8">
      <c r="A249" s="7"/>
      <c r="H249" s="8"/>
    </row>
    <row r="250" spans="1:8">
      <c r="A250" s="7"/>
      <c r="H250" s="8"/>
    </row>
    <row r="251" spans="1:8">
      <c r="A251" s="7"/>
      <c r="H251" s="8"/>
    </row>
    <row r="252" spans="1:8">
      <c r="A252" s="7"/>
      <c r="H252" s="8"/>
    </row>
    <row r="253" spans="1:8">
      <c r="A253" s="7"/>
      <c r="H253" s="8"/>
    </row>
    <row r="254" spans="1:8">
      <c r="A254" s="7"/>
      <c r="H254" s="8"/>
    </row>
    <row r="255" spans="1:8">
      <c r="A255" s="7"/>
      <c r="H255" s="8"/>
    </row>
    <row r="256" spans="1:8">
      <c r="A256" s="7"/>
      <c r="H256" s="8"/>
    </row>
    <row r="257" spans="1:8">
      <c r="A257" s="7"/>
      <c r="H257" s="8"/>
    </row>
    <row r="258" spans="1:8">
      <c r="A258" s="7"/>
      <c r="H258" s="8"/>
    </row>
    <row r="259" spans="1:8">
      <c r="A259" s="7"/>
      <c r="H259" s="8"/>
    </row>
    <row r="260" spans="1:8">
      <c r="A260" s="7"/>
      <c r="H260" s="8"/>
    </row>
    <row r="261" spans="1:8">
      <c r="A261" s="7"/>
      <c r="H261" s="8"/>
    </row>
    <row r="262" spans="1:8">
      <c r="A262" s="7"/>
      <c r="H262" s="8"/>
    </row>
    <row r="263" spans="1:8">
      <c r="A263" s="7"/>
      <c r="H263" s="8"/>
    </row>
    <row r="264" spans="1:8">
      <c r="A264" s="7"/>
      <c r="H264" s="8"/>
    </row>
    <row r="265" spans="1:8">
      <c r="A265" s="7"/>
      <c r="H265" s="8"/>
    </row>
    <row r="266" spans="1:8">
      <c r="A266" s="7"/>
      <c r="H266" s="8"/>
    </row>
    <row r="267" spans="1:8">
      <c r="A267" s="7"/>
      <c r="H267" s="8"/>
    </row>
    <row r="268" spans="1:8">
      <c r="A268" s="7"/>
      <c r="H268" s="8"/>
    </row>
    <row r="269" spans="1:8">
      <c r="A269" s="7"/>
      <c r="H269" s="8"/>
    </row>
    <row r="270" spans="1:8">
      <c r="A270" s="7"/>
      <c r="H270" s="8"/>
    </row>
    <row r="271" spans="1:8">
      <c r="A271" s="7"/>
      <c r="H271" s="8"/>
    </row>
    <row r="272" spans="1:8">
      <c r="A272" s="7"/>
      <c r="H272" s="8"/>
    </row>
    <row r="273" spans="1:8">
      <c r="A273" s="7"/>
      <c r="H273" s="8"/>
    </row>
    <row r="274" spans="1:8">
      <c r="A274" s="7"/>
      <c r="H274" s="8"/>
    </row>
    <row r="275" spans="1:8">
      <c r="A275" s="7"/>
      <c r="H275" s="8"/>
    </row>
    <row r="276" spans="1:8">
      <c r="A276" s="7"/>
      <c r="H276" s="8"/>
    </row>
    <row r="277" spans="1:8">
      <c r="A277" s="7"/>
      <c r="H277" s="8"/>
    </row>
    <row r="278" spans="1:8">
      <c r="A278" s="7"/>
      <c r="H278" s="8"/>
    </row>
    <row r="279" spans="1:8">
      <c r="A279" s="7"/>
      <c r="H279" s="8"/>
    </row>
    <row r="280" spans="1:8">
      <c r="A280" s="7"/>
      <c r="H280" s="8"/>
    </row>
    <row r="281" spans="1:8">
      <c r="A281" s="7"/>
      <c r="H281" s="8"/>
    </row>
    <row r="282" spans="1:8">
      <c r="A282" s="7"/>
      <c r="H282" s="8"/>
    </row>
    <row r="283" spans="1:8">
      <c r="A283" s="7"/>
      <c r="H283" s="8"/>
    </row>
    <row r="284" spans="1:8">
      <c r="A284" s="7"/>
      <c r="H284" s="8"/>
    </row>
    <row r="285" spans="1:8">
      <c r="A285" s="7"/>
      <c r="H285" s="8"/>
    </row>
    <row r="286" spans="1:8">
      <c r="A286" s="7"/>
      <c r="H286" s="8"/>
    </row>
    <row r="287" spans="1:8">
      <c r="A287" s="7"/>
      <c r="H287" s="8"/>
    </row>
    <row r="288" spans="1:8">
      <c r="A288" s="7"/>
      <c r="H288" s="8"/>
    </row>
    <row r="289" spans="1:8">
      <c r="A289" s="7"/>
      <c r="H289" s="8"/>
    </row>
    <row r="290" spans="1:8">
      <c r="A290" s="7"/>
      <c r="H290" s="8"/>
    </row>
    <row r="291" spans="1:8">
      <c r="A291" s="7"/>
      <c r="H291" s="8"/>
    </row>
    <row r="292" spans="1:8">
      <c r="A292" s="7"/>
      <c r="H292" s="8"/>
    </row>
    <row r="293" spans="1:8">
      <c r="A293" s="7"/>
      <c r="H293" s="8"/>
    </row>
    <row r="294" spans="1:8">
      <c r="A294" s="7"/>
      <c r="H294" s="8"/>
    </row>
    <row r="295" spans="1:8">
      <c r="A295" s="7"/>
      <c r="H295" s="8"/>
    </row>
    <row r="296" spans="1:8">
      <c r="A296" s="7"/>
      <c r="H296" s="8"/>
    </row>
    <row r="297" spans="1:8">
      <c r="A297" s="7"/>
      <c r="H297" s="8"/>
    </row>
    <row r="298" spans="1:8">
      <c r="A298" s="7"/>
      <c r="H298" s="8"/>
    </row>
    <row r="299" spans="1:8">
      <c r="A299" s="7"/>
      <c r="H299" s="8"/>
    </row>
    <row r="300" spans="1:8">
      <c r="A300" s="7"/>
      <c r="H300" s="8"/>
    </row>
    <row r="301" spans="1:8">
      <c r="A301" s="7"/>
      <c r="H301" s="8"/>
    </row>
    <row r="302" spans="1:8">
      <c r="A302" s="7"/>
      <c r="H302" s="8"/>
    </row>
    <row r="303" spans="1:8">
      <c r="A303" s="7"/>
      <c r="H303" s="8"/>
    </row>
    <row r="304" spans="1:8">
      <c r="A304" s="7"/>
      <c r="H304" s="8"/>
    </row>
    <row r="305" spans="1:8">
      <c r="A305" s="7"/>
      <c r="H305" s="8"/>
    </row>
    <row r="306" spans="1:8">
      <c r="A306" s="7"/>
      <c r="H306" s="8"/>
    </row>
    <row r="307" spans="1:8">
      <c r="A307" s="7"/>
      <c r="H307" s="8"/>
    </row>
    <row r="308" spans="1:8">
      <c r="A308" s="7"/>
      <c r="H308" s="8"/>
    </row>
    <row r="309" spans="1:8">
      <c r="A309" s="7"/>
      <c r="H309" s="8"/>
    </row>
    <row r="310" spans="1:8">
      <c r="A310" s="7"/>
      <c r="H310" s="8"/>
    </row>
    <row r="311" spans="1:8">
      <c r="A311" s="7"/>
      <c r="H311" s="8"/>
    </row>
    <row r="312" spans="1:8">
      <c r="A312" s="7"/>
      <c r="H312" s="8"/>
    </row>
    <row r="313" spans="1:8">
      <c r="A313" s="7"/>
      <c r="H313" s="8"/>
    </row>
    <row r="314" spans="1:8">
      <c r="A314" s="7"/>
      <c r="H314" s="8"/>
    </row>
    <row r="315" spans="1:8">
      <c r="A315" s="7"/>
      <c r="H315" s="8"/>
    </row>
    <row r="316" spans="1:8">
      <c r="A316" s="7"/>
      <c r="H316" s="8"/>
    </row>
    <row r="317" spans="1:8">
      <c r="A317" s="7"/>
      <c r="H317" s="8"/>
    </row>
    <row r="318" spans="1:8">
      <c r="A318" s="7"/>
      <c r="H318" s="8"/>
    </row>
    <row r="319" spans="1:8">
      <c r="A319" s="7"/>
      <c r="H319" s="8"/>
    </row>
    <row r="320" spans="1:8">
      <c r="A320" s="7"/>
      <c r="H320" s="8"/>
    </row>
    <row r="321" spans="1:8">
      <c r="A321" s="7"/>
      <c r="H321" s="8"/>
    </row>
    <row r="322" spans="1:8">
      <c r="A322" s="7"/>
      <c r="H322" s="8"/>
    </row>
    <row r="323" spans="1:8">
      <c r="A323" s="7"/>
      <c r="H323" s="8"/>
    </row>
    <row r="324" spans="1:8">
      <c r="A324" s="7"/>
      <c r="H324" s="8"/>
    </row>
    <row r="325" spans="1:8">
      <c r="A325" s="7"/>
      <c r="H325" s="8"/>
    </row>
    <row r="326" spans="1:8">
      <c r="A326" s="7"/>
      <c r="H326" s="8"/>
    </row>
    <row r="327" spans="1:8">
      <c r="A327" s="7"/>
      <c r="H327" s="8"/>
    </row>
    <row r="328" spans="1:8">
      <c r="A328" s="7"/>
      <c r="H328" s="8"/>
    </row>
    <row r="329" spans="1:8">
      <c r="A329" s="7"/>
      <c r="H329" s="8"/>
    </row>
    <row r="330" spans="1:8">
      <c r="A330" s="7"/>
      <c r="H330" s="8"/>
    </row>
    <row r="331" spans="1:8">
      <c r="A331" s="7"/>
      <c r="H331" s="8"/>
    </row>
    <row r="332" spans="1:8">
      <c r="A332" s="7"/>
      <c r="H332" s="8"/>
    </row>
    <row r="333" spans="1:8">
      <c r="A333" s="7"/>
      <c r="H333" s="8"/>
    </row>
    <row r="334" spans="1:8">
      <c r="A334" s="7"/>
      <c r="H334" s="8"/>
    </row>
    <row r="335" spans="1:8">
      <c r="A335" s="7"/>
      <c r="H335" s="8"/>
    </row>
    <row r="336" spans="1:8">
      <c r="A336" s="7"/>
      <c r="H336" s="8"/>
    </row>
    <row r="337" spans="1:8">
      <c r="A337" s="7"/>
      <c r="H337" s="8"/>
    </row>
    <row r="338" spans="1:8">
      <c r="A338" s="7"/>
      <c r="H338" s="8"/>
    </row>
    <row r="339" spans="1:8">
      <c r="A339" s="7"/>
      <c r="H339" s="8"/>
    </row>
    <row r="340" spans="1:8">
      <c r="A340" s="7"/>
      <c r="H340" s="8"/>
    </row>
    <row r="341" spans="1:8">
      <c r="A341" s="7"/>
      <c r="H341" s="8"/>
    </row>
    <row r="342" spans="1:8">
      <c r="A342" s="7"/>
      <c r="H342" s="8"/>
    </row>
    <row r="343" spans="1:8">
      <c r="A343" s="7"/>
      <c r="H343" s="8"/>
    </row>
    <row r="344" spans="1:8">
      <c r="A344" s="7"/>
      <c r="H344" s="8"/>
    </row>
    <row r="345" spans="1:8">
      <c r="A345" s="7"/>
      <c r="H345" s="8"/>
    </row>
    <row r="346" spans="1:8">
      <c r="A346" s="7"/>
      <c r="H346" s="8"/>
    </row>
    <row r="347" spans="1:8">
      <c r="A347" s="7"/>
      <c r="H347" s="8"/>
    </row>
    <row r="348" spans="1:8">
      <c r="A348" s="7"/>
      <c r="H348" s="8"/>
    </row>
    <row r="349" spans="1:8">
      <c r="A349" s="7"/>
      <c r="H349" s="8"/>
    </row>
    <row r="350" spans="1:8">
      <c r="A350" s="7"/>
      <c r="H350" s="8"/>
    </row>
    <row r="351" spans="1:8">
      <c r="A351" s="7"/>
      <c r="H351" s="8"/>
    </row>
    <row r="352" spans="1:8">
      <c r="A352" s="7"/>
      <c r="H352" s="8"/>
    </row>
    <row r="353" spans="1:8">
      <c r="A353" s="7"/>
      <c r="H353" s="8"/>
    </row>
    <row r="354" spans="1:8">
      <c r="A354" s="7"/>
      <c r="H354" s="8"/>
    </row>
    <row r="355" spans="1:8">
      <c r="A355" s="7"/>
      <c r="H355" s="8"/>
    </row>
    <row r="356" spans="1:8">
      <c r="A356" s="7"/>
      <c r="H356" s="8"/>
    </row>
    <row r="357" spans="1:8">
      <c r="A357" s="7"/>
      <c r="H357" s="8"/>
    </row>
    <row r="358" spans="1:8">
      <c r="A358" s="7"/>
      <c r="H358" s="8"/>
    </row>
    <row r="359" spans="1:8">
      <c r="A359" s="7"/>
      <c r="H359" s="8"/>
    </row>
    <row r="360" spans="1:8">
      <c r="A360" s="7"/>
      <c r="H360" s="8"/>
    </row>
    <row r="361" spans="1:8">
      <c r="A361" s="7"/>
      <c r="H361" s="8"/>
    </row>
    <row r="362" spans="1:8">
      <c r="A362" s="7"/>
      <c r="H362" s="8"/>
    </row>
    <row r="363" spans="1:8">
      <c r="A363" s="7"/>
      <c r="H363" s="8"/>
    </row>
    <row r="364" spans="1:8">
      <c r="A364" s="7"/>
      <c r="H364" s="8"/>
    </row>
    <row r="365" spans="1:8">
      <c r="A365" s="7"/>
      <c r="H365" s="8"/>
    </row>
    <row r="366" spans="1:8">
      <c r="A366" s="7"/>
      <c r="H366" s="8"/>
    </row>
    <row r="367" spans="1:8">
      <c r="A367" s="7"/>
      <c r="H367" s="8"/>
    </row>
    <row r="368" spans="1:8">
      <c r="A368" s="7"/>
      <c r="H368" s="8"/>
    </row>
    <row r="369" spans="1:8">
      <c r="A369" s="7"/>
      <c r="H369" s="8"/>
    </row>
    <row r="370" spans="1:8">
      <c r="A370" s="7"/>
      <c r="H370" s="8"/>
    </row>
    <row r="371" spans="1:8">
      <c r="A371" s="7"/>
      <c r="H371" s="8"/>
    </row>
    <row r="372" spans="1:8">
      <c r="A372" s="7"/>
      <c r="H372" s="8"/>
    </row>
    <row r="373" spans="1:8">
      <c r="A373" s="7"/>
      <c r="H373" s="8"/>
    </row>
    <row r="374" spans="1:8">
      <c r="A374" s="7"/>
      <c r="H374" s="8"/>
    </row>
    <row r="375" spans="1:8">
      <c r="A375" s="7"/>
      <c r="H375" s="8"/>
    </row>
    <row r="376" spans="1:8">
      <c r="A376" s="7"/>
      <c r="H376" s="8"/>
    </row>
    <row r="377" spans="1:8">
      <c r="A377" s="7"/>
      <c r="H377" s="8"/>
    </row>
    <row r="378" spans="1:8">
      <c r="A378" s="7"/>
      <c r="H378" s="8"/>
    </row>
    <row r="379" spans="1:8">
      <c r="A379" s="7"/>
      <c r="H379" s="8"/>
    </row>
    <row r="380" spans="1:8">
      <c r="A380" s="7"/>
      <c r="H380" s="8"/>
    </row>
    <row r="381" spans="1:8">
      <c r="A381" s="7"/>
      <c r="H381" s="8"/>
    </row>
    <row r="382" spans="1:8">
      <c r="A382" s="7"/>
      <c r="H382" s="8"/>
    </row>
    <row r="383" spans="1:8">
      <c r="A383" s="7"/>
      <c r="H383" s="8"/>
    </row>
    <row r="384" spans="1:8">
      <c r="A384" s="7"/>
      <c r="H384" s="8"/>
    </row>
    <row r="385" spans="1:8">
      <c r="A385" s="7"/>
      <c r="H385" s="8"/>
    </row>
    <row r="386" spans="1:8">
      <c r="A386" s="7"/>
      <c r="H386" s="8"/>
    </row>
    <row r="387" spans="1:8">
      <c r="A387" s="7"/>
      <c r="H387" s="8"/>
    </row>
    <row r="388" spans="1:8">
      <c r="A388" s="7"/>
      <c r="H388" s="8"/>
    </row>
    <row r="389" spans="1:8">
      <c r="A389" s="7"/>
      <c r="H389" s="8"/>
    </row>
    <row r="390" spans="1:8">
      <c r="A390" s="7"/>
      <c r="H390" s="8"/>
    </row>
    <row r="391" spans="1:8">
      <c r="A391" s="7"/>
      <c r="H391" s="8"/>
    </row>
    <row r="392" spans="1:8">
      <c r="A392" s="7"/>
      <c r="H392" s="8"/>
    </row>
    <row r="393" spans="1:8">
      <c r="A393" s="7"/>
      <c r="H393" s="8"/>
    </row>
    <row r="394" spans="1:8">
      <c r="A394" s="7"/>
      <c r="H394" s="8"/>
    </row>
    <row r="395" spans="1:8">
      <c r="A395" s="7"/>
      <c r="H395" s="8"/>
    </row>
    <row r="396" spans="1:8">
      <c r="A396" s="7"/>
      <c r="H396" s="8"/>
    </row>
    <row r="397" spans="1:8">
      <c r="A397" s="7"/>
      <c r="H397" s="8"/>
    </row>
    <row r="398" spans="1:8">
      <c r="A398" s="7"/>
      <c r="H398" s="8"/>
    </row>
    <row r="399" spans="1:8">
      <c r="A399" s="7"/>
      <c r="H399" s="8"/>
    </row>
    <row r="400" spans="1:8">
      <c r="A400" s="7"/>
      <c r="H400" s="8"/>
    </row>
    <row r="401" spans="1:8">
      <c r="A401" s="7"/>
      <c r="H401" s="8"/>
    </row>
    <row r="402" spans="1:8">
      <c r="A402" s="7"/>
      <c r="H402" s="8"/>
    </row>
    <row r="403" spans="1:8">
      <c r="A403" s="7"/>
      <c r="H403" s="8"/>
    </row>
    <row r="404" spans="1:8">
      <c r="A404" s="7"/>
      <c r="H404" s="8"/>
    </row>
    <row r="405" spans="1:8">
      <c r="A405" s="7"/>
      <c r="H405" s="8"/>
    </row>
    <row r="406" spans="1:8">
      <c r="A406" s="7"/>
      <c r="H406" s="8"/>
    </row>
    <row r="407" spans="1:8">
      <c r="A407" s="7"/>
      <c r="H407" s="8"/>
    </row>
    <row r="408" spans="1:8">
      <c r="A408" s="7"/>
      <c r="H408" s="8"/>
    </row>
    <row r="409" spans="1:8">
      <c r="A409" s="7"/>
      <c r="H409" s="8"/>
    </row>
    <row r="410" spans="1:8">
      <c r="A410" s="7"/>
      <c r="H410" s="8"/>
    </row>
    <row r="411" spans="1:8">
      <c r="A411" s="7"/>
      <c r="H411" s="8"/>
    </row>
    <row r="412" spans="1:8">
      <c r="A412" s="7"/>
      <c r="H412" s="8"/>
    </row>
    <row r="413" spans="1:8">
      <c r="A413" s="7"/>
      <c r="H413" s="8"/>
    </row>
    <row r="414" spans="1:8">
      <c r="A414" s="7"/>
      <c r="H414" s="8"/>
    </row>
    <row r="415" spans="1:8">
      <c r="A415" s="7"/>
      <c r="H415" s="8"/>
    </row>
    <row r="416" spans="1:8">
      <c r="A416" s="7"/>
      <c r="H416" s="8"/>
    </row>
    <row r="417" spans="1:8">
      <c r="A417" s="7"/>
      <c r="H417" s="8"/>
    </row>
    <row r="418" spans="1:8">
      <c r="A418" s="7"/>
      <c r="H418" s="8"/>
    </row>
    <row r="419" spans="1:8">
      <c r="A419" s="7"/>
      <c r="H419" s="8"/>
    </row>
    <row r="420" spans="1:8">
      <c r="A420" s="7"/>
      <c r="H420" s="8"/>
    </row>
    <row r="421" spans="1:8">
      <c r="A421" s="7"/>
      <c r="H421" s="8"/>
    </row>
    <row r="422" spans="1:8">
      <c r="A422" s="7"/>
      <c r="H422" s="8"/>
    </row>
    <row r="423" spans="1:8">
      <c r="A423" s="7"/>
      <c r="H423" s="8"/>
    </row>
    <row r="424" spans="1:8">
      <c r="A424" s="7"/>
      <c r="H424" s="8"/>
    </row>
    <row r="425" spans="1:8">
      <c r="A425" s="7"/>
      <c r="H425" s="8"/>
    </row>
    <row r="426" spans="1:8">
      <c r="A426" s="7"/>
      <c r="H426" s="8"/>
    </row>
    <row r="427" spans="1:8">
      <c r="A427" s="7"/>
      <c r="H427" s="8"/>
    </row>
    <row r="428" spans="1:8">
      <c r="A428" s="7"/>
      <c r="H428" s="8"/>
    </row>
    <row r="429" spans="1:8">
      <c r="A429" s="7"/>
      <c r="H429" s="8"/>
    </row>
    <row r="430" spans="1:8">
      <c r="A430" s="7"/>
      <c r="H430" s="8"/>
    </row>
    <row r="431" spans="1:8">
      <c r="A431" s="7"/>
      <c r="H431" s="8"/>
    </row>
    <row r="432" spans="1:8">
      <c r="A432" s="7"/>
      <c r="H432" s="8"/>
    </row>
    <row r="433" spans="1:8">
      <c r="A433" s="7"/>
      <c r="H433" s="8"/>
    </row>
    <row r="434" spans="1:8">
      <c r="A434" s="7"/>
      <c r="H434" s="8"/>
    </row>
    <row r="435" spans="1:8">
      <c r="A435" s="7"/>
      <c r="H435" s="8"/>
    </row>
    <row r="436" spans="1:8">
      <c r="A436" s="7"/>
      <c r="H436" s="8"/>
    </row>
    <row r="437" spans="1:8">
      <c r="A437" s="7"/>
      <c r="H437" s="8"/>
    </row>
    <row r="438" spans="1:8">
      <c r="A438" s="7"/>
      <c r="H438" s="8"/>
    </row>
    <row r="439" spans="1:8">
      <c r="A439" s="7"/>
      <c r="H439" s="8"/>
    </row>
    <row r="440" spans="1:8">
      <c r="A440" s="7"/>
      <c r="H440" s="8"/>
    </row>
    <row r="441" spans="1:8">
      <c r="A441" s="7"/>
      <c r="H441" s="8"/>
    </row>
    <row r="442" spans="1:8">
      <c r="A442" s="7"/>
      <c r="H442" s="8"/>
    </row>
    <row r="443" spans="1:8">
      <c r="A443" s="7"/>
      <c r="H443" s="8"/>
    </row>
    <row r="444" spans="1:8">
      <c r="A444" s="7"/>
      <c r="H444" s="8"/>
    </row>
    <row r="445" spans="1:8">
      <c r="A445" s="7"/>
      <c r="H445" s="8"/>
    </row>
    <row r="446" spans="1:8">
      <c r="A446" s="7"/>
      <c r="H446" s="8"/>
    </row>
    <row r="447" spans="1:8">
      <c r="A447" s="7"/>
      <c r="H447" s="8"/>
    </row>
    <row r="448" spans="1:8">
      <c r="A448" s="7"/>
      <c r="H448" s="8"/>
    </row>
    <row r="449" spans="1:8">
      <c r="A449" s="7"/>
      <c r="H449" s="8"/>
    </row>
    <row r="450" spans="1:8">
      <c r="A450" s="7"/>
      <c r="H450" s="8"/>
    </row>
    <row r="451" spans="1:8">
      <c r="A451" s="7"/>
      <c r="H451" s="8"/>
    </row>
    <row r="452" spans="1:8">
      <c r="A452" s="7"/>
      <c r="H452" s="8"/>
    </row>
    <row r="453" spans="1:8">
      <c r="A453" s="7"/>
      <c r="H453" s="8"/>
    </row>
    <row r="454" spans="1:8">
      <c r="A454" s="7"/>
      <c r="H454" s="8"/>
    </row>
    <row r="455" spans="1:8">
      <c r="A455" s="7"/>
      <c r="H455" s="8"/>
    </row>
    <row r="456" spans="1:8">
      <c r="A456" s="7"/>
      <c r="H456" s="8"/>
    </row>
    <row r="457" spans="1:8">
      <c r="A457" s="7"/>
      <c r="H457" s="8"/>
    </row>
    <row r="458" spans="1:8">
      <c r="A458" s="7"/>
      <c r="H458" s="8"/>
    </row>
    <row r="459" spans="1:8">
      <c r="A459" s="7"/>
      <c r="H459" s="8"/>
    </row>
    <row r="460" spans="1:8">
      <c r="A460" s="7"/>
      <c r="H460" s="8"/>
    </row>
    <row r="461" spans="1:8">
      <c r="A461" s="7"/>
      <c r="H461" s="8"/>
    </row>
    <row r="462" spans="1:8">
      <c r="A462" s="7"/>
      <c r="H462" s="8"/>
    </row>
    <row r="463" spans="1:8">
      <c r="A463" s="7"/>
      <c r="H463" s="8"/>
    </row>
    <row r="464" spans="1:8">
      <c r="A464" s="7"/>
      <c r="H464" s="8"/>
    </row>
    <row r="465" spans="1:8">
      <c r="A465" s="7"/>
      <c r="H465" s="8"/>
    </row>
    <row r="466" spans="1:8">
      <c r="A466" s="7"/>
      <c r="H466" s="8"/>
    </row>
    <row r="467" spans="1:8">
      <c r="A467" s="7"/>
      <c r="H467" s="8"/>
    </row>
    <row r="468" spans="1:8">
      <c r="A468" s="7"/>
      <c r="H468" s="8"/>
    </row>
    <row r="469" spans="1:8">
      <c r="A469" s="7"/>
      <c r="H469" s="8"/>
    </row>
    <row r="470" spans="1:8">
      <c r="A470" s="7"/>
      <c r="H470" s="8"/>
    </row>
    <row r="471" spans="1:8">
      <c r="A471" s="7"/>
      <c r="H471" s="8"/>
    </row>
    <row r="472" spans="1:8">
      <c r="A472" s="7"/>
      <c r="H472" s="8"/>
    </row>
    <row r="473" spans="1:8">
      <c r="A473" s="7"/>
      <c r="H473" s="8"/>
    </row>
    <row r="474" spans="1:8">
      <c r="A474" s="7"/>
      <c r="H474" s="8"/>
    </row>
    <row r="475" spans="1:8">
      <c r="A475" s="7"/>
      <c r="H475" s="8"/>
    </row>
    <row r="476" spans="1:8">
      <c r="A476" s="7"/>
      <c r="H476" s="8"/>
    </row>
    <row r="477" spans="1:8">
      <c r="A477" s="7"/>
      <c r="H477" s="8"/>
    </row>
    <row r="478" spans="1:8">
      <c r="A478" s="7"/>
      <c r="H478" s="8"/>
    </row>
    <row r="479" spans="1:8">
      <c r="A479" s="7"/>
      <c r="H479" s="8"/>
    </row>
    <row r="480" spans="1:8">
      <c r="A480" s="7"/>
      <c r="H480" s="8"/>
    </row>
    <row r="481" spans="1:8">
      <c r="A481" s="7"/>
      <c r="H481" s="8"/>
    </row>
    <row r="482" spans="1:8">
      <c r="A482" s="7"/>
      <c r="H482" s="8"/>
    </row>
    <row r="483" spans="1:8">
      <c r="A483" s="7"/>
      <c r="H483" s="8"/>
    </row>
    <row r="484" spans="1:8">
      <c r="A484" s="7"/>
      <c r="H484" s="8"/>
    </row>
    <row r="485" spans="1:8">
      <c r="A485" s="7"/>
      <c r="H485" s="8"/>
    </row>
    <row r="486" spans="1:8">
      <c r="A486" s="7"/>
      <c r="H486" s="8"/>
    </row>
    <row r="487" spans="1:8">
      <c r="A487" s="7"/>
      <c r="H487" s="8"/>
    </row>
    <row r="488" spans="1:8">
      <c r="A488" s="7"/>
      <c r="H488" s="8"/>
    </row>
    <row r="489" spans="1:8">
      <c r="A489" s="7"/>
      <c r="H489" s="8"/>
    </row>
    <row r="490" spans="1:8">
      <c r="A490" s="7"/>
      <c r="H490" s="8"/>
    </row>
    <row r="491" spans="1:8">
      <c r="A491" s="7"/>
      <c r="H491" s="8"/>
    </row>
    <row r="492" spans="1:8">
      <c r="A492" s="7"/>
      <c r="H492" s="8"/>
    </row>
    <row r="493" spans="1:8">
      <c r="A493" s="7"/>
      <c r="H493" s="8"/>
    </row>
    <row r="494" spans="1:8">
      <c r="A494" s="7"/>
      <c r="H494" s="8"/>
    </row>
    <row r="495" spans="1:8">
      <c r="A495" s="7"/>
      <c r="H495" s="8"/>
    </row>
    <row r="496" spans="1:8">
      <c r="A496" s="7"/>
      <c r="H496" s="8"/>
    </row>
    <row r="497" spans="1:8">
      <c r="A497" s="7"/>
      <c r="H497" s="8"/>
    </row>
    <row r="498" spans="1:8">
      <c r="A498" s="7"/>
      <c r="H498" s="8"/>
    </row>
    <row r="499" spans="1:8">
      <c r="A499" s="7"/>
      <c r="H499" s="8"/>
    </row>
    <row r="500" spans="1:8">
      <c r="A500" s="7"/>
      <c r="H500" s="8"/>
    </row>
    <row r="501" spans="1:8">
      <c r="A501" s="7"/>
      <c r="H501" s="8"/>
    </row>
    <row r="502" spans="1:8">
      <c r="A502" s="7"/>
      <c r="H502" s="8"/>
    </row>
    <row r="503" spans="1:8">
      <c r="A503" s="7"/>
      <c r="H503" s="8"/>
    </row>
    <row r="504" spans="1:8">
      <c r="A504" s="7"/>
      <c r="H504" s="8"/>
    </row>
    <row r="505" spans="1:8">
      <c r="A505" s="7"/>
      <c r="H505" s="8"/>
    </row>
    <row r="506" spans="1:8">
      <c r="A506" s="7"/>
      <c r="H506" s="8"/>
    </row>
    <row r="507" spans="1:8">
      <c r="A507" s="7"/>
      <c r="H507" s="8"/>
    </row>
    <row r="508" spans="1:8">
      <c r="A508" s="7"/>
      <c r="H508" s="8"/>
    </row>
    <row r="509" spans="1:8">
      <c r="A509" s="7"/>
      <c r="H509" s="8"/>
    </row>
    <row r="510" spans="1:8">
      <c r="A510" s="7"/>
      <c r="H510" s="8"/>
    </row>
    <row r="511" spans="1:8">
      <c r="A511" s="7"/>
      <c r="H511" s="8"/>
    </row>
    <row r="512" spans="1:8">
      <c r="A512" s="7"/>
      <c r="H512" s="8"/>
    </row>
    <row r="513" spans="1:8">
      <c r="A513" s="7"/>
      <c r="H513" s="8"/>
    </row>
    <row r="514" spans="1:8">
      <c r="A514" s="7"/>
      <c r="H514" s="8"/>
    </row>
    <row r="515" spans="1:8">
      <c r="A515" s="7"/>
      <c r="H515" s="8"/>
    </row>
    <row r="516" spans="1:8">
      <c r="A516" s="7"/>
      <c r="H516" s="8"/>
    </row>
    <row r="517" spans="1:8">
      <c r="A517" s="7"/>
      <c r="H517" s="8"/>
    </row>
    <row r="518" spans="1:8">
      <c r="A518" s="7"/>
      <c r="H518" s="8"/>
    </row>
    <row r="519" spans="1:8">
      <c r="A519" s="7"/>
      <c r="H519" s="8"/>
    </row>
    <row r="520" spans="1:8">
      <c r="A520" s="7"/>
      <c r="H520" s="8"/>
    </row>
    <row r="521" spans="1:8">
      <c r="A521" s="7"/>
      <c r="H521" s="8"/>
    </row>
    <row r="522" spans="1:8">
      <c r="A522" s="7"/>
      <c r="H522" s="8"/>
    </row>
    <row r="523" spans="1:8">
      <c r="A523" s="7"/>
      <c r="H523" s="8"/>
    </row>
    <row r="524" spans="1:8">
      <c r="A524" s="7"/>
      <c r="H524" s="8"/>
    </row>
    <row r="525" spans="1:8">
      <c r="A525" s="7"/>
      <c r="H525" s="8"/>
    </row>
    <row r="526" spans="1:8">
      <c r="A526" s="7"/>
      <c r="H526" s="8"/>
    </row>
    <row r="527" spans="1:8">
      <c r="A527" s="7"/>
      <c r="H527" s="8"/>
    </row>
    <row r="528" spans="1:8">
      <c r="A528" s="7"/>
      <c r="H528" s="8"/>
    </row>
    <row r="529" spans="1:8">
      <c r="A529" s="7"/>
      <c r="H529" s="8"/>
    </row>
    <row r="530" spans="1:8">
      <c r="A530" s="7"/>
      <c r="H530" s="8"/>
    </row>
    <row r="531" spans="1:8">
      <c r="A531" s="7"/>
      <c r="H531" s="8"/>
    </row>
    <row r="532" spans="1:8">
      <c r="A532" s="7"/>
      <c r="H532" s="8"/>
    </row>
    <row r="533" spans="1:8">
      <c r="A533" s="7"/>
      <c r="H533" s="8"/>
    </row>
    <row r="534" spans="1:8">
      <c r="A534" s="7"/>
      <c r="H534" s="8"/>
    </row>
    <row r="535" spans="1:8">
      <c r="A535" s="7"/>
      <c r="H535" s="8"/>
    </row>
    <row r="536" spans="1:8">
      <c r="A536" s="7"/>
      <c r="H536" s="8"/>
    </row>
    <row r="537" spans="1:8">
      <c r="A537" s="7"/>
      <c r="H537" s="8"/>
    </row>
    <row r="538" spans="1:8">
      <c r="A538" s="7"/>
      <c r="H538" s="8"/>
    </row>
    <row r="539" spans="1:8">
      <c r="A539" s="7"/>
      <c r="H539" s="8"/>
    </row>
    <row r="540" spans="1:8">
      <c r="A540" s="7"/>
      <c r="H540" s="8"/>
    </row>
    <row r="541" spans="1:8">
      <c r="A541" s="7"/>
      <c r="H541" s="8"/>
    </row>
    <row r="542" spans="1:8">
      <c r="A542" s="7"/>
      <c r="H542" s="8"/>
    </row>
    <row r="543" spans="1:8">
      <c r="A543" s="7"/>
      <c r="H543" s="8"/>
    </row>
    <row r="544" spans="1:8">
      <c r="A544" s="7"/>
      <c r="H544" s="8"/>
    </row>
    <row r="545" spans="1:8">
      <c r="A545" s="7"/>
      <c r="H545" s="8"/>
    </row>
    <row r="546" spans="1:8">
      <c r="A546" s="7"/>
      <c r="H546" s="8"/>
    </row>
    <row r="547" spans="1:8">
      <c r="A547" s="7"/>
      <c r="H547" s="8"/>
    </row>
    <row r="548" spans="1:8">
      <c r="A548" s="7"/>
      <c r="H548" s="8"/>
    </row>
    <row r="549" spans="1:8">
      <c r="A549" s="7"/>
      <c r="H549" s="8"/>
    </row>
    <row r="550" spans="1:8">
      <c r="A550" s="7"/>
      <c r="H550" s="8"/>
    </row>
    <row r="551" spans="1:8">
      <c r="A551" s="7"/>
      <c r="H551" s="8"/>
    </row>
    <row r="552" spans="1:8">
      <c r="A552" s="7"/>
      <c r="H552" s="8"/>
    </row>
    <row r="553" spans="1:8">
      <c r="A553" s="7"/>
      <c r="H553" s="8"/>
    </row>
    <row r="554" spans="1:8">
      <c r="A554" s="7"/>
      <c r="H554" s="8"/>
    </row>
    <row r="555" spans="1:8">
      <c r="A555" s="7"/>
      <c r="H555" s="8"/>
    </row>
    <row r="556" spans="1:8">
      <c r="A556" s="7"/>
      <c r="H556" s="8"/>
    </row>
    <row r="557" spans="1:8">
      <c r="A557" s="7"/>
      <c r="H557" s="8"/>
    </row>
    <row r="558" spans="1:8">
      <c r="A558" s="7"/>
      <c r="H558" s="8"/>
    </row>
    <row r="559" spans="1:8">
      <c r="A559" s="7"/>
      <c r="H559" s="8"/>
    </row>
    <row r="560" spans="1:8">
      <c r="A560" s="7"/>
      <c r="H560" s="8"/>
    </row>
    <row r="561" spans="1:8">
      <c r="A561" s="7"/>
      <c r="H561" s="8"/>
    </row>
    <row r="562" spans="1:8">
      <c r="A562" s="7"/>
      <c r="H562" s="8"/>
    </row>
    <row r="563" spans="1:8">
      <c r="A563" s="7"/>
      <c r="H563" s="8"/>
    </row>
    <row r="564" spans="1:8">
      <c r="A564" s="7"/>
      <c r="H564" s="8"/>
    </row>
    <row r="565" spans="1:8">
      <c r="A565" s="7"/>
      <c r="H565" s="8"/>
    </row>
    <row r="566" spans="1:8">
      <c r="A566" s="7"/>
      <c r="H566" s="8"/>
    </row>
    <row r="567" spans="1:8">
      <c r="A567" s="7"/>
      <c r="H567" s="8"/>
    </row>
    <row r="568" spans="1:8">
      <c r="A568" s="7"/>
      <c r="H568" s="8"/>
    </row>
    <row r="569" spans="1:8">
      <c r="A569" s="7"/>
      <c r="H569" s="8"/>
    </row>
    <row r="570" spans="1:8">
      <c r="A570" s="7"/>
      <c r="H570" s="8"/>
    </row>
    <row r="571" spans="1:8">
      <c r="A571" s="7"/>
      <c r="H571" s="8"/>
    </row>
    <row r="572" spans="1:8">
      <c r="A572" s="7"/>
      <c r="H572" s="8"/>
    </row>
    <row r="573" spans="1:8">
      <c r="A573" s="7"/>
      <c r="H573" s="8"/>
    </row>
    <row r="574" spans="1:8">
      <c r="A574" s="7"/>
      <c r="H574" s="8"/>
    </row>
    <row r="575" spans="1:8">
      <c r="A575" s="7"/>
      <c r="H575" s="8"/>
    </row>
    <row r="576" spans="1:8">
      <c r="A576" s="7"/>
      <c r="H576" s="8"/>
    </row>
    <row r="577" spans="1:8">
      <c r="A577" s="7"/>
      <c r="H577" s="8"/>
    </row>
    <row r="578" spans="1:8">
      <c r="A578" s="7"/>
      <c r="H578" s="8"/>
    </row>
    <row r="579" spans="1:8">
      <c r="A579" s="7"/>
      <c r="H579" s="8"/>
    </row>
    <row r="580" spans="1:8">
      <c r="A580" s="7"/>
      <c r="H580" s="8"/>
    </row>
    <row r="581" spans="1:8">
      <c r="A581" s="7"/>
      <c r="H581" s="8"/>
    </row>
    <row r="582" spans="1:8">
      <c r="A582" s="7"/>
      <c r="H582" s="8"/>
    </row>
    <row r="583" spans="1:8">
      <c r="A583" s="7"/>
      <c r="H583" s="8"/>
    </row>
    <row r="584" spans="1:8">
      <c r="A584" s="7"/>
      <c r="H584" s="8"/>
    </row>
    <row r="585" spans="1:8">
      <c r="A585" s="7"/>
      <c r="H585" s="8"/>
    </row>
    <row r="586" spans="1:8">
      <c r="A586" s="7"/>
      <c r="H586" s="8"/>
    </row>
    <row r="587" spans="1:8">
      <c r="A587" s="7"/>
      <c r="H587" s="8"/>
    </row>
    <row r="588" spans="1:8">
      <c r="A588" s="7"/>
      <c r="H588" s="8"/>
    </row>
    <row r="589" spans="1:8">
      <c r="A589" s="7"/>
      <c r="H589" s="8"/>
    </row>
    <row r="590" spans="1:8">
      <c r="A590" s="7"/>
      <c r="H590" s="8"/>
    </row>
    <row r="591" spans="1:8">
      <c r="A591" s="7"/>
      <c r="H591" s="8"/>
    </row>
    <row r="592" spans="1:8">
      <c r="A592" s="7"/>
      <c r="H592" s="8"/>
    </row>
    <row r="593" spans="1:8">
      <c r="A593" s="7"/>
      <c r="H593" s="8"/>
    </row>
    <row r="594" spans="1:8">
      <c r="A594" s="7"/>
      <c r="H594" s="8"/>
    </row>
    <row r="595" spans="1:8">
      <c r="A595" s="12"/>
      <c r="B595" s="13"/>
      <c r="C595" s="13"/>
      <c r="D595" s="13"/>
      <c r="E595" s="13"/>
      <c r="F595" s="13"/>
      <c r="H595" s="8"/>
    </row>
  </sheetData>
  <sortState xmlns:xlrd2="http://schemas.microsoft.com/office/spreadsheetml/2017/richdata2" ref="A2:H595">
    <sortCondition ref="A1"/>
  </sortState>
  <hyperlinks>
    <hyperlink ref="B72" r:id="rId1" display="https://www.encuentren.me/es/jalisco/empresa/plexus/perfil/36911/" xr:uid="{57FE1C04-DDA2-4283-AD49-68A10964A73D}"/>
    <hyperlink ref="B73" r:id="rId2" display="https://es.panjiva.com/Juarez-Technology-S-De-R-L-De-C-V/36130888" xr:uid="{D234EA26-059D-42A6-8364-BAFB9F47BED5}"/>
    <hyperlink ref="C34" r:id="rId3" tooltip="Av. Intermex 1680_x000a_Cd. Juarez, Chihuahua 32690_x000a_Mexico" display="https://www.google.com/maps?q=Av.%20Intermex%201680%0ACd.%20Juarez,%20Chihuahua%2032690%0AMexico" xr:uid="{D9547C05-09E0-4C39-A2BA-625CC09FB848}"/>
    <hyperlink ref="C37" r:id="rId4" tooltip="Av. de las americas 224_x000a_Zapopan, Jalisco 45010_x000a_Mexico" display="https://www.google.com/maps?q=Av.%20de%20las%20americas%20224%0AZapopan,%20Jalisco%2045010%0AMexico" xr:uid="{6E070D51-5040-4545-A38D-60DA6D811573}"/>
  </hyperlinks>
  <pageMargins left="0.7" right="0.7" top="0.75" bottom="0.75" header="0.3" footer="0.3"/>
  <pageSetup paperSize="9" orientation="portrait"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84"/>
  <sheetViews>
    <sheetView showGridLines="0" zoomScaleNormal="100" workbookViewId="0">
      <selection activeCell="K38" sqref="K38"/>
    </sheetView>
  </sheetViews>
  <sheetFormatPr defaultColWidth="11.42578125" defaultRowHeight="14.45"/>
  <cols>
    <col min="1" max="1" width="4" bestFit="1" customWidth="1"/>
    <col min="2" max="2" width="7.140625" bestFit="1" customWidth="1"/>
    <col min="3" max="3" width="38.42578125" customWidth="1"/>
    <col min="4" max="4" width="13.42578125" bestFit="1" customWidth="1"/>
    <col min="5" max="5" width="10.42578125" bestFit="1" customWidth="1"/>
    <col min="6" max="6" width="9.42578125" bestFit="1" customWidth="1"/>
    <col min="7" max="7" width="11.140625" bestFit="1" customWidth="1"/>
    <col min="8" max="8" width="8.42578125" bestFit="1" customWidth="1"/>
    <col min="9" max="9" width="10.5703125" bestFit="1" customWidth="1"/>
    <col min="11" max="11" width="12.85546875" customWidth="1"/>
    <col min="12" max="12" width="12.42578125" customWidth="1"/>
    <col min="13" max="13" width="13.140625" customWidth="1"/>
    <col min="14" max="14" width="8.42578125" bestFit="1" customWidth="1"/>
    <col min="15" max="15" width="12.42578125" bestFit="1" customWidth="1"/>
    <col min="16" max="16" width="13.42578125" customWidth="1"/>
  </cols>
  <sheetData>
    <row r="1" spans="1:16">
      <c r="A1" s="221" t="s">
        <v>457</v>
      </c>
      <c r="B1" s="221"/>
      <c r="C1" s="221"/>
      <c r="D1" s="221"/>
      <c r="E1" s="221"/>
      <c r="F1" s="221"/>
      <c r="G1" s="221"/>
      <c r="H1" s="221"/>
      <c r="I1" s="221"/>
      <c r="J1" s="221"/>
      <c r="K1" s="221"/>
      <c r="L1" s="221"/>
      <c r="M1" s="221"/>
      <c r="N1" s="221"/>
      <c r="O1" s="221"/>
      <c r="P1" s="221"/>
    </row>
    <row r="2" spans="1:16">
      <c r="A2" s="22" t="s">
        <v>20</v>
      </c>
      <c r="B2" s="22" t="s">
        <v>458</v>
      </c>
      <c r="C2" s="22" t="s">
        <v>21</v>
      </c>
      <c r="D2" s="22" t="s">
        <v>459</v>
      </c>
      <c r="E2" s="22" t="s">
        <v>460</v>
      </c>
      <c r="F2" s="22" t="s">
        <v>461</v>
      </c>
      <c r="G2" s="22" t="s">
        <v>462</v>
      </c>
      <c r="H2" s="22" t="s">
        <v>22</v>
      </c>
      <c r="I2" s="22" t="s">
        <v>463</v>
      </c>
      <c r="J2" s="22" t="s">
        <v>464</v>
      </c>
      <c r="K2" s="22" t="s">
        <v>465</v>
      </c>
      <c r="L2" s="22" t="s">
        <v>466</v>
      </c>
      <c r="M2" s="22" t="s">
        <v>467</v>
      </c>
      <c r="N2" s="22" t="s">
        <v>468</v>
      </c>
      <c r="O2" s="22" t="s">
        <v>469</v>
      </c>
      <c r="P2" s="23" t="s">
        <v>470</v>
      </c>
    </row>
    <row r="3" spans="1:16">
      <c r="A3" s="28">
        <v>1</v>
      </c>
      <c r="B3" s="29" t="s">
        <v>471</v>
      </c>
      <c r="C3" s="29" t="s">
        <v>472</v>
      </c>
      <c r="D3" s="29"/>
      <c r="E3" s="29"/>
      <c r="F3" s="29"/>
      <c r="G3" s="29"/>
      <c r="H3" s="29">
        <v>1</v>
      </c>
      <c r="I3" s="30">
        <v>0</v>
      </c>
      <c r="J3" s="31">
        <v>22104</v>
      </c>
      <c r="K3" s="32">
        <f>H3*J3</f>
        <v>22104</v>
      </c>
      <c r="L3" s="33">
        <f>IF(B3="Required",I3*K3,0)</f>
        <v>0</v>
      </c>
      <c r="M3" s="33">
        <f>IF(B3="Required",K3+L3,0)</f>
        <v>22104</v>
      </c>
      <c r="N3" s="30">
        <v>0.18</v>
      </c>
      <c r="O3" s="33">
        <f>(M3)/(1/N3)</f>
        <v>3978.7200000000003</v>
      </c>
      <c r="P3" s="32">
        <f>M3+O3</f>
        <v>26082.720000000001</v>
      </c>
    </row>
    <row r="4" spans="1:16">
      <c r="A4" s="28">
        <v>2</v>
      </c>
      <c r="B4" s="29" t="s">
        <v>473</v>
      </c>
      <c r="C4" s="29" t="s">
        <v>474</v>
      </c>
      <c r="D4" s="29"/>
      <c r="E4" s="29"/>
      <c r="F4" s="29"/>
      <c r="G4" s="29"/>
      <c r="H4" s="29">
        <v>1</v>
      </c>
      <c r="I4" s="30">
        <v>0</v>
      </c>
      <c r="J4" s="31">
        <v>1042.0999999999999</v>
      </c>
      <c r="K4" s="32">
        <f t="shared" ref="K4:K22" si="0">H4*J4</f>
        <v>1042.0999999999999</v>
      </c>
      <c r="L4" s="33">
        <f t="shared" ref="L4:L22" si="1">IF(B4="Required",I4*K4,0)</f>
        <v>0</v>
      </c>
      <c r="M4" s="33">
        <f t="shared" ref="M4:M22" si="2">IF(B4="Required",K4+L4,0)</f>
        <v>0</v>
      </c>
      <c r="N4" s="30">
        <v>0.2</v>
      </c>
      <c r="O4" s="33">
        <f t="shared" ref="O4:O22" si="3">(M4)/(1/N4)</f>
        <v>0</v>
      </c>
      <c r="P4" s="32">
        <f t="shared" ref="P4:P22" si="4">M4+O4</f>
        <v>0</v>
      </c>
    </row>
    <row r="5" spans="1:16">
      <c r="A5" s="28">
        <v>3</v>
      </c>
      <c r="B5" s="29" t="s">
        <v>473</v>
      </c>
      <c r="C5" s="29" t="s">
        <v>475</v>
      </c>
      <c r="D5" s="29"/>
      <c r="E5" s="29"/>
      <c r="F5" s="29"/>
      <c r="G5" s="29"/>
      <c r="H5" s="29">
        <v>1</v>
      </c>
      <c r="I5" s="30">
        <v>0</v>
      </c>
      <c r="J5" s="31">
        <v>116</v>
      </c>
      <c r="K5" s="32">
        <f t="shared" si="0"/>
        <v>116</v>
      </c>
      <c r="L5" s="33">
        <f t="shared" si="1"/>
        <v>0</v>
      </c>
      <c r="M5" s="33">
        <f t="shared" si="2"/>
        <v>0</v>
      </c>
      <c r="N5" s="30">
        <v>0.2</v>
      </c>
      <c r="O5" s="33">
        <f t="shared" si="3"/>
        <v>0</v>
      </c>
      <c r="P5" s="32">
        <f t="shared" si="4"/>
        <v>0</v>
      </c>
    </row>
    <row r="6" spans="1:16">
      <c r="A6" s="28">
        <v>4</v>
      </c>
      <c r="B6" s="29" t="s">
        <v>473</v>
      </c>
      <c r="C6" s="29" t="s">
        <v>476</v>
      </c>
      <c r="D6" s="29"/>
      <c r="E6" s="29"/>
      <c r="F6" s="29"/>
      <c r="G6" s="29"/>
      <c r="H6" s="29">
        <v>1</v>
      </c>
      <c r="I6" s="30">
        <v>0</v>
      </c>
      <c r="J6" s="31">
        <v>72</v>
      </c>
      <c r="K6" s="32">
        <f t="shared" si="0"/>
        <v>72</v>
      </c>
      <c r="L6" s="33">
        <f t="shared" si="1"/>
        <v>0</v>
      </c>
      <c r="M6" s="33">
        <f t="shared" si="2"/>
        <v>0</v>
      </c>
      <c r="N6" s="30">
        <v>0.2</v>
      </c>
      <c r="O6" s="33">
        <f t="shared" si="3"/>
        <v>0</v>
      </c>
      <c r="P6" s="32">
        <f t="shared" si="4"/>
        <v>0</v>
      </c>
    </row>
    <row r="7" spans="1:16">
      <c r="A7" s="28">
        <v>5</v>
      </c>
      <c r="B7" s="29" t="s">
        <v>473</v>
      </c>
      <c r="C7" s="29" t="s">
        <v>477</v>
      </c>
      <c r="D7" s="29"/>
      <c r="E7" s="29"/>
      <c r="F7" s="29"/>
      <c r="G7" s="29"/>
      <c r="H7" s="29">
        <v>1</v>
      </c>
      <c r="I7" s="30">
        <v>0</v>
      </c>
      <c r="J7" s="31">
        <v>280</v>
      </c>
      <c r="K7" s="32">
        <f t="shared" si="0"/>
        <v>280</v>
      </c>
      <c r="L7" s="33">
        <f t="shared" si="1"/>
        <v>0</v>
      </c>
      <c r="M7" s="33">
        <f t="shared" si="2"/>
        <v>0</v>
      </c>
      <c r="N7" s="30">
        <v>0.2</v>
      </c>
      <c r="O7" s="33">
        <f t="shared" si="3"/>
        <v>0</v>
      </c>
      <c r="P7" s="32">
        <f t="shared" si="4"/>
        <v>0</v>
      </c>
    </row>
    <row r="8" spans="1:16">
      <c r="A8" s="28">
        <v>6</v>
      </c>
      <c r="B8" s="29" t="s">
        <v>471</v>
      </c>
      <c r="C8" s="29"/>
      <c r="D8" s="29"/>
      <c r="E8" s="29"/>
      <c r="F8" s="29"/>
      <c r="G8" s="29"/>
      <c r="H8" s="29"/>
      <c r="I8" s="30">
        <v>0</v>
      </c>
      <c r="J8" s="31">
        <v>0</v>
      </c>
      <c r="K8" s="32">
        <f t="shared" si="0"/>
        <v>0</v>
      </c>
      <c r="L8" s="33">
        <f t="shared" si="1"/>
        <v>0</v>
      </c>
      <c r="M8" s="33">
        <f t="shared" si="2"/>
        <v>0</v>
      </c>
      <c r="N8" s="30">
        <v>0.2</v>
      </c>
      <c r="O8" s="33">
        <f t="shared" si="3"/>
        <v>0</v>
      </c>
      <c r="P8" s="32">
        <f t="shared" si="4"/>
        <v>0</v>
      </c>
    </row>
    <row r="9" spans="1:16">
      <c r="A9" s="28">
        <v>7</v>
      </c>
      <c r="B9" s="29" t="s">
        <v>471</v>
      </c>
      <c r="C9" s="29"/>
      <c r="D9" s="29"/>
      <c r="E9" s="29"/>
      <c r="F9" s="29"/>
      <c r="G9" s="29"/>
      <c r="H9" s="29"/>
      <c r="I9" s="30">
        <v>0</v>
      </c>
      <c r="J9" s="31">
        <v>0</v>
      </c>
      <c r="K9" s="32">
        <f t="shared" si="0"/>
        <v>0</v>
      </c>
      <c r="L9" s="33">
        <f t="shared" si="1"/>
        <v>0</v>
      </c>
      <c r="M9" s="33">
        <f t="shared" si="2"/>
        <v>0</v>
      </c>
      <c r="N9" s="30">
        <v>0.2</v>
      </c>
      <c r="O9" s="33">
        <f t="shared" si="3"/>
        <v>0</v>
      </c>
      <c r="P9" s="32">
        <f t="shared" si="4"/>
        <v>0</v>
      </c>
    </row>
    <row r="10" spans="1:16">
      <c r="A10" s="28">
        <v>8</v>
      </c>
      <c r="B10" s="29" t="s">
        <v>471</v>
      </c>
      <c r="C10" s="29"/>
      <c r="D10" s="29"/>
      <c r="E10" s="29"/>
      <c r="F10" s="29"/>
      <c r="G10" s="29"/>
      <c r="H10" s="29"/>
      <c r="I10" s="30">
        <v>0</v>
      </c>
      <c r="J10" s="31">
        <v>0</v>
      </c>
      <c r="K10" s="32">
        <f t="shared" si="0"/>
        <v>0</v>
      </c>
      <c r="L10" s="33">
        <f t="shared" si="1"/>
        <v>0</v>
      </c>
      <c r="M10" s="33">
        <f t="shared" si="2"/>
        <v>0</v>
      </c>
      <c r="N10" s="30">
        <v>0.2</v>
      </c>
      <c r="O10" s="33">
        <f t="shared" si="3"/>
        <v>0</v>
      </c>
      <c r="P10" s="32">
        <f t="shared" si="4"/>
        <v>0</v>
      </c>
    </row>
    <row r="11" spans="1:16">
      <c r="A11" s="28">
        <v>9</v>
      </c>
      <c r="B11" s="29" t="s">
        <v>471</v>
      </c>
      <c r="C11" s="29"/>
      <c r="D11" s="29"/>
      <c r="E11" s="29"/>
      <c r="F11" s="29"/>
      <c r="G11" s="29"/>
      <c r="H11" s="29"/>
      <c r="I11" s="30">
        <v>0</v>
      </c>
      <c r="J11" s="31">
        <v>0</v>
      </c>
      <c r="K11" s="32">
        <f t="shared" si="0"/>
        <v>0</v>
      </c>
      <c r="L11" s="33">
        <f t="shared" si="1"/>
        <v>0</v>
      </c>
      <c r="M11" s="33">
        <f t="shared" si="2"/>
        <v>0</v>
      </c>
      <c r="N11" s="30">
        <v>0.2</v>
      </c>
      <c r="O11" s="33">
        <f t="shared" si="3"/>
        <v>0</v>
      </c>
      <c r="P11" s="32">
        <f t="shared" si="4"/>
        <v>0</v>
      </c>
    </row>
    <row r="12" spans="1:16">
      <c r="A12" s="28">
        <v>10</v>
      </c>
      <c r="B12" s="29" t="s">
        <v>471</v>
      </c>
      <c r="C12" s="29"/>
      <c r="D12" s="29"/>
      <c r="E12" s="29"/>
      <c r="F12" s="29"/>
      <c r="G12" s="29"/>
      <c r="H12" s="29"/>
      <c r="I12" s="30">
        <v>0</v>
      </c>
      <c r="J12" s="31">
        <v>0</v>
      </c>
      <c r="K12" s="32">
        <f t="shared" si="0"/>
        <v>0</v>
      </c>
      <c r="L12" s="33">
        <f t="shared" si="1"/>
        <v>0</v>
      </c>
      <c r="M12" s="33">
        <f t="shared" si="2"/>
        <v>0</v>
      </c>
      <c r="N12" s="30">
        <v>0.2</v>
      </c>
      <c r="O12" s="33">
        <f t="shared" si="3"/>
        <v>0</v>
      </c>
      <c r="P12" s="32">
        <f t="shared" si="4"/>
        <v>0</v>
      </c>
    </row>
    <row r="13" spans="1:16">
      <c r="A13" s="28">
        <v>11</v>
      </c>
      <c r="B13" s="29" t="s">
        <v>471</v>
      </c>
      <c r="C13" s="29"/>
      <c r="D13" s="29"/>
      <c r="E13" s="29"/>
      <c r="F13" s="29"/>
      <c r="G13" s="29"/>
      <c r="H13" s="29"/>
      <c r="I13" s="30">
        <v>0</v>
      </c>
      <c r="J13" s="31">
        <v>0</v>
      </c>
      <c r="K13" s="32">
        <f t="shared" si="0"/>
        <v>0</v>
      </c>
      <c r="L13" s="33">
        <f t="shared" si="1"/>
        <v>0</v>
      </c>
      <c r="M13" s="33">
        <f t="shared" si="2"/>
        <v>0</v>
      </c>
      <c r="N13" s="30">
        <v>0.2</v>
      </c>
      <c r="O13" s="33">
        <f t="shared" si="3"/>
        <v>0</v>
      </c>
      <c r="P13" s="32">
        <f t="shared" si="4"/>
        <v>0</v>
      </c>
    </row>
    <row r="14" spans="1:16">
      <c r="A14" s="28">
        <v>12</v>
      </c>
      <c r="B14" s="29" t="s">
        <v>471</v>
      </c>
      <c r="C14" s="29"/>
      <c r="D14" s="29"/>
      <c r="E14" s="29"/>
      <c r="F14" s="29"/>
      <c r="G14" s="29"/>
      <c r="H14" s="29"/>
      <c r="I14" s="30">
        <v>0</v>
      </c>
      <c r="J14" s="31">
        <v>0</v>
      </c>
      <c r="K14" s="32">
        <f t="shared" si="0"/>
        <v>0</v>
      </c>
      <c r="L14" s="33">
        <f t="shared" si="1"/>
        <v>0</v>
      </c>
      <c r="M14" s="33">
        <f t="shared" si="2"/>
        <v>0</v>
      </c>
      <c r="N14" s="30">
        <v>0.2</v>
      </c>
      <c r="O14" s="33">
        <f t="shared" si="3"/>
        <v>0</v>
      </c>
      <c r="P14" s="32">
        <f t="shared" si="4"/>
        <v>0</v>
      </c>
    </row>
    <row r="15" spans="1:16">
      <c r="A15" s="28">
        <v>13</v>
      </c>
      <c r="B15" s="29" t="s">
        <v>471</v>
      </c>
      <c r="C15" s="29"/>
      <c r="D15" s="29"/>
      <c r="E15" s="29"/>
      <c r="F15" s="29"/>
      <c r="G15" s="29"/>
      <c r="H15" s="29"/>
      <c r="I15" s="30">
        <v>0</v>
      </c>
      <c r="J15" s="31">
        <v>0</v>
      </c>
      <c r="K15" s="32">
        <f t="shared" si="0"/>
        <v>0</v>
      </c>
      <c r="L15" s="33">
        <f t="shared" si="1"/>
        <v>0</v>
      </c>
      <c r="M15" s="33">
        <f t="shared" si="2"/>
        <v>0</v>
      </c>
      <c r="N15" s="30">
        <v>0.2</v>
      </c>
      <c r="O15" s="33">
        <f t="shared" si="3"/>
        <v>0</v>
      </c>
      <c r="P15" s="32">
        <f t="shared" si="4"/>
        <v>0</v>
      </c>
    </row>
    <row r="16" spans="1:16">
      <c r="A16" s="28">
        <v>14</v>
      </c>
      <c r="B16" s="29" t="s">
        <v>471</v>
      </c>
      <c r="C16" s="29"/>
      <c r="D16" s="29"/>
      <c r="E16" s="29"/>
      <c r="F16" s="29"/>
      <c r="G16" s="29"/>
      <c r="H16" s="29"/>
      <c r="I16" s="30">
        <v>0</v>
      </c>
      <c r="J16" s="31">
        <v>0</v>
      </c>
      <c r="K16" s="32">
        <f t="shared" si="0"/>
        <v>0</v>
      </c>
      <c r="L16" s="33">
        <f t="shared" si="1"/>
        <v>0</v>
      </c>
      <c r="M16" s="33">
        <f t="shared" si="2"/>
        <v>0</v>
      </c>
      <c r="N16" s="30">
        <v>0.2</v>
      </c>
      <c r="O16" s="33">
        <f t="shared" si="3"/>
        <v>0</v>
      </c>
      <c r="P16" s="32">
        <f t="shared" si="4"/>
        <v>0</v>
      </c>
    </row>
    <row r="17" spans="1:16">
      <c r="A17" s="28">
        <v>15</v>
      </c>
      <c r="B17" s="29" t="s">
        <v>471</v>
      </c>
      <c r="C17" s="29"/>
      <c r="D17" s="29"/>
      <c r="E17" s="29"/>
      <c r="F17" s="29"/>
      <c r="G17" s="29"/>
      <c r="H17" s="29"/>
      <c r="I17" s="30">
        <v>0</v>
      </c>
      <c r="J17" s="31">
        <v>0</v>
      </c>
      <c r="K17" s="32">
        <f t="shared" si="0"/>
        <v>0</v>
      </c>
      <c r="L17" s="33">
        <f t="shared" si="1"/>
        <v>0</v>
      </c>
      <c r="M17" s="33">
        <f t="shared" si="2"/>
        <v>0</v>
      </c>
      <c r="N17" s="30">
        <v>0.2</v>
      </c>
      <c r="O17" s="33">
        <f t="shared" si="3"/>
        <v>0</v>
      </c>
      <c r="P17" s="32">
        <f t="shared" si="4"/>
        <v>0</v>
      </c>
    </row>
    <row r="18" spans="1:16">
      <c r="A18" s="28">
        <v>16</v>
      </c>
      <c r="B18" s="29" t="s">
        <v>471</v>
      </c>
      <c r="C18" s="29"/>
      <c r="D18" s="29"/>
      <c r="E18" s="29"/>
      <c r="F18" s="29"/>
      <c r="G18" s="29"/>
      <c r="H18" s="29"/>
      <c r="I18" s="30">
        <v>0</v>
      </c>
      <c r="J18" s="31">
        <v>0</v>
      </c>
      <c r="K18" s="32">
        <f t="shared" si="0"/>
        <v>0</v>
      </c>
      <c r="L18" s="33">
        <f t="shared" si="1"/>
        <v>0</v>
      </c>
      <c r="M18" s="33">
        <f t="shared" si="2"/>
        <v>0</v>
      </c>
      <c r="N18" s="30">
        <v>0.2</v>
      </c>
      <c r="O18" s="33">
        <f t="shared" si="3"/>
        <v>0</v>
      </c>
      <c r="P18" s="32">
        <f t="shared" si="4"/>
        <v>0</v>
      </c>
    </row>
    <row r="19" spans="1:16">
      <c r="A19" s="28">
        <v>17</v>
      </c>
      <c r="B19" s="29" t="s">
        <v>471</v>
      </c>
      <c r="C19" s="29"/>
      <c r="D19" s="29"/>
      <c r="E19" s="29"/>
      <c r="F19" s="29"/>
      <c r="G19" s="29"/>
      <c r="H19" s="29"/>
      <c r="I19" s="30">
        <v>0</v>
      </c>
      <c r="J19" s="31">
        <v>0</v>
      </c>
      <c r="K19" s="32">
        <f t="shared" si="0"/>
        <v>0</v>
      </c>
      <c r="L19" s="33">
        <f t="shared" si="1"/>
        <v>0</v>
      </c>
      <c r="M19" s="33">
        <f t="shared" si="2"/>
        <v>0</v>
      </c>
      <c r="N19" s="30">
        <v>0.2</v>
      </c>
      <c r="O19" s="33">
        <f t="shared" si="3"/>
        <v>0</v>
      </c>
      <c r="P19" s="32">
        <f t="shared" si="4"/>
        <v>0</v>
      </c>
    </row>
    <row r="20" spans="1:16">
      <c r="A20" s="28">
        <v>18</v>
      </c>
      <c r="B20" s="29" t="s">
        <v>471</v>
      </c>
      <c r="C20" s="29"/>
      <c r="D20" s="29"/>
      <c r="E20" s="29"/>
      <c r="F20" s="29"/>
      <c r="G20" s="29"/>
      <c r="H20" s="29"/>
      <c r="I20" s="30">
        <v>0</v>
      </c>
      <c r="J20" s="31">
        <v>0</v>
      </c>
      <c r="K20" s="32">
        <f t="shared" si="0"/>
        <v>0</v>
      </c>
      <c r="L20" s="33">
        <f t="shared" si="1"/>
        <v>0</v>
      </c>
      <c r="M20" s="33">
        <f t="shared" si="2"/>
        <v>0</v>
      </c>
      <c r="N20" s="30">
        <v>0.2</v>
      </c>
      <c r="O20" s="33">
        <f t="shared" si="3"/>
        <v>0</v>
      </c>
      <c r="P20" s="32">
        <f t="shared" si="4"/>
        <v>0</v>
      </c>
    </row>
    <row r="21" spans="1:16">
      <c r="A21" s="28">
        <v>19</v>
      </c>
      <c r="B21" s="29" t="s">
        <v>471</v>
      </c>
      <c r="C21" s="29"/>
      <c r="D21" s="29"/>
      <c r="E21" s="29"/>
      <c r="F21" s="29"/>
      <c r="G21" s="29"/>
      <c r="H21" s="29"/>
      <c r="I21" s="30">
        <v>0</v>
      </c>
      <c r="J21" s="31">
        <v>0</v>
      </c>
      <c r="K21" s="32">
        <f t="shared" si="0"/>
        <v>0</v>
      </c>
      <c r="L21" s="33">
        <f t="shared" si="1"/>
        <v>0</v>
      </c>
      <c r="M21" s="33">
        <f t="shared" si="2"/>
        <v>0</v>
      </c>
      <c r="N21" s="30">
        <v>0.2</v>
      </c>
      <c r="O21" s="33">
        <f t="shared" si="3"/>
        <v>0</v>
      </c>
      <c r="P21" s="32">
        <f t="shared" si="4"/>
        <v>0</v>
      </c>
    </row>
    <row r="22" spans="1:16">
      <c r="A22" s="28">
        <v>20</v>
      </c>
      <c r="B22" s="29" t="s">
        <v>471</v>
      </c>
      <c r="C22" s="29"/>
      <c r="D22" s="29"/>
      <c r="E22" s="29"/>
      <c r="F22" s="29"/>
      <c r="G22" s="29"/>
      <c r="H22" s="29"/>
      <c r="I22" s="30">
        <v>0</v>
      </c>
      <c r="J22" s="31">
        <v>0</v>
      </c>
      <c r="K22" s="32">
        <f t="shared" si="0"/>
        <v>0</v>
      </c>
      <c r="L22" s="33">
        <f t="shared" si="1"/>
        <v>0</v>
      </c>
      <c r="M22" s="33">
        <f t="shared" si="2"/>
        <v>0</v>
      </c>
      <c r="N22" s="30">
        <v>0.2</v>
      </c>
      <c r="O22" s="33">
        <f t="shared" si="3"/>
        <v>0</v>
      </c>
      <c r="P22" s="32">
        <f t="shared" si="4"/>
        <v>0</v>
      </c>
    </row>
    <row r="23" spans="1:16">
      <c r="A23" s="222" t="s">
        <v>30</v>
      </c>
      <c r="B23" s="222"/>
      <c r="C23" s="222"/>
      <c r="D23" s="222"/>
      <c r="E23" s="222"/>
      <c r="F23" s="222"/>
      <c r="G23" s="222"/>
      <c r="H23" s="222"/>
      <c r="I23" s="222"/>
      <c r="J23" s="222"/>
      <c r="K23" s="24">
        <f>SUM(K3:K22)</f>
        <v>23614.1</v>
      </c>
      <c r="L23" s="24">
        <f>SUM(L3:L22)</f>
        <v>0</v>
      </c>
      <c r="M23" s="24">
        <f>SUM(M3:M22)</f>
        <v>22104</v>
      </c>
      <c r="N23" s="25">
        <f>O23/M23</f>
        <v>0.18000000000000002</v>
      </c>
      <c r="O23" s="24">
        <f>SUM(O3:O22)</f>
        <v>3978.7200000000003</v>
      </c>
      <c r="P23" s="26">
        <f>SUM(P3:P22)</f>
        <v>26082.720000000001</v>
      </c>
    </row>
    <row r="24" spans="1:16">
      <c r="O24" s="21"/>
    </row>
    <row r="26" spans="1:16">
      <c r="A26" s="221" t="s">
        <v>478</v>
      </c>
      <c r="B26" s="221"/>
      <c r="C26" s="221"/>
      <c r="D26" s="221"/>
      <c r="E26" s="221"/>
      <c r="F26" s="221"/>
      <c r="G26" s="221"/>
      <c r="H26" s="221"/>
      <c r="I26" s="221"/>
      <c r="J26" s="221"/>
      <c r="K26" s="221"/>
      <c r="L26" s="221"/>
    </row>
    <row r="27" spans="1:16">
      <c r="A27" s="22" t="s">
        <v>20</v>
      </c>
      <c r="B27" s="22" t="s">
        <v>458</v>
      </c>
      <c r="C27" s="22" t="s">
        <v>21</v>
      </c>
      <c r="D27" s="22" t="s">
        <v>479</v>
      </c>
      <c r="E27" s="22" t="s">
        <v>480</v>
      </c>
      <c r="F27" s="22" t="s">
        <v>481</v>
      </c>
      <c r="G27" s="22" t="s">
        <v>482</v>
      </c>
      <c r="H27" s="22" t="s">
        <v>463</v>
      </c>
      <c r="I27" s="22" t="s">
        <v>23</v>
      </c>
      <c r="J27" s="22" t="s">
        <v>465</v>
      </c>
      <c r="K27" s="23" t="s">
        <v>466</v>
      </c>
      <c r="L27" s="23" t="s">
        <v>470</v>
      </c>
    </row>
    <row r="28" spans="1:16">
      <c r="A28" s="28">
        <v>1</v>
      </c>
      <c r="B28" s="29" t="s">
        <v>471</v>
      </c>
      <c r="C28" s="28" t="s">
        <v>483</v>
      </c>
      <c r="D28" s="29" t="s">
        <v>484</v>
      </c>
      <c r="E28" s="34">
        <f>G28/40</f>
        <v>0.05</v>
      </c>
      <c r="F28" s="34">
        <f>G28/8</f>
        <v>0.25</v>
      </c>
      <c r="G28" s="35">
        <v>2</v>
      </c>
      <c r="H28" s="36">
        <v>0</v>
      </c>
      <c r="I28" s="32">
        <f>IF(D28="Test Tech",Tools!$C$6,IF('Engineering Hours'!D28="Eng Jr.",Tools!$C$7,IF('Engineering Hours'!D28="Eng Full",Tools!$C$8,IF('Engineering Hours'!D28="Eng Sr.",Tools!$C$9,IF('Engineering Hours'!D28="Eng Master",Tools!$C$10,0)))))</f>
        <v>60</v>
      </c>
      <c r="J28" s="32">
        <f>I28*G28</f>
        <v>120</v>
      </c>
      <c r="K28" s="32">
        <f>J28*H28</f>
        <v>0</v>
      </c>
      <c r="L28" s="32">
        <f>IF(B28="Required",K28+J28,0)</f>
        <v>120</v>
      </c>
    </row>
    <row r="29" spans="1:16">
      <c r="A29" s="28">
        <v>2</v>
      </c>
      <c r="B29" s="29" t="s">
        <v>471</v>
      </c>
      <c r="C29" s="28" t="s">
        <v>485</v>
      </c>
      <c r="D29" s="29" t="s">
        <v>484</v>
      </c>
      <c r="E29" s="34">
        <f t="shared" ref="E29:E47" si="5">G29/40</f>
        <v>0.05</v>
      </c>
      <c r="F29" s="34">
        <f t="shared" ref="F29:F47" si="6">G29/8</f>
        <v>0.25</v>
      </c>
      <c r="G29" s="35">
        <v>2</v>
      </c>
      <c r="H29" s="36">
        <v>0</v>
      </c>
      <c r="I29" s="32">
        <f>IF(D29="Test Tech",Tools!$C$6,IF('Engineering Hours'!D29="Eng Jr.",Tools!$C$7,IF('Engineering Hours'!D29="Eng Full",Tools!$C$8,IF('Engineering Hours'!D29="Eng Sr.",Tools!$C$9,IF('Engineering Hours'!D29="Eng Master",Tools!$C$10,0)))))</f>
        <v>60</v>
      </c>
      <c r="J29" s="32">
        <f t="shared" ref="J29:J47" si="7">I29*G29</f>
        <v>120</v>
      </c>
      <c r="K29" s="32">
        <f t="shared" ref="K29:K47" si="8">J29*H29</f>
        <v>0</v>
      </c>
      <c r="L29" s="32">
        <f t="shared" ref="L29:L47" si="9">IF(B29="Required",K29+J29,0)</f>
        <v>120</v>
      </c>
    </row>
    <row r="30" spans="1:16">
      <c r="A30" s="28">
        <v>3</v>
      </c>
      <c r="B30" s="29" t="s">
        <v>471</v>
      </c>
      <c r="C30" s="28" t="s">
        <v>486</v>
      </c>
      <c r="D30" s="29" t="s">
        <v>487</v>
      </c>
      <c r="E30" s="34">
        <f t="shared" si="5"/>
        <v>0.15</v>
      </c>
      <c r="F30" s="34">
        <f t="shared" si="6"/>
        <v>0.75</v>
      </c>
      <c r="G30" s="35">
        <v>6</v>
      </c>
      <c r="H30" s="36">
        <v>0</v>
      </c>
      <c r="I30" s="32">
        <f>IF(D30="Test Tech",Tools!$C$6,IF('Engineering Hours'!D30="Eng Jr.",Tools!$C$7,IF('Engineering Hours'!D30="Eng Full",Tools!$C$8,IF('Engineering Hours'!D30="Eng Sr.",Tools!$C$9,IF('Engineering Hours'!D30="Eng Master",Tools!$C$10,0)))))</f>
        <v>80</v>
      </c>
      <c r="J30" s="32">
        <f t="shared" si="7"/>
        <v>480</v>
      </c>
      <c r="K30" s="32">
        <f t="shared" si="8"/>
        <v>0</v>
      </c>
      <c r="L30" s="32">
        <f t="shared" si="9"/>
        <v>480</v>
      </c>
    </row>
    <row r="31" spans="1:16">
      <c r="A31" s="28">
        <v>4</v>
      </c>
      <c r="B31" s="29" t="s">
        <v>471</v>
      </c>
      <c r="C31" s="28" t="s">
        <v>488</v>
      </c>
      <c r="D31" s="29" t="s">
        <v>487</v>
      </c>
      <c r="E31" s="34">
        <f t="shared" si="5"/>
        <v>1</v>
      </c>
      <c r="F31" s="34">
        <f t="shared" si="6"/>
        <v>5</v>
      </c>
      <c r="G31" s="35">
        <v>40</v>
      </c>
      <c r="H31" s="36">
        <v>0</v>
      </c>
      <c r="I31" s="32">
        <f>IF(D31="Test Tech",Tools!$C$6,IF('Engineering Hours'!D31="Eng Jr.",Tools!$C$7,IF('Engineering Hours'!D31="Eng Full",Tools!$C$8,IF('Engineering Hours'!D31="Eng Sr.",Tools!$C$9,IF('Engineering Hours'!D31="Eng Master",Tools!$C$10,0)))))</f>
        <v>80</v>
      </c>
      <c r="J31" s="32">
        <f t="shared" si="7"/>
        <v>3200</v>
      </c>
      <c r="K31" s="32">
        <f t="shared" si="8"/>
        <v>0</v>
      </c>
      <c r="L31" s="32">
        <f t="shared" si="9"/>
        <v>3200</v>
      </c>
    </row>
    <row r="32" spans="1:16">
      <c r="A32" s="28">
        <v>5</v>
      </c>
      <c r="B32" s="29" t="s">
        <v>471</v>
      </c>
      <c r="C32" s="28" t="s">
        <v>489</v>
      </c>
      <c r="D32" s="29" t="s">
        <v>487</v>
      </c>
      <c r="E32" s="34">
        <f t="shared" si="5"/>
        <v>0.4</v>
      </c>
      <c r="F32" s="34">
        <f t="shared" si="6"/>
        <v>2</v>
      </c>
      <c r="G32" s="35">
        <v>16</v>
      </c>
      <c r="H32" s="36">
        <v>0</v>
      </c>
      <c r="I32" s="32">
        <f>IF(D32="Test Tech",Tools!$C$6,IF('Engineering Hours'!D32="Eng Jr.",Tools!$C$7,IF('Engineering Hours'!D32="Eng Full",Tools!$C$8,IF('Engineering Hours'!D32="Eng Sr.",Tools!$C$9,IF('Engineering Hours'!D32="Eng Master",Tools!$C$10,0)))))</f>
        <v>80</v>
      </c>
      <c r="J32" s="32">
        <f t="shared" si="7"/>
        <v>1280</v>
      </c>
      <c r="K32" s="32">
        <f t="shared" si="8"/>
        <v>0</v>
      </c>
      <c r="L32" s="32">
        <f t="shared" si="9"/>
        <v>1280</v>
      </c>
    </row>
    <row r="33" spans="1:12">
      <c r="A33" s="28">
        <v>6</v>
      </c>
      <c r="B33" s="29" t="s">
        <v>471</v>
      </c>
      <c r="C33" s="28" t="s">
        <v>490</v>
      </c>
      <c r="D33" s="29" t="s">
        <v>487</v>
      </c>
      <c r="E33" s="34">
        <f t="shared" si="5"/>
        <v>0.15</v>
      </c>
      <c r="F33" s="34">
        <f t="shared" si="6"/>
        <v>0.75</v>
      </c>
      <c r="G33" s="35">
        <v>6</v>
      </c>
      <c r="H33" s="36">
        <v>0</v>
      </c>
      <c r="I33" s="32">
        <f>IF(D33="Test Tech",Tools!$C$6,IF('Engineering Hours'!D33="Eng Jr.",Tools!$C$7,IF('Engineering Hours'!D33="Eng Full",Tools!$C$8,IF('Engineering Hours'!D33="Eng Sr.",Tools!$C$9,IF('Engineering Hours'!D33="Eng Master",Tools!$C$10,0)))))</f>
        <v>80</v>
      </c>
      <c r="J33" s="32">
        <f t="shared" si="7"/>
        <v>480</v>
      </c>
      <c r="K33" s="32">
        <f t="shared" si="8"/>
        <v>0</v>
      </c>
      <c r="L33" s="32">
        <f t="shared" si="9"/>
        <v>480</v>
      </c>
    </row>
    <row r="34" spans="1:12">
      <c r="A34" s="28">
        <v>7</v>
      </c>
      <c r="B34" s="29" t="s">
        <v>471</v>
      </c>
      <c r="C34" s="28" t="s">
        <v>491</v>
      </c>
      <c r="D34" s="29" t="s">
        <v>487</v>
      </c>
      <c r="E34" s="34">
        <f t="shared" si="5"/>
        <v>0.6</v>
      </c>
      <c r="F34" s="34">
        <f t="shared" si="6"/>
        <v>3</v>
      </c>
      <c r="G34" s="35">
        <v>24</v>
      </c>
      <c r="H34" s="36">
        <v>0</v>
      </c>
      <c r="I34" s="32">
        <f>IF(D34="Test Tech",Tools!$C$6,IF('Engineering Hours'!D34="Eng Jr.",Tools!$C$7,IF('Engineering Hours'!D34="Eng Full",Tools!$C$8,IF('Engineering Hours'!D34="Eng Sr.",Tools!$C$9,IF('Engineering Hours'!D34="Eng Master",Tools!$C$10,0)))))</f>
        <v>80</v>
      </c>
      <c r="J34" s="32">
        <f t="shared" si="7"/>
        <v>1920</v>
      </c>
      <c r="K34" s="32">
        <f t="shared" si="8"/>
        <v>0</v>
      </c>
      <c r="L34" s="32">
        <f t="shared" si="9"/>
        <v>1920</v>
      </c>
    </row>
    <row r="35" spans="1:12">
      <c r="A35" s="28">
        <v>8</v>
      </c>
      <c r="B35" s="29" t="s">
        <v>471</v>
      </c>
      <c r="C35" s="28" t="s">
        <v>492</v>
      </c>
      <c r="D35" s="29" t="s">
        <v>487</v>
      </c>
      <c r="E35" s="34">
        <f t="shared" si="5"/>
        <v>0.6</v>
      </c>
      <c r="F35" s="34">
        <f t="shared" si="6"/>
        <v>3</v>
      </c>
      <c r="G35" s="35">
        <v>24</v>
      </c>
      <c r="H35" s="36">
        <v>0</v>
      </c>
      <c r="I35" s="32">
        <f>IF(D35="Test Tech",Tools!$C$6,IF('Engineering Hours'!D35="Eng Jr.",Tools!$C$7,IF('Engineering Hours'!D35="Eng Full",Tools!$C$8,IF('Engineering Hours'!D35="Eng Sr.",Tools!$C$9,IF('Engineering Hours'!D35="Eng Master",Tools!$C$10,0)))))</f>
        <v>80</v>
      </c>
      <c r="J35" s="32">
        <f t="shared" si="7"/>
        <v>1920</v>
      </c>
      <c r="K35" s="32">
        <f t="shared" si="8"/>
        <v>0</v>
      </c>
      <c r="L35" s="32">
        <f t="shared" si="9"/>
        <v>1920</v>
      </c>
    </row>
    <row r="36" spans="1:12">
      <c r="A36" s="28">
        <v>9</v>
      </c>
      <c r="B36" s="29" t="s">
        <v>471</v>
      </c>
      <c r="C36" s="28" t="s">
        <v>493</v>
      </c>
      <c r="D36" s="29" t="s">
        <v>487</v>
      </c>
      <c r="E36" s="34">
        <f t="shared" si="5"/>
        <v>0.2</v>
      </c>
      <c r="F36" s="34">
        <f t="shared" si="6"/>
        <v>1</v>
      </c>
      <c r="G36" s="35">
        <v>8</v>
      </c>
      <c r="H36" s="36">
        <v>0</v>
      </c>
      <c r="I36" s="32">
        <f>IF(D36="Test Tech",Tools!$C$6,IF('Engineering Hours'!D36="Eng Jr.",Tools!$C$7,IF('Engineering Hours'!D36="Eng Full",Tools!$C$8,IF('Engineering Hours'!D36="Eng Sr.",Tools!$C$9,IF('Engineering Hours'!D36="Eng Master",Tools!$C$10,0)))))</f>
        <v>80</v>
      </c>
      <c r="J36" s="32">
        <f t="shared" si="7"/>
        <v>640</v>
      </c>
      <c r="K36" s="32">
        <f t="shared" si="8"/>
        <v>0</v>
      </c>
      <c r="L36" s="32">
        <f t="shared" si="9"/>
        <v>640</v>
      </c>
    </row>
    <row r="37" spans="1:12">
      <c r="A37" s="28">
        <v>10</v>
      </c>
      <c r="B37" s="29" t="s">
        <v>471</v>
      </c>
      <c r="C37" s="28" t="s">
        <v>494</v>
      </c>
      <c r="D37" s="29" t="s">
        <v>487</v>
      </c>
      <c r="E37" s="34">
        <f t="shared" si="5"/>
        <v>0</v>
      </c>
      <c r="F37" s="34">
        <f t="shared" si="6"/>
        <v>0</v>
      </c>
      <c r="G37" s="35">
        <v>0</v>
      </c>
      <c r="H37" s="36">
        <v>0</v>
      </c>
      <c r="I37" s="32">
        <f>IF(D37="Test Tech",Tools!$C$6,IF('Engineering Hours'!D37="Eng Jr.",Tools!$C$7,IF('Engineering Hours'!D37="Eng Full",Tools!$C$8,IF('Engineering Hours'!D37="Eng Sr.",Tools!$C$9,IF('Engineering Hours'!D37="Eng Master",Tools!$C$10,0)))))</f>
        <v>80</v>
      </c>
      <c r="J37" s="32">
        <f t="shared" si="7"/>
        <v>0</v>
      </c>
      <c r="K37" s="32">
        <f t="shared" si="8"/>
        <v>0</v>
      </c>
      <c r="L37" s="32">
        <f t="shared" si="9"/>
        <v>0</v>
      </c>
    </row>
    <row r="38" spans="1:12">
      <c r="A38" s="28">
        <v>11</v>
      </c>
      <c r="B38" s="29" t="s">
        <v>471</v>
      </c>
      <c r="C38" s="28" t="s">
        <v>495</v>
      </c>
      <c r="D38" s="29" t="s">
        <v>487</v>
      </c>
      <c r="E38" s="34">
        <f t="shared" si="5"/>
        <v>0.4</v>
      </c>
      <c r="F38" s="34">
        <f t="shared" si="6"/>
        <v>2</v>
      </c>
      <c r="G38" s="35">
        <v>16</v>
      </c>
      <c r="H38" s="36">
        <v>0</v>
      </c>
      <c r="I38" s="32">
        <f>IF(D38="Test Tech",Tools!$C$6,IF('Engineering Hours'!D38="Eng Jr.",Tools!$C$7,IF('Engineering Hours'!D38="Eng Full",Tools!$C$8,IF('Engineering Hours'!D38="Eng Sr.",Tools!$C$9,IF('Engineering Hours'!D38="Eng Master",Tools!$C$10,0)))))</f>
        <v>80</v>
      </c>
      <c r="J38" s="32">
        <f t="shared" si="7"/>
        <v>1280</v>
      </c>
      <c r="K38" s="32">
        <f t="shared" si="8"/>
        <v>0</v>
      </c>
      <c r="L38" s="32">
        <f t="shared" si="9"/>
        <v>1280</v>
      </c>
    </row>
    <row r="39" spans="1:12">
      <c r="A39" s="28">
        <v>12</v>
      </c>
      <c r="B39" s="29" t="s">
        <v>471</v>
      </c>
      <c r="C39" s="28" t="s">
        <v>496</v>
      </c>
      <c r="D39" s="29" t="s">
        <v>487</v>
      </c>
      <c r="E39" s="34">
        <f t="shared" si="5"/>
        <v>0.05</v>
      </c>
      <c r="F39" s="34">
        <f t="shared" si="6"/>
        <v>0.25</v>
      </c>
      <c r="G39" s="35">
        <v>2</v>
      </c>
      <c r="H39" s="36">
        <v>0</v>
      </c>
      <c r="I39" s="32">
        <f>IF(D39="Test Tech",Tools!$C$6,IF('Engineering Hours'!D39="Eng Jr.",Tools!$C$7,IF('Engineering Hours'!D39="Eng Full",Tools!$C$8,IF('Engineering Hours'!D39="Eng Sr.",Tools!$C$9,IF('Engineering Hours'!D39="Eng Master",Tools!$C$10,0)))))</f>
        <v>80</v>
      </c>
      <c r="J39" s="32">
        <f t="shared" si="7"/>
        <v>160</v>
      </c>
      <c r="K39" s="32">
        <f t="shared" si="8"/>
        <v>0</v>
      </c>
      <c r="L39" s="32">
        <f t="shared" si="9"/>
        <v>160</v>
      </c>
    </row>
    <row r="40" spans="1:12">
      <c r="A40" s="28">
        <v>13</v>
      </c>
      <c r="B40" s="29" t="s">
        <v>471</v>
      </c>
      <c r="C40" s="28" t="s">
        <v>497</v>
      </c>
      <c r="D40" s="29" t="s">
        <v>487</v>
      </c>
      <c r="E40" s="34">
        <f t="shared" si="5"/>
        <v>0.4</v>
      </c>
      <c r="F40" s="34">
        <f t="shared" si="6"/>
        <v>2</v>
      </c>
      <c r="G40" s="35">
        <v>16</v>
      </c>
      <c r="H40" s="36">
        <v>0</v>
      </c>
      <c r="I40" s="32">
        <f>IF(D40="Test Tech",Tools!$C$6,IF('Engineering Hours'!D40="Eng Jr.",Tools!$C$7,IF('Engineering Hours'!D40="Eng Full",Tools!$C$8,IF('Engineering Hours'!D40="Eng Sr.",Tools!$C$9,IF('Engineering Hours'!D40="Eng Master",Tools!$C$10,0)))))</f>
        <v>80</v>
      </c>
      <c r="J40" s="32">
        <f t="shared" si="7"/>
        <v>1280</v>
      </c>
      <c r="K40" s="32">
        <f t="shared" si="8"/>
        <v>0</v>
      </c>
      <c r="L40" s="32">
        <f t="shared" si="9"/>
        <v>1280</v>
      </c>
    </row>
    <row r="41" spans="1:12">
      <c r="A41" s="28">
        <v>14</v>
      </c>
      <c r="B41" s="29" t="s">
        <v>471</v>
      </c>
      <c r="C41" s="28" t="s">
        <v>498</v>
      </c>
      <c r="D41" s="29" t="s">
        <v>487</v>
      </c>
      <c r="E41" s="34">
        <f t="shared" si="5"/>
        <v>0</v>
      </c>
      <c r="F41" s="34">
        <f t="shared" si="6"/>
        <v>0</v>
      </c>
      <c r="G41" s="35">
        <v>0</v>
      </c>
      <c r="H41" s="36">
        <v>0</v>
      </c>
      <c r="I41" s="32">
        <f>IF(D41="Test Tech",Tools!$C$6,IF('Engineering Hours'!D41="Eng Jr.",Tools!$C$7,IF('Engineering Hours'!D41="Eng Full",Tools!$C$8,IF('Engineering Hours'!D41="Eng Sr.",Tools!$C$9,IF('Engineering Hours'!D41="Eng Master",Tools!$C$10,0)))))</f>
        <v>80</v>
      </c>
      <c r="J41" s="32">
        <f t="shared" si="7"/>
        <v>0</v>
      </c>
      <c r="K41" s="32">
        <f t="shared" si="8"/>
        <v>0</v>
      </c>
      <c r="L41" s="32">
        <f t="shared" si="9"/>
        <v>0</v>
      </c>
    </row>
    <row r="42" spans="1:12">
      <c r="A42" s="28">
        <v>15</v>
      </c>
      <c r="B42" s="29" t="s">
        <v>471</v>
      </c>
      <c r="C42" s="28" t="s">
        <v>499</v>
      </c>
      <c r="D42" s="29" t="s">
        <v>500</v>
      </c>
      <c r="E42" s="34">
        <f t="shared" si="5"/>
        <v>0.1</v>
      </c>
      <c r="F42" s="34">
        <f t="shared" si="6"/>
        <v>0.5</v>
      </c>
      <c r="G42" s="35">
        <v>4</v>
      </c>
      <c r="H42" s="36">
        <v>0</v>
      </c>
      <c r="I42" s="32">
        <f>IF(D42="Test Tech",Tools!$C$6,IF('Engineering Hours'!D42="Eng Jr.",Tools!$C$7,IF('Engineering Hours'!D42="Eng Full",Tools!$C$8,IF('Engineering Hours'!D42="Eng Sr.",Tools!$C$9,IF('Engineering Hours'!D42="Eng Master",Tools!$C$10,0)))))</f>
        <v>25</v>
      </c>
      <c r="J42" s="32">
        <f t="shared" si="7"/>
        <v>100</v>
      </c>
      <c r="K42" s="32">
        <f t="shared" si="8"/>
        <v>0</v>
      </c>
      <c r="L42" s="32">
        <f t="shared" si="9"/>
        <v>100</v>
      </c>
    </row>
    <row r="43" spans="1:12">
      <c r="A43" s="28">
        <v>16</v>
      </c>
      <c r="B43" s="29" t="s">
        <v>471</v>
      </c>
      <c r="C43" s="28" t="s">
        <v>501</v>
      </c>
      <c r="D43" s="29" t="s">
        <v>502</v>
      </c>
      <c r="E43" s="34">
        <f t="shared" si="5"/>
        <v>0</v>
      </c>
      <c r="F43" s="34">
        <f t="shared" si="6"/>
        <v>0</v>
      </c>
      <c r="G43" s="35">
        <v>0</v>
      </c>
      <c r="H43" s="36">
        <v>0</v>
      </c>
      <c r="I43" s="32">
        <f>IF(D43="Test Tech",Tools!$C$6,IF('Engineering Hours'!D43="Eng Jr.",Tools!$C$7,IF('Engineering Hours'!D43="Eng Full",Tools!$C$8,IF('Engineering Hours'!D43="Eng Sr.",Tools!$C$9,IF('Engineering Hours'!D43="Eng Master",Tools!$C$10,0)))))</f>
        <v>45</v>
      </c>
      <c r="J43" s="32">
        <f t="shared" si="7"/>
        <v>0</v>
      </c>
      <c r="K43" s="32">
        <f t="shared" si="8"/>
        <v>0</v>
      </c>
      <c r="L43" s="32">
        <f t="shared" si="9"/>
        <v>0</v>
      </c>
    </row>
    <row r="44" spans="1:12">
      <c r="A44" s="28">
        <v>17</v>
      </c>
      <c r="B44" s="29" t="s">
        <v>471</v>
      </c>
      <c r="C44" s="28" t="s">
        <v>503</v>
      </c>
      <c r="D44" s="29" t="s">
        <v>487</v>
      </c>
      <c r="E44" s="34">
        <f t="shared" si="5"/>
        <v>0.05</v>
      </c>
      <c r="F44" s="34">
        <f t="shared" si="6"/>
        <v>0.25</v>
      </c>
      <c r="G44" s="35">
        <v>2</v>
      </c>
      <c r="H44" s="36">
        <v>0</v>
      </c>
      <c r="I44" s="32">
        <f>IF(D44="Test Tech",Tools!$C$6,IF('Engineering Hours'!D44="Eng Jr.",Tools!$C$7,IF('Engineering Hours'!D44="Eng Full",Tools!$C$8,IF('Engineering Hours'!D44="Eng Sr.",Tools!$C$9,IF('Engineering Hours'!D44="Eng Master",Tools!$C$10,0)))))</f>
        <v>80</v>
      </c>
      <c r="J44" s="32">
        <f t="shared" si="7"/>
        <v>160</v>
      </c>
      <c r="K44" s="32">
        <f t="shared" si="8"/>
        <v>0</v>
      </c>
      <c r="L44" s="32">
        <f t="shared" si="9"/>
        <v>160</v>
      </c>
    </row>
    <row r="45" spans="1:12">
      <c r="A45" s="28">
        <v>18</v>
      </c>
      <c r="B45" s="29" t="s">
        <v>471</v>
      </c>
      <c r="C45" s="29"/>
      <c r="D45" s="29" t="s">
        <v>487</v>
      </c>
      <c r="E45" s="34">
        <f t="shared" si="5"/>
        <v>0</v>
      </c>
      <c r="F45" s="34">
        <f t="shared" si="6"/>
        <v>0</v>
      </c>
      <c r="G45" s="35">
        <v>0</v>
      </c>
      <c r="H45" s="36">
        <v>0</v>
      </c>
      <c r="I45" s="32">
        <f>IF(D45="Test Tech",Tools!$C$6,IF('Engineering Hours'!D45="Eng Jr.",Tools!$C$7,IF('Engineering Hours'!D45="Eng Full",Tools!$C$8,IF('Engineering Hours'!D45="Eng Sr.",Tools!$C$9,IF('Engineering Hours'!D45="Eng Master",Tools!$C$10,0)))))</f>
        <v>80</v>
      </c>
      <c r="J45" s="32">
        <f t="shared" si="7"/>
        <v>0</v>
      </c>
      <c r="K45" s="32">
        <f t="shared" si="8"/>
        <v>0</v>
      </c>
      <c r="L45" s="32">
        <f t="shared" si="9"/>
        <v>0</v>
      </c>
    </row>
    <row r="46" spans="1:12">
      <c r="A46" s="28">
        <v>19</v>
      </c>
      <c r="B46" s="29" t="s">
        <v>471</v>
      </c>
      <c r="C46" s="29"/>
      <c r="D46" s="29" t="s">
        <v>487</v>
      </c>
      <c r="E46" s="34">
        <f t="shared" si="5"/>
        <v>0</v>
      </c>
      <c r="F46" s="34">
        <f t="shared" si="6"/>
        <v>0</v>
      </c>
      <c r="G46" s="35">
        <v>0</v>
      </c>
      <c r="H46" s="36">
        <v>0</v>
      </c>
      <c r="I46" s="32">
        <f>IF(D46="Test Tech",Tools!$C$6,IF('Engineering Hours'!D46="Eng Jr.",Tools!$C$7,IF('Engineering Hours'!D46="Eng Full",Tools!$C$8,IF('Engineering Hours'!D46="Eng Sr.",Tools!$C$9,IF('Engineering Hours'!D46="Eng Master",Tools!$C$10,0)))))</f>
        <v>80</v>
      </c>
      <c r="J46" s="32">
        <f t="shared" si="7"/>
        <v>0</v>
      </c>
      <c r="K46" s="32">
        <f t="shared" si="8"/>
        <v>0</v>
      </c>
      <c r="L46" s="32">
        <f t="shared" si="9"/>
        <v>0</v>
      </c>
    </row>
    <row r="47" spans="1:12">
      <c r="A47" s="28">
        <v>20</v>
      </c>
      <c r="B47" s="29" t="s">
        <v>471</v>
      </c>
      <c r="C47" s="29"/>
      <c r="D47" s="29" t="s">
        <v>487</v>
      </c>
      <c r="E47" s="34">
        <f t="shared" si="5"/>
        <v>0</v>
      </c>
      <c r="F47" s="34">
        <f t="shared" si="6"/>
        <v>0</v>
      </c>
      <c r="G47" s="35">
        <v>0</v>
      </c>
      <c r="H47" s="36">
        <v>0</v>
      </c>
      <c r="I47" s="32">
        <f>IF(D47="Test Tech",Tools!$C$6,IF('Engineering Hours'!D47="Eng Jr.",Tools!$C$7,IF('Engineering Hours'!D47="Eng Full",Tools!$C$8,IF('Engineering Hours'!D47="Eng Sr.",Tools!$C$9,IF('Engineering Hours'!D47="Eng Master",Tools!$C$10,0)))))</f>
        <v>80</v>
      </c>
      <c r="J47" s="32">
        <f t="shared" si="7"/>
        <v>0</v>
      </c>
      <c r="K47" s="32">
        <f t="shared" si="8"/>
        <v>0</v>
      </c>
      <c r="L47" s="32">
        <f t="shared" si="9"/>
        <v>0</v>
      </c>
    </row>
    <row r="48" spans="1:12">
      <c r="A48" s="222" t="s">
        <v>504</v>
      </c>
      <c r="B48" s="222"/>
      <c r="C48" s="222"/>
      <c r="D48" s="222"/>
      <c r="E48" s="27">
        <f>SUM(E28:E47)</f>
        <v>4.1999999999999993</v>
      </c>
      <c r="F48" s="27">
        <f>SUM(F28:F47)</f>
        <v>21</v>
      </c>
      <c r="G48" s="27">
        <f>SUM(G28:G47)</f>
        <v>168</v>
      </c>
      <c r="H48" s="223"/>
      <c r="I48" s="223"/>
      <c r="J48" s="24">
        <f>SUM(J28:J47)</f>
        <v>13140</v>
      </c>
      <c r="K48" s="24">
        <f>SUM(K28:K47)</f>
        <v>0</v>
      </c>
      <c r="L48" s="26">
        <f>SUM(L28:L47)</f>
        <v>13140</v>
      </c>
    </row>
    <row r="51" spans="1:10">
      <c r="A51" s="221" t="s">
        <v>505</v>
      </c>
      <c r="B51" s="221"/>
      <c r="C51" s="221"/>
      <c r="D51" s="221"/>
      <c r="E51" s="221"/>
      <c r="F51" s="221"/>
      <c r="G51" s="221"/>
      <c r="H51" s="221"/>
      <c r="I51" s="221"/>
      <c r="J51" s="221"/>
    </row>
    <row r="52" spans="1:10">
      <c r="A52" s="22" t="s">
        <v>20</v>
      </c>
      <c r="B52" s="22" t="s">
        <v>458</v>
      </c>
      <c r="C52" s="22" t="s">
        <v>21</v>
      </c>
      <c r="D52" s="22" t="s">
        <v>506</v>
      </c>
      <c r="E52" s="22" t="s">
        <v>22</v>
      </c>
      <c r="F52" s="22" t="s">
        <v>463</v>
      </c>
      <c r="G52" s="22" t="s">
        <v>23</v>
      </c>
      <c r="H52" s="22" t="s">
        <v>465</v>
      </c>
      <c r="I52" s="23" t="s">
        <v>466</v>
      </c>
      <c r="J52" s="23" t="s">
        <v>470</v>
      </c>
    </row>
    <row r="53" spans="1:10">
      <c r="A53" s="28">
        <v>1</v>
      </c>
      <c r="B53" s="29" t="s">
        <v>471</v>
      </c>
      <c r="C53" s="28" t="s">
        <v>507</v>
      </c>
      <c r="D53" s="29"/>
      <c r="E53" s="35">
        <v>0</v>
      </c>
      <c r="F53" s="30">
        <v>0</v>
      </c>
      <c r="G53" s="37">
        <v>700</v>
      </c>
      <c r="H53" s="32">
        <f>G53*E53</f>
        <v>0</v>
      </c>
      <c r="I53" s="32">
        <f>H53*F53</f>
        <v>0</v>
      </c>
      <c r="J53" s="32">
        <f>IF(B53="Required",I53+H53,0)</f>
        <v>0</v>
      </c>
    </row>
    <row r="54" spans="1:10">
      <c r="A54" s="28">
        <v>2</v>
      </c>
      <c r="B54" s="29" t="s">
        <v>471</v>
      </c>
      <c r="C54" s="28" t="s">
        <v>508</v>
      </c>
      <c r="D54" s="29"/>
      <c r="E54" s="35">
        <v>0</v>
      </c>
      <c r="F54" s="30">
        <v>0</v>
      </c>
      <c r="G54" s="37">
        <v>150</v>
      </c>
      <c r="H54" s="32">
        <f t="shared" ref="H54:H62" si="10">G54*E54</f>
        <v>0</v>
      </c>
      <c r="I54" s="32">
        <f t="shared" ref="I54:I62" si="11">H54*F54</f>
        <v>0</v>
      </c>
      <c r="J54" s="32">
        <f t="shared" ref="J54:J62" si="12">IF(B54="Required",I54+H54,0)</f>
        <v>0</v>
      </c>
    </row>
    <row r="55" spans="1:10">
      <c r="A55" s="28">
        <v>3</v>
      </c>
      <c r="B55" s="29" t="s">
        <v>471</v>
      </c>
      <c r="C55" s="28" t="s">
        <v>509</v>
      </c>
      <c r="D55" s="29"/>
      <c r="E55" s="35">
        <v>0</v>
      </c>
      <c r="F55" s="30">
        <v>0</v>
      </c>
      <c r="G55" s="37">
        <v>80</v>
      </c>
      <c r="H55" s="32">
        <f t="shared" si="10"/>
        <v>0</v>
      </c>
      <c r="I55" s="32">
        <f t="shared" si="11"/>
        <v>0</v>
      </c>
      <c r="J55" s="32">
        <f t="shared" si="12"/>
        <v>0</v>
      </c>
    </row>
    <row r="56" spans="1:10">
      <c r="A56" s="28">
        <v>4</v>
      </c>
      <c r="B56" s="29" t="s">
        <v>471</v>
      </c>
      <c r="C56" s="28" t="s">
        <v>510</v>
      </c>
      <c r="D56" s="29"/>
      <c r="E56" s="35">
        <v>0</v>
      </c>
      <c r="F56" s="30">
        <v>0</v>
      </c>
      <c r="G56" s="37">
        <v>80</v>
      </c>
      <c r="H56" s="32">
        <f t="shared" si="10"/>
        <v>0</v>
      </c>
      <c r="I56" s="32">
        <f t="shared" si="11"/>
        <v>0</v>
      </c>
      <c r="J56" s="32">
        <f t="shared" si="12"/>
        <v>0</v>
      </c>
    </row>
    <row r="57" spans="1:10">
      <c r="A57" s="28">
        <v>5</v>
      </c>
      <c r="B57" s="29" t="s">
        <v>471</v>
      </c>
      <c r="C57" s="28" t="s">
        <v>511</v>
      </c>
      <c r="D57" s="29"/>
      <c r="E57" s="35">
        <v>0</v>
      </c>
      <c r="F57" s="30">
        <v>0</v>
      </c>
      <c r="G57" s="37">
        <v>30</v>
      </c>
      <c r="H57" s="32">
        <f t="shared" si="10"/>
        <v>0</v>
      </c>
      <c r="I57" s="32">
        <f t="shared" si="11"/>
        <v>0</v>
      </c>
      <c r="J57" s="32">
        <f t="shared" si="12"/>
        <v>0</v>
      </c>
    </row>
    <row r="58" spans="1:10">
      <c r="A58" s="28">
        <v>6</v>
      </c>
      <c r="B58" s="29" t="s">
        <v>471</v>
      </c>
      <c r="C58" s="28" t="s">
        <v>512</v>
      </c>
      <c r="D58" s="29"/>
      <c r="E58" s="35">
        <v>0</v>
      </c>
      <c r="F58" s="30">
        <v>0</v>
      </c>
      <c r="G58" s="37">
        <v>35</v>
      </c>
      <c r="H58" s="32">
        <f t="shared" si="10"/>
        <v>0</v>
      </c>
      <c r="I58" s="32">
        <f t="shared" si="11"/>
        <v>0</v>
      </c>
      <c r="J58" s="32">
        <f t="shared" si="12"/>
        <v>0</v>
      </c>
    </row>
    <row r="59" spans="1:10">
      <c r="A59" s="28">
        <v>7</v>
      </c>
      <c r="B59" s="29" t="s">
        <v>471</v>
      </c>
      <c r="C59" s="28" t="s">
        <v>513</v>
      </c>
      <c r="D59" s="29"/>
      <c r="E59" s="35">
        <v>0</v>
      </c>
      <c r="F59" s="30">
        <v>0</v>
      </c>
      <c r="G59" s="37">
        <v>30</v>
      </c>
      <c r="H59" s="32">
        <f t="shared" si="10"/>
        <v>0</v>
      </c>
      <c r="I59" s="32">
        <f t="shared" si="11"/>
        <v>0</v>
      </c>
      <c r="J59" s="32">
        <f t="shared" si="12"/>
        <v>0</v>
      </c>
    </row>
    <row r="60" spans="1:10">
      <c r="A60" s="28">
        <v>8</v>
      </c>
      <c r="B60" s="29" t="s">
        <v>471</v>
      </c>
      <c r="C60" s="28" t="s">
        <v>514</v>
      </c>
      <c r="D60" s="29"/>
      <c r="E60" s="35">
        <v>0</v>
      </c>
      <c r="F60" s="30">
        <v>0</v>
      </c>
      <c r="G60" s="37">
        <v>30</v>
      </c>
      <c r="H60" s="32">
        <f t="shared" si="10"/>
        <v>0</v>
      </c>
      <c r="I60" s="32">
        <f t="shared" si="11"/>
        <v>0</v>
      </c>
      <c r="J60" s="32">
        <f t="shared" si="12"/>
        <v>0</v>
      </c>
    </row>
    <row r="61" spans="1:10">
      <c r="A61" s="28">
        <v>9</v>
      </c>
      <c r="B61" s="29" t="s">
        <v>471</v>
      </c>
      <c r="C61" s="28" t="s">
        <v>515</v>
      </c>
      <c r="D61" s="29"/>
      <c r="E61" s="35">
        <v>0</v>
      </c>
      <c r="F61" s="30">
        <v>0</v>
      </c>
      <c r="G61" s="37">
        <v>30</v>
      </c>
      <c r="H61" s="32">
        <f t="shared" si="10"/>
        <v>0</v>
      </c>
      <c r="I61" s="32">
        <f t="shared" si="11"/>
        <v>0</v>
      </c>
      <c r="J61" s="32">
        <f t="shared" si="12"/>
        <v>0</v>
      </c>
    </row>
    <row r="62" spans="1:10">
      <c r="A62" s="28">
        <v>10</v>
      </c>
      <c r="B62" s="29" t="s">
        <v>471</v>
      </c>
      <c r="C62" s="29"/>
      <c r="D62" s="29"/>
      <c r="E62" s="35">
        <v>0</v>
      </c>
      <c r="F62" s="30">
        <v>0</v>
      </c>
      <c r="G62" s="37">
        <v>0</v>
      </c>
      <c r="H62" s="32">
        <f t="shared" si="10"/>
        <v>0</v>
      </c>
      <c r="I62" s="32">
        <f t="shared" si="11"/>
        <v>0</v>
      </c>
      <c r="J62" s="32">
        <f t="shared" si="12"/>
        <v>0</v>
      </c>
    </row>
    <row r="63" spans="1:10">
      <c r="A63" s="222" t="s">
        <v>504</v>
      </c>
      <c r="B63" s="222"/>
      <c r="C63" s="222"/>
      <c r="D63" s="222"/>
      <c r="E63" s="222"/>
      <c r="F63" s="222"/>
      <c r="G63" s="222"/>
      <c r="H63" s="24">
        <f>SUM(H53:H62)</f>
        <v>0</v>
      </c>
      <c r="I63" s="24">
        <f>SUM(I53:I62)</f>
        <v>0</v>
      </c>
      <c r="J63" s="26">
        <f>SUM(J53:J62)</f>
        <v>0</v>
      </c>
    </row>
    <row r="66" spans="1:17">
      <c r="A66" s="219" t="s">
        <v>516</v>
      </c>
      <c r="B66" s="220"/>
      <c r="C66" s="220"/>
      <c r="D66" s="220"/>
      <c r="E66" s="220"/>
      <c r="F66" s="220"/>
      <c r="G66" s="220"/>
      <c r="H66" s="220"/>
      <c r="I66" s="220"/>
      <c r="J66" s="220"/>
      <c r="K66" s="220"/>
      <c r="L66" s="220"/>
      <c r="M66" s="220"/>
      <c r="N66" s="220"/>
      <c r="O66" s="220"/>
      <c r="P66" s="220"/>
      <c r="Q66" s="220"/>
    </row>
    <row r="67" spans="1:17">
      <c r="A67" s="217" t="s">
        <v>517</v>
      </c>
      <c r="B67" s="218"/>
      <c r="C67" s="218"/>
      <c r="D67" s="217" t="s">
        <v>518</v>
      </c>
      <c r="E67" s="218"/>
      <c r="F67" s="218"/>
      <c r="G67" s="218"/>
      <c r="H67" s="218"/>
      <c r="I67" s="218"/>
      <c r="J67" s="218"/>
      <c r="K67" s="212" t="s">
        <v>519</v>
      </c>
      <c r="L67" s="213"/>
      <c r="M67" s="213"/>
      <c r="N67" s="213"/>
      <c r="O67" s="213"/>
      <c r="P67" s="213"/>
      <c r="Q67" s="214"/>
    </row>
    <row r="68" spans="1:17">
      <c r="A68" s="28" t="s">
        <v>520</v>
      </c>
      <c r="B68" s="215" t="s">
        <v>521</v>
      </c>
      <c r="C68" s="216"/>
      <c r="D68" s="38" t="s">
        <v>520</v>
      </c>
      <c r="E68" s="40" t="s">
        <v>522</v>
      </c>
      <c r="F68" s="41"/>
      <c r="G68" s="41"/>
      <c r="H68" s="41"/>
      <c r="I68" s="41"/>
      <c r="J68" s="42"/>
      <c r="K68" s="39" t="s">
        <v>520</v>
      </c>
      <c r="L68" s="43" t="s">
        <v>523</v>
      </c>
      <c r="M68" s="44"/>
      <c r="N68" s="44"/>
      <c r="O68" s="44"/>
      <c r="P68" s="45"/>
      <c r="Q68" s="45"/>
    </row>
    <row r="69" spans="1:17">
      <c r="A69" s="28" t="s">
        <v>524</v>
      </c>
      <c r="B69" s="215" t="s">
        <v>525</v>
      </c>
      <c r="C69" s="216"/>
      <c r="D69" s="39" t="s">
        <v>524</v>
      </c>
      <c r="E69" s="40" t="s">
        <v>526</v>
      </c>
      <c r="F69" s="41"/>
      <c r="G69" s="41"/>
      <c r="H69" s="41"/>
      <c r="I69" s="41"/>
      <c r="J69" s="42"/>
      <c r="K69" s="38" t="s">
        <v>524</v>
      </c>
      <c r="L69" s="40" t="s">
        <v>527</v>
      </c>
      <c r="M69" s="46"/>
      <c r="N69" s="46"/>
      <c r="O69" s="46"/>
      <c r="P69" s="46"/>
      <c r="Q69" s="47"/>
    </row>
    <row r="70" spans="1:17">
      <c r="A70" s="28" t="s">
        <v>528</v>
      </c>
      <c r="B70" s="215" t="s">
        <v>529</v>
      </c>
      <c r="C70" s="216"/>
      <c r="D70" s="39" t="s">
        <v>528</v>
      </c>
      <c r="E70" s="40" t="s">
        <v>530</v>
      </c>
      <c r="F70" s="41"/>
      <c r="G70" s="41"/>
      <c r="H70" s="41"/>
      <c r="I70" s="41"/>
      <c r="J70" s="42"/>
      <c r="K70" s="39" t="s">
        <v>528</v>
      </c>
      <c r="L70" s="40" t="s">
        <v>531</v>
      </c>
      <c r="M70" s="46"/>
      <c r="N70" s="46"/>
      <c r="O70" s="46"/>
      <c r="P70" s="46"/>
      <c r="Q70" s="47"/>
    </row>
    <row r="71" spans="1:17">
      <c r="A71" s="28" t="s">
        <v>532</v>
      </c>
      <c r="B71" s="215" t="s">
        <v>533</v>
      </c>
      <c r="C71" s="216"/>
      <c r="D71" s="39" t="s">
        <v>532</v>
      </c>
      <c r="E71" s="40" t="s">
        <v>534</v>
      </c>
      <c r="F71" s="41"/>
      <c r="G71" s="41"/>
      <c r="H71" s="41"/>
      <c r="I71" s="41"/>
      <c r="J71" s="42"/>
      <c r="K71" s="39" t="s">
        <v>532</v>
      </c>
      <c r="L71" s="40" t="s">
        <v>535</v>
      </c>
      <c r="M71" s="46"/>
      <c r="N71" s="46"/>
      <c r="O71" s="46"/>
      <c r="P71" s="46"/>
      <c r="Q71" s="47"/>
    </row>
    <row r="72" spans="1:17">
      <c r="A72" s="28" t="s">
        <v>536</v>
      </c>
      <c r="B72" s="215" t="s">
        <v>537</v>
      </c>
      <c r="C72" s="216"/>
      <c r="D72" s="39" t="s">
        <v>536</v>
      </c>
      <c r="E72" s="40" t="s">
        <v>538</v>
      </c>
      <c r="F72" s="41"/>
      <c r="G72" s="41"/>
      <c r="H72" s="41"/>
      <c r="I72" s="41"/>
      <c r="J72" s="42"/>
      <c r="K72" s="39" t="s">
        <v>536</v>
      </c>
      <c r="L72" s="40" t="s">
        <v>535</v>
      </c>
      <c r="M72" s="46"/>
      <c r="N72" s="46"/>
      <c r="O72" s="46"/>
      <c r="P72" s="46"/>
      <c r="Q72" s="47"/>
    </row>
    <row r="73" spans="1:17">
      <c r="A73" s="28" t="s">
        <v>539</v>
      </c>
      <c r="B73" s="215" t="s">
        <v>540</v>
      </c>
      <c r="C73" s="216"/>
      <c r="D73" s="39" t="s">
        <v>539</v>
      </c>
      <c r="E73" s="40" t="s">
        <v>541</v>
      </c>
      <c r="F73" s="41"/>
      <c r="G73" s="41"/>
      <c r="H73" s="41"/>
      <c r="I73" s="41"/>
      <c r="J73" s="42"/>
      <c r="K73" s="212" t="s">
        <v>542</v>
      </c>
      <c r="L73" s="213"/>
      <c r="M73" s="213"/>
      <c r="N73" s="213"/>
      <c r="O73" s="213"/>
      <c r="P73" s="213"/>
      <c r="Q73" s="213"/>
    </row>
    <row r="74" spans="1:17">
      <c r="A74" s="28" t="s">
        <v>543</v>
      </c>
      <c r="B74" s="215" t="s">
        <v>544</v>
      </c>
      <c r="C74" s="216"/>
      <c r="D74" s="39" t="s">
        <v>543</v>
      </c>
      <c r="E74" s="40" t="s">
        <v>535</v>
      </c>
      <c r="F74" s="41"/>
      <c r="G74" s="41"/>
      <c r="H74" s="41"/>
      <c r="I74" s="41"/>
      <c r="J74" s="42"/>
      <c r="K74" s="39" t="s">
        <v>520</v>
      </c>
      <c r="L74" s="40" t="s">
        <v>545</v>
      </c>
      <c r="M74" s="46"/>
      <c r="N74" s="46"/>
      <c r="O74" s="46"/>
      <c r="P74" s="46"/>
      <c r="Q74" s="47"/>
    </row>
    <row r="75" spans="1:17">
      <c r="A75" s="28" t="s">
        <v>546</v>
      </c>
      <c r="B75" s="215" t="s">
        <v>547</v>
      </c>
      <c r="C75" s="216"/>
      <c r="D75" s="39" t="s">
        <v>546</v>
      </c>
      <c r="E75" s="40" t="s">
        <v>535</v>
      </c>
      <c r="F75" s="41"/>
      <c r="G75" s="41"/>
      <c r="H75" s="41"/>
      <c r="I75" s="41"/>
      <c r="J75" s="42"/>
      <c r="K75" s="39" t="s">
        <v>524</v>
      </c>
      <c r="L75" s="40" t="s">
        <v>548</v>
      </c>
      <c r="M75" s="46"/>
      <c r="N75" s="46"/>
      <c r="O75" s="46"/>
      <c r="P75" s="46"/>
      <c r="Q75" s="47"/>
    </row>
    <row r="76" spans="1:17">
      <c r="A76" s="28" t="s">
        <v>549</v>
      </c>
      <c r="B76" s="215" t="s">
        <v>550</v>
      </c>
      <c r="C76" s="216"/>
      <c r="D76" s="39" t="s">
        <v>549</v>
      </c>
      <c r="E76" s="40" t="s">
        <v>535</v>
      </c>
      <c r="F76" s="41"/>
      <c r="G76" s="41"/>
      <c r="H76" s="41"/>
      <c r="I76" s="41"/>
      <c r="J76" s="42"/>
      <c r="K76" s="39" t="s">
        <v>528</v>
      </c>
      <c r="L76" s="40" t="s">
        <v>551</v>
      </c>
      <c r="M76" s="46"/>
      <c r="N76" s="46"/>
      <c r="O76" s="46"/>
      <c r="P76" s="46"/>
      <c r="Q76" s="47"/>
    </row>
    <row r="77" spans="1:17">
      <c r="A77" s="28" t="s">
        <v>552</v>
      </c>
      <c r="B77" s="215" t="s">
        <v>553</v>
      </c>
      <c r="C77" s="216"/>
      <c r="D77" s="39" t="s">
        <v>552</v>
      </c>
      <c r="E77" s="40" t="s">
        <v>535</v>
      </c>
      <c r="F77" s="41"/>
      <c r="G77" s="41"/>
      <c r="H77" s="41"/>
      <c r="I77" s="41"/>
      <c r="J77" s="42"/>
      <c r="K77" s="39" t="s">
        <v>532</v>
      </c>
      <c r="L77" s="40" t="s">
        <v>535</v>
      </c>
      <c r="M77" s="46"/>
      <c r="N77" s="46"/>
      <c r="O77" s="46"/>
      <c r="P77" s="46"/>
      <c r="Q77" s="47"/>
    </row>
    <row r="78" spans="1:17">
      <c r="A78" s="212"/>
      <c r="B78" s="213"/>
      <c r="C78" s="213"/>
      <c r="D78" s="213"/>
      <c r="E78" s="213"/>
      <c r="F78" s="213"/>
      <c r="G78" s="213"/>
      <c r="H78" s="213"/>
      <c r="I78" s="213"/>
      <c r="J78" s="214"/>
      <c r="K78" s="39" t="s">
        <v>536</v>
      </c>
      <c r="L78" s="40" t="s">
        <v>535</v>
      </c>
      <c r="M78" s="46"/>
      <c r="N78" s="46"/>
      <c r="O78" s="46"/>
      <c r="P78" s="46"/>
      <c r="Q78" s="47"/>
    </row>
    <row r="81" spans="1:2">
      <c r="A81" s="208" t="s">
        <v>554</v>
      </c>
      <c r="B81" s="209"/>
    </row>
    <row r="82" spans="1:2">
      <c r="A82" s="210"/>
      <c r="B82" s="211"/>
    </row>
    <row r="83" spans="1:2">
      <c r="A83" s="22" t="s">
        <v>22</v>
      </c>
      <c r="B83" s="22" t="s">
        <v>480</v>
      </c>
    </row>
    <row r="84" spans="1:2">
      <c r="A84" s="35">
        <v>9</v>
      </c>
      <c r="B84" s="28" t="s">
        <v>480</v>
      </c>
    </row>
  </sheetData>
  <mergeCells count="24">
    <mergeCell ref="A66:Q66"/>
    <mergeCell ref="A51:J51"/>
    <mergeCell ref="A63:G63"/>
    <mergeCell ref="A23:J23"/>
    <mergeCell ref="A1:P1"/>
    <mergeCell ref="A26:L26"/>
    <mergeCell ref="A48:D48"/>
    <mergeCell ref="H48:I48"/>
    <mergeCell ref="A81:B82"/>
    <mergeCell ref="A78:J78"/>
    <mergeCell ref="K67:Q67"/>
    <mergeCell ref="K73:Q73"/>
    <mergeCell ref="B77:C77"/>
    <mergeCell ref="D67:J67"/>
    <mergeCell ref="B72:C72"/>
    <mergeCell ref="B73:C73"/>
    <mergeCell ref="B74:C74"/>
    <mergeCell ref="B75:C75"/>
    <mergeCell ref="B76:C76"/>
    <mergeCell ref="A67:C67"/>
    <mergeCell ref="B68:C68"/>
    <mergeCell ref="B69:C69"/>
    <mergeCell ref="B70:C70"/>
    <mergeCell ref="B71:C7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Tools!$B$2:$B$3</xm:f>
          </x14:formula1>
          <xm:sqref>B53:B62 B28:B47 B3:B22</xm:sqref>
        </x14:dataValidation>
        <x14:dataValidation type="list" allowBlank="1" showInputMessage="1" showErrorMessage="1" xr:uid="{00000000-0002-0000-0400-000001000000}">
          <x14:formula1>
            <xm:f>Tools!$B$6:$B$10</xm:f>
          </x14:formula1>
          <xm:sqref>D28:D47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07694D8D1AB874AB6FD6FB18B5F45CC" ma:contentTypeVersion="13" ma:contentTypeDescription="Crear nuevo documento." ma:contentTypeScope="" ma:versionID="97435e8eaeafb1616df44486563b77a4">
  <xsd:schema xmlns:xsd="http://www.w3.org/2001/XMLSchema" xmlns:xs="http://www.w3.org/2001/XMLSchema" xmlns:p="http://schemas.microsoft.com/office/2006/metadata/properties" xmlns:ns2="fc3352f3-0c4f-4018-aaff-fbc2b90839bd" xmlns:ns3="d9c99339-198d-44e3-aae0-fc56e347e583" targetNamespace="http://schemas.microsoft.com/office/2006/metadata/properties" ma:root="true" ma:fieldsID="9090494a2a7642c7e261f00b9c428775" ns2:_="" ns3:_="">
    <xsd:import namespace="fc3352f3-0c4f-4018-aaff-fbc2b90839bd"/>
    <xsd:import namespace="d9c99339-198d-44e3-aae0-fc56e347e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352f3-0c4f-4018-aaff-fbc2b9083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351f5677-5b7d-41a6-9d28-c0c39b502ab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c99339-198d-44e3-aae0-fc56e347e58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87e49c2-903f-4826-8878-0357d88eb3d5}" ma:internalName="TaxCatchAll" ma:showField="CatchAllData" ma:web="d9c99339-198d-44e3-aae0-fc56e347e5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9c99339-198d-44e3-aae0-fc56e347e583" xsi:nil="true"/>
    <lcf76f155ced4ddcb4097134ff3c332f xmlns="fc3352f3-0c4f-4018-aaff-fbc2b90839b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18321D-E9F9-49FB-B90E-329AAA332EC9}"/>
</file>

<file path=customXml/itemProps2.xml><?xml version="1.0" encoding="utf-8"?>
<ds:datastoreItem xmlns:ds="http://schemas.openxmlformats.org/officeDocument/2006/customXml" ds:itemID="{4C4FF44F-215F-4E2A-AF6B-4211843F6197}"/>
</file>

<file path=customXml/itemProps3.xml><?xml version="1.0" encoding="utf-8"?>
<ds:datastoreItem xmlns:ds="http://schemas.openxmlformats.org/officeDocument/2006/customXml" ds:itemID="{A6CD886E-9A09-4819-8B84-22ABFBEEF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Leopoldo</dc:creator>
  <cp:keywords/>
  <dc:description/>
  <cp:lastModifiedBy>Diana Prada</cp:lastModifiedBy>
  <cp:revision/>
  <dcterms:created xsi:type="dcterms:W3CDTF">2017-04-12T16:08:17Z</dcterms:created>
  <dcterms:modified xsi:type="dcterms:W3CDTF">2025-01-07T22:54:44Z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0x010100207694D8D1AB874AB6FD6FB18B5F45CC</vt:lpwstr>
  </property>
  <property fmtid="{D5CDD505-2E9C-101B-9397-08002B2CF9AE}" pid="3" name="Order">
    <vt:r8>2200</vt:r8>
  </property>
  <property fmtid="{D5CDD505-2E9C-101B-9397-08002B2CF9AE}" pid="4" name="MediaServiceImageTags">
    <vt:lpwstr/>
  </property>
  <property fmtid="{D5CDD505-2E9C-101B-9397-08002B2CF9AE}" pid="5" name="xd_Signature">
    <vt:bool>false</vt:bool>
  </property>
  <property fmtid="{D5CDD505-2E9C-101B-9397-08002B2CF9AE}" pid="6" name="SharedWithUsers">
    <vt:lpwstr>27;#Diana Carolina Prada Camargo;#87;#Carlos Bautista</vt:lpwstr>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